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66925"/>
  <xr:revisionPtr revIDLastSave="2" documentId="8_{CF0131D5-E9B5-4A76-AE7C-4E29E66E55B2}" xr6:coauthVersionLast="47" xr6:coauthVersionMax="47" xr10:uidLastSave="{7C6F1732-3A0F-4057-8FD2-4C0067DA7638}"/>
  <bookViews>
    <workbookView xWindow="-120" yWindow="-120" windowWidth="29040" windowHeight="15840" tabRatio="913" xr2:uid="{00000000-000D-0000-FFFF-FFFF00000000}"/>
  </bookViews>
  <sheets>
    <sheet name="更新履歴" sheetId="6" r:id="rId1"/>
    <sheet name="外部インタフェース一覧" sheetId="4" r:id="rId2"/>
    <sheet name="外部インタフェース一覧(計算用)" sheetId="75" state="hidden" r:id="rId3"/>
    <sheet name="summary" sheetId="76" state="hidden" r:id="rId4"/>
    <sheet name="利用者情報" sheetId="5" r:id="rId5"/>
    <sheet name="科学的介護推進に関する評価" sheetId="9" r:id="rId6"/>
    <sheet name="科学的介護推進に関する評価（診断名）" sheetId="13" r:id="rId7"/>
    <sheet name="科学的介護推進に関する評価（服薬情報）" sheetId="14" r:id="rId8"/>
    <sheet name="栄養・摂食嚥下スクリーニング・アセスメント・モニタリング" sheetId="48" r:id="rId9"/>
    <sheet name="栄養ケア等計画書" sheetId="49" r:id="rId10"/>
    <sheet name="口腔衛生管理加算" sheetId="47" r:id="rId11"/>
    <sheet name="口腔衛生管理加算（口腔の健康状態の評価）" sheetId="64" r:id="rId12"/>
    <sheet name="口腔衛生管理加算（口腔衛生の管理内容）" sheetId="63" r:id="rId13"/>
    <sheet name="口腔衛生管理加算（歯科衛生士が実施した口腔衛生等の管理）" sheetId="62" r:id="rId14"/>
    <sheet name="口腔機能向上サービスに関する計画書" sheetId="46" r:id="rId15"/>
    <sheet name="口腔機能向上サービスに関する計画書（口腔の健康状態の評価）" sheetId="66" r:id="rId16"/>
    <sheet name="口腔機能向上サービスに関する計画書（口腔機能改善管理計画）" sheetId="67" r:id="rId17"/>
    <sheet name="口腔機能向上サービスに関する計画書（実施記録）" sheetId="68" r:id="rId18"/>
    <sheet name="興味関心チェックシート" sheetId="19" r:id="rId19"/>
    <sheet name="生活機能チェックシート" sheetId="43" r:id="rId20"/>
    <sheet name="個別機能訓練計画書" sheetId="60" r:id="rId21"/>
    <sheet name="リハビリテーション計画書" sheetId="65" r:id="rId22"/>
    <sheet name="褥瘡対策に関するスクリーニング・ケア計画書" sheetId="39" r:id="rId23"/>
    <sheet name="排せつの状態に関するスクリーニング・支援計画書" sheetId="28" r:id="rId24"/>
    <sheet name="自立支援促進に関する評価・支援計画書" sheetId="40" r:id="rId25"/>
    <sheet name="自立支援促進に関する評価・支援計画書（診断名）" sheetId="61" r:id="rId26"/>
    <sheet name="かかりつけ医連携薬剤調整加算・薬剤管理指導" sheetId="30" r:id="rId27"/>
    <sheet name="かかりつけ医連携薬剤調整加算・薬剤管理指導（診断名）" sheetId="31" r:id="rId28"/>
    <sheet name="かかりつけ医連携薬剤調整加算・薬剤管理指導（服薬情報）" sheetId="57" r:id="rId29"/>
    <sheet name="ADL維持等加算（2024年度）" sheetId="7" r:id="rId30"/>
    <sheet name="その他情報" sheetId="33" r:id="rId31"/>
    <sheet name="職種コード" sheetId="35" r:id="rId32"/>
    <sheet name="ICFコード心身機能" sheetId="69" r:id="rId33"/>
    <sheet name="ICFコード活動" sheetId="70" r:id="rId34"/>
    <sheet name="ICFコード参加" sheetId="71" r:id="rId35"/>
    <sheet name="支援コード" sheetId="72" r:id="rId36"/>
    <sheet name="施設 通所・居宅居住のサービス種類設定" sheetId="73" r:id="rId37"/>
  </sheets>
  <externalReferences>
    <externalReference r:id="rId38"/>
    <externalReference r:id="rId39"/>
  </externalReferences>
  <definedNames>
    <definedName name="_xlnm._FilterDatabase" localSheetId="29" hidden="1">'ADL維持等加算（2024年度）'!$B$3:$P$3</definedName>
    <definedName name="_xlnm._FilterDatabase" localSheetId="33" hidden="1">ICFコード活動!$C$2:$F$35</definedName>
    <definedName name="_xlnm._FilterDatabase" localSheetId="34" hidden="1">ICFコード参加!$C$2:$F$23</definedName>
    <definedName name="_xlnm._FilterDatabase" localSheetId="32" hidden="1">ICFコード心身機能!$B$2:$E$54</definedName>
    <definedName name="_xlnm._FilterDatabase" localSheetId="3" hidden="1">summary!$A$2:$Q$3665</definedName>
    <definedName name="_xlnm._FilterDatabase" localSheetId="26" hidden="1">かかりつけ医連携薬剤調整加算・薬剤管理指導!$B$3:$P$12</definedName>
    <definedName name="_xlnm._FilterDatabase" localSheetId="27" hidden="1">'かかりつけ医連携薬剤調整加算・薬剤管理指導（診断名）'!$B$3:$P$7</definedName>
    <definedName name="_xlnm._FilterDatabase" localSheetId="28" hidden="1">'かかりつけ医連携薬剤調整加算・薬剤管理指導（服薬情報）'!$B$3:$P$16</definedName>
    <definedName name="_xlnm._FilterDatabase" localSheetId="30" hidden="1">その他情報!$B$3:$P$3</definedName>
    <definedName name="_xlnm._FilterDatabase" localSheetId="21" hidden="1">リハビリテーション計画書!$B$3:$P$344</definedName>
    <definedName name="_xlnm._FilterDatabase" localSheetId="8" hidden="1">栄養・摂食嚥下スクリーニング・アセスメント・モニタリング!$B$3:$P$125</definedName>
    <definedName name="_xlnm._FilterDatabase" localSheetId="9" hidden="1">栄養ケア等計画書!$B$3:$Q$82</definedName>
    <definedName name="_xlnm._FilterDatabase" localSheetId="5" hidden="1">科学的介護推進に関する評価!$A$3:$GK$117</definedName>
    <definedName name="_xlnm._FilterDatabase" localSheetId="6" hidden="1">'科学的介護推進に関する評価（診断名）'!$B$3:$Q$12</definedName>
    <definedName name="_xlnm._FilterDatabase" localSheetId="7" hidden="1">'科学的介護推進に関する評価（服薬情報）'!$B$3:$P$11</definedName>
    <definedName name="_xlnm._FilterDatabase" localSheetId="1" hidden="1">外部インタフェース一覧!$A$4:$D$31</definedName>
    <definedName name="_xlnm._FilterDatabase" localSheetId="2" hidden="1">'外部インタフェース一覧(計算用)'!$A$4:$C$35</definedName>
    <definedName name="_xlnm._FilterDatabase" localSheetId="18" hidden="1">興味関心チェックシート!$B$3:$P$163</definedName>
    <definedName name="_xlnm._FilterDatabase" localSheetId="20" hidden="1">個別機能訓練計画書!$B$3:$P$106</definedName>
    <definedName name="_xlnm._FilterDatabase" localSheetId="10" hidden="1">口腔衛生管理加算!$B$3:$P$30</definedName>
    <definedName name="_xlnm._FilterDatabase" localSheetId="11" hidden="1">'口腔衛生管理加算（口腔の健康状態の評価）'!$B$3:$P$40</definedName>
    <definedName name="_xlnm._FilterDatabase" localSheetId="12" hidden="1">'口腔衛生管理加算（口腔衛生の管理内容）'!$B$3:$P$37</definedName>
    <definedName name="_xlnm._FilterDatabase" localSheetId="13" hidden="1">'口腔衛生管理加算（歯科衛生士が実施した口腔衛生等の管理）'!$B$3:$P$25</definedName>
    <definedName name="_xlnm._FilterDatabase" localSheetId="14" hidden="1">口腔機能向上サービスに関する計画書!$B$3:$P$28</definedName>
    <definedName name="_xlnm._FilterDatabase" localSheetId="15" hidden="1">'口腔機能向上サービスに関する計画書（口腔の健康状態の評価）'!$B$3:$P$29</definedName>
    <definedName name="_xlnm._FilterDatabase" localSheetId="16" hidden="1">'口腔機能向上サービスに関する計画書（口腔機能改善管理計画）'!$B$3:$P$46</definedName>
    <definedName name="_xlnm._FilterDatabase" localSheetId="17" hidden="1">'口腔機能向上サービスに関する計画書（実施記録）'!$B$3:$P$21</definedName>
    <definedName name="_xlnm._FilterDatabase" localSheetId="35" hidden="1">支援コード!$D$1:$I$1</definedName>
    <definedName name="_xlnm._FilterDatabase" localSheetId="24" hidden="1">自立支援促進に関する評価・支援計画書!$B$3:$P$96</definedName>
    <definedName name="_xlnm._FilterDatabase" localSheetId="25" hidden="1">'自立支援促進に関する評価・支援計画書（診断名）'!$B$3:$P$7</definedName>
    <definedName name="_xlnm._FilterDatabase" localSheetId="19" hidden="1">生活機能チェックシート!$B$3:$P$54</definedName>
    <definedName name="_xlnm._FilterDatabase" localSheetId="23" hidden="1">排せつの状態に関するスクリーニング・支援計画書!$B$3:$P$27</definedName>
    <definedName name="_xlnm._FilterDatabase" localSheetId="4" hidden="1">利用者情報!$A$3:$Q$3</definedName>
    <definedName name="_xlnm._FilterDatabase" localSheetId="22" hidden="1">褥瘡対策に関するスクリーニング・ケア計画書!$B$3:$P$55</definedName>
    <definedName name="EO" localSheetId="29">#REF!</definedName>
    <definedName name="EO" localSheetId="26">#REF!</definedName>
    <definedName name="EO" localSheetId="30">#REF!</definedName>
    <definedName name="EO" localSheetId="8">#REF!</definedName>
    <definedName name="EO" localSheetId="9">#REF!</definedName>
    <definedName name="EO" localSheetId="6">#REF!</definedName>
    <definedName name="EO" localSheetId="20">#REF!</definedName>
    <definedName name="EO" localSheetId="10">#REF!</definedName>
    <definedName name="EO" localSheetId="11">#REF!</definedName>
    <definedName name="EO" localSheetId="12">#REF!</definedName>
    <definedName name="EO" localSheetId="13">#REF!</definedName>
    <definedName name="EO" localSheetId="0">#REF!</definedName>
    <definedName name="EO" localSheetId="35">#REF!</definedName>
    <definedName name="EO" localSheetId="25">#REF!</definedName>
    <definedName name="EO" localSheetId="4">#REF!</definedName>
    <definedName name="EO">#REF!</definedName>
    <definedName name="_xlnm.Print_Area" localSheetId="29">'ADL維持等加算（2024年度）'!$B$1:$Q$26</definedName>
    <definedName name="_xlnm.Print_Area" localSheetId="26">かかりつけ医連携薬剤調整加算・薬剤管理指導!$B$1:$Q$12</definedName>
    <definedName name="_xlnm.Print_Area" localSheetId="27">'かかりつけ医連携薬剤調整加算・薬剤管理指導（診断名）'!$B$1:$Q$12</definedName>
    <definedName name="_xlnm.Print_Area" localSheetId="28">'かかりつけ医連携薬剤調整加算・薬剤管理指導（服薬情報）'!$B$1:$Q$16</definedName>
    <definedName name="_xlnm.Print_Area" localSheetId="30">その他情報!$B$1:$Q$84</definedName>
    <definedName name="_xlnm.Print_Area" localSheetId="21">リハビリテーション計画書!$B$1:$Q$344</definedName>
    <definedName name="_xlnm.Print_Area" localSheetId="8">栄養・摂食嚥下スクリーニング・アセスメント・モニタリング!$B$1:$Q$125</definedName>
    <definedName name="_xlnm.Print_Area" localSheetId="9">栄養ケア等計画書!$B$1:$Q$82</definedName>
    <definedName name="_xlnm.Print_Area" localSheetId="5">科学的介護推進に関する評価!$B$1:$Q$117</definedName>
    <definedName name="_xlnm.Print_Area" localSheetId="6">'科学的介護推進に関する評価（診断名）'!$B$1:$Q$12</definedName>
    <definedName name="_xlnm.Print_Area" localSheetId="7">'科学的介護推進に関する評価（服薬情報）'!$B$1:$Q$12</definedName>
    <definedName name="_xlnm.Print_Area" localSheetId="1">外部インタフェース一覧!$A$1:$D$31</definedName>
    <definedName name="_xlnm.Print_Area" localSheetId="2">'外部インタフェース一覧(計算用)'!$A$1:$C$60</definedName>
    <definedName name="_xlnm.Print_Area" localSheetId="18">興味関心チェックシート!$B$1:$Q$164</definedName>
    <definedName name="_xlnm.Print_Area" localSheetId="20">個別機能訓練計画書!$B$1:$Q$106</definedName>
    <definedName name="_xlnm.Print_Area" localSheetId="10">口腔衛生管理加算!$B$1:$Q$30</definedName>
    <definedName name="_xlnm.Print_Area" localSheetId="11">'口腔衛生管理加算（口腔の健康状態の評価）'!$B$1:$Q$40</definedName>
    <definedName name="_xlnm.Print_Area" localSheetId="12">'口腔衛生管理加算（口腔衛生の管理内容）'!$B$1:$Q$37</definedName>
    <definedName name="_xlnm.Print_Area" localSheetId="13">'口腔衛生管理加算（歯科衛生士が実施した口腔衛生等の管理）'!$B$1:$Q$26</definedName>
    <definedName name="_xlnm.Print_Area" localSheetId="14">口腔機能向上サービスに関する計画書!$B$1:$Q$28</definedName>
    <definedName name="_xlnm.Print_Area" localSheetId="15">'口腔機能向上サービスに関する計画書（口腔の健康状態の評価）'!$B$1:$Q$29</definedName>
    <definedName name="_xlnm.Print_Area" localSheetId="16">'口腔機能向上サービスに関する計画書（口腔機能改善管理計画）'!$B$1:$Q$46</definedName>
    <definedName name="_xlnm.Print_Area" localSheetId="35">支援コード!$A$1:$B$19</definedName>
    <definedName name="_xlnm.Print_Area" localSheetId="36">'施設 通所・居宅居住のサービス種類設定'!$A$1:$G$24</definedName>
    <definedName name="_xlnm.Print_Area" localSheetId="24">自立支援促進に関する評価・支援計画書!$B$1:$Q$96</definedName>
    <definedName name="_xlnm.Print_Area" localSheetId="25">'自立支援促進に関する評価・支援計画書（診断名）'!$B$1:$Q$15</definedName>
    <definedName name="_xlnm.Print_Area" localSheetId="19">生活機能チェックシート!$B$1:$Q$55</definedName>
    <definedName name="_xlnm.Print_Area" localSheetId="4">利用者情報!$B$1:$Q$25</definedName>
    <definedName name="_xlnm.Print_Area" localSheetId="22">褥瘡対策に関するスクリーニング・ケア計画書!$B$1:$Q$55</definedName>
    <definedName name="_xlnm.Print_Titles" localSheetId="29">'ADL維持等加算（2024年度）'!$3:$3</definedName>
    <definedName name="_xlnm.Print_Titles" localSheetId="26">かかりつけ医連携薬剤調整加算・薬剤管理指導!$3:$3</definedName>
    <definedName name="_xlnm.Print_Titles" localSheetId="28">'かかりつけ医連携薬剤調整加算・薬剤管理指導（服薬情報）'!$3:$3</definedName>
    <definedName name="_xlnm.Print_Titles" localSheetId="30">その他情報!$3:$3</definedName>
    <definedName name="_xlnm.Print_Titles" localSheetId="21">リハビリテーション計画書!$3:$3</definedName>
    <definedName name="_xlnm.Print_Titles" localSheetId="8">栄養・摂食嚥下スクリーニング・アセスメント・モニタリング!$3:$3</definedName>
    <definedName name="_xlnm.Print_Titles" localSheetId="9">栄養ケア等計画書!$3:$3</definedName>
    <definedName name="_xlnm.Print_Titles" localSheetId="7">'科学的介護推進に関する評価（服薬情報）'!$3:$3</definedName>
    <definedName name="_xlnm.Print_Titles" localSheetId="1">外部インタフェース一覧!$1:$4</definedName>
    <definedName name="_xlnm.Print_Titles" localSheetId="2">'外部インタフェース一覧(計算用)'!$1:$4</definedName>
    <definedName name="_xlnm.Print_Titles" localSheetId="18">興味関心チェックシート!$3:$3</definedName>
    <definedName name="_xlnm.Print_Titles" localSheetId="20">個別機能訓練計画書!$3:$3</definedName>
    <definedName name="_xlnm.Print_Titles" localSheetId="10">口腔衛生管理加算!$3:$3</definedName>
    <definedName name="_xlnm.Print_Titles" localSheetId="11">'口腔衛生管理加算（口腔の健康状態の評価）'!$3:$3</definedName>
    <definedName name="_xlnm.Print_Titles" localSheetId="12">'口腔衛生管理加算（口腔衛生の管理内容）'!$3:$3</definedName>
    <definedName name="_xlnm.Print_Titles" localSheetId="13">'口腔衛生管理加算（歯科衛生士が実施した口腔衛生等の管理）'!$3:$3</definedName>
    <definedName name="_xlnm.Print_Titles" localSheetId="14">口腔機能向上サービスに関する計画書!$3:$3</definedName>
    <definedName name="_xlnm.Print_Titles" localSheetId="15">'口腔機能向上サービスに関する計画書（口腔の健康状態の評価）'!$3:$3</definedName>
    <definedName name="_xlnm.Print_Titles" localSheetId="16">'口腔機能向上サービスに関する計画書（口腔機能改善管理計画）'!$3:$3</definedName>
    <definedName name="_xlnm.Print_Titles" localSheetId="17">'口腔機能向上サービスに関する計画書（実施記録）'!$3:$3</definedName>
    <definedName name="_xlnm.Print_Titles" localSheetId="0">更新履歴!$2:$2</definedName>
    <definedName name="_xlnm.Print_Titles" localSheetId="35">支援コード!$1:$1</definedName>
    <definedName name="_xlnm.Print_Titles" localSheetId="24">自立支援促進に関する評価・支援計画書!$3:$3</definedName>
    <definedName name="_xlnm.Print_Titles" localSheetId="19">生活機能チェックシート!$3:$3</definedName>
    <definedName name="_xlnm.Print_Titles" localSheetId="23">排せつの状態に関するスクリーニング・支援計画書!$3:$3</definedName>
    <definedName name="_xlnm.Print_Titles" localSheetId="4">利用者情報!$3:$3</definedName>
    <definedName name="_xlnm.Print_Titles" localSheetId="22">褥瘡対策に関するスクリーニング・ケア計画書!$3:$3</definedName>
    <definedName name="SpecPrince_システムID_項目" localSheetId="1">外部インタフェース一覧!#REF!</definedName>
    <definedName name="SpecPrince_システムID_項目" localSheetId="2">'外部インタフェース一覧(計算用)'!#REF!</definedName>
    <definedName name="SpecPrince_システムID_値" localSheetId="1">外部インタフェース一覧!#REF!</definedName>
    <definedName name="SpecPrince_システムID_値" localSheetId="2">'外部インタフェース一覧(計算用)'!#REF!</definedName>
    <definedName name="SpecPrince_ドキュメントID_項目" localSheetId="1">外部インタフェース一覧!#REF!</definedName>
    <definedName name="SpecPrince_ドキュメントID_項目" localSheetId="2">'外部インタフェース一覧(計算用)'!#REF!</definedName>
    <definedName name="SpecPrince_ドキュメントID_値" localSheetId="1">外部インタフェース一覧!#REF!</definedName>
    <definedName name="SpecPrince_ドキュメントID_値" localSheetId="2">'外部インタフェース一覧(計算用)'!#REF!</definedName>
    <definedName name="SpecPrince_開始セル" localSheetId="1">外部インタフェース一覧!$A$3</definedName>
    <definedName name="SpecPrince_開始セル" localSheetId="2">'外部インタフェース一覧(計算用)'!$A$3</definedName>
    <definedName name="SpecPrince_成果物名" localSheetId="1">外部インタフェース一覧!#REF!</definedName>
    <definedName name="SpecPrince_成果物名" localSheetId="2">'外部インタフェース一覧(計算用)'!#REF!</definedName>
    <definedName name="Wrapper05" localSheetId="29">[1]画面入出力項目!#REF!</definedName>
    <definedName name="Wrapper05" localSheetId="26">[1]画面入出力項目!#REF!</definedName>
    <definedName name="Wrapper05" localSheetId="30">[1]画面入出力項目!#REF!</definedName>
    <definedName name="Wrapper05" localSheetId="8">[1]画面入出力項目!#REF!</definedName>
    <definedName name="Wrapper05" localSheetId="9">[1]画面入出力項目!#REF!</definedName>
    <definedName name="Wrapper05" localSheetId="20">[1]画面入出力項目!#REF!</definedName>
    <definedName name="Wrapper05" localSheetId="10">[1]画面入出力項目!#REF!</definedName>
    <definedName name="Wrapper05" localSheetId="11">[1]画面入出力項目!#REF!</definedName>
    <definedName name="Wrapper05" localSheetId="12">[1]画面入出力項目!#REF!</definedName>
    <definedName name="Wrapper05" localSheetId="13">[1]画面入出力項目!#REF!</definedName>
    <definedName name="Wrapper05" localSheetId="14">[1]画面入出力項目!#REF!</definedName>
    <definedName name="Wrapper05" localSheetId="15">[1]画面入出力項目!#REF!</definedName>
    <definedName name="Wrapper05" localSheetId="16">[1]画面入出力項目!#REF!</definedName>
    <definedName name="Wrapper05" localSheetId="17">[1]画面入出力項目!#REF!</definedName>
    <definedName name="Wrapper05" localSheetId="35">[2]画面入出力項目!#REF!</definedName>
    <definedName name="Wrapper05" localSheetId="4">[2]画面入出力項目!#REF!</definedName>
    <definedName name="Wrapper05">[2]画面入出力項目!#REF!</definedName>
    <definedName name="Wrapper3" localSheetId="29">[1]画面入出力項目!#REF!</definedName>
    <definedName name="Wrapper3" localSheetId="26">[1]画面入出力項目!#REF!</definedName>
    <definedName name="Wrapper3" localSheetId="30">[1]画面入出力項目!#REF!</definedName>
    <definedName name="Wrapper3" localSheetId="8">[1]画面入出力項目!#REF!</definedName>
    <definedName name="Wrapper3" localSheetId="9">[1]画面入出力項目!#REF!</definedName>
    <definedName name="Wrapper3" localSheetId="20">[1]画面入出力項目!#REF!</definedName>
    <definedName name="Wrapper3" localSheetId="10">[1]画面入出力項目!#REF!</definedName>
    <definedName name="Wrapper3" localSheetId="11">[1]画面入出力項目!#REF!</definedName>
    <definedName name="Wrapper3" localSheetId="12">[1]画面入出力項目!#REF!</definedName>
    <definedName name="Wrapper3" localSheetId="13">[1]画面入出力項目!#REF!</definedName>
    <definedName name="Wrapper3" localSheetId="14">[1]画面入出力項目!#REF!</definedName>
    <definedName name="Wrapper3" localSheetId="15">[1]画面入出力項目!#REF!</definedName>
    <definedName name="Wrapper3" localSheetId="16">[1]画面入出力項目!#REF!</definedName>
    <definedName name="Wrapper3" localSheetId="17">[1]画面入出力項目!#REF!</definedName>
    <definedName name="Wrapper3" localSheetId="35">[2]画面入出力項目!#REF!</definedName>
    <definedName name="Wrapper3" localSheetId="4">[2]画面入出力項目!#REF!</definedName>
    <definedName name="Wrapper3">[2]画面入出力項目!#REF!</definedName>
    <definedName name="Wrapper4" localSheetId="29">[1]画面入出力項目!#REF!</definedName>
    <definedName name="Wrapper4" localSheetId="26">[1]画面入出力項目!#REF!</definedName>
    <definedName name="Wrapper4" localSheetId="30">[1]画面入出力項目!#REF!</definedName>
    <definedName name="Wrapper4" localSheetId="8">[1]画面入出力項目!#REF!</definedName>
    <definedName name="Wrapper4" localSheetId="9">[1]画面入出力項目!#REF!</definedName>
    <definedName name="Wrapper4" localSheetId="20">[1]画面入出力項目!#REF!</definedName>
    <definedName name="Wrapper4" localSheetId="10">[1]画面入出力項目!#REF!</definedName>
    <definedName name="Wrapper4" localSheetId="11">[1]画面入出力項目!#REF!</definedName>
    <definedName name="Wrapper4" localSheetId="12">[1]画面入出力項目!#REF!</definedName>
    <definedName name="Wrapper4" localSheetId="13">[1]画面入出力項目!#REF!</definedName>
    <definedName name="Wrapper4" localSheetId="14">[1]画面入出力項目!#REF!</definedName>
    <definedName name="Wrapper4" localSheetId="15">[1]画面入出力項目!#REF!</definedName>
    <definedName name="Wrapper4" localSheetId="16">[1]画面入出力項目!#REF!</definedName>
    <definedName name="Wrapper4" localSheetId="17">[1]画面入出力項目!#REF!</definedName>
    <definedName name="Wrapper4" localSheetId="35">[2]画面入出力項目!#REF!</definedName>
    <definedName name="Wrapper4" localSheetId="4">[2]画面入出力項目!#REF!</definedName>
    <definedName name="Wrapper4">[2]画面入出力項目!#REF!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3018" i="76" l="1"/>
  <c r="A238" i="65" a="1"/>
  <c r="A238" i="65" s="1"/>
  <c r="A237" i="65" a="1"/>
  <c r="A237" i="65" s="1"/>
  <c r="A239" i="65" a="1"/>
  <c r="A239" i="65" s="1"/>
  <c r="A240" i="65" a="1"/>
  <c r="A240" i="65" s="1"/>
  <c r="O53" i="65"/>
  <c r="B10" i="66" l="1"/>
  <c r="B9" i="66"/>
  <c r="A9" i="66" a="1"/>
  <c r="A9" i="66" s="1"/>
  <c r="B10" i="64"/>
  <c r="B9" i="64"/>
  <c r="A9" i="64" a="1"/>
  <c r="A9" i="64" s="1"/>
  <c r="O31" i="64"/>
  <c r="A12" i="66" a="1"/>
  <c r="A12" i="66" s="1"/>
  <c r="A13" i="66" a="1"/>
  <c r="A13" i="66" s="1"/>
  <c r="A14" i="66" a="1"/>
  <c r="A14" i="66" s="1"/>
  <c r="A15" i="66" a="1"/>
  <c r="A15" i="66" s="1"/>
  <c r="A16" i="66" a="1"/>
  <c r="A16" i="66" s="1"/>
  <c r="A17" i="66" a="1"/>
  <c r="A17" i="66" s="1"/>
  <c r="A18" i="66" a="1"/>
  <c r="A18" i="66" s="1"/>
  <c r="A19" i="66" a="1"/>
  <c r="A19" i="66" s="1"/>
  <c r="A20" i="66" a="1"/>
  <c r="A20" i="66" s="1"/>
  <c r="A21" i="66" a="1"/>
  <c r="A21" i="66" s="1"/>
  <c r="A22" i="66" a="1"/>
  <c r="A22" i="66" s="1"/>
  <c r="A23" i="66" a="1"/>
  <c r="A23" i="66" s="1"/>
  <c r="A24" i="66" a="1"/>
  <c r="A24" i="66" s="1"/>
  <c r="A25" i="66" a="1"/>
  <c r="A25" i="66" s="1"/>
  <c r="A26" i="66" a="1"/>
  <c r="A26" i="66" s="1"/>
  <c r="A27" i="66" a="1"/>
  <c r="A27" i="66" s="1"/>
  <c r="A28" i="66" a="1"/>
  <c r="A28" i="66" s="1"/>
  <c r="A29" i="66" a="1"/>
  <c r="A29" i="66" s="1"/>
  <c r="A12" i="64" l="1" a="1"/>
  <c r="A12" i="64" s="1"/>
  <c r="A13" i="64" a="1"/>
  <c r="A13" i="64" s="1"/>
  <c r="A14" i="64" a="1"/>
  <c r="A14" i="64" s="1"/>
  <c r="A15" i="64" a="1"/>
  <c r="A15" i="64" s="1"/>
  <c r="A16" i="64" a="1"/>
  <c r="A16" i="64" s="1"/>
  <c r="A17" i="64" a="1"/>
  <c r="A17" i="64" s="1"/>
  <c r="A18" i="64" a="1"/>
  <c r="A18" i="64" s="1"/>
  <c r="A19" i="64" a="1"/>
  <c r="A19" i="64" s="1"/>
  <c r="A20" i="64" a="1"/>
  <c r="A20" i="64" s="1"/>
  <c r="A21" i="64" a="1"/>
  <c r="A21" i="64" s="1"/>
  <c r="A22" i="64" a="1"/>
  <c r="A22" i="64" s="1"/>
  <c r="A23" i="64" a="1"/>
  <c r="A23" i="64" s="1"/>
  <c r="A24" i="64" a="1"/>
  <c r="A24" i="64" s="1"/>
  <c r="A25" i="64" a="1"/>
  <c r="A25" i="64" s="1"/>
  <c r="A26" i="64" a="1"/>
  <c r="A26" i="64" s="1"/>
  <c r="A27" i="64" a="1"/>
  <c r="A27" i="64" s="1"/>
  <c r="A28" i="64" a="1"/>
  <c r="A28" i="64" s="1"/>
  <c r="A29" i="64" a="1"/>
  <c r="A29" i="64" s="1"/>
  <c r="A30" i="64" a="1"/>
  <c r="A30" i="64" s="1"/>
  <c r="A31" i="64" a="1"/>
  <c r="A31" i="64" s="1"/>
  <c r="A32" i="64" a="1"/>
  <c r="A32" i="64" s="1"/>
  <c r="A33" i="64" a="1"/>
  <c r="A33" i="64" s="1"/>
  <c r="A34" i="64" a="1"/>
  <c r="A34" i="64" s="1"/>
  <c r="A35" i="64" a="1"/>
  <c r="A35" i="64" s="1"/>
  <c r="A36" i="64" a="1"/>
  <c r="A36" i="64" s="1"/>
  <c r="A37" i="64" a="1"/>
  <c r="A37" i="64" s="1"/>
  <c r="A38" i="64" a="1"/>
  <c r="A38" i="64" s="1"/>
  <c r="A39" i="64" a="1"/>
  <c r="A39" i="64" s="1"/>
  <c r="A40" i="64" a="1"/>
  <c r="A40" i="64" s="1"/>
  <c r="F3057" i="76"/>
  <c r="G3057" i="76"/>
  <c r="H3057" i="76" s="1"/>
  <c r="L3057" i="76"/>
  <c r="M3057" i="76"/>
  <c r="O3057" i="76" l="1"/>
  <c r="K3057" i="76"/>
  <c r="A52" i="65" a="1"/>
  <c r="A52" i="65" s="1"/>
  <c r="A17" i="65" a="1"/>
  <c r="A17" i="65" s="1"/>
  <c r="A19" i="65" a="1"/>
  <c r="A19" i="65" s="1"/>
  <c r="A20" i="65" a="1"/>
  <c r="A20" i="65" s="1"/>
  <c r="F3022" i="76"/>
  <c r="G3022" i="76"/>
  <c r="L3022" i="76"/>
  <c r="M3022" i="76"/>
  <c r="H3022" i="76" l="1"/>
  <c r="O3022" i="76"/>
  <c r="K3022" i="76"/>
  <c r="O26" i="40"/>
  <c r="O24" i="40"/>
  <c r="O22" i="40"/>
  <c r="O20" i="40"/>
  <c r="O18" i="40"/>
  <c r="O16" i="40"/>
  <c r="O235" i="65"/>
  <c r="O230" i="65"/>
  <c r="O227" i="65"/>
  <c r="O340" i="65"/>
  <c r="O338" i="65"/>
  <c r="O333" i="65"/>
  <c r="O331" i="65" l="1"/>
  <c r="O329" i="65"/>
  <c r="O38" i="67"/>
  <c r="O35" i="67"/>
  <c r="O32" i="67"/>
  <c r="O29" i="67"/>
  <c r="O26" i="67"/>
  <c r="O23" i="67"/>
  <c r="O52" i="65"/>
  <c r="O45" i="67"/>
  <c r="O28" i="66"/>
  <c r="O25" i="62"/>
  <c r="O18" i="62"/>
  <c r="O36" i="63"/>
  <c r="O34" i="63"/>
  <c r="O26" i="63"/>
  <c r="O37" i="64"/>
  <c r="O48" i="48"/>
  <c r="O77" i="9"/>
  <c r="O39" i="9"/>
  <c r="O34" i="9"/>
  <c r="O29" i="9"/>
  <c r="O24" i="9"/>
  <c r="O19" i="9"/>
  <c r="B6" i="48" l="1"/>
  <c r="B7" i="48" s="1"/>
  <c r="B8" i="48"/>
  <c r="B9" i="48" s="1"/>
  <c r="B10" i="48"/>
  <c r="B11" i="48" s="1"/>
  <c r="B12" i="48"/>
  <c r="B13" i="48" s="1"/>
  <c r="B14" i="48"/>
  <c r="B15" i="48" s="1"/>
  <c r="B16" i="48"/>
  <c r="B17" i="48" s="1"/>
  <c r="B18" i="48"/>
  <c r="B19" i="48" s="1"/>
  <c r="B20" i="48"/>
  <c r="B21" i="48" s="1"/>
  <c r="B22" i="48" s="1"/>
  <c r="B23" i="48"/>
  <c r="B24" i="48" s="1"/>
  <c r="B25" i="48"/>
  <c r="B26" i="48" s="1"/>
  <c r="B27" i="48"/>
  <c r="B28" i="48" s="1"/>
  <c r="B29" i="48"/>
  <c r="B30" i="48" s="1"/>
  <c r="B31" i="48"/>
  <c r="B32" i="48" s="1"/>
  <c r="B33" i="48"/>
  <c r="B34" i="48" s="1"/>
  <c r="B35" i="48"/>
  <c r="B36" i="48" s="1"/>
  <c r="B37" i="48"/>
  <c r="B38" i="48" s="1"/>
  <c r="B39" i="48"/>
  <c r="B40" i="48" s="1"/>
  <c r="B41" i="48"/>
  <c r="B42" i="48" s="1"/>
  <c r="B43" i="48"/>
  <c r="B44" i="48" s="1"/>
  <c r="B45" i="48"/>
  <c r="B46" i="48" s="1"/>
  <c r="B47" i="48"/>
  <c r="B48" i="48" s="1"/>
  <c r="B49" i="48"/>
  <c r="B50" i="48" s="1"/>
  <c r="B51" i="48"/>
  <c r="B52" i="48" s="1"/>
  <c r="B53" i="48"/>
  <c r="B54" i="48" s="1"/>
  <c r="B55" i="48"/>
  <c r="B56" i="48" s="1"/>
  <c r="B57" i="48"/>
  <c r="B58" i="48" s="1"/>
  <c r="B59" i="48"/>
  <c r="B60" i="48" s="1"/>
  <c r="B61" i="48"/>
  <c r="B62" i="48" s="1"/>
  <c r="B63" i="48"/>
  <c r="B64" i="48" s="1"/>
  <c r="B65" i="48"/>
  <c r="B66" i="48" s="1"/>
  <c r="B67" i="48"/>
  <c r="B68" i="48" s="1"/>
  <c r="B69" i="48"/>
  <c r="B70" i="48" s="1"/>
  <c r="B71" i="48"/>
  <c r="B72" i="48" s="1"/>
  <c r="B73" i="48"/>
  <c r="B74" i="48" s="1"/>
  <c r="B75" i="48"/>
  <c r="B76" i="48" s="1"/>
  <c r="B77" i="48"/>
  <c r="B78" i="48" s="1"/>
  <c r="B79" i="48"/>
  <c r="B80" i="48" s="1"/>
  <c r="B81" i="48"/>
  <c r="B82" i="48" s="1"/>
  <c r="B83" i="48"/>
  <c r="B84" i="48" s="1"/>
  <c r="B85" i="48"/>
  <c r="B86" i="48" s="1"/>
  <c r="B87" i="48"/>
  <c r="B88" i="48" s="1"/>
  <c r="B89" i="48"/>
  <c r="B90" i="48" s="1"/>
  <c r="B91" i="48"/>
  <c r="B92" i="48" s="1"/>
  <c r="B93" i="48"/>
  <c r="B94" i="48" s="1"/>
  <c r="B95" i="48"/>
  <c r="B96" i="48" s="1"/>
  <c r="B97" i="48"/>
  <c r="B98" i="48" s="1"/>
  <c r="B99" i="48"/>
  <c r="B100" i="48" s="1"/>
  <c r="B101" i="48"/>
  <c r="B102" i="48" s="1"/>
  <c r="B103" i="48"/>
  <c r="B104" i="48" s="1"/>
  <c r="B105" i="48"/>
  <c r="B106" i="48" s="1"/>
  <c r="B107" i="48"/>
  <c r="B108" i="48" s="1"/>
  <c r="B109" i="48"/>
  <c r="B110" i="48" s="1"/>
  <c r="B111" i="48"/>
  <c r="B112" i="48" s="1"/>
  <c r="B113" i="48"/>
  <c r="B114" i="48" s="1"/>
  <c r="B115" i="48"/>
  <c r="B116" i="48" s="1"/>
  <c r="B117" i="48"/>
  <c r="B118" i="48" s="1"/>
  <c r="B119" i="48"/>
  <c r="B120" i="48" s="1"/>
  <c r="B121" i="48"/>
  <c r="B122" i="48" s="1"/>
  <c r="B123" i="48"/>
  <c r="B124" i="48" s="1"/>
  <c r="B125" i="48"/>
  <c r="A4" i="62" a="1"/>
  <c r="A4" i="62" s="1"/>
  <c r="A171" i="65" a="1"/>
  <c r="A171" i="65" s="1"/>
  <c r="A170" i="65" a="1"/>
  <c r="A170" i="65" s="1"/>
  <c r="A172" i="65" a="1"/>
  <c r="A172" i="65" s="1"/>
  <c r="A5" i="33" a="1"/>
  <c r="A5" i="33" s="1"/>
  <c r="A6" i="33" a="1"/>
  <c r="A6" i="33" s="1"/>
  <c r="A7" i="33" a="1"/>
  <c r="A7" i="33" s="1"/>
  <c r="A8" i="33" a="1"/>
  <c r="A8" i="33" s="1"/>
  <c r="A9" i="33" a="1"/>
  <c r="A9" i="33" s="1"/>
  <c r="A10" i="33" a="1"/>
  <c r="A10" i="33" s="1"/>
  <c r="A11" i="33" a="1"/>
  <c r="A11" i="33" s="1"/>
  <c r="A12" i="33" a="1"/>
  <c r="A12" i="33" s="1"/>
  <c r="A13" i="33" a="1"/>
  <c r="A13" i="33" s="1"/>
  <c r="A14" i="33" a="1"/>
  <c r="A14" i="33" s="1"/>
  <c r="A15" i="33" a="1"/>
  <c r="A15" i="33" s="1"/>
  <c r="A16" i="33" a="1"/>
  <c r="A16" i="33" s="1"/>
  <c r="A17" i="33" a="1"/>
  <c r="A17" i="33" s="1"/>
  <c r="A18" i="33" a="1"/>
  <c r="A18" i="33" s="1"/>
  <c r="A19" i="33" a="1"/>
  <c r="A19" i="33" s="1"/>
  <c r="A20" i="33" a="1"/>
  <c r="A20" i="33" s="1"/>
  <c r="A21" i="33" a="1"/>
  <c r="A21" i="33" s="1"/>
  <c r="A22" i="33" a="1"/>
  <c r="A22" i="33" s="1"/>
  <c r="A23" i="33" a="1"/>
  <c r="A23" i="33" s="1"/>
  <c r="A24" i="33" a="1"/>
  <c r="A24" i="33" s="1"/>
  <c r="A25" i="33" a="1"/>
  <c r="A25" i="33" s="1"/>
  <c r="A26" i="33" a="1"/>
  <c r="A26" i="33" s="1"/>
  <c r="A27" i="33" a="1"/>
  <c r="A27" i="33" s="1"/>
  <c r="A28" i="33" a="1"/>
  <c r="A28" i="33" s="1"/>
  <c r="A29" i="33" a="1"/>
  <c r="A29" i="33" s="1"/>
  <c r="A30" i="33" a="1"/>
  <c r="A30" i="33" s="1"/>
  <c r="A31" i="33" a="1"/>
  <c r="A31" i="33" s="1"/>
  <c r="A32" i="33" a="1"/>
  <c r="A32" i="33" s="1"/>
  <c r="A33" i="33" a="1"/>
  <c r="A33" i="33" s="1"/>
  <c r="A34" i="33" a="1"/>
  <c r="A34" i="33" s="1"/>
  <c r="A35" i="33" a="1"/>
  <c r="A35" i="33" s="1"/>
  <c r="A36" i="33" a="1"/>
  <c r="A36" i="33" s="1"/>
  <c r="A37" i="33" a="1"/>
  <c r="A37" i="33" s="1"/>
  <c r="A38" i="33" a="1"/>
  <c r="A38" i="33" s="1"/>
  <c r="A39" i="33" a="1"/>
  <c r="A39" i="33" s="1"/>
  <c r="A40" i="33" a="1"/>
  <c r="A40" i="33" s="1"/>
  <c r="A41" i="33" a="1"/>
  <c r="A41" i="33" s="1"/>
  <c r="A42" i="33" a="1"/>
  <c r="A42" i="33" s="1"/>
  <c r="A43" i="33" a="1"/>
  <c r="A43" i="33" s="1"/>
  <c r="A44" i="33" a="1"/>
  <c r="A44" i="33" s="1"/>
  <c r="A45" i="33" a="1"/>
  <c r="A45" i="33" s="1"/>
  <c r="A46" i="33" a="1"/>
  <c r="A46" i="33" s="1"/>
  <c r="A47" i="33" a="1"/>
  <c r="A47" i="33" s="1"/>
  <c r="A48" i="33" a="1"/>
  <c r="A48" i="33" s="1"/>
  <c r="A49" i="33" a="1"/>
  <c r="A49" i="33" s="1"/>
  <c r="A50" i="33" a="1"/>
  <c r="A50" i="33" s="1"/>
  <c r="A51" i="33" a="1"/>
  <c r="A51" i="33" s="1"/>
  <c r="A52" i="33" a="1"/>
  <c r="A52" i="33" s="1"/>
  <c r="A53" i="33" a="1"/>
  <c r="A53" i="33" s="1"/>
  <c r="A54" i="33" a="1"/>
  <c r="A54" i="33" s="1"/>
  <c r="A55" i="33" a="1"/>
  <c r="A55" i="33" s="1"/>
  <c r="A56" i="33" a="1"/>
  <c r="A56" i="33" s="1"/>
  <c r="A57" i="33" a="1"/>
  <c r="A57" i="33" s="1"/>
  <c r="A58" i="33" a="1"/>
  <c r="A58" i="33" s="1"/>
  <c r="A59" i="33" a="1"/>
  <c r="A59" i="33" s="1"/>
  <c r="A60" i="33" a="1"/>
  <c r="A60" i="33" s="1"/>
  <c r="A61" i="33" a="1"/>
  <c r="A61" i="33" s="1"/>
  <c r="A62" i="33" a="1"/>
  <c r="A62" i="33" s="1"/>
  <c r="A63" i="33" a="1"/>
  <c r="A63" i="33" s="1"/>
  <c r="A64" i="33" a="1"/>
  <c r="A64" i="33" s="1"/>
  <c r="A65" i="33" a="1"/>
  <c r="A65" i="33" s="1"/>
  <c r="A66" i="33" a="1"/>
  <c r="A66" i="33" s="1"/>
  <c r="A67" i="33" a="1"/>
  <c r="A67" i="33" s="1"/>
  <c r="A68" i="33" a="1"/>
  <c r="A68" i="33" s="1"/>
  <c r="A69" i="33" a="1"/>
  <c r="A69" i="33" s="1"/>
  <c r="A70" i="33" a="1"/>
  <c r="A70" i="33" s="1"/>
  <c r="A71" i="33" a="1"/>
  <c r="A71" i="33" s="1"/>
  <c r="A72" i="33" a="1"/>
  <c r="A72" i="33" s="1"/>
  <c r="A73" i="33" a="1"/>
  <c r="A73" i="33" s="1"/>
  <c r="A74" i="33" a="1"/>
  <c r="A74" i="33" s="1"/>
  <c r="A75" i="33" a="1"/>
  <c r="A75" i="33" s="1"/>
  <c r="A76" i="33" a="1"/>
  <c r="A76" i="33" s="1"/>
  <c r="A77" i="33" a="1"/>
  <c r="A77" i="33" s="1"/>
  <c r="A78" i="33" a="1"/>
  <c r="A78" i="33" s="1"/>
  <c r="A79" i="33" a="1"/>
  <c r="A79" i="33" s="1"/>
  <c r="A80" i="33" a="1"/>
  <c r="A80" i="33" s="1"/>
  <c r="A81" i="33" a="1"/>
  <c r="A81" i="33" s="1"/>
  <c r="A82" i="33" a="1"/>
  <c r="A82" i="33" s="1"/>
  <c r="A83" i="33" a="1"/>
  <c r="A83" i="33" s="1"/>
  <c r="A84" i="33" a="1"/>
  <c r="A84" i="33" s="1"/>
  <c r="A5" i="7" a="1"/>
  <c r="A5" i="7" s="1"/>
  <c r="A6" i="7" a="1"/>
  <c r="A6" i="7" s="1"/>
  <c r="A7" i="7" a="1"/>
  <c r="A7" i="7" s="1"/>
  <c r="A8" i="7" a="1"/>
  <c r="A8" i="7" s="1"/>
  <c r="A9" i="7" a="1"/>
  <c r="A9" i="7" s="1"/>
  <c r="A10" i="7" a="1"/>
  <c r="A10" i="7" s="1"/>
  <c r="A11" i="7" a="1"/>
  <c r="A11" i="7" s="1"/>
  <c r="A12" i="7" a="1"/>
  <c r="A12" i="7" s="1"/>
  <c r="A13" i="7" a="1"/>
  <c r="A13" i="7" s="1"/>
  <c r="A14" i="7" a="1"/>
  <c r="A14" i="7" s="1"/>
  <c r="A15" i="7" a="1"/>
  <c r="A15" i="7" s="1"/>
  <c r="A16" i="7" a="1"/>
  <c r="A16" i="7" s="1"/>
  <c r="A17" i="7" a="1"/>
  <c r="A17" i="7" s="1"/>
  <c r="A18" i="7" a="1"/>
  <c r="A18" i="7" s="1"/>
  <c r="A19" i="7" a="1"/>
  <c r="A19" i="7" s="1"/>
  <c r="A20" i="7" a="1"/>
  <c r="A20" i="7" s="1"/>
  <c r="A21" i="7" a="1"/>
  <c r="A21" i="7" s="1"/>
  <c r="A22" i="7" a="1"/>
  <c r="A22" i="7" s="1"/>
  <c r="A23" i="7" a="1"/>
  <c r="A23" i="7" s="1"/>
  <c r="A24" i="7" a="1"/>
  <c r="A24" i="7" s="1"/>
  <c r="A25" i="7" a="1"/>
  <c r="A25" i="7" s="1"/>
  <c r="A26" i="7" a="1"/>
  <c r="A26" i="7" s="1"/>
  <c r="A5" i="57" a="1"/>
  <c r="A5" i="57" s="1"/>
  <c r="A6" i="57" a="1"/>
  <c r="A6" i="57" s="1"/>
  <c r="A7" i="57" a="1"/>
  <c r="A7" i="57" s="1"/>
  <c r="A8" i="57" a="1"/>
  <c r="A8" i="57" s="1"/>
  <c r="A9" i="57" a="1"/>
  <c r="A9" i="57" s="1"/>
  <c r="A10" i="57" a="1"/>
  <c r="A10" i="57" s="1"/>
  <c r="A11" i="57" a="1"/>
  <c r="A11" i="57" s="1"/>
  <c r="A12" i="57" a="1"/>
  <c r="A12" i="57" s="1"/>
  <c r="A13" i="57" a="1"/>
  <c r="A13" i="57" s="1"/>
  <c r="A14" i="57" a="1"/>
  <c r="A14" i="57" s="1"/>
  <c r="A15" i="57" a="1"/>
  <c r="A15" i="57" s="1"/>
  <c r="A16" i="57" a="1"/>
  <c r="A16" i="57" s="1"/>
  <c r="A5" i="31" a="1"/>
  <c r="A5" i="31" s="1"/>
  <c r="A6" i="31" a="1"/>
  <c r="A6" i="31" s="1"/>
  <c r="A7" i="31" a="1"/>
  <c r="A7" i="31" s="1"/>
  <c r="A8" i="31" a="1"/>
  <c r="A8" i="31" s="1"/>
  <c r="A9" i="31" a="1"/>
  <c r="A9" i="31" s="1"/>
  <c r="A10" i="31" a="1"/>
  <c r="A10" i="31" s="1"/>
  <c r="A11" i="31" a="1"/>
  <c r="A11" i="31" s="1"/>
  <c r="A12" i="31" a="1"/>
  <c r="A12" i="31" s="1"/>
  <c r="A5" i="30" a="1"/>
  <c r="A5" i="30" s="1"/>
  <c r="A6" i="30" a="1"/>
  <c r="A6" i="30" s="1"/>
  <c r="A7" i="30" a="1"/>
  <c r="A7" i="30" s="1"/>
  <c r="A8" i="30" a="1"/>
  <c r="A8" i="30" s="1"/>
  <c r="A9" i="30" a="1"/>
  <c r="A9" i="30" s="1"/>
  <c r="A10" i="30" a="1"/>
  <c r="A10" i="30" s="1"/>
  <c r="A11" i="30" a="1"/>
  <c r="A11" i="30" s="1"/>
  <c r="A12" i="30" a="1"/>
  <c r="A12" i="30" s="1"/>
  <c r="A5" i="40" a="1"/>
  <c r="A5" i="40" s="1"/>
  <c r="A6" i="40" a="1"/>
  <c r="A6" i="40" s="1"/>
  <c r="A7" i="40" a="1"/>
  <c r="A7" i="40" s="1"/>
  <c r="A8" i="40" a="1"/>
  <c r="A8" i="40" s="1"/>
  <c r="A9" i="40" a="1"/>
  <c r="A9" i="40" s="1"/>
  <c r="A10" i="40" a="1"/>
  <c r="A10" i="40" s="1"/>
  <c r="A11" i="40" a="1"/>
  <c r="A11" i="40" s="1"/>
  <c r="A12" i="40" a="1"/>
  <c r="A12" i="40" s="1"/>
  <c r="A13" i="40" a="1"/>
  <c r="A13" i="40" s="1"/>
  <c r="A14" i="40" a="1"/>
  <c r="A14" i="40" s="1"/>
  <c r="A15" i="40" a="1"/>
  <c r="A15" i="40" s="1"/>
  <c r="A16" i="40" a="1"/>
  <c r="A16" i="40" s="1"/>
  <c r="A17" i="40" a="1"/>
  <c r="A17" i="40" s="1"/>
  <c r="A18" i="40" a="1"/>
  <c r="A18" i="40" s="1"/>
  <c r="A19" i="40" a="1"/>
  <c r="A19" i="40" s="1"/>
  <c r="A20" i="40" a="1"/>
  <c r="A20" i="40" s="1"/>
  <c r="A21" i="40" a="1"/>
  <c r="A21" i="40" s="1"/>
  <c r="A22" i="40" a="1"/>
  <c r="A22" i="40" s="1"/>
  <c r="A23" i="40" a="1"/>
  <c r="A23" i="40" s="1"/>
  <c r="A24" i="40" a="1"/>
  <c r="A24" i="40" s="1"/>
  <c r="A25" i="40" a="1"/>
  <c r="A25" i="40" s="1"/>
  <c r="A26" i="40" a="1"/>
  <c r="A26" i="40" s="1"/>
  <c r="A27" i="40" a="1"/>
  <c r="A27" i="40" s="1"/>
  <c r="A28" i="40" a="1"/>
  <c r="A28" i="40" s="1"/>
  <c r="A29" i="40" a="1"/>
  <c r="A29" i="40" s="1"/>
  <c r="A30" i="40" a="1"/>
  <c r="A30" i="40" s="1"/>
  <c r="A31" i="40" a="1"/>
  <c r="A31" i="40" s="1"/>
  <c r="A32" i="40" a="1"/>
  <c r="A32" i="40" s="1"/>
  <c r="A33" i="40" a="1"/>
  <c r="A33" i="40" s="1"/>
  <c r="A34" i="40" a="1"/>
  <c r="A34" i="40" s="1"/>
  <c r="A35" i="40" a="1"/>
  <c r="A35" i="40" s="1"/>
  <c r="A36" i="40" a="1"/>
  <c r="A36" i="40" s="1"/>
  <c r="A37" i="40" a="1"/>
  <c r="A37" i="40" s="1"/>
  <c r="A38" i="40" a="1"/>
  <c r="A38" i="40" s="1"/>
  <c r="A39" i="40" a="1"/>
  <c r="A39" i="40" s="1"/>
  <c r="A40" i="40" a="1"/>
  <c r="A40" i="40" s="1"/>
  <c r="A41" i="40" a="1"/>
  <c r="A41" i="40" s="1"/>
  <c r="A42" i="40" a="1"/>
  <c r="A42" i="40" s="1"/>
  <c r="A43" i="40" a="1"/>
  <c r="A43" i="40" s="1"/>
  <c r="A44" i="40" a="1"/>
  <c r="A44" i="40" s="1"/>
  <c r="A45" i="40" a="1"/>
  <c r="A45" i="40" s="1"/>
  <c r="A46" i="40" a="1"/>
  <c r="A46" i="40" s="1"/>
  <c r="A47" i="40" a="1"/>
  <c r="A47" i="40" s="1"/>
  <c r="A48" i="40" a="1"/>
  <c r="A48" i="40" s="1"/>
  <c r="A49" i="40" a="1"/>
  <c r="A49" i="40" s="1"/>
  <c r="A50" i="40" a="1"/>
  <c r="A50" i="40" s="1"/>
  <c r="A51" i="40" a="1"/>
  <c r="A51" i="40" s="1"/>
  <c r="A52" i="40" a="1"/>
  <c r="A52" i="40" s="1"/>
  <c r="A53" i="40" a="1"/>
  <c r="A53" i="40" s="1"/>
  <c r="A54" i="40" a="1"/>
  <c r="A54" i="40" s="1"/>
  <c r="A55" i="40" a="1"/>
  <c r="A55" i="40" s="1"/>
  <c r="A56" i="40" a="1"/>
  <c r="A56" i="40" s="1"/>
  <c r="A57" i="40" a="1"/>
  <c r="A57" i="40" s="1"/>
  <c r="A58" i="40" a="1"/>
  <c r="A58" i="40" s="1"/>
  <c r="A59" i="40" a="1"/>
  <c r="A59" i="40" s="1"/>
  <c r="A60" i="40" a="1"/>
  <c r="A60" i="40" s="1"/>
  <c r="A61" i="40" a="1"/>
  <c r="A61" i="40" s="1"/>
  <c r="A62" i="40" a="1"/>
  <c r="A62" i="40" s="1"/>
  <c r="A63" i="40" a="1"/>
  <c r="A63" i="40" s="1"/>
  <c r="A64" i="40" a="1"/>
  <c r="A64" i="40" s="1"/>
  <c r="A65" i="40" a="1"/>
  <c r="A65" i="40" s="1"/>
  <c r="A66" i="40" a="1"/>
  <c r="A66" i="40" s="1"/>
  <c r="A67" i="40" a="1"/>
  <c r="A67" i="40" s="1"/>
  <c r="A68" i="40" a="1"/>
  <c r="A68" i="40" s="1"/>
  <c r="A69" i="40" a="1"/>
  <c r="A69" i="40" s="1"/>
  <c r="A70" i="40" a="1"/>
  <c r="A70" i="40" s="1"/>
  <c r="A71" i="40" a="1"/>
  <c r="A71" i="40" s="1"/>
  <c r="A72" i="40" a="1"/>
  <c r="A72" i="40" s="1"/>
  <c r="A73" i="40" a="1"/>
  <c r="A73" i="40" s="1"/>
  <c r="A74" i="40" a="1"/>
  <c r="A74" i="40" s="1"/>
  <c r="A75" i="40" a="1"/>
  <c r="A75" i="40" s="1"/>
  <c r="A76" i="40" a="1"/>
  <c r="A76" i="40" s="1"/>
  <c r="A77" i="40" a="1"/>
  <c r="A77" i="40" s="1"/>
  <c r="A78" i="40" a="1"/>
  <c r="A78" i="40" s="1"/>
  <c r="A79" i="40" a="1"/>
  <c r="A79" i="40" s="1"/>
  <c r="A80" i="40" a="1"/>
  <c r="A80" i="40" s="1"/>
  <c r="A81" i="40" a="1"/>
  <c r="A81" i="40" s="1"/>
  <c r="A82" i="40" a="1"/>
  <c r="A82" i="40" s="1"/>
  <c r="A83" i="40" a="1"/>
  <c r="A83" i="40" s="1"/>
  <c r="A84" i="40" a="1"/>
  <c r="A84" i="40" s="1"/>
  <c r="A85" i="40" a="1"/>
  <c r="A85" i="40" s="1"/>
  <c r="A86" i="40" a="1"/>
  <c r="A86" i="40" s="1"/>
  <c r="A87" i="40" a="1"/>
  <c r="A87" i="40" s="1"/>
  <c r="A88" i="40" a="1"/>
  <c r="A88" i="40" s="1"/>
  <c r="A89" i="40" a="1"/>
  <c r="A89" i="40" s="1"/>
  <c r="A90" i="40" a="1"/>
  <c r="A90" i="40" s="1"/>
  <c r="A91" i="40" a="1"/>
  <c r="A91" i="40" s="1"/>
  <c r="A92" i="40" a="1"/>
  <c r="A92" i="40" s="1"/>
  <c r="A93" i="40" a="1"/>
  <c r="A93" i="40" s="1"/>
  <c r="A94" i="40" a="1"/>
  <c r="A94" i="40" s="1"/>
  <c r="A95" i="40" a="1"/>
  <c r="A95" i="40" s="1"/>
  <c r="A96" i="40" a="1"/>
  <c r="A96" i="40" s="1"/>
  <c r="A5" i="28" a="1"/>
  <c r="A5" i="28" s="1"/>
  <c r="A6" i="28" a="1"/>
  <c r="A6" i="28" s="1"/>
  <c r="A7" i="28" a="1"/>
  <c r="A7" i="28" s="1"/>
  <c r="A8" i="28" a="1"/>
  <c r="A8" i="28" s="1"/>
  <c r="A9" i="28" a="1"/>
  <c r="A9" i="28" s="1"/>
  <c r="A10" i="28" a="1"/>
  <c r="A10" i="28" s="1"/>
  <c r="A11" i="28" a="1"/>
  <c r="A11" i="28" s="1"/>
  <c r="A12" i="28" a="1"/>
  <c r="A12" i="28" s="1"/>
  <c r="A13" i="28" a="1"/>
  <c r="A13" i="28" s="1"/>
  <c r="A14" i="28" a="1"/>
  <c r="A14" i="28" s="1"/>
  <c r="A15" i="28" a="1"/>
  <c r="A15" i="28" s="1"/>
  <c r="A16" i="28" a="1"/>
  <c r="A16" i="28" s="1"/>
  <c r="A17" i="28" a="1"/>
  <c r="A17" i="28" s="1"/>
  <c r="A18" i="28" a="1"/>
  <c r="A18" i="28" s="1"/>
  <c r="A19" i="28" a="1"/>
  <c r="A19" i="28" s="1"/>
  <c r="A20" i="28" a="1"/>
  <c r="A20" i="28" s="1"/>
  <c r="A21" i="28" a="1"/>
  <c r="A21" i="28" s="1"/>
  <c r="A22" i="28" a="1"/>
  <c r="A22" i="28" s="1"/>
  <c r="A23" i="28" a="1"/>
  <c r="A23" i="28" s="1"/>
  <c r="A24" i="28" a="1"/>
  <c r="A24" i="28" s="1"/>
  <c r="A25" i="28" a="1"/>
  <c r="A25" i="28" s="1"/>
  <c r="A26" i="28" a="1"/>
  <c r="A26" i="28" s="1"/>
  <c r="A27" i="28" a="1"/>
  <c r="A27" i="28" s="1"/>
  <c r="A5" i="39" a="1"/>
  <c r="A5" i="39" s="1"/>
  <c r="A6" i="39" a="1"/>
  <c r="A6" i="39" s="1"/>
  <c r="A7" i="39" a="1"/>
  <c r="A7" i="39" s="1"/>
  <c r="A8" i="39" a="1"/>
  <c r="A8" i="39" s="1"/>
  <c r="A9" i="39" a="1"/>
  <c r="A9" i="39" s="1"/>
  <c r="A10" i="39" a="1"/>
  <c r="A10" i="39" s="1"/>
  <c r="A11" i="39" a="1"/>
  <c r="A11" i="39" s="1"/>
  <c r="A12" i="39" a="1"/>
  <c r="A12" i="39" s="1"/>
  <c r="A13" i="39" a="1"/>
  <c r="A13" i="39" s="1"/>
  <c r="A14" i="39" a="1"/>
  <c r="A14" i="39" s="1"/>
  <c r="A15" i="39" a="1"/>
  <c r="A15" i="39" s="1"/>
  <c r="A16" i="39" a="1"/>
  <c r="A16" i="39" s="1"/>
  <c r="A17" i="39" a="1"/>
  <c r="A17" i="39" s="1"/>
  <c r="A18" i="39" a="1"/>
  <c r="A18" i="39" s="1"/>
  <c r="A19" i="39" a="1"/>
  <c r="A19" i="39" s="1"/>
  <c r="A20" i="39" a="1"/>
  <c r="A20" i="39" s="1"/>
  <c r="A21" i="39" a="1"/>
  <c r="A21" i="39" s="1"/>
  <c r="A22" i="39" a="1"/>
  <c r="A22" i="39" s="1"/>
  <c r="A23" i="39" a="1"/>
  <c r="A23" i="39" s="1"/>
  <c r="A24" i="39" a="1"/>
  <c r="A24" i="39" s="1"/>
  <c r="A25" i="39" a="1"/>
  <c r="A25" i="39" s="1"/>
  <c r="A26" i="39" a="1"/>
  <c r="A26" i="39" s="1"/>
  <c r="A27" i="39" a="1"/>
  <c r="A27" i="39" s="1"/>
  <c r="A28" i="39" a="1"/>
  <c r="A28" i="39" s="1"/>
  <c r="A29" i="39" a="1"/>
  <c r="A29" i="39" s="1"/>
  <c r="A30" i="39" a="1"/>
  <c r="A30" i="39" s="1"/>
  <c r="A31" i="39" a="1"/>
  <c r="A31" i="39" s="1"/>
  <c r="A32" i="39" a="1"/>
  <c r="A32" i="39" s="1"/>
  <c r="A33" i="39" a="1"/>
  <c r="A33" i="39" s="1"/>
  <c r="A34" i="39" a="1"/>
  <c r="A34" i="39" s="1"/>
  <c r="A35" i="39" a="1"/>
  <c r="A35" i="39" s="1"/>
  <c r="A36" i="39" a="1"/>
  <c r="A36" i="39" s="1"/>
  <c r="A37" i="39" a="1"/>
  <c r="A37" i="39" s="1"/>
  <c r="A38" i="39" a="1"/>
  <c r="A38" i="39" s="1"/>
  <c r="A39" i="39" a="1"/>
  <c r="A39" i="39" s="1"/>
  <c r="A40" i="39" a="1"/>
  <c r="A40" i="39" s="1"/>
  <c r="A41" i="39" a="1"/>
  <c r="A41" i="39" s="1"/>
  <c r="A42" i="39" a="1"/>
  <c r="A42" i="39" s="1"/>
  <c r="A43" i="39" a="1"/>
  <c r="A43" i="39" s="1"/>
  <c r="A44" i="39" a="1"/>
  <c r="A44" i="39" s="1"/>
  <c r="A45" i="39" a="1"/>
  <c r="A45" i="39" s="1"/>
  <c r="A46" i="39" a="1"/>
  <c r="A46" i="39" s="1"/>
  <c r="A47" i="39" a="1"/>
  <c r="A47" i="39" s="1"/>
  <c r="A48" i="39" a="1"/>
  <c r="A48" i="39" s="1"/>
  <c r="A49" i="39" a="1"/>
  <c r="A49" i="39" s="1"/>
  <c r="A50" i="39" a="1"/>
  <c r="A50" i="39" s="1"/>
  <c r="A51" i="39" a="1"/>
  <c r="A51" i="39" s="1"/>
  <c r="A52" i="39" a="1"/>
  <c r="A52" i="39" s="1"/>
  <c r="A53" i="39" a="1"/>
  <c r="A53" i="39" s="1"/>
  <c r="A54" i="39" a="1"/>
  <c r="A54" i="39" s="1"/>
  <c r="A55" i="39" a="1"/>
  <c r="A55" i="39" s="1"/>
  <c r="A5" i="65" a="1"/>
  <c r="A5" i="65" s="1"/>
  <c r="A6" i="65" a="1"/>
  <c r="A6" i="65" s="1"/>
  <c r="A7" i="65" a="1"/>
  <c r="A7" i="65" s="1"/>
  <c r="A8" i="65" a="1"/>
  <c r="A8" i="65" s="1"/>
  <c r="A9" i="65" a="1"/>
  <c r="A9" i="65" s="1"/>
  <c r="A10" i="65" a="1"/>
  <c r="A10" i="65" s="1"/>
  <c r="A11" i="65" a="1"/>
  <c r="A11" i="65" s="1"/>
  <c r="A12" i="65" a="1"/>
  <c r="A12" i="65" s="1"/>
  <c r="A13" i="65" a="1"/>
  <c r="A13" i="65" s="1"/>
  <c r="A14" i="65" a="1"/>
  <c r="A14" i="65" s="1"/>
  <c r="A15" i="65" a="1"/>
  <c r="A15" i="65" s="1"/>
  <c r="A16" i="65" a="1"/>
  <c r="A16" i="65" s="1"/>
  <c r="A18" i="65" a="1"/>
  <c r="A18" i="65" s="1"/>
  <c r="A21" i="65" a="1"/>
  <c r="A21" i="65" s="1"/>
  <c r="A22" i="65" a="1"/>
  <c r="A22" i="65" s="1"/>
  <c r="A23" i="65" a="1"/>
  <c r="A23" i="65" s="1"/>
  <c r="A24" i="65" a="1"/>
  <c r="A24" i="65" s="1"/>
  <c r="A25" i="65" a="1"/>
  <c r="A25" i="65" s="1"/>
  <c r="A26" i="65" a="1"/>
  <c r="A26" i="65" s="1"/>
  <c r="A27" i="65" a="1"/>
  <c r="A27" i="65" s="1"/>
  <c r="A28" i="65" a="1"/>
  <c r="A28" i="65" s="1"/>
  <c r="A29" i="65" a="1"/>
  <c r="A29" i="65" s="1"/>
  <c r="A30" i="65" a="1"/>
  <c r="A30" i="65" s="1"/>
  <c r="A31" i="65" a="1"/>
  <c r="A31" i="65" s="1"/>
  <c r="A32" i="65" a="1"/>
  <c r="A32" i="65" s="1"/>
  <c r="A33" i="65" a="1"/>
  <c r="A33" i="65" s="1"/>
  <c r="A34" i="65" a="1"/>
  <c r="A34" i="65" s="1"/>
  <c r="A35" i="65" a="1"/>
  <c r="A35" i="65" s="1"/>
  <c r="A36" i="65" a="1"/>
  <c r="A36" i="65" s="1"/>
  <c r="A37" i="65" a="1"/>
  <c r="A37" i="65" s="1"/>
  <c r="A38" i="65" a="1"/>
  <c r="A38" i="65" s="1"/>
  <c r="A39" i="65" a="1"/>
  <c r="A39" i="65" s="1"/>
  <c r="A40" i="65" a="1"/>
  <c r="A40" i="65" s="1"/>
  <c r="A41" i="65" a="1"/>
  <c r="A41" i="65" s="1"/>
  <c r="A42" i="65" a="1"/>
  <c r="A42" i="65" s="1"/>
  <c r="A43" i="65" a="1"/>
  <c r="A43" i="65" s="1"/>
  <c r="A44" i="65" a="1"/>
  <c r="A44" i="65" s="1"/>
  <c r="A45" i="65" a="1"/>
  <c r="A45" i="65" s="1"/>
  <c r="A46" i="65" a="1"/>
  <c r="A46" i="65" s="1"/>
  <c r="A47" i="65" a="1"/>
  <c r="A47" i="65" s="1"/>
  <c r="A48" i="65" a="1"/>
  <c r="A48" i="65" s="1"/>
  <c r="A49" i="65" a="1"/>
  <c r="A49" i="65" s="1"/>
  <c r="A50" i="65" a="1"/>
  <c r="A50" i="65" s="1"/>
  <c r="A51" i="65" a="1"/>
  <c r="A51" i="65" s="1"/>
  <c r="A53" i="65" a="1"/>
  <c r="A53" i="65" s="1"/>
  <c r="A54" i="65" a="1"/>
  <c r="A54" i="65" s="1"/>
  <c r="A55" i="65" a="1"/>
  <c r="A55" i="65" s="1"/>
  <c r="A56" i="65" a="1"/>
  <c r="A56" i="65" s="1"/>
  <c r="A57" i="65" a="1"/>
  <c r="A57" i="65" s="1"/>
  <c r="A58" i="65" a="1"/>
  <c r="A58" i="65" s="1"/>
  <c r="A59" i="65" a="1"/>
  <c r="A59" i="65" s="1"/>
  <c r="A60" i="65" a="1"/>
  <c r="A60" i="65" s="1"/>
  <c r="A61" i="65" a="1"/>
  <c r="A61" i="65" s="1"/>
  <c r="A62" i="65" a="1"/>
  <c r="A62" i="65" s="1"/>
  <c r="A63" i="65" a="1"/>
  <c r="A63" i="65" s="1"/>
  <c r="A64" i="65" a="1"/>
  <c r="A64" i="65" s="1"/>
  <c r="A65" i="65" a="1"/>
  <c r="A65" i="65" s="1"/>
  <c r="A66" i="65" a="1"/>
  <c r="A66" i="65" s="1"/>
  <c r="A67" i="65" a="1"/>
  <c r="A67" i="65" s="1"/>
  <c r="A68" i="65" a="1"/>
  <c r="A68" i="65" s="1"/>
  <c r="A69" i="65" a="1"/>
  <c r="A69" i="65" s="1"/>
  <c r="A70" i="65" a="1"/>
  <c r="A70" i="65" s="1"/>
  <c r="A71" i="65" a="1"/>
  <c r="A71" i="65" s="1"/>
  <c r="A72" i="65" a="1"/>
  <c r="A72" i="65" s="1"/>
  <c r="A73" i="65" a="1"/>
  <c r="A73" i="65" s="1"/>
  <c r="A74" i="65" a="1"/>
  <c r="A74" i="65" s="1"/>
  <c r="A75" i="65" a="1"/>
  <c r="A75" i="65" s="1"/>
  <c r="A76" i="65" a="1"/>
  <c r="A76" i="65" s="1"/>
  <c r="A77" i="65" a="1"/>
  <c r="A77" i="65" s="1"/>
  <c r="A78" i="65" a="1"/>
  <c r="A78" i="65" s="1"/>
  <c r="A79" i="65" a="1"/>
  <c r="A79" i="65" s="1"/>
  <c r="A80" i="65" a="1"/>
  <c r="A80" i="65" s="1"/>
  <c r="A81" i="65" a="1"/>
  <c r="A81" i="65" s="1"/>
  <c r="A82" i="65" a="1"/>
  <c r="A82" i="65" s="1"/>
  <c r="A83" i="65" a="1"/>
  <c r="A83" i="65" s="1"/>
  <c r="A84" i="65" a="1"/>
  <c r="A84" i="65" s="1"/>
  <c r="A85" i="65" a="1"/>
  <c r="A85" i="65" s="1"/>
  <c r="A86" i="65" a="1"/>
  <c r="A86" i="65" s="1"/>
  <c r="A87" i="65" a="1"/>
  <c r="A87" i="65" s="1"/>
  <c r="A88" i="65" a="1"/>
  <c r="A88" i="65" s="1"/>
  <c r="A89" i="65" a="1"/>
  <c r="A89" i="65" s="1"/>
  <c r="A90" i="65" a="1"/>
  <c r="A90" i="65" s="1"/>
  <c r="A91" i="65" a="1"/>
  <c r="A91" i="65" s="1"/>
  <c r="A92" i="65" a="1"/>
  <c r="A92" i="65" s="1"/>
  <c r="A93" i="65" a="1"/>
  <c r="A93" i="65" s="1"/>
  <c r="A94" i="65" a="1"/>
  <c r="A94" i="65" s="1"/>
  <c r="A95" i="65" a="1"/>
  <c r="A95" i="65" s="1"/>
  <c r="A96" i="65" a="1"/>
  <c r="A96" i="65" s="1"/>
  <c r="A97" i="65" a="1"/>
  <c r="A97" i="65" s="1"/>
  <c r="A98" i="65" a="1"/>
  <c r="A98" i="65" s="1"/>
  <c r="A99" i="65" a="1"/>
  <c r="A99" i="65" s="1"/>
  <c r="A100" i="65" a="1"/>
  <c r="A100" i="65" s="1"/>
  <c r="A101" i="65" a="1"/>
  <c r="A101" i="65" s="1"/>
  <c r="A102" i="65" a="1"/>
  <c r="A102" i="65" s="1"/>
  <c r="A103" i="65" a="1"/>
  <c r="A103" i="65" s="1"/>
  <c r="A104" i="65" a="1"/>
  <c r="A104" i="65" s="1"/>
  <c r="A105" i="65" a="1"/>
  <c r="A105" i="65" s="1"/>
  <c r="A106" i="65" a="1"/>
  <c r="A106" i="65" s="1"/>
  <c r="A107" i="65" a="1"/>
  <c r="A107" i="65" s="1"/>
  <c r="A108" i="65" a="1"/>
  <c r="A108" i="65" s="1"/>
  <c r="A109" i="65" a="1"/>
  <c r="A109" i="65" s="1"/>
  <c r="A110" i="65" a="1"/>
  <c r="A110" i="65" s="1"/>
  <c r="A111" i="65" a="1"/>
  <c r="A111" i="65" s="1"/>
  <c r="A112" i="65" a="1"/>
  <c r="A112" i="65" s="1"/>
  <c r="A113" i="65" a="1"/>
  <c r="A113" i="65" s="1"/>
  <c r="A114" i="65" a="1"/>
  <c r="A114" i="65" s="1"/>
  <c r="A115" i="65" a="1"/>
  <c r="A115" i="65" s="1"/>
  <c r="A116" i="65" a="1"/>
  <c r="A116" i="65" s="1"/>
  <c r="A117" i="65" a="1"/>
  <c r="A117" i="65" s="1"/>
  <c r="A118" i="65" a="1"/>
  <c r="A118" i="65" s="1"/>
  <c r="A119" i="65" a="1"/>
  <c r="A119" i="65" s="1"/>
  <c r="A120" i="65" a="1"/>
  <c r="A120" i="65" s="1"/>
  <c r="A121" i="65" a="1"/>
  <c r="A121" i="65" s="1"/>
  <c r="A122" i="65" a="1"/>
  <c r="A122" i="65" s="1"/>
  <c r="A123" i="65" a="1"/>
  <c r="A123" i="65" s="1"/>
  <c r="A124" i="65" a="1"/>
  <c r="A124" i="65" s="1"/>
  <c r="A125" i="65" a="1"/>
  <c r="A125" i="65" s="1"/>
  <c r="A126" i="65" a="1"/>
  <c r="A126" i="65" s="1"/>
  <c r="A127" i="65" a="1"/>
  <c r="A127" i="65" s="1"/>
  <c r="A128" i="65" a="1"/>
  <c r="A128" i="65" s="1"/>
  <c r="A129" i="65" a="1"/>
  <c r="A129" i="65" s="1"/>
  <c r="A130" i="65" a="1"/>
  <c r="A130" i="65" s="1"/>
  <c r="A131" i="65" a="1"/>
  <c r="A131" i="65" s="1"/>
  <c r="A132" i="65" a="1"/>
  <c r="A132" i="65" s="1"/>
  <c r="A133" i="65" a="1"/>
  <c r="A133" i="65" s="1"/>
  <c r="A134" i="65" a="1"/>
  <c r="A134" i="65" s="1"/>
  <c r="A135" i="65" a="1"/>
  <c r="A135" i="65" s="1"/>
  <c r="A136" i="65" a="1"/>
  <c r="A136" i="65" s="1"/>
  <c r="A137" i="65" a="1"/>
  <c r="A137" i="65" s="1"/>
  <c r="A138" i="65" a="1"/>
  <c r="A138" i="65" s="1"/>
  <c r="A139" i="65" a="1"/>
  <c r="A139" i="65" s="1"/>
  <c r="A140" i="65" a="1"/>
  <c r="A140" i="65" s="1"/>
  <c r="A141" i="65" a="1"/>
  <c r="A141" i="65" s="1"/>
  <c r="A142" i="65" a="1"/>
  <c r="A142" i="65" s="1"/>
  <c r="A143" i="65" a="1"/>
  <c r="A143" i="65" s="1"/>
  <c r="A144" i="65" a="1"/>
  <c r="A144" i="65" s="1"/>
  <c r="A145" i="65" a="1"/>
  <c r="A145" i="65" s="1"/>
  <c r="A146" i="65" a="1"/>
  <c r="A146" i="65" s="1"/>
  <c r="A147" i="65" a="1"/>
  <c r="A147" i="65" s="1"/>
  <c r="A148" i="65" a="1"/>
  <c r="A148" i="65" s="1"/>
  <c r="A149" i="65" a="1"/>
  <c r="A149" i="65" s="1"/>
  <c r="A150" i="65" a="1"/>
  <c r="A150" i="65" s="1"/>
  <c r="A151" i="65" a="1"/>
  <c r="A151" i="65" s="1"/>
  <c r="A152" i="65" a="1"/>
  <c r="A152" i="65" s="1"/>
  <c r="A153" i="65" a="1"/>
  <c r="A153" i="65" s="1"/>
  <c r="A154" i="65" a="1"/>
  <c r="A154" i="65" s="1"/>
  <c r="A155" i="65" a="1"/>
  <c r="A155" i="65" s="1"/>
  <c r="A156" i="65" a="1"/>
  <c r="A156" i="65" s="1"/>
  <c r="A157" i="65" a="1"/>
  <c r="A157" i="65" s="1"/>
  <c r="A158" i="65" a="1"/>
  <c r="A158" i="65" s="1"/>
  <c r="A159" i="65" a="1"/>
  <c r="A159" i="65" s="1"/>
  <c r="A160" i="65" a="1"/>
  <c r="A160" i="65" s="1"/>
  <c r="A161" i="65" a="1"/>
  <c r="A161" i="65" s="1"/>
  <c r="A162" i="65" a="1"/>
  <c r="A162" i="65" s="1"/>
  <c r="A163" i="65" a="1"/>
  <c r="A163" i="65" s="1"/>
  <c r="A164" i="65" a="1"/>
  <c r="A164" i="65" s="1"/>
  <c r="A165" i="65" a="1"/>
  <c r="A165" i="65" s="1"/>
  <c r="A166" i="65" a="1"/>
  <c r="A166" i="65" s="1"/>
  <c r="A167" i="65" a="1"/>
  <c r="A167" i="65" s="1"/>
  <c r="A168" i="65" a="1"/>
  <c r="A168" i="65" s="1"/>
  <c r="A169" i="65" a="1"/>
  <c r="A169" i="65" s="1"/>
  <c r="A173" i="65" a="1"/>
  <c r="A173" i="65" s="1"/>
  <c r="A174" i="65" a="1"/>
  <c r="A174" i="65" s="1"/>
  <c r="A175" i="65" a="1"/>
  <c r="A175" i="65" s="1"/>
  <c r="A176" i="65" a="1"/>
  <c r="A176" i="65" s="1"/>
  <c r="A177" i="65" a="1"/>
  <c r="A177" i="65" s="1"/>
  <c r="A178" i="65" a="1"/>
  <c r="A178" i="65" s="1"/>
  <c r="A179" i="65" a="1"/>
  <c r="A179" i="65" s="1"/>
  <c r="A180" i="65" a="1"/>
  <c r="A180" i="65" s="1"/>
  <c r="A181" i="65" a="1"/>
  <c r="A181" i="65" s="1"/>
  <c r="A182" i="65" a="1"/>
  <c r="A182" i="65" s="1"/>
  <c r="A183" i="65" a="1"/>
  <c r="A183" i="65" s="1"/>
  <c r="A184" i="65" a="1"/>
  <c r="A184" i="65" s="1"/>
  <c r="A185" i="65" a="1"/>
  <c r="A185" i="65" s="1"/>
  <c r="A186" i="65" a="1"/>
  <c r="A186" i="65" s="1"/>
  <c r="A187" i="65" a="1"/>
  <c r="A187" i="65" s="1"/>
  <c r="A188" i="65" a="1"/>
  <c r="A188" i="65" s="1"/>
  <c r="A189" i="65" a="1"/>
  <c r="A189" i="65" s="1"/>
  <c r="A190" i="65" a="1"/>
  <c r="A190" i="65" s="1"/>
  <c r="A191" i="65" a="1"/>
  <c r="A191" i="65" s="1"/>
  <c r="A192" i="65" a="1"/>
  <c r="A192" i="65" s="1"/>
  <c r="A193" i="65" a="1"/>
  <c r="A193" i="65" s="1"/>
  <c r="A194" i="65" a="1"/>
  <c r="A194" i="65" s="1"/>
  <c r="A195" i="65" a="1"/>
  <c r="A195" i="65" s="1"/>
  <c r="A196" i="65" a="1"/>
  <c r="A196" i="65" s="1"/>
  <c r="A197" i="65" a="1"/>
  <c r="A197" i="65" s="1"/>
  <c r="A198" i="65" a="1"/>
  <c r="A198" i="65" s="1"/>
  <c r="A199" i="65" a="1"/>
  <c r="A199" i="65" s="1"/>
  <c r="A200" i="65" a="1"/>
  <c r="A200" i="65" s="1"/>
  <c r="A201" i="65" a="1"/>
  <c r="A201" i="65" s="1"/>
  <c r="A202" i="65" a="1"/>
  <c r="A202" i="65" s="1"/>
  <c r="A203" i="65" a="1"/>
  <c r="A203" i="65" s="1"/>
  <c r="A204" i="65" a="1"/>
  <c r="A204" i="65" s="1"/>
  <c r="A205" i="65" a="1"/>
  <c r="A205" i="65" s="1"/>
  <c r="A206" i="65" a="1"/>
  <c r="A206" i="65" s="1"/>
  <c r="A207" i="65" a="1"/>
  <c r="A207" i="65" s="1"/>
  <c r="A208" i="65" a="1"/>
  <c r="A208" i="65" s="1"/>
  <c r="A209" i="65" a="1"/>
  <c r="A209" i="65" s="1"/>
  <c r="A210" i="65" a="1"/>
  <c r="A210" i="65" s="1"/>
  <c r="A211" i="65" a="1"/>
  <c r="A211" i="65" s="1"/>
  <c r="A212" i="65" a="1"/>
  <c r="A212" i="65" s="1"/>
  <c r="A213" i="65" a="1"/>
  <c r="A213" i="65" s="1"/>
  <c r="A214" i="65" a="1"/>
  <c r="A214" i="65" s="1"/>
  <c r="A215" i="65" a="1"/>
  <c r="A215" i="65" s="1"/>
  <c r="A216" i="65" a="1"/>
  <c r="A216" i="65" s="1"/>
  <c r="A217" i="65" a="1"/>
  <c r="A217" i="65" s="1"/>
  <c r="A218" i="65" a="1"/>
  <c r="A218" i="65" s="1"/>
  <c r="A219" i="65" a="1"/>
  <c r="A219" i="65" s="1"/>
  <c r="A220" i="65" a="1"/>
  <c r="A220" i="65" s="1"/>
  <c r="A221" i="65" a="1"/>
  <c r="A221" i="65" s="1"/>
  <c r="A222" i="65" a="1"/>
  <c r="A222" i="65" s="1"/>
  <c r="A223" i="65" a="1"/>
  <c r="A223" i="65" s="1"/>
  <c r="A224" i="65" a="1"/>
  <c r="A224" i="65" s="1"/>
  <c r="A225" i="65" a="1"/>
  <c r="A225" i="65" s="1"/>
  <c r="A226" i="65" a="1"/>
  <c r="A226" i="65" s="1"/>
  <c r="A227" i="65" a="1"/>
  <c r="A227" i="65" s="1"/>
  <c r="A228" i="65" a="1"/>
  <c r="A228" i="65" s="1"/>
  <c r="A229" i="65" a="1"/>
  <c r="A229" i="65" s="1"/>
  <c r="A230" i="65" a="1"/>
  <c r="A230" i="65" s="1"/>
  <c r="A231" i="65" a="1"/>
  <c r="A231" i="65" s="1"/>
  <c r="A232" i="65" a="1"/>
  <c r="A232" i="65" s="1"/>
  <c r="A233" i="65" a="1"/>
  <c r="A233" i="65" s="1"/>
  <c r="A234" i="65" a="1"/>
  <c r="A234" i="65" s="1"/>
  <c r="A235" i="65" a="1"/>
  <c r="A235" i="65" s="1"/>
  <c r="A236" i="65" a="1"/>
  <c r="A236" i="65" s="1"/>
  <c r="A241" i="65" a="1"/>
  <c r="A241" i="65" s="1"/>
  <c r="A242" i="65" a="1"/>
  <c r="A242" i="65" s="1"/>
  <c r="A243" i="65" a="1"/>
  <c r="A243" i="65" s="1"/>
  <c r="A244" i="65" a="1"/>
  <c r="A244" i="65" s="1"/>
  <c r="A245" i="65" a="1"/>
  <c r="A245" i="65" s="1"/>
  <c r="A246" i="65" a="1"/>
  <c r="A246" i="65" s="1"/>
  <c r="A247" i="65" a="1"/>
  <c r="A247" i="65" s="1"/>
  <c r="A248" i="65" a="1"/>
  <c r="A248" i="65" s="1"/>
  <c r="A249" i="65" a="1"/>
  <c r="A249" i="65" s="1"/>
  <c r="A250" i="65" a="1"/>
  <c r="A250" i="65" s="1"/>
  <c r="A251" i="65" a="1"/>
  <c r="A251" i="65" s="1"/>
  <c r="A252" i="65" a="1"/>
  <c r="A252" i="65" s="1"/>
  <c r="A253" i="65" a="1"/>
  <c r="A253" i="65" s="1"/>
  <c r="A254" i="65" a="1"/>
  <c r="A254" i="65" s="1"/>
  <c r="A255" i="65" a="1"/>
  <c r="A255" i="65" s="1"/>
  <c r="A256" i="65" a="1"/>
  <c r="A256" i="65" s="1"/>
  <c r="A257" i="65" a="1"/>
  <c r="A257" i="65" s="1"/>
  <c r="A258" i="65" a="1"/>
  <c r="A258" i="65" s="1"/>
  <c r="A259" i="65" a="1"/>
  <c r="A259" i="65" s="1"/>
  <c r="A260" i="65" a="1"/>
  <c r="A260" i="65" s="1"/>
  <c r="A261" i="65" a="1"/>
  <c r="A261" i="65" s="1"/>
  <c r="A262" i="65" a="1"/>
  <c r="A262" i="65" s="1"/>
  <c r="A263" i="65" a="1"/>
  <c r="A263" i="65" s="1"/>
  <c r="A264" i="65" a="1"/>
  <c r="A264" i="65" s="1"/>
  <c r="A265" i="65" a="1"/>
  <c r="A265" i="65" s="1"/>
  <c r="A266" i="65" a="1"/>
  <c r="A266" i="65" s="1"/>
  <c r="A267" i="65" a="1"/>
  <c r="A267" i="65" s="1"/>
  <c r="A268" i="65" a="1"/>
  <c r="A268" i="65" s="1"/>
  <c r="A269" i="65" a="1"/>
  <c r="A269" i="65" s="1"/>
  <c r="A270" i="65" a="1"/>
  <c r="A270" i="65" s="1"/>
  <c r="A271" i="65" a="1"/>
  <c r="A271" i="65" s="1"/>
  <c r="A272" i="65" a="1"/>
  <c r="A272" i="65" s="1"/>
  <c r="A273" i="65" a="1"/>
  <c r="A273" i="65" s="1"/>
  <c r="A274" i="65" a="1"/>
  <c r="A274" i="65" s="1"/>
  <c r="A275" i="65" a="1"/>
  <c r="A275" i="65" s="1"/>
  <c r="A276" i="65" a="1"/>
  <c r="A276" i="65" s="1"/>
  <c r="A277" i="65" a="1"/>
  <c r="A277" i="65" s="1"/>
  <c r="A278" i="65" a="1"/>
  <c r="A278" i="65" s="1"/>
  <c r="A279" i="65" a="1"/>
  <c r="A279" i="65" s="1"/>
  <c r="A280" i="65" a="1"/>
  <c r="A280" i="65" s="1"/>
  <c r="A281" i="65" a="1"/>
  <c r="A281" i="65" s="1"/>
  <c r="A282" i="65" a="1"/>
  <c r="A282" i="65" s="1"/>
  <c r="A283" i="65" a="1"/>
  <c r="A283" i="65" s="1"/>
  <c r="A284" i="65" a="1"/>
  <c r="A284" i="65" s="1"/>
  <c r="A285" i="65" a="1"/>
  <c r="A285" i="65" s="1"/>
  <c r="A286" i="65" a="1"/>
  <c r="A286" i="65" s="1"/>
  <c r="A287" i="65" a="1"/>
  <c r="A287" i="65" s="1"/>
  <c r="A288" i="65" a="1"/>
  <c r="A288" i="65" s="1"/>
  <c r="A289" i="65" a="1"/>
  <c r="A289" i="65" s="1"/>
  <c r="A290" i="65" a="1"/>
  <c r="A290" i="65" s="1"/>
  <c r="A291" i="65" a="1"/>
  <c r="A291" i="65" s="1"/>
  <c r="A292" i="65" a="1"/>
  <c r="A292" i="65" s="1"/>
  <c r="A293" i="65" a="1"/>
  <c r="A293" i="65" s="1"/>
  <c r="A294" i="65" a="1"/>
  <c r="A294" i="65" s="1"/>
  <c r="A295" i="65" a="1"/>
  <c r="A295" i="65" s="1"/>
  <c r="A296" i="65" a="1"/>
  <c r="A296" i="65" s="1"/>
  <c r="A297" i="65" a="1"/>
  <c r="A297" i="65" s="1"/>
  <c r="A298" i="65" a="1"/>
  <c r="A298" i="65" s="1"/>
  <c r="A299" i="65" a="1"/>
  <c r="A299" i="65" s="1"/>
  <c r="A300" i="65" a="1"/>
  <c r="A300" i="65" s="1"/>
  <c r="A301" i="65" a="1"/>
  <c r="A301" i="65" s="1"/>
  <c r="A302" i="65" a="1"/>
  <c r="A302" i="65" s="1"/>
  <c r="A303" i="65" a="1"/>
  <c r="A303" i="65" s="1"/>
  <c r="A304" i="65" a="1"/>
  <c r="A304" i="65" s="1"/>
  <c r="A305" i="65" a="1"/>
  <c r="A305" i="65" s="1"/>
  <c r="A306" i="65" a="1"/>
  <c r="A306" i="65" s="1"/>
  <c r="A307" i="65" a="1"/>
  <c r="A307" i="65" s="1"/>
  <c r="A308" i="65" a="1"/>
  <c r="A308" i="65" s="1"/>
  <c r="A309" i="65" a="1"/>
  <c r="A309" i="65" s="1"/>
  <c r="A310" i="65" a="1"/>
  <c r="A310" i="65" s="1"/>
  <c r="A311" i="65" a="1"/>
  <c r="A311" i="65" s="1"/>
  <c r="A312" i="65" a="1"/>
  <c r="A312" i="65" s="1"/>
  <c r="A313" i="65" a="1"/>
  <c r="A313" i="65" s="1"/>
  <c r="A314" i="65" a="1"/>
  <c r="A314" i="65" s="1"/>
  <c r="A315" i="65" a="1"/>
  <c r="A315" i="65" s="1"/>
  <c r="A316" i="65" a="1"/>
  <c r="A316" i="65" s="1"/>
  <c r="A317" i="65" a="1"/>
  <c r="A317" i="65" s="1"/>
  <c r="A318" i="65" a="1"/>
  <c r="A318" i="65" s="1"/>
  <c r="A319" i="65" a="1"/>
  <c r="A319" i="65" s="1"/>
  <c r="A320" i="65" a="1"/>
  <c r="A320" i="65" s="1"/>
  <c r="A321" i="65" a="1"/>
  <c r="A321" i="65" s="1"/>
  <c r="A322" i="65" a="1"/>
  <c r="A322" i="65" s="1"/>
  <c r="A323" i="65" a="1"/>
  <c r="A323" i="65" s="1"/>
  <c r="A324" i="65" a="1"/>
  <c r="A324" i="65" s="1"/>
  <c r="A325" i="65" a="1"/>
  <c r="A325" i="65" s="1"/>
  <c r="A326" i="65" a="1"/>
  <c r="A326" i="65" s="1"/>
  <c r="A327" i="65" a="1"/>
  <c r="A327" i="65" s="1"/>
  <c r="A328" i="65" a="1"/>
  <c r="A328" i="65" s="1"/>
  <c r="A329" i="65" a="1"/>
  <c r="A329" i="65" s="1"/>
  <c r="A330" i="65" a="1"/>
  <c r="A330" i="65" s="1"/>
  <c r="A331" i="65" a="1"/>
  <c r="A331" i="65" s="1"/>
  <c r="A332" i="65" a="1"/>
  <c r="A332" i="65" s="1"/>
  <c r="A333" i="65" a="1"/>
  <c r="A333" i="65" s="1"/>
  <c r="A334" i="65" a="1"/>
  <c r="A334" i="65" s="1"/>
  <c r="A335" i="65" a="1"/>
  <c r="A335" i="65" s="1"/>
  <c r="A336" i="65" a="1"/>
  <c r="A336" i="65" s="1"/>
  <c r="A337" i="65" a="1"/>
  <c r="A337" i="65" s="1"/>
  <c r="A338" i="65" a="1"/>
  <c r="A338" i="65" s="1"/>
  <c r="A339" i="65" a="1"/>
  <c r="A339" i="65" s="1"/>
  <c r="A340" i="65" a="1"/>
  <c r="A340" i="65" s="1"/>
  <c r="A341" i="65" a="1"/>
  <c r="A341" i="65" s="1"/>
  <c r="A342" i="65" a="1"/>
  <c r="A342" i="65" s="1"/>
  <c r="A343" i="65" a="1"/>
  <c r="A343" i="65" s="1"/>
  <c r="A344" i="65" a="1"/>
  <c r="A344" i="65" s="1"/>
  <c r="A5" i="60" a="1"/>
  <c r="A5" i="60" s="1"/>
  <c r="A6" i="60" a="1"/>
  <c r="A6" i="60" s="1"/>
  <c r="A7" i="60" a="1"/>
  <c r="A7" i="60" s="1"/>
  <c r="A8" i="60" a="1"/>
  <c r="A8" i="60" s="1"/>
  <c r="A9" i="60" a="1"/>
  <c r="A9" i="60" s="1"/>
  <c r="A10" i="60" a="1"/>
  <c r="A10" i="60" s="1"/>
  <c r="A11" i="60" a="1"/>
  <c r="A11" i="60" s="1"/>
  <c r="A12" i="60" a="1"/>
  <c r="A12" i="60" s="1"/>
  <c r="A13" i="60" a="1"/>
  <c r="A13" i="60" s="1"/>
  <c r="A14" i="60" a="1"/>
  <c r="A14" i="60" s="1"/>
  <c r="A15" i="60" a="1"/>
  <c r="A15" i="60" s="1"/>
  <c r="A16" i="60" a="1"/>
  <c r="A16" i="60" s="1"/>
  <c r="A17" i="60" a="1"/>
  <c r="A17" i="60" s="1"/>
  <c r="A18" i="60" a="1"/>
  <c r="A18" i="60" s="1"/>
  <c r="A19" i="60" a="1"/>
  <c r="A19" i="60" s="1"/>
  <c r="A20" i="60" a="1"/>
  <c r="A20" i="60" s="1"/>
  <c r="A21" i="60" a="1"/>
  <c r="A21" i="60" s="1"/>
  <c r="A22" i="60" a="1"/>
  <c r="A22" i="60" s="1"/>
  <c r="A23" i="60" a="1"/>
  <c r="A23" i="60" s="1"/>
  <c r="A24" i="60" a="1"/>
  <c r="A24" i="60" s="1"/>
  <c r="A25" i="60" a="1"/>
  <c r="A25" i="60" s="1"/>
  <c r="A26" i="60" a="1"/>
  <c r="A26" i="60" s="1"/>
  <c r="A27" i="60" a="1"/>
  <c r="A27" i="60" s="1"/>
  <c r="A28" i="60" a="1"/>
  <c r="A28" i="60" s="1"/>
  <c r="A29" i="60" a="1"/>
  <c r="A29" i="60" s="1"/>
  <c r="A30" i="60" a="1"/>
  <c r="A30" i="60" s="1"/>
  <c r="A31" i="60" a="1"/>
  <c r="A31" i="60" s="1"/>
  <c r="A32" i="60" a="1"/>
  <c r="A32" i="60" s="1"/>
  <c r="A33" i="60" a="1"/>
  <c r="A33" i="60" s="1"/>
  <c r="A34" i="60" a="1"/>
  <c r="A34" i="60" s="1"/>
  <c r="A35" i="60" a="1"/>
  <c r="A35" i="60" s="1"/>
  <c r="A36" i="60" a="1"/>
  <c r="A36" i="60" s="1"/>
  <c r="A37" i="60" a="1"/>
  <c r="A37" i="60" s="1"/>
  <c r="A38" i="60" a="1"/>
  <c r="A38" i="60" s="1"/>
  <c r="A39" i="60" a="1"/>
  <c r="A39" i="60" s="1"/>
  <c r="A40" i="60" a="1"/>
  <c r="A40" i="60" s="1"/>
  <c r="A41" i="60" a="1"/>
  <c r="A41" i="60" s="1"/>
  <c r="A42" i="60" a="1"/>
  <c r="A42" i="60" s="1"/>
  <c r="A43" i="60" a="1"/>
  <c r="A43" i="60" s="1"/>
  <c r="A44" i="60" a="1"/>
  <c r="A44" i="60" s="1"/>
  <c r="A45" i="60" a="1"/>
  <c r="A45" i="60" s="1"/>
  <c r="A46" i="60" a="1"/>
  <c r="A46" i="60" s="1"/>
  <c r="A47" i="60" a="1"/>
  <c r="A47" i="60" s="1"/>
  <c r="A48" i="60" a="1"/>
  <c r="A48" i="60" s="1"/>
  <c r="A49" i="60" a="1"/>
  <c r="A49" i="60" s="1"/>
  <c r="A50" i="60" a="1"/>
  <c r="A50" i="60" s="1"/>
  <c r="A51" i="60" a="1"/>
  <c r="A51" i="60" s="1"/>
  <c r="A52" i="60" a="1"/>
  <c r="A52" i="60" s="1"/>
  <c r="A53" i="60" a="1"/>
  <c r="A53" i="60" s="1"/>
  <c r="A54" i="60" a="1"/>
  <c r="A54" i="60" s="1"/>
  <c r="A55" i="60" a="1"/>
  <c r="A55" i="60" s="1"/>
  <c r="A56" i="60" a="1"/>
  <c r="A56" i="60" s="1"/>
  <c r="A57" i="60" a="1"/>
  <c r="A57" i="60" s="1"/>
  <c r="A58" i="60" a="1"/>
  <c r="A58" i="60" s="1"/>
  <c r="A59" i="60" a="1"/>
  <c r="A59" i="60" s="1"/>
  <c r="A60" i="60" a="1"/>
  <c r="A60" i="60" s="1"/>
  <c r="A61" i="60" a="1"/>
  <c r="A61" i="60" s="1"/>
  <c r="A62" i="60" a="1"/>
  <c r="A62" i="60" s="1"/>
  <c r="A63" i="60" a="1"/>
  <c r="A63" i="60" s="1"/>
  <c r="A64" i="60" a="1"/>
  <c r="A64" i="60" s="1"/>
  <c r="A65" i="60" a="1"/>
  <c r="A65" i="60" s="1"/>
  <c r="A66" i="60" a="1"/>
  <c r="A66" i="60" s="1"/>
  <c r="A67" i="60" a="1"/>
  <c r="A67" i="60" s="1"/>
  <c r="A68" i="60" a="1"/>
  <c r="A68" i="60" s="1"/>
  <c r="A69" i="60" a="1"/>
  <c r="A69" i="60" s="1"/>
  <c r="A70" i="60" a="1"/>
  <c r="A70" i="60" s="1"/>
  <c r="A71" i="60" a="1"/>
  <c r="A71" i="60" s="1"/>
  <c r="A72" i="60" a="1"/>
  <c r="A72" i="60" s="1"/>
  <c r="A73" i="60" a="1"/>
  <c r="A73" i="60" s="1"/>
  <c r="A74" i="60" a="1"/>
  <c r="A74" i="60" s="1"/>
  <c r="A75" i="60" a="1"/>
  <c r="A75" i="60" s="1"/>
  <c r="A76" i="60" a="1"/>
  <c r="A76" i="60" s="1"/>
  <c r="A77" i="60" a="1"/>
  <c r="A77" i="60" s="1"/>
  <c r="A78" i="60" a="1"/>
  <c r="A78" i="60" s="1"/>
  <c r="A79" i="60" a="1"/>
  <c r="A79" i="60" s="1"/>
  <c r="A80" i="60" a="1"/>
  <c r="A80" i="60" s="1"/>
  <c r="A81" i="60" a="1"/>
  <c r="A81" i="60" s="1"/>
  <c r="A82" i="60" a="1"/>
  <c r="A82" i="60" s="1"/>
  <c r="A83" i="60" a="1"/>
  <c r="A83" i="60" s="1"/>
  <c r="A84" i="60" a="1"/>
  <c r="A84" i="60" s="1"/>
  <c r="A85" i="60" a="1"/>
  <c r="A85" i="60" s="1"/>
  <c r="A86" i="60" a="1"/>
  <c r="A86" i="60" s="1"/>
  <c r="A87" i="60" a="1"/>
  <c r="A87" i="60" s="1"/>
  <c r="A88" i="60" a="1"/>
  <c r="A88" i="60" s="1"/>
  <c r="A89" i="60" a="1"/>
  <c r="A89" i="60" s="1"/>
  <c r="A90" i="60" a="1"/>
  <c r="A90" i="60" s="1"/>
  <c r="A91" i="60" a="1"/>
  <c r="A91" i="60" s="1"/>
  <c r="A92" i="60" a="1"/>
  <c r="A92" i="60" s="1"/>
  <c r="A93" i="60" a="1"/>
  <c r="A93" i="60" s="1"/>
  <c r="A94" i="60" a="1"/>
  <c r="A94" i="60" s="1"/>
  <c r="A95" i="60" a="1"/>
  <c r="A95" i="60" s="1"/>
  <c r="A96" i="60" a="1"/>
  <c r="A96" i="60" s="1"/>
  <c r="A97" i="60" a="1"/>
  <c r="A97" i="60" s="1"/>
  <c r="A98" i="60" a="1"/>
  <c r="A98" i="60" s="1"/>
  <c r="A99" i="60" a="1"/>
  <c r="A99" i="60" s="1"/>
  <c r="A100" i="60" a="1"/>
  <c r="A100" i="60" s="1"/>
  <c r="A101" i="60" a="1"/>
  <c r="A101" i="60" s="1"/>
  <c r="A102" i="60" a="1"/>
  <c r="A102" i="60" s="1"/>
  <c r="A103" i="60" a="1"/>
  <c r="A103" i="60" s="1"/>
  <c r="A104" i="60" a="1"/>
  <c r="A104" i="60" s="1"/>
  <c r="A105" i="60" a="1"/>
  <c r="A105" i="60" s="1"/>
  <c r="A106" i="60" a="1"/>
  <c r="A106" i="60" s="1"/>
  <c r="A5" i="43" a="1"/>
  <c r="A5" i="43" s="1"/>
  <c r="A6" i="43" a="1"/>
  <c r="A6" i="43" s="1"/>
  <c r="A7" i="43" a="1"/>
  <c r="A7" i="43" s="1"/>
  <c r="A8" i="43" a="1"/>
  <c r="A8" i="43" s="1"/>
  <c r="A9" i="43" a="1"/>
  <c r="A9" i="43" s="1"/>
  <c r="A10" i="43" a="1"/>
  <c r="A10" i="43" s="1"/>
  <c r="A11" i="43" a="1"/>
  <c r="A11" i="43" s="1"/>
  <c r="A12" i="43" a="1"/>
  <c r="A12" i="43" s="1"/>
  <c r="A13" i="43" a="1"/>
  <c r="A13" i="43" s="1"/>
  <c r="A14" i="43" a="1"/>
  <c r="A14" i="43" s="1"/>
  <c r="A15" i="43" a="1"/>
  <c r="A15" i="43" s="1"/>
  <c r="A16" i="43" a="1"/>
  <c r="A16" i="43" s="1"/>
  <c r="A17" i="43" a="1"/>
  <c r="A17" i="43" s="1"/>
  <c r="A18" i="43" a="1"/>
  <c r="A18" i="43" s="1"/>
  <c r="A19" i="43" a="1"/>
  <c r="A19" i="43" s="1"/>
  <c r="A20" i="43" a="1"/>
  <c r="A20" i="43" s="1"/>
  <c r="A21" i="43" a="1"/>
  <c r="A21" i="43" s="1"/>
  <c r="A22" i="43" a="1"/>
  <c r="A22" i="43" s="1"/>
  <c r="A23" i="43" a="1"/>
  <c r="A23" i="43" s="1"/>
  <c r="A24" i="43" a="1"/>
  <c r="A24" i="43" s="1"/>
  <c r="A25" i="43" a="1"/>
  <c r="A25" i="43" s="1"/>
  <c r="A26" i="43" a="1"/>
  <c r="A26" i="43" s="1"/>
  <c r="A27" i="43" a="1"/>
  <c r="A27" i="43" s="1"/>
  <c r="A28" i="43" a="1"/>
  <c r="A28" i="43" s="1"/>
  <c r="A29" i="43" a="1"/>
  <c r="A29" i="43" s="1"/>
  <c r="A30" i="43" a="1"/>
  <c r="A30" i="43" s="1"/>
  <c r="A31" i="43" a="1"/>
  <c r="A31" i="43" s="1"/>
  <c r="A32" i="43" a="1"/>
  <c r="A32" i="43" s="1"/>
  <c r="A33" i="43" a="1"/>
  <c r="A33" i="43" s="1"/>
  <c r="A34" i="43" a="1"/>
  <c r="A34" i="43" s="1"/>
  <c r="A35" i="43" a="1"/>
  <c r="A35" i="43" s="1"/>
  <c r="A36" i="43" a="1"/>
  <c r="A36" i="43" s="1"/>
  <c r="A37" i="43" a="1"/>
  <c r="A37" i="43" s="1"/>
  <c r="A38" i="43" a="1"/>
  <c r="A38" i="43" s="1"/>
  <c r="A39" i="43" a="1"/>
  <c r="A39" i="43" s="1"/>
  <c r="A40" i="43" a="1"/>
  <c r="A40" i="43" s="1"/>
  <c r="A41" i="43" a="1"/>
  <c r="A41" i="43" s="1"/>
  <c r="A42" i="43" a="1"/>
  <c r="A42" i="43" s="1"/>
  <c r="A43" i="43" a="1"/>
  <c r="A43" i="43" s="1"/>
  <c r="A44" i="43" a="1"/>
  <c r="A44" i="43" s="1"/>
  <c r="A45" i="43" a="1"/>
  <c r="A45" i="43" s="1"/>
  <c r="A46" i="43" a="1"/>
  <c r="A46" i="43" s="1"/>
  <c r="A47" i="43" a="1"/>
  <c r="A47" i="43" s="1"/>
  <c r="A48" i="43" a="1"/>
  <c r="A48" i="43" s="1"/>
  <c r="A49" i="43" a="1"/>
  <c r="A49" i="43" s="1"/>
  <c r="A50" i="43" a="1"/>
  <c r="A50" i="43" s="1"/>
  <c r="A51" i="43" a="1"/>
  <c r="A51" i="43" s="1"/>
  <c r="A52" i="43" a="1"/>
  <c r="A52" i="43" s="1"/>
  <c r="A53" i="43" a="1"/>
  <c r="A53" i="43" s="1"/>
  <c r="A54" i="43" a="1"/>
  <c r="A54" i="43" s="1"/>
  <c r="A55" i="43" a="1"/>
  <c r="A55" i="43" s="1"/>
  <c r="A5" i="19" a="1"/>
  <c r="A5" i="19" s="1"/>
  <c r="A6" i="19" a="1"/>
  <c r="A6" i="19" s="1"/>
  <c r="A7" i="19" a="1"/>
  <c r="A7" i="19" s="1"/>
  <c r="A8" i="19" a="1"/>
  <c r="A8" i="19" s="1"/>
  <c r="A9" i="19" a="1"/>
  <c r="A9" i="19" s="1"/>
  <c r="A10" i="19" a="1"/>
  <c r="A10" i="19" s="1"/>
  <c r="A11" i="19" a="1"/>
  <c r="A11" i="19" s="1"/>
  <c r="A12" i="19" a="1"/>
  <c r="A12" i="19" s="1"/>
  <c r="A13" i="19" a="1"/>
  <c r="A13" i="19" s="1"/>
  <c r="A14" i="19" a="1"/>
  <c r="A14" i="19" s="1"/>
  <c r="A15" i="19" a="1"/>
  <c r="A15" i="19" s="1"/>
  <c r="A16" i="19" a="1"/>
  <c r="A16" i="19" s="1"/>
  <c r="A17" i="19" a="1"/>
  <c r="A17" i="19" s="1"/>
  <c r="A18" i="19" a="1"/>
  <c r="A18" i="19" s="1"/>
  <c r="A19" i="19" a="1"/>
  <c r="A19" i="19" s="1"/>
  <c r="A20" i="19" a="1"/>
  <c r="A20" i="19" s="1"/>
  <c r="A21" i="19" a="1"/>
  <c r="A21" i="19" s="1"/>
  <c r="A22" i="19" a="1"/>
  <c r="A22" i="19" s="1"/>
  <c r="A23" i="19" a="1"/>
  <c r="A23" i="19" s="1"/>
  <c r="A24" i="19" a="1"/>
  <c r="A24" i="19" s="1"/>
  <c r="A25" i="19" a="1"/>
  <c r="A25" i="19" s="1"/>
  <c r="A26" i="19" a="1"/>
  <c r="A26" i="19" s="1"/>
  <c r="A27" i="19" a="1"/>
  <c r="A27" i="19" s="1"/>
  <c r="A28" i="19" a="1"/>
  <c r="A28" i="19" s="1"/>
  <c r="A29" i="19" a="1"/>
  <c r="A29" i="19" s="1"/>
  <c r="A30" i="19" a="1"/>
  <c r="A30" i="19" s="1"/>
  <c r="A31" i="19" a="1"/>
  <c r="A31" i="19" s="1"/>
  <c r="A32" i="19" a="1"/>
  <c r="A32" i="19" s="1"/>
  <c r="A33" i="19" a="1"/>
  <c r="A33" i="19" s="1"/>
  <c r="A34" i="19" a="1"/>
  <c r="A34" i="19" s="1"/>
  <c r="A35" i="19" a="1"/>
  <c r="A35" i="19" s="1"/>
  <c r="A36" i="19" a="1"/>
  <c r="A36" i="19" s="1"/>
  <c r="A37" i="19" a="1"/>
  <c r="A37" i="19" s="1"/>
  <c r="A38" i="19" a="1"/>
  <c r="A38" i="19" s="1"/>
  <c r="A39" i="19" a="1"/>
  <c r="A39" i="19" s="1"/>
  <c r="A40" i="19" a="1"/>
  <c r="A40" i="19" s="1"/>
  <c r="A41" i="19" a="1"/>
  <c r="A41" i="19" s="1"/>
  <c r="A42" i="19" a="1"/>
  <c r="A42" i="19" s="1"/>
  <c r="A43" i="19" a="1"/>
  <c r="A43" i="19" s="1"/>
  <c r="A44" i="19" a="1"/>
  <c r="A44" i="19" s="1"/>
  <c r="A45" i="19" a="1"/>
  <c r="A45" i="19" s="1"/>
  <c r="A46" i="19" a="1"/>
  <c r="A46" i="19" s="1"/>
  <c r="A47" i="19" a="1"/>
  <c r="A47" i="19" s="1"/>
  <c r="A48" i="19" a="1"/>
  <c r="A48" i="19" s="1"/>
  <c r="A49" i="19" a="1"/>
  <c r="A49" i="19" s="1"/>
  <c r="A50" i="19" a="1"/>
  <c r="A50" i="19" s="1"/>
  <c r="A51" i="19" a="1"/>
  <c r="A51" i="19" s="1"/>
  <c r="A52" i="19" a="1"/>
  <c r="A52" i="19" s="1"/>
  <c r="A53" i="19" a="1"/>
  <c r="A53" i="19" s="1"/>
  <c r="A54" i="19" a="1"/>
  <c r="A54" i="19" s="1"/>
  <c r="A55" i="19" a="1"/>
  <c r="A55" i="19" s="1"/>
  <c r="A56" i="19" a="1"/>
  <c r="A56" i="19" s="1"/>
  <c r="A57" i="19" a="1"/>
  <c r="A57" i="19" s="1"/>
  <c r="A58" i="19" a="1"/>
  <c r="A58" i="19" s="1"/>
  <c r="A59" i="19" a="1"/>
  <c r="A59" i="19" s="1"/>
  <c r="A60" i="19" a="1"/>
  <c r="A60" i="19" s="1"/>
  <c r="A61" i="19" a="1"/>
  <c r="A61" i="19" s="1"/>
  <c r="A62" i="19" a="1"/>
  <c r="A62" i="19" s="1"/>
  <c r="A63" i="19" a="1"/>
  <c r="A63" i="19" s="1"/>
  <c r="A64" i="19" a="1"/>
  <c r="A64" i="19" s="1"/>
  <c r="A65" i="19" a="1"/>
  <c r="A65" i="19" s="1"/>
  <c r="A66" i="19" a="1"/>
  <c r="A66" i="19" s="1"/>
  <c r="A67" i="19" a="1"/>
  <c r="A67" i="19" s="1"/>
  <c r="A68" i="19" a="1"/>
  <c r="A68" i="19" s="1"/>
  <c r="A69" i="19" a="1"/>
  <c r="A69" i="19" s="1"/>
  <c r="A70" i="19" a="1"/>
  <c r="A70" i="19" s="1"/>
  <c r="A71" i="19" a="1"/>
  <c r="A71" i="19" s="1"/>
  <c r="A72" i="19" a="1"/>
  <c r="A72" i="19" s="1"/>
  <c r="A73" i="19" a="1"/>
  <c r="A73" i="19" s="1"/>
  <c r="A74" i="19" a="1"/>
  <c r="A74" i="19" s="1"/>
  <c r="A75" i="19" a="1"/>
  <c r="A75" i="19" s="1"/>
  <c r="A76" i="19" a="1"/>
  <c r="A76" i="19" s="1"/>
  <c r="A77" i="19" a="1"/>
  <c r="A77" i="19" s="1"/>
  <c r="A78" i="19" a="1"/>
  <c r="A78" i="19" s="1"/>
  <c r="A79" i="19" a="1"/>
  <c r="A79" i="19" s="1"/>
  <c r="A80" i="19" a="1"/>
  <c r="A80" i="19" s="1"/>
  <c r="A81" i="19" a="1"/>
  <c r="A81" i="19" s="1"/>
  <c r="A82" i="19" a="1"/>
  <c r="A82" i="19" s="1"/>
  <c r="A83" i="19" a="1"/>
  <c r="A83" i="19" s="1"/>
  <c r="A84" i="19" a="1"/>
  <c r="A84" i="19" s="1"/>
  <c r="A85" i="19" a="1"/>
  <c r="A85" i="19" s="1"/>
  <c r="A86" i="19" a="1"/>
  <c r="A86" i="19" s="1"/>
  <c r="A87" i="19" a="1"/>
  <c r="A87" i="19" s="1"/>
  <c r="A88" i="19" a="1"/>
  <c r="A88" i="19" s="1"/>
  <c r="A89" i="19" a="1"/>
  <c r="A89" i="19" s="1"/>
  <c r="A90" i="19" a="1"/>
  <c r="A90" i="19" s="1"/>
  <c r="A91" i="19" a="1"/>
  <c r="A91" i="19" s="1"/>
  <c r="A92" i="19" a="1"/>
  <c r="A92" i="19" s="1"/>
  <c r="A93" i="19" a="1"/>
  <c r="A93" i="19" s="1"/>
  <c r="A94" i="19" a="1"/>
  <c r="A94" i="19" s="1"/>
  <c r="A95" i="19" a="1"/>
  <c r="A95" i="19" s="1"/>
  <c r="A96" i="19" a="1"/>
  <c r="A96" i="19" s="1"/>
  <c r="A97" i="19" a="1"/>
  <c r="A97" i="19" s="1"/>
  <c r="A98" i="19" a="1"/>
  <c r="A98" i="19" s="1"/>
  <c r="A99" i="19" a="1"/>
  <c r="A99" i="19" s="1"/>
  <c r="A100" i="19" a="1"/>
  <c r="A100" i="19" s="1"/>
  <c r="A101" i="19" a="1"/>
  <c r="A101" i="19" s="1"/>
  <c r="A102" i="19" a="1"/>
  <c r="A102" i="19" s="1"/>
  <c r="A103" i="19" a="1"/>
  <c r="A103" i="19" s="1"/>
  <c r="A104" i="19" a="1"/>
  <c r="A104" i="19" s="1"/>
  <c r="A105" i="19" a="1"/>
  <c r="A105" i="19" s="1"/>
  <c r="A106" i="19" a="1"/>
  <c r="A106" i="19" s="1"/>
  <c r="A107" i="19" a="1"/>
  <c r="A107" i="19" s="1"/>
  <c r="A108" i="19" a="1"/>
  <c r="A108" i="19" s="1"/>
  <c r="A109" i="19" a="1"/>
  <c r="A109" i="19" s="1"/>
  <c r="A110" i="19" a="1"/>
  <c r="A110" i="19" s="1"/>
  <c r="A111" i="19" a="1"/>
  <c r="A111" i="19" s="1"/>
  <c r="A112" i="19" a="1"/>
  <c r="A112" i="19" s="1"/>
  <c r="A113" i="19" a="1"/>
  <c r="A113" i="19" s="1"/>
  <c r="A114" i="19" a="1"/>
  <c r="A114" i="19" s="1"/>
  <c r="A115" i="19" a="1"/>
  <c r="A115" i="19" s="1"/>
  <c r="A116" i="19" a="1"/>
  <c r="A116" i="19" s="1"/>
  <c r="A117" i="19" a="1"/>
  <c r="A117" i="19" s="1"/>
  <c r="A118" i="19" a="1"/>
  <c r="A118" i="19" s="1"/>
  <c r="A119" i="19" a="1"/>
  <c r="A119" i="19" s="1"/>
  <c r="A120" i="19" a="1"/>
  <c r="A120" i="19" s="1"/>
  <c r="A121" i="19" a="1"/>
  <c r="A121" i="19" s="1"/>
  <c r="A122" i="19" a="1"/>
  <c r="A122" i="19" s="1"/>
  <c r="A123" i="19" a="1"/>
  <c r="A123" i="19" s="1"/>
  <c r="A124" i="19" a="1"/>
  <c r="A124" i="19" s="1"/>
  <c r="A125" i="19" a="1"/>
  <c r="A125" i="19" s="1"/>
  <c r="A126" i="19" a="1"/>
  <c r="A126" i="19" s="1"/>
  <c r="A127" i="19" a="1"/>
  <c r="A127" i="19" s="1"/>
  <c r="A128" i="19" a="1"/>
  <c r="A128" i="19" s="1"/>
  <c r="A129" i="19" a="1"/>
  <c r="A129" i="19" s="1"/>
  <c r="A130" i="19" a="1"/>
  <c r="A130" i="19" s="1"/>
  <c r="A131" i="19" a="1"/>
  <c r="A131" i="19" s="1"/>
  <c r="A132" i="19" a="1"/>
  <c r="A132" i="19" s="1"/>
  <c r="A133" i="19" a="1"/>
  <c r="A133" i="19" s="1"/>
  <c r="A134" i="19" a="1"/>
  <c r="A134" i="19" s="1"/>
  <c r="A135" i="19" a="1"/>
  <c r="A135" i="19" s="1"/>
  <c r="A136" i="19" a="1"/>
  <c r="A136" i="19" s="1"/>
  <c r="A137" i="19" a="1"/>
  <c r="A137" i="19" s="1"/>
  <c r="A138" i="19" a="1"/>
  <c r="A138" i="19" s="1"/>
  <c r="A139" i="19" a="1"/>
  <c r="A139" i="19" s="1"/>
  <c r="A140" i="19" a="1"/>
  <c r="A140" i="19" s="1"/>
  <c r="A141" i="19" a="1"/>
  <c r="A141" i="19" s="1"/>
  <c r="A142" i="19" a="1"/>
  <c r="A142" i="19" s="1"/>
  <c r="A143" i="19" a="1"/>
  <c r="A143" i="19" s="1"/>
  <c r="A144" i="19" a="1"/>
  <c r="A144" i="19" s="1"/>
  <c r="A145" i="19" a="1"/>
  <c r="A145" i="19" s="1"/>
  <c r="A146" i="19" a="1"/>
  <c r="A146" i="19" s="1"/>
  <c r="A147" i="19" a="1"/>
  <c r="A147" i="19" s="1"/>
  <c r="A148" i="19" a="1"/>
  <c r="A148" i="19" s="1"/>
  <c r="A149" i="19" a="1"/>
  <c r="A149" i="19" s="1"/>
  <c r="A150" i="19" a="1"/>
  <c r="A150" i="19" s="1"/>
  <c r="A151" i="19" a="1"/>
  <c r="A151" i="19" s="1"/>
  <c r="A152" i="19" a="1"/>
  <c r="A152" i="19" s="1"/>
  <c r="A153" i="19" a="1"/>
  <c r="A153" i="19" s="1"/>
  <c r="A154" i="19" a="1"/>
  <c r="A154" i="19" s="1"/>
  <c r="A155" i="19" a="1"/>
  <c r="A155" i="19" s="1"/>
  <c r="A156" i="19" a="1"/>
  <c r="A156" i="19" s="1"/>
  <c r="A157" i="19" a="1"/>
  <c r="A157" i="19" s="1"/>
  <c r="A158" i="19" a="1"/>
  <c r="A158" i="19" s="1"/>
  <c r="A159" i="19" a="1"/>
  <c r="A159" i="19" s="1"/>
  <c r="A160" i="19" a="1"/>
  <c r="A160" i="19" s="1"/>
  <c r="A161" i="19" a="1"/>
  <c r="A161" i="19" s="1"/>
  <c r="A162" i="19" a="1"/>
  <c r="A162" i="19" s="1"/>
  <c r="A163" i="19" a="1"/>
  <c r="A163" i="19" s="1"/>
  <c r="A164" i="19" a="1"/>
  <c r="A164" i="19" s="1"/>
  <c r="A5" i="46" a="1"/>
  <c r="A5" i="46" s="1"/>
  <c r="A6" i="46" a="1"/>
  <c r="A6" i="46" s="1"/>
  <c r="A7" i="46" a="1"/>
  <c r="A7" i="46" s="1"/>
  <c r="A8" i="46" a="1"/>
  <c r="A8" i="46" s="1"/>
  <c r="A9" i="46" a="1"/>
  <c r="A9" i="46" s="1"/>
  <c r="A10" i="46" a="1"/>
  <c r="A10" i="46" s="1"/>
  <c r="A11" i="46" a="1"/>
  <c r="A11" i="46" s="1"/>
  <c r="A12" i="46" a="1"/>
  <c r="A12" i="46" s="1"/>
  <c r="A13" i="46" a="1"/>
  <c r="A13" i="46" s="1"/>
  <c r="A14" i="46" a="1"/>
  <c r="A14" i="46" s="1"/>
  <c r="A15" i="46" a="1"/>
  <c r="A15" i="46" s="1"/>
  <c r="A16" i="46" a="1"/>
  <c r="A16" i="46" s="1"/>
  <c r="A17" i="46" a="1"/>
  <c r="A17" i="46" s="1"/>
  <c r="A18" i="46" a="1"/>
  <c r="A18" i="46" s="1"/>
  <c r="A19" i="46" a="1"/>
  <c r="A19" i="46" s="1"/>
  <c r="A20" i="46" a="1"/>
  <c r="A20" i="46" s="1"/>
  <c r="A21" i="46" a="1"/>
  <c r="A21" i="46" s="1"/>
  <c r="A22" i="46" a="1"/>
  <c r="A22" i="46" s="1"/>
  <c r="A23" i="46" a="1"/>
  <c r="A23" i="46" s="1"/>
  <c r="A24" i="46" a="1"/>
  <c r="A24" i="46" s="1"/>
  <c r="A25" i="46" a="1"/>
  <c r="A25" i="46" s="1"/>
  <c r="A26" i="46" a="1"/>
  <c r="A26" i="46" s="1"/>
  <c r="A27" i="46" a="1"/>
  <c r="A27" i="46" s="1"/>
  <c r="A28" i="46" a="1"/>
  <c r="A28" i="46" s="1"/>
  <c r="A5" i="47" a="1"/>
  <c r="A5" i="47" s="1"/>
  <c r="A6" i="47" a="1"/>
  <c r="A6" i="47" s="1"/>
  <c r="A7" i="47" a="1"/>
  <c r="A7" i="47" s="1"/>
  <c r="A8" i="47" a="1"/>
  <c r="A8" i="47" s="1"/>
  <c r="A9" i="47" a="1"/>
  <c r="A9" i="47" s="1"/>
  <c r="A10" i="47" a="1"/>
  <c r="A10" i="47" s="1"/>
  <c r="A11" i="47" a="1"/>
  <c r="A11" i="47" s="1"/>
  <c r="A12" i="47" a="1"/>
  <c r="A12" i="47" s="1"/>
  <c r="A13" i="47" a="1"/>
  <c r="A13" i="47" s="1"/>
  <c r="A14" i="47" a="1"/>
  <c r="A14" i="47" s="1"/>
  <c r="A15" i="47" a="1"/>
  <c r="A15" i="47" s="1"/>
  <c r="A16" i="47" a="1"/>
  <c r="A16" i="47" s="1"/>
  <c r="A17" i="47" a="1"/>
  <c r="A17" i="47" s="1"/>
  <c r="A18" i="47" a="1"/>
  <c r="A18" i="47" s="1"/>
  <c r="A19" i="47" a="1"/>
  <c r="A19" i="47" s="1"/>
  <c r="A20" i="47" a="1"/>
  <c r="A20" i="47" s="1"/>
  <c r="A21" i="47" a="1"/>
  <c r="A21" i="47" s="1"/>
  <c r="A22" i="47" a="1"/>
  <c r="A22" i="47" s="1"/>
  <c r="A23" i="47" a="1"/>
  <c r="A23" i="47" s="1"/>
  <c r="A24" i="47" a="1"/>
  <c r="A24" i="47" s="1"/>
  <c r="A25" i="47" a="1"/>
  <c r="A25" i="47" s="1"/>
  <c r="A26" i="47" a="1"/>
  <c r="A26" i="47" s="1"/>
  <c r="A27" i="47" a="1"/>
  <c r="A27" i="47" s="1"/>
  <c r="A28" i="47" a="1"/>
  <c r="A28" i="47" s="1"/>
  <c r="A29" i="47" a="1"/>
  <c r="A29" i="47" s="1"/>
  <c r="A30" i="47" a="1"/>
  <c r="A30" i="47" s="1"/>
  <c r="A5" i="49" a="1"/>
  <c r="A5" i="49" s="1"/>
  <c r="A6" i="49" a="1"/>
  <c r="A6" i="49" s="1"/>
  <c r="A7" i="49" a="1"/>
  <c r="A7" i="49" s="1"/>
  <c r="A8" i="49" a="1"/>
  <c r="A8" i="49" s="1"/>
  <c r="A9" i="49" a="1"/>
  <c r="A9" i="49" s="1"/>
  <c r="A10" i="49" a="1"/>
  <c r="A10" i="49" s="1"/>
  <c r="A11" i="49" a="1"/>
  <c r="A11" i="49" s="1"/>
  <c r="A12" i="49" a="1"/>
  <c r="A12" i="49" s="1"/>
  <c r="A13" i="49" a="1"/>
  <c r="A13" i="49" s="1"/>
  <c r="A14" i="49" a="1"/>
  <c r="A14" i="49" s="1"/>
  <c r="A15" i="49" a="1"/>
  <c r="A15" i="49" s="1"/>
  <c r="A16" i="49" a="1"/>
  <c r="A16" i="49" s="1"/>
  <c r="A17" i="49" a="1"/>
  <c r="A17" i="49" s="1"/>
  <c r="A18" i="49" a="1"/>
  <c r="A18" i="49" s="1"/>
  <c r="A19" i="49" a="1"/>
  <c r="A19" i="49" s="1"/>
  <c r="A20" i="49" a="1"/>
  <c r="A20" i="49" s="1"/>
  <c r="A21" i="49" a="1"/>
  <c r="A21" i="49" s="1"/>
  <c r="A22" i="49" a="1"/>
  <c r="A22" i="49" s="1"/>
  <c r="A23" i="49" a="1"/>
  <c r="A23" i="49" s="1"/>
  <c r="A24" i="49" a="1"/>
  <c r="A24" i="49" s="1"/>
  <c r="A25" i="49" a="1"/>
  <c r="A25" i="49" s="1"/>
  <c r="A26" i="49" a="1"/>
  <c r="A26" i="49" s="1"/>
  <c r="A27" i="49" a="1"/>
  <c r="A27" i="49" s="1"/>
  <c r="A28" i="49" a="1"/>
  <c r="A28" i="49" s="1"/>
  <c r="A29" i="49" a="1"/>
  <c r="A29" i="49" s="1"/>
  <c r="A30" i="49" a="1"/>
  <c r="A30" i="49" s="1"/>
  <c r="A31" i="49" a="1"/>
  <c r="A31" i="49" s="1"/>
  <c r="A32" i="49" a="1"/>
  <c r="A32" i="49" s="1"/>
  <c r="A33" i="49" a="1"/>
  <c r="A33" i="49" s="1"/>
  <c r="A34" i="49" a="1"/>
  <c r="A34" i="49" s="1"/>
  <c r="A35" i="49" a="1"/>
  <c r="A35" i="49" s="1"/>
  <c r="A36" i="49" a="1"/>
  <c r="A36" i="49" s="1"/>
  <c r="A37" i="49" a="1"/>
  <c r="A37" i="49" s="1"/>
  <c r="A38" i="49" a="1"/>
  <c r="A38" i="49" s="1"/>
  <c r="A39" i="49" a="1"/>
  <c r="A39" i="49" s="1"/>
  <c r="A40" i="49" a="1"/>
  <c r="A40" i="49" s="1"/>
  <c r="A41" i="49" a="1"/>
  <c r="A41" i="49" s="1"/>
  <c r="A42" i="49" a="1"/>
  <c r="A42" i="49" s="1"/>
  <c r="A43" i="49" a="1"/>
  <c r="A43" i="49" s="1"/>
  <c r="A44" i="49" a="1"/>
  <c r="A44" i="49" s="1"/>
  <c r="A45" i="49" a="1"/>
  <c r="A45" i="49" s="1"/>
  <c r="A46" i="49" a="1"/>
  <c r="A46" i="49" s="1"/>
  <c r="A47" i="49" a="1"/>
  <c r="A47" i="49" s="1"/>
  <c r="A48" i="49" a="1"/>
  <c r="A48" i="49" s="1"/>
  <c r="A49" i="49" a="1"/>
  <c r="A49" i="49" s="1"/>
  <c r="A50" i="49" a="1"/>
  <c r="A50" i="49" s="1"/>
  <c r="A51" i="49" a="1"/>
  <c r="A51" i="49" s="1"/>
  <c r="A52" i="49" a="1"/>
  <c r="A52" i="49" s="1"/>
  <c r="A53" i="49" a="1"/>
  <c r="A53" i="49" s="1"/>
  <c r="A54" i="49" a="1"/>
  <c r="A54" i="49" s="1"/>
  <c r="A55" i="49" a="1"/>
  <c r="A55" i="49" s="1"/>
  <c r="A56" i="49" a="1"/>
  <c r="A56" i="49" s="1"/>
  <c r="A57" i="49" a="1"/>
  <c r="A57" i="49" s="1"/>
  <c r="A58" i="49" a="1"/>
  <c r="A58" i="49" s="1"/>
  <c r="A59" i="49" a="1"/>
  <c r="A59" i="49" s="1"/>
  <c r="A60" i="49" a="1"/>
  <c r="A60" i="49" s="1"/>
  <c r="A61" i="49" a="1"/>
  <c r="A61" i="49" s="1"/>
  <c r="A62" i="49" a="1"/>
  <c r="A62" i="49" s="1"/>
  <c r="A63" i="49" a="1"/>
  <c r="A63" i="49" s="1"/>
  <c r="A64" i="49" a="1"/>
  <c r="A64" i="49" s="1"/>
  <c r="A65" i="49" a="1"/>
  <c r="A65" i="49" s="1"/>
  <c r="A66" i="49" a="1"/>
  <c r="A66" i="49" s="1"/>
  <c r="A67" i="49" a="1"/>
  <c r="A67" i="49" s="1"/>
  <c r="A68" i="49" a="1"/>
  <c r="A68" i="49" s="1"/>
  <c r="A69" i="49" a="1"/>
  <c r="A69" i="49" s="1"/>
  <c r="A70" i="49" a="1"/>
  <c r="A70" i="49" s="1"/>
  <c r="A71" i="49" a="1"/>
  <c r="A71" i="49" s="1"/>
  <c r="A72" i="49" a="1"/>
  <c r="A72" i="49" s="1"/>
  <c r="A73" i="49" a="1"/>
  <c r="A73" i="49" s="1"/>
  <c r="A74" i="49" a="1"/>
  <c r="A74" i="49" s="1"/>
  <c r="A75" i="49" a="1"/>
  <c r="A75" i="49" s="1"/>
  <c r="A76" i="49" a="1"/>
  <c r="A76" i="49" s="1"/>
  <c r="A77" i="49" a="1"/>
  <c r="A77" i="49" s="1"/>
  <c r="A78" i="49" a="1"/>
  <c r="A78" i="49" s="1"/>
  <c r="A79" i="49" a="1"/>
  <c r="A79" i="49" s="1"/>
  <c r="A80" i="49" a="1"/>
  <c r="A80" i="49" s="1"/>
  <c r="A81" i="49" a="1"/>
  <c r="A81" i="49" s="1"/>
  <c r="A82" i="49" a="1"/>
  <c r="A82" i="49" s="1"/>
  <c r="A5" i="48" a="1"/>
  <c r="A5" i="48" s="1"/>
  <c r="A6" i="48" a="1"/>
  <c r="A6" i="48" s="1"/>
  <c r="A7" i="48" a="1"/>
  <c r="A7" i="48" s="1"/>
  <c r="A8" i="48" a="1"/>
  <c r="A8" i="48" s="1"/>
  <c r="A9" i="48" a="1"/>
  <c r="A9" i="48" s="1"/>
  <c r="A10" i="48" a="1"/>
  <c r="A10" i="48" s="1"/>
  <c r="A11" i="48" a="1"/>
  <c r="A11" i="48" s="1"/>
  <c r="A12" i="48" a="1"/>
  <c r="A12" i="48" s="1"/>
  <c r="A13" i="48" a="1"/>
  <c r="A13" i="48" s="1"/>
  <c r="A14" i="48" a="1"/>
  <c r="A14" i="48" s="1"/>
  <c r="A15" i="48" a="1"/>
  <c r="A15" i="48" s="1"/>
  <c r="A16" i="48" a="1"/>
  <c r="A16" i="48" s="1"/>
  <c r="A17" i="48" a="1"/>
  <c r="A17" i="48" s="1"/>
  <c r="A18" i="48" a="1"/>
  <c r="A18" i="48" s="1"/>
  <c r="A19" i="48" a="1"/>
  <c r="A19" i="48" s="1"/>
  <c r="A20" i="48" a="1"/>
  <c r="A20" i="48" s="1"/>
  <c r="A21" i="48" a="1"/>
  <c r="A21" i="48" s="1"/>
  <c r="A22" i="48" a="1"/>
  <c r="A22" i="48" s="1"/>
  <c r="A23" i="48" a="1"/>
  <c r="A23" i="48" s="1"/>
  <c r="A24" i="48" a="1"/>
  <c r="A24" i="48" s="1"/>
  <c r="A25" i="48" a="1"/>
  <c r="A25" i="48" s="1"/>
  <c r="A26" i="48" a="1"/>
  <c r="A26" i="48" s="1"/>
  <c r="A27" i="48" a="1"/>
  <c r="A27" i="48" s="1"/>
  <c r="A28" i="48" a="1"/>
  <c r="A28" i="48" s="1"/>
  <c r="A29" i="48" a="1"/>
  <c r="A29" i="48" s="1"/>
  <c r="A30" i="48" a="1"/>
  <c r="A30" i="48" s="1"/>
  <c r="A31" i="48" a="1"/>
  <c r="A31" i="48" s="1"/>
  <c r="A32" i="48" a="1"/>
  <c r="A32" i="48" s="1"/>
  <c r="A33" i="48" a="1"/>
  <c r="A33" i="48" s="1"/>
  <c r="A34" i="48" a="1"/>
  <c r="A34" i="48" s="1"/>
  <c r="A35" i="48" a="1"/>
  <c r="A35" i="48" s="1"/>
  <c r="A36" i="48" a="1"/>
  <c r="A36" i="48" s="1"/>
  <c r="A37" i="48" a="1"/>
  <c r="A37" i="48" s="1"/>
  <c r="A38" i="48" a="1"/>
  <c r="A38" i="48" s="1"/>
  <c r="A39" i="48" a="1"/>
  <c r="A39" i="48" s="1"/>
  <c r="A40" i="48" a="1"/>
  <c r="A40" i="48" s="1"/>
  <c r="A41" i="48" a="1"/>
  <c r="A41" i="48" s="1"/>
  <c r="A42" i="48" a="1"/>
  <c r="A42" i="48" s="1"/>
  <c r="A43" i="48" a="1"/>
  <c r="A43" i="48" s="1"/>
  <c r="A44" i="48" a="1"/>
  <c r="A44" i="48" s="1"/>
  <c r="A45" i="48" a="1"/>
  <c r="A45" i="48" s="1"/>
  <c r="A46" i="48" a="1"/>
  <c r="A46" i="48" s="1"/>
  <c r="A47" i="48" a="1"/>
  <c r="A47" i="48" s="1"/>
  <c r="A48" i="48" a="1"/>
  <c r="A48" i="48" s="1"/>
  <c r="A49" i="48" a="1"/>
  <c r="A49" i="48" s="1"/>
  <c r="A50" i="48" a="1"/>
  <c r="A50" i="48" s="1"/>
  <c r="A51" i="48" a="1"/>
  <c r="A51" i="48" s="1"/>
  <c r="A52" i="48" a="1"/>
  <c r="A52" i="48" s="1"/>
  <c r="A53" i="48" a="1"/>
  <c r="A53" i="48" s="1"/>
  <c r="A54" i="48" a="1"/>
  <c r="A54" i="48" s="1"/>
  <c r="A55" i="48" a="1"/>
  <c r="A55" i="48" s="1"/>
  <c r="A56" i="48" a="1"/>
  <c r="A56" i="48" s="1"/>
  <c r="A57" i="48" a="1"/>
  <c r="A57" i="48" s="1"/>
  <c r="A58" i="48" a="1"/>
  <c r="A58" i="48" s="1"/>
  <c r="A59" i="48" a="1"/>
  <c r="A59" i="48" s="1"/>
  <c r="A60" i="48" a="1"/>
  <c r="A60" i="48" s="1"/>
  <c r="A61" i="48" a="1"/>
  <c r="A61" i="48" s="1"/>
  <c r="A62" i="48" a="1"/>
  <c r="A62" i="48" s="1"/>
  <c r="A63" i="48" a="1"/>
  <c r="A63" i="48" s="1"/>
  <c r="A64" i="48" a="1"/>
  <c r="A64" i="48" s="1"/>
  <c r="A65" i="48" a="1"/>
  <c r="A65" i="48" s="1"/>
  <c r="A66" i="48" a="1"/>
  <c r="A66" i="48" s="1"/>
  <c r="A67" i="48" a="1"/>
  <c r="A67" i="48" s="1"/>
  <c r="A68" i="48" a="1"/>
  <c r="A68" i="48" s="1"/>
  <c r="A69" i="48" a="1"/>
  <c r="A69" i="48" s="1"/>
  <c r="A70" i="48" a="1"/>
  <c r="A70" i="48" s="1"/>
  <c r="A71" i="48" a="1"/>
  <c r="A71" i="48" s="1"/>
  <c r="A72" i="48" a="1"/>
  <c r="A72" i="48" s="1"/>
  <c r="A73" i="48" a="1"/>
  <c r="A73" i="48" s="1"/>
  <c r="A74" i="48" a="1"/>
  <c r="A74" i="48" s="1"/>
  <c r="A75" i="48" a="1"/>
  <c r="A75" i="48" s="1"/>
  <c r="A76" i="48" a="1"/>
  <c r="A76" i="48" s="1"/>
  <c r="A77" i="48" a="1"/>
  <c r="A77" i="48" s="1"/>
  <c r="A78" i="48" a="1"/>
  <c r="A78" i="48" s="1"/>
  <c r="A79" i="48" a="1"/>
  <c r="A79" i="48" s="1"/>
  <c r="A80" i="48" a="1"/>
  <c r="A80" i="48" s="1"/>
  <c r="A81" i="48" a="1"/>
  <c r="A81" i="48" s="1"/>
  <c r="A82" i="48" a="1"/>
  <c r="A82" i="48" s="1"/>
  <c r="A83" i="48" a="1"/>
  <c r="A83" i="48" s="1"/>
  <c r="A84" i="48" a="1"/>
  <c r="A84" i="48" s="1"/>
  <c r="A85" i="48" a="1"/>
  <c r="A85" i="48" s="1"/>
  <c r="A86" i="48" a="1"/>
  <c r="A86" i="48" s="1"/>
  <c r="A87" i="48" a="1"/>
  <c r="A87" i="48" s="1"/>
  <c r="A88" i="48" a="1"/>
  <c r="A88" i="48" s="1"/>
  <c r="A89" i="48" a="1"/>
  <c r="A89" i="48" s="1"/>
  <c r="A90" i="48" a="1"/>
  <c r="A90" i="48" s="1"/>
  <c r="A91" i="48" a="1"/>
  <c r="A91" i="48" s="1"/>
  <c r="A92" i="48" a="1"/>
  <c r="A92" i="48" s="1"/>
  <c r="A93" i="48" a="1"/>
  <c r="A93" i="48" s="1"/>
  <c r="A94" i="48" a="1"/>
  <c r="A94" i="48" s="1"/>
  <c r="A95" i="48" a="1"/>
  <c r="A95" i="48" s="1"/>
  <c r="A96" i="48" a="1"/>
  <c r="A96" i="48" s="1"/>
  <c r="A97" i="48" a="1"/>
  <c r="A97" i="48" s="1"/>
  <c r="A98" i="48" a="1"/>
  <c r="A98" i="48" s="1"/>
  <c r="A99" i="48" a="1"/>
  <c r="A99" i="48" s="1"/>
  <c r="A100" i="48" a="1"/>
  <c r="A100" i="48" s="1"/>
  <c r="A101" i="48" a="1"/>
  <c r="A101" i="48" s="1"/>
  <c r="A102" i="48" a="1"/>
  <c r="A102" i="48" s="1"/>
  <c r="A103" i="48" a="1"/>
  <c r="A103" i="48" s="1"/>
  <c r="A104" i="48" a="1"/>
  <c r="A104" i="48" s="1"/>
  <c r="A105" i="48" a="1"/>
  <c r="A105" i="48" s="1"/>
  <c r="A106" i="48" a="1"/>
  <c r="A106" i="48" s="1"/>
  <c r="A107" i="48" a="1"/>
  <c r="A107" i="48" s="1"/>
  <c r="A108" i="48" a="1"/>
  <c r="A108" i="48" s="1"/>
  <c r="A109" i="48" a="1"/>
  <c r="A109" i="48" s="1"/>
  <c r="A110" i="48" a="1"/>
  <c r="A110" i="48" s="1"/>
  <c r="A111" i="48" a="1"/>
  <c r="A111" i="48" s="1"/>
  <c r="A112" i="48" a="1"/>
  <c r="A112" i="48" s="1"/>
  <c r="A113" i="48" a="1"/>
  <c r="A113" i="48" s="1"/>
  <c r="A114" i="48" a="1"/>
  <c r="A114" i="48" s="1"/>
  <c r="A115" i="48" a="1"/>
  <c r="A115" i="48" s="1"/>
  <c r="A116" i="48" a="1"/>
  <c r="A116" i="48" s="1"/>
  <c r="A117" i="48" a="1"/>
  <c r="A117" i="48" s="1"/>
  <c r="A118" i="48" a="1"/>
  <c r="A118" i="48" s="1"/>
  <c r="A119" i="48" a="1"/>
  <c r="A119" i="48" s="1"/>
  <c r="A120" i="48" a="1"/>
  <c r="A120" i="48" s="1"/>
  <c r="A121" i="48" a="1"/>
  <c r="A121" i="48" s="1"/>
  <c r="A122" i="48" a="1"/>
  <c r="A122" i="48" s="1"/>
  <c r="A123" i="48" a="1"/>
  <c r="A123" i="48" s="1"/>
  <c r="A124" i="48" a="1"/>
  <c r="A124" i="48" s="1"/>
  <c r="A125" i="48" a="1"/>
  <c r="A125" i="48" s="1"/>
  <c r="A5" i="14" a="1"/>
  <c r="A5" i="14" s="1"/>
  <c r="A6" i="14" a="1"/>
  <c r="A6" i="14" s="1"/>
  <c r="A7" i="14" a="1"/>
  <c r="A7" i="14" s="1"/>
  <c r="A8" i="14" a="1"/>
  <c r="A8" i="14" s="1"/>
  <c r="A9" i="14" a="1"/>
  <c r="A9" i="14" s="1"/>
  <c r="A10" i="14" a="1"/>
  <c r="A10" i="14" s="1"/>
  <c r="A11" i="14" a="1"/>
  <c r="A11" i="14" s="1"/>
  <c r="A12" i="14" a="1"/>
  <c r="A12" i="14" s="1"/>
  <c r="A5" i="13" a="1"/>
  <c r="A5" i="13" s="1"/>
  <c r="A6" i="13" a="1"/>
  <c r="A6" i="13" s="1"/>
  <c r="A7" i="13" a="1"/>
  <c r="A7" i="13" s="1"/>
  <c r="A8" i="13" a="1"/>
  <c r="A8" i="13" s="1"/>
  <c r="A9" i="13" a="1"/>
  <c r="A9" i="13" s="1"/>
  <c r="A10" i="13" a="1"/>
  <c r="A10" i="13" s="1"/>
  <c r="A11" i="13" a="1"/>
  <c r="A11" i="13" s="1"/>
  <c r="A12" i="13" a="1"/>
  <c r="A12" i="13" s="1"/>
  <c r="A6" i="9" a="1"/>
  <c r="A6" i="9" s="1"/>
  <c r="A7" i="9" a="1"/>
  <c r="A7" i="9" s="1"/>
  <c r="A8" i="9" a="1"/>
  <c r="A8" i="9" s="1"/>
  <c r="A9" i="9" a="1"/>
  <c r="A9" i="9" s="1"/>
  <c r="A10" i="9" a="1"/>
  <c r="A10" i="9" s="1"/>
  <c r="A11" i="9" a="1"/>
  <c r="A11" i="9" s="1"/>
  <c r="A12" i="9" a="1"/>
  <c r="A12" i="9" s="1"/>
  <c r="A13" i="9" a="1"/>
  <c r="A13" i="9" s="1"/>
  <c r="A14" i="9" a="1"/>
  <c r="A14" i="9" s="1"/>
  <c r="A15" i="9" a="1"/>
  <c r="A15" i="9" s="1"/>
  <c r="A16" i="9" a="1"/>
  <c r="A16" i="9" s="1"/>
  <c r="A17" i="9" a="1"/>
  <c r="A17" i="9" s="1"/>
  <c r="A18" i="9" a="1"/>
  <c r="A18" i="9" s="1"/>
  <c r="A19" i="9" a="1"/>
  <c r="A19" i="9" s="1"/>
  <c r="A20" i="9" a="1"/>
  <c r="A20" i="9" s="1"/>
  <c r="A21" i="9" a="1"/>
  <c r="A21" i="9" s="1"/>
  <c r="A22" i="9" a="1"/>
  <c r="A22" i="9" s="1"/>
  <c r="A23" i="9" a="1"/>
  <c r="A23" i="9" s="1"/>
  <c r="A24" i="9" a="1"/>
  <c r="A24" i="9" s="1"/>
  <c r="A25" i="9" a="1"/>
  <c r="A25" i="9" s="1"/>
  <c r="A26" i="9" a="1"/>
  <c r="A26" i="9" s="1"/>
  <c r="A27" i="9" a="1"/>
  <c r="A27" i="9" s="1"/>
  <c r="A28" i="9" a="1"/>
  <c r="A28" i="9" s="1"/>
  <c r="A29" i="9" a="1"/>
  <c r="A29" i="9" s="1"/>
  <c r="A30" i="9" a="1"/>
  <c r="A30" i="9" s="1"/>
  <c r="A31" i="9" a="1"/>
  <c r="A31" i="9" s="1"/>
  <c r="A32" i="9" a="1"/>
  <c r="A32" i="9" s="1"/>
  <c r="A33" i="9" a="1"/>
  <c r="A33" i="9" s="1"/>
  <c r="A34" i="9" a="1"/>
  <c r="A34" i="9" s="1"/>
  <c r="A35" i="9" a="1"/>
  <c r="A35" i="9" s="1"/>
  <c r="A36" i="9" a="1"/>
  <c r="A36" i="9" s="1"/>
  <c r="A37" i="9" a="1"/>
  <c r="A37" i="9" s="1"/>
  <c r="A38" i="9" a="1"/>
  <c r="A38" i="9" s="1"/>
  <c r="A39" i="9" a="1"/>
  <c r="A39" i="9" s="1"/>
  <c r="A40" i="9" a="1"/>
  <c r="A40" i="9" s="1"/>
  <c r="A41" i="9" a="1"/>
  <c r="A41" i="9" s="1"/>
  <c r="A42" i="9" a="1"/>
  <c r="A42" i="9" s="1"/>
  <c r="A43" i="9" a="1"/>
  <c r="A43" i="9" s="1"/>
  <c r="A44" i="9" a="1"/>
  <c r="A44" i="9" s="1"/>
  <c r="A45" i="9" a="1"/>
  <c r="A45" i="9" s="1"/>
  <c r="A46" i="9" a="1"/>
  <c r="A46" i="9" s="1"/>
  <c r="A47" i="9" a="1"/>
  <c r="A47" i="9" s="1"/>
  <c r="A48" i="9" a="1"/>
  <c r="A48" i="9" s="1"/>
  <c r="A49" i="9" a="1"/>
  <c r="A49" i="9" s="1"/>
  <c r="A50" i="9" a="1"/>
  <c r="A50" i="9" s="1"/>
  <c r="A51" i="9" a="1"/>
  <c r="A51" i="9" s="1"/>
  <c r="A52" i="9" a="1"/>
  <c r="A52" i="9" s="1"/>
  <c r="A53" i="9" a="1"/>
  <c r="A53" i="9" s="1"/>
  <c r="A54" i="9" a="1"/>
  <c r="A54" i="9" s="1"/>
  <c r="A55" i="9" a="1"/>
  <c r="A55" i="9" s="1"/>
  <c r="A56" i="9" a="1"/>
  <c r="A56" i="9" s="1"/>
  <c r="A57" i="9" a="1"/>
  <c r="A57" i="9" s="1"/>
  <c r="A58" i="9" a="1"/>
  <c r="A58" i="9" s="1"/>
  <c r="A59" i="9" a="1"/>
  <c r="A59" i="9" s="1"/>
  <c r="A60" i="9" a="1"/>
  <c r="A60" i="9" s="1"/>
  <c r="A61" i="9" a="1"/>
  <c r="A61" i="9" s="1"/>
  <c r="A62" i="9" a="1"/>
  <c r="A62" i="9" s="1"/>
  <c r="A63" i="9" a="1"/>
  <c r="A63" i="9" s="1"/>
  <c r="A64" i="9" a="1"/>
  <c r="A64" i="9" s="1"/>
  <c r="A65" i="9" a="1"/>
  <c r="A65" i="9" s="1"/>
  <c r="A66" i="9" a="1"/>
  <c r="A66" i="9" s="1"/>
  <c r="A67" i="9" a="1"/>
  <c r="A67" i="9" s="1"/>
  <c r="A68" i="9" a="1"/>
  <c r="A68" i="9" s="1"/>
  <c r="A69" i="9" a="1"/>
  <c r="A69" i="9" s="1"/>
  <c r="A70" i="9" a="1"/>
  <c r="A70" i="9" s="1"/>
  <c r="A71" i="9" a="1"/>
  <c r="A71" i="9" s="1"/>
  <c r="A72" i="9" a="1"/>
  <c r="A72" i="9" s="1"/>
  <c r="A73" i="9" a="1"/>
  <c r="A73" i="9" s="1"/>
  <c r="A74" i="9" a="1"/>
  <c r="A74" i="9" s="1"/>
  <c r="A75" i="9" a="1"/>
  <c r="A75" i="9" s="1"/>
  <c r="A76" i="9" a="1"/>
  <c r="A76" i="9" s="1"/>
  <c r="A77" i="9" a="1"/>
  <c r="A77" i="9" s="1"/>
  <c r="A78" i="9" a="1"/>
  <c r="A78" i="9" s="1"/>
  <c r="A79" i="9" a="1"/>
  <c r="A79" i="9" s="1"/>
  <c r="A80" i="9" a="1"/>
  <c r="A80" i="9" s="1"/>
  <c r="A81" i="9" a="1"/>
  <c r="A81" i="9" s="1"/>
  <c r="A82" i="9" a="1"/>
  <c r="A82" i="9" s="1"/>
  <c r="A83" i="9" a="1"/>
  <c r="A83" i="9" s="1"/>
  <c r="A84" i="9" a="1"/>
  <c r="A84" i="9" s="1"/>
  <c r="A85" i="9" a="1"/>
  <c r="A85" i="9" s="1"/>
  <c r="A86" i="9" a="1"/>
  <c r="A86" i="9" s="1"/>
  <c r="A87" i="9" a="1"/>
  <c r="A87" i="9" s="1"/>
  <c r="A88" i="9" a="1"/>
  <c r="A88" i="9" s="1"/>
  <c r="A89" i="9" a="1"/>
  <c r="A89" i="9" s="1"/>
  <c r="A90" i="9" a="1"/>
  <c r="A90" i="9" s="1"/>
  <c r="A91" i="9" a="1"/>
  <c r="A91" i="9" s="1"/>
  <c r="A92" i="9" a="1"/>
  <c r="A92" i="9" s="1"/>
  <c r="A93" i="9" a="1"/>
  <c r="A93" i="9" s="1"/>
  <c r="A94" i="9" a="1"/>
  <c r="A94" i="9" s="1"/>
  <c r="A95" i="9" a="1"/>
  <c r="A95" i="9" s="1"/>
  <c r="A96" i="9" a="1"/>
  <c r="A96" i="9" s="1"/>
  <c r="A97" i="9" a="1"/>
  <c r="A97" i="9" s="1"/>
  <c r="A98" i="9" a="1"/>
  <c r="A98" i="9" s="1"/>
  <c r="A99" i="9" a="1"/>
  <c r="A99" i="9" s="1"/>
  <c r="A100" i="9" a="1"/>
  <c r="A100" i="9" s="1"/>
  <c r="A101" i="9" a="1"/>
  <c r="A101" i="9" s="1"/>
  <c r="A102" i="9" a="1"/>
  <c r="A102" i="9" s="1"/>
  <c r="A103" i="9" a="1"/>
  <c r="A103" i="9" s="1"/>
  <c r="A104" i="9" a="1"/>
  <c r="A104" i="9" s="1"/>
  <c r="A105" i="9" a="1"/>
  <c r="A105" i="9" s="1"/>
  <c r="A106" i="9" a="1"/>
  <c r="A106" i="9" s="1"/>
  <c r="A107" i="9" a="1"/>
  <c r="A107" i="9" s="1"/>
  <c r="A108" i="9" a="1"/>
  <c r="A108" i="9" s="1"/>
  <c r="A109" i="9" a="1"/>
  <c r="A109" i="9" s="1"/>
  <c r="A110" i="9" a="1"/>
  <c r="A110" i="9" s="1"/>
  <c r="A111" i="9" a="1"/>
  <c r="A111" i="9" s="1"/>
  <c r="A112" i="9" a="1"/>
  <c r="A112" i="9" s="1"/>
  <c r="A113" i="9" a="1"/>
  <c r="A113" i="9" s="1"/>
  <c r="A114" i="9" a="1"/>
  <c r="A114" i="9" s="1"/>
  <c r="A115" i="9" a="1"/>
  <c r="A115" i="9" s="1"/>
  <c r="A116" i="9" a="1"/>
  <c r="A116" i="9" s="1"/>
  <c r="A117" i="9" a="1"/>
  <c r="A117" i="9" s="1"/>
  <c r="A5" i="9" a="1"/>
  <c r="A5" i="9" s="1"/>
  <c r="A5" i="5" a="1"/>
  <c r="A5" i="5" s="1"/>
  <c r="A6" i="5" a="1"/>
  <c r="A6" i="5" s="1"/>
  <c r="A7" i="5" a="1"/>
  <c r="A7" i="5" s="1"/>
  <c r="A8" i="5" a="1"/>
  <c r="A8" i="5" s="1"/>
  <c r="A9" i="5" a="1"/>
  <c r="A9" i="5" s="1"/>
  <c r="A10" i="5" a="1"/>
  <c r="A10" i="5" s="1"/>
  <c r="A11" i="5" a="1"/>
  <c r="A11" i="5" s="1"/>
  <c r="A12" i="5" a="1"/>
  <c r="A12" i="5" s="1"/>
  <c r="A13" i="5" a="1"/>
  <c r="A13" i="5" s="1"/>
  <c r="A14" i="5" a="1"/>
  <c r="A14" i="5" s="1"/>
  <c r="A15" i="5" a="1"/>
  <c r="A15" i="5" s="1"/>
  <c r="A16" i="5" a="1"/>
  <c r="A16" i="5" s="1"/>
  <c r="A17" i="5" a="1"/>
  <c r="A17" i="5" s="1"/>
  <c r="A18" i="5" a="1"/>
  <c r="A18" i="5" s="1"/>
  <c r="A19" i="5" a="1"/>
  <c r="A19" i="5" s="1"/>
  <c r="A20" i="5" a="1"/>
  <c r="A20" i="5" s="1"/>
  <c r="A21" i="5" a="1"/>
  <c r="A21" i="5" s="1"/>
  <c r="A22" i="5" a="1"/>
  <c r="A22" i="5" s="1"/>
  <c r="A23" i="5" a="1"/>
  <c r="A23" i="5" s="1"/>
  <c r="A24" i="5" a="1"/>
  <c r="A24" i="5" s="1"/>
  <c r="A25" i="5" a="1"/>
  <c r="A25" i="5" s="1"/>
  <c r="A4" i="9" a="1"/>
  <c r="A4" i="9" s="1"/>
  <c r="A4" i="13" a="1"/>
  <c r="A4" i="13" s="1"/>
  <c r="A4" i="14" a="1"/>
  <c r="A4" i="14" s="1"/>
  <c r="A4" i="48" a="1"/>
  <c r="A4" i="48" s="1"/>
  <c r="A4" i="49" a="1"/>
  <c r="A4" i="49" s="1"/>
  <c r="A4" i="47" a="1"/>
  <c r="A4" i="47" s="1"/>
  <c r="A4" i="46" a="1"/>
  <c r="A4" i="46" s="1"/>
  <c r="A4" i="19" a="1"/>
  <c r="A4" i="19" s="1"/>
  <c r="A4" i="43" a="1"/>
  <c r="A4" i="43" s="1"/>
  <c r="A4" i="60" a="1"/>
  <c r="A4" i="60" s="1"/>
  <c r="A4" i="65" a="1"/>
  <c r="A4" i="65" s="1"/>
  <c r="A4" i="39" a="1"/>
  <c r="A4" i="39" s="1"/>
  <c r="A4" i="28" a="1"/>
  <c r="A4" i="28" s="1"/>
  <c r="A4" i="40" a="1"/>
  <c r="A4" i="40" s="1"/>
  <c r="A4" i="30" a="1"/>
  <c r="A4" i="30" s="1"/>
  <c r="A4" i="31" a="1"/>
  <c r="A4" i="31" s="1"/>
  <c r="A4" i="57" a="1"/>
  <c r="A4" i="57" s="1"/>
  <c r="A4" i="7" a="1"/>
  <c r="A4" i="7" s="1"/>
  <c r="A4" i="33" a="1"/>
  <c r="A4" i="33" s="1"/>
  <c r="A4" i="5" a="1"/>
  <c r="A4" i="5" s="1"/>
  <c r="M3665" i="76"/>
  <c r="L3665" i="76"/>
  <c r="F3665" i="76"/>
  <c r="O3665" i="76" s="1"/>
  <c r="M3664" i="76"/>
  <c r="L3664" i="76"/>
  <c r="F3664" i="76"/>
  <c r="O3664" i="76" s="1"/>
  <c r="M3663" i="76"/>
  <c r="L3663" i="76"/>
  <c r="F3663" i="76"/>
  <c r="O3663" i="76" s="1"/>
  <c r="M3662" i="76"/>
  <c r="L3662" i="76"/>
  <c r="F3662" i="76"/>
  <c r="O3662" i="76" s="1"/>
  <c r="M3661" i="76"/>
  <c r="L3661" i="76"/>
  <c r="F3661" i="76"/>
  <c r="O3661" i="76" s="1"/>
  <c r="M3660" i="76"/>
  <c r="L3660" i="76"/>
  <c r="F3660" i="76"/>
  <c r="K3660" i="76" s="1"/>
  <c r="M3659" i="76"/>
  <c r="L3659" i="76"/>
  <c r="F3659" i="76"/>
  <c r="O3659" i="76" s="1"/>
  <c r="M3658" i="76"/>
  <c r="L3658" i="76"/>
  <c r="F3658" i="76"/>
  <c r="O3658" i="76" s="1"/>
  <c r="M3657" i="76"/>
  <c r="L3657" i="76"/>
  <c r="F3657" i="76"/>
  <c r="O3657" i="76" s="1"/>
  <c r="M3656" i="76"/>
  <c r="L3656" i="76"/>
  <c r="F3656" i="76"/>
  <c r="K3656" i="76" s="1"/>
  <c r="M3655" i="76"/>
  <c r="L3655" i="76"/>
  <c r="F3655" i="76"/>
  <c r="O3655" i="76" s="1"/>
  <c r="M3654" i="76"/>
  <c r="L3654" i="76"/>
  <c r="F3654" i="76"/>
  <c r="K3654" i="76" s="1"/>
  <c r="M3653" i="76"/>
  <c r="L3653" i="76"/>
  <c r="F3653" i="76"/>
  <c r="O3653" i="76" s="1"/>
  <c r="M3652" i="76"/>
  <c r="L3652" i="76"/>
  <c r="F3652" i="76"/>
  <c r="K3652" i="76" s="1"/>
  <c r="M3651" i="76"/>
  <c r="L3651" i="76"/>
  <c r="F3651" i="76"/>
  <c r="O3651" i="76" s="1"/>
  <c r="M3650" i="76"/>
  <c r="L3650" i="76"/>
  <c r="F3650" i="76"/>
  <c r="O3650" i="76" s="1"/>
  <c r="M3649" i="76"/>
  <c r="L3649" i="76"/>
  <c r="F3649" i="76"/>
  <c r="O3649" i="76" s="1"/>
  <c r="M3648" i="76"/>
  <c r="L3648" i="76"/>
  <c r="F3648" i="76"/>
  <c r="K3648" i="76" s="1"/>
  <c r="M3647" i="76"/>
  <c r="L3647" i="76"/>
  <c r="F3647" i="76"/>
  <c r="O3647" i="76" s="1"/>
  <c r="M3646" i="76"/>
  <c r="L3646" i="76"/>
  <c r="F3646" i="76"/>
  <c r="K3646" i="76" s="1"/>
  <c r="M3645" i="76"/>
  <c r="L3645" i="76"/>
  <c r="F3645" i="76"/>
  <c r="O3645" i="76" s="1"/>
  <c r="M3644" i="76"/>
  <c r="L3644" i="76"/>
  <c r="F3644" i="76"/>
  <c r="K3644" i="76" s="1"/>
  <c r="M3643" i="76"/>
  <c r="L3643" i="76"/>
  <c r="F3643" i="76"/>
  <c r="O3643" i="76" s="1"/>
  <c r="M3642" i="76"/>
  <c r="L3642" i="76"/>
  <c r="F3642" i="76"/>
  <c r="O3642" i="76" s="1"/>
  <c r="M3641" i="76"/>
  <c r="L3641" i="76"/>
  <c r="F3641" i="76"/>
  <c r="O3641" i="76" s="1"/>
  <c r="M3640" i="76"/>
  <c r="L3640" i="76"/>
  <c r="F3640" i="76"/>
  <c r="K3640" i="76" s="1"/>
  <c r="M3639" i="76"/>
  <c r="L3639" i="76"/>
  <c r="F3639" i="76"/>
  <c r="O3639" i="76" s="1"/>
  <c r="M3638" i="76"/>
  <c r="L3638" i="76"/>
  <c r="F3638" i="76"/>
  <c r="K3638" i="76" s="1"/>
  <c r="M3637" i="76"/>
  <c r="L3637" i="76"/>
  <c r="F3637" i="76"/>
  <c r="O3637" i="76" s="1"/>
  <c r="M3636" i="76"/>
  <c r="L3636" i="76"/>
  <c r="F3636" i="76"/>
  <c r="K3636" i="76" s="1"/>
  <c r="M3635" i="76"/>
  <c r="L3635" i="76"/>
  <c r="F3635" i="76"/>
  <c r="O3635" i="76" s="1"/>
  <c r="M3634" i="76"/>
  <c r="L3634" i="76"/>
  <c r="F3634" i="76"/>
  <c r="O3634" i="76" s="1"/>
  <c r="M3633" i="76"/>
  <c r="L3633" i="76"/>
  <c r="F3633" i="76"/>
  <c r="O3633" i="76" s="1"/>
  <c r="M3632" i="76"/>
  <c r="L3632" i="76"/>
  <c r="F3632" i="76"/>
  <c r="K3632" i="76" s="1"/>
  <c r="M3631" i="76"/>
  <c r="L3631" i="76"/>
  <c r="F3631" i="76"/>
  <c r="O3631" i="76" s="1"/>
  <c r="M3630" i="76"/>
  <c r="L3630" i="76"/>
  <c r="F3630" i="76"/>
  <c r="K3630" i="76" s="1"/>
  <c r="M3629" i="76"/>
  <c r="L3629" i="76"/>
  <c r="F3629" i="76"/>
  <c r="O3629" i="76" s="1"/>
  <c r="M3628" i="76"/>
  <c r="L3628" i="76"/>
  <c r="F3628" i="76"/>
  <c r="K3628" i="76" s="1"/>
  <c r="M3627" i="76"/>
  <c r="L3627" i="76"/>
  <c r="F3627" i="76"/>
  <c r="O3627" i="76" s="1"/>
  <c r="M3626" i="76"/>
  <c r="L3626" i="76"/>
  <c r="F3626" i="76"/>
  <c r="O3626" i="76" s="1"/>
  <c r="M3625" i="76"/>
  <c r="L3625" i="76"/>
  <c r="F3625" i="76"/>
  <c r="O3625" i="76" s="1"/>
  <c r="M3624" i="76"/>
  <c r="L3624" i="76"/>
  <c r="F3624" i="76"/>
  <c r="K3624" i="76" s="1"/>
  <c r="M3623" i="76"/>
  <c r="L3623" i="76"/>
  <c r="F3623" i="76"/>
  <c r="O3623" i="76" s="1"/>
  <c r="M3622" i="76"/>
  <c r="L3622" i="76"/>
  <c r="F3622" i="76"/>
  <c r="O3622" i="76" s="1"/>
  <c r="M3621" i="76"/>
  <c r="L3621" i="76"/>
  <c r="F3621" i="76"/>
  <c r="M3620" i="76"/>
  <c r="L3620" i="76"/>
  <c r="F3620" i="76"/>
  <c r="O3620" i="76" s="1"/>
  <c r="M3619" i="76"/>
  <c r="L3619" i="76"/>
  <c r="F3619" i="76"/>
  <c r="O3619" i="76" s="1"/>
  <c r="M3618" i="76"/>
  <c r="L3618" i="76"/>
  <c r="F3618" i="76"/>
  <c r="O3618" i="76" s="1"/>
  <c r="M3617" i="76"/>
  <c r="L3617" i="76"/>
  <c r="F3617" i="76"/>
  <c r="O3617" i="76" s="1"/>
  <c r="M3616" i="76"/>
  <c r="L3616" i="76"/>
  <c r="F3616" i="76"/>
  <c r="O3616" i="76" s="1"/>
  <c r="M3615" i="76"/>
  <c r="L3615" i="76"/>
  <c r="F3615" i="76"/>
  <c r="O3615" i="76" s="1"/>
  <c r="M3614" i="76"/>
  <c r="L3614" i="76"/>
  <c r="F3614" i="76"/>
  <c r="M3613" i="76"/>
  <c r="L3613" i="76"/>
  <c r="F3613" i="76"/>
  <c r="O3613" i="76" s="1"/>
  <c r="M3612" i="76"/>
  <c r="L3612" i="76"/>
  <c r="F3612" i="76"/>
  <c r="M3611" i="76"/>
  <c r="L3611" i="76"/>
  <c r="F3611" i="76"/>
  <c r="O3611" i="76" s="1"/>
  <c r="M3610" i="76"/>
  <c r="L3610" i="76"/>
  <c r="F3610" i="76"/>
  <c r="M3609" i="76"/>
  <c r="L3609" i="76"/>
  <c r="F3609" i="76"/>
  <c r="O3609" i="76" s="1"/>
  <c r="M3608" i="76"/>
  <c r="L3608" i="76"/>
  <c r="F3608" i="76"/>
  <c r="M3607" i="76"/>
  <c r="L3607" i="76"/>
  <c r="F3607" i="76"/>
  <c r="O3607" i="76" s="1"/>
  <c r="M3606" i="76"/>
  <c r="L3606" i="76"/>
  <c r="F3606" i="76"/>
  <c r="M3605" i="76"/>
  <c r="L3605" i="76"/>
  <c r="F3605" i="76"/>
  <c r="O3605" i="76" s="1"/>
  <c r="M3604" i="76"/>
  <c r="L3604" i="76"/>
  <c r="F3604" i="76"/>
  <c r="M3603" i="76"/>
  <c r="L3603" i="76"/>
  <c r="F3603" i="76"/>
  <c r="O3603" i="76" s="1"/>
  <c r="M3602" i="76"/>
  <c r="L3602" i="76"/>
  <c r="F3602" i="76"/>
  <c r="M3601" i="76"/>
  <c r="L3601" i="76"/>
  <c r="F3601" i="76"/>
  <c r="O3601" i="76" s="1"/>
  <c r="M3600" i="76"/>
  <c r="L3600" i="76"/>
  <c r="F3600" i="76"/>
  <c r="M3599" i="76"/>
  <c r="L3599" i="76"/>
  <c r="F3599" i="76"/>
  <c r="O3599" i="76" s="1"/>
  <c r="M3598" i="76"/>
  <c r="L3598" i="76"/>
  <c r="F3598" i="76"/>
  <c r="M3597" i="76"/>
  <c r="L3597" i="76"/>
  <c r="F3597" i="76"/>
  <c r="O3597" i="76" s="1"/>
  <c r="M3596" i="76"/>
  <c r="L3596" i="76"/>
  <c r="F3596" i="76"/>
  <c r="M3595" i="76"/>
  <c r="L3595" i="76"/>
  <c r="F3595" i="76"/>
  <c r="M3594" i="76"/>
  <c r="L3594" i="76"/>
  <c r="F3594" i="76"/>
  <c r="O3594" i="76" s="1"/>
  <c r="M3593" i="76"/>
  <c r="L3593" i="76"/>
  <c r="F3593" i="76"/>
  <c r="M3592" i="76"/>
  <c r="L3592" i="76"/>
  <c r="F3592" i="76"/>
  <c r="K3592" i="76" s="1"/>
  <c r="M3591" i="76"/>
  <c r="L3591" i="76"/>
  <c r="F3591" i="76"/>
  <c r="M3590" i="76"/>
  <c r="L3590" i="76"/>
  <c r="F3590" i="76"/>
  <c r="K3590" i="76" s="1"/>
  <c r="M3589" i="76"/>
  <c r="L3589" i="76"/>
  <c r="F3589" i="76"/>
  <c r="M3588" i="76"/>
  <c r="L3588" i="76"/>
  <c r="F3588" i="76"/>
  <c r="K3588" i="76" s="1"/>
  <c r="M3587" i="76"/>
  <c r="L3587" i="76"/>
  <c r="F3587" i="76"/>
  <c r="M3586" i="76"/>
  <c r="L3586" i="76"/>
  <c r="F3586" i="76"/>
  <c r="K3586" i="76" s="1"/>
  <c r="M3585" i="76"/>
  <c r="L3585" i="76"/>
  <c r="F3585" i="76"/>
  <c r="M3584" i="76"/>
  <c r="L3584" i="76"/>
  <c r="F3584" i="76"/>
  <c r="K3584" i="76" s="1"/>
  <c r="M3583" i="76"/>
  <c r="L3583" i="76"/>
  <c r="F3583" i="76"/>
  <c r="M3582" i="76"/>
  <c r="L3582" i="76"/>
  <c r="F3582" i="76"/>
  <c r="K3582" i="76" s="1"/>
  <c r="M3581" i="76"/>
  <c r="L3581" i="76"/>
  <c r="F3581" i="76"/>
  <c r="M3580" i="76"/>
  <c r="L3580" i="76"/>
  <c r="F3580" i="76"/>
  <c r="K3580" i="76" s="1"/>
  <c r="M3579" i="76"/>
  <c r="L3579" i="76"/>
  <c r="F3579" i="76"/>
  <c r="M3578" i="76"/>
  <c r="L3578" i="76"/>
  <c r="F3578" i="76"/>
  <c r="K3578" i="76" s="1"/>
  <c r="M3577" i="76"/>
  <c r="L3577" i="76"/>
  <c r="F3577" i="76"/>
  <c r="M3576" i="76"/>
  <c r="L3576" i="76"/>
  <c r="F3576" i="76"/>
  <c r="K3576" i="76" s="1"/>
  <c r="M3575" i="76"/>
  <c r="L3575" i="76"/>
  <c r="F3575" i="76"/>
  <c r="M3574" i="76"/>
  <c r="L3574" i="76"/>
  <c r="F3574" i="76"/>
  <c r="K3574" i="76" s="1"/>
  <c r="M3573" i="76"/>
  <c r="L3573" i="76"/>
  <c r="F3573" i="76"/>
  <c r="M3572" i="76"/>
  <c r="L3572" i="76"/>
  <c r="F3572" i="76"/>
  <c r="K3572" i="76" s="1"/>
  <c r="M3571" i="76"/>
  <c r="L3571" i="76"/>
  <c r="F3571" i="76"/>
  <c r="M3570" i="76"/>
  <c r="L3570" i="76"/>
  <c r="F3570" i="76"/>
  <c r="K3570" i="76" s="1"/>
  <c r="M3569" i="76"/>
  <c r="L3569" i="76"/>
  <c r="F3569" i="76"/>
  <c r="M3568" i="76"/>
  <c r="L3568" i="76"/>
  <c r="F3568" i="76"/>
  <c r="K3568" i="76" s="1"/>
  <c r="M3567" i="76"/>
  <c r="L3567" i="76"/>
  <c r="F3567" i="76"/>
  <c r="M3566" i="76"/>
  <c r="L3566" i="76"/>
  <c r="F3566" i="76"/>
  <c r="K3566" i="76" s="1"/>
  <c r="M3565" i="76"/>
  <c r="L3565" i="76"/>
  <c r="F3565" i="76"/>
  <c r="M3564" i="76"/>
  <c r="L3564" i="76"/>
  <c r="F3564" i="76"/>
  <c r="K3564" i="76" s="1"/>
  <c r="M3563" i="76"/>
  <c r="L3563" i="76"/>
  <c r="F3563" i="76"/>
  <c r="M3562" i="76"/>
  <c r="L3562" i="76"/>
  <c r="F3562" i="76"/>
  <c r="K3562" i="76" s="1"/>
  <c r="M3561" i="76"/>
  <c r="L3561" i="76"/>
  <c r="F3561" i="76"/>
  <c r="M3560" i="76"/>
  <c r="L3560" i="76"/>
  <c r="F3560" i="76"/>
  <c r="K3560" i="76" s="1"/>
  <c r="M3559" i="76"/>
  <c r="L3559" i="76"/>
  <c r="F3559" i="76"/>
  <c r="M3558" i="76"/>
  <c r="L3558" i="76"/>
  <c r="F3558" i="76"/>
  <c r="O3558" i="76" s="1"/>
  <c r="M3557" i="76"/>
  <c r="L3557" i="76"/>
  <c r="F3557" i="76"/>
  <c r="M3556" i="76"/>
  <c r="L3556" i="76"/>
  <c r="F3556" i="76"/>
  <c r="O3556" i="76" s="1"/>
  <c r="M3555" i="76"/>
  <c r="L3555" i="76"/>
  <c r="F3555" i="76"/>
  <c r="M3554" i="76"/>
  <c r="L3554" i="76"/>
  <c r="F3554" i="76"/>
  <c r="O3554" i="76" s="1"/>
  <c r="M3553" i="76"/>
  <c r="L3553" i="76"/>
  <c r="F3553" i="76"/>
  <c r="O3553" i="76" s="1"/>
  <c r="M3552" i="76"/>
  <c r="L3552" i="76"/>
  <c r="F3552" i="76"/>
  <c r="O3552" i="76" s="1"/>
  <c r="M3551" i="76"/>
  <c r="L3551" i="76"/>
  <c r="F3551" i="76"/>
  <c r="O3551" i="76" s="1"/>
  <c r="M3550" i="76"/>
  <c r="L3550" i="76"/>
  <c r="F3550" i="76"/>
  <c r="M3549" i="76"/>
  <c r="L3549" i="76"/>
  <c r="F3549" i="76"/>
  <c r="O3549" i="76" s="1"/>
  <c r="M3548" i="76"/>
  <c r="L3548" i="76"/>
  <c r="F3548" i="76"/>
  <c r="O3548" i="76" s="1"/>
  <c r="M3547" i="76"/>
  <c r="L3547" i="76"/>
  <c r="F3547" i="76"/>
  <c r="O3547" i="76" s="1"/>
  <c r="M3546" i="76"/>
  <c r="L3546" i="76"/>
  <c r="F3546" i="76"/>
  <c r="K3546" i="76" s="1"/>
  <c r="M3545" i="76"/>
  <c r="L3545" i="76"/>
  <c r="F3545" i="76"/>
  <c r="O3545" i="76" s="1"/>
  <c r="M3544" i="76"/>
  <c r="L3544" i="76"/>
  <c r="F3544" i="76"/>
  <c r="O3544" i="76" s="1"/>
  <c r="M3543" i="76"/>
  <c r="L3543" i="76"/>
  <c r="F3543" i="76"/>
  <c r="O3543" i="76" s="1"/>
  <c r="M3542" i="76"/>
  <c r="L3542" i="76"/>
  <c r="F3542" i="76"/>
  <c r="K3542" i="76" s="1"/>
  <c r="M3541" i="76"/>
  <c r="L3541" i="76"/>
  <c r="F3541" i="76"/>
  <c r="O3541" i="76" s="1"/>
  <c r="M3540" i="76"/>
  <c r="L3540" i="76"/>
  <c r="F3540" i="76"/>
  <c r="O3540" i="76" s="1"/>
  <c r="M3539" i="76"/>
  <c r="L3539" i="76"/>
  <c r="F3539" i="76"/>
  <c r="O3539" i="76" s="1"/>
  <c r="M3538" i="76"/>
  <c r="L3538" i="76"/>
  <c r="F3538" i="76"/>
  <c r="K3538" i="76" s="1"/>
  <c r="M3537" i="76"/>
  <c r="L3537" i="76"/>
  <c r="F3537" i="76"/>
  <c r="O3537" i="76" s="1"/>
  <c r="M3536" i="76"/>
  <c r="L3536" i="76"/>
  <c r="F3536" i="76"/>
  <c r="O3536" i="76" s="1"/>
  <c r="M3535" i="76"/>
  <c r="L3535" i="76"/>
  <c r="F3535" i="76"/>
  <c r="O3535" i="76" s="1"/>
  <c r="M3534" i="76"/>
  <c r="L3534" i="76"/>
  <c r="F3534" i="76"/>
  <c r="K3534" i="76" s="1"/>
  <c r="M3533" i="76"/>
  <c r="L3533" i="76"/>
  <c r="F3533" i="76"/>
  <c r="M3532" i="76"/>
  <c r="L3532" i="76"/>
  <c r="F3532" i="76"/>
  <c r="M3531" i="76"/>
  <c r="L3531" i="76"/>
  <c r="F3531" i="76"/>
  <c r="M3530" i="76"/>
  <c r="L3530" i="76"/>
  <c r="F3530" i="76"/>
  <c r="K3530" i="76" s="1"/>
  <c r="M3529" i="76"/>
  <c r="L3529" i="76"/>
  <c r="F3529" i="76"/>
  <c r="O3529" i="76" s="1"/>
  <c r="M3528" i="76"/>
  <c r="L3528" i="76"/>
  <c r="F3528" i="76"/>
  <c r="O3528" i="76" s="1"/>
  <c r="M3527" i="76"/>
  <c r="L3527" i="76"/>
  <c r="F3527" i="76"/>
  <c r="O3527" i="76" s="1"/>
  <c r="M3526" i="76"/>
  <c r="L3526" i="76"/>
  <c r="F3526" i="76"/>
  <c r="K3526" i="76" s="1"/>
  <c r="M3525" i="76"/>
  <c r="L3525" i="76"/>
  <c r="F3525" i="76"/>
  <c r="O3525" i="76" s="1"/>
  <c r="M3524" i="76"/>
  <c r="L3524" i="76"/>
  <c r="F3524" i="76"/>
  <c r="O3524" i="76" s="1"/>
  <c r="M3523" i="76"/>
  <c r="L3523" i="76"/>
  <c r="F3523" i="76"/>
  <c r="O3523" i="76" s="1"/>
  <c r="M3522" i="76"/>
  <c r="L3522" i="76"/>
  <c r="F3522" i="76"/>
  <c r="K3522" i="76" s="1"/>
  <c r="M3521" i="76"/>
  <c r="L3521" i="76"/>
  <c r="F3521" i="76"/>
  <c r="O3521" i="76" s="1"/>
  <c r="M3520" i="76"/>
  <c r="L3520" i="76"/>
  <c r="F3520" i="76"/>
  <c r="O3520" i="76" s="1"/>
  <c r="M3519" i="76"/>
  <c r="L3519" i="76"/>
  <c r="F3519" i="76"/>
  <c r="O3519" i="76" s="1"/>
  <c r="M3518" i="76"/>
  <c r="L3518" i="76"/>
  <c r="F3518" i="76"/>
  <c r="K3518" i="76" s="1"/>
  <c r="M3517" i="76"/>
  <c r="L3517" i="76"/>
  <c r="F3517" i="76"/>
  <c r="M3516" i="76"/>
  <c r="L3516" i="76"/>
  <c r="F3516" i="76"/>
  <c r="M3515" i="76"/>
  <c r="L3515" i="76"/>
  <c r="F3515" i="76"/>
  <c r="M3514" i="76"/>
  <c r="L3514" i="76"/>
  <c r="F3514" i="76"/>
  <c r="K3514" i="76" s="1"/>
  <c r="M3513" i="76"/>
  <c r="L3513" i="76"/>
  <c r="F3513" i="76"/>
  <c r="O3513" i="76" s="1"/>
  <c r="M3512" i="76"/>
  <c r="L3512" i="76"/>
  <c r="F3512" i="76"/>
  <c r="O3512" i="76" s="1"/>
  <c r="M3511" i="76"/>
  <c r="L3511" i="76"/>
  <c r="F3511" i="76"/>
  <c r="O3511" i="76" s="1"/>
  <c r="M3510" i="76"/>
  <c r="L3510" i="76"/>
  <c r="F3510" i="76"/>
  <c r="K3510" i="76" s="1"/>
  <c r="M3509" i="76"/>
  <c r="L3509" i="76"/>
  <c r="F3509" i="76"/>
  <c r="O3509" i="76" s="1"/>
  <c r="M3508" i="76"/>
  <c r="L3508" i="76"/>
  <c r="F3508" i="76"/>
  <c r="O3508" i="76" s="1"/>
  <c r="M3507" i="76"/>
  <c r="L3507" i="76"/>
  <c r="F3507" i="76"/>
  <c r="O3507" i="76" s="1"/>
  <c r="M3506" i="76"/>
  <c r="L3506" i="76"/>
  <c r="F3506" i="76"/>
  <c r="K3506" i="76" s="1"/>
  <c r="M3505" i="76"/>
  <c r="L3505" i="76"/>
  <c r="F3505" i="76"/>
  <c r="O3505" i="76" s="1"/>
  <c r="M3504" i="76"/>
  <c r="L3504" i="76"/>
  <c r="F3504" i="76"/>
  <c r="O3504" i="76" s="1"/>
  <c r="M3503" i="76"/>
  <c r="L3503" i="76"/>
  <c r="F3503" i="76"/>
  <c r="O3503" i="76" s="1"/>
  <c r="M3502" i="76"/>
  <c r="L3502" i="76"/>
  <c r="F3502" i="76"/>
  <c r="M3501" i="76"/>
  <c r="L3501" i="76"/>
  <c r="F3501" i="76"/>
  <c r="M3500" i="76"/>
  <c r="L3500" i="76"/>
  <c r="F3500" i="76"/>
  <c r="O3500" i="76" s="1"/>
  <c r="M3499" i="76"/>
  <c r="L3499" i="76"/>
  <c r="F3499" i="76"/>
  <c r="O3499" i="76" s="1"/>
  <c r="M3498" i="76"/>
  <c r="L3498" i="76"/>
  <c r="F3498" i="76"/>
  <c r="O3498" i="76" s="1"/>
  <c r="M3497" i="76"/>
  <c r="L3497" i="76"/>
  <c r="F3497" i="76"/>
  <c r="O3497" i="76" s="1"/>
  <c r="M3496" i="76"/>
  <c r="L3496" i="76"/>
  <c r="F3496" i="76"/>
  <c r="M3495" i="76"/>
  <c r="L3495" i="76"/>
  <c r="F3495" i="76"/>
  <c r="O3495" i="76" s="1"/>
  <c r="M3494" i="76"/>
  <c r="L3494" i="76"/>
  <c r="F3494" i="76"/>
  <c r="M3493" i="76"/>
  <c r="L3493" i="76"/>
  <c r="F3493" i="76"/>
  <c r="K3493" i="76" s="1"/>
  <c r="M3492" i="76"/>
  <c r="L3492" i="76"/>
  <c r="F3492" i="76"/>
  <c r="O3492" i="76" s="1"/>
  <c r="M3491" i="76"/>
  <c r="L3491" i="76"/>
  <c r="F3491" i="76"/>
  <c r="O3491" i="76" s="1"/>
  <c r="M3490" i="76"/>
  <c r="L3490" i="76"/>
  <c r="F3490" i="76"/>
  <c r="O3490" i="76" s="1"/>
  <c r="M3489" i="76"/>
  <c r="L3489" i="76"/>
  <c r="F3489" i="76"/>
  <c r="O3489" i="76" s="1"/>
  <c r="M3488" i="76"/>
  <c r="L3488" i="76"/>
  <c r="F3488" i="76"/>
  <c r="O3488" i="76" s="1"/>
  <c r="M3487" i="76"/>
  <c r="L3487" i="76"/>
  <c r="F3487" i="76"/>
  <c r="O3487" i="76" s="1"/>
  <c r="M3486" i="76"/>
  <c r="L3486" i="76"/>
  <c r="F3486" i="76"/>
  <c r="M3485" i="76"/>
  <c r="L3485" i="76"/>
  <c r="F3485" i="76"/>
  <c r="M3484" i="76"/>
  <c r="L3484" i="76"/>
  <c r="F3484" i="76"/>
  <c r="O3484" i="76" s="1"/>
  <c r="M3483" i="76"/>
  <c r="L3483" i="76"/>
  <c r="F3483" i="76"/>
  <c r="O3483" i="76" s="1"/>
  <c r="M3482" i="76"/>
  <c r="L3482" i="76"/>
  <c r="F3482" i="76"/>
  <c r="O3482" i="76" s="1"/>
  <c r="M3481" i="76"/>
  <c r="L3481" i="76"/>
  <c r="F3481" i="76"/>
  <c r="O3481" i="76" s="1"/>
  <c r="M3480" i="76"/>
  <c r="L3480" i="76"/>
  <c r="F3480" i="76"/>
  <c r="O3480" i="76" s="1"/>
  <c r="M3479" i="76"/>
  <c r="L3479" i="76"/>
  <c r="F3479" i="76"/>
  <c r="O3479" i="76" s="1"/>
  <c r="M3478" i="76"/>
  <c r="L3478" i="76"/>
  <c r="F3478" i="76"/>
  <c r="M3477" i="76"/>
  <c r="L3477" i="76"/>
  <c r="F3477" i="76"/>
  <c r="K3477" i="76" s="1"/>
  <c r="M3476" i="76"/>
  <c r="L3476" i="76"/>
  <c r="F3476" i="76"/>
  <c r="K3476" i="76" s="1"/>
  <c r="M3475" i="76"/>
  <c r="L3475" i="76"/>
  <c r="F3475" i="76"/>
  <c r="O3475" i="76" s="1"/>
  <c r="M3474" i="76"/>
  <c r="L3474" i="76"/>
  <c r="F3474" i="76"/>
  <c r="K3474" i="76" s="1"/>
  <c r="M3473" i="76"/>
  <c r="L3473" i="76"/>
  <c r="F3473" i="76"/>
  <c r="O3473" i="76" s="1"/>
  <c r="M3472" i="76"/>
  <c r="L3472" i="76"/>
  <c r="F3472" i="76"/>
  <c r="K3472" i="76" s="1"/>
  <c r="M3471" i="76"/>
  <c r="L3471" i="76"/>
  <c r="F3471" i="76"/>
  <c r="O3471" i="76" s="1"/>
  <c r="M3470" i="76"/>
  <c r="L3470" i="76"/>
  <c r="F3470" i="76"/>
  <c r="K3470" i="76" s="1"/>
  <c r="M3469" i="76"/>
  <c r="L3469" i="76"/>
  <c r="F3469" i="76"/>
  <c r="O3469" i="76" s="1"/>
  <c r="M3468" i="76"/>
  <c r="L3468" i="76"/>
  <c r="F3468" i="76"/>
  <c r="K3468" i="76" s="1"/>
  <c r="M3467" i="76"/>
  <c r="L3467" i="76"/>
  <c r="F3467" i="76"/>
  <c r="O3467" i="76" s="1"/>
  <c r="M3466" i="76"/>
  <c r="L3466" i="76"/>
  <c r="F3466" i="76"/>
  <c r="K3466" i="76" s="1"/>
  <c r="M3465" i="76"/>
  <c r="L3465" i="76"/>
  <c r="F3465" i="76"/>
  <c r="O3465" i="76" s="1"/>
  <c r="M3464" i="76"/>
  <c r="L3464" i="76"/>
  <c r="F3464" i="76"/>
  <c r="K3464" i="76" s="1"/>
  <c r="M3463" i="76"/>
  <c r="L3463" i="76"/>
  <c r="F3463" i="76"/>
  <c r="O3463" i="76" s="1"/>
  <c r="M3462" i="76"/>
  <c r="L3462" i="76"/>
  <c r="F3462" i="76"/>
  <c r="K3462" i="76" s="1"/>
  <c r="M3461" i="76"/>
  <c r="L3461" i="76"/>
  <c r="F3461" i="76"/>
  <c r="O3461" i="76" s="1"/>
  <c r="M3460" i="76"/>
  <c r="L3460" i="76"/>
  <c r="F3460" i="76"/>
  <c r="K3460" i="76" s="1"/>
  <c r="M3459" i="76"/>
  <c r="L3459" i="76"/>
  <c r="F3459" i="76"/>
  <c r="O3459" i="76" s="1"/>
  <c r="M3458" i="76"/>
  <c r="L3458" i="76"/>
  <c r="F3458" i="76"/>
  <c r="M3457" i="76"/>
  <c r="L3457" i="76"/>
  <c r="F3457" i="76"/>
  <c r="O3457" i="76" s="1"/>
  <c r="M3456" i="76"/>
  <c r="L3456" i="76"/>
  <c r="F3456" i="76"/>
  <c r="K3456" i="76" s="1"/>
  <c r="M3455" i="76"/>
  <c r="L3455" i="76"/>
  <c r="F3455" i="76"/>
  <c r="O3455" i="76" s="1"/>
  <c r="M3454" i="76"/>
  <c r="L3454" i="76"/>
  <c r="F3454" i="76"/>
  <c r="K3454" i="76" s="1"/>
  <c r="M3453" i="76"/>
  <c r="L3453" i="76"/>
  <c r="F3453" i="76"/>
  <c r="O3453" i="76" s="1"/>
  <c r="M3452" i="76"/>
  <c r="L3452" i="76"/>
  <c r="F3452" i="76"/>
  <c r="K3452" i="76" s="1"/>
  <c r="M3451" i="76"/>
  <c r="L3451" i="76"/>
  <c r="F3451" i="76"/>
  <c r="O3451" i="76" s="1"/>
  <c r="M3450" i="76"/>
  <c r="L3450" i="76"/>
  <c r="F3450" i="76"/>
  <c r="K3450" i="76" s="1"/>
  <c r="M3449" i="76"/>
  <c r="L3449" i="76"/>
  <c r="F3449" i="76"/>
  <c r="O3449" i="76" s="1"/>
  <c r="M3448" i="76"/>
  <c r="L3448" i="76"/>
  <c r="F3448" i="76"/>
  <c r="K3448" i="76" s="1"/>
  <c r="M3447" i="76"/>
  <c r="L3447" i="76"/>
  <c r="F3447" i="76"/>
  <c r="O3447" i="76" s="1"/>
  <c r="M3446" i="76"/>
  <c r="L3446" i="76"/>
  <c r="F3446" i="76"/>
  <c r="K3446" i="76" s="1"/>
  <c r="M3445" i="76"/>
  <c r="L3445" i="76"/>
  <c r="F3445" i="76"/>
  <c r="O3445" i="76" s="1"/>
  <c r="M3444" i="76"/>
  <c r="L3444" i="76"/>
  <c r="F3444" i="76"/>
  <c r="K3444" i="76" s="1"/>
  <c r="M3443" i="76"/>
  <c r="L3443" i="76"/>
  <c r="F3443" i="76"/>
  <c r="O3443" i="76" s="1"/>
  <c r="M3442" i="76"/>
  <c r="L3442" i="76"/>
  <c r="F3442" i="76"/>
  <c r="K3442" i="76" s="1"/>
  <c r="M3441" i="76"/>
  <c r="L3441" i="76"/>
  <c r="F3441" i="76"/>
  <c r="O3441" i="76" s="1"/>
  <c r="M3440" i="76"/>
  <c r="L3440" i="76"/>
  <c r="F3440" i="76"/>
  <c r="K3440" i="76" s="1"/>
  <c r="M3439" i="76"/>
  <c r="L3439" i="76"/>
  <c r="F3439" i="76"/>
  <c r="O3439" i="76" s="1"/>
  <c r="M3438" i="76"/>
  <c r="L3438" i="76"/>
  <c r="F3438" i="76"/>
  <c r="K3438" i="76" s="1"/>
  <c r="M3437" i="76"/>
  <c r="L3437" i="76"/>
  <c r="F3437" i="76"/>
  <c r="O3437" i="76" s="1"/>
  <c r="M3436" i="76"/>
  <c r="L3436" i="76"/>
  <c r="F3436" i="76"/>
  <c r="K3436" i="76" s="1"/>
  <c r="M3435" i="76"/>
  <c r="L3435" i="76"/>
  <c r="F3435" i="76"/>
  <c r="O3435" i="76" s="1"/>
  <c r="M3434" i="76"/>
  <c r="L3434" i="76"/>
  <c r="F3434" i="76"/>
  <c r="K3434" i="76" s="1"/>
  <c r="M3433" i="76"/>
  <c r="L3433" i="76"/>
  <c r="F3433" i="76"/>
  <c r="O3433" i="76" s="1"/>
  <c r="M3432" i="76"/>
  <c r="L3432" i="76"/>
  <c r="F3432" i="76"/>
  <c r="K3432" i="76" s="1"/>
  <c r="M3431" i="76"/>
  <c r="L3431" i="76"/>
  <c r="F3431" i="76"/>
  <c r="O3431" i="76" s="1"/>
  <c r="M3430" i="76"/>
  <c r="L3430" i="76"/>
  <c r="F3430" i="76"/>
  <c r="K3430" i="76" s="1"/>
  <c r="M3429" i="76"/>
  <c r="L3429" i="76"/>
  <c r="F3429" i="76"/>
  <c r="O3429" i="76" s="1"/>
  <c r="M3428" i="76"/>
  <c r="L3428" i="76"/>
  <c r="F3428" i="76"/>
  <c r="K3428" i="76" s="1"/>
  <c r="M3427" i="76"/>
  <c r="L3427" i="76"/>
  <c r="F3427" i="76"/>
  <c r="M3426" i="76"/>
  <c r="L3426" i="76"/>
  <c r="F3426" i="76"/>
  <c r="M3425" i="76"/>
  <c r="L3425" i="76"/>
  <c r="F3425" i="76"/>
  <c r="M3424" i="76"/>
  <c r="L3424" i="76"/>
  <c r="F3424" i="76"/>
  <c r="O3424" i="76" s="1"/>
  <c r="M3423" i="76"/>
  <c r="L3423" i="76"/>
  <c r="F3423" i="76"/>
  <c r="M3422" i="76"/>
  <c r="L3422" i="76"/>
  <c r="F3422" i="76"/>
  <c r="O3422" i="76" s="1"/>
  <c r="M3421" i="76"/>
  <c r="L3421" i="76"/>
  <c r="F3421" i="76"/>
  <c r="O3421" i="76" s="1"/>
  <c r="M3420" i="76"/>
  <c r="L3420" i="76"/>
  <c r="F3420" i="76"/>
  <c r="O3420" i="76" s="1"/>
  <c r="M3419" i="76"/>
  <c r="L3419" i="76"/>
  <c r="F3419" i="76"/>
  <c r="M3418" i="76"/>
  <c r="L3418" i="76"/>
  <c r="F3418" i="76"/>
  <c r="M3417" i="76"/>
  <c r="L3417" i="76"/>
  <c r="F3417" i="76"/>
  <c r="M3416" i="76"/>
  <c r="L3416" i="76"/>
  <c r="F3416" i="76"/>
  <c r="O3416" i="76" s="1"/>
  <c r="M3415" i="76"/>
  <c r="L3415" i="76"/>
  <c r="F3415" i="76"/>
  <c r="M3414" i="76"/>
  <c r="L3414" i="76"/>
  <c r="F3414" i="76"/>
  <c r="O3414" i="76" s="1"/>
  <c r="M3413" i="76"/>
  <c r="L3413" i="76"/>
  <c r="F3413" i="76"/>
  <c r="M3412" i="76"/>
  <c r="L3412" i="76"/>
  <c r="F3412" i="76"/>
  <c r="O3412" i="76" s="1"/>
  <c r="M3411" i="76"/>
  <c r="L3411" i="76"/>
  <c r="F3411" i="76"/>
  <c r="M3410" i="76"/>
  <c r="L3410" i="76"/>
  <c r="F3410" i="76"/>
  <c r="M3409" i="76"/>
  <c r="L3409" i="76"/>
  <c r="F3409" i="76"/>
  <c r="M3408" i="76"/>
  <c r="L3408" i="76"/>
  <c r="F3408" i="76"/>
  <c r="O3408" i="76" s="1"/>
  <c r="M3407" i="76"/>
  <c r="L3407" i="76"/>
  <c r="F3407" i="76"/>
  <c r="M3406" i="76"/>
  <c r="L3406" i="76"/>
  <c r="F3406" i="76"/>
  <c r="O3406" i="76" s="1"/>
  <c r="M3405" i="76"/>
  <c r="L3405" i="76"/>
  <c r="F3405" i="76"/>
  <c r="M3404" i="76"/>
  <c r="L3404" i="76"/>
  <c r="F3404" i="76"/>
  <c r="O3404" i="76" s="1"/>
  <c r="M3403" i="76"/>
  <c r="L3403" i="76"/>
  <c r="F3403" i="76"/>
  <c r="M3402" i="76"/>
  <c r="L3402" i="76"/>
  <c r="F3402" i="76"/>
  <c r="M3401" i="76"/>
  <c r="L3401" i="76"/>
  <c r="F3401" i="76"/>
  <c r="M3400" i="76"/>
  <c r="L3400" i="76"/>
  <c r="F3400" i="76"/>
  <c r="O3400" i="76" s="1"/>
  <c r="M3399" i="76"/>
  <c r="L3399" i="76"/>
  <c r="F3399" i="76"/>
  <c r="M3398" i="76"/>
  <c r="L3398" i="76"/>
  <c r="F3398" i="76"/>
  <c r="O3398" i="76" s="1"/>
  <c r="M3397" i="76"/>
  <c r="L3397" i="76"/>
  <c r="F3397" i="76"/>
  <c r="M3396" i="76"/>
  <c r="L3396" i="76"/>
  <c r="F3396" i="76"/>
  <c r="M3395" i="76"/>
  <c r="L3395" i="76"/>
  <c r="F3395" i="76"/>
  <c r="M3394" i="76"/>
  <c r="L3394" i="76"/>
  <c r="F3394" i="76"/>
  <c r="M3393" i="76"/>
  <c r="L3393" i="76"/>
  <c r="F3393" i="76"/>
  <c r="M3392" i="76"/>
  <c r="L3392" i="76"/>
  <c r="F3392" i="76"/>
  <c r="O3392" i="76" s="1"/>
  <c r="M3391" i="76"/>
  <c r="L3391" i="76"/>
  <c r="F3391" i="76"/>
  <c r="M3390" i="76"/>
  <c r="L3390" i="76"/>
  <c r="F3390" i="76"/>
  <c r="O3390" i="76" s="1"/>
  <c r="M3389" i="76"/>
  <c r="L3389" i="76"/>
  <c r="F3389" i="76"/>
  <c r="M3388" i="76"/>
  <c r="L3388" i="76"/>
  <c r="F3388" i="76"/>
  <c r="O3388" i="76" s="1"/>
  <c r="M3387" i="76"/>
  <c r="L3387" i="76"/>
  <c r="F3387" i="76"/>
  <c r="M3386" i="76"/>
  <c r="L3386" i="76"/>
  <c r="F3386" i="76"/>
  <c r="M3385" i="76"/>
  <c r="L3385" i="76"/>
  <c r="F3385" i="76"/>
  <c r="M3384" i="76"/>
  <c r="L3384" i="76"/>
  <c r="F3384" i="76"/>
  <c r="O3384" i="76" s="1"/>
  <c r="M3383" i="76"/>
  <c r="L3383" i="76"/>
  <c r="F3383" i="76"/>
  <c r="M3382" i="76"/>
  <c r="L3382" i="76"/>
  <c r="F3382" i="76"/>
  <c r="O3382" i="76" s="1"/>
  <c r="M3381" i="76"/>
  <c r="L3381" i="76"/>
  <c r="F3381" i="76"/>
  <c r="M3380" i="76"/>
  <c r="L3380" i="76"/>
  <c r="F3380" i="76"/>
  <c r="O3380" i="76" s="1"/>
  <c r="M3379" i="76"/>
  <c r="L3379" i="76"/>
  <c r="F3379" i="76"/>
  <c r="M3378" i="76"/>
  <c r="L3378" i="76"/>
  <c r="F3378" i="76"/>
  <c r="M3377" i="76"/>
  <c r="L3377" i="76"/>
  <c r="F3377" i="76"/>
  <c r="M3376" i="76"/>
  <c r="L3376" i="76"/>
  <c r="F3376" i="76"/>
  <c r="O3376" i="76" s="1"/>
  <c r="M3375" i="76"/>
  <c r="L3375" i="76"/>
  <c r="F3375" i="76"/>
  <c r="M3374" i="76"/>
  <c r="L3374" i="76"/>
  <c r="F3374" i="76"/>
  <c r="O3374" i="76" s="1"/>
  <c r="M3373" i="76"/>
  <c r="L3373" i="76"/>
  <c r="F3373" i="76"/>
  <c r="M3372" i="76"/>
  <c r="L3372" i="76"/>
  <c r="F3372" i="76"/>
  <c r="O3372" i="76" s="1"/>
  <c r="M3371" i="76"/>
  <c r="L3371" i="76"/>
  <c r="F3371" i="76"/>
  <c r="M3370" i="76"/>
  <c r="L3370" i="76"/>
  <c r="F3370" i="76"/>
  <c r="M3369" i="76"/>
  <c r="L3369" i="76"/>
  <c r="F3369" i="76"/>
  <c r="M3368" i="76"/>
  <c r="L3368" i="76"/>
  <c r="F3368" i="76"/>
  <c r="O3368" i="76" s="1"/>
  <c r="M3367" i="76"/>
  <c r="L3367" i="76"/>
  <c r="F3367" i="76"/>
  <c r="M3366" i="76"/>
  <c r="L3366" i="76"/>
  <c r="F3366" i="76"/>
  <c r="O3366" i="76" s="1"/>
  <c r="M3365" i="76"/>
  <c r="L3365" i="76"/>
  <c r="F3365" i="76"/>
  <c r="M3364" i="76"/>
  <c r="L3364" i="76"/>
  <c r="F3364" i="76"/>
  <c r="O3364" i="76" s="1"/>
  <c r="M3363" i="76"/>
  <c r="L3363" i="76"/>
  <c r="F3363" i="76"/>
  <c r="M3362" i="76"/>
  <c r="L3362" i="76"/>
  <c r="F3362" i="76"/>
  <c r="M3361" i="76"/>
  <c r="L3361" i="76"/>
  <c r="F3361" i="76"/>
  <c r="M3360" i="76"/>
  <c r="L3360" i="76"/>
  <c r="F3360" i="76"/>
  <c r="O3360" i="76" s="1"/>
  <c r="M3359" i="76"/>
  <c r="L3359" i="76"/>
  <c r="F3359" i="76"/>
  <c r="O3359" i="76" s="1"/>
  <c r="M3358" i="76"/>
  <c r="L3358" i="76"/>
  <c r="F3358" i="76"/>
  <c r="O3358" i="76" s="1"/>
  <c r="M3357" i="76"/>
  <c r="L3357" i="76"/>
  <c r="F3357" i="76"/>
  <c r="M3356" i="76"/>
  <c r="L3356" i="76"/>
  <c r="F3356" i="76"/>
  <c r="O3356" i="76" s="1"/>
  <c r="M3355" i="76"/>
  <c r="L3355" i="76"/>
  <c r="F3355" i="76"/>
  <c r="O3355" i="76" s="1"/>
  <c r="M3354" i="76"/>
  <c r="L3354" i="76"/>
  <c r="F3354" i="76"/>
  <c r="M3353" i="76"/>
  <c r="L3353" i="76"/>
  <c r="F3353" i="76"/>
  <c r="O3353" i="76" s="1"/>
  <c r="M3352" i="76"/>
  <c r="L3352" i="76"/>
  <c r="F3352" i="76"/>
  <c r="O3352" i="76" s="1"/>
  <c r="M3351" i="76"/>
  <c r="L3351" i="76"/>
  <c r="F3351" i="76"/>
  <c r="O3351" i="76" s="1"/>
  <c r="M3350" i="76"/>
  <c r="L3350" i="76"/>
  <c r="F3350" i="76"/>
  <c r="O3350" i="76" s="1"/>
  <c r="M3349" i="76"/>
  <c r="L3349" i="76"/>
  <c r="F3349" i="76"/>
  <c r="O3349" i="76" s="1"/>
  <c r="M3348" i="76"/>
  <c r="L3348" i="76"/>
  <c r="F3348" i="76"/>
  <c r="K3348" i="76" s="1"/>
  <c r="M3347" i="76"/>
  <c r="L3347" i="76"/>
  <c r="F3347" i="76"/>
  <c r="K3347" i="76" s="1"/>
  <c r="M3346" i="76"/>
  <c r="L3346" i="76"/>
  <c r="F3346" i="76"/>
  <c r="M3345" i="76"/>
  <c r="L3345" i="76"/>
  <c r="F3345" i="76"/>
  <c r="M3344" i="76"/>
  <c r="L3344" i="76"/>
  <c r="F3344" i="76"/>
  <c r="K3344" i="76" s="1"/>
  <c r="M3343" i="76"/>
  <c r="L3343" i="76"/>
  <c r="F3343" i="76"/>
  <c r="K3343" i="76" s="1"/>
  <c r="M3342" i="76"/>
  <c r="L3342" i="76"/>
  <c r="F3342" i="76"/>
  <c r="O3342" i="76" s="1"/>
  <c r="M3341" i="76"/>
  <c r="L3341" i="76"/>
  <c r="F3341" i="76"/>
  <c r="O3341" i="76" s="1"/>
  <c r="M3340" i="76"/>
  <c r="L3340" i="76"/>
  <c r="F3340" i="76"/>
  <c r="K3340" i="76" s="1"/>
  <c r="M3339" i="76"/>
  <c r="L3339" i="76"/>
  <c r="F3339" i="76"/>
  <c r="K3339" i="76" s="1"/>
  <c r="M3338" i="76"/>
  <c r="L3338" i="76"/>
  <c r="F3338" i="76"/>
  <c r="M3337" i="76"/>
  <c r="L3337" i="76"/>
  <c r="F3337" i="76"/>
  <c r="M3336" i="76"/>
  <c r="L3336" i="76"/>
  <c r="F3336" i="76"/>
  <c r="K3336" i="76" s="1"/>
  <c r="M3335" i="76"/>
  <c r="L3335" i="76"/>
  <c r="F3335" i="76"/>
  <c r="K3335" i="76" s="1"/>
  <c r="M3334" i="76"/>
  <c r="L3334" i="76"/>
  <c r="F3334" i="76"/>
  <c r="O3334" i="76" s="1"/>
  <c r="M3333" i="76"/>
  <c r="L3333" i="76"/>
  <c r="F3333" i="76"/>
  <c r="O3333" i="76" s="1"/>
  <c r="M3332" i="76"/>
  <c r="L3332" i="76"/>
  <c r="F3332" i="76"/>
  <c r="K3332" i="76" s="1"/>
  <c r="M3331" i="76"/>
  <c r="L3331" i="76"/>
  <c r="F3331" i="76"/>
  <c r="K3331" i="76" s="1"/>
  <c r="M3330" i="76"/>
  <c r="L3330" i="76"/>
  <c r="F3330" i="76"/>
  <c r="M3329" i="76"/>
  <c r="L3329" i="76"/>
  <c r="F3329" i="76"/>
  <c r="M3328" i="76"/>
  <c r="L3328" i="76"/>
  <c r="F3328" i="76"/>
  <c r="K3328" i="76" s="1"/>
  <c r="M3327" i="76"/>
  <c r="L3327" i="76"/>
  <c r="F3327" i="76"/>
  <c r="K3327" i="76" s="1"/>
  <c r="M3326" i="76"/>
  <c r="L3326" i="76"/>
  <c r="F3326" i="76"/>
  <c r="O3326" i="76" s="1"/>
  <c r="M3325" i="76"/>
  <c r="L3325" i="76"/>
  <c r="F3325" i="76"/>
  <c r="O3325" i="76" s="1"/>
  <c r="M3324" i="76"/>
  <c r="L3324" i="76"/>
  <c r="F3324" i="76"/>
  <c r="K3324" i="76" s="1"/>
  <c r="M3323" i="76"/>
  <c r="L3323" i="76"/>
  <c r="F3323" i="76"/>
  <c r="K3323" i="76" s="1"/>
  <c r="M3322" i="76"/>
  <c r="L3322" i="76"/>
  <c r="F3322" i="76"/>
  <c r="M3321" i="76"/>
  <c r="L3321" i="76"/>
  <c r="F3321" i="76"/>
  <c r="M3320" i="76"/>
  <c r="L3320" i="76"/>
  <c r="F3320" i="76"/>
  <c r="K3320" i="76" s="1"/>
  <c r="M3319" i="76"/>
  <c r="L3319" i="76"/>
  <c r="F3319" i="76"/>
  <c r="K3319" i="76" s="1"/>
  <c r="M3318" i="76"/>
  <c r="L3318" i="76"/>
  <c r="F3318" i="76"/>
  <c r="O3318" i="76" s="1"/>
  <c r="M3317" i="76"/>
  <c r="L3317" i="76"/>
  <c r="F3317" i="76"/>
  <c r="O3317" i="76" s="1"/>
  <c r="M3316" i="76"/>
  <c r="L3316" i="76"/>
  <c r="F3316" i="76"/>
  <c r="K3316" i="76" s="1"/>
  <c r="M3315" i="76"/>
  <c r="L3315" i="76"/>
  <c r="F3315" i="76"/>
  <c r="K3315" i="76" s="1"/>
  <c r="M3314" i="76"/>
  <c r="L3314" i="76"/>
  <c r="F3314" i="76"/>
  <c r="M3313" i="76"/>
  <c r="L3313" i="76"/>
  <c r="F3313" i="76"/>
  <c r="M3312" i="76"/>
  <c r="L3312" i="76"/>
  <c r="F3312" i="76"/>
  <c r="K3312" i="76" s="1"/>
  <c r="M3311" i="76"/>
  <c r="L3311" i="76"/>
  <c r="F3311" i="76"/>
  <c r="K3311" i="76" s="1"/>
  <c r="M3310" i="76"/>
  <c r="L3310" i="76"/>
  <c r="F3310" i="76"/>
  <c r="O3310" i="76" s="1"/>
  <c r="M3309" i="76"/>
  <c r="L3309" i="76"/>
  <c r="F3309" i="76"/>
  <c r="O3309" i="76" s="1"/>
  <c r="M3308" i="76"/>
  <c r="L3308" i="76"/>
  <c r="F3308" i="76"/>
  <c r="K3308" i="76" s="1"/>
  <c r="M3307" i="76"/>
  <c r="L3307" i="76"/>
  <c r="F3307" i="76"/>
  <c r="K3307" i="76" s="1"/>
  <c r="M3306" i="76"/>
  <c r="L3306" i="76"/>
  <c r="F3306" i="76"/>
  <c r="M3305" i="76"/>
  <c r="L3305" i="76"/>
  <c r="F3305" i="76"/>
  <c r="M3304" i="76"/>
  <c r="L3304" i="76"/>
  <c r="F3304" i="76"/>
  <c r="K3304" i="76" s="1"/>
  <c r="M3303" i="76"/>
  <c r="L3303" i="76"/>
  <c r="F3303" i="76"/>
  <c r="K3303" i="76" s="1"/>
  <c r="M3302" i="76"/>
  <c r="L3302" i="76"/>
  <c r="F3302" i="76"/>
  <c r="O3302" i="76" s="1"/>
  <c r="M3301" i="76"/>
  <c r="L3301" i="76"/>
  <c r="F3301" i="76"/>
  <c r="O3301" i="76" s="1"/>
  <c r="M3300" i="76"/>
  <c r="L3300" i="76"/>
  <c r="F3300" i="76"/>
  <c r="K3300" i="76" s="1"/>
  <c r="M3299" i="76"/>
  <c r="L3299" i="76"/>
  <c r="F3299" i="76"/>
  <c r="M3298" i="76"/>
  <c r="L3298" i="76"/>
  <c r="F3298" i="76"/>
  <c r="M3297" i="76"/>
  <c r="L3297" i="76"/>
  <c r="F3297" i="76"/>
  <c r="M3296" i="76"/>
  <c r="L3296" i="76"/>
  <c r="F3296" i="76"/>
  <c r="K3296" i="76" s="1"/>
  <c r="M3295" i="76"/>
  <c r="L3295" i="76"/>
  <c r="F3295" i="76"/>
  <c r="M3294" i="76"/>
  <c r="L3294" i="76"/>
  <c r="F3294" i="76"/>
  <c r="O3294" i="76" s="1"/>
  <c r="M3293" i="76"/>
  <c r="L3293" i="76"/>
  <c r="F3293" i="76"/>
  <c r="O3293" i="76" s="1"/>
  <c r="M3292" i="76"/>
  <c r="L3292" i="76"/>
  <c r="F3292" i="76"/>
  <c r="K3292" i="76" s="1"/>
  <c r="M3291" i="76"/>
  <c r="L3291" i="76"/>
  <c r="F3291" i="76"/>
  <c r="M3290" i="76"/>
  <c r="L3290" i="76"/>
  <c r="F3290" i="76"/>
  <c r="M3289" i="76"/>
  <c r="L3289" i="76"/>
  <c r="F3289" i="76"/>
  <c r="M3288" i="76"/>
  <c r="L3288" i="76"/>
  <c r="F3288" i="76"/>
  <c r="K3288" i="76" s="1"/>
  <c r="M3287" i="76"/>
  <c r="L3287" i="76"/>
  <c r="F3287" i="76"/>
  <c r="M3286" i="76"/>
  <c r="L3286" i="76"/>
  <c r="F3286" i="76"/>
  <c r="O3286" i="76" s="1"/>
  <c r="M3285" i="76"/>
  <c r="L3285" i="76"/>
  <c r="F3285" i="76"/>
  <c r="O3285" i="76" s="1"/>
  <c r="M3284" i="76"/>
  <c r="L3284" i="76"/>
  <c r="F3284" i="76"/>
  <c r="K3284" i="76" s="1"/>
  <c r="M3283" i="76"/>
  <c r="L3283" i="76"/>
  <c r="F3283" i="76"/>
  <c r="M3282" i="76"/>
  <c r="L3282" i="76"/>
  <c r="F3282" i="76"/>
  <c r="M3281" i="76"/>
  <c r="L3281" i="76"/>
  <c r="F3281" i="76"/>
  <c r="M3280" i="76"/>
  <c r="L3280" i="76"/>
  <c r="F3280" i="76"/>
  <c r="K3280" i="76" s="1"/>
  <c r="M3279" i="76"/>
  <c r="L3279" i="76"/>
  <c r="F3279" i="76"/>
  <c r="M3278" i="76"/>
  <c r="L3278" i="76"/>
  <c r="F3278" i="76"/>
  <c r="O3278" i="76" s="1"/>
  <c r="M3277" i="76"/>
  <c r="L3277" i="76"/>
  <c r="F3277" i="76"/>
  <c r="O3277" i="76" s="1"/>
  <c r="M3276" i="76"/>
  <c r="L3276" i="76"/>
  <c r="F3276" i="76"/>
  <c r="K3276" i="76" s="1"/>
  <c r="M3275" i="76"/>
  <c r="L3275" i="76"/>
  <c r="F3275" i="76"/>
  <c r="M3274" i="76"/>
  <c r="L3274" i="76"/>
  <c r="F3274" i="76"/>
  <c r="M3273" i="76"/>
  <c r="L3273" i="76"/>
  <c r="F3273" i="76"/>
  <c r="M3272" i="76"/>
  <c r="L3272" i="76"/>
  <c r="F3272" i="76"/>
  <c r="K3272" i="76" s="1"/>
  <c r="M3271" i="76"/>
  <c r="L3271" i="76"/>
  <c r="F3271" i="76"/>
  <c r="M3270" i="76"/>
  <c r="L3270" i="76"/>
  <c r="F3270" i="76"/>
  <c r="O3270" i="76" s="1"/>
  <c r="M3269" i="76"/>
  <c r="L3269" i="76"/>
  <c r="F3269" i="76"/>
  <c r="O3269" i="76" s="1"/>
  <c r="M3268" i="76"/>
  <c r="L3268" i="76"/>
  <c r="F3268" i="76"/>
  <c r="K3268" i="76" s="1"/>
  <c r="M3267" i="76"/>
  <c r="L3267" i="76"/>
  <c r="F3267" i="76"/>
  <c r="K3267" i="76" s="1"/>
  <c r="M3266" i="76"/>
  <c r="L3266" i="76"/>
  <c r="F3266" i="76"/>
  <c r="O3266" i="76" s="1"/>
  <c r="M3265" i="76"/>
  <c r="L3265" i="76"/>
  <c r="F3265" i="76"/>
  <c r="O3265" i="76" s="1"/>
  <c r="M3264" i="76"/>
  <c r="L3264" i="76"/>
  <c r="F3264" i="76"/>
  <c r="K3264" i="76" s="1"/>
  <c r="M3263" i="76"/>
  <c r="L3263" i="76"/>
  <c r="F3263" i="76"/>
  <c r="O3263" i="76" s="1"/>
  <c r="M3262" i="76"/>
  <c r="L3262" i="76"/>
  <c r="F3262" i="76"/>
  <c r="K3262" i="76" s="1"/>
  <c r="M3261" i="76"/>
  <c r="L3261" i="76"/>
  <c r="F3261" i="76"/>
  <c r="O3261" i="76" s="1"/>
  <c r="M3260" i="76"/>
  <c r="L3260" i="76"/>
  <c r="F3260" i="76"/>
  <c r="K3260" i="76" s="1"/>
  <c r="M3259" i="76"/>
  <c r="L3259" i="76"/>
  <c r="F3259" i="76"/>
  <c r="K3259" i="76" s="1"/>
  <c r="M3258" i="76"/>
  <c r="L3258" i="76"/>
  <c r="F3258" i="76"/>
  <c r="O3258" i="76" s="1"/>
  <c r="M3257" i="76"/>
  <c r="L3257" i="76"/>
  <c r="F3257" i="76"/>
  <c r="O3257" i="76" s="1"/>
  <c r="M3256" i="76"/>
  <c r="L3256" i="76"/>
  <c r="F3256" i="76"/>
  <c r="K3256" i="76" s="1"/>
  <c r="M3255" i="76"/>
  <c r="L3255" i="76"/>
  <c r="F3255" i="76"/>
  <c r="M3254" i="76"/>
  <c r="L3254" i="76"/>
  <c r="F3254" i="76"/>
  <c r="M3253" i="76"/>
  <c r="L3253" i="76"/>
  <c r="F3253" i="76"/>
  <c r="K3253" i="76" s="1"/>
  <c r="M3252" i="76"/>
  <c r="L3252" i="76"/>
  <c r="F3252" i="76"/>
  <c r="O3252" i="76" s="1"/>
  <c r="M3251" i="76"/>
  <c r="L3251" i="76"/>
  <c r="F3251" i="76"/>
  <c r="O3251" i="76" s="1"/>
  <c r="M3250" i="76"/>
  <c r="L3250" i="76"/>
  <c r="F3250" i="76"/>
  <c r="K3250" i="76" s="1"/>
  <c r="M3249" i="76"/>
  <c r="L3249" i="76"/>
  <c r="F3249" i="76"/>
  <c r="O3249" i="76" s="1"/>
  <c r="M3248" i="76"/>
  <c r="L3248" i="76"/>
  <c r="F3248" i="76"/>
  <c r="O3248" i="76" s="1"/>
  <c r="M3247" i="76"/>
  <c r="L3247" i="76"/>
  <c r="F3247" i="76"/>
  <c r="O3247" i="76" s="1"/>
  <c r="M3246" i="76"/>
  <c r="L3246" i="76"/>
  <c r="F3246" i="76"/>
  <c r="K3246" i="76" s="1"/>
  <c r="M3245" i="76"/>
  <c r="L3245" i="76"/>
  <c r="F3245" i="76"/>
  <c r="K3245" i="76" s="1"/>
  <c r="M3244" i="76"/>
  <c r="L3244" i="76"/>
  <c r="F3244" i="76"/>
  <c r="O3244" i="76" s="1"/>
  <c r="M3243" i="76"/>
  <c r="L3243" i="76"/>
  <c r="F3243" i="76"/>
  <c r="O3243" i="76" s="1"/>
  <c r="M3242" i="76"/>
  <c r="L3242" i="76"/>
  <c r="F3242" i="76"/>
  <c r="K3242" i="76" s="1"/>
  <c r="M3241" i="76"/>
  <c r="L3241" i="76"/>
  <c r="F3241" i="76"/>
  <c r="M3240" i="76"/>
  <c r="L3240" i="76"/>
  <c r="F3240" i="76"/>
  <c r="M3239" i="76"/>
  <c r="L3239" i="76"/>
  <c r="F3239" i="76"/>
  <c r="M3238" i="76"/>
  <c r="L3238" i="76"/>
  <c r="F3238" i="76"/>
  <c r="M3237" i="76"/>
  <c r="L3237" i="76"/>
  <c r="F3237" i="76"/>
  <c r="K3237" i="76" s="1"/>
  <c r="M3236" i="76"/>
  <c r="L3236" i="76"/>
  <c r="F3236" i="76"/>
  <c r="O3236" i="76" s="1"/>
  <c r="M3235" i="76"/>
  <c r="L3235" i="76"/>
  <c r="F3235" i="76"/>
  <c r="O3235" i="76" s="1"/>
  <c r="M3234" i="76"/>
  <c r="L3234" i="76"/>
  <c r="F3234" i="76"/>
  <c r="K3234" i="76" s="1"/>
  <c r="M3233" i="76"/>
  <c r="L3233" i="76"/>
  <c r="F3233" i="76"/>
  <c r="O3233" i="76" s="1"/>
  <c r="M3232" i="76"/>
  <c r="L3232" i="76"/>
  <c r="F3232" i="76"/>
  <c r="O3232" i="76" s="1"/>
  <c r="M3231" i="76"/>
  <c r="L3231" i="76"/>
  <c r="F3231" i="76"/>
  <c r="O3231" i="76" s="1"/>
  <c r="M3230" i="76"/>
  <c r="L3230" i="76"/>
  <c r="F3230" i="76"/>
  <c r="K3230" i="76" s="1"/>
  <c r="M3229" i="76"/>
  <c r="L3229" i="76"/>
  <c r="F3229" i="76"/>
  <c r="K3229" i="76" s="1"/>
  <c r="M3228" i="76"/>
  <c r="L3228" i="76"/>
  <c r="F3228" i="76"/>
  <c r="O3228" i="76" s="1"/>
  <c r="M3227" i="76"/>
  <c r="L3227" i="76"/>
  <c r="F3227" i="76"/>
  <c r="O3227" i="76" s="1"/>
  <c r="M3226" i="76"/>
  <c r="L3226" i="76"/>
  <c r="F3226" i="76"/>
  <c r="K3226" i="76" s="1"/>
  <c r="M3225" i="76"/>
  <c r="L3225" i="76"/>
  <c r="F3225" i="76"/>
  <c r="M3224" i="76"/>
  <c r="L3224" i="76"/>
  <c r="F3224" i="76"/>
  <c r="M3223" i="76"/>
  <c r="L3223" i="76"/>
  <c r="F3223" i="76"/>
  <c r="M3222" i="76"/>
  <c r="L3222" i="76"/>
  <c r="F3222" i="76"/>
  <c r="M3221" i="76"/>
  <c r="L3221" i="76"/>
  <c r="F3221" i="76"/>
  <c r="K3221" i="76" s="1"/>
  <c r="M3220" i="76"/>
  <c r="L3220" i="76"/>
  <c r="F3220" i="76"/>
  <c r="O3220" i="76" s="1"/>
  <c r="M3219" i="76"/>
  <c r="L3219" i="76"/>
  <c r="F3219" i="76"/>
  <c r="O3219" i="76" s="1"/>
  <c r="M3218" i="76"/>
  <c r="L3218" i="76"/>
  <c r="F3218" i="76"/>
  <c r="K3218" i="76" s="1"/>
  <c r="M3217" i="76"/>
  <c r="L3217" i="76"/>
  <c r="F3217" i="76"/>
  <c r="O3217" i="76" s="1"/>
  <c r="M3216" i="76"/>
  <c r="L3216" i="76"/>
  <c r="F3216" i="76"/>
  <c r="O3216" i="76" s="1"/>
  <c r="M3215" i="76"/>
  <c r="L3215" i="76"/>
  <c r="F3215" i="76"/>
  <c r="O3215" i="76" s="1"/>
  <c r="M3214" i="76"/>
  <c r="L3214" i="76"/>
  <c r="F3214" i="76"/>
  <c r="K3214" i="76" s="1"/>
  <c r="M3213" i="76"/>
  <c r="L3213" i="76"/>
  <c r="F3213" i="76"/>
  <c r="K3213" i="76" s="1"/>
  <c r="M3212" i="76"/>
  <c r="L3212" i="76"/>
  <c r="F3212" i="76"/>
  <c r="O3212" i="76" s="1"/>
  <c r="M3211" i="76"/>
  <c r="L3211" i="76"/>
  <c r="F3211" i="76"/>
  <c r="O3211" i="76" s="1"/>
  <c r="M3210" i="76"/>
  <c r="L3210" i="76"/>
  <c r="F3210" i="76"/>
  <c r="K3210" i="76" s="1"/>
  <c r="M3209" i="76"/>
  <c r="L3209" i="76"/>
  <c r="F3209" i="76"/>
  <c r="M3208" i="76"/>
  <c r="L3208" i="76"/>
  <c r="F3208" i="76"/>
  <c r="M3207" i="76"/>
  <c r="L3207" i="76"/>
  <c r="F3207" i="76"/>
  <c r="M3206" i="76"/>
  <c r="L3206" i="76"/>
  <c r="F3206" i="76"/>
  <c r="M3205" i="76"/>
  <c r="L3205" i="76"/>
  <c r="F3205" i="76"/>
  <c r="K3205" i="76" s="1"/>
  <c r="M3204" i="76"/>
  <c r="L3204" i="76"/>
  <c r="F3204" i="76"/>
  <c r="O3204" i="76" s="1"/>
  <c r="M3203" i="76"/>
  <c r="L3203" i="76"/>
  <c r="F3203" i="76"/>
  <c r="O3203" i="76" s="1"/>
  <c r="M3202" i="76"/>
  <c r="L3202" i="76"/>
  <c r="F3202" i="76"/>
  <c r="K3202" i="76" s="1"/>
  <c r="M3201" i="76"/>
  <c r="L3201" i="76"/>
  <c r="F3201" i="76"/>
  <c r="O3201" i="76" s="1"/>
  <c r="M3200" i="76"/>
  <c r="L3200" i="76"/>
  <c r="F3200" i="76"/>
  <c r="O3200" i="76" s="1"/>
  <c r="M3199" i="76"/>
  <c r="L3199" i="76"/>
  <c r="F3199" i="76"/>
  <c r="O3199" i="76" s="1"/>
  <c r="M3198" i="76"/>
  <c r="L3198" i="76"/>
  <c r="F3198" i="76"/>
  <c r="K3198" i="76" s="1"/>
  <c r="M3197" i="76"/>
  <c r="L3197" i="76"/>
  <c r="F3197" i="76"/>
  <c r="K3197" i="76" s="1"/>
  <c r="M3196" i="76"/>
  <c r="L3196" i="76"/>
  <c r="F3196" i="76"/>
  <c r="O3196" i="76" s="1"/>
  <c r="M3195" i="76"/>
  <c r="L3195" i="76"/>
  <c r="F3195" i="76"/>
  <c r="O3195" i="76" s="1"/>
  <c r="M3194" i="76"/>
  <c r="L3194" i="76"/>
  <c r="F3194" i="76"/>
  <c r="K3194" i="76" s="1"/>
  <c r="M3193" i="76"/>
  <c r="L3193" i="76"/>
  <c r="F3193" i="76"/>
  <c r="M3192" i="76"/>
  <c r="L3192" i="76"/>
  <c r="F3192" i="76"/>
  <c r="M3191" i="76"/>
  <c r="L3191" i="76"/>
  <c r="F3191" i="76"/>
  <c r="M3190" i="76"/>
  <c r="L3190" i="76"/>
  <c r="F3190" i="76"/>
  <c r="M3189" i="76"/>
  <c r="L3189" i="76"/>
  <c r="F3189" i="76"/>
  <c r="K3189" i="76" s="1"/>
  <c r="M3188" i="76"/>
  <c r="L3188" i="76"/>
  <c r="F3188" i="76"/>
  <c r="O3188" i="76" s="1"/>
  <c r="M3187" i="76"/>
  <c r="L3187" i="76"/>
  <c r="F3187" i="76"/>
  <c r="O3187" i="76" s="1"/>
  <c r="M3186" i="76"/>
  <c r="L3186" i="76"/>
  <c r="F3186" i="76"/>
  <c r="K3186" i="76" s="1"/>
  <c r="M3185" i="76"/>
  <c r="L3185" i="76"/>
  <c r="F3185" i="76"/>
  <c r="O3185" i="76" s="1"/>
  <c r="M3184" i="76"/>
  <c r="L3184" i="76"/>
  <c r="F3184" i="76"/>
  <c r="O3184" i="76" s="1"/>
  <c r="M3183" i="76"/>
  <c r="L3183" i="76"/>
  <c r="F3183" i="76"/>
  <c r="O3183" i="76" s="1"/>
  <c r="M3182" i="76"/>
  <c r="L3182" i="76"/>
  <c r="F3182" i="76"/>
  <c r="K3182" i="76" s="1"/>
  <c r="M3181" i="76"/>
  <c r="L3181" i="76"/>
  <c r="F3181" i="76"/>
  <c r="K3181" i="76" s="1"/>
  <c r="M3180" i="76"/>
  <c r="L3180" i="76"/>
  <c r="F3180" i="76"/>
  <c r="O3180" i="76" s="1"/>
  <c r="M3179" i="76"/>
  <c r="L3179" i="76"/>
  <c r="F3179" i="76"/>
  <c r="O3179" i="76" s="1"/>
  <c r="M3178" i="76"/>
  <c r="L3178" i="76"/>
  <c r="F3178" i="76"/>
  <c r="K3178" i="76" s="1"/>
  <c r="M3177" i="76"/>
  <c r="L3177" i="76"/>
  <c r="F3177" i="76"/>
  <c r="M3176" i="76"/>
  <c r="L3176" i="76"/>
  <c r="F3176" i="76"/>
  <c r="M3175" i="76"/>
  <c r="L3175" i="76"/>
  <c r="F3175" i="76"/>
  <c r="M3174" i="76"/>
  <c r="L3174" i="76"/>
  <c r="F3174" i="76"/>
  <c r="M3173" i="76"/>
  <c r="L3173" i="76"/>
  <c r="F3173" i="76"/>
  <c r="K3173" i="76" s="1"/>
  <c r="M3172" i="76"/>
  <c r="L3172" i="76"/>
  <c r="F3172" i="76"/>
  <c r="O3172" i="76" s="1"/>
  <c r="M3171" i="76"/>
  <c r="L3171" i="76"/>
  <c r="F3171" i="76"/>
  <c r="O3171" i="76" s="1"/>
  <c r="M3170" i="76"/>
  <c r="L3170" i="76"/>
  <c r="F3170" i="76"/>
  <c r="K3170" i="76" s="1"/>
  <c r="M3169" i="76"/>
  <c r="L3169" i="76"/>
  <c r="F3169" i="76"/>
  <c r="O3169" i="76" s="1"/>
  <c r="M3168" i="76"/>
  <c r="L3168" i="76"/>
  <c r="F3168" i="76"/>
  <c r="O3168" i="76" s="1"/>
  <c r="M3167" i="76"/>
  <c r="L3167" i="76"/>
  <c r="F3167" i="76"/>
  <c r="O3167" i="76" s="1"/>
  <c r="M3166" i="76"/>
  <c r="L3166" i="76"/>
  <c r="F3166" i="76"/>
  <c r="M3165" i="76"/>
  <c r="L3165" i="76"/>
  <c r="F3165" i="76"/>
  <c r="M3164" i="76"/>
  <c r="L3164" i="76"/>
  <c r="F3164" i="76"/>
  <c r="M3163" i="76"/>
  <c r="L3163" i="76"/>
  <c r="F3163" i="76"/>
  <c r="M3162" i="76"/>
  <c r="L3162" i="76"/>
  <c r="F3162" i="76"/>
  <c r="M3161" i="76"/>
  <c r="L3161" i="76"/>
  <c r="F3161" i="76"/>
  <c r="O3161" i="76" s="1"/>
  <c r="M3160" i="76"/>
  <c r="L3160" i="76"/>
  <c r="F3160" i="76"/>
  <c r="M3159" i="76"/>
  <c r="L3159" i="76"/>
  <c r="F3159" i="76"/>
  <c r="O3159" i="76" s="1"/>
  <c r="M3158" i="76"/>
  <c r="L3158" i="76"/>
  <c r="F3158" i="76"/>
  <c r="M3157" i="76"/>
  <c r="L3157" i="76"/>
  <c r="F3157" i="76"/>
  <c r="O3157" i="76" s="1"/>
  <c r="M3156" i="76"/>
  <c r="L3156" i="76"/>
  <c r="F3156" i="76"/>
  <c r="M3155" i="76"/>
  <c r="L3155" i="76"/>
  <c r="F3155" i="76"/>
  <c r="M3154" i="76"/>
  <c r="L3154" i="76"/>
  <c r="F3154" i="76"/>
  <c r="M3153" i="76"/>
  <c r="L3153" i="76"/>
  <c r="F3153" i="76"/>
  <c r="O3153" i="76" s="1"/>
  <c r="M3152" i="76"/>
  <c r="L3152" i="76"/>
  <c r="F3152" i="76"/>
  <c r="M3151" i="76"/>
  <c r="L3151" i="76"/>
  <c r="F3151" i="76"/>
  <c r="O3151" i="76" s="1"/>
  <c r="M3150" i="76"/>
  <c r="L3150" i="76"/>
  <c r="F3150" i="76"/>
  <c r="M3149" i="76"/>
  <c r="L3149" i="76"/>
  <c r="F3149" i="76"/>
  <c r="O3149" i="76" s="1"/>
  <c r="M3148" i="76"/>
  <c r="L3148" i="76"/>
  <c r="F3148" i="76"/>
  <c r="M3147" i="76"/>
  <c r="L3147" i="76"/>
  <c r="F3147" i="76"/>
  <c r="M3146" i="76"/>
  <c r="L3146" i="76"/>
  <c r="F3146" i="76"/>
  <c r="M3145" i="76"/>
  <c r="L3145" i="76"/>
  <c r="F3145" i="76"/>
  <c r="O3145" i="76" s="1"/>
  <c r="M3144" i="76"/>
  <c r="L3144" i="76"/>
  <c r="F3144" i="76"/>
  <c r="M3143" i="76"/>
  <c r="L3143" i="76"/>
  <c r="F3143" i="76"/>
  <c r="O3143" i="76" s="1"/>
  <c r="M3142" i="76"/>
  <c r="L3142" i="76"/>
  <c r="F3142" i="76"/>
  <c r="M3141" i="76"/>
  <c r="L3141" i="76"/>
  <c r="F3141" i="76"/>
  <c r="O3141" i="76" s="1"/>
  <c r="M3140" i="76"/>
  <c r="L3140" i="76"/>
  <c r="F3140" i="76"/>
  <c r="M3139" i="76"/>
  <c r="L3139" i="76"/>
  <c r="F3139" i="76"/>
  <c r="K3139" i="76" s="1"/>
  <c r="M3138" i="76"/>
  <c r="L3138" i="76"/>
  <c r="F3138" i="76"/>
  <c r="M3137" i="76"/>
  <c r="L3137" i="76"/>
  <c r="F3137" i="76"/>
  <c r="K3137" i="76" s="1"/>
  <c r="M3136" i="76"/>
  <c r="L3136" i="76"/>
  <c r="F3136" i="76"/>
  <c r="M3135" i="76"/>
  <c r="L3135" i="76"/>
  <c r="F3135" i="76"/>
  <c r="K3135" i="76" s="1"/>
  <c r="M3134" i="76"/>
  <c r="L3134" i="76"/>
  <c r="F3134" i="76"/>
  <c r="M3133" i="76"/>
  <c r="L3133" i="76"/>
  <c r="F3133" i="76"/>
  <c r="K3133" i="76" s="1"/>
  <c r="M3132" i="76"/>
  <c r="L3132" i="76"/>
  <c r="F3132" i="76"/>
  <c r="M3131" i="76"/>
  <c r="L3131" i="76"/>
  <c r="F3131" i="76"/>
  <c r="K3131" i="76" s="1"/>
  <c r="M3130" i="76"/>
  <c r="L3130" i="76"/>
  <c r="F3130" i="76"/>
  <c r="M3129" i="76"/>
  <c r="L3129" i="76"/>
  <c r="F3129" i="76"/>
  <c r="K3129" i="76" s="1"/>
  <c r="M3128" i="76"/>
  <c r="L3128" i="76"/>
  <c r="F3128" i="76"/>
  <c r="M3127" i="76"/>
  <c r="L3127" i="76"/>
  <c r="F3127" i="76"/>
  <c r="K3127" i="76" s="1"/>
  <c r="M3126" i="76"/>
  <c r="L3126" i="76"/>
  <c r="F3126" i="76"/>
  <c r="M3125" i="76"/>
  <c r="L3125" i="76"/>
  <c r="F3125" i="76"/>
  <c r="K3125" i="76" s="1"/>
  <c r="M3124" i="76"/>
  <c r="L3124" i="76"/>
  <c r="F3124" i="76"/>
  <c r="M3123" i="76"/>
  <c r="L3123" i="76"/>
  <c r="F3123" i="76"/>
  <c r="K3123" i="76" s="1"/>
  <c r="M3122" i="76"/>
  <c r="L3122" i="76"/>
  <c r="F3122" i="76"/>
  <c r="M3121" i="76"/>
  <c r="L3121" i="76"/>
  <c r="F3121" i="76"/>
  <c r="K3121" i="76" s="1"/>
  <c r="M3120" i="76"/>
  <c r="L3120" i="76"/>
  <c r="F3120" i="76"/>
  <c r="M3119" i="76"/>
  <c r="L3119" i="76"/>
  <c r="F3119" i="76"/>
  <c r="K3119" i="76" s="1"/>
  <c r="M3118" i="76"/>
  <c r="L3118" i="76"/>
  <c r="F3118" i="76"/>
  <c r="M3117" i="76"/>
  <c r="L3117" i="76"/>
  <c r="F3117" i="76"/>
  <c r="K3117" i="76" s="1"/>
  <c r="M3116" i="76"/>
  <c r="L3116" i="76"/>
  <c r="F3116" i="76"/>
  <c r="M3115" i="76"/>
  <c r="L3115" i="76"/>
  <c r="F3115" i="76"/>
  <c r="K3115" i="76" s="1"/>
  <c r="M3114" i="76"/>
  <c r="L3114" i="76"/>
  <c r="F3114" i="76"/>
  <c r="M3113" i="76"/>
  <c r="L3113" i="76"/>
  <c r="F3113" i="76"/>
  <c r="K3113" i="76" s="1"/>
  <c r="M3112" i="76"/>
  <c r="L3112" i="76"/>
  <c r="F3112" i="76"/>
  <c r="M3111" i="76"/>
  <c r="L3111" i="76"/>
  <c r="F3111" i="76"/>
  <c r="K3111" i="76" s="1"/>
  <c r="M3110" i="76"/>
  <c r="L3110" i="76"/>
  <c r="F3110" i="76"/>
  <c r="M3109" i="76"/>
  <c r="L3109" i="76"/>
  <c r="F3109" i="76"/>
  <c r="K3109" i="76" s="1"/>
  <c r="M3108" i="76"/>
  <c r="L3108" i="76"/>
  <c r="F3108" i="76"/>
  <c r="M3107" i="76"/>
  <c r="L3107" i="76"/>
  <c r="F3107" i="76"/>
  <c r="K3107" i="76" s="1"/>
  <c r="M3106" i="76"/>
  <c r="L3106" i="76"/>
  <c r="F3106" i="76"/>
  <c r="M3105" i="76"/>
  <c r="L3105" i="76"/>
  <c r="F3105" i="76"/>
  <c r="K3105" i="76" s="1"/>
  <c r="M3104" i="76"/>
  <c r="L3104" i="76"/>
  <c r="F3104" i="76"/>
  <c r="M3103" i="76"/>
  <c r="L3103" i="76"/>
  <c r="F3103" i="76"/>
  <c r="K3103" i="76" s="1"/>
  <c r="M3102" i="76"/>
  <c r="L3102" i="76"/>
  <c r="F3102" i="76"/>
  <c r="M3101" i="76"/>
  <c r="L3101" i="76"/>
  <c r="F3101" i="76"/>
  <c r="K3101" i="76" s="1"/>
  <c r="M3100" i="76"/>
  <c r="L3100" i="76"/>
  <c r="F3100" i="76"/>
  <c r="M3099" i="76"/>
  <c r="L3099" i="76"/>
  <c r="F3099" i="76"/>
  <c r="K3099" i="76" s="1"/>
  <c r="M3098" i="76"/>
  <c r="L3098" i="76"/>
  <c r="F3098" i="76"/>
  <c r="M3097" i="76"/>
  <c r="L3097" i="76"/>
  <c r="F3097" i="76"/>
  <c r="K3097" i="76" s="1"/>
  <c r="M3096" i="76"/>
  <c r="L3096" i="76"/>
  <c r="F3096" i="76"/>
  <c r="M3095" i="76"/>
  <c r="L3095" i="76"/>
  <c r="F3095" i="76"/>
  <c r="K3095" i="76" s="1"/>
  <c r="M3094" i="76"/>
  <c r="L3094" i="76"/>
  <c r="F3094" i="76"/>
  <c r="M3093" i="76"/>
  <c r="L3093" i="76"/>
  <c r="F3093" i="76"/>
  <c r="K3093" i="76" s="1"/>
  <c r="M3092" i="76"/>
  <c r="L3092" i="76"/>
  <c r="F3092" i="76"/>
  <c r="M3091" i="76"/>
  <c r="L3091" i="76"/>
  <c r="F3091" i="76"/>
  <c r="K3091" i="76" s="1"/>
  <c r="M3090" i="76"/>
  <c r="L3090" i="76"/>
  <c r="F3090" i="76"/>
  <c r="O3090" i="76" s="1"/>
  <c r="M3089" i="76"/>
  <c r="L3089" i="76"/>
  <c r="F3089" i="76"/>
  <c r="K3089" i="76" s="1"/>
  <c r="M3088" i="76"/>
  <c r="L3088" i="76"/>
  <c r="F3088" i="76"/>
  <c r="O3088" i="76" s="1"/>
  <c r="M3087" i="76"/>
  <c r="L3087" i="76"/>
  <c r="F3087" i="76"/>
  <c r="K3087" i="76" s="1"/>
  <c r="M3086" i="76"/>
  <c r="L3086" i="76"/>
  <c r="F3086" i="76"/>
  <c r="O3086" i="76" s="1"/>
  <c r="M3085" i="76"/>
  <c r="L3085" i="76"/>
  <c r="F3085" i="76"/>
  <c r="K3085" i="76" s="1"/>
  <c r="M3084" i="76"/>
  <c r="L3084" i="76"/>
  <c r="F3084" i="76"/>
  <c r="O3084" i="76" s="1"/>
  <c r="M3083" i="76"/>
  <c r="L3083" i="76"/>
  <c r="F3083" i="76"/>
  <c r="K3083" i="76" s="1"/>
  <c r="M3082" i="76"/>
  <c r="L3082" i="76"/>
  <c r="F3082" i="76"/>
  <c r="O3082" i="76" s="1"/>
  <c r="M3081" i="76"/>
  <c r="L3081" i="76"/>
  <c r="F3081" i="76"/>
  <c r="K3081" i="76" s="1"/>
  <c r="M3080" i="76"/>
  <c r="L3080" i="76"/>
  <c r="F3080" i="76"/>
  <c r="O3080" i="76" s="1"/>
  <c r="M3079" i="76"/>
  <c r="L3079" i="76"/>
  <c r="F3079" i="76"/>
  <c r="K3079" i="76" s="1"/>
  <c r="M3078" i="76"/>
  <c r="L3078" i="76"/>
  <c r="F3078" i="76"/>
  <c r="O3078" i="76" s="1"/>
  <c r="M3077" i="76"/>
  <c r="L3077" i="76"/>
  <c r="F3077" i="76"/>
  <c r="K3077" i="76" s="1"/>
  <c r="M3076" i="76"/>
  <c r="L3076" i="76"/>
  <c r="F3076" i="76"/>
  <c r="O3076" i="76" s="1"/>
  <c r="M3075" i="76"/>
  <c r="L3075" i="76"/>
  <c r="F3075" i="76"/>
  <c r="K3075" i="76" s="1"/>
  <c r="M3074" i="76"/>
  <c r="L3074" i="76"/>
  <c r="F3074" i="76"/>
  <c r="O3074" i="76" s="1"/>
  <c r="M3073" i="76"/>
  <c r="L3073" i="76"/>
  <c r="F3073" i="76"/>
  <c r="K3073" i="76" s="1"/>
  <c r="M3072" i="76"/>
  <c r="L3072" i="76"/>
  <c r="F3072" i="76"/>
  <c r="O3072" i="76" s="1"/>
  <c r="M3071" i="76"/>
  <c r="L3071" i="76"/>
  <c r="F3071" i="76"/>
  <c r="K3071" i="76" s="1"/>
  <c r="M3070" i="76"/>
  <c r="L3070" i="76"/>
  <c r="F3070" i="76"/>
  <c r="M3069" i="76"/>
  <c r="L3069" i="76"/>
  <c r="F3069" i="76"/>
  <c r="O3069" i="76" s="1"/>
  <c r="M3068" i="76"/>
  <c r="L3068" i="76"/>
  <c r="F3068" i="76"/>
  <c r="M3067" i="76"/>
  <c r="L3067" i="76"/>
  <c r="F3067" i="76"/>
  <c r="O3067" i="76" s="1"/>
  <c r="M3066" i="76"/>
  <c r="L3066" i="76"/>
  <c r="F3066" i="76"/>
  <c r="M3065" i="76"/>
  <c r="L3065" i="76"/>
  <c r="F3065" i="76"/>
  <c r="O3065" i="76" s="1"/>
  <c r="M3064" i="76"/>
  <c r="L3064" i="76"/>
  <c r="F3064" i="76"/>
  <c r="M3063" i="76"/>
  <c r="L3063" i="76"/>
  <c r="F3063" i="76"/>
  <c r="O3063" i="76" s="1"/>
  <c r="M3062" i="76"/>
  <c r="L3062" i="76"/>
  <c r="F3062" i="76"/>
  <c r="M3061" i="76"/>
  <c r="L3061" i="76"/>
  <c r="F3061" i="76"/>
  <c r="O3061" i="76" s="1"/>
  <c r="M3060" i="76"/>
  <c r="L3060" i="76"/>
  <c r="F3060" i="76"/>
  <c r="M3059" i="76"/>
  <c r="L3059" i="76"/>
  <c r="F3059" i="76"/>
  <c r="O3059" i="76" s="1"/>
  <c r="M3058" i="76"/>
  <c r="L3058" i="76"/>
  <c r="F3058" i="76"/>
  <c r="M3056" i="76"/>
  <c r="L3056" i="76"/>
  <c r="F3056" i="76"/>
  <c r="O3056" i="76" s="1"/>
  <c r="M3055" i="76"/>
  <c r="L3055" i="76"/>
  <c r="F3055" i="76"/>
  <c r="M3054" i="76"/>
  <c r="L3054" i="76"/>
  <c r="F3054" i="76"/>
  <c r="O3054" i="76" s="1"/>
  <c r="M3053" i="76"/>
  <c r="L3053" i="76"/>
  <c r="F3053" i="76"/>
  <c r="M3052" i="76"/>
  <c r="L3052" i="76"/>
  <c r="F3052" i="76"/>
  <c r="O3052" i="76" s="1"/>
  <c r="M3051" i="76"/>
  <c r="L3051" i="76"/>
  <c r="F3051" i="76"/>
  <c r="M3050" i="76"/>
  <c r="L3050" i="76"/>
  <c r="F3050" i="76"/>
  <c r="O3050" i="76" s="1"/>
  <c r="M3049" i="76"/>
  <c r="L3049" i="76"/>
  <c r="F3049" i="76"/>
  <c r="M3048" i="76"/>
  <c r="L3048" i="76"/>
  <c r="F3048" i="76"/>
  <c r="M3047" i="76"/>
  <c r="L3047" i="76"/>
  <c r="F3047" i="76"/>
  <c r="M3046" i="76"/>
  <c r="L3046" i="76"/>
  <c r="F3046" i="76"/>
  <c r="M3045" i="76"/>
  <c r="L3045" i="76"/>
  <c r="F3045" i="76"/>
  <c r="M3044" i="76"/>
  <c r="L3044" i="76"/>
  <c r="F3044" i="76"/>
  <c r="M3043" i="76"/>
  <c r="L3043" i="76"/>
  <c r="F3043" i="76"/>
  <c r="M3042" i="76"/>
  <c r="L3042" i="76"/>
  <c r="F3042" i="76"/>
  <c r="M3041" i="76"/>
  <c r="L3041" i="76"/>
  <c r="F3041" i="76"/>
  <c r="M3040" i="76"/>
  <c r="L3040" i="76"/>
  <c r="F3040" i="76"/>
  <c r="M3039" i="76"/>
  <c r="L3039" i="76"/>
  <c r="F3039" i="76"/>
  <c r="M3038" i="76"/>
  <c r="L3038" i="76"/>
  <c r="F3038" i="76"/>
  <c r="O3038" i="76" s="1"/>
  <c r="M3037" i="76"/>
  <c r="L3037" i="76"/>
  <c r="F3037" i="76"/>
  <c r="M3036" i="76"/>
  <c r="L3036" i="76"/>
  <c r="F3036" i="76"/>
  <c r="O3036" i="76" s="1"/>
  <c r="M3035" i="76"/>
  <c r="L3035" i="76"/>
  <c r="F3035" i="76"/>
  <c r="M3034" i="76"/>
  <c r="L3034" i="76"/>
  <c r="F3034" i="76"/>
  <c r="O3034" i="76" s="1"/>
  <c r="M3033" i="76"/>
  <c r="L3033" i="76"/>
  <c r="F3033" i="76"/>
  <c r="M3032" i="76"/>
  <c r="L3032" i="76"/>
  <c r="F3032" i="76"/>
  <c r="K3032" i="76" s="1"/>
  <c r="M3031" i="76"/>
  <c r="L3031" i="76"/>
  <c r="F3031" i="76"/>
  <c r="M3030" i="76"/>
  <c r="L3030" i="76"/>
  <c r="F3030" i="76"/>
  <c r="K3030" i="76" s="1"/>
  <c r="M3029" i="76"/>
  <c r="L3029" i="76"/>
  <c r="F3029" i="76"/>
  <c r="M3028" i="76"/>
  <c r="L3028" i="76"/>
  <c r="F3028" i="76"/>
  <c r="K3028" i="76" s="1"/>
  <c r="M3027" i="76"/>
  <c r="L3027" i="76"/>
  <c r="F3027" i="76"/>
  <c r="M3026" i="76"/>
  <c r="L3026" i="76"/>
  <c r="F3026" i="76"/>
  <c r="K3026" i="76" s="1"/>
  <c r="M3025" i="76"/>
  <c r="L3025" i="76"/>
  <c r="F3025" i="76"/>
  <c r="M3024" i="76"/>
  <c r="L3024" i="76"/>
  <c r="F3024" i="76"/>
  <c r="K3024" i="76" s="1"/>
  <c r="M3023" i="76"/>
  <c r="L3023" i="76"/>
  <c r="F3023" i="76"/>
  <c r="M3021" i="76"/>
  <c r="L3021" i="76"/>
  <c r="F3021" i="76"/>
  <c r="M3020" i="76"/>
  <c r="L3020" i="76"/>
  <c r="F3020" i="76"/>
  <c r="K3020" i="76" s="1"/>
  <c r="M3019" i="76"/>
  <c r="L3019" i="76"/>
  <c r="F3019" i="76"/>
  <c r="M3018" i="76"/>
  <c r="L3018" i="76"/>
  <c r="K3018" i="76"/>
  <c r="M3017" i="76"/>
  <c r="L3017" i="76"/>
  <c r="F3017" i="76"/>
  <c r="M3016" i="76"/>
  <c r="L3016" i="76"/>
  <c r="F3016" i="76"/>
  <c r="K3016" i="76" s="1"/>
  <c r="M3015" i="76"/>
  <c r="L3015" i="76"/>
  <c r="F3015" i="76"/>
  <c r="M3014" i="76"/>
  <c r="L3014" i="76"/>
  <c r="F3014" i="76"/>
  <c r="K3014" i="76" s="1"/>
  <c r="M3013" i="76"/>
  <c r="L3013" i="76"/>
  <c r="F3013" i="76"/>
  <c r="M3012" i="76"/>
  <c r="L3012" i="76"/>
  <c r="F3012" i="76"/>
  <c r="K3012" i="76" s="1"/>
  <c r="M3011" i="76"/>
  <c r="L3011" i="76"/>
  <c r="F3011" i="76"/>
  <c r="M3010" i="76"/>
  <c r="L3010" i="76"/>
  <c r="F3010" i="76"/>
  <c r="K3010" i="76" s="1"/>
  <c r="M3009" i="76"/>
  <c r="L3009" i="76"/>
  <c r="F3009" i="76"/>
  <c r="M3008" i="76"/>
  <c r="L3008" i="76"/>
  <c r="F3008" i="76"/>
  <c r="K3008" i="76" s="1"/>
  <c r="M3007" i="76"/>
  <c r="L3007" i="76"/>
  <c r="F3007" i="76"/>
  <c r="M3006" i="76"/>
  <c r="L3006" i="76"/>
  <c r="F3006" i="76"/>
  <c r="K3006" i="76" s="1"/>
  <c r="M3005" i="76"/>
  <c r="L3005" i="76"/>
  <c r="F3005" i="76"/>
  <c r="M3004" i="76"/>
  <c r="L3004" i="76"/>
  <c r="F3004" i="76"/>
  <c r="K3004" i="76" s="1"/>
  <c r="M3003" i="76"/>
  <c r="L3003" i="76"/>
  <c r="F3003" i="76"/>
  <c r="M3002" i="76"/>
  <c r="L3002" i="76"/>
  <c r="F3002" i="76"/>
  <c r="K3002" i="76" s="1"/>
  <c r="M3001" i="76"/>
  <c r="L3001" i="76"/>
  <c r="F3001" i="76"/>
  <c r="M3000" i="76"/>
  <c r="L3000" i="76"/>
  <c r="F3000" i="76"/>
  <c r="K3000" i="76" s="1"/>
  <c r="M2999" i="76"/>
  <c r="L2999" i="76"/>
  <c r="F2999" i="76"/>
  <c r="M2998" i="76"/>
  <c r="L2998" i="76"/>
  <c r="F2998" i="76"/>
  <c r="K2998" i="76" s="1"/>
  <c r="M2997" i="76"/>
  <c r="L2997" i="76"/>
  <c r="F2997" i="76"/>
  <c r="M2996" i="76"/>
  <c r="L2996" i="76"/>
  <c r="F2996" i="76"/>
  <c r="K2996" i="76" s="1"/>
  <c r="M2995" i="76"/>
  <c r="L2995" i="76"/>
  <c r="F2995" i="76"/>
  <c r="M2994" i="76"/>
  <c r="L2994" i="76"/>
  <c r="F2994" i="76"/>
  <c r="K2994" i="76" s="1"/>
  <c r="M2993" i="76"/>
  <c r="L2993" i="76"/>
  <c r="F2993" i="76"/>
  <c r="M2992" i="76"/>
  <c r="L2992" i="76"/>
  <c r="F2992" i="76"/>
  <c r="K2992" i="76" s="1"/>
  <c r="M2991" i="76"/>
  <c r="L2991" i="76"/>
  <c r="F2991" i="76"/>
  <c r="M2990" i="76"/>
  <c r="L2990" i="76"/>
  <c r="F2990" i="76"/>
  <c r="K2990" i="76" s="1"/>
  <c r="M2989" i="76"/>
  <c r="L2989" i="76"/>
  <c r="F2989" i="76"/>
  <c r="M2988" i="76"/>
  <c r="L2988" i="76"/>
  <c r="F2988" i="76"/>
  <c r="K2988" i="76" s="1"/>
  <c r="M2987" i="76"/>
  <c r="L2987" i="76"/>
  <c r="F2987" i="76"/>
  <c r="M2986" i="76"/>
  <c r="L2986" i="76"/>
  <c r="F2986" i="76"/>
  <c r="K2986" i="76" s="1"/>
  <c r="M2985" i="76"/>
  <c r="L2985" i="76"/>
  <c r="F2985" i="76"/>
  <c r="M2984" i="76"/>
  <c r="L2984" i="76"/>
  <c r="F2984" i="76"/>
  <c r="K2984" i="76" s="1"/>
  <c r="M2983" i="76"/>
  <c r="L2983" i="76"/>
  <c r="F2983" i="76"/>
  <c r="M2982" i="76"/>
  <c r="L2982" i="76"/>
  <c r="F2982" i="76"/>
  <c r="K2982" i="76" s="1"/>
  <c r="M2981" i="76"/>
  <c r="L2981" i="76"/>
  <c r="F2981" i="76"/>
  <c r="M2980" i="76"/>
  <c r="L2980" i="76"/>
  <c r="F2980" i="76"/>
  <c r="K2980" i="76" s="1"/>
  <c r="M2979" i="76"/>
  <c r="L2979" i="76"/>
  <c r="F2979" i="76"/>
  <c r="M2978" i="76"/>
  <c r="L2978" i="76"/>
  <c r="F2978" i="76"/>
  <c r="K2978" i="76" s="1"/>
  <c r="M2977" i="76"/>
  <c r="L2977" i="76"/>
  <c r="F2977" i="76"/>
  <c r="M2976" i="76"/>
  <c r="L2976" i="76"/>
  <c r="F2976" i="76"/>
  <c r="K2976" i="76" s="1"/>
  <c r="M2975" i="76"/>
  <c r="L2975" i="76"/>
  <c r="F2975" i="76"/>
  <c r="M2974" i="76"/>
  <c r="L2974" i="76"/>
  <c r="F2974" i="76"/>
  <c r="K2974" i="76" s="1"/>
  <c r="M2973" i="76"/>
  <c r="L2973" i="76"/>
  <c r="F2973" i="76"/>
  <c r="M2972" i="76"/>
  <c r="L2972" i="76"/>
  <c r="F2972" i="76"/>
  <c r="M2971" i="76"/>
  <c r="L2971" i="76"/>
  <c r="F2971" i="76"/>
  <c r="M2970" i="76"/>
  <c r="L2970" i="76"/>
  <c r="F2970" i="76"/>
  <c r="K2970" i="76" s="1"/>
  <c r="M2969" i="76"/>
  <c r="L2969" i="76"/>
  <c r="F2969" i="76"/>
  <c r="M2968" i="76"/>
  <c r="L2968" i="76"/>
  <c r="F2968" i="76"/>
  <c r="M2967" i="76"/>
  <c r="L2967" i="76"/>
  <c r="F2967" i="76"/>
  <c r="M2966" i="76"/>
  <c r="L2966" i="76"/>
  <c r="F2966" i="76"/>
  <c r="K2966" i="76" s="1"/>
  <c r="M2965" i="76"/>
  <c r="L2965" i="76"/>
  <c r="F2965" i="76"/>
  <c r="M2964" i="76"/>
  <c r="L2964" i="76"/>
  <c r="F2964" i="76"/>
  <c r="M2963" i="76"/>
  <c r="L2963" i="76"/>
  <c r="F2963" i="76"/>
  <c r="M2962" i="76"/>
  <c r="L2962" i="76"/>
  <c r="F2962" i="76"/>
  <c r="K2962" i="76" s="1"/>
  <c r="M2961" i="76"/>
  <c r="L2961" i="76"/>
  <c r="F2961" i="76"/>
  <c r="M2960" i="76"/>
  <c r="L2960" i="76"/>
  <c r="F2960" i="76"/>
  <c r="K2960" i="76" s="1"/>
  <c r="M2959" i="76"/>
  <c r="L2959" i="76"/>
  <c r="F2959" i="76"/>
  <c r="M2958" i="76"/>
  <c r="L2958" i="76"/>
  <c r="F2958" i="76"/>
  <c r="K2958" i="76" s="1"/>
  <c r="M2957" i="76"/>
  <c r="L2957" i="76"/>
  <c r="F2957" i="76"/>
  <c r="M2956" i="76"/>
  <c r="L2956" i="76"/>
  <c r="F2956" i="76"/>
  <c r="M2955" i="76"/>
  <c r="L2955" i="76"/>
  <c r="F2955" i="76"/>
  <c r="M2954" i="76"/>
  <c r="L2954" i="76"/>
  <c r="F2954" i="76"/>
  <c r="M2953" i="76"/>
  <c r="L2953" i="76"/>
  <c r="F2953" i="76"/>
  <c r="M2952" i="76"/>
  <c r="L2952" i="76"/>
  <c r="F2952" i="76"/>
  <c r="O2952" i="76" s="1"/>
  <c r="M2951" i="76"/>
  <c r="L2951" i="76"/>
  <c r="F2951" i="76"/>
  <c r="M2950" i="76"/>
  <c r="L2950" i="76"/>
  <c r="F2950" i="76"/>
  <c r="O2950" i="76" s="1"/>
  <c r="M2949" i="76"/>
  <c r="L2949" i="76"/>
  <c r="F2949" i="76"/>
  <c r="M2948" i="76"/>
  <c r="L2948" i="76"/>
  <c r="F2948" i="76"/>
  <c r="O2948" i="76" s="1"/>
  <c r="M2947" i="76"/>
  <c r="L2947" i="76"/>
  <c r="F2947" i="76"/>
  <c r="M2946" i="76"/>
  <c r="L2946" i="76"/>
  <c r="F2946" i="76"/>
  <c r="M2945" i="76"/>
  <c r="L2945" i="76"/>
  <c r="F2945" i="76"/>
  <c r="M2944" i="76"/>
  <c r="L2944" i="76"/>
  <c r="F2944" i="76"/>
  <c r="O2944" i="76" s="1"/>
  <c r="M2943" i="76"/>
  <c r="L2943" i="76"/>
  <c r="F2943" i="76"/>
  <c r="M2942" i="76"/>
  <c r="L2942" i="76"/>
  <c r="F2942" i="76"/>
  <c r="O2942" i="76" s="1"/>
  <c r="M2941" i="76"/>
  <c r="L2941" i="76"/>
  <c r="F2941" i="76"/>
  <c r="M2940" i="76"/>
  <c r="L2940" i="76"/>
  <c r="F2940" i="76"/>
  <c r="O2940" i="76" s="1"/>
  <c r="M2939" i="76"/>
  <c r="L2939" i="76"/>
  <c r="F2939" i="76"/>
  <c r="M2938" i="76"/>
  <c r="L2938" i="76"/>
  <c r="F2938" i="76"/>
  <c r="O2938" i="76" s="1"/>
  <c r="M2937" i="76"/>
  <c r="L2937" i="76"/>
  <c r="F2937" i="76"/>
  <c r="M2936" i="76"/>
  <c r="L2936" i="76"/>
  <c r="F2936" i="76"/>
  <c r="M2935" i="76"/>
  <c r="L2935" i="76"/>
  <c r="F2935" i="76"/>
  <c r="M2934" i="76"/>
  <c r="L2934" i="76"/>
  <c r="F2934" i="76"/>
  <c r="M2933" i="76"/>
  <c r="L2933" i="76"/>
  <c r="F2933" i="76"/>
  <c r="M2932" i="76"/>
  <c r="L2932" i="76"/>
  <c r="F2932" i="76"/>
  <c r="O2932" i="76" s="1"/>
  <c r="M2931" i="76"/>
  <c r="L2931" i="76"/>
  <c r="F2931" i="76"/>
  <c r="M2930" i="76"/>
  <c r="L2930" i="76"/>
  <c r="F2930" i="76"/>
  <c r="O2930" i="76" s="1"/>
  <c r="M2929" i="76"/>
  <c r="L2929" i="76"/>
  <c r="F2929" i="76"/>
  <c r="M2928" i="76"/>
  <c r="L2928" i="76"/>
  <c r="F2928" i="76"/>
  <c r="M2927" i="76"/>
  <c r="L2927" i="76"/>
  <c r="F2927" i="76"/>
  <c r="M2926" i="76"/>
  <c r="L2926" i="76"/>
  <c r="F2926" i="76"/>
  <c r="M2925" i="76"/>
  <c r="L2925" i="76"/>
  <c r="F2925" i="76"/>
  <c r="M2924" i="76"/>
  <c r="L2924" i="76"/>
  <c r="F2924" i="76"/>
  <c r="O2924" i="76" s="1"/>
  <c r="M2923" i="76"/>
  <c r="L2923" i="76"/>
  <c r="F2923" i="76"/>
  <c r="M2922" i="76"/>
  <c r="L2922" i="76"/>
  <c r="F2922" i="76"/>
  <c r="M2921" i="76"/>
  <c r="L2921" i="76"/>
  <c r="F2921" i="76"/>
  <c r="M2920" i="76"/>
  <c r="L2920" i="76"/>
  <c r="F2920" i="76"/>
  <c r="O2920" i="76" s="1"/>
  <c r="M2919" i="76"/>
  <c r="L2919" i="76"/>
  <c r="F2919" i="76"/>
  <c r="M2918" i="76"/>
  <c r="L2918" i="76"/>
  <c r="F2918" i="76"/>
  <c r="O2918" i="76" s="1"/>
  <c r="M2917" i="76"/>
  <c r="L2917" i="76"/>
  <c r="F2917" i="76"/>
  <c r="M2916" i="76"/>
  <c r="L2916" i="76"/>
  <c r="F2916" i="76"/>
  <c r="O2916" i="76" s="1"/>
  <c r="M2915" i="76"/>
  <c r="L2915" i="76"/>
  <c r="F2915" i="76"/>
  <c r="M2914" i="76"/>
  <c r="L2914" i="76"/>
  <c r="F2914" i="76"/>
  <c r="O2914" i="76" s="1"/>
  <c r="M2913" i="76"/>
  <c r="L2913" i="76"/>
  <c r="F2913" i="76"/>
  <c r="M2912" i="76"/>
  <c r="L2912" i="76"/>
  <c r="F2912" i="76"/>
  <c r="O2912" i="76" s="1"/>
  <c r="M2911" i="76"/>
  <c r="L2911" i="76"/>
  <c r="F2911" i="76"/>
  <c r="M2910" i="76"/>
  <c r="L2910" i="76"/>
  <c r="F2910" i="76"/>
  <c r="O2910" i="76" s="1"/>
  <c r="M2909" i="76"/>
  <c r="L2909" i="76"/>
  <c r="F2909" i="76"/>
  <c r="M2908" i="76"/>
  <c r="L2908" i="76"/>
  <c r="F2908" i="76"/>
  <c r="O2908" i="76" s="1"/>
  <c r="M2907" i="76"/>
  <c r="L2907" i="76"/>
  <c r="F2907" i="76"/>
  <c r="M2906" i="76"/>
  <c r="L2906" i="76"/>
  <c r="F2906" i="76"/>
  <c r="O2906" i="76" s="1"/>
  <c r="M2905" i="76"/>
  <c r="L2905" i="76"/>
  <c r="F2905" i="76"/>
  <c r="M2904" i="76"/>
  <c r="L2904" i="76"/>
  <c r="F2904" i="76"/>
  <c r="O2904" i="76" s="1"/>
  <c r="M2903" i="76"/>
  <c r="L2903" i="76"/>
  <c r="F2903" i="76"/>
  <c r="M2902" i="76"/>
  <c r="L2902" i="76"/>
  <c r="F2902" i="76"/>
  <c r="M2901" i="76"/>
  <c r="L2901" i="76"/>
  <c r="F2901" i="76"/>
  <c r="M2900" i="76"/>
  <c r="L2900" i="76"/>
  <c r="F2900" i="76"/>
  <c r="O2900" i="76" s="1"/>
  <c r="M2899" i="76"/>
  <c r="L2899" i="76"/>
  <c r="F2899" i="76"/>
  <c r="M2898" i="76"/>
  <c r="L2898" i="76"/>
  <c r="F2898" i="76"/>
  <c r="O2898" i="76" s="1"/>
  <c r="M2897" i="76"/>
  <c r="L2897" i="76"/>
  <c r="F2897" i="76"/>
  <c r="M2896" i="76"/>
  <c r="L2896" i="76"/>
  <c r="F2896" i="76"/>
  <c r="M2895" i="76"/>
  <c r="L2895" i="76"/>
  <c r="F2895" i="76"/>
  <c r="M2894" i="76"/>
  <c r="L2894" i="76"/>
  <c r="F2894" i="76"/>
  <c r="O2894" i="76" s="1"/>
  <c r="M2893" i="76"/>
  <c r="L2893" i="76"/>
  <c r="F2893" i="76"/>
  <c r="M2892" i="76"/>
  <c r="L2892" i="76"/>
  <c r="F2892" i="76"/>
  <c r="O2892" i="76" s="1"/>
  <c r="M2891" i="76"/>
  <c r="L2891" i="76"/>
  <c r="F2891" i="76"/>
  <c r="M2890" i="76"/>
  <c r="L2890" i="76"/>
  <c r="F2890" i="76"/>
  <c r="M2889" i="76"/>
  <c r="L2889" i="76"/>
  <c r="F2889" i="76"/>
  <c r="M2888" i="76"/>
  <c r="L2888" i="76"/>
  <c r="F2888" i="76"/>
  <c r="O2888" i="76" s="1"/>
  <c r="M2887" i="76"/>
  <c r="L2887" i="76"/>
  <c r="F2887" i="76"/>
  <c r="M2886" i="76"/>
  <c r="L2886" i="76"/>
  <c r="F2886" i="76"/>
  <c r="O2886" i="76" s="1"/>
  <c r="M2885" i="76"/>
  <c r="L2885" i="76"/>
  <c r="F2885" i="76"/>
  <c r="M2884" i="76"/>
  <c r="L2884" i="76"/>
  <c r="F2884" i="76"/>
  <c r="O2884" i="76" s="1"/>
  <c r="M2883" i="76"/>
  <c r="L2883" i="76"/>
  <c r="F2883" i="76"/>
  <c r="M2882" i="76"/>
  <c r="L2882" i="76"/>
  <c r="F2882" i="76"/>
  <c r="M2881" i="76"/>
  <c r="L2881" i="76"/>
  <c r="F2881" i="76"/>
  <c r="M2880" i="76"/>
  <c r="L2880" i="76"/>
  <c r="F2880" i="76"/>
  <c r="O2880" i="76" s="1"/>
  <c r="M2879" i="76"/>
  <c r="L2879" i="76"/>
  <c r="F2879" i="76"/>
  <c r="M2878" i="76"/>
  <c r="L2878" i="76"/>
  <c r="F2878" i="76"/>
  <c r="O2878" i="76" s="1"/>
  <c r="M2877" i="76"/>
  <c r="L2877" i="76"/>
  <c r="F2877" i="76"/>
  <c r="M2876" i="76"/>
  <c r="L2876" i="76"/>
  <c r="F2876" i="76"/>
  <c r="O2876" i="76" s="1"/>
  <c r="M2875" i="76"/>
  <c r="L2875" i="76"/>
  <c r="F2875" i="76"/>
  <c r="M2874" i="76"/>
  <c r="L2874" i="76"/>
  <c r="F2874" i="76"/>
  <c r="O2874" i="76" s="1"/>
  <c r="M2873" i="76"/>
  <c r="L2873" i="76"/>
  <c r="F2873" i="76"/>
  <c r="M2872" i="76"/>
  <c r="L2872" i="76"/>
  <c r="F2872" i="76"/>
  <c r="M2871" i="76"/>
  <c r="L2871" i="76"/>
  <c r="F2871" i="76"/>
  <c r="M2870" i="76"/>
  <c r="L2870" i="76"/>
  <c r="F2870" i="76"/>
  <c r="M2869" i="76"/>
  <c r="L2869" i="76"/>
  <c r="F2869" i="76"/>
  <c r="M2868" i="76"/>
  <c r="L2868" i="76"/>
  <c r="F2868" i="76"/>
  <c r="O2868" i="76" s="1"/>
  <c r="M2867" i="76"/>
  <c r="L2867" i="76"/>
  <c r="F2867" i="76"/>
  <c r="O2867" i="76" s="1"/>
  <c r="M2866" i="76"/>
  <c r="L2866" i="76"/>
  <c r="F2866" i="76"/>
  <c r="O2866" i="76" s="1"/>
  <c r="M2865" i="76"/>
  <c r="L2865" i="76"/>
  <c r="F2865" i="76"/>
  <c r="O2865" i="76" s="1"/>
  <c r="M2864" i="76"/>
  <c r="L2864" i="76"/>
  <c r="F2864" i="76"/>
  <c r="M2863" i="76"/>
  <c r="L2863" i="76"/>
  <c r="F2863" i="76"/>
  <c r="O2863" i="76" s="1"/>
  <c r="M2862" i="76"/>
  <c r="L2862" i="76"/>
  <c r="F2862" i="76"/>
  <c r="M2861" i="76"/>
  <c r="L2861" i="76"/>
  <c r="F2861" i="76"/>
  <c r="O2861" i="76" s="1"/>
  <c r="M2860" i="76"/>
  <c r="L2860" i="76"/>
  <c r="F2860" i="76"/>
  <c r="M2859" i="76"/>
  <c r="L2859" i="76"/>
  <c r="F2859" i="76"/>
  <c r="O2859" i="76" s="1"/>
  <c r="M2858" i="76"/>
  <c r="L2858" i="76"/>
  <c r="F2858" i="76"/>
  <c r="M2857" i="76"/>
  <c r="L2857" i="76"/>
  <c r="F2857" i="76"/>
  <c r="O2857" i="76" s="1"/>
  <c r="M2856" i="76"/>
  <c r="L2856" i="76"/>
  <c r="F2856" i="76"/>
  <c r="M2855" i="76"/>
  <c r="L2855" i="76"/>
  <c r="F2855" i="76"/>
  <c r="O2855" i="76" s="1"/>
  <c r="M2854" i="76"/>
  <c r="L2854" i="76"/>
  <c r="F2854" i="76"/>
  <c r="M2853" i="76"/>
  <c r="L2853" i="76"/>
  <c r="F2853" i="76"/>
  <c r="O2853" i="76" s="1"/>
  <c r="M2852" i="76"/>
  <c r="L2852" i="76"/>
  <c r="F2852" i="76"/>
  <c r="M2851" i="76"/>
  <c r="L2851" i="76"/>
  <c r="F2851" i="76"/>
  <c r="O2851" i="76" s="1"/>
  <c r="M2850" i="76"/>
  <c r="L2850" i="76"/>
  <c r="F2850" i="76"/>
  <c r="M2849" i="76"/>
  <c r="L2849" i="76"/>
  <c r="F2849" i="76"/>
  <c r="O2849" i="76" s="1"/>
  <c r="M2848" i="76"/>
  <c r="L2848" i="76"/>
  <c r="F2848" i="76"/>
  <c r="M2847" i="76"/>
  <c r="L2847" i="76"/>
  <c r="F2847" i="76"/>
  <c r="O2847" i="76" s="1"/>
  <c r="M2846" i="76"/>
  <c r="L2846" i="76"/>
  <c r="F2846" i="76"/>
  <c r="M2845" i="76"/>
  <c r="L2845" i="76"/>
  <c r="F2845" i="76"/>
  <c r="O2845" i="76" s="1"/>
  <c r="M2844" i="76"/>
  <c r="L2844" i="76"/>
  <c r="F2844" i="76"/>
  <c r="M2843" i="76"/>
  <c r="L2843" i="76"/>
  <c r="F2843" i="76"/>
  <c r="O2843" i="76" s="1"/>
  <c r="M2842" i="76"/>
  <c r="L2842" i="76"/>
  <c r="F2842" i="76"/>
  <c r="M2841" i="76"/>
  <c r="L2841" i="76"/>
  <c r="F2841" i="76"/>
  <c r="O2841" i="76" s="1"/>
  <c r="M2840" i="76"/>
  <c r="L2840" i="76"/>
  <c r="F2840" i="76"/>
  <c r="M2839" i="76"/>
  <c r="L2839" i="76"/>
  <c r="F2839" i="76"/>
  <c r="O2839" i="76" s="1"/>
  <c r="M2838" i="76"/>
  <c r="L2838" i="76"/>
  <c r="F2838" i="76"/>
  <c r="M2837" i="76"/>
  <c r="L2837" i="76"/>
  <c r="F2837" i="76"/>
  <c r="O2837" i="76" s="1"/>
  <c r="M2836" i="76"/>
  <c r="L2836" i="76"/>
  <c r="F2836" i="76"/>
  <c r="M2835" i="76"/>
  <c r="L2835" i="76"/>
  <c r="F2835" i="76"/>
  <c r="O2835" i="76" s="1"/>
  <c r="M2834" i="76"/>
  <c r="L2834" i="76"/>
  <c r="F2834" i="76"/>
  <c r="M2833" i="76"/>
  <c r="L2833" i="76"/>
  <c r="F2833" i="76"/>
  <c r="O2833" i="76" s="1"/>
  <c r="M2832" i="76"/>
  <c r="L2832" i="76"/>
  <c r="F2832" i="76"/>
  <c r="M2831" i="76"/>
  <c r="L2831" i="76"/>
  <c r="F2831" i="76"/>
  <c r="O2831" i="76" s="1"/>
  <c r="M2830" i="76"/>
  <c r="L2830" i="76"/>
  <c r="F2830" i="76"/>
  <c r="M2829" i="76"/>
  <c r="L2829" i="76"/>
  <c r="F2829" i="76"/>
  <c r="O2829" i="76" s="1"/>
  <c r="M2828" i="76"/>
  <c r="L2828" i="76"/>
  <c r="F2828" i="76"/>
  <c r="M2827" i="76"/>
  <c r="L2827" i="76"/>
  <c r="F2827" i="76"/>
  <c r="O2827" i="76" s="1"/>
  <c r="M2826" i="76"/>
  <c r="L2826" i="76"/>
  <c r="F2826" i="76"/>
  <c r="M2825" i="76"/>
  <c r="L2825" i="76"/>
  <c r="F2825" i="76"/>
  <c r="O2825" i="76" s="1"/>
  <c r="M2824" i="76"/>
  <c r="L2824" i="76"/>
  <c r="F2824" i="76"/>
  <c r="M2823" i="76"/>
  <c r="L2823" i="76"/>
  <c r="F2823" i="76"/>
  <c r="O2823" i="76" s="1"/>
  <c r="M2822" i="76"/>
  <c r="L2822" i="76"/>
  <c r="F2822" i="76"/>
  <c r="M2821" i="76"/>
  <c r="L2821" i="76"/>
  <c r="F2821" i="76"/>
  <c r="O2821" i="76" s="1"/>
  <c r="M2820" i="76"/>
  <c r="L2820" i="76"/>
  <c r="F2820" i="76"/>
  <c r="M2819" i="76"/>
  <c r="L2819" i="76"/>
  <c r="F2819" i="76"/>
  <c r="O2819" i="76" s="1"/>
  <c r="M2818" i="76"/>
  <c r="L2818" i="76"/>
  <c r="F2818" i="76"/>
  <c r="M2817" i="76"/>
  <c r="L2817" i="76"/>
  <c r="F2817" i="76"/>
  <c r="O2817" i="76" s="1"/>
  <c r="M2816" i="76"/>
  <c r="L2816" i="76"/>
  <c r="F2816" i="76"/>
  <c r="M2815" i="76"/>
  <c r="L2815" i="76"/>
  <c r="F2815" i="76"/>
  <c r="O2815" i="76" s="1"/>
  <c r="M2814" i="76"/>
  <c r="L2814" i="76"/>
  <c r="F2814" i="76"/>
  <c r="M2813" i="76"/>
  <c r="L2813" i="76"/>
  <c r="F2813" i="76"/>
  <c r="O2813" i="76" s="1"/>
  <c r="M2812" i="76"/>
  <c r="L2812" i="76"/>
  <c r="F2812" i="76"/>
  <c r="M2811" i="76"/>
  <c r="L2811" i="76"/>
  <c r="F2811" i="76"/>
  <c r="O2811" i="76" s="1"/>
  <c r="M2810" i="76"/>
  <c r="L2810" i="76"/>
  <c r="F2810" i="76"/>
  <c r="M2809" i="76"/>
  <c r="L2809" i="76"/>
  <c r="F2809" i="76"/>
  <c r="O2809" i="76" s="1"/>
  <c r="M2808" i="76"/>
  <c r="L2808" i="76"/>
  <c r="F2808" i="76"/>
  <c r="M2807" i="76"/>
  <c r="L2807" i="76"/>
  <c r="F2807" i="76"/>
  <c r="O2807" i="76" s="1"/>
  <c r="M2806" i="76"/>
  <c r="L2806" i="76"/>
  <c r="F2806" i="76"/>
  <c r="M2805" i="76"/>
  <c r="L2805" i="76"/>
  <c r="F2805" i="76"/>
  <c r="O2805" i="76" s="1"/>
  <c r="M2804" i="76"/>
  <c r="L2804" i="76"/>
  <c r="F2804" i="76"/>
  <c r="M2803" i="76"/>
  <c r="L2803" i="76"/>
  <c r="F2803" i="76"/>
  <c r="O2803" i="76" s="1"/>
  <c r="M2802" i="76"/>
  <c r="L2802" i="76"/>
  <c r="F2802" i="76"/>
  <c r="M2801" i="76"/>
  <c r="L2801" i="76"/>
  <c r="F2801" i="76"/>
  <c r="O2801" i="76" s="1"/>
  <c r="M2800" i="76"/>
  <c r="L2800" i="76"/>
  <c r="F2800" i="76"/>
  <c r="M2799" i="76"/>
  <c r="L2799" i="76"/>
  <c r="F2799" i="76"/>
  <c r="O2799" i="76" s="1"/>
  <c r="M2798" i="76"/>
  <c r="L2798" i="76"/>
  <c r="F2798" i="76"/>
  <c r="M2797" i="76"/>
  <c r="L2797" i="76"/>
  <c r="F2797" i="76"/>
  <c r="O2797" i="76" s="1"/>
  <c r="M2796" i="76"/>
  <c r="L2796" i="76"/>
  <c r="F2796" i="76"/>
  <c r="M2795" i="76"/>
  <c r="L2795" i="76"/>
  <c r="F2795" i="76"/>
  <c r="O2795" i="76" s="1"/>
  <c r="M2794" i="76"/>
  <c r="L2794" i="76"/>
  <c r="F2794" i="76"/>
  <c r="M2793" i="76"/>
  <c r="L2793" i="76"/>
  <c r="F2793" i="76"/>
  <c r="O2793" i="76" s="1"/>
  <c r="M2792" i="76"/>
  <c r="L2792" i="76"/>
  <c r="F2792" i="76"/>
  <c r="M2791" i="76"/>
  <c r="L2791" i="76"/>
  <c r="F2791" i="76"/>
  <c r="O2791" i="76" s="1"/>
  <c r="M2790" i="76"/>
  <c r="L2790" i="76"/>
  <c r="F2790" i="76"/>
  <c r="M2789" i="76"/>
  <c r="L2789" i="76"/>
  <c r="F2789" i="76"/>
  <c r="O2789" i="76" s="1"/>
  <c r="M2788" i="76"/>
  <c r="L2788" i="76"/>
  <c r="F2788" i="76"/>
  <c r="M2787" i="76"/>
  <c r="L2787" i="76"/>
  <c r="F2787" i="76"/>
  <c r="O2787" i="76" s="1"/>
  <c r="M2786" i="76"/>
  <c r="L2786" i="76"/>
  <c r="F2786" i="76"/>
  <c r="M2785" i="76"/>
  <c r="L2785" i="76"/>
  <c r="F2785" i="76"/>
  <c r="O2785" i="76" s="1"/>
  <c r="M2784" i="76"/>
  <c r="L2784" i="76"/>
  <c r="F2784" i="76"/>
  <c r="M2783" i="76"/>
  <c r="L2783" i="76"/>
  <c r="F2783" i="76"/>
  <c r="O2783" i="76" s="1"/>
  <c r="M2782" i="76"/>
  <c r="L2782" i="76"/>
  <c r="F2782" i="76"/>
  <c r="M2781" i="76"/>
  <c r="L2781" i="76"/>
  <c r="F2781" i="76"/>
  <c r="O2781" i="76" s="1"/>
  <c r="M2780" i="76"/>
  <c r="L2780" i="76"/>
  <c r="F2780" i="76"/>
  <c r="M2779" i="76"/>
  <c r="L2779" i="76"/>
  <c r="F2779" i="76"/>
  <c r="O2779" i="76" s="1"/>
  <c r="M2778" i="76"/>
  <c r="L2778" i="76"/>
  <c r="F2778" i="76"/>
  <c r="M2777" i="76"/>
  <c r="L2777" i="76"/>
  <c r="F2777" i="76"/>
  <c r="O2777" i="76" s="1"/>
  <c r="M2776" i="76"/>
  <c r="L2776" i="76"/>
  <c r="F2776" i="76"/>
  <c r="M2775" i="76"/>
  <c r="L2775" i="76"/>
  <c r="F2775" i="76"/>
  <c r="O2775" i="76" s="1"/>
  <c r="M2774" i="76"/>
  <c r="L2774" i="76"/>
  <c r="F2774" i="76"/>
  <c r="M2773" i="76"/>
  <c r="L2773" i="76"/>
  <c r="F2773" i="76"/>
  <c r="O2773" i="76" s="1"/>
  <c r="M2772" i="76"/>
  <c r="L2772" i="76"/>
  <c r="F2772" i="76"/>
  <c r="M2771" i="76"/>
  <c r="L2771" i="76"/>
  <c r="F2771" i="76"/>
  <c r="O2771" i="76" s="1"/>
  <c r="M2770" i="76"/>
  <c r="L2770" i="76"/>
  <c r="F2770" i="76"/>
  <c r="M2769" i="76"/>
  <c r="L2769" i="76"/>
  <c r="F2769" i="76"/>
  <c r="O2769" i="76" s="1"/>
  <c r="M2768" i="76"/>
  <c r="L2768" i="76"/>
  <c r="F2768" i="76"/>
  <c r="M2767" i="76"/>
  <c r="L2767" i="76"/>
  <c r="F2767" i="76"/>
  <c r="O2767" i="76" s="1"/>
  <c r="M2766" i="76"/>
  <c r="L2766" i="76"/>
  <c r="F2766" i="76"/>
  <c r="M2765" i="76"/>
  <c r="L2765" i="76"/>
  <c r="F2765" i="76"/>
  <c r="O2765" i="76" s="1"/>
  <c r="M2764" i="76"/>
  <c r="L2764" i="76"/>
  <c r="F2764" i="76"/>
  <c r="M2763" i="76"/>
  <c r="L2763" i="76"/>
  <c r="F2763" i="76"/>
  <c r="O2763" i="76" s="1"/>
  <c r="M2762" i="76"/>
  <c r="L2762" i="76"/>
  <c r="F2762" i="76"/>
  <c r="M2761" i="76"/>
  <c r="L2761" i="76"/>
  <c r="F2761" i="76"/>
  <c r="O2761" i="76" s="1"/>
  <c r="M2760" i="76"/>
  <c r="L2760" i="76"/>
  <c r="F2760" i="76"/>
  <c r="M2759" i="76"/>
  <c r="L2759" i="76"/>
  <c r="F2759" i="76"/>
  <c r="O2759" i="76" s="1"/>
  <c r="M2758" i="76"/>
  <c r="L2758" i="76"/>
  <c r="F2758" i="76"/>
  <c r="M2757" i="76"/>
  <c r="L2757" i="76"/>
  <c r="F2757" i="76"/>
  <c r="O2757" i="76" s="1"/>
  <c r="M2756" i="76"/>
  <c r="L2756" i="76"/>
  <c r="F2756" i="76"/>
  <c r="M2755" i="76"/>
  <c r="L2755" i="76"/>
  <c r="F2755" i="76"/>
  <c r="O2755" i="76" s="1"/>
  <c r="M2754" i="76"/>
  <c r="L2754" i="76"/>
  <c r="F2754" i="76"/>
  <c r="M2753" i="76"/>
  <c r="L2753" i="76"/>
  <c r="F2753" i="76"/>
  <c r="O2753" i="76" s="1"/>
  <c r="M2752" i="76"/>
  <c r="L2752" i="76"/>
  <c r="F2752" i="76"/>
  <c r="M2751" i="76"/>
  <c r="L2751" i="76"/>
  <c r="F2751" i="76"/>
  <c r="O2751" i="76" s="1"/>
  <c r="M2750" i="76"/>
  <c r="L2750" i="76"/>
  <c r="F2750" i="76"/>
  <c r="M2749" i="76"/>
  <c r="L2749" i="76"/>
  <c r="F2749" i="76"/>
  <c r="O2749" i="76" s="1"/>
  <c r="M2748" i="76"/>
  <c r="L2748" i="76"/>
  <c r="F2748" i="76"/>
  <c r="M2747" i="76"/>
  <c r="L2747" i="76"/>
  <c r="F2747" i="76"/>
  <c r="O2747" i="76" s="1"/>
  <c r="M2746" i="76"/>
  <c r="L2746" i="76"/>
  <c r="F2746" i="76"/>
  <c r="M2745" i="76"/>
  <c r="L2745" i="76"/>
  <c r="F2745" i="76"/>
  <c r="O2745" i="76" s="1"/>
  <c r="M2744" i="76"/>
  <c r="L2744" i="76"/>
  <c r="F2744" i="76"/>
  <c r="M2743" i="76"/>
  <c r="L2743" i="76"/>
  <c r="F2743" i="76"/>
  <c r="O2743" i="76" s="1"/>
  <c r="M2742" i="76"/>
  <c r="L2742" i="76"/>
  <c r="F2742" i="76"/>
  <c r="O2742" i="76" s="1"/>
  <c r="M2741" i="76"/>
  <c r="L2741" i="76"/>
  <c r="F2741" i="76"/>
  <c r="O2741" i="76" s="1"/>
  <c r="M2740" i="76"/>
  <c r="L2740" i="76"/>
  <c r="F2740" i="76"/>
  <c r="O2740" i="76" s="1"/>
  <c r="M2739" i="76"/>
  <c r="L2739" i="76"/>
  <c r="F2739" i="76"/>
  <c r="O2739" i="76" s="1"/>
  <c r="M2738" i="76"/>
  <c r="L2738" i="76"/>
  <c r="F2738" i="76"/>
  <c r="M2737" i="76"/>
  <c r="L2737" i="76"/>
  <c r="F2737" i="76"/>
  <c r="O2737" i="76" s="1"/>
  <c r="M2736" i="76"/>
  <c r="L2736" i="76"/>
  <c r="F2736" i="76"/>
  <c r="O2736" i="76" s="1"/>
  <c r="M2735" i="76"/>
  <c r="L2735" i="76"/>
  <c r="F2735" i="76"/>
  <c r="O2735" i="76" s="1"/>
  <c r="M2734" i="76"/>
  <c r="L2734" i="76"/>
  <c r="F2734" i="76"/>
  <c r="O2734" i="76" s="1"/>
  <c r="M2733" i="76"/>
  <c r="L2733" i="76"/>
  <c r="F2733" i="76"/>
  <c r="O2733" i="76" s="1"/>
  <c r="M2732" i="76"/>
  <c r="L2732" i="76"/>
  <c r="F2732" i="76"/>
  <c r="O2732" i="76" s="1"/>
  <c r="M2731" i="76"/>
  <c r="L2731" i="76"/>
  <c r="F2731" i="76"/>
  <c r="O2731" i="76" s="1"/>
  <c r="M2730" i="76"/>
  <c r="L2730" i="76"/>
  <c r="F2730" i="76"/>
  <c r="O2730" i="76" s="1"/>
  <c r="M2729" i="76"/>
  <c r="L2729" i="76"/>
  <c r="F2729" i="76"/>
  <c r="O2729" i="76" s="1"/>
  <c r="M2728" i="76"/>
  <c r="L2728" i="76"/>
  <c r="F2728" i="76"/>
  <c r="O2728" i="76" s="1"/>
  <c r="M2727" i="76"/>
  <c r="L2727" i="76"/>
  <c r="F2727" i="76"/>
  <c r="O2727" i="76" s="1"/>
  <c r="M2726" i="76"/>
  <c r="L2726" i="76"/>
  <c r="F2726" i="76"/>
  <c r="M2725" i="76"/>
  <c r="L2725" i="76"/>
  <c r="F2725" i="76"/>
  <c r="O2725" i="76" s="1"/>
  <c r="M2724" i="76"/>
  <c r="L2724" i="76"/>
  <c r="F2724" i="76"/>
  <c r="O2724" i="76" s="1"/>
  <c r="M2723" i="76"/>
  <c r="L2723" i="76"/>
  <c r="F2723" i="76"/>
  <c r="O2723" i="76" s="1"/>
  <c r="M2722" i="76"/>
  <c r="L2722" i="76"/>
  <c r="F2722" i="76"/>
  <c r="O2722" i="76" s="1"/>
  <c r="M2721" i="76"/>
  <c r="L2721" i="76"/>
  <c r="F2721" i="76"/>
  <c r="O2721" i="76" s="1"/>
  <c r="M2720" i="76"/>
  <c r="L2720" i="76"/>
  <c r="F2720" i="76"/>
  <c r="O2720" i="76" s="1"/>
  <c r="M2719" i="76"/>
  <c r="L2719" i="76"/>
  <c r="F2719" i="76"/>
  <c r="O2719" i="76" s="1"/>
  <c r="M2718" i="76"/>
  <c r="L2718" i="76"/>
  <c r="F2718" i="76"/>
  <c r="M2717" i="76"/>
  <c r="L2717" i="76"/>
  <c r="F2717" i="76"/>
  <c r="O2717" i="76" s="1"/>
  <c r="M2716" i="76"/>
  <c r="L2716" i="76"/>
  <c r="F2716" i="76"/>
  <c r="O2716" i="76" s="1"/>
  <c r="M2715" i="76"/>
  <c r="L2715" i="76"/>
  <c r="F2715" i="76"/>
  <c r="O2715" i="76" s="1"/>
  <c r="M2714" i="76"/>
  <c r="L2714" i="76"/>
  <c r="F2714" i="76"/>
  <c r="O2714" i="76" s="1"/>
  <c r="M2713" i="76"/>
  <c r="L2713" i="76"/>
  <c r="F2713" i="76"/>
  <c r="O2713" i="76" s="1"/>
  <c r="M2712" i="76"/>
  <c r="L2712" i="76"/>
  <c r="F2712" i="76"/>
  <c r="M2711" i="76"/>
  <c r="L2711" i="76"/>
  <c r="F2711" i="76"/>
  <c r="M2710" i="76"/>
  <c r="L2710" i="76"/>
  <c r="F2710" i="76"/>
  <c r="O2710" i="76" s="1"/>
  <c r="M2709" i="76"/>
  <c r="L2709" i="76"/>
  <c r="F2709" i="76"/>
  <c r="M2708" i="76"/>
  <c r="L2708" i="76"/>
  <c r="F2708" i="76"/>
  <c r="O2708" i="76" s="1"/>
  <c r="M2707" i="76"/>
  <c r="L2707" i="76"/>
  <c r="F2707" i="76"/>
  <c r="M2706" i="76"/>
  <c r="L2706" i="76"/>
  <c r="F2706" i="76"/>
  <c r="M2705" i="76"/>
  <c r="L2705" i="76"/>
  <c r="F2705" i="76"/>
  <c r="M2704" i="76"/>
  <c r="L2704" i="76"/>
  <c r="F2704" i="76"/>
  <c r="O2704" i="76" s="1"/>
  <c r="M2703" i="76"/>
  <c r="L2703" i="76"/>
  <c r="F2703" i="76"/>
  <c r="M2702" i="76"/>
  <c r="L2702" i="76"/>
  <c r="F2702" i="76"/>
  <c r="O2702" i="76" s="1"/>
  <c r="M2701" i="76"/>
  <c r="L2701" i="76"/>
  <c r="F2701" i="76"/>
  <c r="M2700" i="76"/>
  <c r="L2700" i="76"/>
  <c r="F2700" i="76"/>
  <c r="O2700" i="76" s="1"/>
  <c r="M2699" i="76"/>
  <c r="L2699" i="76"/>
  <c r="F2699" i="76"/>
  <c r="M2698" i="76"/>
  <c r="L2698" i="76"/>
  <c r="F2698" i="76"/>
  <c r="O2698" i="76" s="1"/>
  <c r="M2697" i="76"/>
  <c r="L2697" i="76"/>
  <c r="F2697" i="76"/>
  <c r="M2696" i="76"/>
  <c r="L2696" i="76"/>
  <c r="F2696" i="76"/>
  <c r="O2696" i="76" s="1"/>
  <c r="M2695" i="76"/>
  <c r="L2695" i="76"/>
  <c r="F2695" i="76"/>
  <c r="M2694" i="76"/>
  <c r="L2694" i="76"/>
  <c r="F2694" i="76"/>
  <c r="O2694" i="76" s="1"/>
  <c r="M2693" i="76"/>
  <c r="L2693" i="76"/>
  <c r="F2693" i="76"/>
  <c r="M2692" i="76"/>
  <c r="L2692" i="76"/>
  <c r="F2692" i="76"/>
  <c r="O2692" i="76" s="1"/>
  <c r="M2691" i="76"/>
  <c r="L2691" i="76"/>
  <c r="F2691" i="76"/>
  <c r="M2690" i="76"/>
  <c r="L2690" i="76"/>
  <c r="F2690" i="76"/>
  <c r="O2690" i="76" s="1"/>
  <c r="M2689" i="76"/>
  <c r="L2689" i="76"/>
  <c r="F2689" i="76"/>
  <c r="M2688" i="76"/>
  <c r="L2688" i="76"/>
  <c r="F2688" i="76"/>
  <c r="O2688" i="76" s="1"/>
  <c r="M2687" i="76"/>
  <c r="L2687" i="76"/>
  <c r="F2687" i="76"/>
  <c r="M2686" i="76"/>
  <c r="L2686" i="76"/>
  <c r="F2686" i="76"/>
  <c r="O2686" i="76" s="1"/>
  <c r="M2685" i="76"/>
  <c r="L2685" i="76"/>
  <c r="F2685" i="76"/>
  <c r="M2684" i="76"/>
  <c r="L2684" i="76"/>
  <c r="F2684" i="76"/>
  <c r="O2684" i="76" s="1"/>
  <c r="M2683" i="76"/>
  <c r="L2683" i="76"/>
  <c r="F2683" i="76"/>
  <c r="M2682" i="76"/>
  <c r="L2682" i="76"/>
  <c r="F2682" i="76"/>
  <c r="O2682" i="76" s="1"/>
  <c r="M2681" i="76"/>
  <c r="L2681" i="76"/>
  <c r="F2681" i="76"/>
  <c r="M2680" i="76"/>
  <c r="L2680" i="76"/>
  <c r="F2680" i="76"/>
  <c r="O2680" i="76" s="1"/>
  <c r="M2679" i="76"/>
  <c r="L2679" i="76"/>
  <c r="F2679" i="76"/>
  <c r="M2678" i="76"/>
  <c r="L2678" i="76"/>
  <c r="F2678" i="76"/>
  <c r="O2678" i="76" s="1"/>
  <c r="M2677" i="76"/>
  <c r="L2677" i="76"/>
  <c r="F2677" i="76"/>
  <c r="M2676" i="76"/>
  <c r="L2676" i="76"/>
  <c r="F2676" i="76"/>
  <c r="O2676" i="76" s="1"/>
  <c r="M2675" i="76"/>
  <c r="L2675" i="76"/>
  <c r="F2675" i="76"/>
  <c r="M2674" i="76"/>
  <c r="L2674" i="76"/>
  <c r="F2674" i="76"/>
  <c r="O2674" i="76" s="1"/>
  <c r="M2673" i="76"/>
  <c r="L2673" i="76"/>
  <c r="F2673" i="76"/>
  <c r="M2672" i="76"/>
  <c r="L2672" i="76"/>
  <c r="F2672" i="76"/>
  <c r="O2672" i="76" s="1"/>
  <c r="M2671" i="76"/>
  <c r="L2671" i="76"/>
  <c r="F2671" i="76"/>
  <c r="M2670" i="76"/>
  <c r="L2670" i="76"/>
  <c r="F2670" i="76"/>
  <c r="O2670" i="76" s="1"/>
  <c r="M2669" i="76"/>
  <c r="L2669" i="76"/>
  <c r="F2669" i="76"/>
  <c r="M2668" i="76"/>
  <c r="L2668" i="76"/>
  <c r="F2668" i="76"/>
  <c r="O2668" i="76" s="1"/>
  <c r="M2667" i="76"/>
  <c r="L2667" i="76"/>
  <c r="F2667" i="76"/>
  <c r="M2666" i="76"/>
  <c r="L2666" i="76"/>
  <c r="F2666" i="76"/>
  <c r="O2666" i="76" s="1"/>
  <c r="M2665" i="76"/>
  <c r="L2665" i="76"/>
  <c r="F2665" i="76"/>
  <c r="M2664" i="76"/>
  <c r="L2664" i="76"/>
  <c r="F2664" i="76"/>
  <c r="O2664" i="76" s="1"/>
  <c r="M2663" i="76"/>
  <c r="L2663" i="76"/>
  <c r="F2663" i="76"/>
  <c r="M2662" i="76"/>
  <c r="L2662" i="76"/>
  <c r="F2662" i="76"/>
  <c r="O2662" i="76" s="1"/>
  <c r="M2661" i="76"/>
  <c r="L2661" i="76"/>
  <c r="F2661" i="76"/>
  <c r="M2660" i="76"/>
  <c r="L2660" i="76"/>
  <c r="F2660" i="76"/>
  <c r="O2660" i="76" s="1"/>
  <c r="M2659" i="76"/>
  <c r="L2659" i="76"/>
  <c r="F2659" i="76"/>
  <c r="M2658" i="76"/>
  <c r="L2658" i="76"/>
  <c r="F2658" i="76"/>
  <c r="O2658" i="76" s="1"/>
  <c r="M2657" i="76"/>
  <c r="L2657" i="76"/>
  <c r="F2657" i="76"/>
  <c r="M2656" i="76"/>
  <c r="L2656" i="76"/>
  <c r="F2656" i="76"/>
  <c r="O2656" i="76" s="1"/>
  <c r="M2655" i="76"/>
  <c r="L2655" i="76"/>
  <c r="F2655" i="76"/>
  <c r="M2654" i="76"/>
  <c r="L2654" i="76"/>
  <c r="F2654" i="76"/>
  <c r="O2654" i="76" s="1"/>
  <c r="M2653" i="76"/>
  <c r="L2653" i="76"/>
  <c r="F2653" i="76"/>
  <c r="M2652" i="76"/>
  <c r="L2652" i="76"/>
  <c r="F2652" i="76"/>
  <c r="O2652" i="76" s="1"/>
  <c r="M2651" i="76"/>
  <c r="L2651" i="76"/>
  <c r="F2651" i="76"/>
  <c r="M2650" i="76"/>
  <c r="L2650" i="76"/>
  <c r="F2650" i="76"/>
  <c r="O2650" i="76" s="1"/>
  <c r="M2649" i="76"/>
  <c r="L2649" i="76"/>
  <c r="F2649" i="76"/>
  <c r="M2648" i="76"/>
  <c r="L2648" i="76"/>
  <c r="F2648" i="76"/>
  <c r="O2648" i="76" s="1"/>
  <c r="M2647" i="76"/>
  <c r="L2647" i="76"/>
  <c r="F2647" i="76"/>
  <c r="M2646" i="76"/>
  <c r="L2646" i="76"/>
  <c r="F2646" i="76"/>
  <c r="O2646" i="76" s="1"/>
  <c r="M2645" i="76"/>
  <c r="L2645" i="76"/>
  <c r="F2645" i="76"/>
  <c r="M2644" i="76"/>
  <c r="L2644" i="76"/>
  <c r="F2644" i="76"/>
  <c r="O2644" i="76" s="1"/>
  <c r="M2643" i="76"/>
  <c r="L2643" i="76"/>
  <c r="F2643" i="76"/>
  <c r="K2643" i="76" s="1"/>
  <c r="M2642" i="76"/>
  <c r="L2642" i="76"/>
  <c r="F2642" i="76"/>
  <c r="O2642" i="76" s="1"/>
  <c r="M2641" i="76"/>
  <c r="L2641" i="76"/>
  <c r="F2641" i="76"/>
  <c r="K2641" i="76" s="1"/>
  <c r="M2640" i="76"/>
  <c r="L2640" i="76"/>
  <c r="F2640" i="76"/>
  <c r="O2640" i="76" s="1"/>
  <c r="M2639" i="76"/>
  <c r="L2639" i="76"/>
  <c r="F2639" i="76"/>
  <c r="M2638" i="76"/>
  <c r="L2638" i="76"/>
  <c r="F2638" i="76"/>
  <c r="O2638" i="76" s="1"/>
  <c r="M2637" i="76"/>
  <c r="L2637" i="76"/>
  <c r="F2637" i="76"/>
  <c r="M2636" i="76"/>
  <c r="L2636" i="76"/>
  <c r="F2636" i="76"/>
  <c r="O2636" i="76" s="1"/>
  <c r="M2635" i="76"/>
  <c r="L2635" i="76"/>
  <c r="F2635" i="76"/>
  <c r="K2635" i="76" s="1"/>
  <c r="M2634" i="76"/>
  <c r="L2634" i="76"/>
  <c r="F2634" i="76"/>
  <c r="O2634" i="76" s="1"/>
  <c r="M2633" i="76"/>
  <c r="L2633" i="76"/>
  <c r="F2633" i="76"/>
  <c r="K2633" i="76" s="1"/>
  <c r="M2632" i="76"/>
  <c r="L2632" i="76"/>
  <c r="F2632" i="76"/>
  <c r="M2631" i="76"/>
  <c r="L2631" i="76"/>
  <c r="F2631" i="76"/>
  <c r="M2630" i="76"/>
  <c r="L2630" i="76"/>
  <c r="F2630" i="76"/>
  <c r="M2629" i="76"/>
  <c r="L2629" i="76"/>
  <c r="F2629" i="76"/>
  <c r="K2629" i="76" s="1"/>
  <c r="M2628" i="76"/>
  <c r="L2628" i="76"/>
  <c r="F2628" i="76"/>
  <c r="M2627" i="76"/>
  <c r="L2627" i="76"/>
  <c r="F2627" i="76"/>
  <c r="M2626" i="76"/>
  <c r="L2626" i="76"/>
  <c r="F2626" i="76"/>
  <c r="M2625" i="76"/>
  <c r="L2625" i="76"/>
  <c r="F2625" i="76"/>
  <c r="K2625" i="76" s="1"/>
  <c r="M2624" i="76"/>
  <c r="L2624" i="76"/>
  <c r="F2624" i="76"/>
  <c r="M2623" i="76"/>
  <c r="L2623" i="76"/>
  <c r="F2623" i="76"/>
  <c r="M2622" i="76"/>
  <c r="L2622" i="76"/>
  <c r="F2622" i="76"/>
  <c r="M2621" i="76"/>
  <c r="L2621" i="76"/>
  <c r="F2621" i="76"/>
  <c r="K2621" i="76" s="1"/>
  <c r="M2620" i="76"/>
  <c r="L2620" i="76"/>
  <c r="F2620" i="76"/>
  <c r="M2619" i="76"/>
  <c r="L2619" i="76"/>
  <c r="F2619" i="76"/>
  <c r="O2619" i="76" s="1"/>
  <c r="M2618" i="76"/>
  <c r="L2618" i="76"/>
  <c r="F2618" i="76"/>
  <c r="O2618" i="76" s="1"/>
  <c r="M2617" i="76"/>
  <c r="L2617" i="76"/>
  <c r="F2617" i="76"/>
  <c r="K2617" i="76" s="1"/>
  <c r="M2616" i="76"/>
  <c r="L2616" i="76"/>
  <c r="F2616" i="76"/>
  <c r="M2615" i="76"/>
  <c r="L2615" i="76"/>
  <c r="F2615" i="76"/>
  <c r="M2614" i="76"/>
  <c r="L2614" i="76"/>
  <c r="F2614" i="76"/>
  <c r="M2613" i="76"/>
  <c r="L2613" i="76"/>
  <c r="F2613" i="76"/>
  <c r="K2613" i="76" s="1"/>
  <c r="M2612" i="76"/>
  <c r="L2612" i="76"/>
  <c r="F2612" i="76"/>
  <c r="M2611" i="76"/>
  <c r="L2611" i="76"/>
  <c r="F2611" i="76"/>
  <c r="O2611" i="76" s="1"/>
  <c r="M2610" i="76"/>
  <c r="L2610" i="76"/>
  <c r="F2610" i="76"/>
  <c r="O2610" i="76" s="1"/>
  <c r="M2609" i="76"/>
  <c r="L2609" i="76"/>
  <c r="F2609" i="76"/>
  <c r="K2609" i="76" s="1"/>
  <c r="M2608" i="76"/>
  <c r="L2608" i="76"/>
  <c r="F2608" i="76"/>
  <c r="M2607" i="76"/>
  <c r="L2607" i="76"/>
  <c r="F2607" i="76"/>
  <c r="M2606" i="76"/>
  <c r="L2606" i="76"/>
  <c r="F2606" i="76"/>
  <c r="M2605" i="76"/>
  <c r="L2605" i="76"/>
  <c r="F2605" i="76"/>
  <c r="K2605" i="76" s="1"/>
  <c r="M2604" i="76"/>
  <c r="L2604" i="76"/>
  <c r="F2604" i="76"/>
  <c r="M2603" i="76"/>
  <c r="L2603" i="76"/>
  <c r="F2603" i="76"/>
  <c r="M2602" i="76"/>
  <c r="L2602" i="76"/>
  <c r="F2602" i="76"/>
  <c r="M2601" i="76"/>
  <c r="L2601" i="76"/>
  <c r="F2601" i="76"/>
  <c r="K2601" i="76" s="1"/>
  <c r="M2600" i="76"/>
  <c r="L2600" i="76"/>
  <c r="F2600" i="76"/>
  <c r="M2599" i="76"/>
  <c r="L2599" i="76"/>
  <c r="F2599" i="76"/>
  <c r="M2598" i="76"/>
  <c r="L2598" i="76"/>
  <c r="F2598" i="76"/>
  <c r="M2597" i="76"/>
  <c r="L2597" i="76"/>
  <c r="F2597" i="76"/>
  <c r="K2597" i="76" s="1"/>
  <c r="M2596" i="76"/>
  <c r="L2596" i="76"/>
  <c r="F2596" i="76"/>
  <c r="M2595" i="76"/>
  <c r="L2595" i="76"/>
  <c r="F2595" i="76"/>
  <c r="O2595" i="76" s="1"/>
  <c r="M2594" i="76"/>
  <c r="L2594" i="76"/>
  <c r="F2594" i="76"/>
  <c r="O2594" i="76" s="1"/>
  <c r="M2593" i="76"/>
  <c r="L2593" i="76"/>
  <c r="F2593" i="76"/>
  <c r="K2593" i="76" s="1"/>
  <c r="M2592" i="76"/>
  <c r="L2592" i="76"/>
  <c r="F2592" i="76"/>
  <c r="M2591" i="76"/>
  <c r="L2591" i="76"/>
  <c r="F2591" i="76"/>
  <c r="M2590" i="76"/>
  <c r="L2590" i="76"/>
  <c r="F2590" i="76"/>
  <c r="M2589" i="76"/>
  <c r="L2589" i="76"/>
  <c r="F2589" i="76"/>
  <c r="K2589" i="76" s="1"/>
  <c r="M2588" i="76"/>
  <c r="L2588" i="76"/>
  <c r="F2588" i="76"/>
  <c r="M2587" i="76"/>
  <c r="L2587" i="76"/>
  <c r="F2587" i="76"/>
  <c r="O2587" i="76" s="1"/>
  <c r="M2586" i="76"/>
  <c r="L2586" i="76"/>
  <c r="F2586" i="76"/>
  <c r="O2586" i="76" s="1"/>
  <c r="M2585" i="76"/>
  <c r="L2585" i="76"/>
  <c r="F2585" i="76"/>
  <c r="K2585" i="76" s="1"/>
  <c r="M2584" i="76"/>
  <c r="L2584" i="76"/>
  <c r="F2584" i="76"/>
  <c r="M2583" i="76"/>
  <c r="L2583" i="76"/>
  <c r="F2583" i="76"/>
  <c r="M2582" i="76"/>
  <c r="L2582" i="76"/>
  <c r="F2582" i="76"/>
  <c r="M2581" i="76"/>
  <c r="L2581" i="76"/>
  <c r="F2581" i="76"/>
  <c r="K2581" i="76" s="1"/>
  <c r="M2580" i="76"/>
  <c r="L2580" i="76"/>
  <c r="F2580" i="76"/>
  <c r="M2579" i="76"/>
  <c r="L2579" i="76"/>
  <c r="F2579" i="76"/>
  <c r="O2579" i="76" s="1"/>
  <c r="M2578" i="76"/>
  <c r="L2578" i="76"/>
  <c r="F2578" i="76"/>
  <c r="O2578" i="76" s="1"/>
  <c r="M2577" i="76"/>
  <c r="L2577" i="76"/>
  <c r="F2577" i="76"/>
  <c r="K2577" i="76" s="1"/>
  <c r="M2576" i="76"/>
  <c r="L2576" i="76"/>
  <c r="F2576" i="76"/>
  <c r="M2575" i="76"/>
  <c r="L2575" i="76"/>
  <c r="F2575" i="76"/>
  <c r="M2574" i="76"/>
  <c r="L2574" i="76"/>
  <c r="F2574" i="76"/>
  <c r="M2573" i="76"/>
  <c r="L2573" i="76"/>
  <c r="F2573" i="76"/>
  <c r="K2573" i="76" s="1"/>
  <c r="M2572" i="76"/>
  <c r="L2572" i="76"/>
  <c r="F2572" i="76"/>
  <c r="M2571" i="76"/>
  <c r="L2571" i="76"/>
  <c r="F2571" i="76"/>
  <c r="M2570" i="76"/>
  <c r="L2570" i="76"/>
  <c r="F2570" i="76"/>
  <c r="M2569" i="76"/>
  <c r="L2569" i="76"/>
  <c r="F2569" i="76"/>
  <c r="K2569" i="76" s="1"/>
  <c r="M2568" i="76"/>
  <c r="L2568" i="76"/>
  <c r="F2568" i="76"/>
  <c r="M2567" i="76"/>
  <c r="L2567" i="76"/>
  <c r="F2567" i="76"/>
  <c r="M2566" i="76"/>
  <c r="L2566" i="76"/>
  <c r="F2566" i="76"/>
  <c r="M2565" i="76"/>
  <c r="L2565" i="76"/>
  <c r="F2565" i="76"/>
  <c r="K2565" i="76" s="1"/>
  <c r="M2564" i="76"/>
  <c r="L2564" i="76"/>
  <c r="F2564" i="76"/>
  <c r="M2563" i="76"/>
  <c r="L2563" i="76"/>
  <c r="F2563" i="76"/>
  <c r="O2563" i="76" s="1"/>
  <c r="M2562" i="76"/>
  <c r="L2562" i="76"/>
  <c r="F2562" i="76"/>
  <c r="O2562" i="76" s="1"/>
  <c r="M2561" i="76"/>
  <c r="L2561" i="76"/>
  <c r="F2561" i="76"/>
  <c r="K2561" i="76" s="1"/>
  <c r="M2560" i="76"/>
  <c r="L2560" i="76"/>
  <c r="F2560" i="76"/>
  <c r="M2559" i="76"/>
  <c r="L2559" i="76"/>
  <c r="F2559" i="76"/>
  <c r="M2558" i="76"/>
  <c r="L2558" i="76"/>
  <c r="F2558" i="76"/>
  <c r="M2557" i="76"/>
  <c r="L2557" i="76"/>
  <c r="F2557" i="76"/>
  <c r="K2557" i="76" s="1"/>
  <c r="M2556" i="76"/>
  <c r="L2556" i="76"/>
  <c r="F2556" i="76"/>
  <c r="M2555" i="76"/>
  <c r="L2555" i="76"/>
  <c r="F2555" i="76"/>
  <c r="O2555" i="76" s="1"/>
  <c r="M2554" i="76"/>
  <c r="L2554" i="76"/>
  <c r="F2554" i="76"/>
  <c r="O2554" i="76" s="1"/>
  <c r="M2553" i="76"/>
  <c r="L2553" i="76"/>
  <c r="F2553" i="76"/>
  <c r="K2553" i="76" s="1"/>
  <c r="M2552" i="76"/>
  <c r="L2552" i="76"/>
  <c r="F2552" i="76"/>
  <c r="M2551" i="76"/>
  <c r="L2551" i="76"/>
  <c r="F2551" i="76"/>
  <c r="M2550" i="76"/>
  <c r="L2550" i="76"/>
  <c r="F2550" i="76"/>
  <c r="M2549" i="76"/>
  <c r="L2549" i="76"/>
  <c r="F2549" i="76"/>
  <c r="K2549" i="76" s="1"/>
  <c r="M2548" i="76"/>
  <c r="L2548" i="76"/>
  <c r="F2548" i="76"/>
  <c r="M2547" i="76"/>
  <c r="L2547" i="76"/>
  <c r="F2547" i="76"/>
  <c r="O2547" i="76" s="1"/>
  <c r="M2546" i="76"/>
  <c r="L2546" i="76"/>
  <c r="F2546" i="76"/>
  <c r="O2546" i="76" s="1"/>
  <c r="M2545" i="76"/>
  <c r="L2545" i="76"/>
  <c r="F2545" i="76"/>
  <c r="K2545" i="76" s="1"/>
  <c r="M2544" i="76"/>
  <c r="L2544" i="76"/>
  <c r="F2544" i="76"/>
  <c r="M2543" i="76"/>
  <c r="L2543" i="76"/>
  <c r="F2543" i="76"/>
  <c r="M2542" i="76"/>
  <c r="L2542" i="76"/>
  <c r="F2542" i="76"/>
  <c r="M2541" i="76"/>
  <c r="L2541" i="76"/>
  <c r="F2541" i="76"/>
  <c r="K2541" i="76" s="1"/>
  <c r="M2540" i="76"/>
  <c r="L2540" i="76"/>
  <c r="F2540" i="76"/>
  <c r="M2539" i="76"/>
  <c r="L2539" i="76"/>
  <c r="F2539" i="76"/>
  <c r="M2538" i="76"/>
  <c r="L2538" i="76"/>
  <c r="F2538" i="76"/>
  <c r="M2537" i="76"/>
  <c r="L2537" i="76"/>
  <c r="F2537" i="76"/>
  <c r="K2537" i="76" s="1"/>
  <c r="M2536" i="76"/>
  <c r="L2536" i="76"/>
  <c r="F2536" i="76"/>
  <c r="M2535" i="76"/>
  <c r="L2535" i="76"/>
  <c r="F2535" i="76"/>
  <c r="M2534" i="76"/>
  <c r="L2534" i="76"/>
  <c r="F2534" i="76"/>
  <c r="M2533" i="76"/>
  <c r="L2533" i="76"/>
  <c r="F2533" i="76"/>
  <c r="K2533" i="76" s="1"/>
  <c r="M2532" i="76"/>
  <c r="L2532" i="76"/>
  <c r="F2532" i="76"/>
  <c r="M2531" i="76"/>
  <c r="L2531" i="76"/>
  <c r="F2531" i="76"/>
  <c r="O2531" i="76" s="1"/>
  <c r="M2530" i="76"/>
  <c r="L2530" i="76"/>
  <c r="F2530" i="76"/>
  <c r="O2530" i="76" s="1"/>
  <c r="M2529" i="76"/>
  <c r="L2529" i="76"/>
  <c r="F2529" i="76"/>
  <c r="K2529" i="76" s="1"/>
  <c r="M2528" i="76"/>
  <c r="L2528" i="76"/>
  <c r="F2528" i="76"/>
  <c r="M2527" i="76"/>
  <c r="L2527" i="76"/>
  <c r="F2527" i="76"/>
  <c r="M2526" i="76"/>
  <c r="L2526" i="76"/>
  <c r="F2526" i="76"/>
  <c r="M2525" i="76"/>
  <c r="L2525" i="76"/>
  <c r="F2525" i="76"/>
  <c r="K2525" i="76" s="1"/>
  <c r="M2524" i="76"/>
  <c r="L2524" i="76"/>
  <c r="F2524" i="76"/>
  <c r="M2523" i="76"/>
  <c r="L2523" i="76"/>
  <c r="F2523" i="76"/>
  <c r="O2523" i="76" s="1"/>
  <c r="M2522" i="76"/>
  <c r="L2522" i="76"/>
  <c r="F2522" i="76"/>
  <c r="O2522" i="76" s="1"/>
  <c r="M2521" i="76"/>
  <c r="L2521" i="76"/>
  <c r="F2521" i="76"/>
  <c r="K2521" i="76" s="1"/>
  <c r="M2520" i="76"/>
  <c r="L2520" i="76"/>
  <c r="F2520" i="76"/>
  <c r="M2519" i="76"/>
  <c r="L2519" i="76"/>
  <c r="F2519" i="76"/>
  <c r="M2518" i="76"/>
  <c r="L2518" i="76"/>
  <c r="F2518" i="76"/>
  <c r="M2517" i="76"/>
  <c r="L2517" i="76"/>
  <c r="F2517" i="76"/>
  <c r="K2517" i="76" s="1"/>
  <c r="M2516" i="76"/>
  <c r="L2516" i="76"/>
  <c r="F2516" i="76"/>
  <c r="M2515" i="76"/>
  <c r="L2515" i="76"/>
  <c r="F2515" i="76"/>
  <c r="O2515" i="76" s="1"/>
  <c r="M2514" i="76"/>
  <c r="L2514" i="76"/>
  <c r="F2514" i="76"/>
  <c r="O2514" i="76" s="1"/>
  <c r="M2513" i="76"/>
  <c r="L2513" i="76"/>
  <c r="F2513" i="76"/>
  <c r="K2513" i="76" s="1"/>
  <c r="M2512" i="76"/>
  <c r="L2512" i="76"/>
  <c r="F2512" i="76"/>
  <c r="M2511" i="76"/>
  <c r="L2511" i="76"/>
  <c r="F2511" i="76"/>
  <c r="M2510" i="76"/>
  <c r="L2510" i="76"/>
  <c r="F2510" i="76"/>
  <c r="M2509" i="76"/>
  <c r="L2509" i="76"/>
  <c r="F2509" i="76"/>
  <c r="K2509" i="76" s="1"/>
  <c r="M2508" i="76"/>
  <c r="L2508" i="76"/>
  <c r="F2508" i="76"/>
  <c r="M2507" i="76"/>
  <c r="L2507" i="76"/>
  <c r="F2507" i="76"/>
  <c r="M2506" i="76"/>
  <c r="L2506" i="76"/>
  <c r="F2506" i="76"/>
  <c r="M2505" i="76"/>
  <c r="L2505" i="76"/>
  <c r="F2505" i="76"/>
  <c r="K2505" i="76" s="1"/>
  <c r="M2504" i="76"/>
  <c r="L2504" i="76"/>
  <c r="F2504" i="76"/>
  <c r="M2503" i="76"/>
  <c r="L2503" i="76"/>
  <c r="F2503" i="76"/>
  <c r="M2502" i="76"/>
  <c r="L2502" i="76"/>
  <c r="F2502" i="76"/>
  <c r="M2501" i="76"/>
  <c r="L2501" i="76"/>
  <c r="F2501" i="76"/>
  <c r="K2501" i="76" s="1"/>
  <c r="M2500" i="76"/>
  <c r="L2500" i="76"/>
  <c r="F2500" i="76"/>
  <c r="M2499" i="76"/>
  <c r="L2499" i="76"/>
  <c r="F2499" i="76"/>
  <c r="O2499" i="76" s="1"/>
  <c r="M2498" i="76"/>
  <c r="L2498" i="76"/>
  <c r="F2498" i="76"/>
  <c r="O2498" i="76" s="1"/>
  <c r="M2497" i="76"/>
  <c r="L2497" i="76"/>
  <c r="F2497" i="76"/>
  <c r="K2497" i="76" s="1"/>
  <c r="M2496" i="76"/>
  <c r="L2496" i="76"/>
  <c r="F2496" i="76"/>
  <c r="M2495" i="76"/>
  <c r="L2495" i="76"/>
  <c r="F2495" i="76"/>
  <c r="M2494" i="76"/>
  <c r="L2494" i="76"/>
  <c r="F2494" i="76"/>
  <c r="M2493" i="76"/>
  <c r="L2493" i="76"/>
  <c r="F2493" i="76"/>
  <c r="K2493" i="76" s="1"/>
  <c r="M2492" i="76"/>
  <c r="L2492" i="76"/>
  <c r="F2492" i="76"/>
  <c r="M2491" i="76"/>
  <c r="L2491" i="76"/>
  <c r="F2491" i="76"/>
  <c r="O2491" i="76" s="1"/>
  <c r="M2490" i="76"/>
  <c r="L2490" i="76"/>
  <c r="F2490" i="76"/>
  <c r="O2490" i="76" s="1"/>
  <c r="M2489" i="76"/>
  <c r="L2489" i="76"/>
  <c r="F2489" i="76"/>
  <c r="K2489" i="76" s="1"/>
  <c r="M2488" i="76"/>
  <c r="L2488" i="76"/>
  <c r="F2488" i="76"/>
  <c r="M2487" i="76"/>
  <c r="L2487" i="76"/>
  <c r="F2487" i="76"/>
  <c r="M2486" i="76"/>
  <c r="L2486" i="76"/>
  <c r="F2486" i="76"/>
  <c r="M2485" i="76"/>
  <c r="L2485" i="76"/>
  <c r="F2485" i="76"/>
  <c r="K2485" i="76" s="1"/>
  <c r="M2484" i="76"/>
  <c r="L2484" i="76"/>
  <c r="F2484" i="76"/>
  <c r="M2483" i="76"/>
  <c r="L2483" i="76"/>
  <c r="F2483" i="76"/>
  <c r="M2482" i="76"/>
  <c r="L2482" i="76"/>
  <c r="F2482" i="76"/>
  <c r="M2481" i="76"/>
  <c r="L2481" i="76"/>
  <c r="F2481" i="76"/>
  <c r="O2481" i="76" s="1"/>
  <c r="M2480" i="76"/>
  <c r="L2480" i="76"/>
  <c r="F2480" i="76"/>
  <c r="M2479" i="76"/>
  <c r="L2479" i="76"/>
  <c r="F2479" i="76"/>
  <c r="M2478" i="76"/>
  <c r="L2478" i="76"/>
  <c r="F2478" i="76"/>
  <c r="M2477" i="76"/>
  <c r="L2477" i="76"/>
  <c r="F2477" i="76"/>
  <c r="M2476" i="76"/>
  <c r="L2476" i="76"/>
  <c r="F2476" i="76"/>
  <c r="K2476" i="76" s="1"/>
  <c r="M2475" i="76"/>
  <c r="L2475" i="76"/>
  <c r="F2475" i="76"/>
  <c r="M2474" i="76"/>
  <c r="L2474" i="76"/>
  <c r="F2474" i="76"/>
  <c r="M2473" i="76"/>
  <c r="L2473" i="76"/>
  <c r="F2473" i="76"/>
  <c r="O2473" i="76" s="1"/>
  <c r="M2472" i="76"/>
  <c r="L2472" i="76"/>
  <c r="F2472" i="76"/>
  <c r="M2471" i="76"/>
  <c r="L2471" i="76"/>
  <c r="F2471" i="76"/>
  <c r="O2471" i="76" s="1"/>
  <c r="M2470" i="76"/>
  <c r="L2470" i="76"/>
  <c r="F2470" i="76"/>
  <c r="O2470" i="76" s="1"/>
  <c r="M2469" i="76"/>
  <c r="L2469" i="76"/>
  <c r="F2469" i="76"/>
  <c r="O2469" i="76" s="1"/>
  <c r="M2468" i="76"/>
  <c r="L2468" i="76"/>
  <c r="F2468" i="76"/>
  <c r="K2468" i="76" s="1"/>
  <c r="M2467" i="76"/>
  <c r="L2467" i="76"/>
  <c r="F2467" i="76"/>
  <c r="O2467" i="76" s="1"/>
  <c r="M2466" i="76"/>
  <c r="L2466" i="76"/>
  <c r="F2466" i="76"/>
  <c r="O2466" i="76" s="1"/>
  <c r="M2465" i="76"/>
  <c r="L2465" i="76"/>
  <c r="F2465" i="76"/>
  <c r="O2465" i="76" s="1"/>
  <c r="M2464" i="76"/>
  <c r="L2464" i="76"/>
  <c r="F2464" i="76"/>
  <c r="M2463" i="76"/>
  <c r="L2463" i="76"/>
  <c r="F2463" i="76"/>
  <c r="M2462" i="76"/>
  <c r="L2462" i="76"/>
  <c r="F2462" i="76"/>
  <c r="O2462" i="76" s="1"/>
  <c r="M2461" i="76"/>
  <c r="L2461" i="76"/>
  <c r="F2461" i="76"/>
  <c r="O2461" i="76" s="1"/>
  <c r="M2460" i="76"/>
  <c r="L2460" i="76"/>
  <c r="F2460" i="76"/>
  <c r="M2459" i="76"/>
  <c r="L2459" i="76"/>
  <c r="F2459" i="76"/>
  <c r="K2459" i="76" s="1"/>
  <c r="M2458" i="76"/>
  <c r="L2458" i="76"/>
  <c r="F2458" i="76"/>
  <c r="M2457" i="76"/>
  <c r="L2457" i="76"/>
  <c r="F2457" i="76"/>
  <c r="M2456" i="76"/>
  <c r="L2456" i="76"/>
  <c r="F2456" i="76"/>
  <c r="M2455" i="76"/>
  <c r="L2455" i="76"/>
  <c r="F2455" i="76"/>
  <c r="M2454" i="76"/>
  <c r="L2454" i="76"/>
  <c r="F2454" i="76"/>
  <c r="M2453" i="76"/>
  <c r="L2453" i="76"/>
  <c r="F2453" i="76"/>
  <c r="M2452" i="76"/>
  <c r="L2452" i="76"/>
  <c r="F2452" i="76"/>
  <c r="K2452" i="76" s="1"/>
  <c r="M2451" i="76"/>
  <c r="L2451" i="76"/>
  <c r="F2451" i="76"/>
  <c r="M2450" i="76"/>
  <c r="L2450" i="76"/>
  <c r="F2450" i="76"/>
  <c r="M2449" i="76"/>
  <c r="L2449" i="76"/>
  <c r="F2449" i="76"/>
  <c r="M2448" i="76"/>
  <c r="L2448" i="76"/>
  <c r="F2448" i="76"/>
  <c r="K2448" i="76" s="1"/>
  <c r="M2447" i="76"/>
  <c r="L2447" i="76"/>
  <c r="F2447" i="76"/>
  <c r="K2447" i="76" s="1"/>
  <c r="M2446" i="76"/>
  <c r="L2446" i="76"/>
  <c r="F2446" i="76"/>
  <c r="O2446" i="76" s="1"/>
  <c r="M2445" i="76"/>
  <c r="L2445" i="76"/>
  <c r="F2445" i="76"/>
  <c r="O2445" i="76" s="1"/>
  <c r="M2444" i="76"/>
  <c r="L2444" i="76"/>
  <c r="F2444" i="76"/>
  <c r="K2444" i="76" s="1"/>
  <c r="M2443" i="76"/>
  <c r="L2443" i="76"/>
  <c r="F2443" i="76"/>
  <c r="K2443" i="76" s="1"/>
  <c r="M2442" i="76"/>
  <c r="L2442" i="76"/>
  <c r="F2442" i="76"/>
  <c r="O2442" i="76" s="1"/>
  <c r="M2441" i="76"/>
  <c r="L2441" i="76"/>
  <c r="F2441" i="76"/>
  <c r="O2441" i="76" s="1"/>
  <c r="M2440" i="76"/>
  <c r="L2440" i="76"/>
  <c r="F2440" i="76"/>
  <c r="M2439" i="76"/>
  <c r="L2439" i="76"/>
  <c r="F2439" i="76"/>
  <c r="M2438" i="76"/>
  <c r="L2438" i="76"/>
  <c r="F2438" i="76"/>
  <c r="M2437" i="76"/>
  <c r="L2437" i="76"/>
  <c r="F2437" i="76"/>
  <c r="M2436" i="76"/>
  <c r="L2436" i="76"/>
  <c r="F2436" i="76"/>
  <c r="K2436" i="76" s="1"/>
  <c r="M2435" i="76"/>
  <c r="L2435" i="76"/>
  <c r="F2435" i="76"/>
  <c r="O2435" i="76" s="1"/>
  <c r="M2434" i="76"/>
  <c r="L2434" i="76"/>
  <c r="F2434" i="76"/>
  <c r="O2434" i="76" s="1"/>
  <c r="M2433" i="76"/>
  <c r="L2433" i="76"/>
  <c r="F2433" i="76"/>
  <c r="O2433" i="76" s="1"/>
  <c r="M2432" i="76"/>
  <c r="L2432" i="76"/>
  <c r="F2432" i="76"/>
  <c r="K2432" i="76" s="1"/>
  <c r="M2431" i="76"/>
  <c r="L2431" i="76"/>
  <c r="F2431" i="76"/>
  <c r="K2431" i="76" s="1"/>
  <c r="M2430" i="76"/>
  <c r="L2430" i="76"/>
  <c r="F2430" i="76"/>
  <c r="M2429" i="76"/>
  <c r="L2429" i="76"/>
  <c r="F2429" i="76"/>
  <c r="M2428" i="76"/>
  <c r="L2428" i="76"/>
  <c r="F2428" i="76"/>
  <c r="K2428" i="76" s="1"/>
  <c r="M2427" i="76"/>
  <c r="L2427" i="76"/>
  <c r="F2427" i="76"/>
  <c r="O2427" i="76" s="1"/>
  <c r="M2426" i="76"/>
  <c r="L2426" i="76"/>
  <c r="F2426" i="76"/>
  <c r="O2426" i="76" s="1"/>
  <c r="M2425" i="76"/>
  <c r="L2425" i="76"/>
  <c r="F2425" i="76"/>
  <c r="O2425" i="76" s="1"/>
  <c r="M2424" i="76"/>
  <c r="L2424" i="76"/>
  <c r="F2424" i="76"/>
  <c r="M2423" i="76"/>
  <c r="L2423" i="76"/>
  <c r="F2423" i="76"/>
  <c r="M2422" i="76"/>
  <c r="L2422" i="76"/>
  <c r="F2422" i="76"/>
  <c r="M2421" i="76"/>
  <c r="L2421" i="76"/>
  <c r="F2421" i="76"/>
  <c r="M2420" i="76"/>
  <c r="L2420" i="76"/>
  <c r="F2420" i="76"/>
  <c r="K2420" i="76" s="1"/>
  <c r="M2419" i="76"/>
  <c r="L2419" i="76"/>
  <c r="F2419" i="76"/>
  <c r="M2418" i="76"/>
  <c r="L2418" i="76"/>
  <c r="F2418" i="76"/>
  <c r="O2418" i="76" s="1"/>
  <c r="M2417" i="76"/>
  <c r="L2417" i="76"/>
  <c r="F2417" i="76"/>
  <c r="O2417" i="76" s="1"/>
  <c r="M2416" i="76"/>
  <c r="L2416" i="76"/>
  <c r="F2416" i="76"/>
  <c r="K2416" i="76" s="1"/>
  <c r="M2415" i="76"/>
  <c r="L2415" i="76"/>
  <c r="F2415" i="76"/>
  <c r="K2415" i="76" s="1"/>
  <c r="M2414" i="76"/>
  <c r="L2414" i="76"/>
  <c r="F2414" i="76"/>
  <c r="O2414" i="76" s="1"/>
  <c r="M2413" i="76"/>
  <c r="L2413" i="76"/>
  <c r="F2413" i="76"/>
  <c r="O2413" i="76" s="1"/>
  <c r="M2412" i="76"/>
  <c r="L2412" i="76"/>
  <c r="F2412" i="76"/>
  <c r="K2412" i="76" s="1"/>
  <c r="M2411" i="76"/>
  <c r="L2411" i="76"/>
  <c r="F2411" i="76"/>
  <c r="O2411" i="76" s="1"/>
  <c r="M2410" i="76"/>
  <c r="L2410" i="76"/>
  <c r="F2410" i="76"/>
  <c r="O2410" i="76" s="1"/>
  <c r="M2409" i="76"/>
  <c r="L2409" i="76"/>
  <c r="F2409" i="76"/>
  <c r="O2409" i="76" s="1"/>
  <c r="M2408" i="76"/>
  <c r="L2408" i="76"/>
  <c r="F2408" i="76"/>
  <c r="M2407" i="76"/>
  <c r="L2407" i="76"/>
  <c r="F2407" i="76"/>
  <c r="M2406" i="76"/>
  <c r="L2406" i="76"/>
  <c r="F2406" i="76"/>
  <c r="M2405" i="76"/>
  <c r="L2405" i="76"/>
  <c r="F2405" i="76"/>
  <c r="M2404" i="76"/>
  <c r="L2404" i="76"/>
  <c r="F2404" i="76"/>
  <c r="K2404" i="76" s="1"/>
  <c r="M2403" i="76"/>
  <c r="L2403" i="76"/>
  <c r="F2403" i="76"/>
  <c r="M2402" i="76"/>
  <c r="L2402" i="76"/>
  <c r="F2402" i="76"/>
  <c r="M2401" i="76"/>
  <c r="L2401" i="76"/>
  <c r="F2401" i="76"/>
  <c r="M2400" i="76"/>
  <c r="L2400" i="76"/>
  <c r="F2400" i="76"/>
  <c r="M2399" i="76"/>
  <c r="L2399" i="76"/>
  <c r="F2399" i="76"/>
  <c r="M2398" i="76"/>
  <c r="L2398" i="76"/>
  <c r="F2398" i="76"/>
  <c r="M2397" i="76"/>
  <c r="L2397" i="76"/>
  <c r="F2397" i="76"/>
  <c r="M2396" i="76"/>
  <c r="L2396" i="76"/>
  <c r="F2396" i="76"/>
  <c r="M2395" i="76"/>
  <c r="L2395" i="76"/>
  <c r="F2395" i="76"/>
  <c r="K2395" i="76" s="1"/>
  <c r="M2394" i="76"/>
  <c r="L2394" i="76"/>
  <c r="F2394" i="76"/>
  <c r="O2394" i="76" s="1"/>
  <c r="M2393" i="76"/>
  <c r="L2393" i="76"/>
  <c r="F2393" i="76"/>
  <c r="O2393" i="76" s="1"/>
  <c r="M2392" i="76"/>
  <c r="L2392" i="76"/>
  <c r="F2392" i="76"/>
  <c r="M2391" i="76"/>
  <c r="L2391" i="76"/>
  <c r="F2391" i="76"/>
  <c r="M2390" i="76"/>
  <c r="L2390" i="76"/>
  <c r="F2390" i="76"/>
  <c r="M2389" i="76"/>
  <c r="L2389" i="76"/>
  <c r="F2389" i="76"/>
  <c r="M2388" i="76"/>
  <c r="L2388" i="76"/>
  <c r="F2388" i="76"/>
  <c r="K2388" i="76" s="1"/>
  <c r="M2387" i="76"/>
  <c r="L2387" i="76"/>
  <c r="F2387" i="76"/>
  <c r="M2386" i="76"/>
  <c r="L2386" i="76"/>
  <c r="F2386" i="76"/>
  <c r="M2385" i="76"/>
  <c r="L2385" i="76"/>
  <c r="F2385" i="76"/>
  <c r="M2384" i="76"/>
  <c r="L2384" i="76"/>
  <c r="F2384" i="76"/>
  <c r="M2383" i="76"/>
  <c r="L2383" i="76"/>
  <c r="F2383" i="76"/>
  <c r="M2382" i="76"/>
  <c r="L2382" i="76"/>
  <c r="F2382" i="76"/>
  <c r="M2381" i="76"/>
  <c r="L2381" i="76"/>
  <c r="F2381" i="76"/>
  <c r="M2380" i="76"/>
  <c r="L2380" i="76"/>
  <c r="F2380" i="76"/>
  <c r="K2380" i="76" s="1"/>
  <c r="M2379" i="76"/>
  <c r="L2379" i="76"/>
  <c r="F2379" i="76"/>
  <c r="K2379" i="76" s="1"/>
  <c r="M2378" i="76"/>
  <c r="L2378" i="76"/>
  <c r="F2378" i="76"/>
  <c r="O2378" i="76" s="1"/>
  <c r="M2377" i="76"/>
  <c r="L2377" i="76"/>
  <c r="F2377" i="76"/>
  <c r="O2377" i="76" s="1"/>
  <c r="M2376" i="76"/>
  <c r="L2376" i="76"/>
  <c r="F2376" i="76"/>
  <c r="M2375" i="76"/>
  <c r="L2375" i="76"/>
  <c r="F2375" i="76"/>
  <c r="M2374" i="76"/>
  <c r="L2374" i="76"/>
  <c r="F2374" i="76"/>
  <c r="M2373" i="76"/>
  <c r="L2373" i="76"/>
  <c r="F2373" i="76"/>
  <c r="M2372" i="76"/>
  <c r="L2372" i="76"/>
  <c r="F2372" i="76"/>
  <c r="K2372" i="76" s="1"/>
  <c r="M2371" i="76"/>
  <c r="L2371" i="76"/>
  <c r="F2371" i="76"/>
  <c r="O2371" i="76" s="1"/>
  <c r="M2370" i="76"/>
  <c r="L2370" i="76"/>
  <c r="F2370" i="76"/>
  <c r="O2370" i="76" s="1"/>
  <c r="M2369" i="76"/>
  <c r="L2369" i="76"/>
  <c r="F2369" i="76"/>
  <c r="O2369" i="76" s="1"/>
  <c r="M2368" i="76"/>
  <c r="L2368" i="76"/>
  <c r="F2368" i="76"/>
  <c r="K2368" i="76" s="1"/>
  <c r="M2367" i="76"/>
  <c r="L2367" i="76"/>
  <c r="F2367" i="76"/>
  <c r="K2367" i="76" s="1"/>
  <c r="M2366" i="76"/>
  <c r="L2366" i="76"/>
  <c r="F2366" i="76"/>
  <c r="M2365" i="76"/>
  <c r="L2365" i="76"/>
  <c r="F2365" i="76"/>
  <c r="M2364" i="76"/>
  <c r="L2364" i="76"/>
  <c r="F2364" i="76"/>
  <c r="K2364" i="76" s="1"/>
  <c r="M2363" i="76"/>
  <c r="L2363" i="76"/>
  <c r="F2363" i="76"/>
  <c r="O2363" i="76" s="1"/>
  <c r="M2362" i="76"/>
  <c r="L2362" i="76"/>
  <c r="F2362" i="76"/>
  <c r="O2362" i="76" s="1"/>
  <c r="M2361" i="76"/>
  <c r="L2361" i="76"/>
  <c r="F2361" i="76"/>
  <c r="O2361" i="76" s="1"/>
  <c r="M2360" i="76"/>
  <c r="L2360" i="76"/>
  <c r="F2360" i="76"/>
  <c r="M2359" i="76"/>
  <c r="L2359" i="76"/>
  <c r="F2359" i="76"/>
  <c r="M2358" i="76"/>
  <c r="L2358" i="76"/>
  <c r="F2358" i="76"/>
  <c r="M2357" i="76"/>
  <c r="L2357" i="76"/>
  <c r="F2357" i="76"/>
  <c r="M2356" i="76"/>
  <c r="L2356" i="76"/>
  <c r="F2356" i="76"/>
  <c r="K2356" i="76" s="1"/>
  <c r="M2355" i="76"/>
  <c r="L2355" i="76"/>
  <c r="F2355" i="76"/>
  <c r="O2355" i="76" s="1"/>
  <c r="M2354" i="76"/>
  <c r="L2354" i="76"/>
  <c r="F2354" i="76"/>
  <c r="K2354" i="76" s="1"/>
  <c r="M2353" i="76"/>
  <c r="L2353" i="76"/>
  <c r="F2353" i="76"/>
  <c r="M2352" i="76"/>
  <c r="L2352" i="76"/>
  <c r="F2352" i="76"/>
  <c r="K2352" i="76" s="1"/>
  <c r="M2351" i="76"/>
  <c r="L2351" i="76"/>
  <c r="F2351" i="76"/>
  <c r="O2351" i="76" s="1"/>
  <c r="M2350" i="76"/>
  <c r="L2350" i="76"/>
  <c r="F2350" i="76"/>
  <c r="O2350" i="76" s="1"/>
  <c r="M2349" i="76"/>
  <c r="L2349" i="76"/>
  <c r="F2349" i="76"/>
  <c r="O2349" i="76" s="1"/>
  <c r="M2348" i="76"/>
  <c r="L2348" i="76"/>
  <c r="F2348" i="76"/>
  <c r="K2348" i="76" s="1"/>
  <c r="M2347" i="76"/>
  <c r="L2347" i="76"/>
  <c r="F2347" i="76"/>
  <c r="O2347" i="76" s="1"/>
  <c r="M2346" i="76"/>
  <c r="L2346" i="76"/>
  <c r="F2346" i="76"/>
  <c r="K2346" i="76" s="1"/>
  <c r="M2345" i="76"/>
  <c r="L2345" i="76"/>
  <c r="F2345" i="76"/>
  <c r="O2345" i="76" s="1"/>
  <c r="M2344" i="76"/>
  <c r="L2344" i="76"/>
  <c r="F2344" i="76"/>
  <c r="K2344" i="76" s="1"/>
  <c r="M2343" i="76"/>
  <c r="L2343" i="76"/>
  <c r="F2343" i="76"/>
  <c r="M2342" i="76"/>
  <c r="L2342" i="76"/>
  <c r="F2342" i="76"/>
  <c r="M2341" i="76"/>
  <c r="L2341" i="76"/>
  <c r="F2341" i="76"/>
  <c r="M2340" i="76"/>
  <c r="L2340" i="76"/>
  <c r="F2340" i="76"/>
  <c r="K2340" i="76" s="1"/>
  <c r="M2339" i="76"/>
  <c r="L2339" i="76"/>
  <c r="F2339" i="76"/>
  <c r="O2339" i="76" s="1"/>
  <c r="M2338" i="76"/>
  <c r="L2338" i="76"/>
  <c r="F2338" i="76"/>
  <c r="K2338" i="76" s="1"/>
  <c r="M2337" i="76"/>
  <c r="L2337" i="76"/>
  <c r="F2337" i="76"/>
  <c r="M2336" i="76"/>
  <c r="L2336" i="76"/>
  <c r="F2336" i="76"/>
  <c r="K2336" i="76" s="1"/>
  <c r="M2335" i="76"/>
  <c r="L2335" i="76"/>
  <c r="F2335" i="76"/>
  <c r="O2335" i="76" s="1"/>
  <c r="M2334" i="76"/>
  <c r="L2334" i="76"/>
  <c r="F2334" i="76"/>
  <c r="O2334" i="76" s="1"/>
  <c r="M2333" i="76"/>
  <c r="L2333" i="76"/>
  <c r="F2333" i="76"/>
  <c r="O2333" i="76" s="1"/>
  <c r="M2332" i="76"/>
  <c r="L2332" i="76"/>
  <c r="F2332" i="76"/>
  <c r="K2332" i="76" s="1"/>
  <c r="M2331" i="76"/>
  <c r="L2331" i="76"/>
  <c r="F2331" i="76"/>
  <c r="M2330" i="76"/>
  <c r="L2330" i="76"/>
  <c r="F2330" i="76"/>
  <c r="K2330" i="76" s="1"/>
  <c r="M2329" i="76"/>
  <c r="L2329" i="76"/>
  <c r="F2329" i="76"/>
  <c r="O2329" i="76" s="1"/>
  <c r="M2328" i="76"/>
  <c r="L2328" i="76"/>
  <c r="F2328" i="76"/>
  <c r="K2328" i="76" s="1"/>
  <c r="M2327" i="76"/>
  <c r="L2327" i="76"/>
  <c r="F2327" i="76"/>
  <c r="O2327" i="76" s="1"/>
  <c r="M2326" i="76"/>
  <c r="L2326" i="76"/>
  <c r="F2326" i="76"/>
  <c r="O2326" i="76" s="1"/>
  <c r="M2325" i="76"/>
  <c r="L2325" i="76"/>
  <c r="F2325" i="76"/>
  <c r="O2325" i="76" s="1"/>
  <c r="M2324" i="76"/>
  <c r="L2324" i="76"/>
  <c r="F2324" i="76"/>
  <c r="K2324" i="76" s="1"/>
  <c r="M2323" i="76"/>
  <c r="L2323" i="76"/>
  <c r="F2323" i="76"/>
  <c r="O2323" i="76" s="1"/>
  <c r="M2322" i="76"/>
  <c r="L2322" i="76"/>
  <c r="F2322" i="76"/>
  <c r="K2322" i="76" s="1"/>
  <c r="M2321" i="76"/>
  <c r="L2321" i="76"/>
  <c r="F2321" i="76"/>
  <c r="M2320" i="76"/>
  <c r="L2320" i="76"/>
  <c r="F2320" i="76"/>
  <c r="K2320" i="76" s="1"/>
  <c r="M2319" i="76"/>
  <c r="L2319" i="76"/>
  <c r="F2319" i="76"/>
  <c r="O2319" i="76" s="1"/>
  <c r="M2318" i="76"/>
  <c r="L2318" i="76"/>
  <c r="F2318" i="76"/>
  <c r="O2318" i="76" s="1"/>
  <c r="M2317" i="76"/>
  <c r="L2317" i="76"/>
  <c r="F2317" i="76"/>
  <c r="O2317" i="76" s="1"/>
  <c r="M2316" i="76"/>
  <c r="L2316" i="76"/>
  <c r="F2316" i="76"/>
  <c r="K2316" i="76" s="1"/>
  <c r="M2315" i="76"/>
  <c r="L2315" i="76"/>
  <c r="F2315" i="76"/>
  <c r="O2315" i="76" s="1"/>
  <c r="M2314" i="76"/>
  <c r="L2314" i="76"/>
  <c r="F2314" i="76"/>
  <c r="K2314" i="76" s="1"/>
  <c r="M2313" i="76"/>
  <c r="L2313" i="76"/>
  <c r="F2313" i="76"/>
  <c r="O2313" i="76" s="1"/>
  <c r="M2312" i="76"/>
  <c r="L2312" i="76"/>
  <c r="F2312" i="76"/>
  <c r="K2312" i="76" s="1"/>
  <c r="M2311" i="76"/>
  <c r="L2311" i="76"/>
  <c r="F2311" i="76"/>
  <c r="O2311" i="76" s="1"/>
  <c r="M2310" i="76"/>
  <c r="L2310" i="76"/>
  <c r="F2310" i="76"/>
  <c r="O2310" i="76" s="1"/>
  <c r="M2309" i="76"/>
  <c r="L2309" i="76"/>
  <c r="F2309" i="76"/>
  <c r="O2309" i="76" s="1"/>
  <c r="M2308" i="76"/>
  <c r="L2308" i="76"/>
  <c r="F2308" i="76"/>
  <c r="M2307" i="76"/>
  <c r="L2307" i="76"/>
  <c r="F2307" i="76"/>
  <c r="O2307" i="76" s="1"/>
  <c r="M2306" i="76"/>
  <c r="L2306" i="76"/>
  <c r="F2306" i="76"/>
  <c r="K2306" i="76" s="1"/>
  <c r="M2305" i="76"/>
  <c r="L2305" i="76"/>
  <c r="F2305" i="76"/>
  <c r="M2304" i="76"/>
  <c r="L2304" i="76"/>
  <c r="F2304" i="76"/>
  <c r="K2304" i="76" s="1"/>
  <c r="M2303" i="76"/>
  <c r="L2303" i="76"/>
  <c r="F2303" i="76"/>
  <c r="O2303" i="76" s="1"/>
  <c r="M2302" i="76"/>
  <c r="L2302" i="76"/>
  <c r="F2302" i="76"/>
  <c r="O2302" i="76" s="1"/>
  <c r="M2301" i="76"/>
  <c r="L2301" i="76"/>
  <c r="F2301" i="76"/>
  <c r="O2301" i="76" s="1"/>
  <c r="M2300" i="76"/>
  <c r="L2300" i="76"/>
  <c r="F2300" i="76"/>
  <c r="M2299" i="76"/>
  <c r="L2299" i="76"/>
  <c r="F2299" i="76"/>
  <c r="O2299" i="76" s="1"/>
  <c r="M2298" i="76"/>
  <c r="L2298" i="76"/>
  <c r="F2298" i="76"/>
  <c r="K2298" i="76" s="1"/>
  <c r="M2297" i="76"/>
  <c r="L2297" i="76"/>
  <c r="F2297" i="76"/>
  <c r="O2297" i="76" s="1"/>
  <c r="M2296" i="76"/>
  <c r="L2296" i="76"/>
  <c r="F2296" i="76"/>
  <c r="K2296" i="76" s="1"/>
  <c r="M2295" i="76"/>
  <c r="L2295" i="76"/>
  <c r="F2295" i="76"/>
  <c r="O2295" i="76" s="1"/>
  <c r="M2294" i="76"/>
  <c r="L2294" i="76"/>
  <c r="F2294" i="76"/>
  <c r="K2294" i="76" s="1"/>
  <c r="M2293" i="76"/>
  <c r="L2293" i="76"/>
  <c r="F2293" i="76"/>
  <c r="O2293" i="76" s="1"/>
  <c r="M2292" i="76"/>
  <c r="L2292" i="76"/>
  <c r="F2292" i="76"/>
  <c r="M2291" i="76"/>
  <c r="L2291" i="76"/>
  <c r="F2291" i="76"/>
  <c r="O2291" i="76" s="1"/>
  <c r="M2290" i="76"/>
  <c r="L2290" i="76"/>
  <c r="F2290" i="76"/>
  <c r="K2290" i="76" s="1"/>
  <c r="M2289" i="76"/>
  <c r="L2289" i="76"/>
  <c r="F2289" i="76"/>
  <c r="O2289" i="76" s="1"/>
  <c r="M2288" i="76"/>
  <c r="L2288" i="76"/>
  <c r="F2288" i="76"/>
  <c r="K2288" i="76" s="1"/>
  <c r="M2287" i="76"/>
  <c r="L2287" i="76"/>
  <c r="F2287" i="76"/>
  <c r="K2287" i="76" s="1"/>
  <c r="M2286" i="76"/>
  <c r="L2286" i="76"/>
  <c r="F2286" i="76"/>
  <c r="O2286" i="76" s="1"/>
  <c r="M2285" i="76"/>
  <c r="L2285" i="76"/>
  <c r="F2285" i="76"/>
  <c r="O2285" i="76" s="1"/>
  <c r="M2284" i="76"/>
  <c r="L2284" i="76"/>
  <c r="F2284" i="76"/>
  <c r="M2283" i="76"/>
  <c r="L2283" i="76"/>
  <c r="F2283" i="76"/>
  <c r="O2283" i="76" s="1"/>
  <c r="M2282" i="76"/>
  <c r="L2282" i="76"/>
  <c r="F2282" i="76"/>
  <c r="K2282" i="76" s="1"/>
  <c r="M2281" i="76"/>
  <c r="L2281" i="76"/>
  <c r="F2281" i="76"/>
  <c r="O2281" i="76" s="1"/>
  <c r="M2280" i="76"/>
  <c r="L2280" i="76"/>
  <c r="F2280" i="76"/>
  <c r="K2280" i="76" s="1"/>
  <c r="M2279" i="76"/>
  <c r="L2279" i="76"/>
  <c r="F2279" i="76"/>
  <c r="M2278" i="76"/>
  <c r="L2278" i="76"/>
  <c r="F2278" i="76"/>
  <c r="M2277" i="76"/>
  <c r="L2277" i="76"/>
  <c r="F2277" i="76"/>
  <c r="M2276" i="76"/>
  <c r="L2276" i="76"/>
  <c r="F2276" i="76"/>
  <c r="M2275" i="76"/>
  <c r="L2275" i="76"/>
  <c r="F2275" i="76"/>
  <c r="O2275" i="76" s="1"/>
  <c r="M2274" i="76"/>
  <c r="L2274" i="76"/>
  <c r="F2274" i="76"/>
  <c r="K2274" i="76" s="1"/>
  <c r="M2273" i="76"/>
  <c r="L2273" i="76"/>
  <c r="F2273" i="76"/>
  <c r="O2273" i="76" s="1"/>
  <c r="M2272" i="76"/>
  <c r="L2272" i="76"/>
  <c r="F2272" i="76"/>
  <c r="K2272" i="76" s="1"/>
  <c r="M2271" i="76"/>
  <c r="L2271" i="76"/>
  <c r="F2271" i="76"/>
  <c r="O2271" i="76" s="1"/>
  <c r="M2270" i="76"/>
  <c r="L2270" i="76"/>
  <c r="F2270" i="76"/>
  <c r="O2270" i="76" s="1"/>
  <c r="M2269" i="76"/>
  <c r="L2269" i="76"/>
  <c r="F2269" i="76"/>
  <c r="O2269" i="76" s="1"/>
  <c r="M2268" i="76"/>
  <c r="L2268" i="76"/>
  <c r="F2268" i="76"/>
  <c r="M2267" i="76"/>
  <c r="L2267" i="76"/>
  <c r="F2267" i="76"/>
  <c r="O2267" i="76" s="1"/>
  <c r="M2266" i="76"/>
  <c r="L2266" i="76"/>
  <c r="F2266" i="76"/>
  <c r="K2266" i="76" s="1"/>
  <c r="M2265" i="76"/>
  <c r="L2265" i="76"/>
  <c r="F2265" i="76"/>
  <c r="O2265" i="76" s="1"/>
  <c r="M2264" i="76"/>
  <c r="L2264" i="76"/>
  <c r="F2264" i="76"/>
  <c r="K2264" i="76" s="1"/>
  <c r="M2263" i="76"/>
  <c r="L2263" i="76"/>
  <c r="F2263" i="76"/>
  <c r="O2263" i="76" s="1"/>
  <c r="M2262" i="76"/>
  <c r="L2262" i="76"/>
  <c r="F2262" i="76"/>
  <c r="K2262" i="76" s="1"/>
  <c r="M2261" i="76"/>
  <c r="L2261" i="76"/>
  <c r="F2261" i="76"/>
  <c r="O2261" i="76" s="1"/>
  <c r="M2260" i="76"/>
  <c r="L2260" i="76"/>
  <c r="F2260" i="76"/>
  <c r="M2259" i="76"/>
  <c r="L2259" i="76"/>
  <c r="F2259" i="76"/>
  <c r="M2258" i="76"/>
  <c r="L2258" i="76"/>
  <c r="F2258" i="76"/>
  <c r="K2258" i="76" s="1"/>
  <c r="M2257" i="76"/>
  <c r="L2257" i="76"/>
  <c r="F2257" i="76"/>
  <c r="M2256" i="76"/>
  <c r="L2256" i="76"/>
  <c r="F2256" i="76"/>
  <c r="K2256" i="76" s="1"/>
  <c r="M2255" i="76"/>
  <c r="L2255" i="76"/>
  <c r="F2255" i="76"/>
  <c r="K2255" i="76" s="1"/>
  <c r="M2254" i="76"/>
  <c r="L2254" i="76"/>
  <c r="F2254" i="76"/>
  <c r="O2254" i="76" s="1"/>
  <c r="M2253" i="76"/>
  <c r="L2253" i="76"/>
  <c r="F2253" i="76"/>
  <c r="O2253" i="76" s="1"/>
  <c r="M2252" i="76"/>
  <c r="L2252" i="76"/>
  <c r="F2252" i="76"/>
  <c r="M2251" i="76"/>
  <c r="L2251" i="76"/>
  <c r="F2251" i="76"/>
  <c r="M2250" i="76"/>
  <c r="L2250" i="76"/>
  <c r="F2250" i="76"/>
  <c r="K2250" i="76" s="1"/>
  <c r="M2249" i="76"/>
  <c r="L2249" i="76"/>
  <c r="F2249" i="76"/>
  <c r="O2249" i="76" s="1"/>
  <c r="M2248" i="76"/>
  <c r="L2248" i="76"/>
  <c r="F2248" i="76"/>
  <c r="K2248" i="76" s="1"/>
  <c r="M2247" i="76"/>
  <c r="L2247" i="76"/>
  <c r="F2247" i="76"/>
  <c r="O2247" i="76" s="1"/>
  <c r="M2246" i="76"/>
  <c r="L2246" i="76"/>
  <c r="F2246" i="76"/>
  <c r="O2246" i="76" s="1"/>
  <c r="M2245" i="76"/>
  <c r="L2245" i="76"/>
  <c r="F2245" i="76"/>
  <c r="O2245" i="76" s="1"/>
  <c r="M2244" i="76"/>
  <c r="L2244" i="76"/>
  <c r="F2244" i="76"/>
  <c r="M2243" i="76"/>
  <c r="L2243" i="76"/>
  <c r="F2243" i="76"/>
  <c r="O2243" i="76" s="1"/>
  <c r="M2242" i="76"/>
  <c r="L2242" i="76"/>
  <c r="F2242" i="76"/>
  <c r="K2242" i="76" s="1"/>
  <c r="M2241" i="76"/>
  <c r="L2241" i="76"/>
  <c r="F2241" i="76"/>
  <c r="O2241" i="76" s="1"/>
  <c r="M2240" i="76"/>
  <c r="L2240" i="76"/>
  <c r="F2240" i="76"/>
  <c r="K2240" i="76" s="1"/>
  <c r="M2239" i="76"/>
  <c r="L2239" i="76"/>
  <c r="F2239" i="76"/>
  <c r="O2239" i="76" s="1"/>
  <c r="M2238" i="76"/>
  <c r="L2238" i="76"/>
  <c r="F2238" i="76"/>
  <c r="O2238" i="76" s="1"/>
  <c r="M2237" i="76"/>
  <c r="L2237" i="76"/>
  <c r="F2237" i="76"/>
  <c r="O2237" i="76" s="1"/>
  <c r="M2236" i="76"/>
  <c r="L2236" i="76"/>
  <c r="F2236" i="76"/>
  <c r="M2235" i="76"/>
  <c r="L2235" i="76"/>
  <c r="F2235" i="76"/>
  <c r="O2235" i="76" s="1"/>
  <c r="M2234" i="76"/>
  <c r="L2234" i="76"/>
  <c r="F2234" i="76"/>
  <c r="K2234" i="76" s="1"/>
  <c r="M2233" i="76"/>
  <c r="L2233" i="76"/>
  <c r="F2233" i="76"/>
  <c r="O2233" i="76" s="1"/>
  <c r="M2232" i="76"/>
  <c r="L2232" i="76"/>
  <c r="F2232" i="76"/>
  <c r="K2232" i="76" s="1"/>
  <c r="M2231" i="76"/>
  <c r="L2231" i="76"/>
  <c r="F2231" i="76"/>
  <c r="O2231" i="76" s="1"/>
  <c r="M2230" i="76"/>
  <c r="L2230" i="76"/>
  <c r="F2230" i="76"/>
  <c r="K2230" i="76" s="1"/>
  <c r="M2229" i="76"/>
  <c r="L2229" i="76"/>
  <c r="F2229" i="76"/>
  <c r="O2229" i="76" s="1"/>
  <c r="M2228" i="76"/>
  <c r="L2228" i="76"/>
  <c r="F2228" i="76"/>
  <c r="M2227" i="76"/>
  <c r="L2227" i="76"/>
  <c r="F2227" i="76"/>
  <c r="O2227" i="76" s="1"/>
  <c r="M2226" i="76"/>
  <c r="L2226" i="76"/>
  <c r="F2226" i="76"/>
  <c r="K2226" i="76" s="1"/>
  <c r="M2225" i="76"/>
  <c r="L2225" i="76"/>
  <c r="F2225" i="76"/>
  <c r="O2225" i="76" s="1"/>
  <c r="M2224" i="76"/>
  <c r="L2224" i="76"/>
  <c r="F2224" i="76"/>
  <c r="K2224" i="76" s="1"/>
  <c r="M2223" i="76"/>
  <c r="L2223" i="76"/>
  <c r="F2223" i="76"/>
  <c r="K2223" i="76" s="1"/>
  <c r="M2222" i="76"/>
  <c r="L2222" i="76"/>
  <c r="F2222" i="76"/>
  <c r="O2222" i="76" s="1"/>
  <c r="M2221" i="76"/>
  <c r="L2221" i="76"/>
  <c r="F2221" i="76"/>
  <c r="O2221" i="76" s="1"/>
  <c r="M2220" i="76"/>
  <c r="L2220" i="76"/>
  <c r="F2220" i="76"/>
  <c r="M2219" i="76"/>
  <c r="L2219" i="76"/>
  <c r="F2219" i="76"/>
  <c r="O2219" i="76" s="1"/>
  <c r="M2218" i="76"/>
  <c r="L2218" i="76"/>
  <c r="F2218" i="76"/>
  <c r="K2218" i="76" s="1"/>
  <c r="M2217" i="76"/>
  <c r="L2217" i="76"/>
  <c r="F2217" i="76"/>
  <c r="O2217" i="76" s="1"/>
  <c r="M2216" i="76"/>
  <c r="L2216" i="76"/>
  <c r="F2216" i="76"/>
  <c r="K2216" i="76" s="1"/>
  <c r="M2215" i="76"/>
  <c r="L2215" i="76"/>
  <c r="F2215" i="76"/>
  <c r="O2215" i="76" s="1"/>
  <c r="M2214" i="76"/>
  <c r="L2214" i="76"/>
  <c r="F2214" i="76"/>
  <c r="O2214" i="76" s="1"/>
  <c r="M2213" i="76"/>
  <c r="L2213" i="76"/>
  <c r="F2213" i="76"/>
  <c r="O2213" i="76" s="1"/>
  <c r="M2212" i="76"/>
  <c r="L2212" i="76"/>
  <c r="F2212" i="76"/>
  <c r="M2211" i="76"/>
  <c r="L2211" i="76"/>
  <c r="F2211" i="76"/>
  <c r="O2211" i="76" s="1"/>
  <c r="M2210" i="76"/>
  <c r="L2210" i="76"/>
  <c r="F2210" i="76"/>
  <c r="K2210" i="76" s="1"/>
  <c r="M2209" i="76"/>
  <c r="L2209" i="76"/>
  <c r="F2209" i="76"/>
  <c r="O2209" i="76" s="1"/>
  <c r="M2208" i="76"/>
  <c r="L2208" i="76"/>
  <c r="F2208" i="76"/>
  <c r="K2208" i="76" s="1"/>
  <c r="M2207" i="76"/>
  <c r="L2207" i="76"/>
  <c r="F2207" i="76"/>
  <c r="O2207" i="76" s="1"/>
  <c r="M2206" i="76"/>
  <c r="L2206" i="76"/>
  <c r="F2206" i="76"/>
  <c r="O2206" i="76" s="1"/>
  <c r="M2205" i="76"/>
  <c r="L2205" i="76"/>
  <c r="F2205" i="76"/>
  <c r="O2205" i="76" s="1"/>
  <c r="M2204" i="76"/>
  <c r="L2204" i="76"/>
  <c r="F2204" i="76"/>
  <c r="M2203" i="76"/>
  <c r="L2203" i="76"/>
  <c r="F2203" i="76"/>
  <c r="O2203" i="76" s="1"/>
  <c r="M2202" i="76"/>
  <c r="L2202" i="76"/>
  <c r="F2202" i="76"/>
  <c r="K2202" i="76" s="1"/>
  <c r="M2201" i="76"/>
  <c r="L2201" i="76"/>
  <c r="F2201" i="76"/>
  <c r="O2201" i="76" s="1"/>
  <c r="M2200" i="76"/>
  <c r="L2200" i="76"/>
  <c r="F2200" i="76"/>
  <c r="K2200" i="76" s="1"/>
  <c r="M2199" i="76"/>
  <c r="L2199" i="76"/>
  <c r="F2199" i="76"/>
  <c r="O2199" i="76" s="1"/>
  <c r="M2198" i="76"/>
  <c r="L2198" i="76"/>
  <c r="F2198" i="76"/>
  <c r="K2198" i="76" s="1"/>
  <c r="M2197" i="76"/>
  <c r="L2197" i="76"/>
  <c r="F2197" i="76"/>
  <c r="O2197" i="76" s="1"/>
  <c r="M2196" i="76"/>
  <c r="L2196" i="76"/>
  <c r="F2196" i="76"/>
  <c r="M2195" i="76"/>
  <c r="L2195" i="76"/>
  <c r="F2195" i="76"/>
  <c r="O2195" i="76" s="1"/>
  <c r="M2194" i="76"/>
  <c r="L2194" i="76"/>
  <c r="F2194" i="76"/>
  <c r="K2194" i="76" s="1"/>
  <c r="M2193" i="76"/>
  <c r="L2193" i="76"/>
  <c r="F2193" i="76"/>
  <c r="O2193" i="76" s="1"/>
  <c r="M2192" i="76"/>
  <c r="L2192" i="76"/>
  <c r="F2192" i="76"/>
  <c r="K2192" i="76" s="1"/>
  <c r="M2191" i="76"/>
  <c r="L2191" i="76"/>
  <c r="F2191" i="76"/>
  <c r="K2191" i="76" s="1"/>
  <c r="M2190" i="76"/>
  <c r="L2190" i="76"/>
  <c r="F2190" i="76"/>
  <c r="O2190" i="76" s="1"/>
  <c r="M2189" i="76"/>
  <c r="L2189" i="76"/>
  <c r="F2189" i="76"/>
  <c r="O2189" i="76" s="1"/>
  <c r="M2188" i="76"/>
  <c r="L2188" i="76"/>
  <c r="F2188" i="76"/>
  <c r="M2187" i="76"/>
  <c r="L2187" i="76"/>
  <c r="F2187" i="76"/>
  <c r="O2187" i="76" s="1"/>
  <c r="M2186" i="76"/>
  <c r="L2186" i="76"/>
  <c r="F2186" i="76"/>
  <c r="O2186" i="76" s="1"/>
  <c r="M2185" i="76"/>
  <c r="L2185" i="76"/>
  <c r="F2185" i="76"/>
  <c r="O2185" i="76" s="1"/>
  <c r="M2184" i="76"/>
  <c r="L2184" i="76"/>
  <c r="F2184" i="76"/>
  <c r="K2184" i="76" s="1"/>
  <c r="M2183" i="76"/>
  <c r="L2183" i="76"/>
  <c r="F2183" i="76"/>
  <c r="O2183" i="76" s="1"/>
  <c r="M2182" i="76"/>
  <c r="L2182" i="76"/>
  <c r="F2182" i="76"/>
  <c r="K2182" i="76" s="1"/>
  <c r="M2181" i="76"/>
  <c r="L2181" i="76"/>
  <c r="F2181" i="76"/>
  <c r="O2181" i="76" s="1"/>
  <c r="M2180" i="76"/>
  <c r="L2180" i="76"/>
  <c r="F2180" i="76"/>
  <c r="K2180" i="76" s="1"/>
  <c r="M2179" i="76"/>
  <c r="L2179" i="76"/>
  <c r="F2179" i="76"/>
  <c r="O2179" i="76" s="1"/>
  <c r="M2178" i="76"/>
  <c r="L2178" i="76"/>
  <c r="F2178" i="76"/>
  <c r="O2178" i="76" s="1"/>
  <c r="M2177" i="76"/>
  <c r="L2177" i="76"/>
  <c r="F2177" i="76"/>
  <c r="O2177" i="76" s="1"/>
  <c r="M2176" i="76"/>
  <c r="L2176" i="76"/>
  <c r="F2176" i="76"/>
  <c r="K2176" i="76" s="1"/>
  <c r="M2175" i="76"/>
  <c r="L2175" i="76"/>
  <c r="F2175" i="76"/>
  <c r="O2175" i="76" s="1"/>
  <c r="M2174" i="76"/>
  <c r="L2174" i="76"/>
  <c r="F2174" i="76"/>
  <c r="K2174" i="76" s="1"/>
  <c r="M2173" i="76"/>
  <c r="L2173" i="76"/>
  <c r="F2173" i="76"/>
  <c r="O2173" i="76" s="1"/>
  <c r="M2172" i="76"/>
  <c r="L2172" i="76"/>
  <c r="F2172" i="76"/>
  <c r="K2172" i="76" s="1"/>
  <c r="M2171" i="76"/>
  <c r="L2171" i="76"/>
  <c r="F2171" i="76"/>
  <c r="O2171" i="76" s="1"/>
  <c r="M2170" i="76"/>
  <c r="L2170" i="76"/>
  <c r="F2170" i="76"/>
  <c r="O2170" i="76" s="1"/>
  <c r="M2169" i="76"/>
  <c r="L2169" i="76"/>
  <c r="F2169" i="76"/>
  <c r="O2169" i="76" s="1"/>
  <c r="M2168" i="76"/>
  <c r="L2168" i="76"/>
  <c r="F2168" i="76"/>
  <c r="K2168" i="76" s="1"/>
  <c r="M2167" i="76"/>
  <c r="L2167" i="76"/>
  <c r="F2167" i="76"/>
  <c r="O2167" i="76" s="1"/>
  <c r="M2166" i="76"/>
  <c r="L2166" i="76"/>
  <c r="F2166" i="76"/>
  <c r="K2166" i="76" s="1"/>
  <c r="M2165" i="76"/>
  <c r="L2165" i="76"/>
  <c r="F2165" i="76"/>
  <c r="M2164" i="76"/>
  <c r="L2164" i="76"/>
  <c r="F2164" i="76"/>
  <c r="K2164" i="76" s="1"/>
  <c r="M2163" i="76"/>
  <c r="L2163" i="76"/>
  <c r="F2163" i="76"/>
  <c r="O2163" i="76" s="1"/>
  <c r="M2162" i="76"/>
  <c r="L2162" i="76"/>
  <c r="F2162" i="76"/>
  <c r="O2162" i="76" s="1"/>
  <c r="M2161" i="76"/>
  <c r="L2161" i="76"/>
  <c r="F2161" i="76"/>
  <c r="O2161" i="76" s="1"/>
  <c r="M2160" i="76"/>
  <c r="L2160" i="76"/>
  <c r="F2160" i="76"/>
  <c r="K2160" i="76" s="1"/>
  <c r="M2159" i="76"/>
  <c r="L2159" i="76"/>
  <c r="F2159" i="76"/>
  <c r="O2159" i="76" s="1"/>
  <c r="M2158" i="76"/>
  <c r="L2158" i="76"/>
  <c r="F2158" i="76"/>
  <c r="K2158" i="76" s="1"/>
  <c r="M2157" i="76"/>
  <c r="L2157" i="76"/>
  <c r="F2157" i="76"/>
  <c r="O2157" i="76" s="1"/>
  <c r="M2156" i="76"/>
  <c r="L2156" i="76"/>
  <c r="F2156" i="76"/>
  <c r="K2156" i="76" s="1"/>
  <c r="M2155" i="76"/>
  <c r="L2155" i="76"/>
  <c r="F2155" i="76"/>
  <c r="M2154" i="76"/>
  <c r="L2154" i="76"/>
  <c r="F2154" i="76"/>
  <c r="M2153" i="76"/>
  <c r="L2153" i="76"/>
  <c r="F2153" i="76"/>
  <c r="M2152" i="76"/>
  <c r="L2152" i="76"/>
  <c r="F2152" i="76"/>
  <c r="K2152" i="76" s="1"/>
  <c r="M2151" i="76"/>
  <c r="L2151" i="76"/>
  <c r="F2151" i="76"/>
  <c r="O2151" i="76" s="1"/>
  <c r="M2150" i="76"/>
  <c r="L2150" i="76"/>
  <c r="F2150" i="76"/>
  <c r="K2150" i="76" s="1"/>
  <c r="M2149" i="76"/>
  <c r="L2149" i="76"/>
  <c r="F2149" i="76"/>
  <c r="O2149" i="76" s="1"/>
  <c r="M2148" i="76"/>
  <c r="L2148" i="76"/>
  <c r="F2148" i="76"/>
  <c r="O2148" i="76" s="1"/>
  <c r="M2147" i="76"/>
  <c r="L2147" i="76"/>
  <c r="F2147" i="76"/>
  <c r="O2147" i="76" s="1"/>
  <c r="M2146" i="76"/>
  <c r="L2146" i="76"/>
  <c r="F2146" i="76"/>
  <c r="K2146" i="76" s="1"/>
  <c r="M2145" i="76"/>
  <c r="L2145" i="76"/>
  <c r="F2145" i="76"/>
  <c r="O2145" i="76" s="1"/>
  <c r="M2144" i="76"/>
  <c r="L2144" i="76"/>
  <c r="F2144" i="76"/>
  <c r="O2144" i="76" s="1"/>
  <c r="M2143" i="76"/>
  <c r="L2143" i="76"/>
  <c r="F2143" i="76"/>
  <c r="O2143" i="76" s="1"/>
  <c r="M2142" i="76"/>
  <c r="L2142" i="76"/>
  <c r="F2142" i="76"/>
  <c r="K2142" i="76" s="1"/>
  <c r="M2141" i="76"/>
  <c r="L2141" i="76"/>
  <c r="F2141" i="76"/>
  <c r="M2140" i="76"/>
  <c r="L2140" i="76"/>
  <c r="F2140" i="76"/>
  <c r="M2139" i="76"/>
  <c r="L2139" i="76"/>
  <c r="F2139" i="76"/>
  <c r="M2138" i="76"/>
  <c r="L2138" i="76"/>
  <c r="F2138" i="76"/>
  <c r="K2138" i="76" s="1"/>
  <c r="M2137" i="76"/>
  <c r="L2137" i="76"/>
  <c r="F2137" i="76"/>
  <c r="O2137" i="76" s="1"/>
  <c r="M2136" i="76"/>
  <c r="L2136" i="76"/>
  <c r="F2136" i="76"/>
  <c r="O2136" i="76" s="1"/>
  <c r="M2135" i="76"/>
  <c r="L2135" i="76"/>
  <c r="F2135" i="76"/>
  <c r="O2135" i="76" s="1"/>
  <c r="M2134" i="76"/>
  <c r="L2134" i="76"/>
  <c r="F2134" i="76"/>
  <c r="K2134" i="76" s="1"/>
  <c r="M2133" i="76"/>
  <c r="L2133" i="76"/>
  <c r="F2133" i="76"/>
  <c r="O2133" i="76" s="1"/>
  <c r="M2132" i="76"/>
  <c r="L2132" i="76"/>
  <c r="F2132" i="76"/>
  <c r="O2132" i="76" s="1"/>
  <c r="M2131" i="76"/>
  <c r="L2131" i="76"/>
  <c r="F2131" i="76"/>
  <c r="O2131" i="76" s="1"/>
  <c r="M2130" i="76"/>
  <c r="L2130" i="76"/>
  <c r="F2130" i="76"/>
  <c r="K2130" i="76" s="1"/>
  <c r="M2129" i="76"/>
  <c r="L2129" i="76"/>
  <c r="F2129" i="76"/>
  <c r="O2129" i="76" s="1"/>
  <c r="M2128" i="76"/>
  <c r="L2128" i="76"/>
  <c r="F2128" i="76"/>
  <c r="O2128" i="76" s="1"/>
  <c r="M2127" i="76"/>
  <c r="L2127" i="76"/>
  <c r="F2127" i="76"/>
  <c r="O2127" i="76" s="1"/>
  <c r="M2126" i="76"/>
  <c r="L2126" i="76"/>
  <c r="F2126" i="76"/>
  <c r="K2126" i="76" s="1"/>
  <c r="M2125" i="76"/>
  <c r="L2125" i="76"/>
  <c r="F2125" i="76"/>
  <c r="M2124" i="76"/>
  <c r="L2124" i="76"/>
  <c r="F2124" i="76"/>
  <c r="M2123" i="76"/>
  <c r="L2123" i="76"/>
  <c r="F2123" i="76"/>
  <c r="M2122" i="76"/>
  <c r="L2122" i="76"/>
  <c r="F2122" i="76"/>
  <c r="K2122" i="76" s="1"/>
  <c r="M2121" i="76"/>
  <c r="L2121" i="76"/>
  <c r="F2121" i="76"/>
  <c r="O2121" i="76" s="1"/>
  <c r="M2120" i="76"/>
  <c r="L2120" i="76"/>
  <c r="F2120" i="76"/>
  <c r="O2120" i="76" s="1"/>
  <c r="M2119" i="76"/>
  <c r="L2119" i="76"/>
  <c r="F2119" i="76"/>
  <c r="O2119" i="76" s="1"/>
  <c r="M2118" i="76"/>
  <c r="L2118" i="76"/>
  <c r="F2118" i="76"/>
  <c r="K2118" i="76" s="1"/>
  <c r="M2117" i="76"/>
  <c r="L2117" i="76"/>
  <c r="F2117" i="76"/>
  <c r="O2117" i="76" s="1"/>
  <c r="M2116" i="76"/>
  <c r="L2116" i="76"/>
  <c r="F2116" i="76"/>
  <c r="O2116" i="76" s="1"/>
  <c r="M2115" i="76"/>
  <c r="L2115" i="76"/>
  <c r="F2115" i="76"/>
  <c r="O2115" i="76" s="1"/>
  <c r="M2114" i="76"/>
  <c r="L2114" i="76"/>
  <c r="F2114" i="76"/>
  <c r="K2114" i="76" s="1"/>
  <c r="M2113" i="76"/>
  <c r="L2113" i="76"/>
  <c r="F2113" i="76"/>
  <c r="O2113" i="76" s="1"/>
  <c r="M2112" i="76"/>
  <c r="L2112" i="76"/>
  <c r="F2112" i="76"/>
  <c r="O2112" i="76" s="1"/>
  <c r="M2111" i="76"/>
  <c r="L2111" i="76"/>
  <c r="F2111" i="76"/>
  <c r="O2111" i="76" s="1"/>
  <c r="M2110" i="76"/>
  <c r="L2110" i="76"/>
  <c r="F2110" i="76"/>
  <c r="K2110" i="76" s="1"/>
  <c r="M2109" i="76"/>
  <c r="L2109" i="76"/>
  <c r="F2109" i="76"/>
  <c r="O2109" i="76" s="1"/>
  <c r="M2108" i="76"/>
  <c r="L2108" i="76"/>
  <c r="F2108" i="76"/>
  <c r="O2108" i="76" s="1"/>
  <c r="M2107" i="76"/>
  <c r="L2107" i="76"/>
  <c r="F2107" i="76"/>
  <c r="O2107" i="76" s="1"/>
  <c r="M2106" i="76"/>
  <c r="L2106" i="76"/>
  <c r="F2106" i="76"/>
  <c r="K2106" i="76" s="1"/>
  <c r="M2105" i="76"/>
  <c r="L2105" i="76"/>
  <c r="F2105" i="76"/>
  <c r="O2105" i="76" s="1"/>
  <c r="M2104" i="76"/>
  <c r="L2104" i="76"/>
  <c r="F2104" i="76"/>
  <c r="O2104" i="76" s="1"/>
  <c r="M2103" i="76"/>
  <c r="L2103" i="76"/>
  <c r="F2103" i="76"/>
  <c r="N2103" i="76" s="1"/>
  <c r="M2102" i="76"/>
  <c r="L2102" i="76"/>
  <c r="F2102" i="76"/>
  <c r="N2102" i="76" s="1"/>
  <c r="M2101" i="76"/>
  <c r="L2101" i="76"/>
  <c r="F2101" i="76"/>
  <c r="N2101" i="76" s="1"/>
  <c r="M2100" i="76"/>
  <c r="L2100" i="76"/>
  <c r="F2100" i="76"/>
  <c r="N2100" i="76" s="1"/>
  <c r="M2099" i="76"/>
  <c r="L2099" i="76"/>
  <c r="F2099" i="76"/>
  <c r="N2099" i="76" s="1"/>
  <c r="M2098" i="76"/>
  <c r="L2098" i="76"/>
  <c r="F2098" i="76"/>
  <c r="N2098" i="76" s="1"/>
  <c r="M2097" i="76"/>
  <c r="L2097" i="76"/>
  <c r="F2097" i="76"/>
  <c r="N2097" i="76" s="1"/>
  <c r="M2096" i="76"/>
  <c r="L2096" i="76"/>
  <c r="F2096" i="76"/>
  <c r="N2096" i="76" s="1"/>
  <c r="M2095" i="76"/>
  <c r="L2095" i="76"/>
  <c r="F2095" i="76"/>
  <c r="N2095" i="76" s="1"/>
  <c r="M2094" i="76"/>
  <c r="L2094" i="76"/>
  <c r="F2094" i="76"/>
  <c r="N2094" i="76" s="1"/>
  <c r="M2093" i="76"/>
  <c r="L2093" i="76"/>
  <c r="F2093" i="76"/>
  <c r="N2093" i="76" s="1"/>
  <c r="M2092" i="76"/>
  <c r="L2092" i="76"/>
  <c r="F2092" i="76"/>
  <c r="N2092" i="76" s="1"/>
  <c r="M2091" i="76"/>
  <c r="L2091" i="76"/>
  <c r="F2091" i="76"/>
  <c r="N2091" i="76" s="1"/>
  <c r="M2090" i="76"/>
  <c r="L2090" i="76"/>
  <c r="F2090" i="76"/>
  <c r="N2090" i="76" s="1"/>
  <c r="M2089" i="76"/>
  <c r="L2089" i="76"/>
  <c r="F2089" i="76"/>
  <c r="N2089" i="76" s="1"/>
  <c r="M2088" i="76"/>
  <c r="L2088" i="76"/>
  <c r="F2088" i="76"/>
  <c r="N2088" i="76" s="1"/>
  <c r="M2087" i="76"/>
  <c r="L2087" i="76"/>
  <c r="F2087" i="76"/>
  <c r="N2087" i="76" s="1"/>
  <c r="M2086" i="76"/>
  <c r="L2086" i="76"/>
  <c r="F2086" i="76"/>
  <c r="N2086" i="76" s="1"/>
  <c r="M2085" i="76"/>
  <c r="L2085" i="76"/>
  <c r="F2085" i="76"/>
  <c r="N2085" i="76" s="1"/>
  <c r="M2084" i="76"/>
  <c r="L2084" i="76"/>
  <c r="F2084" i="76"/>
  <c r="N2084" i="76" s="1"/>
  <c r="M2083" i="76"/>
  <c r="L2083" i="76"/>
  <c r="F2083" i="76"/>
  <c r="M2082" i="76"/>
  <c r="L2082" i="76"/>
  <c r="F2082" i="76"/>
  <c r="M2081" i="76"/>
  <c r="L2081" i="76"/>
  <c r="F2081" i="76"/>
  <c r="M2080" i="76"/>
  <c r="L2080" i="76"/>
  <c r="F2080" i="76"/>
  <c r="M2079" i="76"/>
  <c r="L2079" i="76"/>
  <c r="F2079" i="76"/>
  <c r="M2078" i="76"/>
  <c r="L2078" i="76"/>
  <c r="F2078" i="76"/>
  <c r="M2077" i="76"/>
  <c r="L2077" i="76"/>
  <c r="F2077" i="76"/>
  <c r="M2076" i="76"/>
  <c r="L2076" i="76"/>
  <c r="F2076" i="76"/>
  <c r="M2075" i="76"/>
  <c r="L2075" i="76"/>
  <c r="F2075" i="76"/>
  <c r="M2074" i="76"/>
  <c r="L2074" i="76"/>
  <c r="F2074" i="76"/>
  <c r="M2073" i="76"/>
  <c r="L2073" i="76"/>
  <c r="F2073" i="76"/>
  <c r="M2072" i="76"/>
  <c r="L2072" i="76"/>
  <c r="F2072" i="76"/>
  <c r="M2071" i="76"/>
  <c r="L2071" i="76"/>
  <c r="F2071" i="76"/>
  <c r="M2070" i="76"/>
  <c r="L2070" i="76"/>
  <c r="F2070" i="76"/>
  <c r="M2069" i="76"/>
  <c r="L2069" i="76"/>
  <c r="F2069" i="76"/>
  <c r="M2068" i="76"/>
  <c r="L2068" i="76"/>
  <c r="F2068" i="76"/>
  <c r="M2067" i="76"/>
  <c r="L2067" i="76"/>
  <c r="F2067" i="76"/>
  <c r="M2066" i="76"/>
  <c r="L2066" i="76"/>
  <c r="F2066" i="76"/>
  <c r="M2065" i="76"/>
  <c r="L2065" i="76"/>
  <c r="F2065" i="76"/>
  <c r="M2064" i="76"/>
  <c r="L2064" i="76"/>
  <c r="F2064" i="76"/>
  <c r="M2063" i="76"/>
  <c r="L2063" i="76"/>
  <c r="F2063" i="76"/>
  <c r="M2062" i="76"/>
  <c r="L2062" i="76"/>
  <c r="F2062" i="76"/>
  <c r="M2061" i="76"/>
  <c r="L2061" i="76"/>
  <c r="F2061" i="76"/>
  <c r="M2060" i="76"/>
  <c r="L2060" i="76"/>
  <c r="F2060" i="76"/>
  <c r="M2059" i="76"/>
  <c r="L2059" i="76"/>
  <c r="F2059" i="76"/>
  <c r="M2058" i="76"/>
  <c r="L2058" i="76"/>
  <c r="F2058" i="76"/>
  <c r="M2057" i="76"/>
  <c r="L2057" i="76"/>
  <c r="F2057" i="76"/>
  <c r="M2056" i="76"/>
  <c r="L2056" i="76"/>
  <c r="F2056" i="76"/>
  <c r="M2055" i="76"/>
  <c r="L2055" i="76"/>
  <c r="F2055" i="76"/>
  <c r="M2054" i="76"/>
  <c r="L2054" i="76"/>
  <c r="F2054" i="76"/>
  <c r="M2053" i="76"/>
  <c r="L2053" i="76"/>
  <c r="F2053" i="76"/>
  <c r="M2052" i="76"/>
  <c r="L2052" i="76"/>
  <c r="F2052" i="76"/>
  <c r="M2051" i="76"/>
  <c r="L2051" i="76"/>
  <c r="F2051" i="76"/>
  <c r="M2050" i="76"/>
  <c r="L2050" i="76"/>
  <c r="F2050" i="76"/>
  <c r="M2049" i="76"/>
  <c r="L2049" i="76"/>
  <c r="F2049" i="76"/>
  <c r="M2048" i="76"/>
  <c r="L2048" i="76"/>
  <c r="F2048" i="76"/>
  <c r="M2047" i="76"/>
  <c r="L2047" i="76"/>
  <c r="F2047" i="76"/>
  <c r="M2046" i="76"/>
  <c r="L2046" i="76"/>
  <c r="F2046" i="76"/>
  <c r="M2045" i="76"/>
  <c r="L2045" i="76"/>
  <c r="F2045" i="76"/>
  <c r="M2044" i="76"/>
  <c r="L2044" i="76"/>
  <c r="F2044" i="76"/>
  <c r="M2043" i="76"/>
  <c r="L2043" i="76"/>
  <c r="F2043" i="76"/>
  <c r="M2042" i="76"/>
  <c r="L2042" i="76"/>
  <c r="F2042" i="76"/>
  <c r="M2041" i="76"/>
  <c r="L2041" i="76"/>
  <c r="F2041" i="76"/>
  <c r="M2040" i="76"/>
  <c r="L2040" i="76"/>
  <c r="F2040" i="76"/>
  <c r="M2039" i="76"/>
  <c r="L2039" i="76"/>
  <c r="F2039" i="76"/>
  <c r="M2038" i="76"/>
  <c r="L2038" i="76"/>
  <c r="F2038" i="76"/>
  <c r="M2037" i="76"/>
  <c r="L2037" i="76"/>
  <c r="F2037" i="76"/>
  <c r="M2036" i="76"/>
  <c r="L2036" i="76"/>
  <c r="F2036" i="76"/>
  <c r="M2035" i="76"/>
  <c r="L2035" i="76"/>
  <c r="F2035" i="76"/>
  <c r="M2034" i="76"/>
  <c r="L2034" i="76"/>
  <c r="F2034" i="76"/>
  <c r="M2033" i="76"/>
  <c r="L2033" i="76"/>
  <c r="F2033" i="76"/>
  <c r="M2032" i="76"/>
  <c r="L2032" i="76"/>
  <c r="F2032" i="76"/>
  <c r="M2031" i="76"/>
  <c r="L2031" i="76"/>
  <c r="F2031" i="76"/>
  <c r="M2030" i="76"/>
  <c r="L2030" i="76"/>
  <c r="F2030" i="76"/>
  <c r="M2029" i="76"/>
  <c r="L2029" i="76"/>
  <c r="F2029" i="76"/>
  <c r="M2028" i="76"/>
  <c r="L2028" i="76"/>
  <c r="F2028" i="76"/>
  <c r="M2027" i="76"/>
  <c r="L2027" i="76"/>
  <c r="F2027" i="76"/>
  <c r="M2026" i="76"/>
  <c r="L2026" i="76"/>
  <c r="F2026" i="76"/>
  <c r="M2025" i="76"/>
  <c r="L2025" i="76"/>
  <c r="F2025" i="76"/>
  <c r="M2024" i="76"/>
  <c r="L2024" i="76"/>
  <c r="F2024" i="76"/>
  <c r="M2023" i="76"/>
  <c r="L2023" i="76"/>
  <c r="F2023" i="76"/>
  <c r="M2022" i="76"/>
  <c r="L2022" i="76"/>
  <c r="F2022" i="76"/>
  <c r="M2021" i="76"/>
  <c r="L2021" i="76"/>
  <c r="F2021" i="76"/>
  <c r="M2020" i="76"/>
  <c r="L2020" i="76"/>
  <c r="F2020" i="76"/>
  <c r="M2019" i="76"/>
  <c r="L2019" i="76"/>
  <c r="F2019" i="76"/>
  <c r="M2018" i="76"/>
  <c r="L2018" i="76"/>
  <c r="F2018" i="76"/>
  <c r="M2017" i="76"/>
  <c r="L2017" i="76"/>
  <c r="F2017" i="76"/>
  <c r="M2016" i="76"/>
  <c r="L2016" i="76"/>
  <c r="F2016" i="76"/>
  <c r="M2015" i="76"/>
  <c r="L2015" i="76"/>
  <c r="F2015" i="76"/>
  <c r="M2014" i="76"/>
  <c r="L2014" i="76"/>
  <c r="F2014" i="76"/>
  <c r="M2013" i="76"/>
  <c r="L2013" i="76"/>
  <c r="F2013" i="76"/>
  <c r="M2012" i="76"/>
  <c r="L2012" i="76"/>
  <c r="F2012" i="76"/>
  <c r="M2011" i="76"/>
  <c r="L2011" i="76"/>
  <c r="F2011" i="76"/>
  <c r="M2010" i="76"/>
  <c r="L2010" i="76"/>
  <c r="F2010" i="76"/>
  <c r="M2009" i="76"/>
  <c r="L2009" i="76"/>
  <c r="F2009" i="76"/>
  <c r="M2008" i="76"/>
  <c r="L2008" i="76"/>
  <c r="F2008" i="76"/>
  <c r="M2007" i="76"/>
  <c r="L2007" i="76"/>
  <c r="F2007" i="76"/>
  <c r="M2006" i="76"/>
  <c r="L2006" i="76"/>
  <c r="F2006" i="76"/>
  <c r="M2005" i="76"/>
  <c r="L2005" i="76"/>
  <c r="F2005" i="76"/>
  <c r="M2004" i="76"/>
  <c r="L2004" i="76"/>
  <c r="F2004" i="76"/>
  <c r="M2003" i="76"/>
  <c r="L2003" i="76"/>
  <c r="F2003" i="76"/>
  <c r="M2002" i="76"/>
  <c r="L2002" i="76"/>
  <c r="F2002" i="76"/>
  <c r="M2001" i="76"/>
  <c r="L2001" i="76"/>
  <c r="F2001" i="76"/>
  <c r="M2000" i="76"/>
  <c r="L2000" i="76"/>
  <c r="F2000" i="76"/>
  <c r="M1999" i="76"/>
  <c r="L1999" i="76"/>
  <c r="F1999" i="76"/>
  <c r="M1998" i="76"/>
  <c r="L1998" i="76"/>
  <c r="F1998" i="76"/>
  <c r="M1997" i="76"/>
  <c r="L1997" i="76"/>
  <c r="F1997" i="76"/>
  <c r="K1997" i="76" s="1"/>
  <c r="M1996" i="76"/>
  <c r="L1996" i="76"/>
  <c r="F1996" i="76"/>
  <c r="M1995" i="76"/>
  <c r="L1995" i="76"/>
  <c r="F1995" i="76"/>
  <c r="N1995" i="76" s="1"/>
  <c r="M1994" i="76"/>
  <c r="L1994" i="76"/>
  <c r="F1994" i="76"/>
  <c r="M1993" i="76"/>
  <c r="L1993" i="76"/>
  <c r="F1993" i="76"/>
  <c r="N1993" i="76" s="1"/>
  <c r="M1992" i="76"/>
  <c r="L1992" i="76"/>
  <c r="F1992" i="76"/>
  <c r="K1992" i="76" s="1"/>
  <c r="M1991" i="76"/>
  <c r="L1991" i="76"/>
  <c r="F1991" i="76"/>
  <c r="N1991" i="76" s="1"/>
  <c r="M1990" i="76"/>
  <c r="L1990" i="76"/>
  <c r="F1990" i="76"/>
  <c r="N1990" i="76" s="1"/>
  <c r="M1989" i="76"/>
  <c r="L1989" i="76"/>
  <c r="F1989" i="76"/>
  <c r="N1989" i="76" s="1"/>
  <c r="M1988" i="76"/>
  <c r="L1988" i="76"/>
  <c r="F1988" i="76"/>
  <c r="N1988" i="76" s="1"/>
  <c r="M1987" i="76"/>
  <c r="L1987" i="76"/>
  <c r="F1987" i="76"/>
  <c r="N1987" i="76" s="1"/>
  <c r="M1986" i="76"/>
  <c r="L1986" i="76"/>
  <c r="F1986" i="76"/>
  <c r="N1986" i="76" s="1"/>
  <c r="M1985" i="76"/>
  <c r="L1985" i="76"/>
  <c r="F1985" i="76"/>
  <c r="N1985" i="76" s="1"/>
  <c r="M1984" i="76"/>
  <c r="L1984" i="76"/>
  <c r="F1984" i="76"/>
  <c r="N1984" i="76" s="1"/>
  <c r="M1983" i="76"/>
  <c r="L1983" i="76"/>
  <c r="F1983" i="76"/>
  <c r="N1983" i="76" s="1"/>
  <c r="M1982" i="76"/>
  <c r="L1982" i="76"/>
  <c r="F1982" i="76"/>
  <c r="N1982" i="76" s="1"/>
  <c r="M1981" i="76"/>
  <c r="L1981" i="76"/>
  <c r="F1981" i="76"/>
  <c r="N1981" i="76" s="1"/>
  <c r="M1980" i="76"/>
  <c r="L1980" i="76"/>
  <c r="F1980" i="76"/>
  <c r="N1980" i="76" s="1"/>
  <c r="M1979" i="76"/>
  <c r="L1979" i="76"/>
  <c r="F1979" i="76"/>
  <c r="N1979" i="76" s="1"/>
  <c r="M1978" i="76"/>
  <c r="L1978" i="76"/>
  <c r="F1978" i="76"/>
  <c r="N1978" i="76" s="1"/>
  <c r="M1977" i="76"/>
  <c r="L1977" i="76"/>
  <c r="F1977" i="76"/>
  <c r="N1977" i="76" s="1"/>
  <c r="M1976" i="76"/>
  <c r="L1976" i="76"/>
  <c r="F1976" i="76"/>
  <c r="N1976" i="76" s="1"/>
  <c r="M1975" i="76"/>
  <c r="L1975" i="76"/>
  <c r="F1975" i="76"/>
  <c r="N1975" i="76" s="1"/>
  <c r="M1974" i="76"/>
  <c r="L1974" i="76"/>
  <c r="F1974" i="76"/>
  <c r="N1974" i="76" s="1"/>
  <c r="M1973" i="76"/>
  <c r="L1973" i="76"/>
  <c r="F1973" i="76"/>
  <c r="N1973" i="76" s="1"/>
  <c r="M1972" i="76"/>
  <c r="L1972" i="76"/>
  <c r="F1972" i="76"/>
  <c r="N1972" i="76" s="1"/>
  <c r="M1971" i="76"/>
  <c r="L1971" i="76"/>
  <c r="F1971" i="76"/>
  <c r="N1971" i="76" s="1"/>
  <c r="M1970" i="76"/>
  <c r="L1970" i="76"/>
  <c r="F1970" i="76"/>
  <c r="N1970" i="76" s="1"/>
  <c r="M1969" i="76"/>
  <c r="L1969" i="76"/>
  <c r="F1969" i="76"/>
  <c r="N1969" i="76" s="1"/>
  <c r="M1968" i="76"/>
  <c r="L1968" i="76"/>
  <c r="F1968" i="76"/>
  <c r="N1968" i="76" s="1"/>
  <c r="M1967" i="76"/>
  <c r="L1967" i="76"/>
  <c r="F1967" i="76"/>
  <c r="N1967" i="76" s="1"/>
  <c r="M1966" i="76"/>
  <c r="L1966" i="76"/>
  <c r="F1966" i="76"/>
  <c r="N1966" i="76" s="1"/>
  <c r="M1965" i="76"/>
  <c r="L1965" i="76"/>
  <c r="F1965" i="76"/>
  <c r="M1964" i="76"/>
  <c r="L1964" i="76"/>
  <c r="F1964" i="76"/>
  <c r="M1963" i="76"/>
  <c r="L1963" i="76"/>
  <c r="F1963" i="76"/>
  <c r="M1962" i="76"/>
  <c r="L1962" i="76"/>
  <c r="F1962" i="76"/>
  <c r="M1961" i="76"/>
  <c r="L1961" i="76"/>
  <c r="F1961" i="76"/>
  <c r="M1960" i="76"/>
  <c r="L1960" i="76"/>
  <c r="F1960" i="76"/>
  <c r="M1959" i="76"/>
  <c r="L1959" i="76"/>
  <c r="F1959" i="76"/>
  <c r="M1958" i="76"/>
  <c r="L1958" i="76"/>
  <c r="F1958" i="76"/>
  <c r="M1957" i="76"/>
  <c r="L1957" i="76"/>
  <c r="F1957" i="76"/>
  <c r="M1956" i="76"/>
  <c r="L1956" i="76"/>
  <c r="F1956" i="76"/>
  <c r="M1955" i="76"/>
  <c r="L1955" i="76"/>
  <c r="F1955" i="76"/>
  <c r="M1954" i="76"/>
  <c r="L1954" i="76"/>
  <c r="F1954" i="76"/>
  <c r="M1953" i="76"/>
  <c r="L1953" i="76"/>
  <c r="F1953" i="76"/>
  <c r="M1952" i="76"/>
  <c r="L1952" i="76"/>
  <c r="F1952" i="76"/>
  <c r="M1951" i="76"/>
  <c r="L1951" i="76"/>
  <c r="F1951" i="76"/>
  <c r="M1950" i="76"/>
  <c r="L1950" i="76"/>
  <c r="F1950" i="76"/>
  <c r="M1949" i="76"/>
  <c r="L1949" i="76"/>
  <c r="F1949" i="76"/>
  <c r="M1948" i="76"/>
  <c r="L1948" i="76"/>
  <c r="F1948" i="76"/>
  <c r="M1947" i="76"/>
  <c r="L1947" i="76"/>
  <c r="F1947" i="76"/>
  <c r="M1946" i="76"/>
  <c r="L1946" i="76"/>
  <c r="F1946" i="76"/>
  <c r="M1945" i="76"/>
  <c r="L1945" i="76"/>
  <c r="F1945" i="76"/>
  <c r="M1944" i="76"/>
  <c r="L1944" i="76"/>
  <c r="F1944" i="76"/>
  <c r="M1943" i="76"/>
  <c r="L1943" i="76"/>
  <c r="F1943" i="76"/>
  <c r="M1942" i="76"/>
  <c r="L1942" i="76"/>
  <c r="F1942" i="76"/>
  <c r="M1941" i="76"/>
  <c r="L1941" i="76"/>
  <c r="F1941" i="76"/>
  <c r="M1940" i="76"/>
  <c r="L1940" i="76"/>
  <c r="F1940" i="76"/>
  <c r="M1939" i="76"/>
  <c r="L1939" i="76"/>
  <c r="F1939" i="76"/>
  <c r="M1938" i="76"/>
  <c r="L1938" i="76"/>
  <c r="F1938" i="76"/>
  <c r="M1937" i="76"/>
  <c r="L1937" i="76"/>
  <c r="F1937" i="76"/>
  <c r="M1936" i="76"/>
  <c r="L1936" i="76"/>
  <c r="F1936" i="76"/>
  <c r="M1935" i="76"/>
  <c r="L1935" i="76"/>
  <c r="F1935" i="76"/>
  <c r="M1934" i="76"/>
  <c r="L1934" i="76"/>
  <c r="F1934" i="76"/>
  <c r="M1933" i="76"/>
  <c r="L1933" i="76"/>
  <c r="F1933" i="76"/>
  <c r="M1932" i="76"/>
  <c r="L1932" i="76"/>
  <c r="F1932" i="76"/>
  <c r="M1931" i="76"/>
  <c r="L1931" i="76"/>
  <c r="F1931" i="76"/>
  <c r="M1930" i="76"/>
  <c r="L1930" i="76"/>
  <c r="F1930" i="76"/>
  <c r="M1929" i="76"/>
  <c r="L1929" i="76"/>
  <c r="F1929" i="76"/>
  <c r="M1928" i="76"/>
  <c r="L1928" i="76"/>
  <c r="F1928" i="76"/>
  <c r="M1927" i="76"/>
  <c r="L1927" i="76"/>
  <c r="F1927" i="76"/>
  <c r="M1926" i="76"/>
  <c r="L1926" i="76"/>
  <c r="F1926" i="76"/>
  <c r="M1925" i="76"/>
  <c r="L1925" i="76"/>
  <c r="F1925" i="76"/>
  <c r="M1924" i="76"/>
  <c r="L1924" i="76"/>
  <c r="F1924" i="76"/>
  <c r="M1923" i="76"/>
  <c r="L1923" i="76"/>
  <c r="F1923" i="76"/>
  <c r="M1922" i="76"/>
  <c r="L1922" i="76"/>
  <c r="F1922" i="76"/>
  <c r="M1921" i="76"/>
  <c r="L1921" i="76"/>
  <c r="F1921" i="76"/>
  <c r="M1920" i="76"/>
  <c r="L1920" i="76"/>
  <c r="F1920" i="76"/>
  <c r="M1919" i="76"/>
  <c r="L1919" i="76"/>
  <c r="F1919" i="76"/>
  <c r="M1918" i="76"/>
  <c r="L1918" i="76"/>
  <c r="F1918" i="76"/>
  <c r="M1917" i="76"/>
  <c r="L1917" i="76"/>
  <c r="F1917" i="76"/>
  <c r="M1916" i="76"/>
  <c r="L1916" i="76"/>
  <c r="F1916" i="76"/>
  <c r="M1915" i="76"/>
  <c r="L1915" i="76"/>
  <c r="F1915" i="76"/>
  <c r="M1914" i="76"/>
  <c r="L1914" i="76"/>
  <c r="F1914" i="76"/>
  <c r="M1913" i="76"/>
  <c r="L1913" i="76"/>
  <c r="F1913" i="76"/>
  <c r="M1912" i="76"/>
  <c r="L1912" i="76"/>
  <c r="F1912" i="76"/>
  <c r="M1911" i="76"/>
  <c r="L1911" i="76"/>
  <c r="F1911" i="76"/>
  <c r="M1910" i="76"/>
  <c r="L1910" i="76"/>
  <c r="F1910" i="76"/>
  <c r="M1909" i="76"/>
  <c r="L1909" i="76"/>
  <c r="F1909" i="76"/>
  <c r="M1908" i="76"/>
  <c r="L1908" i="76"/>
  <c r="F1908" i="76"/>
  <c r="M1907" i="76"/>
  <c r="L1907" i="76"/>
  <c r="F1907" i="76"/>
  <c r="M1906" i="76"/>
  <c r="L1906" i="76"/>
  <c r="F1906" i="76"/>
  <c r="M1905" i="76"/>
  <c r="L1905" i="76"/>
  <c r="F1905" i="76"/>
  <c r="M1904" i="76"/>
  <c r="L1904" i="76"/>
  <c r="F1904" i="76"/>
  <c r="M1903" i="76"/>
  <c r="L1903" i="76"/>
  <c r="F1903" i="76"/>
  <c r="M1902" i="76"/>
  <c r="L1902" i="76"/>
  <c r="F1902" i="76"/>
  <c r="M1901" i="76"/>
  <c r="L1901" i="76"/>
  <c r="F1901" i="76"/>
  <c r="M1900" i="76"/>
  <c r="L1900" i="76"/>
  <c r="F1900" i="76"/>
  <c r="M1899" i="76"/>
  <c r="L1899" i="76"/>
  <c r="F1899" i="76"/>
  <c r="M1898" i="76"/>
  <c r="L1898" i="76"/>
  <c r="F1898" i="76"/>
  <c r="M1897" i="76"/>
  <c r="L1897" i="76"/>
  <c r="F1897" i="76"/>
  <c r="M1896" i="76"/>
  <c r="L1896" i="76"/>
  <c r="F1896" i="76"/>
  <c r="M1895" i="76"/>
  <c r="L1895" i="76"/>
  <c r="F1895" i="76"/>
  <c r="M1894" i="76"/>
  <c r="L1894" i="76"/>
  <c r="F1894" i="76"/>
  <c r="M1893" i="76"/>
  <c r="L1893" i="76"/>
  <c r="F1893" i="76"/>
  <c r="M1892" i="76"/>
  <c r="L1892" i="76"/>
  <c r="F1892" i="76"/>
  <c r="M1891" i="76"/>
  <c r="L1891" i="76"/>
  <c r="F1891" i="76"/>
  <c r="M1890" i="76"/>
  <c r="L1890" i="76"/>
  <c r="F1890" i="76"/>
  <c r="M1889" i="76"/>
  <c r="L1889" i="76"/>
  <c r="F1889" i="76"/>
  <c r="M1888" i="76"/>
  <c r="L1888" i="76"/>
  <c r="F1888" i="76"/>
  <c r="M1887" i="76"/>
  <c r="L1887" i="76"/>
  <c r="F1887" i="76"/>
  <c r="M1886" i="76"/>
  <c r="L1886" i="76"/>
  <c r="F1886" i="76"/>
  <c r="M1885" i="76"/>
  <c r="L1885" i="76"/>
  <c r="F1885" i="76"/>
  <c r="M1884" i="76"/>
  <c r="L1884" i="76"/>
  <c r="F1884" i="76"/>
  <c r="M1883" i="76"/>
  <c r="L1883" i="76"/>
  <c r="F1883" i="76"/>
  <c r="M1882" i="76"/>
  <c r="L1882" i="76"/>
  <c r="F1882" i="76"/>
  <c r="M1881" i="76"/>
  <c r="L1881" i="76"/>
  <c r="F1881" i="76"/>
  <c r="M1880" i="76"/>
  <c r="L1880" i="76"/>
  <c r="F1880" i="76"/>
  <c r="M1879" i="76"/>
  <c r="L1879" i="76"/>
  <c r="F1879" i="76"/>
  <c r="M1878" i="76"/>
  <c r="L1878" i="76"/>
  <c r="F1878" i="76"/>
  <c r="M1877" i="76"/>
  <c r="L1877" i="76"/>
  <c r="F1877" i="76"/>
  <c r="M1876" i="76"/>
  <c r="L1876" i="76"/>
  <c r="F1876" i="76"/>
  <c r="M1875" i="76"/>
  <c r="L1875" i="76"/>
  <c r="F1875" i="76"/>
  <c r="M1874" i="76"/>
  <c r="L1874" i="76"/>
  <c r="F1874" i="76"/>
  <c r="M1873" i="76"/>
  <c r="L1873" i="76"/>
  <c r="F1873" i="76"/>
  <c r="M1872" i="76"/>
  <c r="L1872" i="76"/>
  <c r="F1872" i="76"/>
  <c r="M1871" i="76"/>
  <c r="L1871" i="76"/>
  <c r="F1871" i="76"/>
  <c r="M1870" i="76"/>
  <c r="L1870" i="76"/>
  <c r="F1870" i="76"/>
  <c r="M1869" i="76"/>
  <c r="L1869" i="76"/>
  <c r="F1869" i="76"/>
  <c r="M1868" i="76"/>
  <c r="L1868" i="76"/>
  <c r="F1868" i="76"/>
  <c r="M1867" i="76"/>
  <c r="L1867" i="76"/>
  <c r="F1867" i="76"/>
  <c r="M1866" i="76"/>
  <c r="L1866" i="76"/>
  <c r="F1866" i="76"/>
  <c r="M1865" i="76"/>
  <c r="L1865" i="76"/>
  <c r="F1865" i="76"/>
  <c r="M1864" i="76"/>
  <c r="L1864" i="76"/>
  <c r="F1864" i="76"/>
  <c r="M1863" i="76"/>
  <c r="L1863" i="76"/>
  <c r="F1863" i="76"/>
  <c r="M1862" i="76"/>
  <c r="L1862" i="76"/>
  <c r="F1862" i="76"/>
  <c r="M1861" i="76"/>
  <c r="L1861" i="76"/>
  <c r="F1861" i="76"/>
  <c r="M1860" i="76"/>
  <c r="L1860" i="76"/>
  <c r="F1860" i="76"/>
  <c r="M1859" i="76"/>
  <c r="L1859" i="76"/>
  <c r="F1859" i="76"/>
  <c r="M1858" i="76"/>
  <c r="L1858" i="76"/>
  <c r="F1858" i="76"/>
  <c r="M1857" i="76"/>
  <c r="L1857" i="76"/>
  <c r="F1857" i="76"/>
  <c r="M1856" i="76"/>
  <c r="L1856" i="76"/>
  <c r="F1856" i="76"/>
  <c r="M1855" i="76"/>
  <c r="L1855" i="76"/>
  <c r="F1855" i="76"/>
  <c r="M1854" i="76"/>
  <c r="L1854" i="76"/>
  <c r="F1854" i="76"/>
  <c r="M1853" i="76"/>
  <c r="L1853" i="76"/>
  <c r="F1853" i="76"/>
  <c r="M1852" i="76"/>
  <c r="L1852" i="76"/>
  <c r="F1852" i="76"/>
  <c r="M1851" i="76"/>
  <c r="L1851" i="76"/>
  <c r="F1851" i="76"/>
  <c r="M1850" i="76"/>
  <c r="L1850" i="76"/>
  <c r="F1850" i="76"/>
  <c r="M1849" i="76"/>
  <c r="L1849" i="76"/>
  <c r="F1849" i="76"/>
  <c r="M1848" i="76"/>
  <c r="L1848" i="76"/>
  <c r="F1848" i="76"/>
  <c r="M1847" i="76"/>
  <c r="L1847" i="76"/>
  <c r="F1847" i="76"/>
  <c r="M1846" i="76"/>
  <c r="L1846" i="76"/>
  <c r="F1846" i="76"/>
  <c r="M1845" i="76"/>
  <c r="L1845" i="76"/>
  <c r="F1845" i="76"/>
  <c r="M1844" i="76"/>
  <c r="L1844" i="76"/>
  <c r="F1844" i="76"/>
  <c r="M1843" i="76"/>
  <c r="L1843" i="76"/>
  <c r="F1843" i="76"/>
  <c r="M1842" i="76"/>
  <c r="L1842" i="76"/>
  <c r="F1842" i="76"/>
  <c r="M1841" i="76"/>
  <c r="L1841" i="76"/>
  <c r="F1841" i="76"/>
  <c r="M1840" i="76"/>
  <c r="L1840" i="76"/>
  <c r="F1840" i="76"/>
  <c r="M1839" i="76"/>
  <c r="L1839" i="76"/>
  <c r="F1839" i="76"/>
  <c r="M1838" i="76"/>
  <c r="L1838" i="76"/>
  <c r="F1838" i="76"/>
  <c r="M1837" i="76"/>
  <c r="L1837" i="76"/>
  <c r="F1837" i="76"/>
  <c r="M1836" i="76"/>
  <c r="L1836" i="76"/>
  <c r="F1836" i="76"/>
  <c r="M1835" i="76"/>
  <c r="L1835" i="76"/>
  <c r="F1835" i="76"/>
  <c r="M1834" i="76"/>
  <c r="L1834" i="76"/>
  <c r="F1834" i="76"/>
  <c r="M1833" i="76"/>
  <c r="L1833" i="76"/>
  <c r="F1833" i="76"/>
  <c r="M1832" i="76"/>
  <c r="L1832" i="76"/>
  <c r="F1832" i="76"/>
  <c r="M1831" i="76"/>
  <c r="L1831" i="76"/>
  <c r="F1831" i="76"/>
  <c r="M1830" i="76"/>
  <c r="L1830" i="76"/>
  <c r="F1830" i="76"/>
  <c r="M1829" i="76"/>
  <c r="L1829" i="76"/>
  <c r="F1829" i="76"/>
  <c r="M1828" i="76"/>
  <c r="L1828" i="76"/>
  <c r="F1828" i="76"/>
  <c r="M1827" i="76"/>
  <c r="L1827" i="76"/>
  <c r="F1827" i="76"/>
  <c r="M1826" i="76"/>
  <c r="L1826" i="76"/>
  <c r="F1826" i="76"/>
  <c r="M1825" i="76"/>
  <c r="L1825" i="76"/>
  <c r="F1825" i="76"/>
  <c r="M1824" i="76"/>
  <c r="L1824" i="76"/>
  <c r="F1824" i="76"/>
  <c r="M1823" i="76"/>
  <c r="L1823" i="76"/>
  <c r="F1823" i="76"/>
  <c r="M1822" i="76"/>
  <c r="L1822" i="76"/>
  <c r="F1822" i="76"/>
  <c r="M1821" i="76"/>
  <c r="L1821" i="76"/>
  <c r="F1821" i="76"/>
  <c r="M1820" i="76"/>
  <c r="L1820" i="76"/>
  <c r="F1820" i="76"/>
  <c r="M1819" i="76"/>
  <c r="L1819" i="76"/>
  <c r="F1819" i="76"/>
  <c r="M1818" i="76"/>
  <c r="L1818" i="76"/>
  <c r="F1818" i="76"/>
  <c r="M1817" i="76"/>
  <c r="L1817" i="76"/>
  <c r="F1817" i="76"/>
  <c r="M1816" i="76"/>
  <c r="L1816" i="76"/>
  <c r="F1816" i="76"/>
  <c r="M1815" i="76"/>
  <c r="L1815" i="76"/>
  <c r="F1815" i="76"/>
  <c r="M1814" i="76"/>
  <c r="L1814" i="76"/>
  <c r="F1814" i="76"/>
  <c r="M1813" i="76"/>
  <c r="L1813" i="76"/>
  <c r="F1813" i="76"/>
  <c r="M1812" i="76"/>
  <c r="L1812" i="76"/>
  <c r="F1812" i="76"/>
  <c r="M1811" i="76"/>
  <c r="L1811" i="76"/>
  <c r="F1811" i="76"/>
  <c r="M1810" i="76"/>
  <c r="L1810" i="76"/>
  <c r="F1810" i="76"/>
  <c r="M1809" i="76"/>
  <c r="L1809" i="76"/>
  <c r="F1809" i="76"/>
  <c r="M1808" i="76"/>
  <c r="L1808" i="76"/>
  <c r="F1808" i="76"/>
  <c r="M1807" i="76"/>
  <c r="L1807" i="76"/>
  <c r="F1807" i="76"/>
  <c r="M1806" i="76"/>
  <c r="L1806" i="76"/>
  <c r="F1806" i="76"/>
  <c r="M1805" i="76"/>
  <c r="L1805" i="76"/>
  <c r="F1805" i="76"/>
  <c r="M1804" i="76"/>
  <c r="L1804" i="76"/>
  <c r="F1804" i="76"/>
  <c r="M1803" i="76"/>
  <c r="L1803" i="76"/>
  <c r="F1803" i="76"/>
  <c r="M1802" i="76"/>
  <c r="L1802" i="76"/>
  <c r="F1802" i="76"/>
  <c r="M1801" i="76"/>
  <c r="L1801" i="76"/>
  <c r="F1801" i="76"/>
  <c r="M1800" i="76"/>
  <c r="L1800" i="76"/>
  <c r="F1800" i="76"/>
  <c r="M1799" i="76"/>
  <c r="L1799" i="76"/>
  <c r="F1799" i="76"/>
  <c r="M1798" i="76"/>
  <c r="L1798" i="76"/>
  <c r="F1798" i="76"/>
  <c r="M1797" i="76"/>
  <c r="L1797" i="76"/>
  <c r="F1797" i="76"/>
  <c r="M1796" i="76"/>
  <c r="L1796" i="76"/>
  <c r="F1796" i="76"/>
  <c r="M1795" i="76"/>
  <c r="L1795" i="76"/>
  <c r="F1795" i="76"/>
  <c r="M1794" i="76"/>
  <c r="L1794" i="76"/>
  <c r="F1794" i="76"/>
  <c r="M1793" i="76"/>
  <c r="L1793" i="76"/>
  <c r="F1793" i="76"/>
  <c r="M1792" i="76"/>
  <c r="L1792" i="76"/>
  <c r="F1792" i="76"/>
  <c r="M1791" i="76"/>
  <c r="L1791" i="76"/>
  <c r="F1791" i="76"/>
  <c r="M1790" i="76"/>
  <c r="L1790" i="76"/>
  <c r="F1790" i="76"/>
  <c r="M1789" i="76"/>
  <c r="L1789" i="76"/>
  <c r="F1789" i="76"/>
  <c r="M1788" i="76"/>
  <c r="L1788" i="76"/>
  <c r="F1788" i="76"/>
  <c r="M1787" i="76"/>
  <c r="L1787" i="76"/>
  <c r="F1787" i="76"/>
  <c r="M1786" i="76"/>
  <c r="L1786" i="76"/>
  <c r="F1786" i="76"/>
  <c r="M1785" i="76"/>
  <c r="L1785" i="76"/>
  <c r="F1785" i="76"/>
  <c r="M1784" i="76"/>
  <c r="L1784" i="76"/>
  <c r="F1784" i="76"/>
  <c r="M1783" i="76"/>
  <c r="L1783" i="76"/>
  <c r="F1783" i="76"/>
  <c r="M1782" i="76"/>
  <c r="L1782" i="76"/>
  <c r="F1782" i="76"/>
  <c r="M1781" i="76"/>
  <c r="L1781" i="76"/>
  <c r="F1781" i="76"/>
  <c r="M1780" i="76"/>
  <c r="L1780" i="76"/>
  <c r="F1780" i="76"/>
  <c r="M1779" i="76"/>
  <c r="L1779" i="76"/>
  <c r="F1779" i="76"/>
  <c r="M1778" i="76"/>
  <c r="L1778" i="76"/>
  <c r="F1778" i="76"/>
  <c r="M1777" i="76"/>
  <c r="L1777" i="76"/>
  <c r="F1777" i="76"/>
  <c r="M1776" i="76"/>
  <c r="L1776" i="76"/>
  <c r="F1776" i="76"/>
  <c r="M1775" i="76"/>
  <c r="L1775" i="76"/>
  <c r="F1775" i="76"/>
  <c r="M1774" i="76"/>
  <c r="L1774" i="76"/>
  <c r="F1774" i="76"/>
  <c r="M1773" i="76"/>
  <c r="L1773" i="76"/>
  <c r="F1773" i="76"/>
  <c r="M1772" i="76"/>
  <c r="L1772" i="76"/>
  <c r="F1772" i="76"/>
  <c r="M1771" i="76"/>
  <c r="L1771" i="76"/>
  <c r="F1771" i="76"/>
  <c r="M1770" i="76"/>
  <c r="L1770" i="76"/>
  <c r="F1770" i="76"/>
  <c r="M1769" i="76"/>
  <c r="L1769" i="76"/>
  <c r="F1769" i="76"/>
  <c r="M1768" i="76"/>
  <c r="L1768" i="76"/>
  <c r="F1768" i="76"/>
  <c r="M1767" i="76"/>
  <c r="L1767" i="76"/>
  <c r="F1767" i="76"/>
  <c r="M1766" i="76"/>
  <c r="L1766" i="76"/>
  <c r="F1766" i="76"/>
  <c r="M1765" i="76"/>
  <c r="L1765" i="76"/>
  <c r="F1765" i="76"/>
  <c r="M1764" i="76"/>
  <c r="L1764" i="76"/>
  <c r="F1764" i="76"/>
  <c r="M1763" i="76"/>
  <c r="L1763" i="76"/>
  <c r="F1763" i="76"/>
  <c r="M1762" i="76"/>
  <c r="L1762" i="76"/>
  <c r="F1762" i="76"/>
  <c r="M1761" i="76"/>
  <c r="L1761" i="76"/>
  <c r="F1761" i="76"/>
  <c r="M1760" i="76"/>
  <c r="L1760" i="76"/>
  <c r="F1760" i="76"/>
  <c r="M1759" i="76"/>
  <c r="L1759" i="76"/>
  <c r="F1759" i="76"/>
  <c r="M1758" i="76"/>
  <c r="L1758" i="76"/>
  <c r="F1758" i="76"/>
  <c r="M1757" i="76"/>
  <c r="L1757" i="76"/>
  <c r="F1757" i="76"/>
  <c r="M1756" i="76"/>
  <c r="L1756" i="76"/>
  <c r="F1756" i="76"/>
  <c r="M1755" i="76"/>
  <c r="L1755" i="76"/>
  <c r="F1755" i="76"/>
  <c r="M1754" i="76"/>
  <c r="L1754" i="76"/>
  <c r="F1754" i="76"/>
  <c r="M1753" i="76"/>
  <c r="L1753" i="76"/>
  <c r="F1753" i="76"/>
  <c r="M1752" i="76"/>
  <c r="L1752" i="76"/>
  <c r="F1752" i="76"/>
  <c r="M1751" i="76"/>
  <c r="L1751" i="76"/>
  <c r="F1751" i="76"/>
  <c r="M1750" i="76"/>
  <c r="L1750" i="76"/>
  <c r="F1750" i="76"/>
  <c r="M1749" i="76"/>
  <c r="L1749" i="76"/>
  <c r="F1749" i="76"/>
  <c r="M1748" i="76"/>
  <c r="L1748" i="76"/>
  <c r="F1748" i="76"/>
  <c r="M1747" i="76"/>
  <c r="L1747" i="76"/>
  <c r="F1747" i="76"/>
  <c r="M1746" i="76"/>
  <c r="L1746" i="76"/>
  <c r="F1746" i="76"/>
  <c r="M1745" i="76"/>
  <c r="L1745" i="76"/>
  <c r="F1745" i="76"/>
  <c r="M1744" i="76"/>
  <c r="L1744" i="76"/>
  <c r="F1744" i="76"/>
  <c r="M1743" i="76"/>
  <c r="L1743" i="76"/>
  <c r="F1743" i="76"/>
  <c r="M1742" i="76"/>
  <c r="L1742" i="76"/>
  <c r="F1742" i="76"/>
  <c r="M1741" i="76"/>
  <c r="L1741" i="76"/>
  <c r="F1741" i="76"/>
  <c r="M1740" i="76"/>
  <c r="L1740" i="76"/>
  <c r="F1740" i="76"/>
  <c r="M1739" i="76"/>
  <c r="L1739" i="76"/>
  <c r="F1739" i="76"/>
  <c r="M1738" i="76"/>
  <c r="L1738" i="76"/>
  <c r="F1738" i="76"/>
  <c r="M1737" i="76"/>
  <c r="L1737" i="76"/>
  <c r="F1737" i="76"/>
  <c r="M1736" i="76"/>
  <c r="L1736" i="76"/>
  <c r="F1736" i="76"/>
  <c r="M1735" i="76"/>
  <c r="L1735" i="76"/>
  <c r="F1735" i="76"/>
  <c r="M1734" i="76"/>
  <c r="L1734" i="76"/>
  <c r="F1734" i="76"/>
  <c r="M1733" i="76"/>
  <c r="L1733" i="76"/>
  <c r="F1733" i="76"/>
  <c r="M1732" i="76"/>
  <c r="L1732" i="76"/>
  <c r="F1732" i="76"/>
  <c r="M1731" i="76"/>
  <c r="L1731" i="76"/>
  <c r="F1731" i="76"/>
  <c r="M1730" i="76"/>
  <c r="L1730" i="76"/>
  <c r="F1730" i="76"/>
  <c r="M1729" i="76"/>
  <c r="L1729" i="76"/>
  <c r="F1729" i="76"/>
  <c r="M1728" i="76"/>
  <c r="L1728" i="76"/>
  <c r="F1728" i="76"/>
  <c r="M1727" i="76"/>
  <c r="L1727" i="76"/>
  <c r="F1727" i="76"/>
  <c r="N1727" i="76" s="1"/>
  <c r="M1726" i="76"/>
  <c r="L1726" i="76"/>
  <c r="F1726" i="76"/>
  <c r="M1725" i="76"/>
  <c r="L1725" i="76"/>
  <c r="F1725" i="76"/>
  <c r="N1725" i="76" s="1"/>
  <c r="M1724" i="76"/>
  <c r="L1724" i="76"/>
  <c r="F1724" i="76"/>
  <c r="M1723" i="76"/>
  <c r="L1723" i="76"/>
  <c r="F1723" i="76"/>
  <c r="N1723" i="76" s="1"/>
  <c r="M1722" i="76"/>
  <c r="L1722" i="76"/>
  <c r="F1722" i="76"/>
  <c r="M1721" i="76"/>
  <c r="L1721" i="76"/>
  <c r="F1721" i="76"/>
  <c r="M1720" i="76"/>
  <c r="L1720" i="76"/>
  <c r="F1720" i="76"/>
  <c r="M1719" i="76"/>
  <c r="L1719" i="76"/>
  <c r="F1719" i="76"/>
  <c r="N1719" i="76" s="1"/>
  <c r="M1718" i="76"/>
  <c r="L1718" i="76"/>
  <c r="F1718" i="76"/>
  <c r="M1717" i="76"/>
  <c r="L1717" i="76"/>
  <c r="F1717" i="76"/>
  <c r="N1717" i="76" s="1"/>
  <c r="M1716" i="76"/>
  <c r="L1716" i="76"/>
  <c r="F1716" i="76"/>
  <c r="M1715" i="76"/>
  <c r="L1715" i="76"/>
  <c r="F1715" i="76"/>
  <c r="N1715" i="76" s="1"/>
  <c r="M1714" i="76"/>
  <c r="L1714" i="76"/>
  <c r="F1714" i="76"/>
  <c r="M1713" i="76"/>
  <c r="L1713" i="76"/>
  <c r="F1713" i="76"/>
  <c r="M1712" i="76"/>
  <c r="L1712" i="76"/>
  <c r="F1712" i="76"/>
  <c r="M1711" i="76"/>
  <c r="L1711" i="76"/>
  <c r="F1711" i="76"/>
  <c r="N1711" i="76" s="1"/>
  <c r="M1710" i="76"/>
  <c r="L1710" i="76"/>
  <c r="F1710" i="76"/>
  <c r="M1709" i="76"/>
  <c r="L1709" i="76"/>
  <c r="F1709" i="76"/>
  <c r="N1709" i="76" s="1"/>
  <c r="M1708" i="76"/>
  <c r="L1708" i="76"/>
  <c r="F1708" i="76"/>
  <c r="M1707" i="76"/>
  <c r="L1707" i="76"/>
  <c r="F1707" i="76"/>
  <c r="N1707" i="76" s="1"/>
  <c r="M1706" i="76"/>
  <c r="L1706" i="76"/>
  <c r="F1706" i="76"/>
  <c r="M1705" i="76"/>
  <c r="L1705" i="76"/>
  <c r="F1705" i="76"/>
  <c r="M1704" i="76"/>
  <c r="L1704" i="76"/>
  <c r="F1704" i="76"/>
  <c r="M1703" i="76"/>
  <c r="L1703" i="76"/>
  <c r="F1703" i="76"/>
  <c r="N1703" i="76" s="1"/>
  <c r="M1702" i="76"/>
  <c r="L1702" i="76"/>
  <c r="F1702" i="76"/>
  <c r="M1701" i="76"/>
  <c r="L1701" i="76"/>
  <c r="F1701" i="76"/>
  <c r="N1701" i="76" s="1"/>
  <c r="M1700" i="76"/>
  <c r="L1700" i="76"/>
  <c r="F1700" i="76"/>
  <c r="M1699" i="76"/>
  <c r="L1699" i="76"/>
  <c r="F1699" i="76"/>
  <c r="N1699" i="76" s="1"/>
  <c r="M1698" i="76"/>
  <c r="L1698" i="76"/>
  <c r="F1698" i="76"/>
  <c r="M1697" i="76"/>
  <c r="L1697" i="76"/>
  <c r="F1697" i="76"/>
  <c r="M1696" i="76"/>
  <c r="L1696" i="76"/>
  <c r="F1696" i="76"/>
  <c r="M1695" i="76"/>
  <c r="L1695" i="76"/>
  <c r="F1695" i="76"/>
  <c r="N1695" i="76" s="1"/>
  <c r="M1694" i="76"/>
  <c r="L1694" i="76"/>
  <c r="F1694" i="76"/>
  <c r="M1693" i="76"/>
  <c r="L1693" i="76"/>
  <c r="F1693" i="76"/>
  <c r="N1693" i="76" s="1"/>
  <c r="M1692" i="76"/>
  <c r="L1692" i="76"/>
  <c r="F1692" i="76"/>
  <c r="M1691" i="76"/>
  <c r="L1691" i="76"/>
  <c r="F1691" i="76"/>
  <c r="N1691" i="76" s="1"/>
  <c r="M1690" i="76"/>
  <c r="L1690" i="76"/>
  <c r="F1690" i="76"/>
  <c r="M1689" i="76"/>
  <c r="L1689" i="76"/>
  <c r="F1689" i="76"/>
  <c r="M1688" i="76"/>
  <c r="L1688" i="76"/>
  <c r="F1688" i="76"/>
  <c r="M1687" i="76"/>
  <c r="L1687" i="76"/>
  <c r="F1687" i="76"/>
  <c r="N1687" i="76" s="1"/>
  <c r="M1686" i="76"/>
  <c r="L1686" i="76"/>
  <c r="F1686" i="76"/>
  <c r="M1685" i="76"/>
  <c r="L1685" i="76"/>
  <c r="F1685" i="76"/>
  <c r="N1685" i="76" s="1"/>
  <c r="M1684" i="76"/>
  <c r="L1684" i="76"/>
  <c r="F1684" i="76"/>
  <c r="M1683" i="76"/>
  <c r="L1683" i="76"/>
  <c r="F1683" i="76"/>
  <c r="N1683" i="76" s="1"/>
  <c r="M1682" i="76"/>
  <c r="L1682" i="76"/>
  <c r="F1682" i="76"/>
  <c r="M1681" i="76"/>
  <c r="L1681" i="76"/>
  <c r="F1681" i="76"/>
  <c r="M1680" i="76"/>
  <c r="L1680" i="76"/>
  <c r="F1680" i="76"/>
  <c r="M1679" i="76"/>
  <c r="L1679" i="76"/>
  <c r="F1679" i="76"/>
  <c r="N1679" i="76" s="1"/>
  <c r="M1678" i="76"/>
  <c r="L1678" i="76"/>
  <c r="F1678" i="76"/>
  <c r="M1677" i="76"/>
  <c r="L1677" i="76"/>
  <c r="F1677" i="76"/>
  <c r="N1677" i="76" s="1"/>
  <c r="M1676" i="76"/>
  <c r="L1676" i="76"/>
  <c r="F1676" i="76"/>
  <c r="M1675" i="76"/>
  <c r="L1675" i="76"/>
  <c r="F1675" i="76"/>
  <c r="N1675" i="76" s="1"/>
  <c r="M1674" i="76"/>
  <c r="L1674" i="76"/>
  <c r="F1674" i="76"/>
  <c r="M1673" i="76"/>
  <c r="L1673" i="76"/>
  <c r="F1673" i="76"/>
  <c r="M1672" i="76"/>
  <c r="L1672" i="76"/>
  <c r="F1672" i="76"/>
  <c r="M1671" i="76"/>
  <c r="L1671" i="76"/>
  <c r="F1671" i="76"/>
  <c r="N1671" i="76" s="1"/>
  <c r="M1670" i="76"/>
  <c r="L1670" i="76"/>
  <c r="F1670" i="76"/>
  <c r="M1669" i="76"/>
  <c r="L1669" i="76"/>
  <c r="F1669" i="76"/>
  <c r="N1669" i="76" s="1"/>
  <c r="M1668" i="76"/>
  <c r="L1668" i="76"/>
  <c r="F1668" i="76"/>
  <c r="M1667" i="76"/>
  <c r="L1667" i="76"/>
  <c r="F1667" i="76"/>
  <c r="N1667" i="76" s="1"/>
  <c r="M1666" i="76"/>
  <c r="L1666" i="76"/>
  <c r="F1666" i="76"/>
  <c r="M1665" i="76"/>
  <c r="L1665" i="76"/>
  <c r="F1665" i="76"/>
  <c r="M1664" i="76"/>
  <c r="L1664" i="76"/>
  <c r="F1664" i="76"/>
  <c r="M1663" i="76"/>
  <c r="L1663" i="76"/>
  <c r="F1663" i="76"/>
  <c r="N1663" i="76" s="1"/>
  <c r="M1662" i="76"/>
  <c r="L1662" i="76"/>
  <c r="F1662" i="76"/>
  <c r="M1661" i="76"/>
  <c r="L1661" i="76"/>
  <c r="F1661" i="76"/>
  <c r="N1661" i="76" s="1"/>
  <c r="M1660" i="76"/>
  <c r="L1660" i="76"/>
  <c r="F1660" i="76"/>
  <c r="M1659" i="76"/>
  <c r="L1659" i="76"/>
  <c r="F1659" i="76"/>
  <c r="N1659" i="76" s="1"/>
  <c r="M1658" i="76"/>
  <c r="L1658" i="76"/>
  <c r="F1658" i="76"/>
  <c r="M1657" i="76"/>
  <c r="L1657" i="76"/>
  <c r="F1657" i="76"/>
  <c r="M1656" i="76"/>
  <c r="L1656" i="76"/>
  <c r="F1656" i="76"/>
  <c r="M1655" i="76"/>
  <c r="L1655" i="76"/>
  <c r="F1655" i="76"/>
  <c r="N1655" i="76" s="1"/>
  <c r="M1654" i="76"/>
  <c r="L1654" i="76"/>
  <c r="F1654" i="76"/>
  <c r="M1653" i="76"/>
  <c r="L1653" i="76"/>
  <c r="F1653" i="76"/>
  <c r="N1653" i="76" s="1"/>
  <c r="M1652" i="76"/>
  <c r="L1652" i="76"/>
  <c r="F1652" i="76"/>
  <c r="M1651" i="76"/>
  <c r="L1651" i="76"/>
  <c r="F1651" i="76"/>
  <c r="N1651" i="76" s="1"/>
  <c r="M1650" i="76"/>
  <c r="L1650" i="76"/>
  <c r="F1650" i="76"/>
  <c r="M1649" i="76"/>
  <c r="L1649" i="76"/>
  <c r="F1649" i="76"/>
  <c r="M1648" i="76"/>
  <c r="L1648" i="76"/>
  <c r="F1648" i="76"/>
  <c r="M1647" i="76"/>
  <c r="L1647" i="76"/>
  <c r="F1647" i="76"/>
  <c r="N1647" i="76" s="1"/>
  <c r="M1646" i="76"/>
  <c r="L1646" i="76"/>
  <c r="F1646" i="76"/>
  <c r="M1645" i="76"/>
  <c r="L1645" i="76"/>
  <c r="F1645" i="76"/>
  <c r="N1645" i="76" s="1"/>
  <c r="M1644" i="76"/>
  <c r="L1644" i="76"/>
  <c r="F1644" i="76"/>
  <c r="M1643" i="76"/>
  <c r="L1643" i="76"/>
  <c r="F1643" i="76"/>
  <c r="N1643" i="76" s="1"/>
  <c r="M1642" i="76"/>
  <c r="L1642" i="76"/>
  <c r="F1642" i="76"/>
  <c r="M1641" i="76"/>
  <c r="L1641" i="76"/>
  <c r="F1641" i="76"/>
  <c r="M1640" i="76"/>
  <c r="L1640" i="76"/>
  <c r="F1640" i="76"/>
  <c r="M1639" i="76"/>
  <c r="L1639" i="76"/>
  <c r="F1639" i="76"/>
  <c r="N1639" i="76" s="1"/>
  <c r="M1638" i="76"/>
  <c r="L1638" i="76"/>
  <c r="F1638" i="76"/>
  <c r="M1637" i="76"/>
  <c r="L1637" i="76"/>
  <c r="F1637" i="76"/>
  <c r="N1637" i="76" s="1"/>
  <c r="M1636" i="76"/>
  <c r="L1636" i="76"/>
  <c r="F1636" i="76"/>
  <c r="M1635" i="76"/>
  <c r="L1635" i="76"/>
  <c r="F1635" i="76"/>
  <c r="N1635" i="76" s="1"/>
  <c r="M1634" i="76"/>
  <c r="L1634" i="76"/>
  <c r="F1634" i="76"/>
  <c r="M1633" i="76"/>
  <c r="L1633" i="76"/>
  <c r="F1633" i="76"/>
  <c r="M1632" i="76"/>
  <c r="L1632" i="76"/>
  <c r="F1632" i="76"/>
  <c r="M1631" i="76"/>
  <c r="L1631" i="76"/>
  <c r="F1631" i="76"/>
  <c r="N1631" i="76" s="1"/>
  <c r="M1630" i="76"/>
  <c r="L1630" i="76"/>
  <c r="F1630" i="76"/>
  <c r="M1629" i="76"/>
  <c r="L1629" i="76"/>
  <c r="F1629" i="76"/>
  <c r="N1629" i="76" s="1"/>
  <c r="M1628" i="76"/>
  <c r="L1628" i="76"/>
  <c r="F1628" i="76"/>
  <c r="M1627" i="76"/>
  <c r="L1627" i="76"/>
  <c r="F1627" i="76"/>
  <c r="N1627" i="76" s="1"/>
  <c r="M1626" i="76"/>
  <c r="L1626" i="76"/>
  <c r="F1626" i="76"/>
  <c r="M1625" i="76"/>
  <c r="L1625" i="76"/>
  <c r="F1625" i="76"/>
  <c r="M1624" i="76"/>
  <c r="L1624" i="76"/>
  <c r="F1624" i="76"/>
  <c r="M1623" i="76"/>
  <c r="L1623" i="76"/>
  <c r="F1623" i="76"/>
  <c r="N1623" i="76" s="1"/>
  <c r="M1622" i="76"/>
  <c r="L1622" i="76"/>
  <c r="F1622" i="76"/>
  <c r="M1621" i="76"/>
  <c r="L1621" i="76"/>
  <c r="F1621" i="76"/>
  <c r="N1621" i="76" s="1"/>
  <c r="M1620" i="76"/>
  <c r="L1620" i="76"/>
  <c r="F1620" i="76"/>
  <c r="M1619" i="76"/>
  <c r="L1619" i="76"/>
  <c r="F1619" i="76"/>
  <c r="N1619" i="76" s="1"/>
  <c r="M1618" i="76"/>
  <c r="L1618" i="76"/>
  <c r="F1618" i="76"/>
  <c r="M1617" i="76"/>
  <c r="L1617" i="76"/>
  <c r="F1617" i="76"/>
  <c r="M1616" i="76"/>
  <c r="L1616" i="76"/>
  <c r="F1616" i="76"/>
  <c r="M1615" i="76"/>
  <c r="L1615" i="76"/>
  <c r="F1615" i="76"/>
  <c r="N1615" i="76" s="1"/>
  <c r="M1614" i="76"/>
  <c r="L1614" i="76"/>
  <c r="F1614" i="76"/>
  <c r="M1613" i="76"/>
  <c r="L1613" i="76"/>
  <c r="F1613" i="76"/>
  <c r="N1613" i="76" s="1"/>
  <c r="M1612" i="76"/>
  <c r="L1612" i="76"/>
  <c r="F1612" i="76"/>
  <c r="M1611" i="76"/>
  <c r="L1611" i="76"/>
  <c r="F1611" i="76"/>
  <c r="N1611" i="76" s="1"/>
  <c r="M1610" i="76"/>
  <c r="L1610" i="76"/>
  <c r="F1610" i="76"/>
  <c r="M1609" i="76"/>
  <c r="L1609" i="76"/>
  <c r="F1609" i="76"/>
  <c r="M1608" i="76"/>
  <c r="L1608" i="76"/>
  <c r="F1608" i="76"/>
  <c r="M1607" i="76"/>
  <c r="L1607" i="76"/>
  <c r="F1607" i="76"/>
  <c r="N1607" i="76" s="1"/>
  <c r="M1606" i="76"/>
  <c r="L1606" i="76"/>
  <c r="F1606" i="76"/>
  <c r="M1605" i="76"/>
  <c r="L1605" i="76"/>
  <c r="F1605" i="76"/>
  <c r="N1605" i="76" s="1"/>
  <c r="M1604" i="76"/>
  <c r="L1604" i="76"/>
  <c r="F1604" i="76"/>
  <c r="M1603" i="76"/>
  <c r="L1603" i="76"/>
  <c r="F1603" i="76"/>
  <c r="N1603" i="76" s="1"/>
  <c r="M1602" i="76"/>
  <c r="L1602" i="76"/>
  <c r="F1602" i="76"/>
  <c r="M1601" i="76"/>
  <c r="L1601" i="76"/>
  <c r="F1601" i="76"/>
  <c r="M1600" i="76"/>
  <c r="L1600" i="76"/>
  <c r="F1600" i="76"/>
  <c r="M1599" i="76"/>
  <c r="L1599" i="76"/>
  <c r="F1599" i="76"/>
  <c r="N1599" i="76" s="1"/>
  <c r="M1598" i="76"/>
  <c r="L1598" i="76"/>
  <c r="F1598" i="76"/>
  <c r="M1597" i="76"/>
  <c r="L1597" i="76"/>
  <c r="F1597" i="76"/>
  <c r="N1597" i="76" s="1"/>
  <c r="M1596" i="76"/>
  <c r="L1596" i="76"/>
  <c r="F1596" i="76"/>
  <c r="M1595" i="76"/>
  <c r="L1595" i="76"/>
  <c r="F1595" i="76"/>
  <c r="N1595" i="76" s="1"/>
  <c r="M1594" i="76"/>
  <c r="L1594" i="76"/>
  <c r="F1594" i="76"/>
  <c r="M1593" i="76"/>
  <c r="L1593" i="76"/>
  <c r="F1593" i="76"/>
  <c r="M1592" i="76"/>
  <c r="L1592" i="76"/>
  <c r="F1592" i="76"/>
  <c r="M1591" i="76"/>
  <c r="L1591" i="76"/>
  <c r="F1591" i="76"/>
  <c r="N1591" i="76" s="1"/>
  <c r="M1590" i="76"/>
  <c r="L1590" i="76"/>
  <c r="F1590" i="76"/>
  <c r="M1589" i="76"/>
  <c r="L1589" i="76"/>
  <c r="F1589" i="76"/>
  <c r="N1589" i="76" s="1"/>
  <c r="M1588" i="76"/>
  <c r="L1588" i="76"/>
  <c r="F1588" i="76"/>
  <c r="M1587" i="76"/>
  <c r="L1587" i="76"/>
  <c r="F1587" i="76"/>
  <c r="N1587" i="76" s="1"/>
  <c r="M1586" i="76"/>
  <c r="L1586" i="76"/>
  <c r="F1586" i="76"/>
  <c r="M1585" i="76"/>
  <c r="L1585" i="76"/>
  <c r="F1585" i="76"/>
  <c r="M1584" i="76"/>
  <c r="L1584" i="76"/>
  <c r="F1584" i="76"/>
  <c r="M1583" i="76"/>
  <c r="L1583" i="76"/>
  <c r="F1583" i="76"/>
  <c r="N1583" i="76" s="1"/>
  <c r="M1582" i="76"/>
  <c r="L1582" i="76"/>
  <c r="F1582" i="76"/>
  <c r="M1581" i="76"/>
  <c r="L1581" i="76"/>
  <c r="F1581" i="76"/>
  <c r="N1581" i="76" s="1"/>
  <c r="M1580" i="76"/>
  <c r="L1580" i="76"/>
  <c r="F1580" i="76"/>
  <c r="M1579" i="76"/>
  <c r="L1579" i="76"/>
  <c r="F1579" i="76"/>
  <c r="N1579" i="76" s="1"/>
  <c r="M1578" i="76"/>
  <c r="L1578" i="76"/>
  <c r="F1578" i="76"/>
  <c r="M1577" i="76"/>
  <c r="L1577" i="76"/>
  <c r="F1577" i="76"/>
  <c r="M1576" i="76"/>
  <c r="L1576" i="76"/>
  <c r="F1576" i="76"/>
  <c r="K1576" i="76" s="1"/>
  <c r="M1575" i="76"/>
  <c r="L1575" i="76"/>
  <c r="F1575" i="76"/>
  <c r="M1574" i="76"/>
  <c r="L1574" i="76"/>
  <c r="F1574" i="76"/>
  <c r="M1573" i="76"/>
  <c r="L1573" i="76"/>
  <c r="F1573" i="76"/>
  <c r="M1572" i="76"/>
  <c r="L1572" i="76"/>
  <c r="F1572" i="76"/>
  <c r="M1571" i="76"/>
  <c r="L1571" i="76"/>
  <c r="F1571" i="76"/>
  <c r="M1570" i="76"/>
  <c r="L1570" i="76"/>
  <c r="F1570" i="76"/>
  <c r="M1569" i="76"/>
  <c r="L1569" i="76"/>
  <c r="F1569" i="76"/>
  <c r="M1568" i="76"/>
  <c r="L1568" i="76"/>
  <c r="F1568" i="76"/>
  <c r="M1567" i="76"/>
  <c r="L1567" i="76"/>
  <c r="F1567" i="76"/>
  <c r="M1566" i="76"/>
  <c r="L1566" i="76"/>
  <c r="F1566" i="76"/>
  <c r="M1565" i="76"/>
  <c r="L1565" i="76"/>
  <c r="F1565" i="76"/>
  <c r="M1564" i="76"/>
  <c r="L1564" i="76"/>
  <c r="F1564" i="76"/>
  <c r="M1563" i="76"/>
  <c r="L1563" i="76"/>
  <c r="F1563" i="76"/>
  <c r="M1562" i="76"/>
  <c r="L1562" i="76"/>
  <c r="F1562" i="76"/>
  <c r="M1561" i="76"/>
  <c r="L1561" i="76"/>
  <c r="F1561" i="76"/>
  <c r="M1560" i="76"/>
  <c r="L1560" i="76"/>
  <c r="F1560" i="76"/>
  <c r="M1559" i="76"/>
  <c r="L1559" i="76"/>
  <c r="F1559" i="76"/>
  <c r="M1558" i="76"/>
  <c r="L1558" i="76"/>
  <c r="F1558" i="76"/>
  <c r="M1557" i="76"/>
  <c r="L1557" i="76"/>
  <c r="F1557" i="76"/>
  <c r="M1556" i="76"/>
  <c r="L1556" i="76"/>
  <c r="F1556" i="76"/>
  <c r="M1555" i="76"/>
  <c r="L1555" i="76"/>
  <c r="F1555" i="76"/>
  <c r="M1554" i="76"/>
  <c r="L1554" i="76"/>
  <c r="F1554" i="76"/>
  <c r="M1553" i="76"/>
  <c r="L1553" i="76"/>
  <c r="F1553" i="76"/>
  <c r="M1552" i="76"/>
  <c r="L1552" i="76"/>
  <c r="F1552" i="76"/>
  <c r="M1551" i="76"/>
  <c r="L1551" i="76"/>
  <c r="F1551" i="76"/>
  <c r="M1550" i="76"/>
  <c r="L1550" i="76"/>
  <c r="F1550" i="76"/>
  <c r="M1549" i="76"/>
  <c r="L1549" i="76"/>
  <c r="F1549" i="76"/>
  <c r="M1548" i="76"/>
  <c r="L1548" i="76"/>
  <c r="F1548" i="76"/>
  <c r="M1547" i="76"/>
  <c r="L1547" i="76"/>
  <c r="F1547" i="76"/>
  <c r="M1546" i="76"/>
  <c r="L1546" i="76"/>
  <c r="F1546" i="76"/>
  <c r="M1545" i="76"/>
  <c r="L1545" i="76"/>
  <c r="F1545" i="76"/>
  <c r="M1544" i="76"/>
  <c r="L1544" i="76"/>
  <c r="F1544" i="76"/>
  <c r="M1543" i="76"/>
  <c r="L1543" i="76"/>
  <c r="F1543" i="76"/>
  <c r="M1542" i="76"/>
  <c r="L1542" i="76"/>
  <c r="F1542" i="76"/>
  <c r="M1541" i="76"/>
  <c r="L1541" i="76"/>
  <c r="F1541" i="76"/>
  <c r="M1540" i="76"/>
  <c r="L1540" i="76"/>
  <c r="F1540" i="76"/>
  <c r="M1539" i="76"/>
  <c r="L1539" i="76"/>
  <c r="F1539" i="76"/>
  <c r="M1538" i="76"/>
  <c r="L1538" i="76"/>
  <c r="F1538" i="76"/>
  <c r="M1537" i="76"/>
  <c r="L1537" i="76"/>
  <c r="F1537" i="76"/>
  <c r="M1536" i="76"/>
  <c r="L1536" i="76"/>
  <c r="F1536" i="76"/>
  <c r="M1535" i="76"/>
  <c r="L1535" i="76"/>
  <c r="F1535" i="76"/>
  <c r="M1534" i="76"/>
  <c r="L1534" i="76"/>
  <c r="F1534" i="76"/>
  <c r="M1533" i="76"/>
  <c r="L1533" i="76"/>
  <c r="F1533" i="76"/>
  <c r="M1532" i="76"/>
  <c r="L1532" i="76"/>
  <c r="F1532" i="76"/>
  <c r="M1531" i="76"/>
  <c r="L1531" i="76"/>
  <c r="F1531" i="76"/>
  <c r="M1530" i="76"/>
  <c r="L1530" i="76"/>
  <c r="F1530" i="76"/>
  <c r="M1529" i="76"/>
  <c r="L1529" i="76"/>
  <c r="F1529" i="76"/>
  <c r="M1528" i="76"/>
  <c r="L1528" i="76"/>
  <c r="F1528" i="76"/>
  <c r="M1527" i="76"/>
  <c r="L1527" i="76"/>
  <c r="F1527" i="76"/>
  <c r="M1526" i="76"/>
  <c r="L1526" i="76"/>
  <c r="F1526" i="76"/>
  <c r="M1525" i="76"/>
  <c r="L1525" i="76"/>
  <c r="F1525" i="76"/>
  <c r="M1524" i="76"/>
  <c r="L1524" i="76"/>
  <c r="F1524" i="76"/>
  <c r="M1523" i="76"/>
  <c r="L1523" i="76"/>
  <c r="F1523" i="76"/>
  <c r="M1522" i="76"/>
  <c r="L1522" i="76"/>
  <c r="F1522" i="76"/>
  <c r="M1521" i="76"/>
  <c r="L1521" i="76"/>
  <c r="F1521" i="76"/>
  <c r="M1520" i="76"/>
  <c r="L1520" i="76"/>
  <c r="F1520" i="76"/>
  <c r="M1519" i="76"/>
  <c r="L1519" i="76"/>
  <c r="F1519" i="76"/>
  <c r="M1518" i="76"/>
  <c r="L1518" i="76"/>
  <c r="F1518" i="76"/>
  <c r="M1517" i="76"/>
  <c r="L1517" i="76"/>
  <c r="F1517" i="76"/>
  <c r="M1516" i="76"/>
  <c r="L1516" i="76"/>
  <c r="F1516" i="76"/>
  <c r="M1515" i="76"/>
  <c r="L1515" i="76"/>
  <c r="F1515" i="76"/>
  <c r="M1514" i="76"/>
  <c r="L1514" i="76"/>
  <c r="F1514" i="76"/>
  <c r="M1513" i="76"/>
  <c r="L1513" i="76"/>
  <c r="F1513" i="76"/>
  <c r="M1512" i="76"/>
  <c r="L1512" i="76"/>
  <c r="F1512" i="76"/>
  <c r="M1511" i="76"/>
  <c r="L1511" i="76"/>
  <c r="F1511" i="76"/>
  <c r="M1510" i="76"/>
  <c r="L1510" i="76"/>
  <c r="F1510" i="76"/>
  <c r="M1509" i="76"/>
  <c r="L1509" i="76"/>
  <c r="F1509" i="76"/>
  <c r="M1508" i="76"/>
  <c r="L1508" i="76"/>
  <c r="F1508" i="76"/>
  <c r="M1507" i="76"/>
  <c r="L1507" i="76"/>
  <c r="F1507" i="76"/>
  <c r="M1506" i="76"/>
  <c r="L1506" i="76"/>
  <c r="F1506" i="76"/>
  <c r="M1505" i="76"/>
  <c r="L1505" i="76"/>
  <c r="F1505" i="76"/>
  <c r="M1504" i="76"/>
  <c r="L1504" i="76"/>
  <c r="F1504" i="76"/>
  <c r="M1503" i="76"/>
  <c r="L1503" i="76"/>
  <c r="F1503" i="76"/>
  <c r="M1502" i="76"/>
  <c r="L1502" i="76"/>
  <c r="F1502" i="76"/>
  <c r="M1501" i="76"/>
  <c r="L1501" i="76"/>
  <c r="F1501" i="76"/>
  <c r="M1500" i="76"/>
  <c r="L1500" i="76"/>
  <c r="F1500" i="76"/>
  <c r="M1499" i="76"/>
  <c r="L1499" i="76"/>
  <c r="F1499" i="76"/>
  <c r="M1498" i="76"/>
  <c r="L1498" i="76"/>
  <c r="F1498" i="76"/>
  <c r="M1497" i="76"/>
  <c r="L1497" i="76"/>
  <c r="F1497" i="76"/>
  <c r="M1496" i="76"/>
  <c r="L1496" i="76"/>
  <c r="F1496" i="76"/>
  <c r="M1495" i="76"/>
  <c r="L1495" i="76"/>
  <c r="F1495" i="76"/>
  <c r="M1494" i="76"/>
  <c r="L1494" i="76"/>
  <c r="F1494" i="76"/>
  <c r="M1493" i="76"/>
  <c r="L1493" i="76"/>
  <c r="F1493" i="76"/>
  <c r="M1492" i="76"/>
  <c r="L1492" i="76"/>
  <c r="F1492" i="76"/>
  <c r="M1491" i="76"/>
  <c r="L1491" i="76"/>
  <c r="F1491" i="76"/>
  <c r="M1490" i="76"/>
  <c r="L1490" i="76"/>
  <c r="F1490" i="76"/>
  <c r="M1489" i="76"/>
  <c r="L1489" i="76"/>
  <c r="F1489" i="76"/>
  <c r="M1488" i="76"/>
  <c r="L1488" i="76"/>
  <c r="F1488" i="76"/>
  <c r="M1487" i="76"/>
  <c r="L1487" i="76"/>
  <c r="F1487" i="76"/>
  <c r="M1486" i="76"/>
  <c r="L1486" i="76"/>
  <c r="F1486" i="76"/>
  <c r="M1485" i="76"/>
  <c r="L1485" i="76"/>
  <c r="F1485" i="76"/>
  <c r="M1484" i="76"/>
  <c r="L1484" i="76"/>
  <c r="F1484" i="76"/>
  <c r="M1483" i="76"/>
  <c r="L1483" i="76"/>
  <c r="F1483" i="76"/>
  <c r="M1482" i="76"/>
  <c r="L1482" i="76"/>
  <c r="F1482" i="76"/>
  <c r="M1481" i="76"/>
  <c r="L1481" i="76"/>
  <c r="F1481" i="76"/>
  <c r="M1480" i="76"/>
  <c r="L1480" i="76"/>
  <c r="F1480" i="76"/>
  <c r="M1479" i="76"/>
  <c r="L1479" i="76"/>
  <c r="F1479" i="76"/>
  <c r="M1478" i="76"/>
  <c r="L1478" i="76"/>
  <c r="F1478" i="76"/>
  <c r="M1477" i="76"/>
  <c r="L1477" i="76"/>
  <c r="F1477" i="76"/>
  <c r="M1476" i="76"/>
  <c r="L1476" i="76"/>
  <c r="F1476" i="76"/>
  <c r="M1475" i="76"/>
  <c r="L1475" i="76"/>
  <c r="F1475" i="76"/>
  <c r="M1474" i="76"/>
  <c r="L1474" i="76"/>
  <c r="F1474" i="76"/>
  <c r="M1473" i="76"/>
  <c r="L1473" i="76"/>
  <c r="F1473" i="76"/>
  <c r="M1472" i="76"/>
  <c r="L1472" i="76"/>
  <c r="F1472" i="76"/>
  <c r="M1471" i="76"/>
  <c r="L1471" i="76"/>
  <c r="F1471" i="76"/>
  <c r="M1470" i="76"/>
  <c r="L1470" i="76"/>
  <c r="F1470" i="76"/>
  <c r="M1469" i="76"/>
  <c r="L1469" i="76"/>
  <c r="F1469" i="76"/>
  <c r="M1468" i="76"/>
  <c r="L1468" i="76"/>
  <c r="F1468" i="76"/>
  <c r="M1467" i="76"/>
  <c r="L1467" i="76"/>
  <c r="F1467" i="76"/>
  <c r="M1466" i="76"/>
  <c r="L1466" i="76"/>
  <c r="F1466" i="76"/>
  <c r="M1465" i="76"/>
  <c r="L1465" i="76"/>
  <c r="F1465" i="76"/>
  <c r="M1464" i="76"/>
  <c r="L1464" i="76"/>
  <c r="F1464" i="76"/>
  <c r="M1463" i="76"/>
  <c r="L1463" i="76"/>
  <c r="F1463" i="76"/>
  <c r="M1462" i="76"/>
  <c r="L1462" i="76"/>
  <c r="F1462" i="76"/>
  <c r="M1461" i="76"/>
  <c r="L1461" i="76"/>
  <c r="F1461" i="76"/>
  <c r="M1460" i="76"/>
  <c r="L1460" i="76"/>
  <c r="F1460" i="76"/>
  <c r="M1459" i="76"/>
  <c r="L1459" i="76"/>
  <c r="F1459" i="76"/>
  <c r="M1458" i="76"/>
  <c r="L1458" i="76"/>
  <c r="F1458" i="76"/>
  <c r="M1457" i="76"/>
  <c r="L1457" i="76"/>
  <c r="F1457" i="76"/>
  <c r="M1456" i="76"/>
  <c r="L1456" i="76"/>
  <c r="F1456" i="76"/>
  <c r="M1455" i="76"/>
  <c r="L1455" i="76"/>
  <c r="F1455" i="76"/>
  <c r="M1454" i="76"/>
  <c r="L1454" i="76"/>
  <c r="F1454" i="76"/>
  <c r="M1453" i="76"/>
  <c r="L1453" i="76"/>
  <c r="F1453" i="76"/>
  <c r="M1452" i="76"/>
  <c r="L1452" i="76"/>
  <c r="F1452" i="76"/>
  <c r="M1451" i="76"/>
  <c r="L1451" i="76"/>
  <c r="F1451" i="76"/>
  <c r="M1450" i="76"/>
  <c r="L1450" i="76"/>
  <c r="F1450" i="76"/>
  <c r="M1449" i="76"/>
  <c r="L1449" i="76"/>
  <c r="F1449" i="76"/>
  <c r="M1448" i="76"/>
  <c r="L1448" i="76"/>
  <c r="F1448" i="76"/>
  <c r="M1447" i="76"/>
  <c r="L1447" i="76"/>
  <c r="F1447" i="76"/>
  <c r="M1446" i="76"/>
  <c r="L1446" i="76"/>
  <c r="F1446" i="76"/>
  <c r="M1445" i="76"/>
  <c r="L1445" i="76"/>
  <c r="F1445" i="76"/>
  <c r="M1444" i="76"/>
  <c r="L1444" i="76"/>
  <c r="F1444" i="76"/>
  <c r="M1443" i="76"/>
  <c r="L1443" i="76"/>
  <c r="F1443" i="76"/>
  <c r="M1442" i="76"/>
  <c r="L1442" i="76"/>
  <c r="F1442" i="76"/>
  <c r="M1441" i="76"/>
  <c r="L1441" i="76"/>
  <c r="F1441" i="76"/>
  <c r="M1440" i="76"/>
  <c r="L1440" i="76"/>
  <c r="F1440" i="76"/>
  <c r="M1439" i="76"/>
  <c r="L1439" i="76"/>
  <c r="F1439" i="76"/>
  <c r="M1438" i="76"/>
  <c r="L1438" i="76"/>
  <c r="F1438" i="76"/>
  <c r="M1437" i="76"/>
  <c r="L1437" i="76"/>
  <c r="F1437" i="76"/>
  <c r="M1436" i="76"/>
  <c r="L1436" i="76"/>
  <c r="F1436" i="76"/>
  <c r="M1435" i="76"/>
  <c r="L1435" i="76"/>
  <c r="F1435" i="76"/>
  <c r="M1434" i="76"/>
  <c r="L1434" i="76"/>
  <c r="F1434" i="76"/>
  <c r="M1433" i="76"/>
  <c r="L1433" i="76"/>
  <c r="F1433" i="76"/>
  <c r="M1432" i="76"/>
  <c r="L1432" i="76"/>
  <c r="F1432" i="76"/>
  <c r="M1431" i="76"/>
  <c r="L1431" i="76"/>
  <c r="F1431" i="76"/>
  <c r="M1430" i="76"/>
  <c r="L1430" i="76"/>
  <c r="F1430" i="76"/>
  <c r="M1429" i="76"/>
  <c r="L1429" i="76"/>
  <c r="F1429" i="76"/>
  <c r="M1428" i="76"/>
  <c r="L1428" i="76"/>
  <c r="F1428" i="76"/>
  <c r="M1427" i="76"/>
  <c r="L1427" i="76"/>
  <c r="F1427" i="76"/>
  <c r="M1426" i="76"/>
  <c r="L1426" i="76"/>
  <c r="F1426" i="76"/>
  <c r="M1425" i="76"/>
  <c r="L1425" i="76"/>
  <c r="F1425" i="76"/>
  <c r="M1424" i="76"/>
  <c r="L1424" i="76"/>
  <c r="F1424" i="76"/>
  <c r="M1423" i="76"/>
  <c r="L1423" i="76"/>
  <c r="F1423" i="76"/>
  <c r="M1422" i="76"/>
  <c r="L1422" i="76"/>
  <c r="F1422" i="76"/>
  <c r="M1421" i="76"/>
  <c r="L1421" i="76"/>
  <c r="F1421" i="76"/>
  <c r="M1420" i="76"/>
  <c r="L1420" i="76"/>
  <c r="F1420" i="76"/>
  <c r="M1419" i="76"/>
  <c r="L1419" i="76"/>
  <c r="F1419" i="76"/>
  <c r="M1418" i="76"/>
  <c r="L1418" i="76"/>
  <c r="F1418" i="76"/>
  <c r="M1417" i="76"/>
  <c r="L1417" i="76"/>
  <c r="F1417" i="76"/>
  <c r="M1416" i="76"/>
  <c r="L1416" i="76"/>
  <c r="F1416" i="76"/>
  <c r="M1415" i="76"/>
  <c r="L1415" i="76"/>
  <c r="F1415" i="76"/>
  <c r="M1414" i="76"/>
  <c r="L1414" i="76"/>
  <c r="F1414" i="76"/>
  <c r="M1413" i="76"/>
  <c r="L1413" i="76"/>
  <c r="F1413" i="76"/>
  <c r="M1412" i="76"/>
  <c r="L1412" i="76"/>
  <c r="F1412" i="76"/>
  <c r="M1411" i="76"/>
  <c r="L1411" i="76"/>
  <c r="F1411" i="76"/>
  <c r="M1410" i="76"/>
  <c r="L1410" i="76"/>
  <c r="F1410" i="76"/>
  <c r="M1409" i="76"/>
  <c r="L1409" i="76"/>
  <c r="F1409" i="76"/>
  <c r="M1408" i="76"/>
  <c r="L1408" i="76"/>
  <c r="F1408" i="76"/>
  <c r="M1407" i="76"/>
  <c r="L1407" i="76"/>
  <c r="F1407" i="76"/>
  <c r="N1407" i="76" s="1"/>
  <c r="M1406" i="76"/>
  <c r="L1406" i="76"/>
  <c r="F1406" i="76"/>
  <c r="N1406" i="76" s="1"/>
  <c r="M1405" i="76"/>
  <c r="L1405" i="76"/>
  <c r="F1405" i="76"/>
  <c r="N1405" i="76" s="1"/>
  <c r="M1404" i="76"/>
  <c r="L1404" i="76"/>
  <c r="F1404" i="76"/>
  <c r="N1404" i="76" s="1"/>
  <c r="M1403" i="76"/>
  <c r="L1403" i="76"/>
  <c r="F1403" i="76"/>
  <c r="N1403" i="76" s="1"/>
  <c r="M1402" i="76"/>
  <c r="L1402" i="76"/>
  <c r="F1402" i="76"/>
  <c r="N1402" i="76" s="1"/>
  <c r="M1401" i="76"/>
  <c r="L1401" i="76"/>
  <c r="F1401" i="76"/>
  <c r="N1401" i="76" s="1"/>
  <c r="M1400" i="76"/>
  <c r="L1400" i="76"/>
  <c r="F1400" i="76"/>
  <c r="N1400" i="76" s="1"/>
  <c r="M1399" i="76"/>
  <c r="L1399" i="76"/>
  <c r="F1399" i="76"/>
  <c r="N1399" i="76" s="1"/>
  <c r="M1398" i="76"/>
  <c r="L1398" i="76"/>
  <c r="F1398" i="76"/>
  <c r="N1398" i="76" s="1"/>
  <c r="M1397" i="76"/>
  <c r="L1397" i="76"/>
  <c r="F1397" i="76"/>
  <c r="N1397" i="76" s="1"/>
  <c r="M1396" i="76"/>
  <c r="L1396" i="76"/>
  <c r="F1396" i="76"/>
  <c r="N1396" i="76" s="1"/>
  <c r="M1395" i="76"/>
  <c r="L1395" i="76"/>
  <c r="F1395" i="76"/>
  <c r="N1395" i="76" s="1"/>
  <c r="M1394" i="76"/>
  <c r="L1394" i="76"/>
  <c r="F1394" i="76"/>
  <c r="N1394" i="76" s="1"/>
  <c r="M1393" i="76"/>
  <c r="L1393" i="76"/>
  <c r="F1393" i="76"/>
  <c r="N1393" i="76" s="1"/>
  <c r="M1392" i="76"/>
  <c r="L1392" i="76"/>
  <c r="F1392" i="76"/>
  <c r="N1392" i="76" s="1"/>
  <c r="M1391" i="76"/>
  <c r="L1391" i="76"/>
  <c r="F1391" i="76"/>
  <c r="N1391" i="76" s="1"/>
  <c r="M1390" i="76"/>
  <c r="L1390" i="76"/>
  <c r="F1390" i="76"/>
  <c r="N1390" i="76" s="1"/>
  <c r="M1389" i="76"/>
  <c r="L1389" i="76"/>
  <c r="F1389" i="76"/>
  <c r="N1389" i="76" s="1"/>
  <c r="M1388" i="76"/>
  <c r="L1388" i="76"/>
  <c r="F1388" i="76"/>
  <c r="N1388" i="76" s="1"/>
  <c r="M1387" i="76"/>
  <c r="L1387" i="76"/>
  <c r="F1387" i="76"/>
  <c r="N1387" i="76" s="1"/>
  <c r="M1386" i="76"/>
  <c r="L1386" i="76"/>
  <c r="F1386" i="76"/>
  <c r="N1386" i="76" s="1"/>
  <c r="M1385" i="76"/>
  <c r="L1385" i="76"/>
  <c r="F1385" i="76"/>
  <c r="N1385" i="76" s="1"/>
  <c r="M1384" i="76"/>
  <c r="L1384" i="76"/>
  <c r="F1384" i="76"/>
  <c r="N1384" i="76" s="1"/>
  <c r="M1383" i="76"/>
  <c r="L1383" i="76"/>
  <c r="F1383" i="76"/>
  <c r="N1383" i="76" s="1"/>
  <c r="M1382" i="76"/>
  <c r="L1382" i="76"/>
  <c r="F1382" i="76"/>
  <c r="N1382" i="76" s="1"/>
  <c r="M1381" i="76"/>
  <c r="L1381" i="76"/>
  <c r="F1381" i="76"/>
  <c r="N1381" i="76" s="1"/>
  <c r="M1380" i="76"/>
  <c r="L1380" i="76"/>
  <c r="F1380" i="76"/>
  <c r="N1380" i="76" s="1"/>
  <c r="M1379" i="76"/>
  <c r="L1379" i="76"/>
  <c r="F1379" i="76"/>
  <c r="N1379" i="76" s="1"/>
  <c r="M1378" i="76"/>
  <c r="L1378" i="76"/>
  <c r="F1378" i="76"/>
  <c r="N1378" i="76" s="1"/>
  <c r="M1377" i="76"/>
  <c r="L1377" i="76"/>
  <c r="F1377" i="76"/>
  <c r="N1377" i="76" s="1"/>
  <c r="M1376" i="76"/>
  <c r="L1376" i="76"/>
  <c r="F1376" i="76"/>
  <c r="N1376" i="76" s="1"/>
  <c r="M1375" i="76"/>
  <c r="L1375" i="76"/>
  <c r="F1375" i="76"/>
  <c r="N1375" i="76" s="1"/>
  <c r="M1374" i="76"/>
  <c r="L1374" i="76"/>
  <c r="F1374" i="76"/>
  <c r="N1374" i="76" s="1"/>
  <c r="M1373" i="76"/>
  <c r="L1373" i="76"/>
  <c r="F1373" i="76"/>
  <c r="N1373" i="76" s="1"/>
  <c r="M1372" i="76"/>
  <c r="L1372" i="76"/>
  <c r="F1372" i="76"/>
  <c r="N1372" i="76" s="1"/>
  <c r="M1371" i="76"/>
  <c r="L1371" i="76"/>
  <c r="F1371" i="76"/>
  <c r="N1371" i="76" s="1"/>
  <c r="M1370" i="76"/>
  <c r="L1370" i="76"/>
  <c r="F1370" i="76"/>
  <c r="N1370" i="76" s="1"/>
  <c r="M1369" i="76"/>
  <c r="L1369" i="76"/>
  <c r="F1369" i="76"/>
  <c r="N1369" i="76" s="1"/>
  <c r="M1368" i="76"/>
  <c r="L1368" i="76"/>
  <c r="F1368" i="76"/>
  <c r="N1368" i="76" s="1"/>
  <c r="M1367" i="76"/>
  <c r="L1367" i="76"/>
  <c r="F1367" i="76"/>
  <c r="N1367" i="76" s="1"/>
  <c r="M1366" i="76"/>
  <c r="L1366" i="76"/>
  <c r="F1366" i="76"/>
  <c r="N1366" i="76" s="1"/>
  <c r="M1365" i="76"/>
  <c r="L1365" i="76"/>
  <c r="F1365" i="76"/>
  <c r="N1365" i="76" s="1"/>
  <c r="M1364" i="76"/>
  <c r="L1364" i="76"/>
  <c r="F1364" i="76"/>
  <c r="N1364" i="76" s="1"/>
  <c r="M1363" i="76"/>
  <c r="L1363" i="76"/>
  <c r="F1363" i="76"/>
  <c r="N1363" i="76" s="1"/>
  <c r="M1362" i="76"/>
  <c r="L1362" i="76"/>
  <c r="F1362" i="76"/>
  <c r="N1362" i="76" s="1"/>
  <c r="M1361" i="76"/>
  <c r="L1361" i="76"/>
  <c r="F1361" i="76"/>
  <c r="N1361" i="76" s="1"/>
  <c r="M1360" i="76"/>
  <c r="L1360" i="76"/>
  <c r="F1360" i="76"/>
  <c r="N1360" i="76" s="1"/>
  <c r="M1359" i="76"/>
  <c r="L1359" i="76"/>
  <c r="F1359" i="76"/>
  <c r="N1359" i="76" s="1"/>
  <c r="M1358" i="76"/>
  <c r="L1358" i="76"/>
  <c r="F1358" i="76"/>
  <c r="N1358" i="76" s="1"/>
  <c r="M1357" i="76"/>
  <c r="L1357" i="76"/>
  <c r="F1357" i="76"/>
  <c r="N1357" i="76" s="1"/>
  <c r="M1356" i="76"/>
  <c r="L1356" i="76"/>
  <c r="F1356" i="76"/>
  <c r="M1355" i="76"/>
  <c r="L1355" i="76"/>
  <c r="F1355" i="76"/>
  <c r="N1355" i="76" s="1"/>
  <c r="M1354" i="76"/>
  <c r="L1354" i="76"/>
  <c r="F1354" i="76"/>
  <c r="M1353" i="76"/>
  <c r="L1353" i="76"/>
  <c r="F1353" i="76"/>
  <c r="N1353" i="76" s="1"/>
  <c r="M1352" i="76"/>
  <c r="L1352" i="76"/>
  <c r="F1352" i="76"/>
  <c r="M1351" i="76"/>
  <c r="L1351" i="76"/>
  <c r="F1351" i="76"/>
  <c r="N1351" i="76" s="1"/>
  <c r="M1350" i="76"/>
  <c r="L1350" i="76"/>
  <c r="F1350" i="76"/>
  <c r="M1349" i="76"/>
  <c r="L1349" i="76"/>
  <c r="F1349" i="76"/>
  <c r="N1349" i="76" s="1"/>
  <c r="M1348" i="76"/>
  <c r="L1348" i="76"/>
  <c r="F1348" i="76"/>
  <c r="M1347" i="76"/>
  <c r="L1347" i="76"/>
  <c r="F1347" i="76"/>
  <c r="N1347" i="76" s="1"/>
  <c r="M1346" i="76"/>
  <c r="L1346" i="76"/>
  <c r="F1346" i="76"/>
  <c r="M1345" i="76"/>
  <c r="L1345" i="76"/>
  <c r="F1345" i="76"/>
  <c r="N1345" i="76" s="1"/>
  <c r="M1344" i="76"/>
  <c r="L1344" i="76"/>
  <c r="F1344" i="76"/>
  <c r="M1343" i="76"/>
  <c r="L1343" i="76"/>
  <c r="F1343" i="76"/>
  <c r="N1343" i="76" s="1"/>
  <c r="M1342" i="76"/>
  <c r="L1342" i="76"/>
  <c r="F1342" i="76"/>
  <c r="M1341" i="76"/>
  <c r="L1341" i="76"/>
  <c r="F1341" i="76"/>
  <c r="N1341" i="76" s="1"/>
  <c r="M1340" i="76"/>
  <c r="L1340" i="76"/>
  <c r="F1340" i="76"/>
  <c r="M1339" i="76"/>
  <c r="L1339" i="76"/>
  <c r="F1339" i="76"/>
  <c r="N1339" i="76" s="1"/>
  <c r="M1338" i="76"/>
  <c r="L1338" i="76"/>
  <c r="F1338" i="76"/>
  <c r="M1337" i="76"/>
  <c r="L1337" i="76"/>
  <c r="F1337" i="76"/>
  <c r="N1337" i="76" s="1"/>
  <c r="M1336" i="76"/>
  <c r="L1336" i="76"/>
  <c r="F1336" i="76"/>
  <c r="M1335" i="76"/>
  <c r="L1335" i="76"/>
  <c r="F1335" i="76"/>
  <c r="N1335" i="76" s="1"/>
  <c r="M1334" i="76"/>
  <c r="L1334" i="76"/>
  <c r="F1334" i="76"/>
  <c r="M1333" i="76"/>
  <c r="L1333" i="76"/>
  <c r="F1333" i="76"/>
  <c r="N1333" i="76" s="1"/>
  <c r="M1332" i="76"/>
  <c r="L1332" i="76"/>
  <c r="F1332" i="76"/>
  <c r="M1331" i="76"/>
  <c r="L1331" i="76"/>
  <c r="F1331" i="76"/>
  <c r="N1331" i="76" s="1"/>
  <c r="M1330" i="76"/>
  <c r="L1330" i="76"/>
  <c r="F1330" i="76"/>
  <c r="M1329" i="76"/>
  <c r="L1329" i="76"/>
  <c r="F1329" i="76"/>
  <c r="N1329" i="76" s="1"/>
  <c r="M1328" i="76"/>
  <c r="L1328" i="76"/>
  <c r="F1328" i="76"/>
  <c r="M1327" i="76"/>
  <c r="L1327" i="76"/>
  <c r="F1327" i="76"/>
  <c r="N1327" i="76" s="1"/>
  <c r="M1326" i="76"/>
  <c r="L1326" i="76"/>
  <c r="F1326" i="76"/>
  <c r="M1325" i="76"/>
  <c r="L1325" i="76"/>
  <c r="F1325" i="76"/>
  <c r="N1325" i="76" s="1"/>
  <c r="M1324" i="76"/>
  <c r="L1324" i="76"/>
  <c r="F1324" i="76"/>
  <c r="M1323" i="76"/>
  <c r="L1323" i="76"/>
  <c r="F1323" i="76"/>
  <c r="N1323" i="76" s="1"/>
  <c r="M1322" i="76"/>
  <c r="L1322" i="76"/>
  <c r="F1322" i="76"/>
  <c r="M1321" i="76"/>
  <c r="L1321" i="76"/>
  <c r="F1321" i="76"/>
  <c r="N1321" i="76" s="1"/>
  <c r="M1320" i="76"/>
  <c r="L1320" i="76"/>
  <c r="F1320" i="76"/>
  <c r="M1319" i="76"/>
  <c r="L1319" i="76"/>
  <c r="F1319" i="76"/>
  <c r="N1319" i="76" s="1"/>
  <c r="M1318" i="76"/>
  <c r="L1318" i="76"/>
  <c r="F1318" i="76"/>
  <c r="M1317" i="76"/>
  <c r="L1317" i="76"/>
  <c r="F1317" i="76"/>
  <c r="N1317" i="76" s="1"/>
  <c r="M1316" i="76"/>
  <c r="L1316" i="76"/>
  <c r="F1316" i="76"/>
  <c r="M1315" i="76"/>
  <c r="L1315" i="76"/>
  <c r="F1315" i="76"/>
  <c r="N1315" i="76" s="1"/>
  <c r="M1314" i="76"/>
  <c r="L1314" i="76"/>
  <c r="F1314" i="76"/>
  <c r="M1313" i="76"/>
  <c r="L1313" i="76"/>
  <c r="F1313" i="76"/>
  <c r="N1313" i="76" s="1"/>
  <c r="M1312" i="76"/>
  <c r="L1312" i="76"/>
  <c r="F1312" i="76"/>
  <c r="M1311" i="76"/>
  <c r="L1311" i="76"/>
  <c r="F1311" i="76"/>
  <c r="N1311" i="76" s="1"/>
  <c r="M1310" i="76"/>
  <c r="L1310" i="76"/>
  <c r="F1310" i="76"/>
  <c r="M1309" i="76"/>
  <c r="L1309" i="76"/>
  <c r="F1309" i="76"/>
  <c r="N1309" i="76" s="1"/>
  <c r="M1308" i="76"/>
  <c r="L1308" i="76"/>
  <c r="F1308" i="76"/>
  <c r="M1307" i="76"/>
  <c r="L1307" i="76"/>
  <c r="F1307" i="76"/>
  <c r="N1307" i="76" s="1"/>
  <c r="M1306" i="76"/>
  <c r="L1306" i="76"/>
  <c r="F1306" i="76"/>
  <c r="M1305" i="76"/>
  <c r="L1305" i="76"/>
  <c r="F1305" i="76"/>
  <c r="N1305" i="76" s="1"/>
  <c r="M1304" i="76"/>
  <c r="L1304" i="76"/>
  <c r="F1304" i="76"/>
  <c r="M1303" i="76"/>
  <c r="L1303" i="76"/>
  <c r="F1303" i="76"/>
  <c r="N1303" i="76" s="1"/>
  <c r="M1302" i="76"/>
  <c r="L1302" i="76"/>
  <c r="F1302" i="76"/>
  <c r="M1301" i="76"/>
  <c r="L1301" i="76"/>
  <c r="F1301" i="76"/>
  <c r="N1301" i="76" s="1"/>
  <c r="M1300" i="76"/>
  <c r="L1300" i="76"/>
  <c r="F1300" i="76"/>
  <c r="M1299" i="76"/>
  <c r="L1299" i="76"/>
  <c r="F1299" i="76"/>
  <c r="N1299" i="76" s="1"/>
  <c r="M1298" i="76"/>
  <c r="L1298" i="76"/>
  <c r="F1298" i="76"/>
  <c r="M1297" i="76"/>
  <c r="L1297" i="76"/>
  <c r="F1297" i="76"/>
  <c r="N1297" i="76" s="1"/>
  <c r="M1296" i="76"/>
  <c r="L1296" i="76"/>
  <c r="F1296" i="76"/>
  <c r="M1295" i="76"/>
  <c r="L1295" i="76"/>
  <c r="F1295" i="76"/>
  <c r="N1295" i="76" s="1"/>
  <c r="M1294" i="76"/>
  <c r="L1294" i="76"/>
  <c r="F1294" i="76"/>
  <c r="M1293" i="76"/>
  <c r="L1293" i="76"/>
  <c r="F1293" i="76"/>
  <c r="N1293" i="76" s="1"/>
  <c r="M1292" i="76"/>
  <c r="L1292" i="76"/>
  <c r="F1292" i="76"/>
  <c r="M1291" i="76"/>
  <c r="L1291" i="76"/>
  <c r="F1291" i="76"/>
  <c r="N1291" i="76" s="1"/>
  <c r="M1290" i="76"/>
  <c r="L1290" i="76"/>
  <c r="F1290" i="76"/>
  <c r="M1289" i="76"/>
  <c r="L1289" i="76"/>
  <c r="F1289" i="76"/>
  <c r="N1289" i="76" s="1"/>
  <c r="M1288" i="76"/>
  <c r="L1288" i="76"/>
  <c r="F1288" i="76"/>
  <c r="M1287" i="76"/>
  <c r="L1287" i="76"/>
  <c r="F1287" i="76"/>
  <c r="N1287" i="76" s="1"/>
  <c r="M1286" i="76"/>
  <c r="L1286" i="76"/>
  <c r="F1286" i="76"/>
  <c r="M1285" i="76"/>
  <c r="L1285" i="76"/>
  <c r="F1285" i="76"/>
  <c r="N1285" i="76" s="1"/>
  <c r="M1284" i="76"/>
  <c r="L1284" i="76"/>
  <c r="F1284" i="76"/>
  <c r="M1283" i="76"/>
  <c r="L1283" i="76"/>
  <c r="F1283" i="76"/>
  <c r="N1283" i="76" s="1"/>
  <c r="M1282" i="76"/>
  <c r="L1282" i="76"/>
  <c r="F1282" i="76"/>
  <c r="M1281" i="76"/>
  <c r="L1281" i="76"/>
  <c r="F1281" i="76"/>
  <c r="N1281" i="76" s="1"/>
  <c r="M1280" i="76"/>
  <c r="L1280" i="76"/>
  <c r="F1280" i="76"/>
  <c r="M1279" i="76"/>
  <c r="L1279" i="76"/>
  <c r="F1279" i="76"/>
  <c r="N1279" i="76" s="1"/>
  <c r="M1278" i="76"/>
  <c r="L1278" i="76"/>
  <c r="F1278" i="76"/>
  <c r="M1277" i="76"/>
  <c r="L1277" i="76"/>
  <c r="F1277" i="76"/>
  <c r="N1277" i="76" s="1"/>
  <c r="M1276" i="76"/>
  <c r="L1276" i="76"/>
  <c r="F1276" i="76"/>
  <c r="M1275" i="76"/>
  <c r="L1275" i="76"/>
  <c r="F1275" i="76"/>
  <c r="N1275" i="76" s="1"/>
  <c r="M1274" i="76"/>
  <c r="L1274" i="76"/>
  <c r="F1274" i="76"/>
  <c r="M1273" i="76"/>
  <c r="L1273" i="76"/>
  <c r="F1273" i="76"/>
  <c r="N1273" i="76" s="1"/>
  <c r="M1272" i="76"/>
  <c r="L1272" i="76"/>
  <c r="F1272" i="76"/>
  <c r="M1271" i="76"/>
  <c r="L1271" i="76"/>
  <c r="F1271" i="76"/>
  <c r="N1271" i="76" s="1"/>
  <c r="M1270" i="76"/>
  <c r="L1270" i="76"/>
  <c r="F1270" i="76"/>
  <c r="M1269" i="76"/>
  <c r="L1269" i="76"/>
  <c r="F1269" i="76"/>
  <c r="N1269" i="76" s="1"/>
  <c r="M1268" i="76"/>
  <c r="L1268" i="76"/>
  <c r="F1268" i="76"/>
  <c r="M1267" i="76"/>
  <c r="L1267" i="76"/>
  <c r="F1267" i="76"/>
  <c r="N1267" i="76" s="1"/>
  <c r="M1266" i="76"/>
  <c r="L1266" i="76"/>
  <c r="F1266" i="76"/>
  <c r="M1265" i="76"/>
  <c r="L1265" i="76"/>
  <c r="F1265" i="76"/>
  <c r="N1265" i="76" s="1"/>
  <c r="M1264" i="76"/>
  <c r="L1264" i="76"/>
  <c r="F1264" i="76"/>
  <c r="M1263" i="76"/>
  <c r="L1263" i="76"/>
  <c r="F1263" i="76"/>
  <c r="N1263" i="76" s="1"/>
  <c r="M1262" i="76"/>
  <c r="L1262" i="76"/>
  <c r="F1262" i="76"/>
  <c r="M1261" i="76"/>
  <c r="L1261" i="76"/>
  <c r="F1261" i="76"/>
  <c r="N1261" i="76" s="1"/>
  <c r="M1260" i="76"/>
  <c r="L1260" i="76"/>
  <c r="F1260" i="76"/>
  <c r="M1259" i="76"/>
  <c r="L1259" i="76"/>
  <c r="F1259" i="76"/>
  <c r="N1259" i="76" s="1"/>
  <c r="M1258" i="76"/>
  <c r="L1258" i="76"/>
  <c r="F1258" i="76"/>
  <c r="M1257" i="76"/>
  <c r="L1257" i="76"/>
  <c r="F1257" i="76"/>
  <c r="N1257" i="76" s="1"/>
  <c r="M1256" i="76"/>
  <c r="L1256" i="76"/>
  <c r="F1256" i="76"/>
  <c r="M1255" i="76"/>
  <c r="L1255" i="76"/>
  <c r="F1255" i="76"/>
  <c r="N1255" i="76" s="1"/>
  <c r="M1254" i="76"/>
  <c r="L1254" i="76"/>
  <c r="F1254" i="76"/>
  <c r="M1253" i="76"/>
  <c r="L1253" i="76"/>
  <c r="F1253" i="76"/>
  <c r="N1253" i="76" s="1"/>
  <c r="M1252" i="76"/>
  <c r="L1252" i="76"/>
  <c r="F1252" i="76"/>
  <c r="M1251" i="76"/>
  <c r="L1251" i="76"/>
  <c r="F1251" i="76"/>
  <c r="N1251" i="76" s="1"/>
  <c r="M1250" i="76"/>
  <c r="L1250" i="76"/>
  <c r="F1250" i="76"/>
  <c r="M1249" i="76"/>
  <c r="L1249" i="76"/>
  <c r="F1249" i="76"/>
  <c r="N1249" i="76" s="1"/>
  <c r="M1248" i="76"/>
  <c r="L1248" i="76"/>
  <c r="F1248" i="76"/>
  <c r="M1247" i="76"/>
  <c r="L1247" i="76"/>
  <c r="F1247" i="76"/>
  <c r="N1247" i="76" s="1"/>
  <c r="M1246" i="76"/>
  <c r="L1246" i="76"/>
  <c r="F1246" i="76"/>
  <c r="M1245" i="76"/>
  <c r="L1245" i="76"/>
  <c r="F1245" i="76"/>
  <c r="N1245" i="76" s="1"/>
  <c r="M1244" i="76"/>
  <c r="L1244" i="76"/>
  <c r="F1244" i="76"/>
  <c r="M1243" i="76"/>
  <c r="L1243" i="76"/>
  <c r="F1243" i="76"/>
  <c r="N1243" i="76" s="1"/>
  <c r="M1242" i="76"/>
  <c r="L1242" i="76"/>
  <c r="F1242" i="76"/>
  <c r="M1241" i="76"/>
  <c r="L1241" i="76"/>
  <c r="F1241" i="76"/>
  <c r="N1241" i="76" s="1"/>
  <c r="M1240" i="76"/>
  <c r="L1240" i="76"/>
  <c r="F1240" i="76"/>
  <c r="M1239" i="76"/>
  <c r="L1239" i="76"/>
  <c r="F1239" i="76"/>
  <c r="N1239" i="76" s="1"/>
  <c r="M1238" i="76"/>
  <c r="L1238" i="76"/>
  <c r="F1238" i="76"/>
  <c r="M1237" i="76"/>
  <c r="L1237" i="76"/>
  <c r="F1237" i="76"/>
  <c r="N1237" i="76" s="1"/>
  <c r="M1236" i="76"/>
  <c r="L1236" i="76"/>
  <c r="F1236" i="76"/>
  <c r="M1235" i="76"/>
  <c r="L1235" i="76"/>
  <c r="F1235" i="76"/>
  <c r="N1235" i="76" s="1"/>
  <c r="M1234" i="76"/>
  <c r="L1234" i="76"/>
  <c r="F1234" i="76"/>
  <c r="M1233" i="76"/>
  <c r="L1233" i="76"/>
  <c r="F1233" i="76"/>
  <c r="N1233" i="76" s="1"/>
  <c r="M1232" i="76"/>
  <c r="L1232" i="76"/>
  <c r="F1232" i="76"/>
  <c r="M1231" i="76"/>
  <c r="L1231" i="76"/>
  <c r="F1231" i="76"/>
  <c r="N1231" i="76" s="1"/>
  <c r="M1230" i="76"/>
  <c r="L1230" i="76"/>
  <c r="F1230" i="76"/>
  <c r="M1229" i="76"/>
  <c r="L1229" i="76"/>
  <c r="F1229" i="76"/>
  <c r="N1229" i="76" s="1"/>
  <c r="M1228" i="76"/>
  <c r="L1228" i="76"/>
  <c r="F1228" i="76"/>
  <c r="M1227" i="76"/>
  <c r="L1227" i="76"/>
  <c r="F1227" i="76"/>
  <c r="N1227" i="76" s="1"/>
  <c r="M1226" i="76"/>
  <c r="L1226" i="76"/>
  <c r="F1226" i="76"/>
  <c r="M1225" i="76"/>
  <c r="L1225" i="76"/>
  <c r="F1225" i="76"/>
  <c r="N1225" i="76" s="1"/>
  <c r="M1224" i="76"/>
  <c r="L1224" i="76"/>
  <c r="F1224" i="76"/>
  <c r="M1223" i="76"/>
  <c r="L1223" i="76"/>
  <c r="F1223" i="76"/>
  <c r="N1223" i="76" s="1"/>
  <c r="M1222" i="76"/>
  <c r="L1222" i="76"/>
  <c r="F1222" i="76"/>
  <c r="M1221" i="76"/>
  <c r="L1221" i="76"/>
  <c r="F1221" i="76"/>
  <c r="N1221" i="76" s="1"/>
  <c r="M1220" i="76"/>
  <c r="L1220" i="76"/>
  <c r="F1220" i="76"/>
  <c r="M1219" i="76"/>
  <c r="L1219" i="76"/>
  <c r="F1219" i="76"/>
  <c r="N1219" i="76" s="1"/>
  <c r="M1218" i="76"/>
  <c r="L1218" i="76"/>
  <c r="F1218" i="76"/>
  <c r="M1217" i="76"/>
  <c r="L1217" i="76"/>
  <c r="F1217" i="76"/>
  <c r="N1217" i="76" s="1"/>
  <c r="M1216" i="76"/>
  <c r="L1216" i="76"/>
  <c r="F1216" i="76"/>
  <c r="M1215" i="76"/>
  <c r="L1215" i="76"/>
  <c r="F1215" i="76"/>
  <c r="N1215" i="76" s="1"/>
  <c r="M1214" i="76"/>
  <c r="L1214" i="76"/>
  <c r="F1214" i="76"/>
  <c r="M1213" i="76"/>
  <c r="L1213" i="76"/>
  <c r="F1213" i="76"/>
  <c r="N1213" i="76" s="1"/>
  <c r="M1212" i="76"/>
  <c r="L1212" i="76"/>
  <c r="F1212" i="76"/>
  <c r="M1211" i="76"/>
  <c r="L1211" i="76"/>
  <c r="F1211" i="76"/>
  <c r="N1211" i="76" s="1"/>
  <c r="M1210" i="76"/>
  <c r="L1210" i="76"/>
  <c r="F1210" i="76"/>
  <c r="M1209" i="76"/>
  <c r="L1209" i="76"/>
  <c r="F1209" i="76"/>
  <c r="N1209" i="76" s="1"/>
  <c r="M1208" i="76"/>
  <c r="L1208" i="76"/>
  <c r="F1208" i="76"/>
  <c r="M1207" i="76"/>
  <c r="L1207" i="76"/>
  <c r="F1207" i="76"/>
  <c r="N1207" i="76" s="1"/>
  <c r="M1206" i="76"/>
  <c r="L1206" i="76"/>
  <c r="F1206" i="76"/>
  <c r="M1205" i="76"/>
  <c r="L1205" i="76"/>
  <c r="F1205" i="76"/>
  <c r="N1205" i="76" s="1"/>
  <c r="M1204" i="76"/>
  <c r="L1204" i="76"/>
  <c r="F1204" i="76"/>
  <c r="M1203" i="76"/>
  <c r="L1203" i="76"/>
  <c r="F1203" i="76"/>
  <c r="N1203" i="76" s="1"/>
  <c r="M1202" i="76"/>
  <c r="L1202" i="76"/>
  <c r="F1202" i="76"/>
  <c r="M1201" i="76"/>
  <c r="L1201" i="76"/>
  <c r="F1201" i="76"/>
  <c r="N1201" i="76" s="1"/>
  <c r="M1200" i="76"/>
  <c r="L1200" i="76"/>
  <c r="F1200" i="76"/>
  <c r="M1199" i="76"/>
  <c r="L1199" i="76"/>
  <c r="F1199" i="76"/>
  <c r="N1199" i="76" s="1"/>
  <c r="M1198" i="76"/>
  <c r="L1198" i="76"/>
  <c r="F1198" i="76"/>
  <c r="M1197" i="76"/>
  <c r="L1197" i="76"/>
  <c r="F1197" i="76"/>
  <c r="N1197" i="76" s="1"/>
  <c r="M1196" i="76"/>
  <c r="L1196" i="76"/>
  <c r="F1196" i="76"/>
  <c r="M1195" i="76"/>
  <c r="L1195" i="76"/>
  <c r="F1195" i="76"/>
  <c r="N1195" i="76" s="1"/>
  <c r="M1194" i="76"/>
  <c r="L1194" i="76"/>
  <c r="F1194" i="76"/>
  <c r="M1193" i="76"/>
  <c r="L1193" i="76"/>
  <c r="F1193" i="76"/>
  <c r="N1193" i="76" s="1"/>
  <c r="M1192" i="76"/>
  <c r="L1192" i="76"/>
  <c r="F1192" i="76"/>
  <c r="M1191" i="76"/>
  <c r="L1191" i="76"/>
  <c r="F1191" i="76"/>
  <c r="N1191" i="76" s="1"/>
  <c r="M1190" i="76"/>
  <c r="L1190" i="76"/>
  <c r="F1190" i="76"/>
  <c r="M1189" i="76"/>
  <c r="L1189" i="76"/>
  <c r="F1189" i="76"/>
  <c r="N1189" i="76" s="1"/>
  <c r="M1188" i="76"/>
  <c r="L1188" i="76"/>
  <c r="F1188" i="76"/>
  <c r="M1187" i="76"/>
  <c r="L1187" i="76"/>
  <c r="F1187" i="76"/>
  <c r="N1187" i="76" s="1"/>
  <c r="M1186" i="76"/>
  <c r="L1186" i="76"/>
  <c r="F1186" i="76"/>
  <c r="M1185" i="76"/>
  <c r="L1185" i="76"/>
  <c r="F1185" i="76"/>
  <c r="N1185" i="76" s="1"/>
  <c r="M1184" i="76"/>
  <c r="L1184" i="76"/>
  <c r="F1184" i="76"/>
  <c r="M1183" i="76"/>
  <c r="L1183" i="76"/>
  <c r="F1183" i="76"/>
  <c r="N1183" i="76" s="1"/>
  <c r="M1182" i="76"/>
  <c r="L1182" i="76"/>
  <c r="F1182" i="76"/>
  <c r="M1181" i="76"/>
  <c r="L1181" i="76"/>
  <c r="F1181" i="76"/>
  <c r="N1181" i="76" s="1"/>
  <c r="M1180" i="76"/>
  <c r="L1180" i="76"/>
  <c r="F1180" i="76"/>
  <c r="M1179" i="76"/>
  <c r="L1179" i="76"/>
  <c r="F1179" i="76"/>
  <c r="N1179" i="76" s="1"/>
  <c r="M1178" i="76"/>
  <c r="L1178" i="76"/>
  <c r="F1178" i="76"/>
  <c r="M1177" i="76"/>
  <c r="L1177" i="76"/>
  <c r="F1177" i="76"/>
  <c r="N1177" i="76" s="1"/>
  <c r="M1176" i="76"/>
  <c r="L1176" i="76"/>
  <c r="F1176" i="76"/>
  <c r="M1175" i="76"/>
  <c r="L1175" i="76"/>
  <c r="F1175" i="76"/>
  <c r="N1175" i="76" s="1"/>
  <c r="M1174" i="76"/>
  <c r="L1174" i="76"/>
  <c r="F1174" i="76"/>
  <c r="M1173" i="76"/>
  <c r="L1173" i="76"/>
  <c r="F1173" i="76"/>
  <c r="N1173" i="76" s="1"/>
  <c r="M1172" i="76"/>
  <c r="L1172" i="76"/>
  <c r="F1172" i="76"/>
  <c r="M1171" i="76"/>
  <c r="L1171" i="76"/>
  <c r="F1171" i="76"/>
  <c r="N1171" i="76" s="1"/>
  <c r="M1170" i="76"/>
  <c r="L1170" i="76"/>
  <c r="F1170" i="76"/>
  <c r="M1169" i="76"/>
  <c r="L1169" i="76"/>
  <c r="F1169" i="76"/>
  <c r="N1169" i="76" s="1"/>
  <c r="M1168" i="76"/>
  <c r="L1168" i="76"/>
  <c r="F1168" i="76"/>
  <c r="M1167" i="76"/>
  <c r="L1167" i="76"/>
  <c r="F1167" i="76"/>
  <c r="N1167" i="76" s="1"/>
  <c r="M1166" i="76"/>
  <c r="L1166" i="76"/>
  <c r="F1166" i="76"/>
  <c r="M1165" i="76"/>
  <c r="L1165" i="76"/>
  <c r="F1165" i="76"/>
  <c r="N1165" i="76" s="1"/>
  <c r="M1164" i="76"/>
  <c r="L1164" i="76"/>
  <c r="F1164" i="76"/>
  <c r="M1163" i="76"/>
  <c r="L1163" i="76"/>
  <c r="F1163" i="76"/>
  <c r="N1163" i="76" s="1"/>
  <c r="M1162" i="76"/>
  <c r="L1162" i="76"/>
  <c r="F1162" i="76"/>
  <c r="M1161" i="76"/>
  <c r="L1161" i="76"/>
  <c r="F1161" i="76"/>
  <c r="N1161" i="76" s="1"/>
  <c r="M1160" i="76"/>
  <c r="L1160" i="76"/>
  <c r="F1160" i="76"/>
  <c r="M1159" i="76"/>
  <c r="L1159" i="76"/>
  <c r="F1159" i="76"/>
  <c r="N1159" i="76" s="1"/>
  <c r="M1158" i="76"/>
  <c r="L1158" i="76"/>
  <c r="F1158" i="76"/>
  <c r="M1157" i="76"/>
  <c r="L1157" i="76"/>
  <c r="F1157" i="76"/>
  <c r="N1157" i="76" s="1"/>
  <c r="M1156" i="76"/>
  <c r="L1156" i="76"/>
  <c r="F1156" i="76"/>
  <c r="M1155" i="76"/>
  <c r="L1155" i="76"/>
  <c r="F1155" i="76"/>
  <c r="N1155" i="76" s="1"/>
  <c r="M1154" i="76"/>
  <c r="L1154" i="76"/>
  <c r="F1154" i="76"/>
  <c r="M1153" i="76"/>
  <c r="L1153" i="76"/>
  <c r="F1153" i="76"/>
  <c r="N1153" i="76" s="1"/>
  <c r="M1152" i="76"/>
  <c r="L1152" i="76"/>
  <c r="F1152" i="76"/>
  <c r="M1151" i="76"/>
  <c r="L1151" i="76"/>
  <c r="F1151" i="76"/>
  <c r="N1151" i="76" s="1"/>
  <c r="M1150" i="76"/>
  <c r="L1150" i="76"/>
  <c r="F1150" i="76"/>
  <c r="M1149" i="76"/>
  <c r="L1149" i="76"/>
  <c r="F1149" i="76"/>
  <c r="N1149" i="76" s="1"/>
  <c r="M1148" i="76"/>
  <c r="L1148" i="76"/>
  <c r="F1148" i="76"/>
  <c r="M1147" i="76"/>
  <c r="L1147" i="76"/>
  <c r="F1147" i="76"/>
  <c r="N1147" i="76" s="1"/>
  <c r="M1146" i="76"/>
  <c r="L1146" i="76"/>
  <c r="F1146" i="76"/>
  <c r="M1145" i="76"/>
  <c r="L1145" i="76"/>
  <c r="F1145" i="76"/>
  <c r="N1145" i="76" s="1"/>
  <c r="M1144" i="76"/>
  <c r="L1144" i="76"/>
  <c r="F1144" i="76"/>
  <c r="M1143" i="76"/>
  <c r="L1143" i="76"/>
  <c r="F1143" i="76"/>
  <c r="N1143" i="76" s="1"/>
  <c r="M1142" i="76"/>
  <c r="L1142" i="76"/>
  <c r="F1142" i="76"/>
  <c r="M1141" i="76"/>
  <c r="L1141" i="76"/>
  <c r="F1141" i="76"/>
  <c r="N1141" i="76" s="1"/>
  <c r="M1140" i="76"/>
  <c r="L1140" i="76"/>
  <c r="F1140" i="76"/>
  <c r="M1139" i="76"/>
  <c r="L1139" i="76"/>
  <c r="F1139" i="76"/>
  <c r="N1139" i="76" s="1"/>
  <c r="M1138" i="76"/>
  <c r="L1138" i="76"/>
  <c r="F1138" i="76"/>
  <c r="M1137" i="76"/>
  <c r="L1137" i="76"/>
  <c r="F1137" i="76"/>
  <c r="N1137" i="76" s="1"/>
  <c r="M1136" i="76"/>
  <c r="L1136" i="76"/>
  <c r="F1136" i="76"/>
  <c r="M1135" i="76"/>
  <c r="L1135" i="76"/>
  <c r="F1135" i="76"/>
  <c r="N1135" i="76" s="1"/>
  <c r="M1134" i="76"/>
  <c r="L1134" i="76"/>
  <c r="F1134" i="76"/>
  <c r="M1133" i="76"/>
  <c r="L1133" i="76"/>
  <c r="F1133" i="76"/>
  <c r="N1133" i="76" s="1"/>
  <c r="M1132" i="76"/>
  <c r="L1132" i="76"/>
  <c r="F1132" i="76"/>
  <c r="M1131" i="76"/>
  <c r="L1131" i="76"/>
  <c r="F1131" i="76"/>
  <c r="N1131" i="76" s="1"/>
  <c r="M1130" i="76"/>
  <c r="L1130" i="76"/>
  <c r="F1130" i="76"/>
  <c r="M1129" i="76"/>
  <c r="L1129" i="76"/>
  <c r="F1129" i="76"/>
  <c r="N1129" i="76" s="1"/>
  <c r="M1128" i="76"/>
  <c r="L1128" i="76"/>
  <c r="F1128" i="76"/>
  <c r="M1127" i="76"/>
  <c r="L1127" i="76"/>
  <c r="F1127" i="76"/>
  <c r="N1127" i="76" s="1"/>
  <c r="M1126" i="76"/>
  <c r="L1126" i="76"/>
  <c r="F1126" i="76"/>
  <c r="M1125" i="76"/>
  <c r="L1125" i="76"/>
  <c r="F1125" i="76"/>
  <c r="N1125" i="76" s="1"/>
  <c r="M1124" i="76"/>
  <c r="L1124" i="76"/>
  <c r="F1124" i="76"/>
  <c r="M1123" i="76"/>
  <c r="L1123" i="76"/>
  <c r="F1123" i="76"/>
  <c r="N1123" i="76" s="1"/>
  <c r="M1122" i="76"/>
  <c r="L1122" i="76"/>
  <c r="F1122" i="76"/>
  <c r="M1121" i="76"/>
  <c r="L1121" i="76"/>
  <c r="F1121" i="76"/>
  <c r="N1121" i="76" s="1"/>
  <c r="M1120" i="76"/>
  <c r="L1120" i="76"/>
  <c r="F1120" i="76"/>
  <c r="M1119" i="76"/>
  <c r="L1119" i="76"/>
  <c r="F1119" i="76"/>
  <c r="N1119" i="76" s="1"/>
  <c r="M1118" i="76"/>
  <c r="L1118" i="76"/>
  <c r="F1118" i="76"/>
  <c r="M1117" i="76"/>
  <c r="L1117" i="76"/>
  <c r="F1117" i="76"/>
  <c r="N1117" i="76" s="1"/>
  <c r="M1116" i="76"/>
  <c r="L1116" i="76"/>
  <c r="F1116" i="76"/>
  <c r="M1115" i="76"/>
  <c r="L1115" i="76"/>
  <c r="F1115" i="76"/>
  <c r="N1115" i="76" s="1"/>
  <c r="M1114" i="76"/>
  <c r="L1114" i="76"/>
  <c r="F1114" i="76"/>
  <c r="M1113" i="76"/>
  <c r="L1113" i="76"/>
  <c r="F1113" i="76"/>
  <c r="N1113" i="76" s="1"/>
  <c r="M1112" i="76"/>
  <c r="L1112" i="76"/>
  <c r="F1112" i="76"/>
  <c r="M1111" i="76"/>
  <c r="L1111" i="76"/>
  <c r="F1111" i="76"/>
  <c r="N1111" i="76" s="1"/>
  <c r="M1110" i="76"/>
  <c r="L1110" i="76"/>
  <c r="F1110" i="76"/>
  <c r="M1109" i="76"/>
  <c r="L1109" i="76"/>
  <c r="F1109" i="76"/>
  <c r="N1109" i="76" s="1"/>
  <c r="M1108" i="76"/>
  <c r="L1108" i="76"/>
  <c r="F1108" i="76"/>
  <c r="M1107" i="76"/>
  <c r="L1107" i="76"/>
  <c r="F1107" i="76"/>
  <c r="N1107" i="76" s="1"/>
  <c r="M1106" i="76"/>
  <c r="L1106" i="76"/>
  <c r="F1106" i="76"/>
  <c r="M1105" i="76"/>
  <c r="L1105" i="76"/>
  <c r="F1105" i="76"/>
  <c r="N1105" i="76" s="1"/>
  <c r="M1104" i="76"/>
  <c r="L1104" i="76"/>
  <c r="F1104" i="76"/>
  <c r="M1103" i="76"/>
  <c r="L1103" i="76"/>
  <c r="F1103" i="76"/>
  <c r="N1103" i="76" s="1"/>
  <c r="M1102" i="76"/>
  <c r="L1102" i="76"/>
  <c r="F1102" i="76"/>
  <c r="M1101" i="76"/>
  <c r="L1101" i="76"/>
  <c r="F1101" i="76"/>
  <c r="N1101" i="76" s="1"/>
  <c r="M1100" i="76"/>
  <c r="L1100" i="76"/>
  <c r="F1100" i="76"/>
  <c r="M1099" i="76"/>
  <c r="L1099" i="76"/>
  <c r="F1099" i="76"/>
  <c r="N1099" i="76" s="1"/>
  <c r="M1098" i="76"/>
  <c r="L1098" i="76"/>
  <c r="F1098" i="76"/>
  <c r="M1097" i="76"/>
  <c r="L1097" i="76"/>
  <c r="F1097" i="76"/>
  <c r="N1097" i="76" s="1"/>
  <c r="M1096" i="76"/>
  <c r="L1096" i="76"/>
  <c r="F1096" i="76"/>
  <c r="M1095" i="76"/>
  <c r="L1095" i="76"/>
  <c r="F1095" i="76"/>
  <c r="N1095" i="76" s="1"/>
  <c r="M1094" i="76"/>
  <c r="L1094" i="76"/>
  <c r="F1094" i="76"/>
  <c r="M1093" i="76"/>
  <c r="L1093" i="76"/>
  <c r="F1093" i="76"/>
  <c r="N1093" i="76" s="1"/>
  <c r="M1092" i="76"/>
  <c r="L1092" i="76"/>
  <c r="F1092" i="76"/>
  <c r="M1091" i="76"/>
  <c r="L1091" i="76"/>
  <c r="F1091" i="76"/>
  <c r="N1091" i="76" s="1"/>
  <c r="M1090" i="76"/>
  <c r="L1090" i="76"/>
  <c r="F1090" i="76"/>
  <c r="M1089" i="76"/>
  <c r="L1089" i="76"/>
  <c r="F1089" i="76"/>
  <c r="N1089" i="76" s="1"/>
  <c r="M1088" i="76"/>
  <c r="L1088" i="76"/>
  <c r="F1088" i="76"/>
  <c r="M1087" i="76"/>
  <c r="L1087" i="76"/>
  <c r="F1087" i="76"/>
  <c r="N1087" i="76" s="1"/>
  <c r="M1086" i="76"/>
  <c r="L1086" i="76"/>
  <c r="F1086" i="76"/>
  <c r="M1085" i="76"/>
  <c r="L1085" i="76"/>
  <c r="F1085" i="76"/>
  <c r="N1085" i="76" s="1"/>
  <c r="M1084" i="76"/>
  <c r="L1084" i="76"/>
  <c r="F1084" i="76"/>
  <c r="M1083" i="76"/>
  <c r="L1083" i="76"/>
  <c r="F1083" i="76"/>
  <c r="N1083" i="76" s="1"/>
  <c r="M1082" i="76"/>
  <c r="L1082" i="76"/>
  <c r="F1082" i="76"/>
  <c r="M1081" i="76"/>
  <c r="L1081" i="76"/>
  <c r="F1081" i="76"/>
  <c r="N1081" i="76" s="1"/>
  <c r="M1080" i="76"/>
  <c r="L1080" i="76"/>
  <c r="F1080" i="76"/>
  <c r="M1079" i="76"/>
  <c r="L1079" i="76"/>
  <c r="F1079" i="76"/>
  <c r="N1079" i="76" s="1"/>
  <c r="M1078" i="76"/>
  <c r="L1078" i="76"/>
  <c r="F1078" i="76"/>
  <c r="M1077" i="76"/>
  <c r="L1077" i="76"/>
  <c r="F1077" i="76"/>
  <c r="N1077" i="76" s="1"/>
  <c r="M1076" i="76"/>
  <c r="L1076" i="76"/>
  <c r="F1076" i="76"/>
  <c r="M1075" i="76"/>
  <c r="L1075" i="76"/>
  <c r="F1075" i="76"/>
  <c r="N1075" i="76" s="1"/>
  <c r="M1074" i="76"/>
  <c r="L1074" i="76"/>
  <c r="F1074" i="76"/>
  <c r="M1073" i="76"/>
  <c r="L1073" i="76"/>
  <c r="F1073" i="76"/>
  <c r="N1073" i="76" s="1"/>
  <c r="M1072" i="76"/>
  <c r="L1072" i="76"/>
  <c r="F1072" i="76"/>
  <c r="M1071" i="76"/>
  <c r="L1071" i="76"/>
  <c r="F1071" i="76"/>
  <c r="N1071" i="76" s="1"/>
  <c r="M1070" i="76"/>
  <c r="L1070" i="76"/>
  <c r="F1070" i="76"/>
  <c r="M1069" i="76"/>
  <c r="L1069" i="76"/>
  <c r="F1069" i="76"/>
  <c r="N1069" i="76" s="1"/>
  <c r="M1068" i="76"/>
  <c r="L1068" i="76"/>
  <c r="F1068" i="76"/>
  <c r="M1067" i="76"/>
  <c r="L1067" i="76"/>
  <c r="F1067" i="76"/>
  <c r="N1067" i="76" s="1"/>
  <c r="M1066" i="76"/>
  <c r="L1066" i="76"/>
  <c r="F1066" i="76"/>
  <c r="M1065" i="76"/>
  <c r="L1065" i="76"/>
  <c r="F1065" i="76"/>
  <c r="N1065" i="76" s="1"/>
  <c r="M1064" i="76"/>
  <c r="L1064" i="76"/>
  <c r="F1064" i="76"/>
  <c r="M1063" i="76"/>
  <c r="L1063" i="76"/>
  <c r="F1063" i="76"/>
  <c r="N1063" i="76" s="1"/>
  <c r="M1062" i="76"/>
  <c r="L1062" i="76"/>
  <c r="F1062" i="76"/>
  <c r="M1061" i="76"/>
  <c r="L1061" i="76"/>
  <c r="F1061" i="76"/>
  <c r="N1061" i="76" s="1"/>
  <c r="M1060" i="76"/>
  <c r="L1060" i="76"/>
  <c r="F1060" i="76"/>
  <c r="M1059" i="76"/>
  <c r="L1059" i="76"/>
  <c r="F1059" i="76"/>
  <c r="N1059" i="76" s="1"/>
  <c r="M1058" i="76"/>
  <c r="L1058" i="76"/>
  <c r="F1058" i="76"/>
  <c r="M1057" i="76"/>
  <c r="L1057" i="76"/>
  <c r="F1057" i="76"/>
  <c r="N1057" i="76" s="1"/>
  <c r="M1056" i="76"/>
  <c r="L1056" i="76"/>
  <c r="F1056" i="76"/>
  <c r="M1055" i="76"/>
  <c r="L1055" i="76"/>
  <c r="F1055" i="76"/>
  <c r="N1055" i="76" s="1"/>
  <c r="M1054" i="76"/>
  <c r="L1054" i="76"/>
  <c r="F1054" i="76"/>
  <c r="M1053" i="76"/>
  <c r="L1053" i="76"/>
  <c r="F1053" i="76"/>
  <c r="N1053" i="76" s="1"/>
  <c r="M1052" i="76"/>
  <c r="L1052" i="76"/>
  <c r="F1052" i="76"/>
  <c r="M1051" i="76"/>
  <c r="L1051" i="76"/>
  <c r="F1051" i="76"/>
  <c r="N1051" i="76" s="1"/>
  <c r="M1050" i="76"/>
  <c r="L1050" i="76"/>
  <c r="F1050" i="76"/>
  <c r="M1049" i="76"/>
  <c r="L1049" i="76"/>
  <c r="F1049" i="76"/>
  <c r="N1049" i="76" s="1"/>
  <c r="M1048" i="76"/>
  <c r="L1048" i="76"/>
  <c r="F1048" i="76"/>
  <c r="M1047" i="76"/>
  <c r="L1047" i="76"/>
  <c r="F1047" i="76"/>
  <c r="N1047" i="76" s="1"/>
  <c r="M1046" i="76"/>
  <c r="L1046" i="76"/>
  <c r="F1046" i="76"/>
  <c r="M1045" i="76"/>
  <c r="L1045" i="76"/>
  <c r="F1045" i="76"/>
  <c r="N1045" i="76" s="1"/>
  <c r="M1044" i="76"/>
  <c r="L1044" i="76"/>
  <c r="F1044" i="76"/>
  <c r="M1043" i="76"/>
  <c r="L1043" i="76"/>
  <c r="F1043" i="76"/>
  <c r="N1043" i="76" s="1"/>
  <c r="M1042" i="76"/>
  <c r="L1042" i="76"/>
  <c r="F1042" i="76"/>
  <c r="M1041" i="76"/>
  <c r="L1041" i="76"/>
  <c r="F1041" i="76"/>
  <c r="N1041" i="76" s="1"/>
  <c r="M1040" i="76"/>
  <c r="L1040" i="76"/>
  <c r="F1040" i="76"/>
  <c r="M1039" i="76"/>
  <c r="L1039" i="76"/>
  <c r="F1039" i="76"/>
  <c r="N1039" i="76" s="1"/>
  <c r="M1038" i="76"/>
  <c r="L1038" i="76"/>
  <c r="F1038" i="76"/>
  <c r="M1037" i="76"/>
  <c r="L1037" i="76"/>
  <c r="F1037" i="76"/>
  <c r="N1037" i="76" s="1"/>
  <c r="M1036" i="76"/>
  <c r="L1036" i="76"/>
  <c r="F1036" i="76"/>
  <c r="M1035" i="76"/>
  <c r="L1035" i="76"/>
  <c r="F1035" i="76"/>
  <c r="N1035" i="76" s="1"/>
  <c r="M1034" i="76"/>
  <c r="L1034" i="76"/>
  <c r="F1034" i="76"/>
  <c r="M1033" i="76"/>
  <c r="L1033" i="76"/>
  <c r="F1033" i="76"/>
  <c r="N1033" i="76" s="1"/>
  <c r="M1032" i="76"/>
  <c r="L1032" i="76"/>
  <c r="F1032" i="76"/>
  <c r="M1031" i="76"/>
  <c r="L1031" i="76"/>
  <c r="F1031" i="76"/>
  <c r="N1031" i="76" s="1"/>
  <c r="M1030" i="76"/>
  <c r="L1030" i="76"/>
  <c r="F1030" i="76"/>
  <c r="M1029" i="76"/>
  <c r="L1029" i="76"/>
  <c r="F1029" i="76"/>
  <c r="N1029" i="76" s="1"/>
  <c r="M1028" i="76"/>
  <c r="L1028" i="76"/>
  <c r="F1028" i="76"/>
  <c r="M1027" i="76"/>
  <c r="L1027" i="76"/>
  <c r="F1027" i="76"/>
  <c r="N1027" i="76" s="1"/>
  <c r="M1026" i="76"/>
  <c r="L1026" i="76"/>
  <c r="F1026" i="76"/>
  <c r="M1025" i="76"/>
  <c r="L1025" i="76"/>
  <c r="F1025" i="76"/>
  <c r="N1025" i="76" s="1"/>
  <c r="M1024" i="76"/>
  <c r="L1024" i="76"/>
  <c r="F1024" i="76"/>
  <c r="M1023" i="76"/>
  <c r="L1023" i="76"/>
  <c r="F1023" i="76"/>
  <c r="N1023" i="76" s="1"/>
  <c r="M1022" i="76"/>
  <c r="L1022" i="76"/>
  <c r="F1022" i="76"/>
  <c r="M1021" i="76"/>
  <c r="L1021" i="76"/>
  <c r="F1021" i="76"/>
  <c r="N1021" i="76" s="1"/>
  <c r="M1020" i="76"/>
  <c r="L1020" i="76"/>
  <c r="F1020" i="76"/>
  <c r="M1019" i="76"/>
  <c r="L1019" i="76"/>
  <c r="F1019" i="76"/>
  <c r="N1019" i="76" s="1"/>
  <c r="M1018" i="76"/>
  <c r="L1018" i="76"/>
  <c r="F1018" i="76"/>
  <c r="M1017" i="76"/>
  <c r="L1017" i="76"/>
  <c r="F1017" i="76"/>
  <c r="N1017" i="76" s="1"/>
  <c r="M1016" i="76"/>
  <c r="L1016" i="76"/>
  <c r="F1016" i="76"/>
  <c r="M1015" i="76"/>
  <c r="L1015" i="76"/>
  <c r="F1015" i="76"/>
  <c r="N1015" i="76" s="1"/>
  <c r="M1014" i="76"/>
  <c r="L1014" i="76"/>
  <c r="F1014" i="76"/>
  <c r="M1013" i="76"/>
  <c r="L1013" i="76"/>
  <c r="F1013" i="76"/>
  <c r="N1013" i="76" s="1"/>
  <c r="M1012" i="76"/>
  <c r="L1012" i="76"/>
  <c r="F1012" i="76"/>
  <c r="M1011" i="76"/>
  <c r="L1011" i="76"/>
  <c r="F1011" i="76"/>
  <c r="N1011" i="76" s="1"/>
  <c r="M1010" i="76"/>
  <c r="L1010" i="76"/>
  <c r="F1010" i="76"/>
  <c r="M1009" i="76"/>
  <c r="L1009" i="76"/>
  <c r="F1009" i="76"/>
  <c r="N1009" i="76" s="1"/>
  <c r="M1008" i="76"/>
  <c r="L1008" i="76"/>
  <c r="F1008" i="76"/>
  <c r="M1007" i="76"/>
  <c r="L1007" i="76"/>
  <c r="F1007" i="76"/>
  <c r="N1007" i="76" s="1"/>
  <c r="M1006" i="76"/>
  <c r="L1006" i="76"/>
  <c r="F1006" i="76"/>
  <c r="M1005" i="76"/>
  <c r="L1005" i="76"/>
  <c r="F1005" i="76"/>
  <c r="N1005" i="76" s="1"/>
  <c r="M1004" i="76"/>
  <c r="L1004" i="76"/>
  <c r="F1004" i="76"/>
  <c r="M1003" i="76"/>
  <c r="L1003" i="76"/>
  <c r="F1003" i="76"/>
  <c r="N1003" i="76" s="1"/>
  <c r="M1002" i="76"/>
  <c r="L1002" i="76"/>
  <c r="F1002" i="76"/>
  <c r="M1001" i="76"/>
  <c r="L1001" i="76"/>
  <c r="F1001" i="76"/>
  <c r="N1001" i="76" s="1"/>
  <c r="M1000" i="76"/>
  <c r="L1000" i="76"/>
  <c r="F1000" i="76"/>
  <c r="M999" i="76"/>
  <c r="L999" i="76"/>
  <c r="F999" i="76"/>
  <c r="N999" i="76" s="1"/>
  <c r="M998" i="76"/>
  <c r="L998" i="76"/>
  <c r="F998" i="76"/>
  <c r="M997" i="76"/>
  <c r="L997" i="76"/>
  <c r="F997" i="76"/>
  <c r="N997" i="76" s="1"/>
  <c r="M996" i="76"/>
  <c r="L996" i="76"/>
  <c r="F996" i="76"/>
  <c r="M995" i="76"/>
  <c r="L995" i="76"/>
  <c r="F995" i="76"/>
  <c r="N995" i="76" s="1"/>
  <c r="M994" i="76"/>
  <c r="L994" i="76"/>
  <c r="F994" i="76"/>
  <c r="M993" i="76"/>
  <c r="L993" i="76"/>
  <c r="F993" i="76"/>
  <c r="M992" i="76"/>
  <c r="L992" i="76"/>
  <c r="F992" i="76"/>
  <c r="M991" i="76"/>
  <c r="L991" i="76"/>
  <c r="F991" i="76"/>
  <c r="M990" i="76"/>
  <c r="L990" i="76"/>
  <c r="F990" i="76"/>
  <c r="M989" i="76"/>
  <c r="L989" i="76"/>
  <c r="F989" i="76"/>
  <c r="N989" i="76" s="1"/>
  <c r="M988" i="76"/>
  <c r="L988" i="76"/>
  <c r="F988" i="76"/>
  <c r="N988" i="76" s="1"/>
  <c r="M987" i="76"/>
  <c r="L987" i="76"/>
  <c r="F987" i="76"/>
  <c r="M986" i="76"/>
  <c r="L986" i="76"/>
  <c r="F986" i="76"/>
  <c r="N986" i="76" s="1"/>
  <c r="M985" i="76"/>
  <c r="L985" i="76"/>
  <c r="F985" i="76"/>
  <c r="M984" i="76"/>
  <c r="L984" i="76"/>
  <c r="F984" i="76"/>
  <c r="N984" i="76" s="1"/>
  <c r="M983" i="76"/>
  <c r="L983" i="76"/>
  <c r="F983" i="76"/>
  <c r="M982" i="76"/>
  <c r="L982" i="76"/>
  <c r="F982" i="76"/>
  <c r="N982" i="76" s="1"/>
  <c r="M981" i="76"/>
  <c r="L981" i="76"/>
  <c r="F981" i="76"/>
  <c r="M980" i="76"/>
  <c r="L980" i="76"/>
  <c r="F980" i="76"/>
  <c r="N980" i="76" s="1"/>
  <c r="M979" i="76"/>
  <c r="L979" i="76"/>
  <c r="F979" i="76"/>
  <c r="M978" i="76"/>
  <c r="L978" i="76"/>
  <c r="F978" i="76"/>
  <c r="N978" i="76" s="1"/>
  <c r="M977" i="76"/>
  <c r="L977" i="76"/>
  <c r="F977" i="76"/>
  <c r="M976" i="76"/>
  <c r="L976" i="76"/>
  <c r="F976" i="76"/>
  <c r="N976" i="76" s="1"/>
  <c r="M975" i="76"/>
  <c r="L975" i="76"/>
  <c r="F975" i="76"/>
  <c r="M974" i="76"/>
  <c r="L974" i="76"/>
  <c r="F974" i="76"/>
  <c r="N974" i="76" s="1"/>
  <c r="M973" i="76"/>
  <c r="L973" i="76"/>
  <c r="F973" i="76"/>
  <c r="M972" i="76"/>
  <c r="L972" i="76"/>
  <c r="F972" i="76"/>
  <c r="N972" i="76" s="1"/>
  <c r="M971" i="76"/>
  <c r="L971" i="76"/>
  <c r="F971" i="76"/>
  <c r="N971" i="76" s="1"/>
  <c r="M970" i="76"/>
  <c r="L970" i="76"/>
  <c r="F970" i="76"/>
  <c r="N970" i="76" s="1"/>
  <c r="M969" i="76"/>
  <c r="L969" i="76"/>
  <c r="F969" i="76"/>
  <c r="N969" i="76" s="1"/>
  <c r="M968" i="76"/>
  <c r="L968" i="76"/>
  <c r="F968" i="76"/>
  <c r="N968" i="76" s="1"/>
  <c r="M967" i="76"/>
  <c r="L967" i="76"/>
  <c r="F967" i="76"/>
  <c r="N967" i="76" s="1"/>
  <c r="M966" i="76"/>
  <c r="L966" i="76"/>
  <c r="F966" i="76"/>
  <c r="N966" i="76" s="1"/>
  <c r="M965" i="76"/>
  <c r="L965" i="76"/>
  <c r="F965" i="76"/>
  <c r="N965" i="76" s="1"/>
  <c r="M964" i="76"/>
  <c r="L964" i="76"/>
  <c r="F964" i="76"/>
  <c r="N964" i="76" s="1"/>
  <c r="M963" i="76"/>
  <c r="L963" i="76"/>
  <c r="F963" i="76"/>
  <c r="N963" i="76" s="1"/>
  <c r="M962" i="76"/>
  <c r="L962" i="76"/>
  <c r="F962" i="76"/>
  <c r="N962" i="76" s="1"/>
  <c r="M961" i="76"/>
  <c r="L961" i="76"/>
  <c r="F961" i="76"/>
  <c r="N961" i="76" s="1"/>
  <c r="M960" i="76"/>
  <c r="L960" i="76"/>
  <c r="F960" i="76"/>
  <c r="N960" i="76" s="1"/>
  <c r="M959" i="76"/>
  <c r="L959" i="76"/>
  <c r="F959" i="76"/>
  <c r="N959" i="76" s="1"/>
  <c r="M958" i="76"/>
  <c r="L958" i="76"/>
  <c r="F958" i="76"/>
  <c r="N958" i="76" s="1"/>
  <c r="M957" i="76"/>
  <c r="L957" i="76"/>
  <c r="F957" i="76"/>
  <c r="N957" i="76" s="1"/>
  <c r="M956" i="76"/>
  <c r="L956" i="76"/>
  <c r="F956" i="76"/>
  <c r="N956" i="76" s="1"/>
  <c r="M955" i="76"/>
  <c r="L955" i="76"/>
  <c r="F955" i="76"/>
  <c r="N955" i="76" s="1"/>
  <c r="M954" i="76"/>
  <c r="L954" i="76"/>
  <c r="F954" i="76"/>
  <c r="N954" i="76" s="1"/>
  <c r="M953" i="76"/>
  <c r="L953" i="76"/>
  <c r="F953" i="76"/>
  <c r="N953" i="76" s="1"/>
  <c r="M952" i="76"/>
  <c r="L952" i="76"/>
  <c r="F952" i="76"/>
  <c r="N952" i="76" s="1"/>
  <c r="M951" i="76"/>
  <c r="L951" i="76"/>
  <c r="F951" i="76"/>
  <c r="N951" i="76" s="1"/>
  <c r="M950" i="76"/>
  <c r="L950" i="76"/>
  <c r="F950" i="76"/>
  <c r="N950" i="76" s="1"/>
  <c r="M949" i="76"/>
  <c r="L949" i="76"/>
  <c r="F949" i="76"/>
  <c r="N949" i="76" s="1"/>
  <c r="M948" i="76"/>
  <c r="L948" i="76"/>
  <c r="F948" i="76"/>
  <c r="N948" i="76" s="1"/>
  <c r="M947" i="76"/>
  <c r="L947" i="76"/>
  <c r="F947" i="76"/>
  <c r="N947" i="76" s="1"/>
  <c r="M946" i="76"/>
  <c r="L946" i="76"/>
  <c r="F946" i="76"/>
  <c r="N946" i="76" s="1"/>
  <c r="M945" i="76"/>
  <c r="L945" i="76"/>
  <c r="F945" i="76"/>
  <c r="N945" i="76" s="1"/>
  <c r="M944" i="76"/>
  <c r="L944" i="76"/>
  <c r="F944" i="76"/>
  <c r="N944" i="76" s="1"/>
  <c r="M943" i="76"/>
  <c r="L943" i="76"/>
  <c r="F943" i="76"/>
  <c r="N943" i="76" s="1"/>
  <c r="M942" i="76"/>
  <c r="L942" i="76"/>
  <c r="F942" i="76"/>
  <c r="N942" i="76" s="1"/>
  <c r="M941" i="76"/>
  <c r="L941" i="76"/>
  <c r="F941" i="76"/>
  <c r="N941" i="76" s="1"/>
  <c r="M940" i="76"/>
  <c r="L940" i="76"/>
  <c r="F940" i="76"/>
  <c r="N940" i="76" s="1"/>
  <c r="M939" i="76"/>
  <c r="L939" i="76"/>
  <c r="F939" i="76"/>
  <c r="N939" i="76" s="1"/>
  <c r="M938" i="76"/>
  <c r="L938" i="76"/>
  <c r="F938" i="76"/>
  <c r="N938" i="76" s="1"/>
  <c r="M937" i="76"/>
  <c r="L937" i="76"/>
  <c r="F937" i="76"/>
  <c r="N937" i="76" s="1"/>
  <c r="M936" i="76"/>
  <c r="L936" i="76"/>
  <c r="F936" i="76"/>
  <c r="N936" i="76" s="1"/>
  <c r="M935" i="76"/>
  <c r="L935" i="76"/>
  <c r="F935" i="76"/>
  <c r="N935" i="76" s="1"/>
  <c r="M934" i="76"/>
  <c r="L934" i="76"/>
  <c r="F934" i="76"/>
  <c r="N934" i="76" s="1"/>
  <c r="M933" i="76"/>
  <c r="L933" i="76"/>
  <c r="F933" i="76"/>
  <c r="N933" i="76" s="1"/>
  <c r="M932" i="76"/>
  <c r="L932" i="76"/>
  <c r="F932" i="76"/>
  <c r="N932" i="76" s="1"/>
  <c r="M931" i="76"/>
  <c r="L931" i="76"/>
  <c r="F931" i="76"/>
  <c r="N931" i="76" s="1"/>
  <c r="M930" i="76"/>
  <c r="L930" i="76"/>
  <c r="F930" i="76"/>
  <c r="N930" i="76" s="1"/>
  <c r="M929" i="76"/>
  <c r="L929" i="76"/>
  <c r="F929" i="76"/>
  <c r="N929" i="76" s="1"/>
  <c r="M928" i="76"/>
  <c r="L928" i="76"/>
  <c r="F928" i="76"/>
  <c r="N928" i="76" s="1"/>
  <c r="M927" i="76"/>
  <c r="L927" i="76"/>
  <c r="F927" i="76"/>
  <c r="N927" i="76" s="1"/>
  <c r="M926" i="76"/>
  <c r="L926" i="76"/>
  <c r="F926" i="76"/>
  <c r="N926" i="76" s="1"/>
  <c r="M925" i="76"/>
  <c r="L925" i="76"/>
  <c r="F925" i="76"/>
  <c r="N925" i="76" s="1"/>
  <c r="M924" i="76"/>
  <c r="L924" i="76"/>
  <c r="F924" i="76"/>
  <c r="N924" i="76" s="1"/>
  <c r="M923" i="76"/>
  <c r="L923" i="76"/>
  <c r="F923" i="76"/>
  <c r="N923" i="76" s="1"/>
  <c r="M922" i="76"/>
  <c r="L922" i="76"/>
  <c r="F922" i="76"/>
  <c r="N922" i="76" s="1"/>
  <c r="M921" i="76"/>
  <c r="L921" i="76"/>
  <c r="F921" i="76"/>
  <c r="N921" i="76" s="1"/>
  <c r="M920" i="76"/>
  <c r="L920" i="76"/>
  <c r="F920" i="76"/>
  <c r="N920" i="76" s="1"/>
  <c r="M919" i="76"/>
  <c r="L919" i="76"/>
  <c r="F919" i="76"/>
  <c r="N919" i="76" s="1"/>
  <c r="M918" i="76"/>
  <c r="L918" i="76"/>
  <c r="F918" i="76"/>
  <c r="N918" i="76" s="1"/>
  <c r="M917" i="76"/>
  <c r="L917" i="76"/>
  <c r="F917" i="76"/>
  <c r="N917" i="76" s="1"/>
  <c r="M916" i="76"/>
  <c r="L916" i="76"/>
  <c r="F916" i="76"/>
  <c r="N916" i="76" s="1"/>
  <c r="M915" i="76"/>
  <c r="L915" i="76"/>
  <c r="F915" i="76"/>
  <c r="N915" i="76" s="1"/>
  <c r="M914" i="76"/>
  <c r="L914" i="76"/>
  <c r="F914" i="76"/>
  <c r="N914" i="76" s="1"/>
  <c r="M913" i="76"/>
  <c r="L913" i="76"/>
  <c r="F913" i="76"/>
  <c r="N913" i="76" s="1"/>
  <c r="M912" i="76"/>
  <c r="L912" i="76"/>
  <c r="F912" i="76"/>
  <c r="N912" i="76" s="1"/>
  <c r="M911" i="76"/>
  <c r="L911" i="76"/>
  <c r="F911" i="76"/>
  <c r="N911" i="76" s="1"/>
  <c r="M910" i="76"/>
  <c r="L910" i="76"/>
  <c r="F910" i="76"/>
  <c r="N910" i="76" s="1"/>
  <c r="M909" i="76"/>
  <c r="L909" i="76"/>
  <c r="F909" i="76"/>
  <c r="N909" i="76" s="1"/>
  <c r="M908" i="76"/>
  <c r="L908" i="76"/>
  <c r="F908" i="76"/>
  <c r="N908" i="76" s="1"/>
  <c r="M907" i="76"/>
  <c r="L907" i="76"/>
  <c r="F907" i="76"/>
  <c r="N907" i="76" s="1"/>
  <c r="M906" i="76"/>
  <c r="L906" i="76"/>
  <c r="F906" i="76"/>
  <c r="N906" i="76" s="1"/>
  <c r="M905" i="76"/>
  <c r="L905" i="76"/>
  <c r="F905" i="76"/>
  <c r="N905" i="76" s="1"/>
  <c r="M904" i="76"/>
  <c r="L904" i="76"/>
  <c r="F904" i="76"/>
  <c r="N904" i="76" s="1"/>
  <c r="M903" i="76"/>
  <c r="L903" i="76"/>
  <c r="F903" i="76"/>
  <c r="N903" i="76" s="1"/>
  <c r="M902" i="76"/>
  <c r="L902" i="76"/>
  <c r="F902" i="76"/>
  <c r="N902" i="76" s="1"/>
  <c r="M901" i="76"/>
  <c r="L901" i="76"/>
  <c r="F901" i="76"/>
  <c r="N901" i="76" s="1"/>
  <c r="M900" i="76"/>
  <c r="L900" i="76"/>
  <c r="F900" i="76"/>
  <c r="N900" i="76" s="1"/>
  <c r="M899" i="76"/>
  <c r="L899" i="76"/>
  <c r="F899" i="76"/>
  <c r="N899" i="76" s="1"/>
  <c r="M898" i="76"/>
  <c r="L898" i="76"/>
  <c r="F898" i="76"/>
  <c r="N898" i="76" s="1"/>
  <c r="M897" i="76"/>
  <c r="L897" i="76"/>
  <c r="F897" i="76"/>
  <c r="N897" i="76" s="1"/>
  <c r="M896" i="76"/>
  <c r="L896" i="76"/>
  <c r="F896" i="76"/>
  <c r="N896" i="76" s="1"/>
  <c r="M895" i="76"/>
  <c r="L895" i="76"/>
  <c r="F895" i="76"/>
  <c r="N895" i="76" s="1"/>
  <c r="M894" i="76"/>
  <c r="L894" i="76"/>
  <c r="F894" i="76"/>
  <c r="N894" i="76" s="1"/>
  <c r="M893" i="76"/>
  <c r="L893" i="76"/>
  <c r="F893" i="76"/>
  <c r="N893" i="76" s="1"/>
  <c r="M892" i="76"/>
  <c r="L892" i="76"/>
  <c r="F892" i="76"/>
  <c r="N892" i="76" s="1"/>
  <c r="M891" i="76"/>
  <c r="L891" i="76"/>
  <c r="F891" i="76"/>
  <c r="N891" i="76" s="1"/>
  <c r="M890" i="76"/>
  <c r="L890" i="76"/>
  <c r="F890" i="76"/>
  <c r="N890" i="76" s="1"/>
  <c r="M889" i="76"/>
  <c r="L889" i="76"/>
  <c r="F889" i="76"/>
  <c r="N889" i="76" s="1"/>
  <c r="M888" i="76"/>
  <c r="L888" i="76"/>
  <c r="F888" i="76"/>
  <c r="N888" i="76" s="1"/>
  <c r="M887" i="76"/>
  <c r="L887" i="76"/>
  <c r="F887" i="76"/>
  <c r="N887" i="76" s="1"/>
  <c r="M886" i="76"/>
  <c r="L886" i="76"/>
  <c r="F886" i="76"/>
  <c r="N886" i="76" s="1"/>
  <c r="M885" i="76"/>
  <c r="L885" i="76"/>
  <c r="F885" i="76"/>
  <c r="N885" i="76" s="1"/>
  <c r="M884" i="76"/>
  <c r="L884" i="76"/>
  <c r="F884" i="76"/>
  <c r="N884" i="76" s="1"/>
  <c r="M883" i="76"/>
  <c r="L883" i="76"/>
  <c r="F883" i="76"/>
  <c r="N883" i="76" s="1"/>
  <c r="M882" i="76"/>
  <c r="L882" i="76"/>
  <c r="F882" i="76"/>
  <c r="N882" i="76" s="1"/>
  <c r="M881" i="76"/>
  <c r="L881" i="76"/>
  <c r="F881" i="76"/>
  <c r="N881" i="76" s="1"/>
  <c r="M880" i="76"/>
  <c r="L880" i="76"/>
  <c r="F880" i="76"/>
  <c r="N880" i="76" s="1"/>
  <c r="M879" i="76"/>
  <c r="L879" i="76"/>
  <c r="F879" i="76"/>
  <c r="N879" i="76" s="1"/>
  <c r="M878" i="76"/>
  <c r="L878" i="76"/>
  <c r="F878" i="76"/>
  <c r="N878" i="76" s="1"/>
  <c r="M877" i="76"/>
  <c r="L877" i="76"/>
  <c r="F877" i="76"/>
  <c r="M876" i="76"/>
  <c r="L876" i="76"/>
  <c r="F876" i="76"/>
  <c r="M875" i="76"/>
  <c r="L875" i="76"/>
  <c r="F875" i="76"/>
  <c r="M874" i="76"/>
  <c r="L874" i="76"/>
  <c r="F874" i="76"/>
  <c r="M873" i="76"/>
  <c r="L873" i="76"/>
  <c r="F873" i="76"/>
  <c r="M872" i="76"/>
  <c r="L872" i="76"/>
  <c r="F872" i="76"/>
  <c r="M871" i="76"/>
  <c r="L871" i="76"/>
  <c r="F871" i="76"/>
  <c r="M870" i="76"/>
  <c r="L870" i="76"/>
  <c r="F870" i="76"/>
  <c r="M869" i="76"/>
  <c r="L869" i="76"/>
  <c r="F869" i="76"/>
  <c r="M868" i="76"/>
  <c r="L868" i="76"/>
  <c r="F868" i="76"/>
  <c r="M867" i="76"/>
  <c r="L867" i="76"/>
  <c r="F867" i="76"/>
  <c r="M866" i="76"/>
  <c r="L866" i="76"/>
  <c r="F866" i="76"/>
  <c r="M865" i="76"/>
  <c r="L865" i="76"/>
  <c r="F865" i="76"/>
  <c r="M864" i="76"/>
  <c r="L864" i="76"/>
  <c r="F864" i="76"/>
  <c r="M863" i="76"/>
  <c r="L863" i="76"/>
  <c r="F863" i="76"/>
  <c r="M862" i="76"/>
  <c r="L862" i="76"/>
  <c r="F862" i="76"/>
  <c r="M861" i="76"/>
  <c r="L861" i="76"/>
  <c r="F861" i="76"/>
  <c r="M860" i="76"/>
  <c r="L860" i="76"/>
  <c r="F860" i="76"/>
  <c r="M859" i="76"/>
  <c r="L859" i="76"/>
  <c r="F859" i="76"/>
  <c r="M858" i="76"/>
  <c r="L858" i="76"/>
  <c r="F858" i="76"/>
  <c r="M857" i="76"/>
  <c r="L857" i="76"/>
  <c r="F857" i="76"/>
  <c r="M856" i="76"/>
  <c r="L856" i="76"/>
  <c r="F856" i="76"/>
  <c r="M855" i="76"/>
  <c r="L855" i="76"/>
  <c r="F855" i="76"/>
  <c r="M854" i="76"/>
  <c r="L854" i="76"/>
  <c r="F854" i="76"/>
  <c r="M853" i="76"/>
  <c r="L853" i="76"/>
  <c r="F853" i="76"/>
  <c r="M852" i="76"/>
  <c r="L852" i="76"/>
  <c r="F852" i="76"/>
  <c r="M851" i="76"/>
  <c r="L851" i="76"/>
  <c r="F851" i="76"/>
  <c r="M850" i="76"/>
  <c r="L850" i="76"/>
  <c r="F850" i="76"/>
  <c r="M849" i="76"/>
  <c r="L849" i="76"/>
  <c r="F849" i="76"/>
  <c r="M848" i="76"/>
  <c r="L848" i="76"/>
  <c r="F848" i="76"/>
  <c r="M847" i="76"/>
  <c r="L847" i="76"/>
  <c r="F847" i="76"/>
  <c r="M846" i="76"/>
  <c r="L846" i="76"/>
  <c r="F846" i="76"/>
  <c r="M845" i="76"/>
  <c r="L845" i="76"/>
  <c r="F845" i="76"/>
  <c r="M844" i="76"/>
  <c r="L844" i="76"/>
  <c r="F844" i="76"/>
  <c r="M843" i="76"/>
  <c r="L843" i="76"/>
  <c r="F843" i="76"/>
  <c r="M842" i="76"/>
  <c r="L842" i="76"/>
  <c r="F842" i="76"/>
  <c r="M841" i="76"/>
  <c r="L841" i="76"/>
  <c r="F841" i="76"/>
  <c r="M840" i="76"/>
  <c r="L840" i="76"/>
  <c r="F840" i="76"/>
  <c r="M839" i="76"/>
  <c r="L839" i="76"/>
  <c r="F839" i="76"/>
  <c r="M838" i="76"/>
  <c r="L838" i="76"/>
  <c r="F838" i="76"/>
  <c r="M837" i="76"/>
  <c r="L837" i="76"/>
  <c r="F837" i="76"/>
  <c r="M836" i="76"/>
  <c r="L836" i="76"/>
  <c r="F836" i="76"/>
  <c r="M835" i="76"/>
  <c r="L835" i="76"/>
  <c r="F835" i="76"/>
  <c r="M834" i="76"/>
  <c r="L834" i="76"/>
  <c r="F834" i="76"/>
  <c r="M833" i="76"/>
  <c r="L833" i="76"/>
  <c r="F833" i="76"/>
  <c r="M832" i="76"/>
  <c r="L832" i="76"/>
  <c r="F832" i="76"/>
  <c r="M831" i="76"/>
  <c r="L831" i="76"/>
  <c r="F831" i="76"/>
  <c r="M830" i="76"/>
  <c r="L830" i="76"/>
  <c r="F830" i="76"/>
  <c r="M829" i="76"/>
  <c r="L829" i="76"/>
  <c r="F829" i="76"/>
  <c r="M828" i="76"/>
  <c r="L828" i="76"/>
  <c r="F828" i="76"/>
  <c r="M827" i="76"/>
  <c r="L827" i="76"/>
  <c r="F827" i="76"/>
  <c r="M826" i="76"/>
  <c r="L826" i="76"/>
  <c r="F826" i="76"/>
  <c r="M825" i="76"/>
  <c r="L825" i="76"/>
  <c r="F825" i="76"/>
  <c r="M824" i="76"/>
  <c r="L824" i="76"/>
  <c r="F824" i="76"/>
  <c r="M823" i="76"/>
  <c r="L823" i="76"/>
  <c r="F823" i="76"/>
  <c r="M822" i="76"/>
  <c r="L822" i="76"/>
  <c r="F822" i="76"/>
  <c r="M821" i="76"/>
  <c r="L821" i="76"/>
  <c r="F821" i="76"/>
  <c r="M820" i="76"/>
  <c r="L820" i="76"/>
  <c r="F820" i="76"/>
  <c r="M819" i="76"/>
  <c r="L819" i="76"/>
  <c r="F819" i="76"/>
  <c r="M818" i="76"/>
  <c r="L818" i="76"/>
  <c r="F818" i="76"/>
  <c r="M817" i="76"/>
  <c r="L817" i="76"/>
  <c r="F817" i="76"/>
  <c r="M816" i="76"/>
  <c r="L816" i="76"/>
  <c r="F816" i="76"/>
  <c r="M815" i="76"/>
  <c r="L815" i="76"/>
  <c r="F815" i="76"/>
  <c r="M814" i="76"/>
  <c r="L814" i="76"/>
  <c r="F814" i="76"/>
  <c r="M813" i="76"/>
  <c r="L813" i="76"/>
  <c r="F813" i="76"/>
  <c r="M812" i="76"/>
  <c r="L812" i="76"/>
  <c r="F812" i="76"/>
  <c r="M811" i="76"/>
  <c r="L811" i="76"/>
  <c r="F811" i="76"/>
  <c r="M810" i="76"/>
  <c r="L810" i="76"/>
  <c r="F810" i="76"/>
  <c r="M809" i="76"/>
  <c r="L809" i="76"/>
  <c r="F809" i="76"/>
  <c r="M808" i="76"/>
  <c r="L808" i="76"/>
  <c r="F808" i="76"/>
  <c r="M807" i="76"/>
  <c r="L807" i="76"/>
  <c r="F807" i="76"/>
  <c r="M806" i="76"/>
  <c r="L806" i="76"/>
  <c r="F806" i="76"/>
  <c r="M805" i="76"/>
  <c r="L805" i="76"/>
  <c r="F805" i="76"/>
  <c r="M804" i="76"/>
  <c r="L804" i="76"/>
  <c r="F804" i="76"/>
  <c r="M803" i="76"/>
  <c r="L803" i="76"/>
  <c r="F803" i="76"/>
  <c r="M802" i="76"/>
  <c r="L802" i="76"/>
  <c r="F802" i="76"/>
  <c r="M801" i="76"/>
  <c r="L801" i="76"/>
  <c r="F801" i="76"/>
  <c r="M800" i="76"/>
  <c r="L800" i="76"/>
  <c r="F800" i="76"/>
  <c r="M799" i="76"/>
  <c r="L799" i="76"/>
  <c r="F799" i="76"/>
  <c r="M798" i="76"/>
  <c r="L798" i="76"/>
  <c r="F798" i="76"/>
  <c r="M797" i="76"/>
  <c r="L797" i="76"/>
  <c r="F797" i="76"/>
  <c r="M796" i="76"/>
  <c r="L796" i="76"/>
  <c r="F796" i="76"/>
  <c r="M795" i="76"/>
  <c r="L795" i="76"/>
  <c r="F795" i="76"/>
  <c r="M794" i="76"/>
  <c r="L794" i="76"/>
  <c r="F794" i="76"/>
  <c r="M793" i="76"/>
  <c r="L793" i="76"/>
  <c r="F793" i="76"/>
  <c r="M792" i="76"/>
  <c r="L792" i="76"/>
  <c r="F792" i="76"/>
  <c r="M791" i="76"/>
  <c r="L791" i="76"/>
  <c r="F791" i="76"/>
  <c r="M790" i="76"/>
  <c r="L790" i="76"/>
  <c r="F790" i="76"/>
  <c r="M789" i="76"/>
  <c r="L789" i="76"/>
  <c r="F789" i="76"/>
  <c r="M788" i="76"/>
  <c r="L788" i="76"/>
  <c r="F788" i="76"/>
  <c r="M787" i="76"/>
  <c r="L787" i="76"/>
  <c r="F787" i="76"/>
  <c r="M786" i="76"/>
  <c r="L786" i="76"/>
  <c r="F786" i="76"/>
  <c r="M785" i="76"/>
  <c r="L785" i="76"/>
  <c r="F785" i="76"/>
  <c r="M784" i="76"/>
  <c r="L784" i="76"/>
  <c r="F784" i="76"/>
  <c r="M783" i="76"/>
  <c r="L783" i="76"/>
  <c r="F783" i="76"/>
  <c r="M782" i="76"/>
  <c r="L782" i="76"/>
  <c r="F782" i="76"/>
  <c r="M781" i="76"/>
  <c r="L781" i="76"/>
  <c r="F781" i="76"/>
  <c r="M780" i="76"/>
  <c r="L780" i="76"/>
  <c r="F780" i="76"/>
  <c r="M779" i="76"/>
  <c r="L779" i="76"/>
  <c r="F779" i="76"/>
  <c r="M778" i="76"/>
  <c r="L778" i="76"/>
  <c r="F778" i="76"/>
  <c r="M777" i="76"/>
  <c r="L777" i="76"/>
  <c r="F777" i="76"/>
  <c r="M776" i="76"/>
  <c r="L776" i="76"/>
  <c r="F776" i="76"/>
  <c r="M775" i="76"/>
  <c r="L775" i="76"/>
  <c r="F775" i="76"/>
  <c r="M774" i="76"/>
  <c r="L774" i="76"/>
  <c r="F774" i="76"/>
  <c r="M773" i="76"/>
  <c r="L773" i="76"/>
  <c r="F773" i="76"/>
  <c r="M772" i="76"/>
  <c r="L772" i="76"/>
  <c r="F772" i="76"/>
  <c r="M771" i="76"/>
  <c r="L771" i="76"/>
  <c r="F771" i="76"/>
  <c r="M770" i="76"/>
  <c r="L770" i="76"/>
  <c r="F770" i="76"/>
  <c r="M769" i="76"/>
  <c r="L769" i="76"/>
  <c r="F769" i="76"/>
  <c r="M768" i="76"/>
  <c r="L768" i="76"/>
  <c r="F768" i="76"/>
  <c r="M767" i="76"/>
  <c r="L767" i="76"/>
  <c r="F767" i="76"/>
  <c r="M766" i="76"/>
  <c r="L766" i="76"/>
  <c r="F766" i="76"/>
  <c r="M765" i="76"/>
  <c r="L765" i="76"/>
  <c r="F765" i="76"/>
  <c r="M764" i="76"/>
  <c r="L764" i="76"/>
  <c r="F764" i="76"/>
  <c r="M763" i="76"/>
  <c r="L763" i="76"/>
  <c r="F763" i="76"/>
  <c r="M762" i="76"/>
  <c r="L762" i="76"/>
  <c r="F762" i="76"/>
  <c r="M761" i="76"/>
  <c r="L761" i="76"/>
  <c r="F761" i="76"/>
  <c r="M760" i="76"/>
  <c r="L760" i="76"/>
  <c r="F760" i="76"/>
  <c r="M759" i="76"/>
  <c r="L759" i="76"/>
  <c r="F759" i="76"/>
  <c r="M758" i="76"/>
  <c r="L758" i="76"/>
  <c r="F758" i="76"/>
  <c r="M757" i="76"/>
  <c r="L757" i="76"/>
  <c r="F757" i="76"/>
  <c r="M756" i="76"/>
  <c r="L756" i="76"/>
  <c r="F756" i="76"/>
  <c r="M755" i="76"/>
  <c r="L755" i="76"/>
  <c r="F755" i="76"/>
  <c r="M754" i="76"/>
  <c r="L754" i="76"/>
  <c r="F754" i="76"/>
  <c r="M753" i="76"/>
  <c r="L753" i="76"/>
  <c r="F753" i="76"/>
  <c r="M752" i="76"/>
  <c r="L752" i="76"/>
  <c r="F752" i="76"/>
  <c r="M751" i="76"/>
  <c r="L751" i="76"/>
  <c r="F751" i="76"/>
  <c r="M750" i="76"/>
  <c r="L750" i="76"/>
  <c r="F750" i="76"/>
  <c r="M749" i="76"/>
  <c r="L749" i="76"/>
  <c r="F749" i="76"/>
  <c r="M748" i="76"/>
  <c r="L748" i="76"/>
  <c r="F748" i="76"/>
  <c r="M747" i="76"/>
  <c r="L747" i="76"/>
  <c r="F747" i="76"/>
  <c r="M746" i="76"/>
  <c r="L746" i="76"/>
  <c r="F746" i="76"/>
  <c r="M745" i="76"/>
  <c r="L745" i="76"/>
  <c r="F745" i="76"/>
  <c r="M744" i="76"/>
  <c r="L744" i="76"/>
  <c r="F744" i="76"/>
  <c r="M743" i="76"/>
  <c r="L743" i="76"/>
  <c r="F743" i="76"/>
  <c r="M742" i="76"/>
  <c r="L742" i="76"/>
  <c r="F742" i="76"/>
  <c r="M741" i="76"/>
  <c r="L741" i="76"/>
  <c r="F741" i="76"/>
  <c r="M740" i="76"/>
  <c r="L740" i="76"/>
  <c r="F740" i="76"/>
  <c r="M739" i="76"/>
  <c r="L739" i="76"/>
  <c r="F739" i="76"/>
  <c r="M738" i="76"/>
  <c r="L738" i="76"/>
  <c r="F738" i="76"/>
  <c r="M737" i="76"/>
  <c r="L737" i="76"/>
  <c r="F737" i="76"/>
  <c r="M736" i="76"/>
  <c r="L736" i="76"/>
  <c r="F736" i="76"/>
  <c r="M735" i="76"/>
  <c r="L735" i="76"/>
  <c r="F735" i="76"/>
  <c r="M734" i="76"/>
  <c r="L734" i="76"/>
  <c r="F734" i="76"/>
  <c r="M733" i="76"/>
  <c r="L733" i="76"/>
  <c r="F733" i="76"/>
  <c r="M732" i="76"/>
  <c r="L732" i="76"/>
  <c r="F732" i="76"/>
  <c r="M731" i="76"/>
  <c r="L731" i="76"/>
  <c r="F731" i="76"/>
  <c r="M730" i="76"/>
  <c r="L730" i="76"/>
  <c r="F730" i="76"/>
  <c r="M729" i="76"/>
  <c r="L729" i="76"/>
  <c r="F729" i="76"/>
  <c r="M728" i="76"/>
  <c r="L728" i="76"/>
  <c r="F728" i="76"/>
  <c r="M727" i="76"/>
  <c r="L727" i="76"/>
  <c r="F727" i="76"/>
  <c r="M726" i="76"/>
  <c r="L726" i="76"/>
  <c r="F726" i="76"/>
  <c r="M725" i="76"/>
  <c r="L725" i="76"/>
  <c r="F725" i="76"/>
  <c r="M724" i="76"/>
  <c r="L724" i="76"/>
  <c r="F724" i="76"/>
  <c r="M723" i="76"/>
  <c r="L723" i="76"/>
  <c r="F723" i="76"/>
  <c r="M722" i="76"/>
  <c r="L722" i="76"/>
  <c r="F722" i="76"/>
  <c r="M721" i="76"/>
  <c r="L721" i="76"/>
  <c r="F721" i="76"/>
  <c r="M720" i="76"/>
  <c r="L720" i="76"/>
  <c r="F720" i="76"/>
  <c r="M719" i="76"/>
  <c r="L719" i="76"/>
  <c r="F719" i="76"/>
  <c r="M718" i="76"/>
  <c r="L718" i="76"/>
  <c r="F718" i="76"/>
  <c r="M717" i="76"/>
  <c r="L717" i="76"/>
  <c r="F717" i="76"/>
  <c r="M716" i="76"/>
  <c r="L716" i="76"/>
  <c r="F716" i="76"/>
  <c r="M715" i="76"/>
  <c r="L715" i="76"/>
  <c r="F715" i="76"/>
  <c r="M714" i="76"/>
  <c r="L714" i="76"/>
  <c r="F714" i="76"/>
  <c r="M713" i="76"/>
  <c r="L713" i="76"/>
  <c r="F713" i="76"/>
  <c r="M712" i="76"/>
  <c r="L712" i="76"/>
  <c r="F712" i="76"/>
  <c r="M711" i="76"/>
  <c r="L711" i="76"/>
  <c r="F711" i="76"/>
  <c r="M710" i="76"/>
  <c r="L710" i="76"/>
  <c r="F710" i="76"/>
  <c r="M709" i="76"/>
  <c r="L709" i="76"/>
  <c r="F709" i="76"/>
  <c r="M708" i="76"/>
  <c r="L708" i="76"/>
  <c r="F708" i="76"/>
  <c r="M707" i="76"/>
  <c r="L707" i="76"/>
  <c r="F707" i="76"/>
  <c r="M706" i="76"/>
  <c r="L706" i="76"/>
  <c r="F706" i="76"/>
  <c r="M705" i="76"/>
  <c r="L705" i="76"/>
  <c r="F705" i="76"/>
  <c r="M704" i="76"/>
  <c r="L704" i="76"/>
  <c r="F704" i="76"/>
  <c r="M703" i="76"/>
  <c r="L703" i="76"/>
  <c r="F703" i="76"/>
  <c r="M702" i="76"/>
  <c r="L702" i="76"/>
  <c r="F702" i="76"/>
  <c r="M701" i="76"/>
  <c r="L701" i="76"/>
  <c r="F701" i="76"/>
  <c r="M700" i="76"/>
  <c r="L700" i="76"/>
  <c r="F700" i="76"/>
  <c r="M699" i="76"/>
  <c r="L699" i="76"/>
  <c r="F699" i="76"/>
  <c r="M698" i="76"/>
  <c r="L698" i="76"/>
  <c r="F698" i="76"/>
  <c r="M697" i="76"/>
  <c r="L697" i="76"/>
  <c r="F697" i="76"/>
  <c r="M696" i="76"/>
  <c r="L696" i="76"/>
  <c r="F696" i="76"/>
  <c r="M695" i="76"/>
  <c r="L695" i="76"/>
  <c r="F695" i="76"/>
  <c r="M694" i="76"/>
  <c r="L694" i="76"/>
  <c r="F694" i="76"/>
  <c r="M693" i="76"/>
  <c r="L693" i="76"/>
  <c r="F693" i="76"/>
  <c r="M692" i="76"/>
  <c r="L692" i="76"/>
  <c r="F692" i="76"/>
  <c r="M691" i="76"/>
  <c r="L691" i="76"/>
  <c r="F691" i="76"/>
  <c r="M690" i="76"/>
  <c r="L690" i="76"/>
  <c r="F690" i="76"/>
  <c r="M689" i="76"/>
  <c r="L689" i="76"/>
  <c r="F689" i="76"/>
  <c r="M688" i="76"/>
  <c r="L688" i="76"/>
  <c r="F688" i="76"/>
  <c r="M687" i="76"/>
  <c r="L687" i="76"/>
  <c r="F687" i="76"/>
  <c r="M686" i="76"/>
  <c r="L686" i="76"/>
  <c r="F686" i="76"/>
  <c r="M685" i="76"/>
  <c r="L685" i="76"/>
  <c r="F685" i="76"/>
  <c r="M684" i="76"/>
  <c r="L684" i="76"/>
  <c r="F684" i="76"/>
  <c r="M683" i="76"/>
  <c r="L683" i="76"/>
  <c r="F683" i="76"/>
  <c r="M682" i="76"/>
  <c r="L682" i="76"/>
  <c r="F682" i="76"/>
  <c r="M681" i="76"/>
  <c r="L681" i="76"/>
  <c r="F681" i="76"/>
  <c r="M680" i="76"/>
  <c r="L680" i="76"/>
  <c r="F680" i="76"/>
  <c r="M679" i="76"/>
  <c r="L679" i="76"/>
  <c r="F679" i="76"/>
  <c r="M678" i="76"/>
  <c r="L678" i="76"/>
  <c r="F678" i="76"/>
  <c r="M677" i="76"/>
  <c r="L677" i="76"/>
  <c r="F677" i="76"/>
  <c r="M676" i="76"/>
  <c r="L676" i="76"/>
  <c r="F676" i="76"/>
  <c r="M675" i="76"/>
  <c r="L675" i="76"/>
  <c r="F675" i="76"/>
  <c r="M674" i="76"/>
  <c r="L674" i="76"/>
  <c r="F674" i="76"/>
  <c r="M673" i="76"/>
  <c r="L673" i="76"/>
  <c r="F673" i="76"/>
  <c r="M672" i="76"/>
  <c r="L672" i="76"/>
  <c r="F672" i="76"/>
  <c r="M671" i="76"/>
  <c r="L671" i="76"/>
  <c r="F671" i="76"/>
  <c r="M670" i="76"/>
  <c r="L670" i="76"/>
  <c r="F670" i="76"/>
  <c r="M669" i="76"/>
  <c r="L669" i="76"/>
  <c r="F669" i="76"/>
  <c r="M668" i="76"/>
  <c r="L668" i="76"/>
  <c r="F668" i="76"/>
  <c r="M667" i="76"/>
  <c r="L667" i="76"/>
  <c r="F667" i="76"/>
  <c r="M666" i="76"/>
  <c r="L666" i="76"/>
  <c r="F666" i="76"/>
  <c r="M665" i="76"/>
  <c r="L665" i="76"/>
  <c r="F665" i="76"/>
  <c r="M664" i="76"/>
  <c r="L664" i="76"/>
  <c r="F664" i="76"/>
  <c r="M663" i="76"/>
  <c r="L663" i="76"/>
  <c r="F663" i="76"/>
  <c r="M662" i="76"/>
  <c r="L662" i="76"/>
  <c r="F662" i="76"/>
  <c r="M661" i="76"/>
  <c r="L661" i="76"/>
  <c r="F661" i="76"/>
  <c r="M660" i="76"/>
  <c r="L660" i="76"/>
  <c r="F660" i="76"/>
  <c r="M659" i="76"/>
  <c r="L659" i="76"/>
  <c r="F659" i="76"/>
  <c r="M658" i="76"/>
  <c r="L658" i="76"/>
  <c r="F658" i="76"/>
  <c r="M657" i="76"/>
  <c r="L657" i="76"/>
  <c r="F657" i="76"/>
  <c r="M656" i="76"/>
  <c r="L656" i="76"/>
  <c r="F656" i="76"/>
  <c r="M655" i="76"/>
  <c r="L655" i="76"/>
  <c r="F655" i="76"/>
  <c r="M654" i="76"/>
  <c r="L654" i="76"/>
  <c r="F654" i="76"/>
  <c r="M653" i="76"/>
  <c r="L653" i="76"/>
  <c r="F653" i="76"/>
  <c r="M652" i="76"/>
  <c r="L652" i="76"/>
  <c r="F652" i="76"/>
  <c r="M651" i="76"/>
  <c r="L651" i="76"/>
  <c r="F651" i="76"/>
  <c r="M650" i="76"/>
  <c r="L650" i="76"/>
  <c r="F650" i="76"/>
  <c r="M649" i="76"/>
  <c r="L649" i="76"/>
  <c r="F649" i="76"/>
  <c r="M648" i="76"/>
  <c r="L648" i="76"/>
  <c r="F648" i="76"/>
  <c r="M647" i="76"/>
  <c r="L647" i="76"/>
  <c r="F647" i="76"/>
  <c r="M646" i="76"/>
  <c r="L646" i="76"/>
  <c r="F646" i="76"/>
  <c r="M645" i="76"/>
  <c r="L645" i="76"/>
  <c r="F645" i="76"/>
  <c r="N645" i="76" s="1"/>
  <c r="M644" i="76"/>
  <c r="L644" i="76"/>
  <c r="F644" i="76"/>
  <c r="N644" i="76" s="1"/>
  <c r="M643" i="76"/>
  <c r="L643" i="76"/>
  <c r="F643" i="76"/>
  <c r="N643" i="76" s="1"/>
  <c r="M642" i="76"/>
  <c r="L642" i="76"/>
  <c r="F642" i="76"/>
  <c r="N642" i="76" s="1"/>
  <c r="M641" i="76"/>
  <c r="L641" i="76"/>
  <c r="F641" i="76"/>
  <c r="N641" i="76" s="1"/>
  <c r="M640" i="76"/>
  <c r="L640" i="76"/>
  <c r="F640" i="76"/>
  <c r="M639" i="76"/>
  <c r="L639" i="76"/>
  <c r="F639" i="76"/>
  <c r="M638" i="76"/>
  <c r="L638" i="76"/>
  <c r="F638" i="76"/>
  <c r="M637" i="76"/>
  <c r="L637" i="76"/>
  <c r="F637" i="76"/>
  <c r="M636" i="76"/>
  <c r="L636" i="76"/>
  <c r="F636" i="76"/>
  <c r="M635" i="76"/>
  <c r="L635" i="76"/>
  <c r="F635" i="76"/>
  <c r="M634" i="76"/>
  <c r="L634" i="76"/>
  <c r="F634" i="76"/>
  <c r="M633" i="76"/>
  <c r="L633" i="76"/>
  <c r="F633" i="76"/>
  <c r="M632" i="76"/>
  <c r="L632" i="76"/>
  <c r="F632" i="76"/>
  <c r="M631" i="76"/>
  <c r="L631" i="76"/>
  <c r="F631" i="76"/>
  <c r="M630" i="76"/>
  <c r="L630" i="76"/>
  <c r="F630" i="76"/>
  <c r="M629" i="76"/>
  <c r="L629" i="76"/>
  <c r="F629" i="76"/>
  <c r="M628" i="76"/>
  <c r="L628" i="76"/>
  <c r="F628" i="76"/>
  <c r="M627" i="76"/>
  <c r="L627" i="76"/>
  <c r="F627" i="76"/>
  <c r="M626" i="76"/>
  <c r="L626" i="76"/>
  <c r="F626" i="76"/>
  <c r="M625" i="76"/>
  <c r="L625" i="76"/>
  <c r="F625" i="76"/>
  <c r="M624" i="76"/>
  <c r="L624" i="76"/>
  <c r="F624" i="76"/>
  <c r="M623" i="76"/>
  <c r="L623" i="76"/>
  <c r="F623" i="76"/>
  <c r="M622" i="76"/>
  <c r="L622" i="76"/>
  <c r="F622" i="76"/>
  <c r="M621" i="76"/>
  <c r="L621" i="76"/>
  <c r="F621" i="76"/>
  <c r="M620" i="76"/>
  <c r="L620" i="76"/>
  <c r="F620" i="76"/>
  <c r="M619" i="76"/>
  <c r="L619" i="76"/>
  <c r="F619" i="76"/>
  <c r="M618" i="76"/>
  <c r="L618" i="76"/>
  <c r="F618" i="76"/>
  <c r="M617" i="76"/>
  <c r="L617" i="76"/>
  <c r="F617" i="76"/>
  <c r="M616" i="76"/>
  <c r="L616" i="76"/>
  <c r="F616" i="76"/>
  <c r="M615" i="76"/>
  <c r="L615" i="76"/>
  <c r="F615" i="76"/>
  <c r="M614" i="76"/>
  <c r="L614" i="76"/>
  <c r="F614" i="76"/>
  <c r="M613" i="76"/>
  <c r="L613" i="76"/>
  <c r="F613" i="76"/>
  <c r="M612" i="76"/>
  <c r="L612" i="76"/>
  <c r="F612" i="76"/>
  <c r="M611" i="76"/>
  <c r="L611" i="76"/>
  <c r="F611" i="76"/>
  <c r="M610" i="76"/>
  <c r="L610" i="76"/>
  <c r="F610" i="76"/>
  <c r="M609" i="76"/>
  <c r="L609" i="76"/>
  <c r="F609" i="76"/>
  <c r="M608" i="76"/>
  <c r="L608" i="76"/>
  <c r="F608" i="76"/>
  <c r="M607" i="76"/>
  <c r="L607" i="76"/>
  <c r="F607" i="76"/>
  <c r="M606" i="76"/>
  <c r="L606" i="76"/>
  <c r="F606" i="76"/>
  <c r="M605" i="76"/>
  <c r="L605" i="76"/>
  <c r="F605" i="76"/>
  <c r="M604" i="76"/>
  <c r="L604" i="76"/>
  <c r="F604" i="76"/>
  <c r="M603" i="76"/>
  <c r="L603" i="76"/>
  <c r="F603" i="76"/>
  <c r="M602" i="76"/>
  <c r="L602" i="76"/>
  <c r="F602" i="76"/>
  <c r="M601" i="76"/>
  <c r="L601" i="76"/>
  <c r="F601" i="76"/>
  <c r="M600" i="76"/>
  <c r="L600" i="76"/>
  <c r="F600" i="76"/>
  <c r="M599" i="76"/>
  <c r="L599" i="76"/>
  <c r="F599" i="76"/>
  <c r="M598" i="76"/>
  <c r="L598" i="76"/>
  <c r="F598" i="76"/>
  <c r="M597" i="76"/>
  <c r="L597" i="76"/>
  <c r="F597" i="76"/>
  <c r="M596" i="76"/>
  <c r="L596" i="76"/>
  <c r="F596" i="76"/>
  <c r="M595" i="76"/>
  <c r="L595" i="76"/>
  <c r="F595" i="76"/>
  <c r="M594" i="76"/>
  <c r="L594" i="76"/>
  <c r="F594" i="76"/>
  <c r="M593" i="76"/>
  <c r="L593" i="76"/>
  <c r="F593" i="76"/>
  <c r="M592" i="76"/>
  <c r="L592" i="76"/>
  <c r="F592" i="76"/>
  <c r="M591" i="76"/>
  <c r="L591" i="76"/>
  <c r="F591" i="76"/>
  <c r="M590" i="76"/>
  <c r="L590" i="76"/>
  <c r="F590" i="76"/>
  <c r="M589" i="76"/>
  <c r="L589" i="76"/>
  <c r="F589" i="76"/>
  <c r="M588" i="76"/>
  <c r="L588" i="76"/>
  <c r="F588" i="76"/>
  <c r="M587" i="76"/>
  <c r="L587" i="76"/>
  <c r="F587" i="76"/>
  <c r="M586" i="76"/>
  <c r="L586" i="76"/>
  <c r="F586" i="76"/>
  <c r="M585" i="76"/>
  <c r="L585" i="76"/>
  <c r="F585" i="76"/>
  <c r="M584" i="76"/>
  <c r="L584" i="76"/>
  <c r="F584" i="76"/>
  <c r="M583" i="76"/>
  <c r="L583" i="76"/>
  <c r="F583" i="76"/>
  <c r="M582" i="76"/>
  <c r="L582" i="76"/>
  <c r="F582" i="76"/>
  <c r="M581" i="76"/>
  <c r="L581" i="76"/>
  <c r="F581" i="76"/>
  <c r="M580" i="76"/>
  <c r="L580" i="76"/>
  <c r="F580" i="76"/>
  <c r="M579" i="76"/>
  <c r="L579" i="76"/>
  <c r="F579" i="76"/>
  <c r="M578" i="76"/>
  <c r="L578" i="76"/>
  <c r="F578" i="76"/>
  <c r="M577" i="76"/>
  <c r="L577" i="76"/>
  <c r="F577" i="76"/>
  <c r="M576" i="76"/>
  <c r="L576" i="76"/>
  <c r="F576" i="76"/>
  <c r="M575" i="76"/>
  <c r="L575" i="76"/>
  <c r="F575" i="76"/>
  <c r="M574" i="76"/>
  <c r="L574" i="76"/>
  <c r="F574" i="76"/>
  <c r="M573" i="76"/>
  <c r="L573" i="76"/>
  <c r="F573" i="76"/>
  <c r="M572" i="76"/>
  <c r="L572" i="76"/>
  <c r="F572" i="76"/>
  <c r="M571" i="76"/>
  <c r="L571" i="76"/>
  <c r="F571" i="76"/>
  <c r="M570" i="76"/>
  <c r="L570" i="76"/>
  <c r="F570" i="76"/>
  <c r="M569" i="76"/>
  <c r="L569" i="76"/>
  <c r="F569" i="76"/>
  <c r="M568" i="76"/>
  <c r="L568" i="76"/>
  <c r="F568" i="76"/>
  <c r="M567" i="76"/>
  <c r="L567" i="76"/>
  <c r="F567" i="76"/>
  <c r="M566" i="76"/>
  <c r="L566" i="76"/>
  <c r="F566" i="76"/>
  <c r="M565" i="76"/>
  <c r="L565" i="76"/>
  <c r="F565" i="76"/>
  <c r="M564" i="76"/>
  <c r="L564" i="76"/>
  <c r="F564" i="76"/>
  <c r="M563" i="76"/>
  <c r="L563" i="76"/>
  <c r="F563" i="76"/>
  <c r="M562" i="76"/>
  <c r="L562" i="76"/>
  <c r="F562" i="76"/>
  <c r="M561" i="76"/>
  <c r="L561" i="76"/>
  <c r="F561" i="76"/>
  <c r="M560" i="76"/>
  <c r="L560" i="76"/>
  <c r="F560" i="76"/>
  <c r="M559" i="76"/>
  <c r="L559" i="76"/>
  <c r="F559" i="76"/>
  <c r="M558" i="76"/>
  <c r="L558" i="76"/>
  <c r="F558" i="76"/>
  <c r="M557" i="76"/>
  <c r="L557" i="76"/>
  <c r="F557" i="76"/>
  <c r="M556" i="76"/>
  <c r="L556" i="76"/>
  <c r="F556" i="76"/>
  <c r="M555" i="76"/>
  <c r="L555" i="76"/>
  <c r="F555" i="76"/>
  <c r="M554" i="76"/>
  <c r="L554" i="76"/>
  <c r="F554" i="76"/>
  <c r="M553" i="76"/>
  <c r="L553" i="76"/>
  <c r="F553" i="76"/>
  <c r="M552" i="76"/>
  <c r="L552" i="76"/>
  <c r="F552" i="76"/>
  <c r="M551" i="76"/>
  <c r="L551" i="76"/>
  <c r="F551" i="76"/>
  <c r="M550" i="76"/>
  <c r="L550" i="76"/>
  <c r="F550" i="76"/>
  <c r="M549" i="76"/>
  <c r="L549" i="76"/>
  <c r="F549" i="76"/>
  <c r="M548" i="76"/>
  <c r="L548" i="76"/>
  <c r="F548" i="76"/>
  <c r="M547" i="76"/>
  <c r="L547" i="76"/>
  <c r="F547" i="76"/>
  <c r="M546" i="76"/>
  <c r="L546" i="76"/>
  <c r="F546" i="76"/>
  <c r="M545" i="76"/>
  <c r="L545" i="76"/>
  <c r="F545" i="76"/>
  <c r="M544" i="76"/>
  <c r="L544" i="76"/>
  <c r="F544" i="76"/>
  <c r="M543" i="76"/>
  <c r="L543" i="76"/>
  <c r="F543" i="76"/>
  <c r="M542" i="76"/>
  <c r="L542" i="76"/>
  <c r="F542" i="76"/>
  <c r="M541" i="76"/>
  <c r="L541" i="76"/>
  <c r="F541" i="76"/>
  <c r="M540" i="76"/>
  <c r="L540" i="76"/>
  <c r="F540" i="76"/>
  <c r="M539" i="76"/>
  <c r="L539" i="76"/>
  <c r="F539" i="76"/>
  <c r="M538" i="76"/>
  <c r="L538" i="76"/>
  <c r="F538" i="76"/>
  <c r="M537" i="76"/>
  <c r="L537" i="76"/>
  <c r="F537" i="76"/>
  <c r="M536" i="76"/>
  <c r="L536" i="76"/>
  <c r="F536" i="76"/>
  <c r="M535" i="76"/>
  <c r="L535" i="76"/>
  <c r="F535" i="76"/>
  <c r="M534" i="76"/>
  <c r="L534" i="76"/>
  <c r="F534" i="76"/>
  <c r="M533" i="76"/>
  <c r="L533" i="76"/>
  <c r="F533" i="76"/>
  <c r="M532" i="76"/>
  <c r="L532" i="76"/>
  <c r="F532" i="76"/>
  <c r="M531" i="76"/>
  <c r="L531" i="76"/>
  <c r="F531" i="76"/>
  <c r="M530" i="76"/>
  <c r="L530" i="76"/>
  <c r="F530" i="76"/>
  <c r="M529" i="76"/>
  <c r="L529" i="76"/>
  <c r="F529" i="76"/>
  <c r="M528" i="76"/>
  <c r="L528" i="76"/>
  <c r="F528" i="76"/>
  <c r="M527" i="76"/>
  <c r="L527" i="76"/>
  <c r="F527" i="76"/>
  <c r="M526" i="76"/>
  <c r="L526" i="76"/>
  <c r="F526" i="76"/>
  <c r="M525" i="76"/>
  <c r="L525" i="76"/>
  <c r="F525" i="76"/>
  <c r="M524" i="76"/>
  <c r="L524" i="76"/>
  <c r="F524" i="76"/>
  <c r="M523" i="76"/>
  <c r="L523" i="76"/>
  <c r="F523" i="76"/>
  <c r="M522" i="76"/>
  <c r="L522" i="76"/>
  <c r="F522" i="76"/>
  <c r="M521" i="76"/>
  <c r="L521" i="76"/>
  <c r="F521" i="76"/>
  <c r="M520" i="76"/>
  <c r="L520" i="76"/>
  <c r="F520" i="76"/>
  <c r="M519" i="76"/>
  <c r="L519" i="76"/>
  <c r="F519" i="76"/>
  <c r="M518" i="76"/>
  <c r="L518" i="76"/>
  <c r="F518" i="76"/>
  <c r="M517" i="76"/>
  <c r="L517" i="76"/>
  <c r="F517" i="76"/>
  <c r="M516" i="76"/>
  <c r="L516" i="76"/>
  <c r="F516" i="76"/>
  <c r="M515" i="76"/>
  <c r="L515" i="76"/>
  <c r="F515" i="76"/>
  <c r="M514" i="76"/>
  <c r="L514" i="76"/>
  <c r="F514" i="76"/>
  <c r="M513" i="76"/>
  <c r="L513" i="76"/>
  <c r="F513" i="76"/>
  <c r="M512" i="76"/>
  <c r="L512" i="76"/>
  <c r="F512" i="76"/>
  <c r="M511" i="76"/>
  <c r="L511" i="76"/>
  <c r="F511" i="76"/>
  <c r="M510" i="76"/>
  <c r="L510" i="76"/>
  <c r="F510" i="76"/>
  <c r="M509" i="76"/>
  <c r="L509" i="76"/>
  <c r="F509" i="76"/>
  <c r="M508" i="76"/>
  <c r="L508" i="76"/>
  <c r="F508" i="76"/>
  <c r="M507" i="76"/>
  <c r="L507" i="76"/>
  <c r="F507" i="76"/>
  <c r="M506" i="76"/>
  <c r="L506" i="76"/>
  <c r="F506" i="76"/>
  <c r="M505" i="76"/>
  <c r="L505" i="76"/>
  <c r="F505" i="76"/>
  <c r="M504" i="76"/>
  <c r="L504" i="76"/>
  <c r="F504" i="76"/>
  <c r="M503" i="76"/>
  <c r="L503" i="76"/>
  <c r="F503" i="76"/>
  <c r="M502" i="76"/>
  <c r="L502" i="76"/>
  <c r="F502" i="76"/>
  <c r="M501" i="76"/>
  <c r="L501" i="76"/>
  <c r="F501" i="76"/>
  <c r="M500" i="76"/>
  <c r="L500" i="76"/>
  <c r="F500" i="76"/>
  <c r="M499" i="76"/>
  <c r="L499" i="76"/>
  <c r="F499" i="76"/>
  <c r="M498" i="76"/>
  <c r="L498" i="76"/>
  <c r="F498" i="76"/>
  <c r="M497" i="76"/>
  <c r="L497" i="76"/>
  <c r="F497" i="76"/>
  <c r="M496" i="76"/>
  <c r="L496" i="76"/>
  <c r="F496" i="76"/>
  <c r="M495" i="76"/>
  <c r="L495" i="76"/>
  <c r="F495" i="76"/>
  <c r="M494" i="76"/>
  <c r="L494" i="76"/>
  <c r="F494" i="76"/>
  <c r="M493" i="76"/>
  <c r="L493" i="76"/>
  <c r="F493" i="76"/>
  <c r="M492" i="76"/>
  <c r="L492" i="76"/>
  <c r="F492" i="76"/>
  <c r="M491" i="76"/>
  <c r="L491" i="76"/>
  <c r="F491" i="76"/>
  <c r="M490" i="76"/>
  <c r="L490" i="76"/>
  <c r="F490" i="76"/>
  <c r="M489" i="76"/>
  <c r="L489" i="76"/>
  <c r="F489" i="76"/>
  <c r="M488" i="76"/>
  <c r="L488" i="76"/>
  <c r="F488" i="76"/>
  <c r="M487" i="76"/>
  <c r="L487" i="76"/>
  <c r="F487" i="76"/>
  <c r="M486" i="76"/>
  <c r="L486" i="76"/>
  <c r="F486" i="76"/>
  <c r="M485" i="76"/>
  <c r="L485" i="76"/>
  <c r="F485" i="76"/>
  <c r="M484" i="76"/>
  <c r="L484" i="76"/>
  <c r="F484" i="76"/>
  <c r="M483" i="76"/>
  <c r="L483" i="76"/>
  <c r="F483" i="76"/>
  <c r="M482" i="76"/>
  <c r="L482" i="76"/>
  <c r="F482" i="76"/>
  <c r="M481" i="76"/>
  <c r="L481" i="76"/>
  <c r="F481" i="76"/>
  <c r="M480" i="76"/>
  <c r="L480" i="76"/>
  <c r="F480" i="76"/>
  <c r="M479" i="76"/>
  <c r="L479" i="76"/>
  <c r="F479" i="76"/>
  <c r="M478" i="76"/>
  <c r="L478" i="76"/>
  <c r="F478" i="76"/>
  <c r="M477" i="76"/>
  <c r="L477" i="76"/>
  <c r="F477" i="76"/>
  <c r="M476" i="76"/>
  <c r="L476" i="76"/>
  <c r="F476" i="76"/>
  <c r="M475" i="76"/>
  <c r="L475" i="76"/>
  <c r="F475" i="76"/>
  <c r="M474" i="76"/>
  <c r="L474" i="76"/>
  <c r="F474" i="76"/>
  <c r="M473" i="76"/>
  <c r="L473" i="76"/>
  <c r="F473" i="76"/>
  <c r="M472" i="76"/>
  <c r="L472" i="76"/>
  <c r="F472" i="76"/>
  <c r="M471" i="76"/>
  <c r="L471" i="76"/>
  <c r="F471" i="76"/>
  <c r="M470" i="76"/>
  <c r="L470" i="76"/>
  <c r="F470" i="76"/>
  <c r="M469" i="76"/>
  <c r="L469" i="76"/>
  <c r="F469" i="76"/>
  <c r="M468" i="76"/>
  <c r="L468" i="76"/>
  <c r="F468" i="76"/>
  <c r="M467" i="76"/>
  <c r="L467" i="76"/>
  <c r="F467" i="76"/>
  <c r="M466" i="76"/>
  <c r="L466" i="76"/>
  <c r="F466" i="76"/>
  <c r="M465" i="76"/>
  <c r="L465" i="76"/>
  <c r="F465" i="76"/>
  <c r="M464" i="76"/>
  <c r="L464" i="76"/>
  <c r="F464" i="76"/>
  <c r="M463" i="76"/>
  <c r="L463" i="76"/>
  <c r="F463" i="76"/>
  <c r="M462" i="76"/>
  <c r="L462" i="76"/>
  <c r="F462" i="76"/>
  <c r="M461" i="76"/>
  <c r="L461" i="76"/>
  <c r="F461" i="76"/>
  <c r="M460" i="76"/>
  <c r="L460" i="76"/>
  <c r="F460" i="76"/>
  <c r="M459" i="76"/>
  <c r="L459" i="76"/>
  <c r="F459" i="76"/>
  <c r="M458" i="76"/>
  <c r="L458" i="76"/>
  <c r="F458" i="76"/>
  <c r="M457" i="76"/>
  <c r="L457" i="76"/>
  <c r="F457" i="76"/>
  <c r="M456" i="76"/>
  <c r="L456" i="76"/>
  <c r="F456" i="76"/>
  <c r="M455" i="76"/>
  <c r="L455" i="76"/>
  <c r="F455" i="76"/>
  <c r="M454" i="76"/>
  <c r="L454" i="76"/>
  <c r="F454" i="76"/>
  <c r="M453" i="76"/>
  <c r="L453" i="76"/>
  <c r="F453" i="76"/>
  <c r="M452" i="76"/>
  <c r="L452" i="76"/>
  <c r="F452" i="76"/>
  <c r="M451" i="76"/>
  <c r="L451" i="76"/>
  <c r="F451" i="76"/>
  <c r="M450" i="76"/>
  <c r="L450" i="76"/>
  <c r="F450" i="76"/>
  <c r="M449" i="76"/>
  <c r="L449" i="76"/>
  <c r="F449" i="76"/>
  <c r="M448" i="76"/>
  <c r="L448" i="76"/>
  <c r="F448" i="76"/>
  <c r="M447" i="76"/>
  <c r="L447" i="76"/>
  <c r="F447" i="76"/>
  <c r="M446" i="76"/>
  <c r="L446" i="76"/>
  <c r="F446" i="76"/>
  <c r="M445" i="76"/>
  <c r="L445" i="76"/>
  <c r="F445" i="76"/>
  <c r="M444" i="76"/>
  <c r="L444" i="76"/>
  <c r="F444" i="76"/>
  <c r="M443" i="76"/>
  <c r="L443" i="76"/>
  <c r="F443" i="76"/>
  <c r="M442" i="76"/>
  <c r="L442" i="76"/>
  <c r="F442" i="76"/>
  <c r="M441" i="76"/>
  <c r="L441" i="76"/>
  <c r="F441" i="76"/>
  <c r="M440" i="76"/>
  <c r="L440" i="76"/>
  <c r="F440" i="76"/>
  <c r="M439" i="76"/>
  <c r="L439" i="76"/>
  <c r="F439" i="76"/>
  <c r="M438" i="76"/>
  <c r="L438" i="76"/>
  <c r="F438" i="76"/>
  <c r="M437" i="76"/>
  <c r="L437" i="76"/>
  <c r="F437" i="76"/>
  <c r="M436" i="76"/>
  <c r="L436" i="76"/>
  <c r="F436" i="76"/>
  <c r="M435" i="76"/>
  <c r="L435" i="76"/>
  <c r="F435" i="76"/>
  <c r="M434" i="76"/>
  <c r="L434" i="76"/>
  <c r="F434" i="76"/>
  <c r="M433" i="76"/>
  <c r="L433" i="76"/>
  <c r="F433" i="76"/>
  <c r="M432" i="76"/>
  <c r="L432" i="76"/>
  <c r="F432" i="76"/>
  <c r="M431" i="76"/>
  <c r="L431" i="76"/>
  <c r="F431" i="76"/>
  <c r="M430" i="76"/>
  <c r="L430" i="76"/>
  <c r="F430" i="76"/>
  <c r="M429" i="76"/>
  <c r="L429" i="76"/>
  <c r="F429" i="76"/>
  <c r="M428" i="76"/>
  <c r="L428" i="76"/>
  <c r="F428" i="76"/>
  <c r="M427" i="76"/>
  <c r="L427" i="76"/>
  <c r="F427" i="76"/>
  <c r="M426" i="76"/>
  <c r="L426" i="76"/>
  <c r="F426" i="76"/>
  <c r="M425" i="76"/>
  <c r="L425" i="76"/>
  <c r="F425" i="76"/>
  <c r="M424" i="76"/>
  <c r="L424" i="76"/>
  <c r="F424" i="76"/>
  <c r="M423" i="76"/>
  <c r="L423" i="76"/>
  <c r="F423" i="76"/>
  <c r="M422" i="76"/>
  <c r="L422" i="76"/>
  <c r="F422" i="76"/>
  <c r="M421" i="76"/>
  <c r="L421" i="76"/>
  <c r="F421" i="76"/>
  <c r="M420" i="76"/>
  <c r="L420" i="76"/>
  <c r="F420" i="76"/>
  <c r="M419" i="76"/>
  <c r="L419" i="76"/>
  <c r="F419" i="76"/>
  <c r="M418" i="76"/>
  <c r="L418" i="76"/>
  <c r="F418" i="76"/>
  <c r="M417" i="76"/>
  <c r="L417" i="76"/>
  <c r="F417" i="76"/>
  <c r="M416" i="76"/>
  <c r="L416" i="76"/>
  <c r="F416" i="76"/>
  <c r="M415" i="76"/>
  <c r="L415" i="76"/>
  <c r="F415" i="76"/>
  <c r="M414" i="76"/>
  <c r="L414" i="76"/>
  <c r="F414" i="76"/>
  <c r="M413" i="76"/>
  <c r="L413" i="76"/>
  <c r="F413" i="76"/>
  <c r="M412" i="76"/>
  <c r="L412" i="76"/>
  <c r="F412" i="76"/>
  <c r="M411" i="76"/>
  <c r="L411" i="76"/>
  <c r="F411" i="76"/>
  <c r="M410" i="76"/>
  <c r="L410" i="76"/>
  <c r="F410" i="76"/>
  <c r="M409" i="76"/>
  <c r="L409" i="76"/>
  <c r="F409" i="76"/>
  <c r="M408" i="76"/>
  <c r="L408" i="76"/>
  <c r="F408" i="76"/>
  <c r="M407" i="76"/>
  <c r="L407" i="76"/>
  <c r="F407" i="76"/>
  <c r="M406" i="76"/>
  <c r="L406" i="76"/>
  <c r="F406" i="76"/>
  <c r="M405" i="76"/>
  <c r="L405" i="76"/>
  <c r="F405" i="76"/>
  <c r="M404" i="76"/>
  <c r="L404" i="76"/>
  <c r="F404" i="76"/>
  <c r="M403" i="76"/>
  <c r="L403" i="76"/>
  <c r="F403" i="76"/>
  <c r="M402" i="76"/>
  <c r="L402" i="76"/>
  <c r="F402" i="76"/>
  <c r="M401" i="76"/>
  <c r="L401" i="76"/>
  <c r="F401" i="76"/>
  <c r="M400" i="76"/>
  <c r="L400" i="76"/>
  <c r="F400" i="76"/>
  <c r="M399" i="76"/>
  <c r="L399" i="76"/>
  <c r="F399" i="76"/>
  <c r="M398" i="76"/>
  <c r="L398" i="76"/>
  <c r="F398" i="76"/>
  <c r="M397" i="76"/>
  <c r="L397" i="76"/>
  <c r="F397" i="76"/>
  <c r="M396" i="76"/>
  <c r="L396" i="76"/>
  <c r="F396" i="76"/>
  <c r="M395" i="76"/>
  <c r="L395" i="76"/>
  <c r="F395" i="76"/>
  <c r="M394" i="76"/>
  <c r="L394" i="76"/>
  <c r="F394" i="76"/>
  <c r="M393" i="76"/>
  <c r="L393" i="76"/>
  <c r="F393" i="76"/>
  <c r="M392" i="76"/>
  <c r="L392" i="76"/>
  <c r="F392" i="76"/>
  <c r="M391" i="76"/>
  <c r="L391" i="76"/>
  <c r="F391" i="76"/>
  <c r="M390" i="76"/>
  <c r="L390" i="76"/>
  <c r="F390" i="76"/>
  <c r="M389" i="76"/>
  <c r="L389" i="76"/>
  <c r="F389" i="76"/>
  <c r="M388" i="76"/>
  <c r="L388" i="76"/>
  <c r="F388" i="76"/>
  <c r="M387" i="76"/>
  <c r="L387" i="76"/>
  <c r="F387" i="76"/>
  <c r="M386" i="76"/>
  <c r="L386" i="76"/>
  <c r="F386" i="76"/>
  <c r="M385" i="76"/>
  <c r="L385" i="76"/>
  <c r="F385" i="76"/>
  <c r="M384" i="76"/>
  <c r="L384" i="76"/>
  <c r="F384" i="76"/>
  <c r="M383" i="76"/>
  <c r="L383" i="76"/>
  <c r="F383" i="76"/>
  <c r="M382" i="76"/>
  <c r="L382" i="76"/>
  <c r="F382" i="76"/>
  <c r="M381" i="76"/>
  <c r="L381" i="76"/>
  <c r="F381" i="76"/>
  <c r="M380" i="76"/>
  <c r="L380" i="76"/>
  <c r="F380" i="76"/>
  <c r="M379" i="76"/>
  <c r="L379" i="76"/>
  <c r="F379" i="76"/>
  <c r="M378" i="76"/>
  <c r="L378" i="76"/>
  <c r="F378" i="76"/>
  <c r="M377" i="76"/>
  <c r="L377" i="76"/>
  <c r="F377" i="76"/>
  <c r="M376" i="76"/>
  <c r="L376" i="76"/>
  <c r="F376" i="76"/>
  <c r="M375" i="76"/>
  <c r="L375" i="76"/>
  <c r="F375" i="76"/>
  <c r="M374" i="76"/>
  <c r="L374" i="76"/>
  <c r="F374" i="76"/>
  <c r="M373" i="76"/>
  <c r="L373" i="76"/>
  <c r="F373" i="76"/>
  <c r="M372" i="76"/>
  <c r="L372" i="76"/>
  <c r="F372" i="76"/>
  <c r="M371" i="76"/>
  <c r="L371" i="76"/>
  <c r="F371" i="76"/>
  <c r="M370" i="76"/>
  <c r="L370" i="76"/>
  <c r="F370" i="76"/>
  <c r="M369" i="76"/>
  <c r="L369" i="76"/>
  <c r="F369" i="76"/>
  <c r="M368" i="76"/>
  <c r="L368" i="76"/>
  <c r="F368" i="76"/>
  <c r="M367" i="76"/>
  <c r="L367" i="76"/>
  <c r="F367" i="76"/>
  <c r="M366" i="76"/>
  <c r="L366" i="76"/>
  <c r="F366" i="76"/>
  <c r="M365" i="76"/>
  <c r="L365" i="76"/>
  <c r="F365" i="76"/>
  <c r="M364" i="76"/>
  <c r="L364" i="76"/>
  <c r="F364" i="76"/>
  <c r="M363" i="76"/>
  <c r="L363" i="76"/>
  <c r="F363" i="76"/>
  <c r="M362" i="76"/>
  <c r="L362" i="76"/>
  <c r="F362" i="76"/>
  <c r="M361" i="76"/>
  <c r="L361" i="76"/>
  <c r="F361" i="76"/>
  <c r="M360" i="76"/>
  <c r="L360" i="76"/>
  <c r="F360" i="76"/>
  <c r="M359" i="76"/>
  <c r="L359" i="76"/>
  <c r="F359" i="76"/>
  <c r="M358" i="76"/>
  <c r="L358" i="76"/>
  <c r="F358" i="76"/>
  <c r="M357" i="76"/>
  <c r="L357" i="76"/>
  <c r="F357" i="76"/>
  <c r="M356" i="76"/>
  <c r="L356" i="76"/>
  <c r="F356" i="76"/>
  <c r="M355" i="76"/>
  <c r="L355" i="76"/>
  <c r="F355" i="76"/>
  <c r="M354" i="76"/>
  <c r="L354" i="76"/>
  <c r="F354" i="76"/>
  <c r="M353" i="76"/>
  <c r="L353" i="76"/>
  <c r="F353" i="76"/>
  <c r="M352" i="76"/>
  <c r="L352" i="76"/>
  <c r="F352" i="76"/>
  <c r="M351" i="76"/>
  <c r="L351" i="76"/>
  <c r="F351" i="76"/>
  <c r="M350" i="76"/>
  <c r="L350" i="76"/>
  <c r="F350" i="76"/>
  <c r="M349" i="76"/>
  <c r="L349" i="76"/>
  <c r="F349" i="76"/>
  <c r="M348" i="76"/>
  <c r="L348" i="76"/>
  <c r="F348" i="76"/>
  <c r="M347" i="76"/>
  <c r="L347" i="76"/>
  <c r="F347" i="76"/>
  <c r="M346" i="76"/>
  <c r="L346" i="76"/>
  <c r="F346" i="76"/>
  <c r="M345" i="76"/>
  <c r="L345" i="76"/>
  <c r="F345" i="76"/>
  <c r="M344" i="76"/>
  <c r="L344" i="76"/>
  <c r="F344" i="76"/>
  <c r="M343" i="76"/>
  <c r="L343" i="76"/>
  <c r="F343" i="76"/>
  <c r="M342" i="76"/>
  <c r="L342" i="76"/>
  <c r="F342" i="76"/>
  <c r="M341" i="76"/>
  <c r="L341" i="76"/>
  <c r="F341" i="76"/>
  <c r="M340" i="76"/>
  <c r="L340" i="76"/>
  <c r="F340" i="76"/>
  <c r="M339" i="76"/>
  <c r="L339" i="76"/>
  <c r="F339" i="76"/>
  <c r="M338" i="76"/>
  <c r="L338" i="76"/>
  <c r="F338" i="76"/>
  <c r="M337" i="76"/>
  <c r="L337" i="76"/>
  <c r="F337" i="76"/>
  <c r="M336" i="76"/>
  <c r="L336" i="76"/>
  <c r="F336" i="76"/>
  <c r="M335" i="76"/>
  <c r="L335" i="76"/>
  <c r="F335" i="76"/>
  <c r="M334" i="76"/>
  <c r="L334" i="76"/>
  <c r="F334" i="76"/>
  <c r="M333" i="76"/>
  <c r="L333" i="76"/>
  <c r="F333" i="76"/>
  <c r="M332" i="76"/>
  <c r="L332" i="76"/>
  <c r="F332" i="76"/>
  <c r="M331" i="76"/>
  <c r="L331" i="76"/>
  <c r="F331" i="76"/>
  <c r="M330" i="76"/>
  <c r="L330" i="76"/>
  <c r="F330" i="76"/>
  <c r="M329" i="76"/>
  <c r="L329" i="76"/>
  <c r="F329" i="76"/>
  <c r="M328" i="76"/>
  <c r="L328" i="76"/>
  <c r="F328" i="76"/>
  <c r="M327" i="76"/>
  <c r="L327" i="76"/>
  <c r="F327" i="76"/>
  <c r="M326" i="76"/>
  <c r="L326" i="76"/>
  <c r="F326" i="76"/>
  <c r="M325" i="76"/>
  <c r="L325" i="76"/>
  <c r="F325" i="76"/>
  <c r="M324" i="76"/>
  <c r="L324" i="76"/>
  <c r="F324" i="76"/>
  <c r="M323" i="76"/>
  <c r="L323" i="76"/>
  <c r="F323" i="76"/>
  <c r="N323" i="76" s="1"/>
  <c r="M322" i="76"/>
  <c r="L322" i="76"/>
  <c r="F322" i="76"/>
  <c r="N322" i="76" s="1"/>
  <c r="M321" i="76"/>
  <c r="L321" i="76"/>
  <c r="F321" i="76"/>
  <c r="N321" i="76" s="1"/>
  <c r="M320" i="76"/>
  <c r="L320" i="76"/>
  <c r="F320" i="76"/>
  <c r="N320" i="76" s="1"/>
  <c r="M319" i="76"/>
  <c r="L319" i="76"/>
  <c r="F319" i="76"/>
  <c r="N319" i="76" s="1"/>
  <c r="M318" i="76"/>
  <c r="L318" i="76"/>
  <c r="F318" i="76"/>
  <c r="N318" i="76" s="1"/>
  <c r="M317" i="76"/>
  <c r="L317" i="76"/>
  <c r="F317" i="76"/>
  <c r="N317" i="76" s="1"/>
  <c r="M316" i="76"/>
  <c r="L316" i="76"/>
  <c r="F316" i="76"/>
  <c r="N316" i="76" s="1"/>
  <c r="M315" i="76"/>
  <c r="L315" i="76"/>
  <c r="F315" i="76"/>
  <c r="N315" i="76" s="1"/>
  <c r="M314" i="76"/>
  <c r="L314" i="76"/>
  <c r="F314" i="76"/>
  <c r="N314" i="76" s="1"/>
  <c r="M313" i="76"/>
  <c r="L313" i="76"/>
  <c r="F313" i="76"/>
  <c r="N313" i="76" s="1"/>
  <c r="M312" i="76"/>
  <c r="L312" i="76"/>
  <c r="F312" i="76"/>
  <c r="N312" i="76" s="1"/>
  <c r="M311" i="76"/>
  <c r="L311" i="76"/>
  <c r="F311" i="76"/>
  <c r="N311" i="76" s="1"/>
  <c r="M310" i="76"/>
  <c r="L310" i="76"/>
  <c r="F310" i="76"/>
  <c r="N310" i="76" s="1"/>
  <c r="M309" i="76"/>
  <c r="L309" i="76"/>
  <c r="F309" i="76"/>
  <c r="N309" i="76" s="1"/>
  <c r="M308" i="76"/>
  <c r="L308" i="76"/>
  <c r="F308" i="76"/>
  <c r="N308" i="76" s="1"/>
  <c r="M307" i="76"/>
  <c r="L307" i="76"/>
  <c r="F307" i="76"/>
  <c r="N307" i="76" s="1"/>
  <c r="M306" i="76"/>
  <c r="L306" i="76"/>
  <c r="F306" i="76"/>
  <c r="N306" i="76" s="1"/>
  <c r="M305" i="76"/>
  <c r="L305" i="76"/>
  <c r="F305" i="76"/>
  <c r="N305" i="76" s="1"/>
  <c r="M304" i="76"/>
  <c r="L304" i="76"/>
  <c r="F304" i="76"/>
  <c r="N304" i="76" s="1"/>
  <c r="M303" i="76"/>
  <c r="L303" i="76"/>
  <c r="F303" i="76"/>
  <c r="N303" i="76" s="1"/>
  <c r="M302" i="76"/>
  <c r="L302" i="76"/>
  <c r="F302" i="76"/>
  <c r="N302" i="76" s="1"/>
  <c r="M301" i="76"/>
  <c r="L301" i="76"/>
  <c r="F301" i="76"/>
  <c r="N301" i="76" s="1"/>
  <c r="M300" i="76"/>
  <c r="L300" i="76"/>
  <c r="F300" i="76"/>
  <c r="N300" i="76" s="1"/>
  <c r="M299" i="76"/>
  <c r="L299" i="76"/>
  <c r="F299" i="76"/>
  <c r="N299" i="76" s="1"/>
  <c r="M298" i="76"/>
  <c r="L298" i="76"/>
  <c r="F298" i="76"/>
  <c r="N298" i="76" s="1"/>
  <c r="M297" i="76"/>
  <c r="L297" i="76"/>
  <c r="F297" i="76"/>
  <c r="N297" i="76" s="1"/>
  <c r="M296" i="76"/>
  <c r="L296" i="76"/>
  <c r="F296" i="76"/>
  <c r="N296" i="76" s="1"/>
  <c r="M295" i="76"/>
  <c r="L295" i="76"/>
  <c r="F295" i="76"/>
  <c r="N295" i="76" s="1"/>
  <c r="M294" i="76"/>
  <c r="L294" i="76"/>
  <c r="F294" i="76"/>
  <c r="N294" i="76" s="1"/>
  <c r="M293" i="76"/>
  <c r="L293" i="76"/>
  <c r="F293" i="76"/>
  <c r="N293" i="76" s="1"/>
  <c r="M292" i="76"/>
  <c r="L292" i="76"/>
  <c r="F292" i="76"/>
  <c r="N292" i="76" s="1"/>
  <c r="M291" i="76"/>
  <c r="L291" i="76"/>
  <c r="F291" i="76"/>
  <c r="N291" i="76" s="1"/>
  <c r="M290" i="76"/>
  <c r="L290" i="76"/>
  <c r="F290" i="76"/>
  <c r="N290" i="76" s="1"/>
  <c r="M289" i="76"/>
  <c r="L289" i="76"/>
  <c r="F289" i="76"/>
  <c r="N289" i="76" s="1"/>
  <c r="M288" i="76"/>
  <c r="L288" i="76"/>
  <c r="F288" i="76"/>
  <c r="N288" i="76" s="1"/>
  <c r="M287" i="76"/>
  <c r="L287" i="76"/>
  <c r="F287" i="76"/>
  <c r="N287" i="76" s="1"/>
  <c r="M286" i="76"/>
  <c r="L286" i="76"/>
  <c r="F286" i="76"/>
  <c r="N286" i="76" s="1"/>
  <c r="M285" i="76"/>
  <c r="L285" i="76"/>
  <c r="F285" i="76"/>
  <c r="N285" i="76" s="1"/>
  <c r="M284" i="76"/>
  <c r="L284" i="76"/>
  <c r="F284" i="76"/>
  <c r="N284" i="76" s="1"/>
  <c r="M283" i="76"/>
  <c r="L283" i="76"/>
  <c r="F283" i="76"/>
  <c r="N283" i="76" s="1"/>
  <c r="M282" i="76"/>
  <c r="L282" i="76"/>
  <c r="F282" i="76"/>
  <c r="N282" i="76" s="1"/>
  <c r="M281" i="76"/>
  <c r="L281" i="76"/>
  <c r="F281" i="76"/>
  <c r="N281" i="76" s="1"/>
  <c r="M280" i="76"/>
  <c r="L280" i="76"/>
  <c r="F280" i="76"/>
  <c r="N280" i="76" s="1"/>
  <c r="M279" i="76"/>
  <c r="L279" i="76"/>
  <c r="F279" i="76"/>
  <c r="N279" i="76" s="1"/>
  <c r="M278" i="76"/>
  <c r="L278" i="76"/>
  <c r="F278" i="76"/>
  <c r="N278" i="76" s="1"/>
  <c r="M277" i="76"/>
  <c r="L277" i="76"/>
  <c r="F277" i="76"/>
  <c r="N277" i="76" s="1"/>
  <c r="M276" i="76"/>
  <c r="L276" i="76"/>
  <c r="F276" i="76"/>
  <c r="N276" i="76" s="1"/>
  <c r="M275" i="76"/>
  <c r="L275" i="76"/>
  <c r="F275" i="76"/>
  <c r="N275" i="76" s="1"/>
  <c r="M274" i="76"/>
  <c r="L274" i="76"/>
  <c r="F274" i="76"/>
  <c r="N274" i="76" s="1"/>
  <c r="M273" i="76"/>
  <c r="L273" i="76"/>
  <c r="F273" i="76"/>
  <c r="N273" i="76" s="1"/>
  <c r="M272" i="76"/>
  <c r="L272" i="76"/>
  <c r="F272" i="76"/>
  <c r="N272" i="76" s="1"/>
  <c r="M271" i="76"/>
  <c r="L271" i="76"/>
  <c r="F271" i="76"/>
  <c r="N271" i="76" s="1"/>
  <c r="M270" i="76"/>
  <c r="L270" i="76"/>
  <c r="F270" i="76"/>
  <c r="N270" i="76" s="1"/>
  <c r="M269" i="76"/>
  <c r="L269" i="76"/>
  <c r="F269" i="76"/>
  <c r="N269" i="76" s="1"/>
  <c r="M268" i="76"/>
  <c r="L268" i="76"/>
  <c r="F268" i="76"/>
  <c r="N268" i="76" s="1"/>
  <c r="M267" i="76"/>
  <c r="L267" i="76"/>
  <c r="F267" i="76"/>
  <c r="N267" i="76" s="1"/>
  <c r="M266" i="76"/>
  <c r="L266" i="76"/>
  <c r="F266" i="76"/>
  <c r="N266" i="76" s="1"/>
  <c r="M265" i="76"/>
  <c r="L265" i="76"/>
  <c r="F265" i="76"/>
  <c r="N265" i="76" s="1"/>
  <c r="M264" i="76"/>
  <c r="L264" i="76"/>
  <c r="F264" i="76"/>
  <c r="N264" i="76" s="1"/>
  <c r="M263" i="76"/>
  <c r="L263" i="76"/>
  <c r="F263" i="76"/>
  <c r="N263" i="76" s="1"/>
  <c r="M262" i="76"/>
  <c r="L262" i="76"/>
  <c r="F262" i="76"/>
  <c r="N262" i="76" s="1"/>
  <c r="M261" i="76"/>
  <c r="L261" i="76"/>
  <c r="F261" i="76"/>
  <c r="N261" i="76" s="1"/>
  <c r="M260" i="76"/>
  <c r="L260" i="76"/>
  <c r="F260" i="76"/>
  <c r="N260" i="76" s="1"/>
  <c r="M259" i="76"/>
  <c r="L259" i="76"/>
  <c r="F259" i="76"/>
  <c r="N259" i="76" s="1"/>
  <c r="M258" i="76"/>
  <c r="L258" i="76"/>
  <c r="F258" i="76"/>
  <c r="N258" i="76" s="1"/>
  <c r="M257" i="76"/>
  <c r="L257" i="76"/>
  <c r="F257" i="76"/>
  <c r="N257" i="76" s="1"/>
  <c r="M256" i="76"/>
  <c r="L256" i="76"/>
  <c r="F256" i="76"/>
  <c r="N256" i="76" s="1"/>
  <c r="M255" i="76"/>
  <c r="L255" i="76"/>
  <c r="F255" i="76"/>
  <c r="N255" i="76" s="1"/>
  <c r="M254" i="76"/>
  <c r="L254" i="76"/>
  <c r="F254" i="76"/>
  <c r="N254" i="76" s="1"/>
  <c r="M253" i="76"/>
  <c r="L253" i="76"/>
  <c r="F253" i="76"/>
  <c r="N253" i="76" s="1"/>
  <c r="M252" i="76"/>
  <c r="L252" i="76"/>
  <c r="F252" i="76"/>
  <c r="N252" i="76" s="1"/>
  <c r="M251" i="76"/>
  <c r="L251" i="76"/>
  <c r="F251" i="76"/>
  <c r="N251" i="76" s="1"/>
  <c r="M250" i="76"/>
  <c r="L250" i="76"/>
  <c r="F250" i="76"/>
  <c r="N250" i="76" s="1"/>
  <c r="M249" i="76"/>
  <c r="L249" i="76"/>
  <c r="F249" i="76"/>
  <c r="N249" i="76" s="1"/>
  <c r="M248" i="76"/>
  <c r="L248" i="76"/>
  <c r="F248" i="76"/>
  <c r="N248" i="76" s="1"/>
  <c r="M247" i="76"/>
  <c r="L247" i="76"/>
  <c r="F247" i="76"/>
  <c r="N247" i="76" s="1"/>
  <c r="M246" i="76"/>
  <c r="L246" i="76"/>
  <c r="F246" i="76"/>
  <c r="N246" i="76" s="1"/>
  <c r="M245" i="76"/>
  <c r="L245" i="76"/>
  <c r="F245" i="76"/>
  <c r="N245" i="76" s="1"/>
  <c r="M244" i="76"/>
  <c r="L244" i="76"/>
  <c r="F244" i="76"/>
  <c r="N244" i="76" s="1"/>
  <c r="M243" i="76"/>
  <c r="L243" i="76"/>
  <c r="F243" i="76"/>
  <c r="N243" i="76" s="1"/>
  <c r="M242" i="76"/>
  <c r="L242" i="76"/>
  <c r="F242" i="76"/>
  <c r="N242" i="76" s="1"/>
  <c r="M241" i="76"/>
  <c r="L241" i="76"/>
  <c r="F241" i="76"/>
  <c r="N241" i="76" s="1"/>
  <c r="M240" i="76"/>
  <c r="L240" i="76"/>
  <c r="F240" i="76"/>
  <c r="N240" i="76" s="1"/>
  <c r="M239" i="76"/>
  <c r="L239" i="76"/>
  <c r="F239" i="76"/>
  <c r="N239" i="76" s="1"/>
  <c r="M238" i="76"/>
  <c r="L238" i="76"/>
  <c r="F238" i="76"/>
  <c r="N238" i="76" s="1"/>
  <c r="M237" i="76"/>
  <c r="L237" i="76"/>
  <c r="F237" i="76"/>
  <c r="N237" i="76" s="1"/>
  <c r="M236" i="76"/>
  <c r="L236" i="76"/>
  <c r="F236" i="76"/>
  <c r="N236" i="76" s="1"/>
  <c r="M235" i="76"/>
  <c r="L235" i="76"/>
  <c r="F235" i="76"/>
  <c r="N235" i="76" s="1"/>
  <c r="M234" i="76"/>
  <c r="L234" i="76"/>
  <c r="F234" i="76"/>
  <c r="N234" i="76" s="1"/>
  <c r="M233" i="76"/>
  <c r="L233" i="76"/>
  <c r="F233" i="76"/>
  <c r="N233" i="76" s="1"/>
  <c r="M232" i="76"/>
  <c r="L232" i="76"/>
  <c r="F232" i="76"/>
  <c r="N232" i="76" s="1"/>
  <c r="M231" i="76"/>
  <c r="L231" i="76"/>
  <c r="F231" i="76"/>
  <c r="N231" i="76" s="1"/>
  <c r="M230" i="76"/>
  <c r="L230" i="76"/>
  <c r="F230" i="76"/>
  <c r="N230" i="76" s="1"/>
  <c r="M229" i="76"/>
  <c r="L229" i="76"/>
  <c r="F229" i="76"/>
  <c r="N229" i="76" s="1"/>
  <c r="M228" i="76"/>
  <c r="L228" i="76"/>
  <c r="F228" i="76"/>
  <c r="N228" i="76" s="1"/>
  <c r="M227" i="76"/>
  <c r="L227" i="76"/>
  <c r="F227" i="76"/>
  <c r="N227" i="76" s="1"/>
  <c r="M226" i="76"/>
  <c r="L226" i="76"/>
  <c r="F226" i="76"/>
  <c r="N226" i="76" s="1"/>
  <c r="M225" i="76"/>
  <c r="L225" i="76"/>
  <c r="F225" i="76"/>
  <c r="N225" i="76" s="1"/>
  <c r="M224" i="76"/>
  <c r="L224" i="76"/>
  <c r="F224" i="76"/>
  <c r="N224" i="76" s="1"/>
  <c r="M223" i="76"/>
  <c r="L223" i="76"/>
  <c r="F223" i="76"/>
  <c r="N223" i="76" s="1"/>
  <c r="M222" i="76"/>
  <c r="L222" i="76"/>
  <c r="F222" i="76"/>
  <c r="N222" i="76" s="1"/>
  <c r="M221" i="76"/>
  <c r="L221" i="76"/>
  <c r="F221" i="76"/>
  <c r="N221" i="76" s="1"/>
  <c r="M220" i="76"/>
  <c r="L220" i="76"/>
  <c r="F220" i="76"/>
  <c r="N220" i="76" s="1"/>
  <c r="M219" i="76"/>
  <c r="L219" i="76"/>
  <c r="F219" i="76"/>
  <c r="N219" i="76" s="1"/>
  <c r="M218" i="76"/>
  <c r="L218" i="76"/>
  <c r="F218" i="76"/>
  <c r="N218" i="76" s="1"/>
  <c r="M217" i="76"/>
  <c r="L217" i="76"/>
  <c r="F217" i="76"/>
  <c r="N217" i="76" s="1"/>
  <c r="M216" i="76"/>
  <c r="L216" i="76"/>
  <c r="F216" i="76"/>
  <c r="N216" i="76" s="1"/>
  <c r="M215" i="76"/>
  <c r="L215" i="76"/>
  <c r="F215" i="76"/>
  <c r="N215" i="76" s="1"/>
  <c r="M214" i="76"/>
  <c r="L214" i="76"/>
  <c r="F214" i="76"/>
  <c r="N214" i="76" s="1"/>
  <c r="M213" i="76"/>
  <c r="L213" i="76"/>
  <c r="F213" i="76"/>
  <c r="N213" i="76" s="1"/>
  <c r="M212" i="76"/>
  <c r="L212" i="76"/>
  <c r="F212" i="76"/>
  <c r="N212" i="76" s="1"/>
  <c r="M211" i="76"/>
  <c r="L211" i="76"/>
  <c r="F211" i="76"/>
  <c r="N211" i="76" s="1"/>
  <c r="M210" i="76"/>
  <c r="L210" i="76"/>
  <c r="F210" i="76"/>
  <c r="N210" i="76" s="1"/>
  <c r="M209" i="76"/>
  <c r="L209" i="76"/>
  <c r="F209" i="76"/>
  <c r="N209" i="76" s="1"/>
  <c r="M208" i="76"/>
  <c r="L208" i="76"/>
  <c r="F208" i="76"/>
  <c r="N208" i="76" s="1"/>
  <c r="M207" i="76"/>
  <c r="L207" i="76"/>
  <c r="F207" i="76"/>
  <c r="N207" i="76" s="1"/>
  <c r="M206" i="76"/>
  <c r="L206" i="76"/>
  <c r="F206" i="76"/>
  <c r="N206" i="76" s="1"/>
  <c r="M205" i="76"/>
  <c r="L205" i="76"/>
  <c r="F205" i="76"/>
  <c r="N205" i="76" s="1"/>
  <c r="M204" i="76"/>
  <c r="L204" i="76"/>
  <c r="F204" i="76"/>
  <c r="N204" i="76" s="1"/>
  <c r="M203" i="76"/>
  <c r="L203" i="76"/>
  <c r="F203" i="76"/>
  <c r="N203" i="76" s="1"/>
  <c r="M202" i="76"/>
  <c r="L202" i="76"/>
  <c r="F202" i="76"/>
  <c r="N202" i="76" s="1"/>
  <c r="M201" i="76"/>
  <c r="L201" i="76"/>
  <c r="F201" i="76"/>
  <c r="N201" i="76" s="1"/>
  <c r="M200" i="76"/>
  <c r="L200" i="76"/>
  <c r="F200" i="76"/>
  <c r="N200" i="76" s="1"/>
  <c r="M199" i="76"/>
  <c r="L199" i="76"/>
  <c r="F199" i="76"/>
  <c r="N199" i="76" s="1"/>
  <c r="M198" i="76"/>
  <c r="L198" i="76"/>
  <c r="F198" i="76"/>
  <c r="N198" i="76" s="1"/>
  <c r="M197" i="76"/>
  <c r="L197" i="76"/>
  <c r="F197" i="76"/>
  <c r="N197" i="76" s="1"/>
  <c r="M196" i="76"/>
  <c r="L196" i="76"/>
  <c r="F196" i="76"/>
  <c r="N196" i="76" s="1"/>
  <c r="M195" i="76"/>
  <c r="L195" i="76"/>
  <c r="F195" i="76"/>
  <c r="N195" i="76" s="1"/>
  <c r="M194" i="76"/>
  <c r="L194" i="76"/>
  <c r="F194" i="76"/>
  <c r="N194" i="76" s="1"/>
  <c r="M193" i="76"/>
  <c r="L193" i="76"/>
  <c r="F193" i="76"/>
  <c r="N193" i="76" s="1"/>
  <c r="M192" i="76"/>
  <c r="L192" i="76"/>
  <c r="F192" i="76"/>
  <c r="N192" i="76" s="1"/>
  <c r="M191" i="76"/>
  <c r="L191" i="76"/>
  <c r="F191" i="76"/>
  <c r="N191" i="76" s="1"/>
  <c r="M190" i="76"/>
  <c r="L190" i="76"/>
  <c r="F190" i="76"/>
  <c r="N190" i="76" s="1"/>
  <c r="M189" i="76"/>
  <c r="L189" i="76"/>
  <c r="F189" i="76"/>
  <c r="N189" i="76" s="1"/>
  <c r="M188" i="76"/>
  <c r="L188" i="76"/>
  <c r="F188" i="76"/>
  <c r="N188" i="76" s="1"/>
  <c r="M187" i="76"/>
  <c r="L187" i="76"/>
  <c r="F187" i="76"/>
  <c r="N187" i="76" s="1"/>
  <c r="M186" i="76"/>
  <c r="L186" i="76"/>
  <c r="F186" i="76"/>
  <c r="N186" i="76" s="1"/>
  <c r="M185" i="76"/>
  <c r="L185" i="76"/>
  <c r="F185" i="76"/>
  <c r="N185" i="76" s="1"/>
  <c r="M184" i="76"/>
  <c r="L184" i="76"/>
  <c r="F184" i="76"/>
  <c r="N184" i="76" s="1"/>
  <c r="M183" i="76"/>
  <c r="L183" i="76"/>
  <c r="F183" i="76"/>
  <c r="N183" i="76" s="1"/>
  <c r="M182" i="76"/>
  <c r="L182" i="76"/>
  <c r="F182" i="76"/>
  <c r="N182" i="76" s="1"/>
  <c r="M181" i="76"/>
  <c r="L181" i="76"/>
  <c r="F181" i="76"/>
  <c r="N181" i="76" s="1"/>
  <c r="M180" i="76"/>
  <c r="L180" i="76"/>
  <c r="F180" i="76"/>
  <c r="N180" i="76" s="1"/>
  <c r="M179" i="76"/>
  <c r="L179" i="76"/>
  <c r="F179" i="76"/>
  <c r="N179" i="76" s="1"/>
  <c r="M178" i="76"/>
  <c r="L178" i="76"/>
  <c r="F178" i="76"/>
  <c r="N178" i="76" s="1"/>
  <c r="M177" i="76"/>
  <c r="L177" i="76"/>
  <c r="F177" i="76"/>
  <c r="N177" i="76" s="1"/>
  <c r="M176" i="76"/>
  <c r="L176" i="76"/>
  <c r="F176" i="76"/>
  <c r="N176" i="76" s="1"/>
  <c r="M175" i="76"/>
  <c r="L175" i="76"/>
  <c r="F175" i="76"/>
  <c r="N175" i="76" s="1"/>
  <c r="M174" i="76"/>
  <c r="L174" i="76"/>
  <c r="F174" i="76"/>
  <c r="N174" i="76" s="1"/>
  <c r="M173" i="76"/>
  <c r="L173" i="76"/>
  <c r="F173" i="76"/>
  <c r="N173" i="76" s="1"/>
  <c r="M172" i="76"/>
  <c r="L172" i="76"/>
  <c r="F172" i="76"/>
  <c r="N172" i="76" s="1"/>
  <c r="M171" i="76"/>
  <c r="L171" i="76"/>
  <c r="F171" i="76"/>
  <c r="N171" i="76" s="1"/>
  <c r="M170" i="76"/>
  <c r="L170" i="76"/>
  <c r="F170" i="76"/>
  <c r="N170" i="76" s="1"/>
  <c r="M169" i="76"/>
  <c r="L169" i="76"/>
  <c r="F169" i="76"/>
  <c r="N169" i="76" s="1"/>
  <c r="M168" i="76"/>
  <c r="L168" i="76"/>
  <c r="F168" i="76"/>
  <c r="N168" i="76" s="1"/>
  <c r="M167" i="76"/>
  <c r="L167" i="76"/>
  <c r="F167" i="76"/>
  <c r="N167" i="76" s="1"/>
  <c r="M166" i="76"/>
  <c r="L166" i="76"/>
  <c r="F166" i="76"/>
  <c r="N166" i="76" s="1"/>
  <c r="M165" i="76"/>
  <c r="L165" i="76"/>
  <c r="F165" i="76"/>
  <c r="N165" i="76" s="1"/>
  <c r="M164" i="76"/>
  <c r="L164" i="76"/>
  <c r="F164" i="76"/>
  <c r="N164" i="76" s="1"/>
  <c r="M163" i="76"/>
  <c r="L163" i="76"/>
  <c r="F163" i="76"/>
  <c r="N163" i="76" s="1"/>
  <c r="M162" i="76"/>
  <c r="L162" i="76"/>
  <c r="F162" i="76"/>
  <c r="N162" i="76" s="1"/>
  <c r="M161" i="76"/>
  <c r="L161" i="76"/>
  <c r="F161" i="76"/>
  <c r="N161" i="76" s="1"/>
  <c r="M160" i="76"/>
  <c r="L160" i="76"/>
  <c r="F160" i="76"/>
  <c r="N160" i="76" s="1"/>
  <c r="M159" i="76"/>
  <c r="L159" i="76"/>
  <c r="F159" i="76"/>
  <c r="N159" i="76" s="1"/>
  <c r="M158" i="76"/>
  <c r="L158" i="76"/>
  <c r="F158" i="76"/>
  <c r="N158" i="76" s="1"/>
  <c r="M157" i="76"/>
  <c r="L157" i="76"/>
  <c r="F157" i="76"/>
  <c r="N157" i="76" s="1"/>
  <c r="M156" i="76"/>
  <c r="L156" i="76"/>
  <c r="F156" i="76"/>
  <c r="N156" i="76" s="1"/>
  <c r="M155" i="76"/>
  <c r="L155" i="76"/>
  <c r="F155" i="76"/>
  <c r="N155" i="76" s="1"/>
  <c r="M154" i="76"/>
  <c r="L154" i="76"/>
  <c r="F154" i="76"/>
  <c r="N154" i="76" s="1"/>
  <c r="M153" i="76"/>
  <c r="L153" i="76"/>
  <c r="F153" i="76"/>
  <c r="N153" i="76" s="1"/>
  <c r="M152" i="76"/>
  <c r="L152" i="76"/>
  <c r="F152" i="76"/>
  <c r="N152" i="76" s="1"/>
  <c r="M151" i="76"/>
  <c r="L151" i="76"/>
  <c r="F151" i="76"/>
  <c r="N151" i="76" s="1"/>
  <c r="M150" i="76"/>
  <c r="L150" i="76"/>
  <c r="F150" i="76"/>
  <c r="N150" i="76" s="1"/>
  <c r="M149" i="76"/>
  <c r="L149" i="76"/>
  <c r="F149" i="76"/>
  <c r="N149" i="76" s="1"/>
  <c r="M148" i="76"/>
  <c r="L148" i="76"/>
  <c r="F148" i="76"/>
  <c r="N148" i="76" s="1"/>
  <c r="M147" i="76"/>
  <c r="L147" i="76"/>
  <c r="F147" i="76"/>
  <c r="N147" i="76" s="1"/>
  <c r="M146" i="76"/>
  <c r="L146" i="76"/>
  <c r="F146" i="76"/>
  <c r="N146" i="76" s="1"/>
  <c r="M145" i="76"/>
  <c r="L145" i="76"/>
  <c r="F145" i="76"/>
  <c r="N145" i="76" s="1"/>
  <c r="M144" i="76"/>
  <c r="L144" i="76"/>
  <c r="F144" i="76"/>
  <c r="N144" i="76" s="1"/>
  <c r="M143" i="76"/>
  <c r="L143" i="76"/>
  <c r="F143" i="76"/>
  <c r="N143" i="76" s="1"/>
  <c r="M142" i="76"/>
  <c r="L142" i="76"/>
  <c r="F142" i="76"/>
  <c r="N142" i="76" s="1"/>
  <c r="M141" i="76"/>
  <c r="L141" i="76"/>
  <c r="F141" i="76"/>
  <c r="N141" i="76" s="1"/>
  <c r="M140" i="76"/>
  <c r="L140" i="76"/>
  <c r="F140" i="76"/>
  <c r="N140" i="76" s="1"/>
  <c r="M139" i="76"/>
  <c r="L139" i="76"/>
  <c r="F139" i="76"/>
  <c r="N139" i="76" s="1"/>
  <c r="M138" i="76"/>
  <c r="L138" i="76"/>
  <c r="F138" i="76"/>
  <c r="N138" i="76" s="1"/>
  <c r="M137" i="76"/>
  <c r="L137" i="76"/>
  <c r="F137" i="76"/>
  <c r="N137" i="76" s="1"/>
  <c r="M136" i="76"/>
  <c r="L136" i="76"/>
  <c r="F136" i="76"/>
  <c r="N136" i="76" s="1"/>
  <c r="M135" i="76"/>
  <c r="L135" i="76"/>
  <c r="F135" i="76"/>
  <c r="N135" i="76" s="1"/>
  <c r="M134" i="76"/>
  <c r="L134" i="76"/>
  <c r="F134" i="76"/>
  <c r="N134" i="76" s="1"/>
  <c r="M133" i="76"/>
  <c r="L133" i="76"/>
  <c r="F133" i="76"/>
  <c r="N133" i="76" s="1"/>
  <c r="M132" i="76"/>
  <c r="L132" i="76"/>
  <c r="F132" i="76"/>
  <c r="N132" i="76" s="1"/>
  <c r="M131" i="76"/>
  <c r="L131" i="76"/>
  <c r="F131" i="76"/>
  <c r="N131" i="76" s="1"/>
  <c r="M130" i="76"/>
  <c r="L130" i="76"/>
  <c r="F130" i="76"/>
  <c r="N130" i="76" s="1"/>
  <c r="M129" i="76"/>
  <c r="L129" i="76"/>
  <c r="F129" i="76"/>
  <c r="N129" i="76" s="1"/>
  <c r="M128" i="76"/>
  <c r="L128" i="76"/>
  <c r="F128" i="76"/>
  <c r="N128" i="76" s="1"/>
  <c r="M127" i="76"/>
  <c r="L127" i="76"/>
  <c r="F127" i="76"/>
  <c r="N127" i="76" s="1"/>
  <c r="M126" i="76"/>
  <c r="L126" i="76"/>
  <c r="F126" i="76"/>
  <c r="N126" i="76" s="1"/>
  <c r="M125" i="76"/>
  <c r="L125" i="76"/>
  <c r="F125" i="76"/>
  <c r="N125" i="76" s="1"/>
  <c r="M124" i="76"/>
  <c r="L124" i="76"/>
  <c r="F124" i="76"/>
  <c r="N124" i="76" s="1"/>
  <c r="M123" i="76"/>
  <c r="L123" i="76"/>
  <c r="F123" i="76"/>
  <c r="N123" i="76" s="1"/>
  <c r="M122" i="76"/>
  <c r="L122" i="76"/>
  <c r="F122" i="76"/>
  <c r="N122" i="76" s="1"/>
  <c r="M121" i="76"/>
  <c r="L121" i="76"/>
  <c r="F121" i="76"/>
  <c r="N121" i="76" s="1"/>
  <c r="M120" i="76"/>
  <c r="L120" i="76"/>
  <c r="F120" i="76"/>
  <c r="N120" i="76" s="1"/>
  <c r="M119" i="76"/>
  <c r="L119" i="76"/>
  <c r="F119" i="76"/>
  <c r="N119" i="76" s="1"/>
  <c r="M118" i="76"/>
  <c r="L118" i="76"/>
  <c r="F118" i="76"/>
  <c r="N118" i="76" s="1"/>
  <c r="M117" i="76"/>
  <c r="L117" i="76"/>
  <c r="F117" i="76"/>
  <c r="N117" i="76" s="1"/>
  <c r="M116" i="76"/>
  <c r="L116" i="76"/>
  <c r="F116" i="76"/>
  <c r="N116" i="76" s="1"/>
  <c r="M115" i="76"/>
  <c r="L115" i="76"/>
  <c r="F115" i="76"/>
  <c r="N115" i="76" s="1"/>
  <c r="M114" i="76"/>
  <c r="L114" i="76"/>
  <c r="F114" i="76"/>
  <c r="N114" i="76" s="1"/>
  <c r="M113" i="76"/>
  <c r="L113" i="76"/>
  <c r="F113" i="76"/>
  <c r="N113" i="76" s="1"/>
  <c r="M112" i="76"/>
  <c r="L112" i="76"/>
  <c r="F112" i="76"/>
  <c r="N112" i="76" s="1"/>
  <c r="M111" i="76"/>
  <c r="L111" i="76"/>
  <c r="F111" i="76"/>
  <c r="N111" i="76" s="1"/>
  <c r="M110" i="76"/>
  <c r="L110" i="76"/>
  <c r="F110" i="76"/>
  <c r="N110" i="76" s="1"/>
  <c r="M109" i="76"/>
  <c r="L109" i="76"/>
  <c r="F109" i="76"/>
  <c r="N109" i="76" s="1"/>
  <c r="M108" i="76"/>
  <c r="L108" i="76"/>
  <c r="F108" i="76"/>
  <c r="N108" i="76" s="1"/>
  <c r="M107" i="76"/>
  <c r="L107" i="76"/>
  <c r="F107" i="76"/>
  <c r="N107" i="76" s="1"/>
  <c r="M106" i="76"/>
  <c r="L106" i="76"/>
  <c r="F106" i="76"/>
  <c r="N106" i="76" s="1"/>
  <c r="M105" i="76"/>
  <c r="L105" i="76"/>
  <c r="F105" i="76"/>
  <c r="N105" i="76" s="1"/>
  <c r="M104" i="76"/>
  <c r="L104" i="76"/>
  <c r="F104" i="76"/>
  <c r="N104" i="76" s="1"/>
  <c r="M103" i="76"/>
  <c r="L103" i="76"/>
  <c r="F103" i="76"/>
  <c r="N103" i="76" s="1"/>
  <c r="M102" i="76"/>
  <c r="L102" i="76"/>
  <c r="F102" i="76"/>
  <c r="N102" i="76" s="1"/>
  <c r="M101" i="76"/>
  <c r="L101" i="76"/>
  <c r="F101" i="76"/>
  <c r="N101" i="76" s="1"/>
  <c r="M100" i="76"/>
  <c r="L100" i="76"/>
  <c r="F100" i="76"/>
  <c r="N100" i="76" s="1"/>
  <c r="M99" i="76"/>
  <c r="L99" i="76"/>
  <c r="F99" i="76"/>
  <c r="N99" i="76" s="1"/>
  <c r="M98" i="76"/>
  <c r="L98" i="76"/>
  <c r="F98" i="76"/>
  <c r="N98" i="76" s="1"/>
  <c r="M97" i="76"/>
  <c r="L97" i="76"/>
  <c r="F97" i="76"/>
  <c r="N97" i="76" s="1"/>
  <c r="M96" i="76"/>
  <c r="L96" i="76"/>
  <c r="F96" i="76"/>
  <c r="N96" i="76" s="1"/>
  <c r="M95" i="76"/>
  <c r="L95" i="76"/>
  <c r="F95" i="76"/>
  <c r="N95" i="76" s="1"/>
  <c r="M94" i="76"/>
  <c r="L94" i="76"/>
  <c r="F94" i="76"/>
  <c r="N94" i="76" s="1"/>
  <c r="M93" i="76"/>
  <c r="L93" i="76"/>
  <c r="F93" i="76"/>
  <c r="N93" i="76" s="1"/>
  <c r="M92" i="76"/>
  <c r="L92" i="76"/>
  <c r="F92" i="76"/>
  <c r="N92" i="76" s="1"/>
  <c r="M91" i="76"/>
  <c r="L91" i="76"/>
  <c r="F91" i="76"/>
  <c r="N91" i="76" s="1"/>
  <c r="M90" i="76"/>
  <c r="L90" i="76"/>
  <c r="F90" i="76"/>
  <c r="N90" i="76" s="1"/>
  <c r="M89" i="76"/>
  <c r="L89" i="76"/>
  <c r="F89" i="76"/>
  <c r="N89" i="76" s="1"/>
  <c r="M88" i="76"/>
  <c r="L88" i="76"/>
  <c r="F88" i="76"/>
  <c r="N88" i="76" s="1"/>
  <c r="M87" i="76"/>
  <c r="L87" i="76"/>
  <c r="F87" i="76"/>
  <c r="N87" i="76" s="1"/>
  <c r="M86" i="76"/>
  <c r="L86" i="76"/>
  <c r="F86" i="76"/>
  <c r="N86" i="76" s="1"/>
  <c r="M85" i="76"/>
  <c r="L85" i="76"/>
  <c r="F85" i="76"/>
  <c r="N85" i="76" s="1"/>
  <c r="M84" i="76"/>
  <c r="L84" i="76"/>
  <c r="F84" i="76"/>
  <c r="N84" i="76" s="1"/>
  <c r="M83" i="76"/>
  <c r="L83" i="76"/>
  <c r="F83" i="76"/>
  <c r="N83" i="76" s="1"/>
  <c r="M82" i="76"/>
  <c r="L82" i="76"/>
  <c r="F82" i="76"/>
  <c r="N82" i="76" s="1"/>
  <c r="M81" i="76"/>
  <c r="L81" i="76"/>
  <c r="F81" i="76"/>
  <c r="N81" i="76" s="1"/>
  <c r="M80" i="76"/>
  <c r="L80" i="76"/>
  <c r="F80" i="76"/>
  <c r="N80" i="76" s="1"/>
  <c r="M79" i="76"/>
  <c r="L79" i="76"/>
  <c r="F79" i="76"/>
  <c r="N79" i="76" s="1"/>
  <c r="M78" i="76"/>
  <c r="L78" i="76"/>
  <c r="F78" i="76"/>
  <c r="N78" i="76" s="1"/>
  <c r="M77" i="76"/>
  <c r="L77" i="76"/>
  <c r="F77" i="76"/>
  <c r="N77" i="76" s="1"/>
  <c r="M76" i="76"/>
  <c r="L76" i="76"/>
  <c r="F76" i="76"/>
  <c r="N76" i="76" s="1"/>
  <c r="M75" i="76"/>
  <c r="L75" i="76"/>
  <c r="F75" i="76"/>
  <c r="N75" i="76" s="1"/>
  <c r="M74" i="76"/>
  <c r="L74" i="76"/>
  <c r="F74" i="76"/>
  <c r="M73" i="76"/>
  <c r="L73" i="76"/>
  <c r="F73" i="76"/>
  <c r="M72" i="76"/>
  <c r="L72" i="76"/>
  <c r="F72" i="76"/>
  <c r="M71" i="76"/>
  <c r="L71" i="76"/>
  <c r="F71" i="76"/>
  <c r="M70" i="76"/>
  <c r="L70" i="76"/>
  <c r="F70" i="76"/>
  <c r="M69" i="76"/>
  <c r="L69" i="76"/>
  <c r="F69" i="76"/>
  <c r="M68" i="76"/>
  <c r="L68" i="76"/>
  <c r="F68" i="76"/>
  <c r="M67" i="76"/>
  <c r="L67" i="76"/>
  <c r="F67" i="76"/>
  <c r="M66" i="76"/>
  <c r="L66" i="76"/>
  <c r="F66" i="76"/>
  <c r="M65" i="76"/>
  <c r="L65" i="76"/>
  <c r="F65" i="76"/>
  <c r="M64" i="76"/>
  <c r="L64" i="76"/>
  <c r="F64" i="76"/>
  <c r="M63" i="76"/>
  <c r="L63" i="76"/>
  <c r="F63" i="76"/>
  <c r="M62" i="76"/>
  <c r="L62" i="76"/>
  <c r="F62" i="76"/>
  <c r="M61" i="76"/>
  <c r="L61" i="76"/>
  <c r="F61" i="76"/>
  <c r="M60" i="76"/>
  <c r="L60" i="76"/>
  <c r="F60" i="76"/>
  <c r="M59" i="76"/>
  <c r="L59" i="76"/>
  <c r="F59" i="76"/>
  <c r="M58" i="76"/>
  <c r="L58" i="76"/>
  <c r="F58" i="76"/>
  <c r="M57" i="76"/>
  <c r="L57" i="76"/>
  <c r="F57" i="76"/>
  <c r="M56" i="76"/>
  <c r="L56" i="76"/>
  <c r="F56" i="76"/>
  <c r="M55" i="76"/>
  <c r="L55" i="76"/>
  <c r="F55" i="76"/>
  <c r="M54" i="76"/>
  <c r="L54" i="76"/>
  <c r="F54" i="76"/>
  <c r="M53" i="76"/>
  <c r="L53" i="76"/>
  <c r="F53" i="76"/>
  <c r="M52" i="76"/>
  <c r="L52" i="76"/>
  <c r="F52" i="76"/>
  <c r="M51" i="76"/>
  <c r="L51" i="76"/>
  <c r="F51" i="76"/>
  <c r="M50" i="76"/>
  <c r="L50" i="76"/>
  <c r="F50" i="76"/>
  <c r="M49" i="76"/>
  <c r="L49" i="76"/>
  <c r="F49" i="76"/>
  <c r="M48" i="76"/>
  <c r="L48" i="76"/>
  <c r="F48" i="76"/>
  <c r="M47" i="76"/>
  <c r="L47" i="76"/>
  <c r="F47" i="76"/>
  <c r="M46" i="76"/>
  <c r="L46" i="76"/>
  <c r="F46" i="76"/>
  <c r="M45" i="76"/>
  <c r="L45" i="76"/>
  <c r="F45" i="76"/>
  <c r="M44" i="76"/>
  <c r="L44" i="76"/>
  <c r="F44" i="76"/>
  <c r="M43" i="76"/>
  <c r="L43" i="76"/>
  <c r="F43" i="76"/>
  <c r="M42" i="76"/>
  <c r="L42" i="76"/>
  <c r="F42" i="76"/>
  <c r="M41" i="76"/>
  <c r="L41" i="76"/>
  <c r="F41" i="76"/>
  <c r="M40" i="76"/>
  <c r="L40" i="76"/>
  <c r="F40" i="76"/>
  <c r="M39" i="76"/>
  <c r="L39" i="76"/>
  <c r="F39" i="76"/>
  <c r="M38" i="76"/>
  <c r="L38" i="76"/>
  <c r="F38" i="76"/>
  <c r="M37" i="76"/>
  <c r="L37" i="76"/>
  <c r="F37" i="76"/>
  <c r="M36" i="76"/>
  <c r="L36" i="76"/>
  <c r="F36" i="76"/>
  <c r="M35" i="76"/>
  <c r="L35" i="76"/>
  <c r="F35" i="76"/>
  <c r="M34" i="76"/>
  <c r="L34" i="76"/>
  <c r="F34" i="76"/>
  <c r="M33" i="76"/>
  <c r="L33" i="76"/>
  <c r="F33" i="76"/>
  <c r="M32" i="76"/>
  <c r="L32" i="76"/>
  <c r="F32" i="76"/>
  <c r="M31" i="76"/>
  <c r="L31" i="76"/>
  <c r="F31" i="76"/>
  <c r="M30" i="76"/>
  <c r="L30" i="76"/>
  <c r="F30" i="76"/>
  <c r="M29" i="76"/>
  <c r="L29" i="76"/>
  <c r="F29" i="76"/>
  <c r="M28" i="76"/>
  <c r="L28" i="76"/>
  <c r="F28" i="76"/>
  <c r="M27" i="76"/>
  <c r="L27" i="76"/>
  <c r="F27" i="76"/>
  <c r="M26" i="76"/>
  <c r="L26" i="76"/>
  <c r="F26" i="76"/>
  <c r="M25" i="76"/>
  <c r="L25" i="76"/>
  <c r="F25" i="76"/>
  <c r="N24" i="76"/>
  <c r="M24" i="76"/>
  <c r="L24" i="76"/>
  <c r="K24" i="76"/>
  <c r="G24" i="76"/>
  <c r="H24" i="76" s="1"/>
  <c r="N23" i="76"/>
  <c r="M23" i="76"/>
  <c r="L23" i="76"/>
  <c r="K23" i="76"/>
  <c r="N22" i="76"/>
  <c r="M22" i="76"/>
  <c r="L22" i="76"/>
  <c r="K22" i="76"/>
  <c r="G22" i="76"/>
  <c r="H22" i="76" s="1"/>
  <c r="N21" i="76"/>
  <c r="M21" i="76"/>
  <c r="L21" i="76"/>
  <c r="K21" i="76"/>
  <c r="N20" i="76"/>
  <c r="M20" i="76"/>
  <c r="L20" i="76"/>
  <c r="K20" i="76"/>
  <c r="G20" i="76"/>
  <c r="H20" i="76" s="1"/>
  <c r="N19" i="76"/>
  <c r="M19" i="76"/>
  <c r="L19" i="76"/>
  <c r="K19" i="76"/>
  <c r="N18" i="76"/>
  <c r="M18" i="76"/>
  <c r="L18" i="76"/>
  <c r="K18" i="76"/>
  <c r="G18" i="76"/>
  <c r="H18" i="76" s="1"/>
  <c r="N17" i="76"/>
  <c r="M17" i="76"/>
  <c r="L17" i="76"/>
  <c r="K17" i="76"/>
  <c r="N16" i="76"/>
  <c r="M16" i="76"/>
  <c r="L16" i="76"/>
  <c r="K16" i="76"/>
  <c r="G16" i="76"/>
  <c r="H16" i="76" s="1"/>
  <c r="N15" i="76"/>
  <c r="M15" i="76"/>
  <c r="L15" i="76"/>
  <c r="K15" i="76"/>
  <c r="N14" i="76"/>
  <c r="M14" i="76"/>
  <c r="L14" i="76"/>
  <c r="K14" i="76"/>
  <c r="G14" i="76"/>
  <c r="H14" i="76" s="1"/>
  <c r="N13" i="76"/>
  <c r="M13" i="76"/>
  <c r="L13" i="76"/>
  <c r="K13" i="76"/>
  <c r="N12" i="76"/>
  <c r="M12" i="76"/>
  <c r="L12" i="76"/>
  <c r="K12" i="76"/>
  <c r="G12" i="76"/>
  <c r="H12" i="76" s="1"/>
  <c r="N11" i="76"/>
  <c r="M11" i="76"/>
  <c r="L11" i="76"/>
  <c r="K11" i="76"/>
  <c r="N10" i="76"/>
  <c r="M10" i="76"/>
  <c r="L10" i="76"/>
  <c r="K10" i="76"/>
  <c r="G10" i="76"/>
  <c r="H10" i="76" s="1"/>
  <c r="N9" i="76"/>
  <c r="M9" i="76"/>
  <c r="L9" i="76"/>
  <c r="K9" i="76"/>
  <c r="N8" i="76"/>
  <c r="M8" i="76"/>
  <c r="L8" i="76"/>
  <c r="K8" i="76"/>
  <c r="G8" i="76"/>
  <c r="H8" i="76" s="1"/>
  <c r="N7" i="76"/>
  <c r="M7" i="76"/>
  <c r="L7" i="76"/>
  <c r="K7" i="76"/>
  <c r="N6" i="76"/>
  <c r="M6" i="76"/>
  <c r="L6" i="76"/>
  <c r="K6" i="76"/>
  <c r="G6" i="76"/>
  <c r="H6" i="76" s="1"/>
  <c r="N5" i="76"/>
  <c r="M5" i="76"/>
  <c r="L5" i="76"/>
  <c r="K5" i="76"/>
  <c r="N4" i="76"/>
  <c r="M4" i="76"/>
  <c r="L4" i="76"/>
  <c r="K4" i="76"/>
  <c r="G4" i="76"/>
  <c r="H4" i="76" s="1"/>
  <c r="N3" i="76"/>
  <c r="M3" i="76"/>
  <c r="L3" i="76"/>
  <c r="K3" i="76"/>
  <c r="G61" i="75"/>
  <c r="F60" i="75"/>
  <c r="G60" i="75" s="1"/>
  <c r="F59" i="75"/>
  <c r="G59" i="75" s="1"/>
  <c r="F58" i="75"/>
  <c r="G58" i="75" s="1"/>
  <c r="F57" i="75"/>
  <c r="G57" i="75" s="1"/>
  <c r="F56" i="75"/>
  <c r="G56" i="75" s="1"/>
  <c r="F55" i="75"/>
  <c r="G55" i="75" s="1"/>
  <c r="F54" i="75"/>
  <c r="G54" i="75" s="1"/>
  <c r="F53" i="75"/>
  <c r="G53" i="75" s="1"/>
  <c r="F52" i="75"/>
  <c r="G52" i="75" s="1"/>
  <c r="F51" i="75"/>
  <c r="G51" i="75" s="1"/>
  <c r="F50" i="75"/>
  <c r="G50" i="75" s="1"/>
  <c r="F49" i="75"/>
  <c r="G49" i="75" s="1"/>
  <c r="F48" i="75"/>
  <c r="G48" i="75" s="1"/>
  <c r="F47" i="75"/>
  <c r="G47" i="75" s="1"/>
  <c r="F46" i="75"/>
  <c r="G46" i="75" s="1"/>
  <c r="F45" i="75"/>
  <c r="G45" i="75" s="1"/>
  <c r="F44" i="75"/>
  <c r="G44" i="75" s="1"/>
  <c r="F43" i="75"/>
  <c r="G43" i="75" s="1"/>
  <c r="F42" i="75"/>
  <c r="G42" i="75" s="1"/>
  <c r="F41" i="75"/>
  <c r="G41" i="75" s="1"/>
  <c r="G271" i="76" s="1"/>
  <c r="F40" i="75"/>
  <c r="G40" i="75" s="1"/>
  <c r="F39" i="75"/>
  <c r="G39" i="75" s="1"/>
  <c r="G123" i="76" s="1"/>
  <c r="H123" i="76" s="1"/>
  <c r="A39" i="75"/>
  <c r="A40" i="75" s="1"/>
  <c r="A41" i="75" s="1"/>
  <c r="A42" i="75" s="1"/>
  <c r="A43" i="75" s="1"/>
  <c r="A44" i="75" s="1"/>
  <c r="A45" i="75" s="1"/>
  <c r="A46" i="75" s="1"/>
  <c r="A47" i="75" s="1"/>
  <c r="A48" i="75" s="1"/>
  <c r="A49" i="75" s="1"/>
  <c r="A50" i="75" s="1"/>
  <c r="A51" i="75" s="1"/>
  <c r="A52" i="75" s="1"/>
  <c r="A53" i="75" s="1"/>
  <c r="A54" i="75" s="1"/>
  <c r="A55" i="75" s="1"/>
  <c r="A56" i="75" s="1"/>
  <c r="A57" i="75" s="1"/>
  <c r="A58" i="75" s="1"/>
  <c r="A59" i="75" s="1"/>
  <c r="A60" i="75" s="1"/>
  <c r="F38" i="75"/>
  <c r="G38" i="75" s="1"/>
  <c r="A38" i="75"/>
  <c r="F37" i="75"/>
  <c r="G37" i="75" s="1"/>
  <c r="G36" i="75"/>
  <c r="G35" i="75"/>
  <c r="G34" i="75"/>
  <c r="G33" i="75"/>
  <c r="G32" i="75"/>
  <c r="G31" i="75"/>
  <c r="G30" i="75"/>
  <c r="A8" i="61" s="1" a="1"/>
  <c r="A8" i="61" s="1"/>
  <c r="G29" i="75"/>
  <c r="G28" i="75"/>
  <c r="G27" i="75"/>
  <c r="G26" i="75"/>
  <c r="G25" i="75"/>
  <c r="G24" i="75"/>
  <c r="G23" i="75"/>
  <c r="G22" i="75"/>
  <c r="G21" i="75"/>
  <c r="G20" i="75"/>
  <c r="G19" i="75"/>
  <c r="G18" i="75"/>
  <c r="G17" i="75"/>
  <c r="G16" i="75"/>
  <c r="G15" i="75"/>
  <c r="G14" i="75"/>
  <c r="G13" i="75"/>
  <c r="G12" i="75"/>
  <c r="G11" i="75"/>
  <c r="G10" i="75"/>
  <c r="G9" i="75"/>
  <c r="G8" i="75"/>
  <c r="G7" i="75"/>
  <c r="G6" i="75"/>
  <c r="G5" i="75"/>
  <c r="B4" i="39"/>
  <c r="K1693" i="76" l="1"/>
  <c r="K1629" i="76"/>
  <c r="H271" i="76"/>
  <c r="O2123" i="76"/>
  <c r="K2123" i="76"/>
  <c r="O2124" i="76"/>
  <c r="K2124" i="76"/>
  <c r="O2125" i="76"/>
  <c r="K2125" i="76"/>
  <c r="O2139" i="76"/>
  <c r="K2139" i="76"/>
  <c r="O2140" i="76"/>
  <c r="K2140" i="76"/>
  <c r="O2141" i="76"/>
  <c r="K2141" i="76"/>
  <c r="O2153" i="76"/>
  <c r="K2153" i="76"/>
  <c r="O2154" i="76"/>
  <c r="K2154" i="76"/>
  <c r="O2155" i="76"/>
  <c r="K2155" i="76"/>
  <c r="O2165" i="76"/>
  <c r="K2165" i="76"/>
  <c r="O2251" i="76"/>
  <c r="K2251" i="76"/>
  <c r="O2257" i="76"/>
  <c r="K2257" i="76"/>
  <c r="O2259" i="76"/>
  <c r="K2259" i="76"/>
  <c r="O2277" i="76"/>
  <c r="K2277" i="76"/>
  <c r="O2278" i="76"/>
  <c r="K2278" i="76"/>
  <c r="O2279" i="76"/>
  <c r="K2279" i="76"/>
  <c r="O2305" i="76"/>
  <c r="K2305" i="76"/>
  <c r="O2357" i="76"/>
  <c r="K2357" i="76"/>
  <c r="O2358" i="76"/>
  <c r="K2358" i="76"/>
  <c r="O2359" i="76"/>
  <c r="K2359" i="76"/>
  <c r="O2419" i="76"/>
  <c r="K2419" i="76"/>
  <c r="O2453" i="76"/>
  <c r="K2453" i="76"/>
  <c r="O2454" i="76"/>
  <c r="K2454" i="76"/>
  <c r="O2455" i="76"/>
  <c r="K2455" i="76"/>
  <c r="O2477" i="76"/>
  <c r="K2477" i="76"/>
  <c r="O2478" i="76"/>
  <c r="K2478" i="76"/>
  <c r="O2479" i="76"/>
  <c r="K2479" i="76"/>
  <c r="O2506" i="76"/>
  <c r="K2506" i="76"/>
  <c r="O2507" i="76"/>
  <c r="K2507" i="76"/>
  <c r="O2538" i="76"/>
  <c r="K2538" i="76"/>
  <c r="O2539" i="76"/>
  <c r="K2539" i="76"/>
  <c r="O2570" i="76"/>
  <c r="K2570" i="76"/>
  <c r="O2571" i="76"/>
  <c r="K2571" i="76"/>
  <c r="O2602" i="76"/>
  <c r="K2602" i="76"/>
  <c r="O2603" i="76"/>
  <c r="K2603" i="76"/>
  <c r="O2626" i="76"/>
  <c r="K2626" i="76"/>
  <c r="O2627" i="76"/>
  <c r="K2627" i="76"/>
  <c r="O2726" i="76"/>
  <c r="K2726" i="76"/>
  <c r="O2872" i="76"/>
  <c r="K2872" i="76"/>
  <c r="O2882" i="76"/>
  <c r="K2882" i="76"/>
  <c r="O2926" i="76"/>
  <c r="K2926" i="76"/>
  <c r="O2936" i="76"/>
  <c r="K2936" i="76"/>
  <c r="O2946" i="76"/>
  <c r="K2946" i="76"/>
  <c r="O3165" i="76"/>
  <c r="K3165" i="76"/>
  <c r="O3396" i="76"/>
  <c r="K3396" i="76"/>
  <c r="O3496" i="76"/>
  <c r="K3496" i="76"/>
  <c r="K3550" i="76"/>
  <c r="O3550" i="76"/>
  <c r="A15" i="61" a="1"/>
  <c r="A15" i="61" s="1"/>
  <c r="A11" i="61" a="1"/>
  <c r="A11" i="61" s="1"/>
  <c r="A7" i="61" a="1"/>
  <c r="A7" i="61" s="1"/>
  <c r="K1581" i="76"/>
  <c r="K1645" i="76"/>
  <c r="K1709" i="76"/>
  <c r="K2107" i="76"/>
  <c r="K2108" i="76"/>
  <c r="K2109" i="76"/>
  <c r="K2185" i="76"/>
  <c r="K2186" i="76"/>
  <c r="K2187" i="76"/>
  <c r="K2193" i="76"/>
  <c r="K2195" i="76"/>
  <c r="K2213" i="76"/>
  <c r="K2214" i="76"/>
  <c r="K2215" i="76"/>
  <c r="K2241" i="76"/>
  <c r="K2267" i="76"/>
  <c r="K2295" i="76"/>
  <c r="K2413" i="76"/>
  <c r="K2414" i="76"/>
  <c r="K2445" i="76"/>
  <c r="K2446" i="76"/>
  <c r="K2470" i="76"/>
  <c r="K2471" i="76"/>
  <c r="K2720" i="76"/>
  <c r="K2866" i="76"/>
  <c r="K2910" i="76"/>
  <c r="K2920" i="76"/>
  <c r="K2930" i="76"/>
  <c r="K3141" i="76"/>
  <c r="K3412" i="76"/>
  <c r="A14" i="61" a="1"/>
  <c r="A14" i="61" s="1"/>
  <c r="A10" i="61" a="1"/>
  <c r="A10" i="61" s="1"/>
  <c r="A6" i="61" a="1"/>
  <c r="A6" i="61" s="1"/>
  <c r="K1597" i="76"/>
  <c r="K1661" i="76"/>
  <c r="K1725" i="76"/>
  <c r="K2175" i="76"/>
  <c r="K2203" i="76"/>
  <c r="K2231" i="76"/>
  <c r="O2256" i="76"/>
  <c r="O2258" i="76"/>
  <c r="K2329" i="76"/>
  <c r="K2433" i="76"/>
  <c r="K2434" i="76"/>
  <c r="K2435" i="76"/>
  <c r="K2490" i="76"/>
  <c r="K2491" i="76"/>
  <c r="K2522" i="76"/>
  <c r="K2523" i="76"/>
  <c r="K2554" i="76"/>
  <c r="K2555" i="76"/>
  <c r="K2586" i="76"/>
  <c r="K2587" i="76"/>
  <c r="K2618" i="76"/>
  <c r="K2619" i="76"/>
  <c r="K2714" i="76"/>
  <c r="K2894" i="76"/>
  <c r="K2904" i="76"/>
  <c r="K2914" i="76"/>
  <c r="O2960" i="76"/>
  <c r="K3149" i="76"/>
  <c r="K3364" i="76"/>
  <c r="O3434" i="76"/>
  <c r="K3519" i="76"/>
  <c r="K3520" i="76"/>
  <c r="K3521" i="76"/>
  <c r="A4" i="61" a="1"/>
  <c r="A4" i="61" s="1"/>
  <c r="A13" i="61" a="1"/>
  <c r="A13" i="61" s="1"/>
  <c r="A9" i="61" a="1"/>
  <c r="A9" i="61" s="1"/>
  <c r="A5" i="61" a="1"/>
  <c r="A5" i="61" s="1"/>
  <c r="K1613" i="76"/>
  <c r="K1677" i="76"/>
  <c r="O2192" i="76"/>
  <c r="O2194" i="76"/>
  <c r="K2315" i="76"/>
  <c r="K2345" i="76"/>
  <c r="K2377" i="76"/>
  <c r="K2378" i="76"/>
  <c r="K2417" i="76"/>
  <c r="K2418" i="76"/>
  <c r="K2878" i="76"/>
  <c r="K2888" i="76"/>
  <c r="K2898" i="76"/>
  <c r="K2942" i="76"/>
  <c r="K2952" i="76"/>
  <c r="K3157" i="76"/>
  <c r="K3380" i="76"/>
  <c r="K3480" i="76"/>
  <c r="A12" i="61" a="1"/>
  <c r="A12" i="61" s="1"/>
  <c r="A8" i="67" a="1"/>
  <c r="A8" i="67" s="1"/>
  <c r="A12" i="67" a="1"/>
  <c r="A12" i="67" s="1"/>
  <c r="A16" i="67" a="1"/>
  <c r="A16" i="67" s="1"/>
  <c r="A20" i="67" a="1"/>
  <c r="A20" i="67" s="1"/>
  <c r="A24" i="67" a="1"/>
  <c r="A24" i="67" s="1"/>
  <c r="A28" i="67" a="1"/>
  <c r="A28" i="67" s="1"/>
  <c r="A32" i="67" a="1"/>
  <c r="A32" i="67" s="1"/>
  <c r="A36" i="67" a="1"/>
  <c r="A36" i="67" s="1"/>
  <c r="A40" i="67" a="1"/>
  <c r="A40" i="67" s="1"/>
  <c r="A44" i="67" a="1"/>
  <c r="A44" i="67" s="1"/>
  <c r="A5" i="67" a="1"/>
  <c r="A5" i="67" s="1"/>
  <c r="A9" i="67" a="1"/>
  <c r="A9" i="67" s="1"/>
  <c r="A13" i="67" a="1"/>
  <c r="A13" i="67" s="1"/>
  <c r="A17" i="67" a="1"/>
  <c r="A17" i="67" s="1"/>
  <c r="A21" i="67" a="1"/>
  <c r="A21" i="67" s="1"/>
  <c r="A25" i="67" a="1"/>
  <c r="A25" i="67" s="1"/>
  <c r="A29" i="67" a="1"/>
  <c r="A29" i="67" s="1"/>
  <c r="A33" i="67" a="1"/>
  <c r="A33" i="67" s="1"/>
  <c r="A37" i="67" a="1"/>
  <c r="A37" i="67" s="1"/>
  <c r="A41" i="67" a="1"/>
  <c r="A41" i="67" s="1"/>
  <c r="A45" i="67" a="1"/>
  <c r="A45" i="67" s="1"/>
  <c r="A6" i="67" a="1"/>
  <c r="A6" i="67" s="1"/>
  <c r="A10" i="67" a="1"/>
  <c r="A10" i="67" s="1"/>
  <c r="A14" i="67" a="1"/>
  <c r="A14" i="67" s="1"/>
  <c r="A18" i="67" a="1"/>
  <c r="A18" i="67" s="1"/>
  <c r="A22" i="67" a="1"/>
  <c r="A22" i="67" s="1"/>
  <c r="A26" i="67" a="1"/>
  <c r="A26" i="67" s="1"/>
  <c r="A30" i="67" a="1"/>
  <c r="A30" i="67" s="1"/>
  <c r="A34" i="67" a="1"/>
  <c r="A34" i="67" s="1"/>
  <c r="A38" i="67" a="1"/>
  <c r="A38" i="67" s="1"/>
  <c r="A42" i="67" a="1"/>
  <c r="A42" i="67" s="1"/>
  <c r="A46" i="67" a="1"/>
  <c r="A46" i="67" s="1"/>
  <c r="A7" i="67" a="1"/>
  <c r="A7" i="67" s="1"/>
  <c r="A11" i="67" a="1"/>
  <c r="A11" i="67" s="1"/>
  <c r="A15" i="67" a="1"/>
  <c r="A15" i="67" s="1"/>
  <c r="A19" i="67" a="1"/>
  <c r="A19" i="67" s="1"/>
  <c r="A23" i="67" a="1"/>
  <c r="A23" i="67" s="1"/>
  <c r="A27" i="67" a="1"/>
  <c r="A27" i="67" s="1"/>
  <c r="A31" i="67" a="1"/>
  <c r="A31" i="67" s="1"/>
  <c r="A35" i="67" a="1"/>
  <c r="A35" i="67" s="1"/>
  <c r="A39" i="67" a="1"/>
  <c r="A39" i="67" s="1"/>
  <c r="A43" i="67" a="1"/>
  <c r="A43" i="67" s="1"/>
  <c r="A4" i="67" a="1"/>
  <c r="A4" i="67" s="1"/>
  <c r="O2375" i="76"/>
  <c r="K2375" i="76"/>
  <c r="O2389" i="76"/>
  <c r="K2389" i="76"/>
  <c r="O2397" i="76"/>
  <c r="K2397" i="76"/>
  <c r="O2401" i="76"/>
  <c r="K2401" i="76"/>
  <c r="O2430" i="76"/>
  <c r="K2430" i="76"/>
  <c r="O2451" i="76"/>
  <c r="K2451" i="76"/>
  <c r="O2483" i="76"/>
  <c r="K2483" i="76"/>
  <c r="O2738" i="76"/>
  <c r="K2738" i="76"/>
  <c r="O2896" i="76"/>
  <c r="K2896" i="76"/>
  <c r="K2968" i="76"/>
  <c r="O2968" i="76"/>
  <c r="A5" i="68" a="1"/>
  <c r="A5" i="68" s="1"/>
  <c r="A9" i="68" a="1"/>
  <c r="A9" i="68" s="1"/>
  <c r="A13" i="68" a="1"/>
  <c r="A13" i="68" s="1"/>
  <c r="A17" i="68" a="1"/>
  <c r="A17" i="68" s="1"/>
  <c r="A21" i="68" a="1"/>
  <c r="A21" i="68" s="1"/>
  <c r="A4" i="68" a="1"/>
  <c r="A4" i="68" s="1"/>
  <c r="A6" i="68" a="1"/>
  <c r="A6" i="68" s="1"/>
  <c r="A10" i="68" a="1"/>
  <c r="A10" i="68" s="1"/>
  <c r="A14" i="68" a="1"/>
  <c r="A14" i="68" s="1"/>
  <c r="A18" i="68" a="1"/>
  <c r="A18" i="68" s="1"/>
  <c r="A7" i="68" a="1"/>
  <c r="A7" i="68" s="1"/>
  <c r="A11" i="68" a="1"/>
  <c r="A11" i="68" s="1"/>
  <c r="A15" i="68" a="1"/>
  <c r="A15" i="68" s="1"/>
  <c r="A19" i="68" a="1"/>
  <c r="A19" i="68" s="1"/>
  <c r="A8" i="68" a="1"/>
  <c r="A8" i="68" s="1"/>
  <c r="A12" i="68" a="1"/>
  <c r="A12" i="68" s="1"/>
  <c r="A16" i="68" a="1"/>
  <c r="A16" i="68" s="1"/>
  <c r="A20" i="68" a="1"/>
  <c r="A20" i="68" s="1"/>
  <c r="K884" i="76"/>
  <c r="K885" i="76"/>
  <c r="K886" i="76"/>
  <c r="K887" i="76"/>
  <c r="K888" i="76"/>
  <c r="K889" i="76"/>
  <c r="K890" i="76"/>
  <c r="K891" i="76"/>
  <c r="K892" i="76"/>
  <c r="K893" i="76"/>
  <c r="K894" i="76"/>
  <c r="K895" i="76"/>
  <c r="K896" i="76"/>
  <c r="K897" i="76"/>
  <c r="K898" i="76"/>
  <c r="K899" i="76"/>
  <c r="K900" i="76"/>
  <c r="K901" i="76"/>
  <c r="K902" i="76"/>
  <c r="K903" i="76"/>
  <c r="K904" i="76"/>
  <c r="K905" i="76"/>
  <c r="K906" i="76"/>
  <c r="K907" i="76"/>
  <c r="K908" i="76"/>
  <c r="K909" i="76"/>
  <c r="K910" i="76"/>
  <c r="K911" i="76"/>
  <c r="K912" i="76"/>
  <c r="K913" i="76"/>
  <c r="K914" i="76"/>
  <c r="K915" i="76"/>
  <c r="K916" i="76"/>
  <c r="K917" i="76"/>
  <c r="K918" i="76"/>
  <c r="K919" i="76"/>
  <c r="K920" i="76"/>
  <c r="K921" i="76"/>
  <c r="K922" i="76"/>
  <c r="K923" i="76"/>
  <c r="K924" i="76"/>
  <c r="K925" i="76"/>
  <c r="K926" i="76"/>
  <c r="K927" i="76"/>
  <c r="K928" i="76"/>
  <c r="K929" i="76"/>
  <c r="K930" i="76"/>
  <c r="K931" i="76"/>
  <c r="K932" i="76"/>
  <c r="K933" i="76"/>
  <c r="K934" i="76"/>
  <c r="K935" i="76"/>
  <c r="K936" i="76"/>
  <c r="K937" i="76"/>
  <c r="K938" i="76"/>
  <c r="K939" i="76"/>
  <c r="K940" i="76"/>
  <c r="K941" i="76"/>
  <c r="K942" i="76"/>
  <c r="K943" i="76"/>
  <c r="K944" i="76"/>
  <c r="K945" i="76"/>
  <c r="K946" i="76"/>
  <c r="K947" i="76"/>
  <c r="K948" i="76"/>
  <c r="K949" i="76"/>
  <c r="K950" i="76"/>
  <c r="K951" i="76"/>
  <c r="K952" i="76"/>
  <c r="K953" i="76"/>
  <c r="K954" i="76"/>
  <c r="K955" i="76"/>
  <c r="K956" i="76"/>
  <c r="K957" i="76"/>
  <c r="K958" i="76"/>
  <c r="K959" i="76"/>
  <c r="K960" i="76"/>
  <c r="K961" i="76"/>
  <c r="K962" i="76"/>
  <c r="K963" i="76"/>
  <c r="K964" i="76"/>
  <c r="K965" i="76"/>
  <c r="K966" i="76"/>
  <c r="K967" i="76"/>
  <c r="K968" i="76"/>
  <c r="K969" i="76"/>
  <c r="K970" i="76"/>
  <c r="K971" i="76"/>
  <c r="K972" i="76"/>
  <c r="K1605" i="76"/>
  <c r="K1637" i="76"/>
  <c r="K1669" i="76"/>
  <c r="K1701" i="76"/>
  <c r="K2131" i="76"/>
  <c r="K2132" i="76"/>
  <c r="K2133" i="76"/>
  <c r="K2159" i="76"/>
  <c r="K2169" i="76"/>
  <c r="K2170" i="76"/>
  <c r="K2171" i="76"/>
  <c r="K2181" i="76"/>
  <c r="K2219" i="76"/>
  <c r="K2225" i="76"/>
  <c r="K2227" i="76"/>
  <c r="K2263" i="76"/>
  <c r="K2273" i="76"/>
  <c r="O2288" i="76"/>
  <c r="O2290" i="76"/>
  <c r="K2299" i="76"/>
  <c r="K2309" i="76"/>
  <c r="K2310" i="76"/>
  <c r="K2311" i="76"/>
  <c r="K2339" i="76"/>
  <c r="K2349" i="76"/>
  <c r="K2350" i="76"/>
  <c r="K2351" i="76"/>
  <c r="O2374" i="76"/>
  <c r="K2374" i="76"/>
  <c r="K2384" i="76"/>
  <c r="O2384" i="76"/>
  <c r="K2396" i="76"/>
  <c r="O2396" i="76"/>
  <c r="K2400" i="76"/>
  <c r="O2400" i="76"/>
  <c r="O2429" i="76"/>
  <c r="K2429" i="76"/>
  <c r="O2450" i="76"/>
  <c r="K2450" i="76"/>
  <c r="O2706" i="76"/>
  <c r="K2706" i="76"/>
  <c r="O2870" i="76"/>
  <c r="K2870" i="76"/>
  <c r="O2890" i="76"/>
  <c r="K2890" i="76"/>
  <c r="O2934" i="76"/>
  <c r="K2934" i="76"/>
  <c r="O2954" i="76"/>
  <c r="K2954" i="76"/>
  <c r="O2337" i="76"/>
  <c r="K2337" i="76"/>
  <c r="O2373" i="76"/>
  <c r="K2373" i="76"/>
  <c r="K2383" i="76"/>
  <c r="O2383" i="76"/>
  <c r="O2391" i="76"/>
  <c r="K2391" i="76"/>
  <c r="K2399" i="76"/>
  <c r="O2399" i="76"/>
  <c r="O2403" i="76"/>
  <c r="K2403" i="76"/>
  <c r="O2449" i="76"/>
  <c r="K2449" i="76"/>
  <c r="O2718" i="76"/>
  <c r="K2718" i="76"/>
  <c r="O2864" i="76"/>
  <c r="K2864" i="76"/>
  <c r="O2928" i="76"/>
  <c r="K2928" i="76"/>
  <c r="A6" i="66" a="1"/>
  <c r="A6" i="66" s="1"/>
  <c r="A10" i="66" a="1"/>
  <c r="A10" i="66" s="1"/>
  <c r="A7" i="66" a="1"/>
  <c r="A7" i="66" s="1"/>
  <c r="A11" i="66" a="1"/>
  <c r="A11" i="66" s="1"/>
  <c r="A8" i="66" a="1"/>
  <c r="A8" i="66" s="1"/>
  <c r="A4" i="66" a="1"/>
  <c r="A4" i="66" s="1"/>
  <c r="A5" i="66" a="1"/>
  <c r="A5" i="66" s="1"/>
  <c r="K1589" i="76"/>
  <c r="K1621" i="76"/>
  <c r="K1653" i="76"/>
  <c r="K1685" i="76"/>
  <c r="K1717" i="76"/>
  <c r="K2115" i="76"/>
  <c r="K2116" i="76"/>
  <c r="K2117" i="76"/>
  <c r="K2147" i="76"/>
  <c r="K2148" i="76"/>
  <c r="K2149" i="76"/>
  <c r="K2199" i="76"/>
  <c r="K2209" i="76"/>
  <c r="O2224" i="76"/>
  <c r="O2226" i="76"/>
  <c r="K2235" i="76"/>
  <c r="K2245" i="76"/>
  <c r="K2246" i="76"/>
  <c r="K2247" i="76"/>
  <c r="K2283" i="76"/>
  <c r="K2289" i="76"/>
  <c r="K2291" i="76"/>
  <c r="K2323" i="76"/>
  <c r="O2390" i="76"/>
  <c r="K2390" i="76"/>
  <c r="O2398" i="76"/>
  <c r="K2398" i="76"/>
  <c r="O2402" i="76"/>
  <c r="K2402" i="76"/>
  <c r="O2484" i="76"/>
  <c r="K2484" i="76"/>
  <c r="O2712" i="76"/>
  <c r="K2712" i="76"/>
  <c r="O2902" i="76"/>
  <c r="K2902" i="76"/>
  <c r="O2922" i="76"/>
  <c r="K2922" i="76"/>
  <c r="O2380" i="76"/>
  <c r="O2416" i="76"/>
  <c r="O2635" i="76"/>
  <c r="K3153" i="76"/>
  <c r="K3179" i="76"/>
  <c r="K3180" i="76"/>
  <c r="K3195" i="76"/>
  <c r="K3196" i="76"/>
  <c r="K3211" i="76"/>
  <c r="K3212" i="76"/>
  <c r="K3227" i="76"/>
  <c r="K3228" i="76"/>
  <c r="K3243" i="76"/>
  <c r="K3244" i="76"/>
  <c r="K3265" i="76"/>
  <c r="K3266" i="76"/>
  <c r="K3358" i="76"/>
  <c r="K3374" i="76"/>
  <c r="K3390" i="76"/>
  <c r="K3406" i="76"/>
  <c r="K3422" i="76"/>
  <c r="O3442" i="76"/>
  <c r="K3490" i="76"/>
  <c r="K3507" i="76"/>
  <c r="K3508" i="76"/>
  <c r="K3509" i="76"/>
  <c r="K3539" i="76"/>
  <c r="K3540" i="76"/>
  <c r="K3541" i="76"/>
  <c r="K2361" i="76"/>
  <c r="K2362" i="76"/>
  <c r="K2363" i="76"/>
  <c r="K2425" i="76"/>
  <c r="K2426" i="76"/>
  <c r="K2427" i="76"/>
  <c r="O2432" i="76"/>
  <c r="K2473" i="76"/>
  <c r="K2481" i="76"/>
  <c r="K2498" i="76"/>
  <c r="K2499" i="76"/>
  <c r="K2514" i="76"/>
  <c r="K2515" i="76"/>
  <c r="K2530" i="76"/>
  <c r="K2531" i="76"/>
  <c r="K2546" i="76"/>
  <c r="K2547" i="76"/>
  <c r="K2562" i="76"/>
  <c r="K2563" i="76"/>
  <c r="K2578" i="76"/>
  <c r="K2579" i="76"/>
  <c r="K2594" i="76"/>
  <c r="K2595" i="76"/>
  <c r="K2610" i="76"/>
  <c r="K2611" i="76"/>
  <c r="K2710" i="76"/>
  <c r="K2730" i="76"/>
  <c r="K2736" i="76"/>
  <c r="K2742" i="76"/>
  <c r="K3356" i="76"/>
  <c r="K3372" i="76"/>
  <c r="K3388" i="76"/>
  <c r="K3404" i="76"/>
  <c r="K3420" i="76"/>
  <c r="O3466" i="76"/>
  <c r="K3488" i="76"/>
  <c r="K3504" i="76"/>
  <c r="K3505" i="76"/>
  <c r="K3535" i="76"/>
  <c r="K3536" i="76"/>
  <c r="K3537" i="76"/>
  <c r="K2469" i="76"/>
  <c r="K2722" i="76"/>
  <c r="K2728" i="76"/>
  <c r="K2734" i="76"/>
  <c r="K2874" i="76"/>
  <c r="K2880" i="76"/>
  <c r="K2886" i="76"/>
  <c r="K2906" i="76"/>
  <c r="K2912" i="76"/>
  <c r="K2918" i="76"/>
  <c r="K2938" i="76"/>
  <c r="K2944" i="76"/>
  <c r="K2950" i="76"/>
  <c r="K3145" i="76"/>
  <c r="K3161" i="76"/>
  <c r="K3171" i="76"/>
  <c r="K3172" i="76"/>
  <c r="K3187" i="76"/>
  <c r="K3188" i="76"/>
  <c r="K3203" i="76"/>
  <c r="K3204" i="76"/>
  <c r="K3219" i="76"/>
  <c r="K3220" i="76"/>
  <c r="K3235" i="76"/>
  <c r="K3236" i="76"/>
  <c r="K3251" i="76"/>
  <c r="K3252" i="76"/>
  <c r="K3257" i="76"/>
  <c r="K3258" i="76"/>
  <c r="K3269" i="76"/>
  <c r="K3350" i="76"/>
  <c r="K3366" i="76"/>
  <c r="K3382" i="76"/>
  <c r="K3398" i="76"/>
  <c r="K3414" i="76"/>
  <c r="O3474" i="76"/>
  <c r="K3482" i="76"/>
  <c r="K3498" i="76"/>
  <c r="K3523" i="76"/>
  <c r="K3524" i="76"/>
  <c r="K3525" i="76"/>
  <c r="O3546" i="76"/>
  <c r="K3623" i="76"/>
  <c r="O3638" i="76"/>
  <c r="A7" i="63" a="1"/>
  <c r="A7" i="63" s="1"/>
  <c r="A11" i="63" a="1"/>
  <c r="A11" i="63" s="1"/>
  <c r="A15" i="63" a="1"/>
  <c r="A15" i="63" s="1"/>
  <c r="A19" i="63" a="1"/>
  <c r="A19" i="63" s="1"/>
  <c r="A23" i="63" a="1"/>
  <c r="A23" i="63" s="1"/>
  <c r="A27" i="63" a="1"/>
  <c r="A27" i="63" s="1"/>
  <c r="A31" i="63" a="1"/>
  <c r="A31" i="63" s="1"/>
  <c r="A35" i="63" a="1"/>
  <c r="A35" i="63" s="1"/>
  <c r="A4" i="63" a="1"/>
  <c r="A4" i="63" s="1"/>
  <c r="A8" i="63" a="1"/>
  <c r="A8" i="63" s="1"/>
  <c r="A12" i="63" a="1"/>
  <c r="A12" i="63" s="1"/>
  <c r="A16" i="63" a="1"/>
  <c r="A16" i="63" s="1"/>
  <c r="A20" i="63" a="1"/>
  <c r="A20" i="63" s="1"/>
  <c r="A24" i="63" a="1"/>
  <c r="A24" i="63" s="1"/>
  <c r="A28" i="63" a="1"/>
  <c r="A28" i="63" s="1"/>
  <c r="A32" i="63" a="1"/>
  <c r="A32" i="63" s="1"/>
  <c r="A36" i="63" a="1"/>
  <c r="A36" i="63" s="1"/>
  <c r="A5" i="63" a="1"/>
  <c r="A5" i="63" s="1"/>
  <c r="A9" i="63" a="1"/>
  <c r="A9" i="63" s="1"/>
  <c r="A13" i="63" a="1"/>
  <c r="A13" i="63" s="1"/>
  <c r="A17" i="63" a="1"/>
  <c r="A17" i="63" s="1"/>
  <c r="A21" i="63" a="1"/>
  <c r="A21" i="63" s="1"/>
  <c r="A25" i="63" a="1"/>
  <c r="A25" i="63" s="1"/>
  <c r="A29" i="63" a="1"/>
  <c r="A29" i="63" s="1"/>
  <c r="A33" i="63" a="1"/>
  <c r="A33" i="63" s="1"/>
  <c r="A37" i="63" a="1"/>
  <c r="A37" i="63" s="1"/>
  <c r="A6" i="63" a="1"/>
  <c r="A6" i="63" s="1"/>
  <c r="A10" i="63" a="1"/>
  <c r="A10" i="63" s="1"/>
  <c r="A14" i="63" a="1"/>
  <c r="A14" i="63" s="1"/>
  <c r="A18" i="63" a="1"/>
  <c r="A18" i="63" s="1"/>
  <c r="A22" i="63" a="1"/>
  <c r="A22" i="63" s="1"/>
  <c r="A26" i="63" a="1"/>
  <c r="A26" i="63" s="1"/>
  <c r="A30" i="63" a="1"/>
  <c r="A30" i="63" s="1"/>
  <c r="A34" i="63" a="1"/>
  <c r="A34" i="63" s="1"/>
  <c r="K1579" i="76"/>
  <c r="K1595" i="76"/>
  <c r="K1611" i="76"/>
  <c r="K1627" i="76"/>
  <c r="K1643" i="76"/>
  <c r="K1659" i="76"/>
  <c r="K1675" i="76"/>
  <c r="K1691" i="76"/>
  <c r="K1707" i="76"/>
  <c r="K1723" i="76"/>
  <c r="K2111" i="76"/>
  <c r="K2112" i="76"/>
  <c r="K2113" i="76"/>
  <c r="K2127" i="76"/>
  <c r="K2128" i="76"/>
  <c r="K2129" i="76"/>
  <c r="K2143" i="76"/>
  <c r="K2144" i="76"/>
  <c r="K2145" i="76"/>
  <c r="K2157" i="76"/>
  <c r="K2167" i="76"/>
  <c r="K2177" i="76"/>
  <c r="K2178" i="76"/>
  <c r="K2179" i="76"/>
  <c r="K2189" i="76"/>
  <c r="K2190" i="76"/>
  <c r="K2201" i="76"/>
  <c r="K2211" i="76"/>
  <c r="K2221" i="76"/>
  <c r="K2222" i="76"/>
  <c r="K2233" i="76"/>
  <c r="K2243" i="76"/>
  <c r="K2253" i="76"/>
  <c r="K2254" i="76"/>
  <c r="K2265" i="76"/>
  <c r="K2275" i="76"/>
  <c r="K2285" i="76"/>
  <c r="K2286" i="76"/>
  <c r="K2297" i="76"/>
  <c r="K2307" i="76"/>
  <c r="K2317" i="76"/>
  <c r="K2318" i="76"/>
  <c r="K2319" i="76"/>
  <c r="K2325" i="76"/>
  <c r="K2326" i="76"/>
  <c r="K2327" i="76"/>
  <c r="K2333" i="76"/>
  <c r="K2334" i="76"/>
  <c r="K2335" i="76"/>
  <c r="O2341" i="76"/>
  <c r="K2341" i="76"/>
  <c r="K2347" i="76"/>
  <c r="K2355" i="76"/>
  <c r="O2365" i="76"/>
  <c r="K2365" i="76"/>
  <c r="O2368" i="76"/>
  <c r="O2385" i="76"/>
  <c r="K2385" i="76"/>
  <c r="K2393" i="76"/>
  <c r="K2394" i="76"/>
  <c r="O2406" i="76"/>
  <c r="K2406" i="76"/>
  <c r="O2423" i="76"/>
  <c r="K2423" i="76"/>
  <c r="K2441" i="76"/>
  <c r="K2442" i="76"/>
  <c r="O2458" i="76"/>
  <c r="K2458" i="76"/>
  <c r="K2464" i="76"/>
  <c r="O2464" i="76"/>
  <c r="K2465" i="76"/>
  <c r="K2466" i="76"/>
  <c r="K2467" i="76"/>
  <c r="O2475" i="76"/>
  <c r="K2475" i="76"/>
  <c r="O2495" i="76"/>
  <c r="K2495" i="76"/>
  <c r="O2511" i="76"/>
  <c r="K2511" i="76"/>
  <c r="O2527" i="76"/>
  <c r="K2527" i="76"/>
  <c r="O2543" i="76"/>
  <c r="K2543" i="76"/>
  <c r="O2559" i="76"/>
  <c r="K2559" i="76"/>
  <c r="O2575" i="76"/>
  <c r="K2575" i="76"/>
  <c r="O2591" i="76"/>
  <c r="K2591" i="76"/>
  <c r="O2607" i="76"/>
  <c r="K2607" i="76"/>
  <c r="O2623" i="76"/>
  <c r="K2623" i="76"/>
  <c r="O2331" i="76"/>
  <c r="K2331" i="76"/>
  <c r="O2353" i="76"/>
  <c r="K2353" i="76"/>
  <c r="O2382" i="76"/>
  <c r="K2382" i="76"/>
  <c r="O2405" i="76"/>
  <c r="K2405" i="76"/>
  <c r="O2422" i="76"/>
  <c r="K2422" i="76"/>
  <c r="O2439" i="76"/>
  <c r="K2439" i="76"/>
  <c r="O2457" i="76"/>
  <c r="K2457" i="76"/>
  <c r="K2463" i="76"/>
  <c r="O2463" i="76"/>
  <c r="O2494" i="76"/>
  <c r="K2494" i="76"/>
  <c r="O2510" i="76"/>
  <c r="K2510" i="76"/>
  <c r="O2526" i="76"/>
  <c r="K2526" i="76"/>
  <c r="O2542" i="76"/>
  <c r="K2542" i="76"/>
  <c r="O2558" i="76"/>
  <c r="K2558" i="76"/>
  <c r="O2574" i="76"/>
  <c r="K2574" i="76"/>
  <c r="O2590" i="76"/>
  <c r="K2590" i="76"/>
  <c r="O2606" i="76"/>
  <c r="K2606" i="76"/>
  <c r="O2622" i="76"/>
  <c r="K2622" i="76"/>
  <c r="K2637" i="76"/>
  <c r="O2637" i="76"/>
  <c r="A5" i="62" a="1"/>
  <c r="A5" i="62" s="1"/>
  <c r="A9" i="62" a="1"/>
  <c r="A9" i="62" s="1"/>
  <c r="A13" i="62" a="1"/>
  <c r="A13" i="62" s="1"/>
  <c r="A17" i="62" a="1"/>
  <c r="A17" i="62" s="1"/>
  <c r="A21" i="62" a="1"/>
  <c r="A21" i="62" s="1"/>
  <c r="A25" i="62" a="1"/>
  <c r="A25" i="62" s="1"/>
  <c r="A6" i="62" a="1"/>
  <c r="A6" i="62" s="1"/>
  <c r="A10" i="62" a="1"/>
  <c r="A10" i="62" s="1"/>
  <c r="A14" i="62" a="1"/>
  <c r="A14" i="62" s="1"/>
  <c r="A18" i="62" a="1"/>
  <c r="A18" i="62" s="1"/>
  <c r="A22" i="62" a="1"/>
  <c r="A22" i="62" s="1"/>
  <c r="A26" i="62" a="1"/>
  <c r="A26" i="62" s="1"/>
  <c r="A7" i="62" a="1"/>
  <c r="A7" i="62" s="1"/>
  <c r="A11" i="62" a="1"/>
  <c r="A11" i="62" s="1"/>
  <c r="A15" i="62" a="1"/>
  <c r="A15" i="62" s="1"/>
  <c r="A19" i="62" a="1"/>
  <c r="A19" i="62" s="1"/>
  <c r="A23" i="62" a="1"/>
  <c r="A23" i="62" s="1"/>
  <c r="A8" i="62" a="1"/>
  <c r="A8" i="62" s="1"/>
  <c r="A12" i="62" a="1"/>
  <c r="A12" i="62" s="1"/>
  <c r="A16" i="62" a="1"/>
  <c r="A16" i="62" s="1"/>
  <c r="A20" i="62" a="1"/>
  <c r="A20" i="62" s="1"/>
  <c r="A24" i="62" a="1"/>
  <c r="A24" i="62" s="1"/>
  <c r="K1587" i="76"/>
  <c r="K1603" i="76"/>
  <c r="K1619" i="76"/>
  <c r="K1635" i="76"/>
  <c r="K1651" i="76"/>
  <c r="K1667" i="76"/>
  <c r="K1683" i="76"/>
  <c r="K1699" i="76"/>
  <c r="K1715" i="76"/>
  <c r="K1995" i="76"/>
  <c r="K2085" i="76"/>
  <c r="K2086" i="76"/>
  <c r="K2087" i="76"/>
  <c r="K2088" i="76"/>
  <c r="K2089" i="76"/>
  <c r="K2090" i="76"/>
  <c r="K2091" i="76"/>
  <c r="K2092" i="76"/>
  <c r="K2093" i="76"/>
  <c r="K2094" i="76"/>
  <c r="K2095" i="76"/>
  <c r="K2096" i="76"/>
  <c r="K2097" i="76"/>
  <c r="K2098" i="76"/>
  <c r="K2099" i="76"/>
  <c r="K2100" i="76"/>
  <c r="K2101" i="76"/>
  <c r="K2102" i="76"/>
  <c r="K2103" i="76"/>
  <c r="K2104" i="76"/>
  <c r="K2105" i="76"/>
  <c r="K2119" i="76"/>
  <c r="K2120" i="76"/>
  <c r="K2121" i="76"/>
  <c r="K2135" i="76"/>
  <c r="K2136" i="76"/>
  <c r="K2137" i="76"/>
  <c r="K2151" i="76"/>
  <c r="K2161" i="76"/>
  <c r="K2162" i="76"/>
  <c r="K2163" i="76"/>
  <c r="K2173" i="76"/>
  <c r="K2183" i="76"/>
  <c r="K2197" i="76"/>
  <c r="K2205" i="76"/>
  <c r="K2206" i="76"/>
  <c r="K2207" i="76"/>
  <c r="K2217" i="76"/>
  <c r="K2229" i="76"/>
  <c r="K2237" i="76"/>
  <c r="K2238" i="76"/>
  <c r="K2239" i="76"/>
  <c r="K2249" i="76"/>
  <c r="K2261" i="76"/>
  <c r="K2269" i="76"/>
  <c r="K2270" i="76"/>
  <c r="K2271" i="76"/>
  <c r="K2281" i="76"/>
  <c r="K2293" i="76"/>
  <c r="K2301" i="76"/>
  <c r="K2302" i="76"/>
  <c r="K2303" i="76"/>
  <c r="K2313" i="76"/>
  <c r="O2321" i="76"/>
  <c r="K2321" i="76"/>
  <c r="O2343" i="76"/>
  <c r="K2343" i="76"/>
  <c r="K2369" i="76"/>
  <c r="K2370" i="76"/>
  <c r="K2371" i="76"/>
  <c r="O2381" i="76"/>
  <c r="K2381" i="76"/>
  <c r="O2387" i="76"/>
  <c r="K2387" i="76"/>
  <c r="K2409" i="76"/>
  <c r="K2410" i="76"/>
  <c r="K2411" i="76"/>
  <c r="O2421" i="76"/>
  <c r="K2421" i="76"/>
  <c r="O2438" i="76"/>
  <c r="K2438" i="76"/>
  <c r="K2460" i="76"/>
  <c r="O2460" i="76"/>
  <c r="K2461" i="76"/>
  <c r="K2462" i="76"/>
  <c r="O2487" i="76"/>
  <c r="K2487" i="76"/>
  <c r="O2503" i="76"/>
  <c r="K2503" i="76"/>
  <c r="O2519" i="76"/>
  <c r="K2519" i="76"/>
  <c r="O2535" i="76"/>
  <c r="K2535" i="76"/>
  <c r="O2551" i="76"/>
  <c r="K2551" i="76"/>
  <c r="O2567" i="76"/>
  <c r="K2567" i="76"/>
  <c r="O2583" i="76"/>
  <c r="K2583" i="76"/>
  <c r="O2599" i="76"/>
  <c r="K2599" i="76"/>
  <c r="O2615" i="76"/>
  <c r="K2615" i="76"/>
  <c r="O2631" i="76"/>
  <c r="K2631" i="76"/>
  <c r="O2342" i="76"/>
  <c r="K2342" i="76"/>
  <c r="O2366" i="76"/>
  <c r="K2366" i="76"/>
  <c r="O2386" i="76"/>
  <c r="K2386" i="76"/>
  <c r="O2407" i="76"/>
  <c r="K2407" i="76"/>
  <c r="O2437" i="76"/>
  <c r="K2437" i="76"/>
  <c r="O2486" i="76"/>
  <c r="K2486" i="76"/>
  <c r="O2502" i="76"/>
  <c r="K2502" i="76"/>
  <c r="O2518" i="76"/>
  <c r="K2518" i="76"/>
  <c r="O2534" i="76"/>
  <c r="K2534" i="76"/>
  <c r="O2550" i="76"/>
  <c r="K2550" i="76"/>
  <c r="O2566" i="76"/>
  <c r="K2566" i="76"/>
  <c r="O2582" i="76"/>
  <c r="K2582" i="76"/>
  <c r="O2598" i="76"/>
  <c r="K2598" i="76"/>
  <c r="O2614" i="76"/>
  <c r="K2614" i="76"/>
  <c r="O2630" i="76"/>
  <c r="K2630" i="76"/>
  <c r="O2444" i="76"/>
  <c r="O2447" i="76"/>
  <c r="O2448" i="76"/>
  <c r="K2708" i="76"/>
  <c r="K2716" i="76"/>
  <c r="K2724" i="76"/>
  <c r="K2732" i="76"/>
  <c r="K2740" i="76"/>
  <c r="K2868" i="76"/>
  <c r="K2876" i="76"/>
  <c r="K2884" i="76"/>
  <c r="K2892" i="76"/>
  <c r="K2900" i="76"/>
  <c r="K2908" i="76"/>
  <c r="K2916" i="76"/>
  <c r="K2924" i="76"/>
  <c r="K2932" i="76"/>
  <c r="K2940" i="76"/>
  <c r="K2948" i="76"/>
  <c r="K2964" i="76"/>
  <c r="O2964" i="76"/>
  <c r="O3175" i="76"/>
  <c r="K3175" i="76"/>
  <c r="O3191" i="76"/>
  <c r="K3191" i="76"/>
  <c r="O3207" i="76"/>
  <c r="K3207" i="76"/>
  <c r="O3223" i="76"/>
  <c r="K3223" i="76"/>
  <c r="O3239" i="76"/>
  <c r="K3239" i="76"/>
  <c r="O3255" i="76"/>
  <c r="K3255" i="76"/>
  <c r="O3532" i="76"/>
  <c r="K3532" i="76"/>
  <c r="O3621" i="76"/>
  <c r="K3621" i="76"/>
  <c r="O2643" i="76"/>
  <c r="K2972" i="76"/>
  <c r="O2972" i="76"/>
  <c r="O3147" i="76"/>
  <c r="K3147" i="76"/>
  <c r="O3163" i="76"/>
  <c r="K3163" i="76"/>
  <c r="K3174" i="76"/>
  <c r="O3174" i="76"/>
  <c r="K3190" i="76"/>
  <c r="O3190" i="76"/>
  <c r="K3206" i="76"/>
  <c r="O3206" i="76"/>
  <c r="K3222" i="76"/>
  <c r="O3222" i="76"/>
  <c r="K3238" i="76"/>
  <c r="O3238" i="76"/>
  <c r="K3254" i="76"/>
  <c r="O3254" i="76"/>
  <c r="O3362" i="76"/>
  <c r="K3362" i="76"/>
  <c r="O3378" i="76"/>
  <c r="K3378" i="76"/>
  <c r="O3394" i="76"/>
  <c r="K3394" i="76"/>
  <c r="O3410" i="76"/>
  <c r="K3410" i="76"/>
  <c r="K3426" i="76"/>
  <c r="O3426" i="76"/>
  <c r="O3478" i="76"/>
  <c r="K3478" i="76"/>
  <c r="O3494" i="76"/>
  <c r="K3494" i="76"/>
  <c r="O3517" i="76"/>
  <c r="K3517" i="76"/>
  <c r="O3531" i="76"/>
  <c r="K3531" i="76"/>
  <c r="O3177" i="76"/>
  <c r="K3177" i="76"/>
  <c r="O3193" i="76"/>
  <c r="K3193" i="76"/>
  <c r="O3209" i="76"/>
  <c r="K3209" i="76"/>
  <c r="O3225" i="76"/>
  <c r="K3225" i="76"/>
  <c r="O3241" i="76"/>
  <c r="K3241" i="76"/>
  <c r="O3274" i="76"/>
  <c r="K3274" i="76"/>
  <c r="O3282" i="76"/>
  <c r="K3282" i="76"/>
  <c r="O3290" i="76"/>
  <c r="K3290" i="76"/>
  <c r="O3298" i="76"/>
  <c r="K3298" i="76"/>
  <c r="O3306" i="76"/>
  <c r="K3306" i="76"/>
  <c r="O3314" i="76"/>
  <c r="K3314" i="76"/>
  <c r="O3322" i="76"/>
  <c r="K3322" i="76"/>
  <c r="O3330" i="76"/>
  <c r="K3330" i="76"/>
  <c r="O3338" i="76"/>
  <c r="K3338" i="76"/>
  <c r="O3346" i="76"/>
  <c r="K3346" i="76"/>
  <c r="O3516" i="76"/>
  <c r="K3516" i="76"/>
  <c r="K2956" i="76"/>
  <c r="O2956" i="76"/>
  <c r="O3155" i="76"/>
  <c r="K3155" i="76"/>
  <c r="H3176" i="76"/>
  <c r="K3176" i="76"/>
  <c r="O3192" i="76"/>
  <c r="K3192" i="76"/>
  <c r="O3208" i="76"/>
  <c r="K3208" i="76"/>
  <c r="O3224" i="76"/>
  <c r="K3224" i="76"/>
  <c r="O3240" i="76"/>
  <c r="K3240" i="76"/>
  <c r="O3273" i="76"/>
  <c r="K3273" i="76"/>
  <c r="O3281" i="76"/>
  <c r="K3281" i="76"/>
  <c r="O3289" i="76"/>
  <c r="K3289" i="76"/>
  <c r="O3297" i="76"/>
  <c r="K3297" i="76"/>
  <c r="O3305" i="76"/>
  <c r="K3305" i="76"/>
  <c r="O3313" i="76"/>
  <c r="K3313" i="76"/>
  <c r="O3321" i="76"/>
  <c r="K3321" i="76"/>
  <c r="O3329" i="76"/>
  <c r="K3329" i="76"/>
  <c r="O3337" i="76"/>
  <c r="K3337" i="76"/>
  <c r="O3345" i="76"/>
  <c r="K3345" i="76"/>
  <c r="O3354" i="76"/>
  <c r="K3354" i="76"/>
  <c r="O3370" i="76"/>
  <c r="K3370" i="76"/>
  <c r="O3386" i="76"/>
  <c r="K3386" i="76"/>
  <c r="O3402" i="76"/>
  <c r="K3402" i="76"/>
  <c r="O3418" i="76"/>
  <c r="K3418" i="76"/>
  <c r="K3458" i="76"/>
  <c r="O3458" i="76"/>
  <c r="O3486" i="76"/>
  <c r="K3486" i="76"/>
  <c r="O3502" i="76"/>
  <c r="K3502" i="76"/>
  <c r="O3515" i="76"/>
  <c r="K3515" i="76"/>
  <c r="O3533" i="76"/>
  <c r="K3533" i="76"/>
  <c r="O3182" i="76"/>
  <c r="O3198" i="76"/>
  <c r="O3214" i="76"/>
  <c r="O3230" i="76"/>
  <c r="O3246" i="76"/>
  <c r="O3260" i="76"/>
  <c r="O3262" i="76"/>
  <c r="K3352" i="76"/>
  <c r="K3360" i="76"/>
  <c r="K3368" i="76"/>
  <c r="K3376" i="76"/>
  <c r="K3384" i="76"/>
  <c r="K3392" i="76"/>
  <c r="K3400" i="76"/>
  <c r="K3408" i="76"/>
  <c r="K3416" i="76"/>
  <c r="K3424" i="76"/>
  <c r="O3450" i="76"/>
  <c r="K3484" i="76"/>
  <c r="K3492" i="76"/>
  <c r="K3500" i="76"/>
  <c r="K3511" i="76"/>
  <c r="K3512" i="76"/>
  <c r="K3513" i="76"/>
  <c r="K3527" i="76"/>
  <c r="K3528" i="76"/>
  <c r="K3529" i="76"/>
  <c r="K3543" i="76"/>
  <c r="K3544" i="76"/>
  <c r="K3545" i="76"/>
  <c r="K3547" i="76"/>
  <c r="K3548" i="76"/>
  <c r="K3549" i="76"/>
  <c r="K3551" i="76"/>
  <c r="K3552" i="76"/>
  <c r="K3553" i="76"/>
  <c r="K3619" i="76"/>
  <c r="O3624" i="76"/>
  <c r="K3664" i="76"/>
  <c r="K3143" i="76"/>
  <c r="K3151" i="76"/>
  <c r="K3159" i="76"/>
  <c r="K3167" i="76"/>
  <c r="K3168" i="76"/>
  <c r="K3169" i="76"/>
  <c r="K3183" i="76"/>
  <c r="K3184" i="76"/>
  <c r="K3185" i="76"/>
  <c r="K3199" i="76"/>
  <c r="K3200" i="76"/>
  <c r="K3201" i="76"/>
  <c r="K3215" i="76"/>
  <c r="K3216" i="76"/>
  <c r="K3217" i="76"/>
  <c r="K3231" i="76"/>
  <c r="K3232" i="76"/>
  <c r="K3233" i="76"/>
  <c r="K3247" i="76"/>
  <c r="K3248" i="76"/>
  <c r="K3249" i="76"/>
  <c r="K3261" i="76"/>
  <c r="K3263" i="76"/>
  <c r="K3277" i="76"/>
  <c r="K3278" i="76"/>
  <c r="K3285" i="76"/>
  <c r="K3286" i="76"/>
  <c r="K3293" i="76"/>
  <c r="K3294" i="76"/>
  <c r="K3301" i="76"/>
  <c r="K3302" i="76"/>
  <c r="K3309" i="76"/>
  <c r="K3310" i="76"/>
  <c r="K3317" i="76"/>
  <c r="K3318" i="76"/>
  <c r="K3325" i="76"/>
  <c r="K3326" i="76"/>
  <c r="K3333" i="76"/>
  <c r="K3334" i="76"/>
  <c r="K3341" i="76"/>
  <c r="K3342" i="76"/>
  <c r="K3349" i="76"/>
  <c r="N25" i="76"/>
  <c r="K25" i="76"/>
  <c r="N41" i="76"/>
  <c r="K41" i="76"/>
  <c r="N57" i="76"/>
  <c r="K57" i="76"/>
  <c r="N324" i="76"/>
  <c r="K324" i="76"/>
  <c r="N328" i="76"/>
  <c r="K328" i="76"/>
  <c r="N332" i="76"/>
  <c r="K332" i="76"/>
  <c r="N336" i="76"/>
  <c r="K336" i="76"/>
  <c r="N340" i="76"/>
  <c r="K340" i="76"/>
  <c r="N344" i="76"/>
  <c r="K344" i="76"/>
  <c r="N348" i="76"/>
  <c r="K348" i="76"/>
  <c r="N352" i="76"/>
  <c r="K352" i="76"/>
  <c r="N356" i="76"/>
  <c r="K356" i="76"/>
  <c r="N360" i="76"/>
  <c r="K360" i="76"/>
  <c r="N364" i="76"/>
  <c r="K364" i="76"/>
  <c r="N368" i="76"/>
  <c r="K368" i="76"/>
  <c r="N372" i="76"/>
  <c r="K372" i="76"/>
  <c r="N376" i="76"/>
  <c r="K376" i="76"/>
  <c r="N380" i="76"/>
  <c r="K380" i="76"/>
  <c r="N384" i="76"/>
  <c r="K384" i="76"/>
  <c r="N388" i="76"/>
  <c r="K388" i="76"/>
  <c r="N392" i="76"/>
  <c r="K392" i="76"/>
  <c r="N396" i="76"/>
  <c r="K396" i="76"/>
  <c r="N400" i="76"/>
  <c r="K400" i="76"/>
  <c r="N404" i="76"/>
  <c r="K404" i="76"/>
  <c r="N408" i="76"/>
  <c r="K408" i="76"/>
  <c r="N412" i="76"/>
  <c r="K412" i="76"/>
  <c r="N416" i="76"/>
  <c r="K416" i="76"/>
  <c r="N420" i="76"/>
  <c r="K420" i="76"/>
  <c r="N424" i="76"/>
  <c r="K424" i="76"/>
  <c r="N428" i="76"/>
  <c r="K428" i="76"/>
  <c r="N432" i="76"/>
  <c r="K432" i="76"/>
  <c r="N436" i="76"/>
  <c r="K436" i="76"/>
  <c r="N440" i="76"/>
  <c r="K440" i="76"/>
  <c r="N444" i="76"/>
  <c r="K444" i="76"/>
  <c r="N448" i="76"/>
  <c r="K448" i="76"/>
  <c r="N452" i="76"/>
  <c r="K452" i="76"/>
  <c r="N456" i="76"/>
  <c r="K456" i="76"/>
  <c r="N460" i="76"/>
  <c r="K460" i="76"/>
  <c r="N464" i="76"/>
  <c r="K464" i="76"/>
  <c r="N468" i="76"/>
  <c r="K468" i="76"/>
  <c r="N472" i="76"/>
  <c r="K472" i="76"/>
  <c r="N476" i="76"/>
  <c r="K476" i="76"/>
  <c r="N480" i="76"/>
  <c r="K480" i="76"/>
  <c r="N484" i="76"/>
  <c r="K484" i="76"/>
  <c r="N488" i="76"/>
  <c r="K488" i="76"/>
  <c r="N492" i="76"/>
  <c r="K492" i="76"/>
  <c r="N496" i="76"/>
  <c r="K496" i="76"/>
  <c r="N500" i="76"/>
  <c r="K500" i="76"/>
  <c r="N504" i="76"/>
  <c r="K504" i="76"/>
  <c r="N508" i="76"/>
  <c r="K508" i="76"/>
  <c r="N512" i="76"/>
  <c r="K512" i="76"/>
  <c r="N516" i="76"/>
  <c r="K516" i="76"/>
  <c r="N520" i="76"/>
  <c r="K520" i="76"/>
  <c r="N524" i="76"/>
  <c r="K524" i="76"/>
  <c r="N528" i="76"/>
  <c r="K528" i="76"/>
  <c r="N532" i="76"/>
  <c r="K532" i="76"/>
  <c r="N536" i="76"/>
  <c r="K536" i="76"/>
  <c r="N540" i="76"/>
  <c r="K540" i="76"/>
  <c r="N544" i="76"/>
  <c r="K544" i="76"/>
  <c r="N548" i="76"/>
  <c r="K548" i="76"/>
  <c r="N552" i="76"/>
  <c r="K552" i="76"/>
  <c r="N556" i="76"/>
  <c r="K556" i="76"/>
  <c r="N560" i="76"/>
  <c r="K560" i="76"/>
  <c r="N564" i="76"/>
  <c r="K564" i="76"/>
  <c r="N568" i="76"/>
  <c r="K568" i="76"/>
  <c r="N572" i="76"/>
  <c r="K572" i="76"/>
  <c r="N576" i="76"/>
  <c r="K576" i="76"/>
  <c r="N580" i="76"/>
  <c r="K580" i="76"/>
  <c r="N584" i="76"/>
  <c r="K584" i="76"/>
  <c r="N588" i="76"/>
  <c r="K588" i="76"/>
  <c r="N592" i="76"/>
  <c r="K592" i="76"/>
  <c r="N596" i="76"/>
  <c r="K596" i="76"/>
  <c r="N600" i="76"/>
  <c r="K600" i="76"/>
  <c r="N604" i="76"/>
  <c r="K604" i="76"/>
  <c r="N608" i="76"/>
  <c r="K608" i="76"/>
  <c r="N612" i="76"/>
  <c r="K612" i="76"/>
  <c r="N616" i="76"/>
  <c r="K616" i="76"/>
  <c r="N620" i="76"/>
  <c r="K620" i="76"/>
  <c r="N624" i="76"/>
  <c r="K624" i="76"/>
  <c r="N628" i="76"/>
  <c r="K628" i="76"/>
  <c r="N632" i="76"/>
  <c r="K632" i="76"/>
  <c r="N636" i="76"/>
  <c r="K636" i="76"/>
  <c r="N640" i="76"/>
  <c r="K640" i="76"/>
  <c r="N648" i="76"/>
  <c r="K648" i="76"/>
  <c r="N652" i="76"/>
  <c r="K652" i="76"/>
  <c r="N656" i="76"/>
  <c r="K656" i="76"/>
  <c r="N660" i="76"/>
  <c r="K660" i="76"/>
  <c r="N664" i="76"/>
  <c r="K664" i="76"/>
  <c r="N668" i="76"/>
  <c r="K668" i="76"/>
  <c r="N672" i="76"/>
  <c r="K672" i="76"/>
  <c r="N676" i="76"/>
  <c r="K676" i="76"/>
  <c r="N680" i="76"/>
  <c r="K680" i="76"/>
  <c r="N684" i="76"/>
  <c r="K684" i="76"/>
  <c r="N688" i="76"/>
  <c r="K688" i="76"/>
  <c r="N692" i="76"/>
  <c r="K692" i="76"/>
  <c r="N37" i="76"/>
  <c r="K37" i="76"/>
  <c r="N53" i="76"/>
  <c r="K53" i="76"/>
  <c r="N65" i="76"/>
  <c r="K65" i="76"/>
  <c r="N28" i="76"/>
  <c r="K28" i="76"/>
  <c r="N36" i="76"/>
  <c r="K36" i="76"/>
  <c r="N44" i="76"/>
  <c r="K44" i="76"/>
  <c r="N48" i="76"/>
  <c r="K48" i="76"/>
  <c r="N52" i="76"/>
  <c r="K52" i="76"/>
  <c r="N56" i="76"/>
  <c r="K56" i="76"/>
  <c r="N60" i="76"/>
  <c r="K60" i="76"/>
  <c r="N64" i="76"/>
  <c r="K64" i="76"/>
  <c r="N68" i="76"/>
  <c r="K68" i="76"/>
  <c r="N72" i="76"/>
  <c r="K72" i="76"/>
  <c r="K77" i="76"/>
  <c r="K78" i="76"/>
  <c r="K79" i="76"/>
  <c r="K80" i="76"/>
  <c r="K81" i="76"/>
  <c r="K82" i="76"/>
  <c r="K83" i="76"/>
  <c r="K84" i="76"/>
  <c r="K85" i="76"/>
  <c r="K86" i="76"/>
  <c r="K87" i="76"/>
  <c r="K88" i="76"/>
  <c r="K89" i="76"/>
  <c r="K90" i="76"/>
  <c r="K91" i="76"/>
  <c r="K92" i="76"/>
  <c r="K93" i="76"/>
  <c r="K94" i="76"/>
  <c r="K95" i="76"/>
  <c r="K96" i="76"/>
  <c r="K97" i="76"/>
  <c r="K98" i="76"/>
  <c r="K99" i="76"/>
  <c r="K100" i="76"/>
  <c r="K101" i="76"/>
  <c r="K102" i="76"/>
  <c r="K103" i="76"/>
  <c r="K104" i="76"/>
  <c r="K105" i="76"/>
  <c r="K106" i="76"/>
  <c r="K107" i="76"/>
  <c r="K108" i="76"/>
  <c r="K109" i="76"/>
  <c r="K110" i="76"/>
  <c r="K111" i="76"/>
  <c r="K112" i="76"/>
  <c r="K113" i="76"/>
  <c r="K114" i="76"/>
  <c r="K115" i="76"/>
  <c r="K116" i="76"/>
  <c r="K117" i="76"/>
  <c r="K118" i="76"/>
  <c r="K119" i="76"/>
  <c r="K120" i="76"/>
  <c r="K121" i="76"/>
  <c r="K122" i="76"/>
  <c r="K123" i="76"/>
  <c r="K124" i="76"/>
  <c r="K125" i="76"/>
  <c r="K126" i="76"/>
  <c r="K127" i="76"/>
  <c r="K128" i="76"/>
  <c r="K129" i="76"/>
  <c r="K130" i="76"/>
  <c r="K131" i="76"/>
  <c r="K132" i="76"/>
  <c r="K133" i="76"/>
  <c r="K134" i="76"/>
  <c r="K135" i="76"/>
  <c r="K136" i="76"/>
  <c r="K137" i="76"/>
  <c r="K138" i="76"/>
  <c r="K139" i="76"/>
  <c r="K140" i="76"/>
  <c r="K141" i="76"/>
  <c r="K142" i="76"/>
  <c r="K143" i="76"/>
  <c r="K144" i="76"/>
  <c r="K145" i="76"/>
  <c r="K146" i="76"/>
  <c r="K147" i="76"/>
  <c r="K148" i="76"/>
  <c r="K149" i="76"/>
  <c r="K150" i="76"/>
  <c r="K151" i="76"/>
  <c r="K152" i="76"/>
  <c r="K153" i="76"/>
  <c r="K154" i="76"/>
  <c r="K155" i="76"/>
  <c r="K156" i="76"/>
  <c r="K157" i="76"/>
  <c r="K158" i="76"/>
  <c r="K159" i="76"/>
  <c r="K160" i="76"/>
  <c r="K161" i="76"/>
  <c r="K162" i="76"/>
  <c r="K163" i="76"/>
  <c r="K164" i="76"/>
  <c r="K165" i="76"/>
  <c r="K166" i="76"/>
  <c r="K167" i="76"/>
  <c r="K168" i="76"/>
  <c r="K169" i="76"/>
  <c r="K170" i="76"/>
  <c r="K171" i="76"/>
  <c r="K172" i="76"/>
  <c r="K173" i="76"/>
  <c r="K174" i="76"/>
  <c r="K175" i="76"/>
  <c r="K176" i="76"/>
  <c r="K177" i="76"/>
  <c r="K178" i="76"/>
  <c r="K179" i="76"/>
  <c r="K180" i="76"/>
  <c r="K181" i="76"/>
  <c r="K182" i="76"/>
  <c r="K183" i="76"/>
  <c r="K184" i="76"/>
  <c r="K185" i="76"/>
  <c r="K186" i="76"/>
  <c r="K187" i="76"/>
  <c r="K188" i="76"/>
  <c r="K189" i="76"/>
  <c r="K190" i="76"/>
  <c r="K191" i="76"/>
  <c r="K192" i="76"/>
  <c r="K193" i="76"/>
  <c r="K194" i="76"/>
  <c r="K195" i="76"/>
  <c r="K196" i="76"/>
  <c r="K197" i="76"/>
  <c r="K198" i="76"/>
  <c r="K199" i="76"/>
  <c r="K200" i="76"/>
  <c r="K201" i="76"/>
  <c r="K202" i="76"/>
  <c r="K203" i="76"/>
  <c r="K204" i="76"/>
  <c r="K205" i="76"/>
  <c r="K206" i="76"/>
  <c r="K207" i="76"/>
  <c r="K208" i="76"/>
  <c r="K209" i="76"/>
  <c r="K210" i="76"/>
  <c r="K211" i="76"/>
  <c r="K212" i="76"/>
  <c r="K213" i="76"/>
  <c r="K214" i="76"/>
  <c r="K215" i="76"/>
  <c r="K216" i="76"/>
  <c r="K217" i="76"/>
  <c r="K218" i="76"/>
  <c r="K219" i="76"/>
  <c r="K220" i="76"/>
  <c r="K221" i="76"/>
  <c r="K222" i="76"/>
  <c r="K223" i="76"/>
  <c r="K224" i="76"/>
  <c r="K225" i="76"/>
  <c r="K226" i="76"/>
  <c r="K227" i="76"/>
  <c r="K228" i="76"/>
  <c r="K229" i="76"/>
  <c r="K230" i="76"/>
  <c r="K231" i="76"/>
  <c r="K232" i="76"/>
  <c r="K233" i="76"/>
  <c r="K234" i="76"/>
  <c r="K235" i="76"/>
  <c r="K236" i="76"/>
  <c r="K237" i="76"/>
  <c r="K238" i="76"/>
  <c r="K239" i="76"/>
  <c r="K240" i="76"/>
  <c r="K241" i="76"/>
  <c r="K242" i="76"/>
  <c r="K243" i="76"/>
  <c r="K244" i="76"/>
  <c r="K245" i="76"/>
  <c r="K246" i="76"/>
  <c r="K247" i="76"/>
  <c r="K248" i="76"/>
  <c r="K249" i="76"/>
  <c r="K250" i="76"/>
  <c r="K251" i="76"/>
  <c r="K252" i="76"/>
  <c r="K253" i="76"/>
  <c r="K254" i="76"/>
  <c r="K255" i="76"/>
  <c r="K256" i="76"/>
  <c r="K257" i="76"/>
  <c r="K258" i="76"/>
  <c r="K259" i="76"/>
  <c r="K260" i="76"/>
  <c r="K261" i="76"/>
  <c r="K262" i="76"/>
  <c r="K263" i="76"/>
  <c r="K264" i="76"/>
  <c r="K265" i="76"/>
  <c r="K266" i="76"/>
  <c r="K267" i="76"/>
  <c r="K268" i="76"/>
  <c r="K269" i="76"/>
  <c r="K270" i="76"/>
  <c r="K271" i="76"/>
  <c r="K272" i="76"/>
  <c r="K273" i="76"/>
  <c r="K274" i="76"/>
  <c r="K275" i="76"/>
  <c r="K276" i="76"/>
  <c r="K277" i="76"/>
  <c r="K278" i="76"/>
  <c r="K279" i="76"/>
  <c r="K280" i="76"/>
  <c r="K281" i="76"/>
  <c r="K282" i="76"/>
  <c r="K283" i="76"/>
  <c r="K284" i="76"/>
  <c r="K285" i="76"/>
  <c r="K286" i="76"/>
  <c r="K287" i="76"/>
  <c r="K288" i="76"/>
  <c r="K289" i="76"/>
  <c r="K290" i="76"/>
  <c r="K291" i="76"/>
  <c r="K292" i="76"/>
  <c r="K293" i="76"/>
  <c r="K294" i="76"/>
  <c r="K295" i="76"/>
  <c r="K296" i="76"/>
  <c r="K297" i="76"/>
  <c r="K298" i="76"/>
  <c r="K299" i="76"/>
  <c r="K300" i="76"/>
  <c r="K301" i="76"/>
  <c r="K302" i="76"/>
  <c r="K303" i="76"/>
  <c r="K304" i="76"/>
  <c r="K305" i="76"/>
  <c r="K306" i="76"/>
  <c r="K307" i="76"/>
  <c r="K308" i="76"/>
  <c r="K309" i="76"/>
  <c r="K310" i="76"/>
  <c r="K311" i="76"/>
  <c r="K312" i="76"/>
  <c r="K313" i="76"/>
  <c r="K314" i="76"/>
  <c r="K315" i="76"/>
  <c r="K316" i="76"/>
  <c r="K317" i="76"/>
  <c r="K318" i="76"/>
  <c r="K319" i="76"/>
  <c r="K320" i="76"/>
  <c r="K321" i="76"/>
  <c r="K322" i="76"/>
  <c r="K323" i="76"/>
  <c r="N327" i="76"/>
  <c r="K327" i="76"/>
  <c r="N331" i="76"/>
  <c r="K331" i="76"/>
  <c r="N335" i="76"/>
  <c r="K335" i="76"/>
  <c r="N339" i="76"/>
  <c r="K339" i="76"/>
  <c r="N343" i="76"/>
  <c r="K343" i="76"/>
  <c r="N347" i="76"/>
  <c r="K347" i="76"/>
  <c r="N351" i="76"/>
  <c r="K351" i="76"/>
  <c r="N355" i="76"/>
  <c r="K355" i="76"/>
  <c r="N359" i="76"/>
  <c r="K359" i="76"/>
  <c r="N363" i="76"/>
  <c r="K363" i="76"/>
  <c r="N367" i="76"/>
  <c r="K367" i="76"/>
  <c r="N371" i="76"/>
  <c r="K371" i="76"/>
  <c r="N375" i="76"/>
  <c r="K375" i="76"/>
  <c r="N379" i="76"/>
  <c r="K379" i="76"/>
  <c r="N383" i="76"/>
  <c r="K383" i="76"/>
  <c r="N387" i="76"/>
  <c r="K387" i="76"/>
  <c r="N391" i="76"/>
  <c r="K391" i="76"/>
  <c r="N395" i="76"/>
  <c r="K395" i="76"/>
  <c r="N399" i="76"/>
  <c r="K399" i="76"/>
  <c r="N403" i="76"/>
  <c r="K403" i="76"/>
  <c r="N407" i="76"/>
  <c r="K407" i="76"/>
  <c r="N411" i="76"/>
  <c r="K411" i="76"/>
  <c r="N415" i="76"/>
  <c r="K415" i="76"/>
  <c r="N419" i="76"/>
  <c r="K419" i="76"/>
  <c r="N423" i="76"/>
  <c r="K423" i="76"/>
  <c r="N427" i="76"/>
  <c r="K427" i="76"/>
  <c r="N431" i="76"/>
  <c r="K431" i="76"/>
  <c r="N435" i="76"/>
  <c r="K435" i="76"/>
  <c r="N439" i="76"/>
  <c r="K439" i="76"/>
  <c r="N443" i="76"/>
  <c r="K443" i="76"/>
  <c r="N447" i="76"/>
  <c r="K447" i="76"/>
  <c r="N451" i="76"/>
  <c r="K451" i="76"/>
  <c r="N455" i="76"/>
  <c r="K455" i="76"/>
  <c r="N459" i="76"/>
  <c r="K459" i="76"/>
  <c r="N463" i="76"/>
  <c r="K463" i="76"/>
  <c r="N467" i="76"/>
  <c r="K467" i="76"/>
  <c r="N471" i="76"/>
  <c r="K471" i="76"/>
  <c r="N475" i="76"/>
  <c r="K475" i="76"/>
  <c r="N479" i="76"/>
  <c r="K479" i="76"/>
  <c r="N483" i="76"/>
  <c r="K483" i="76"/>
  <c r="N487" i="76"/>
  <c r="K487" i="76"/>
  <c r="N491" i="76"/>
  <c r="K491" i="76"/>
  <c r="N495" i="76"/>
  <c r="K495" i="76"/>
  <c r="N499" i="76"/>
  <c r="K499" i="76"/>
  <c r="N503" i="76"/>
  <c r="K503" i="76"/>
  <c r="N507" i="76"/>
  <c r="K507" i="76"/>
  <c r="N511" i="76"/>
  <c r="K511" i="76"/>
  <c r="N515" i="76"/>
  <c r="K515" i="76"/>
  <c r="N519" i="76"/>
  <c r="K519" i="76"/>
  <c r="N523" i="76"/>
  <c r="K523" i="76"/>
  <c r="N527" i="76"/>
  <c r="K527" i="76"/>
  <c r="N531" i="76"/>
  <c r="K531" i="76"/>
  <c r="N535" i="76"/>
  <c r="K535" i="76"/>
  <c r="N539" i="76"/>
  <c r="K539" i="76"/>
  <c r="N543" i="76"/>
  <c r="K543" i="76"/>
  <c r="N547" i="76"/>
  <c r="K547" i="76"/>
  <c r="N551" i="76"/>
  <c r="K551" i="76"/>
  <c r="N555" i="76"/>
  <c r="K555" i="76"/>
  <c r="N559" i="76"/>
  <c r="K559" i="76"/>
  <c r="N563" i="76"/>
  <c r="K563" i="76"/>
  <c r="N567" i="76"/>
  <c r="K567" i="76"/>
  <c r="N571" i="76"/>
  <c r="K571" i="76"/>
  <c r="N575" i="76"/>
  <c r="K575" i="76"/>
  <c r="N579" i="76"/>
  <c r="K579" i="76"/>
  <c r="N583" i="76"/>
  <c r="K583" i="76"/>
  <c r="N587" i="76"/>
  <c r="K587" i="76"/>
  <c r="N591" i="76"/>
  <c r="K591" i="76"/>
  <c r="N595" i="76"/>
  <c r="K595" i="76"/>
  <c r="N599" i="76"/>
  <c r="K599" i="76"/>
  <c r="N603" i="76"/>
  <c r="K603" i="76"/>
  <c r="N607" i="76"/>
  <c r="K607" i="76"/>
  <c r="N611" i="76"/>
  <c r="K611" i="76"/>
  <c r="N615" i="76"/>
  <c r="K615" i="76"/>
  <c r="N619" i="76"/>
  <c r="K619" i="76"/>
  <c r="N623" i="76"/>
  <c r="K623" i="76"/>
  <c r="N627" i="76"/>
  <c r="K627" i="76"/>
  <c r="N631" i="76"/>
  <c r="K631" i="76"/>
  <c r="N635" i="76"/>
  <c r="K635" i="76"/>
  <c r="N639" i="76"/>
  <c r="K639" i="76"/>
  <c r="N647" i="76"/>
  <c r="K647" i="76"/>
  <c r="N29" i="76"/>
  <c r="K29" i="76"/>
  <c r="N45" i="76"/>
  <c r="K45" i="76"/>
  <c r="N61" i="76"/>
  <c r="K61" i="76"/>
  <c r="N73" i="76"/>
  <c r="K73" i="76"/>
  <c r="N32" i="76"/>
  <c r="K32" i="76"/>
  <c r="N40" i="76"/>
  <c r="K40" i="76"/>
  <c r="N27" i="76"/>
  <c r="K27" i="76"/>
  <c r="N31" i="76"/>
  <c r="K31" i="76"/>
  <c r="N35" i="76"/>
  <c r="K35" i="76"/>
  <c r="N39" i="76"/>
  <c r="K39" i="76"/>
  <c r="N43" i="76"/>
  <c r="K43" i="76"/>
  <c r="N47" i="76"/>
  <c r="K47" i="76"/>
  <c r="N51" i="76"/>
  <c r="K51" i="76"/>
  <c r="N55" i="76"/>
  <c r="K55" i="76"/>
  <c r="N59" i="76"/>
  <c r="K59" i="76"/>
  <c r="N63" i="76"/>
  <c r="K63" i="76"/>
  <c r="N67" i="76"/>
  <c r="K67" i="76"/>
  <c r="N326" i="76"/>
  <c r="K326" i="76"/>
  <c r="N330" i="76"/>
  <c r="K330" i="76"/>
  <c r="N334" i="76"/>
  <c r="K334" i="76"/>
  <c r="N338" i="76"/>
  <c r="K338" i="76"/>
  <c r="N342" i="76"/>
  <c r="K342" i="76"/>
  <c r="N346" i="76"/>
  <c r="K346" i="76"/>
  <c r="N350" i="76"/>
  <c r="K350" i="76"/>
  <c r="N354" i="76"/>
  <c r="K354" i="76"/>
  <c r="N358" i="76"/>
  <c r="K358" i="76"/>
  <c r="N362" i="76"/>
  <c r="K362" i="76"/>
  <c r="N366" i="76"/>
  <c r="K366" i="76"/>
  <c r="N370" i="76"/>
  <c r="K370" i="76"/>
  <c r="N374" i="76"/>
  <c r="K374" i="76"/>
  <c r="N378" i="76"/>
  <c r="K378" i="76"/>
  <c r="N382" i="76"/>
  <c r="K382" i="76"/>
  <c r="N386" i="76"/>
  <c r="K386" i="76"/>
  <c r="N390" i="76"/>
  <c r="K390" i="76"/>
  <c r="N394" i="76"/>
  <c r="K394" i="76"/>
  <c r="N398" i="76"/>
  <c r="K398" i="76"/>
  <c r="N402" i="76"/>
  <c r="K402" i="76"/>
  <c r="N406" i="76"/>
  <c r="K406" i="76"/>
  <c r="N410" i="76"/>
  <c r="K410" i="76"/>
  <c r="N414" i="76"/>
  <c r="K414" i="76"/>
  <c r="N418" i="76"/>
  <c r="K418" i="76"/>
  <c r="N422" i="76"/>
  <c r="K422" i="76"/>
  <c r="N426" i="76"/>
  <c r="K426" i="76"/>
  <c r="N430" i="76"/>
  <c r="K430" i="76"/>
  <c r="N434" i="76"/>
  <c r="K434" i="76"/>
  <c r="N438" i="76"/>
  <c r="K438" i="76"/>
  <c r="N442" i="76"/>
  <c r="K442" i="76"/>
  <c r="N446" i="76"/>
  <c r="K446" i="76"/>
  <c r="N450" i="76"/>
  <c r="K450" i="76"/>
  <c r="N454" i="76"/>
  <c r="K454" i="76"/>
  <c r="N458" i="76"/>
  <c r="K458" i="76"/>
  <c r="N462" i="76"/>
  <c r="K462" i="76"/>
  <c r="N466" i="76"/>
  <c r="K466" i="76"/>
  <c r="N470" i="76"/>
  <c r="K470" i="76"/>
  <c r="N474" i="76"/>
  <c r="K474" i="76"/>
  <c r="N478" i="76"/>
  <c r="K478" i="76"/>
  <c r="N482" i="76"/>
  <c r="K482" i="76"/>
  <c r="N486" i="76"/>
  <c r="K486" i="76"/>
  <c r="N490" i="76"/>
  <c r="K490" i="76"/>
  <c r="N494" i="76"/>
  <c r="K494" i="76"/>
  <c r="N498" i="76"/>
  <c r="K498" i="76"/>
  <c r="N502" i="76"/>
  <c r="K502" i="76"/>
  <c r="N506" i="76"/>
  <c r="K506" i="76"/>
  <c r="N510" i="76"/>
  <c r="K510" i="76"/>
  <c r="N514" i="76"/>
  <c r="K514" i="76"/>
  <c r="N518" i="76"/>
  <c r="K518" i="76"/>
  <c r="N522" i="76"/>
  <c r="K522" i="76"/>
  <c r="N526" i="76"/>
  <c r="K526" i="76"/>
  <c r="N530" i="76"/>
  <c r="K530" i="76"/>
  <c r="N534" i="76"/>
  <c r="K534" i="76"/>
  <c r="N538" i="76"/>
  <c r="K538" i="76"/>
  <c r="N542" i="76"/>
  <c r="K542" i="76"/>
  <c r="N546" i="76"/>
  <c r="K546" i="76"/>
  <c r="N550" i="76"/>
  <c r="K550" i="76"/>
  <c r="N554" i="76"/>
  <c r="K554" i="76"/>
  <c r="N558" i="76"/>
  <c r="K558" i="76"/>
  <c r="N562" i="76"/>
  <c r="K562" i="76"/>
  <c r="N566" i="76"/>
  <c r="K566" i="76"/>
  <c r="N570" i="76"/>
  <c r="K570" i="76"/>
  <c r="N574" i="76"/>
  <c r="K574" i="76"/>
  <c r="N578" i="76"/>
  <c r="K578" i="76"/>
  <c r="N582" i="76"/>
  <c r="K582" i="76"/>
  <c r="N586" i="76"/>
  <c r="K586" i="76"/>
  <c r="N590" i="76"/>
  <c r="K590" i="76"/>
  <c r="N594" i="76"/>
  <c r="K594" i="76"/>
  <c r="N598" i="76"/>
  <c r="K598" i="76"/>
  <c r="N602" i="76"/>
  <c r="K602" i="76"/>
  <c r="N606" i="76"/>
  <c r="K606" i="76"/>
  <c r="N610" i="76"/>
  <c r="K610" i="76"/>
  <c r="N614" i="76"/>
  <c r="K614" i="76"/>
  <c r="N618" i="76"/>
  <c r="K618" i="76"/>
  <c r="N622" i="76"/>
  <c r="K622" i="76"/>
  <c r="N626" i="76"/>
  <c r="K626" i="76"/>
  <c r="N630" i="76"/>
  <c r="K630" i="76"/>
  <c r="N634" i="76"/>
  <c r="K634" i="76"/>
  <c r="N638" i="76"/>
  <c r="K638" i="76"/>
  <c r="N33" i="76"/>
  <c r="K33" i="76"/>
  <c r="N49" i="76"/>
  <c r="K49" i="76"/>
  <c r="N69" i="76"/>
  <c r="K69" i="76"/>
  <c r="N26" i="76"/>
  <c r="K26" i="76"/>
  <c r="N30" i="76"/>
  <c r="K30" i="76"/>
  <c r="N34" i="76"/>
  <c r="K34" i="76"/>
  <c r="N38" i="76"/>
  <c r="K38" i="76"/>
  <c r="N42" i="76"/>
  <c r="K42" i="76"/>
  <c r="N46" i="76"/>
  <c r="K46" i="76"/>
  <c r="N50" i="76"/>
  <c r="K50" i="76"/>
  <c r="N54" i="76"/>
  <c r="K54" i="76"/>
  <c r="N58" i="76"/>
  <c r="K58" i="76"/>
  <c r="N62" i="76"/>
  <c r="K62" i="76"/>
  <c r="N66" i="76"/>
  <c r="K66" i="76"/>
  <c r="N70" i="76"/>
  <c r="K70" i="76"/>
  <c r="N74" i="76"/>
  <c r="K74" i="76"/>
  <c r="N325" i="76"/>
  <c r="K325" i="76"/>
  <c r="N329" i="76"/>
  <c r="K329" i="76"/>
  <c r="N333" i="76"/>
  <c r="K333" i="76"/>
  <c r="N337" i="76"/>
  <c r="K337" i="76"/>
  <c r="N341" i="76"/>
  <c r="K341" i="76"/>
  <c r="N345" i="76"/>
  <c r="K345" i="76"/>
  <c r="N349" i="76"/>
  <c r="K349" i="76"/>
  <c r="N353" i="76"/>
  <c r="K353" i="76"/>
  <c r="N357" i="76"/>
  <c r="K357" i="76"/>
  <c r="N361" i="76"/>
  <c r="K361" i="76"/>
  <c r="N365" i="76"/>
  <c r="K365" i="76"/>
  <c r="N369" i="76"/>
  <c r="K369" i="76"/>
  <c r="N373" i="76"/>
  <c r="K373" i="76"/>
  <c r="N377" i="76"/>
  <c r="K377" i="76"/>
  <c r="N381" i="76"/>
  <c r="K381" i="76"/>
  <c r="N385" i="76"/>
  <c r="K385" i="76"/>
  <c r="N389" i="76"/>
  <c r="K389" i="76"/>
  <c r="N393" i="76"/>
  <c r="K393" i="76"/>
  <c r="N397" i="76"/>
  <c r="K397" i="76"/>
  <c r="N401" i="76"/>
  <c r="K401" i="76"/>
  <c r="N405" i="76"/>
  <c r="K405" i="76"/>
  <c r="N409" i="76"/>
  <c r="K409" i="76"/>
  <c r="N413" i="76"/>
  <c r="K413" i="76"/>
  <c r="N417" i="76"/>
  <c r="K417" i="76"/>
  <c r="N421" i="76"/>
  <c r="K421" i="76"/>
  <c r="N425" i="76"/>
  <c r="K425" i="76"/>
  <c r="N429" i="76"/>
  <c r="K429" i="76"/>
  <c r="N433" i="76"/>
  <c r="K433" i="76"/>
  <c r="N437" i="76"/>
  <c r="K437" i="76"/>
  <c r="N441" i="76"/>
  <c r="K441" i="76"/>
  <c r="N445" i="76"/>
  <c r="K445" i="76"/>
  <c r="N449" i="76"/>
  <c r="K449" i="76"/>
  <c r="N453" i="76"/>
  <c r="K453" i="76"/>
  <c r="N457" i="76"/>
  <c r="K457" i="76"/>
  <c r="N461" i="76"/>
  <c r="K461" i="76"/>
  <c r="N465" i="76"/>
  <c r="K465" i="76"/>
  <c r="N469" i="76"/>
  <c r="K469" i="76"/>
  <c r="N473" i="76"/>
  <c r="K473" i="76"/>
  <c r="N477" i="76"/>
  <c r="K477" i="76"/>
  <c r="N481" i="76"/>
  <c r="K481" i="76"/>
  <c r="N485" i="76"/>
  <c r="K485" i="76"/>
  <c r="N489" i="76"/>
  <c r="K489" i="76"/>
  <c r="N493" i="76"/>
  <c r="K493" i="76"/>
  <c r="N497" i="76"/>
  <c r="K497" i="76"/>
  <c r="N501" i="76"/>
  <c r="K501" i="76"/>
  <c r="N505" i="76"/>
  <c r="K505" i="76"/>
  <c r="N509" i="76"/>
  <c r="K509" i="76"/>
  <c r="N513" i="76"/>
  <c r="K513" i="76"/>
  <c r="N517" i="76"/>
  <c r="K517" i="76"/>
  <c r="N521" i="76"/>
  <c r="K521" i="76"/>
  <c r="N525" i="76"/>
  <c r="K525" i="76"/>
  <c r="N529" i="76"/>
  <c r="K529" i="76"/>
  <c r="N533" i="76"/>
  <c r="K533" i="76"/>
  <c r="N537" i="76"/>
  <c r="K537" i="76"/>
  <c r="N541" i="76"/>
  <c r="K541" i="76"/>
  <c r="N545" i="76"/>
  <c r="K545" i="76"/>
  <c r="N549" i="76"/>
  <c r="K549" i="76"/>
  <c r="N553" i="76"/>
  <c r="K553" i="76"/>
  <c r="N557" i="76"/>
  <c r="K557" i="76"/>
  <c r="N561" i="76"/>
  <c r="K561" i="76"/>
  <c r="N565" i="76"/>
  <c r="K565" i="76"/>
  <c r="N569" i="76"/>
  <c r="K569" i="76"/>
  <c r="N573" i="76"/>
  <c r="K573" i="76"/>
  <c r="N577" i="76"/>
  <c r="K577" i="76"/>
  <c r="N581" i="76"/>
  <c r="K581" i="76"/>
  <c r="N585" i="76"/>
  <c r="K585" i="76"/>
  <c r="N589" i="76"/>
  <c r="K589" i="76"/>
  <c r="N593" i="76"/>
  <c r="K593" i="76"/>
  <c r="N597" i="76"/>
  <c r="K597" i="76"/>
  <c r="N601" i="76"/>
  <c r="K601" i="76"/>
  <c r="N605" i="76"/>
  <c r="K605" i="76"/>
  <c r="N609" i="76"/>
  <c r="K609" i="76"/>
  <c r="N613" i="76"/>
  <c r="K613" i="76"/>
  <c r="N617" i="76"/>
  <c r="K617" i="76"/>
  <c r="N621" i="76"/>
  <c r="K621" i="76"/>
  <c r="N625" i="76"/>
  <c r="K625" i="76"/>
  <c r="N629" i="76"/>
  <c r="K629" i="76"/>
  <c r="N633" i="76"/>
  <c r="K633" i="76"/>
  <c r="N637" i="76"/>
  <c r="K637" i="76"/>
  <c r="N696" i="76"/>
  <c r="K696" i="76"/>
  <c r="N700" i="76"/>
  <c r="K700" i="76"/>
  <c r="N704" i="76"/>
  <c r="K704" i="76"/>
  <c r="N708" i="76"/>
  <c r="K708" i="76"/>
  <c r="N712" i="76"/>
  <c r="K712" i="76"/>
  <c r="N716" i="76"/>
  <c r="K716" i="76"/>
  <c r="N720" i="76"/>
  <c r="K720" i="76"/>
  <c r="N724" i="76"/>
  <c r="K724" i="76"/>
  <c r="N728" i="76"/>
  <c r="K728" i="76"/>
  <c r="N732" i="76"/>
  <c r="K732" i="76"/>
  <c r="N736" i="76"/>
  <c r="K736" i="76"/>
  <c r="N740" i="76"/>
  <c r="K740" i="76"/>
  <c r="N744" i="76"/>
  <c r="K744" i="76"/>
  <c r="N748" i="76"/>
  <c r="K748" i="76"/>
  <c r="N752" i="76"/>
  <c r="K752" i="76"/>
  <c r="N756" i="76"/>
  <c r="K756" i="76"/>
  <c r="N760" i="76"/>
  <c r="K760" i="76"/>
  <c r="N764" i="76"/>
  <c r="K764" i="76"/>
  <c r="N768" i="76"/>
  <c r="K768" i="76"/>
  <c r="N772" i="76"/>
  <c r="K772" i="76"/>
  <c r="N776" i="76"/>
  <c r="K776" i="76"/>
  <c r="N780" i="76"/>
  <c r="K780" i="76"/>
  <c r="N784" i="76"/>
  <c r="K784" i="76"/>
  <c r="N788" i="76"/>
  <c r="K788" i="76"/>
  <c r="N792" i="76"/>
  <c r="K792" i="76"/>
  <c r="N796" i="76"/>
  <c r="K796" i="76"/>
  <c r="N800" i="76"/>
  <c r="K800" i="76"/>
  <c r="N804" i="76"/>
  <c r="K804" i="76"/>
  <c r="N808" i="76"/>
  <c r="K808" i="76"/>
  <c r="N812" i="76"/>
  <c r="K812" i="76"/>
  <c r="N816" i="76"/>
  <c r="K816" i="76"/>
  <c r="N820" i="76"/>
  <c r="K820" i="76"/>
  <c r="N824" i="76"/>
  <c r="K824" i="76"/>
  <c r="N828" i="76"/>
  <c r="K828" i="76"/>
  <c r="N832" i="76"/>
  <c r="K832" i="76"/>
  <c r="N836" i="76"/>
  <c r="K836" i="76"/>
  <c r="N840" i="76"/>
  <c r="K840" i="76"/>
  <c r="N844" i="76"/>
  <c r="K844" i="76"/>
  <c r="N848" i="76"/>
  <c r="K848" i="76"/>
  <c r="N852" i="76"/>
  <c r="K852" i="76"/>
  <c r="N856" i="76"/>
  <c r="K856" i="76"/>
  <c r="N860" i="76"/>
  <c r="K860" i="76"/>
  <c r="N864" i="76"/>
  <c r="K864" i="76"/>
  <c r="N868" i="76"/>
  <c r="K868" i="76"/>
  <c r="N872" i="76"/>
  <c r="K872" i="76"/>
  <c r="N876" i="76"/>
  <c r="K876" i="76"/>
  <c r="N646" i="76"/>
  <c r="K646" i="76"/>
  <c r="N651" i="76"/>
  <c r="K651" i="76"/>
  <c r="N655" i="76"/>
  <c r="K655" i="76"/>
  <c r="N659" i="76"/>
  <c r="K659" i="76"/>
  <c r="N663" i="76"/>
  <c r="K663" i="76"/>
  <c r="N667" i="76"/>
  <c r="K667" i="76"/>
  <c r="N671" i="76"/>
  <c r="K671" i="76"/>
  <c r="N675" i="76"/>
  <c r="K675" i="76"/>
  <c r="N679" i="76"/>
  <c r="K679" i="76"/>
  <c r="N683" i="76"/>
  <c r="K683" i="76"/>
  <c r="N687" i="76"/>
  <c r="K687" i="76"/>
  <c r="N691" i="76"/>
  <c r="K691" i="76"/>
  <c r="N695" i="76"/>
  <c r="K695" i="76"/>
  <c r="N699" i="76"/>
  <c r="K699" i="76"/>
  <c r="N703" i="76"/>
  <c r="K703" i="76"/>
  <c r="N707" i="76"/>
  <c r="K707" i="76"/>
  <c r="N711" i="76"/>
  <c r="K711" i="76"/>
  <c r="N715" i="76"/>
  <c r="K715" i="76"/>
  <c r="N719" i="76"/>
  <c r="K719" i="76"/>
  <c r="N723" i="76"/>
  <c r="K723" i="76"/>
  <c r="N727" i="76"/>
  <c r="K727" i="76"/>
  <c r="N731" i="76"/>
  <c r="K731" i="76"/>
  <c r="N735" i="76"/>
  <c r="K735" i="76"/>
  <c r="N739" i="76"/>
  <c r="K739" i="76"/>
  <c r="N743" i="76"/>
  <c r="K743" i="76"/>
  <c r="N747" i="76"/>
  <c r="K747" i="76"/>
  <c r="N751" i="76"/>
  <c r="K751" i="76"/>
  <c r="N755" i="76"/>
  <c r="K755" i="76"/>
  <c r="N759" i="76"/>
  <c r="K759" i="76"/>
  <c r="N763" i="76"/>
  <c r="K763" i="76"/>
  <c r="N767" i="76"/>
  <c r="K767" i="76"/>
  <c r="N771" i="76"/>
  <c r="K771" i="76"/>
  <c r="N775" i="76"/>
  <c r="K775" i="76"/>
  <c r="N779" i="76"/>
  <c r="K779" i="76"/>
  <c r="N783" i="76"/>
  <c r="K783" i="76"/>
  <c r="N787" i="76"/>
  <c r="K787" i="76"/>
  <c r="N791" i="76"/>
  <c r="K791" i="76"/>
  <c r="N795" i="76"/>
  <c r="K795" i="76"/>
  <c r="N799" i="76"/>
  <c r="K799" i="76"/>
  <c r="N803" i="76"/>
  <c r="K803" i="76"/>
  <c r="N807" i="76"/>
  <c r="K807" i="76"/>
  <c r="N811" i="76"/>
  <c r="K811" i="76"/>
  <c r="N815" i="76"/>
  <c r="K815" i="76"/>
  <c r="N819" i="76"/>
  <c r="K819" i="76"/>
  <c r="N823" i="76"/>
  <c r="K823" i="76"/>
  <c r="N827" i="76"/>
  <c r="K827" i="76"/>
  <c r="N831" i="76"/>
  <c r="K831" i="76"/>
  <c r="N835" i="76"/>
  <c r="K835" i="76"/>
  <c r="N839" i="76"/>
  <c r="K839" i="76"/>
  <c r="N843" i="76"/>
  <c r="K843" i="76"/>
  <c r="N847" i="76"/>
  <c r="K847" i="76"/>
  <c r="N851" i="76"/>
  <c r="K851" i="76"/>
  <c r="N855" i="76"/>
  <c r="K855" i="76"/>
  <c r="N859" i="76"/>
  <c r="K859" i="76"/>
  <c r="N863" i="76"/>
  <c r="K863" i="76"/>
  <c r="N867" i="76"/>
  <c r="K867" i="76"/>
  <c r="N871" i="76"/>
  <c r="K871" i="76"/>
  <c r="N875" i="76"/>
  <c r="K875" i="76"/>
  <c r="K641" i="76"/>
  <c r="K642" i="76"/>
  <c r="K643" i="76"/>
  <c r="K644" i="76"/>
  <c r="K645" i="76"/>
  <c r="N650" i="76"/>
  <c r="K650" i="76"/>
  <c r="N654" i="76"/>
  <c r="K654" i="76"/>
  <c r="N658" i="76"/>
  <c r="K658" i="76"/>
  <c r="N662" i="76"/>
  <c r="K662" i="76"/>
  <c r="N666" i="76"/>
  <c r="K666" i="76"/>
  <c r="N670" i="76"/>
  <c r="K670" i="76"/>
  <c r="N674" i="76"/>
  <c r="K674" i="76"/>
  <c r="N678" i="76"/>
  <c r="K678" i="76"/>
  <c r="N682" i="76"/>
  <c r="K682" i="76"/>
  <c r="N686" i="76"/>
  <c r="K686" i="76"/>
  <c r="N690" i="76"/>
  <c r="K690" i="76"/>
  <c r="N694" i="76"/>
  <c r="K694" i="76"/>
  <c r="N698" i="76"/>
  <c r="K698" i="76"/>
  <c r="N702" i="76"/>
  <c r="K702" i="76"/>
  <c r="N706" i="76"/>
  <c r="K706" i="76"/>
  <c r="N710" i="76"/>
  <c r="K710" i="76"/>
  <c r="N714" i="76"/>
  <c r="K714" i="76"/>
  <c r="N718" i="76"/>
  <c r="K718" i="76"/>
  <c r="N722" i="76"/>
  <c r="K722" i="76"/>
  <c r="N726" i="76"/>
  <c r="K726" i="76"/>
  <c r="N730" i="76"/>
  <c r="K730" i="76"/>
  <c r="N734" i="76"/>
  <c r="K734" i="76"/>
  <c r="N738" i="76"/>
  <c r="K738" i="76"/>
  <c r="N742" i="76"/>
  <c r="K742" i="76"/>
  <c r="N746" i="76"/>
  <c r="K746" i="76"/>
  <c r="N750" i="76"/>
  <c r="K750" i="76"/>
  <c r="N754" i="76"/>
  <c r="K754" i="76"/>
  <c r="N758" i="76"/>
  <c r="K758" i="76"/>
  <c r="N762" i="76"/>
  <c r="K762" i="76"/>
  <c r="N766" i="76"/>
  <c r="K766" i="76"/>
  <c r="N770" i="76"/>
  <c r="K770" i="76"/>
  <c r="N774" i="76"/>
  <c r="K774" i="76"/>
  <c r="N778" i="76"/>
  <c r="K778" i="76"/>
  <c r="N782" i="76"/>
  <c r="K782" i="76"/>
  <c r="N786" i="76"/>
  <c r="K786" i="76"/>
  <c r="N790" i="76"/>
  <c r="K790" i="76"/>
  <c r="N794" i="76"/>
  <c r="K794" i="76"/>
  <c r="N798" i="76"/>
  <c r="K798" i="76"/>
  <c r="N802" i="76"/>
  <c r="K802" i="76"/>
  <c r="N806" i="76"/>
  <c r="K806" i="76"/>
  <c r="N810" i="76"/>
  <c r="K810" i="76"/>
  <c r="N814" i="76"/>
  <c r="K814" i="76"/>
  <c r="N818" i="76"/>
  <c r="K818" i="76"/>
  <c r="N822" i="76"/>
  <c r="K822" i="76"/>
  <c r="N826" i="76"/>
  <c r="K826" i="76"/>
  <c r="N830" i="76"/>
  <c r="K830" i="76"/>
  <c r="N834" i="76"/>
  <c r="K834" i="76"/>
  <c r="N838" i="76"/>
  <c r="K838" i="76"/>
  <c r="N842" i="76"/>
  <c r="K842" i="76"/>
  <c r="N846" i="76"/>
  <c r="K846" i="76"/>
  <c r="N850" i="76"/>
  <c r="K850" i="76"/>
  <c r="N854" i="76"/>
  <c r="K854" i="76"/>
  <c r="N858" i="76"/>
  <c r="K858" i="76"/>
  <c r="N862" i="76"/>
  <c r="K862" i="76"/>
  <c r="N866" i="76"/>
  <c r="K866" i="76"/>
  <c r="N870" i="76"/>
  <c r="K870" i="76"/>
  <c r="N874" i="76"/>
  <c r="K874" i="76"/>
  <c r="N71" i="76"/>
  <c r="K71" i="76"/>
  <c r="N649" i="76"/>
  <c r="K649" i="76"/>
  <c r="N653" i="76"/>
  <c r="K653" i="76"/>
  <c r="N657" i="76"/>
  <c r="K657" i="76"/>
  <c r="N661" i="76"/>
  <c r="K661" i="76"/>
  <c r="N665" i="76"/>
  <c r="K665" i="76"/>
  <c r="N669" i="76"/>
  <c r="K669" i="76"/>
  <c r="N673" i="76"/>
  <c r="K673" i="76"/>
  <c r="N677" i="76"/>
  <c r="K677" i="76"/>
  <c r="N681" i="76"/>
  <c r="K681" i="76"/>
  <c r="N685" i="76"/>
  <c r="K685" i="76"/>
  <c r="N689" i="76"/>
  <c r="K689" i="76"/>
  <c r="N693" i="76"/>
  <c r="K693" i="76"/>
  <c r="N697" i="76"/>
  <c r="K697" i="76"/>
  <c r="N701" i="76"/>
  <c r="K701" i="76"/>
  <c r="N705" i="76"/>
  <c r="K705" i="76"/>
  <c r="N709" i="76"/>
  <c r="K709" i="76"/>
  <c r="N713" i="76"/>
  <c r="K713" i="76"/>
  <c r="N717" i="76"/>
  <c r="K717" i="76"/>
  <c r="N721" i="76"/>
  <c r="K721" i="76"/>
  <c r="N725" i="76"/>
  <c r="K725" i="76"/>
  <c r="N729" i="76"/>
  <c r="K729" i="76"/>
  <c r="N733" i="76"/>
  <c r="K733" i="76"/>
  <c r="N737" i="76"/>
  <c r="K737" i="76"/>
  <c r="N741" i="76"/>
  <c r="K741" i="76"/>
  <c r="N745" i="76"/>
  <c r="K745" i="76"/>
  <c r="N749" i="76"/>
  <c r="K749" i="76"/>
  <c r="N753" i="76"/>
  <c r="K753" i="76"/>
  <c r="N757" i="76"/>
  <c r="K757" i="76"/>
  <c r="N761" i="76"/>
  <c r="K761" i="76"/>
  <c r="N765" i="76"/>
  <c r="K765" i="76"/>
  <c r="N769" i="76"/>
  <c r="K769" i="76"/>
  <c r="N773" i="76"/>
  <c r="K773" i="76"/>
  <c r="N777" i="76"/>
  <c r="K777" i="76"/>
  <c r="N781" i="76"/>
  <c r="K781" i="76"/>
  <c r="N785" i="76"/>
  <c r="K785" i="76"/>
  <c r="N789" i="76"/>
  <c r="K789" i="76"/>
  <c r="N793" i="76"/>
  <c r="K793" i="76"/>
  <c r="N797" i="76"/>
  <c r="K797" i="76"/>
  <c r="N801" i="76"/>
  <c r="K801" i="76"/>
  <c r="N805" i="76"/>
  <c r="K805" i="76"/>
  <c r="N809" i="76"/>
  <c r="K809" i="76"/>
  <c r="N813" i="76"/>
  <c r="K813" i="76"/>
  <c r="N817" i="76"/>
  <c r="K817" i="76"/>
  <c r="N821" i="76"/>
  <c r="K821" i="76"/>
  <c r="N825" i="76"/>
  <c r="K825" i="76"/>
  <c r="N829" i="76"/>
  <c r="K829" i="76"/>
  <c r="N833" i="76"/>
  <c r="K833" i="76"/>
  <c r="N837" i="76"/>
  <c r="K837" i="76"/>
  <c r="N841" i="76"/>
  <c r="K841" i="76"/>
  <c r="N845" i="76"/>
  <c r="K845" i="76"/>
  <c r="N849" i="76"/>
  <c r="K849" i="76"/>
  <c r="N853" i="76"/>
  <c r="K853" i="76"/>
  <c r="N857" i="76"/>
  <c r="K857" i="76"/>
  <c r="N861" i="76"/>
  <c r="K861" i="76"/>
  <c r="N865" i="76"/>
  <c r="K865" i="76"/>
  <c r="N869" i="76"/>
  <c r="K869" i="76"/>
  <c r="N873" i="76"/>
  <c r="K873" i="76"/>
  <c r="N877" i="76"/>
  <c r="K877" i="76"/>
  <c r="N1410" i="76"/>
  <c r="K1410" i="76"/>
  <c r="N1414" i="76"/>
  <c r="K1414" i="76"/>
  <c r="N1418" i="76"/>
  <c r="K1418" i="76"/>
  <c r="N1422" i="76"/>
  <c r="K1422" i="76"/>
  <c r="N1426" i="76"/>
  <c r="K1426" i="76"/>
  <c r="N1430" i="76"/>
  <c r="K1430" i="76"/>
  <c r="N1434" i="76"/>
  <c r="K1434" i="76"/>
  <c r="N1438" i="76"/>
  <c r="K1438" i="76"/>
  <c r="N1442" i="76"/>
  <c r="K1442" i="76"/>
  <c r="N1446" i="76"/>
  <c r="K1446" i="76"/>
  <c r="N1450" i="76"/>
  <c r="K1450" i="76"/>
  <c r="N1454" i="76"/>
  <c r="K1454" i="76"/>
  <c r="N1458" i="76"/>
  <c r="K1458" i="76"/>
  <c r="N1462" i="76"/>
  <c r="K1462" i="76"/>
  <c r="N1466" i="76"/>
  <c r="K1466" i="76"/>
  <c r="N1470" i="76"/>
  <c r="K1470" i="76"/>
  <c r="N1474" i="76"/>
  <c r="K1474" i="76"/>
  <c r="N1478" i="76"/>
  <c r="K1478" i="76"/>
  <c r="N1482" i="76"/>
  <c r="K1482" i="76"/>
  <c r="N1486" i="76"/>
  <c r="K1486" i="76"/>
  <c r="N1490" i="76"/>
  <c r="K1490" i="76"/>
  <c r="N1494" i="76"/>
  <c r="K1494" i="76"/>
  <c r="N1498" i="76"/>
  <c r="K1498" i="76"/>
  <c r="N1502" i="76"/>
  <c r="K1502" i="76"/>
  <c r="N1506" i="76"/>
  <c r="K1506" i="76"/>
  <c r="N1510" i="76"/>
  <c r="K1510" i="76"/>
  <c r="N1514" i="76"/>
  <c r="K1514" i="76"/>
  <c r="N1518" i="76"/>
  <c r="K1518" i="76"/>
  <c r="N1522" i="76"/>
  <c r="K1522" i="76"/>
  <c r="N1526" i="76"/>
  <c r="K1526" i="76"/>
  <c r="N1530" i="76"/>
  <c r="K1530" i="76"/>
  <c r="N1534" i="76"/>
  <c r="K1534" i="76"/>
  <c r="N1538" i="76"/>
  <c r="K1538" i="76"/>
  <c r="N1542" i="76"/>
  <c r="K1542" i="76"/>
  <c r="N1546" i="76"/>
  <c r="K1546" i="76"/>
  <c r="N1550" i="76"/>
  <c r="K1550" i="76"/>
  <c r="N1554" i="76"/>
  <c r="K1554" i="76"/>
  <c r="N1558" i="76"/>
  <c r="K1558" i="76"/>
  <c r="K878" i="76"/>
  <c r="K879" i="76"/>
  <c r="K880" i="76"/>
  <c r="K881" i="76"/>
  <c r="K882" i="76"/>
  <c r="K883" i="76"/>
  <c r="N1409" i="76"/>
  <c r="K1409" i="76"/>
  <c r="N1413" i="76"/>
  <c r="K1413" i="76"/>
  <c r="N1417" i="76"/>
  <c r="K1417" i="76"/>
  <c r="N1421" i="76"/>
  <c r="K1421" i="76"/>
  <c r="N1425" i="76"/>
  <c r="K1425" i="76"/>
  <c r="N1429" i="76"/>
  <c r="K1429" i="76"/>
  <c r="N1433" i="76"/>
  <c r="K1433" i="76"/>
  <c r="N1437" i="76"/>
  <c r="K1437" i="76"/>
  <c r="N1441" i="76"/>
  <c r="K1441" i="76"/>
  <c r="N1445" i="76"/>
  <c r="K1445" i="76"/>
  <c r="N1449" i="76"/>
  <c r="K1449" i="76"/>
  <c r="N1453" i="76"/>
  <c r="K1453" i="76"/>
  <c r="N1457" i="76"/>
  <c r="K1457" i="76"/>
  <c r="N1461" i="76"/>
  <c r="K1461" i="76"/>
  <c r="N1465" i="76"/>
  <c r="K1465" i="76"/>
  <c r="N1469" i="76"/>
  <c r="K1469" i="76"/>
  <c r="N1473" i="76"/>
  <c r="K1473" i="76"/>
  <c r="N1477" i="76"/>
  <c r="K1477" i="76"/>
  <c r="N1481" i="76"/>
  <c r="K1481" i="76"/>
  <c r="N1485" i="76"/>
  <c r="K1485" i="76"/>
  <c r="N1489" i="76"/>
  <c r="K1489" i="76"/>
  <c r="N1493" i="76"/>
  <c r="K1493" i="76"/>
  <c r="N1497" i="76"/>
  <c r="K1497" i="76"/>
  <c r="N1501" i="76"/>
  <c r="K1501" i="76"/>
  <c r="N1505" i="76"/>
  <c r="K1505" i="76"/>
  <c r="N1509" i="76"/>
  <c r="K1509" i="76"/>
  <c r="N1513" i="76"/>
  <c r="K1513" i="76"/>
  <c r="N1517" i="76"/>
  <c r="K1517" i="76"/>
  <c r="N1521" i="76"/>
  <c r="K1521" i="76"/>
  <c r="N1525" i="76"/>
  <c r="K1525" i="76"/>
  <c r="N1529" i="76"/>
  <c r="K1529" i="76"/>
  <c r="N1533" i="76"/>
  <c r="K1533" i="76"/>
  <c r="N1537" i="76"/>
  <c r="K1537" i="76"/>
  <c r="N1541" i="76"/>
  <c r="K1541" i="76"/>
  <c r="N1545" i="76"/>
  <c r="K1545" i="76"/>
  <c r="N1549" i="76"/>
  <c r="K1549" i="76"/>
  <c r="N1553" i="76"/>
  <c r="K1553" i="76"/>
  <c r="A8" i="64" a="1"/>
  <c r="A8" i="64" s="1"/>
  <c r="A5" i="64" a="1"/>
  <c r="A5" i="64" s="1"/>
  <c r="A6" i="64" a="1"/>
  <c r="A6" i="64" s="1"/>
  <c r="A10" i="64" a="1"/>
  <c r="A10" i="64" s="1"/>
  <c r="A4" i="64" a="1"/>
  <c r="A4" i="64" s="1"/>
  <c r="A7" i="64" a="1"/>
  <c r="A7" i="64" s="1"/>
  <c r="A11" i="64" a="1"/>
  <c r="A11" i="64" s="1"/>
  <c r="N1408" i="76"/>
  <c r="K1408" i="76"/>
  <c r="N1412" i="76"/>
  <c r="K1412" i="76"/>
  <c r="N1416" i="76"/>
  <c r="K1416" i="76"/>
  <c r="N1420" i="76"/>
  <c r="K1420" i="76"/>
  <c r="N1424" i="76"/>
  <c r="K1424" i="76"/>
  <c r="N1428" i="76"/>
  <c r="K1428" i="76"/>
  <c r="N1432" i="76"/>
  <c r="K1432" i="76"/>
  <c r="N1436" i="76"/>
  <c r="K1436" i="76"/>
  <c r="N1440" i="76"/>
  <c r="K1440" i="76"/>
  <c r="N1444" i="76"/>
  <c r="K1444" i="76"/>
  <c r="N1448" i="76"/>
  <c r="K1448" i="76"/>
  <c r="N1452" i="76"/>
  <c r="K1452" i="76"/>
  <c r="N1456" i="76"/>
  <c r="K1456" i="76"/>
  <c r="N1460" i="76"/>
  <c r="K1460" i="76"/>
  <c r="N1464" i="76"/>
  <c r="K1464" i="76"/>
  <c r="N1468" i="76"/>
  <c r="K1468" i="76"/>
  <c r="N1472" i="76"/>
  <c r="K1472" i="76"/>
  <c r="N1476" i="76"/>
  <c r="K1476" i="76"/>
  <c r="N1480" i="76"/>
  <c r="K1480" i="76"/>
  <c r="N1484" i="76"/>
  <c r="K1484" i="76"/>
  <c r="N1488" i="76"/>
  <c r="K1488" i="76"/>
  <c r="N1492" i="76"/>
  <c r="K1492" i="76"/>
  <c r="N1496" i="76"/>
  <c r="K1496" i="76"/>
  <c r="N1500" i="76"/>
  <c r="K1500" i="76"/>
  <c r="N1504" i="76"/>
  <c r="K1504" i="76"/>
  <c r="N1508" i="76"/>
  <c r="K1508" i="76"/>
  <c r="N1512" i="76"/>
  <c r="K1512" i="76"/>
  <c r="N1516" i="76"/>
  <c r="K1516" i="76"/>
  <c r="N1520" i="76"/>
  <c r="K1520" i="76"/>
  <c r="N1524" i="76"/>
  <c r="K1524" i="76"/>
  <c r="N1528" i="76"/>
  <c r="K1528" i="76"/>
  <c r="N1532" i="76"/>
  <c r="K1532" i="76"/>
  <c r="N1536" i="76"/>
  <c r="K1536" i="76"/>
  <c r="N1540" i="76"/>
  <c r="K1540" i="76"/>
  <c r="N1544" i="76"/>
  <c r="K1544" i="76"/>
  <c r="N1548" i="76"/>
  <c r="K1548" i="76"/>
  <c r="N1552" i="76"/>
  <c r="K1552" i="76"/>
  <c r="N1556" i="76"/>
  <c r="K1556" i="76"/>
  <c r="K1358" i="76"/>
  <c r="K1359" i="76"/>
  <c r="K1360" i="76"/>
  <c r="K1361" i="76"/>
  <c r="K1362" i="76"/>
  <c r="K1363" i="76"/>
  <c r="K1364" i="76"/>
  <c r="K1365" i="76"/>
  <c r="K1366" i="76"/>
  <c r="K1367" i="76"/>
  <c r="K1368" i="76"/>
  <c r="K1369" i="76"/>
  <c r="K1370" i="76"/>
  <c r="K1371" i="76"/>
  <c r="K1372" i="76"/>
  <c r="K1373" i="76"/>
  <c r="K1374" i="76"/>
  <c r="K1375" i="76"/>
  <c r="K1376" i="76"/>
  <c r="K1377" i="76"/>
  <c r="K1378" i="76"/>
  <c r="K1379" i="76"/>
  <c r="K1380" i="76"/>
  <c r="K1381" i="76"/>
  <c r="K1382" i="76"/>
  <c r="K1383" i="76"/>
  <c r="K1384" i="76"/>
  <c r="K1385" i="76"/>
  <c r="K1386" i="76"/>
  <c r="K1387" i="76"/>
  <c r="K1388" i="76"/>
  <c r="K1389" i="76"/>
  <c r="K1390" i="76"/>
  <c r="K1391" i="76"/>
  <c r="K1392" i="76"/>
  <c r="K1393" i="76"/>
  <c r="K1394" i="76"/>
  <c r="K1395" i="76"/>
  <c r="K1396" i="76"/>
  <c r="K1397" i="76"/>
  <c r="K1398" i="76"/>
  <c r="K1399" i="76"/>
  <c r="K1400" i="76"/>
  <c r="K1401" i="76"/>
  <c r="K1402" i="76"/>
  <c r="K1403" i="76"/>
  <c r="K1404" i="76"/>
  <c r="K1405" i="76"/>
  <c r="K1406" i="76"/>
  <c r="K1407" i="76"/>
  <c r="N1411" i="76"/>
  <c r="K1411" i="76"/>
  <c r="N1415" i="76"/>
  <c r="K1415" i="76"/>
  <c r="N1419" i="76"/>
  <c r="K1419" i="76"/>
  <c r="N1423" i="76"/>
  <c r="K1423" i="76"/>
  <c r="N1427" i="76"/>
  <c r="K1427" i="76"/>
  <c r="N1431" i="76"/>
  <c r="K1431" i="76"/>
  <c r="N1435" i="76"/>
  <c r="K1435" i="76"/>
  <c r="N1439" i="76"/>
  <c r="K1439" i="76"/>
  <c r="N1443" i="76"/>
  <c r="K1443" i="76"/>
  <c r="N1447" i="76"/>
  <c r="K1447" i="76"/>
  <c r="N1451" i="76"/>
  <c r="K1451" i="76"/>
  <c r="N1455" i="76"/>
  <c r="K1455" i="76"/>
  <c r="N1459" i="76"/>
  <c r="K1459" i="76"/>
  <c r="N1463" i="76"/>
  <c r="K1463" i="76"/>
  <c r="N1467" i="76"/>
  <c r="K1467" i="76"/>
  <c r="N1471" i="76"/>
  <c r="K1471" i="76"/>
  <c r="N1475" i="76"/>
  <c r="K1475" i="76"/>
  <c r="N1479" i="76"/>
  <c r="K1479" i="76"/>
  <c r="N1483" i="76"/>
  <c r="K1483" i="76"/>
  <c r="N1487" i="76"/>
  <c r="K1487" i="76"/>
  <c r="N1491" i="76"/>
  <c r="K1491" i="76"/>
  <c r="N1495" i="76"/>
  <c r="K1495" i="76"/>
  <c r="N1499" i="76"/>
  <c r="K1499" i="76"/>
  <c r="N1503" i="76"/>
  <c r="K1503" i="76"/>
  <c r="N1507" i="76"/>
  <c r="K1507" i="76"/>
  <c r="N1511" i="76"/>
  <c r="K1511" i="76"/>
  <c r="N1515" i="76"/>
  <c r="K1515" i="76"/>
  <c r="N1519" i="76"/>
  <c r="K1519" i="76"/>
  <c r="N1523" i="76"/>
  <c r="K1523" i="76"/>
  <c r="N1527" i="76"/>
  <c r="K1527" i="76"/>
  <c r="N1531" i="76"/>
  <c r="K1531" i="76"/>
  <c r="N1535" i="76"/>
  <c r="K1535" i="76"/>
  <c r="N1539" i="76"/>
  <c r="K1539" i="76"/>
  <c r="N1543" i="76"/>
  <c r="K1543" i="76"/>
  <c r="N1547" i="76"/>
  <c r="K1547" i="76"/>
  <c r="N1551" i="76"/>
  <c r="K1551" i="76"/>
  <c r="N1562" i="76"/>
  <c r="K1562" i="76"/>
  <c r="N1566" i="76"/>
  <c r="K1566" i="76"/>
  <c r="N1570" i="76"/>
  <c r="K1570" i="76"/>
  <c r="N1574" i="76"/>
  <c r="K1574" i="76"/>
  <c r="N1732" i="76"/>
  <c r="K1732" i="76"/>
  <c r="N1736" i="76"/>
  <c r="K1736" i="76"/>
  <c r="N1740" i="76"/>
  <c r="K1740" i="76"/>
  <c r="N1744" i="76"/>
  <c r="K1744" i="76"/>
  <c r="N1748" i="76"/>
  <c r="K1748" i="76"/>
  <c r="N1752" i="76"/>
  <c r="K1752" i="76"/>
  <c r="N1756" i="76"/>
  <c r="K1756" i="76"/>
  <c r="N1760" i="76"/>
  <c r="K1760" i="76"/>
  <c r="N1764" i="76"/>
  <c r="K1764" i="76"/>
  <c r="N1768" i="76"/>
  <c r="K1768" i="76"/>
  <c r="N1772" i="76"/>
  <c r="K1772" i="76"/>
  <c r="N1776" i="76"/>
  <c r="K1776" i="76"/>
  <c r="N1780" i="76"/>
  <c r="K1780" i="76"/>
  <c r="N1784" i="76"/>
  <c r="K1784" i="76"/>
  <c r="N1788" i="76"/>
  <c r="K1788" i="76"/>
  <c r="N1792" i="76"/>
  <c r="K1792" i="76"/>
  <c r="N1796" i="76"/>
  <c r="K1796" i="76"/>
  <c r="N1800" i="76"/>
  <c r="K1800" i="76"/>
  <c r="N1804" i="76"/>
  <c r="K1804" i="76"/>
  <c r="N1808" i="76"/>
  <c r="K1808" i="76"/>
  <c r="N1812" i="76"/>
  <c r="K1812" i="76"/>
  <c r="N1816" i="76"/>
  <c r="K1816" i="76"/>
  <c r="N1820" i="76"/>
  <c r="K1820" i="76"/>
  <c r="N1824" i="76"/>
  <c r="K1824" i="76"/>
  <c r="N1828" i="76"/>
  <c r="K1828" i="76"/>
  <c r="N1832" i="76"/>
  <c r="K1832" i="76"/>
  <c r="N1836" i="76"/>
  <c r="K1836" i="76"/>
  <c r="N1840" i="76"/>
  <c r="K1840" i="76"/>
  <c r="N1844" i="76"/>
  <c r="K1844" i="76"/>
  <c r="N1848" i="76"/>
  <c r="K1848" i="76"/>
  <c r="N1852" i="76"/>
  <c r="K1852" i="76"/>
  <c r="N1856" i="76"/>
  <c r="K1856" i="76"/>
  <c r="N1860" i="76"/>
  <c r="K1860" i="76"/>
  <c r="N1864" i="76"/>
  <c r="K1864" i="76"/>
  <c r="N1868" i="76"/>
  <c r="K1868" i="76"/>
  <c r="N1872" i="76"/>
  <c r="K1872" i="76"/>
  <c r="N1876" i="76"/>
  <c r="K1876" i="76"/>
  <c r="N1880" i="76"/>
  <c r="K1880" i="76"/>
  <c r="N1884" i="76"/>
  <c r="K1884" i="76"/>
  <c r="N1888" i="76"/>
  <c r="K1888" i="76"/>
  <c r="N1892" i="76"/>
  <c r="K1892" i="76"/>
  <c r="N1896" i="76"/>
  <c r="K1896" i="76"/>
  <c r="N1900" i="76"/>
  <c r="K1900" i="76"/>
  <c r="N1904" i="76"/>
  <c r="K1904" i="76"/>
  <c r="N1908" i="76"/>
  <c r="K1908" i="76"/>
  <c r="N1912" i="76"/>
  <c r="K1912" i="76"/>
  <c r="N1916" i="76"/>
  <c r="K1916" i="76"/>
  <c r="N1920" i="76"/>
  <c r="K1920" i="76"/>
  <c r="N1924" i="76"/>
  <c r="K1924" i="76"/>
  <c r="N1928" i="76"/>
  <c r="K1928" i="76"/>
  <c r="N1932" i="76"/>
  <c r="K1932" i="76"/>
  <c r="N1936" i="76"/>
  <c r="K1936" i="76"/>
  <c r="N1940" i="76"/>
  <c r="K1940" i="76"/>
  <c r="N1944" i="76"/>
  <c r="K1944" i="76"/>
  <c r="N1948" i="76"/>
  <c r="K1948" i="76"/>
  <c r="N1952" i="76"/>
  <c r="K1952" i="76"/>
  <c r="N1956" i="76"/>
  <c r="K1956" i="76"/>
  <c r="N1960" i="76"/>
  <c r="K1960" i="76"/>
  <c r="N1964" i="76"/>
  <c r="K1964" i="76"/>
  <c r="N1557" i="76"/>
  <c r="K1557" i="76"/>
  <c r="N1561" i="76"/>
  <c r="K1561" i="76"/>
  <c r="N1565" i="76"/>
  <c r="K1565" i="76"/>
  <c r="N1569" i="76"/>
  <c r="K1569" i="76"/>
  <c r="N1573" i="76"/>
  <c r="K1573" i="76"/>
  <c r="N1577" i="76"/>
  <c r="K1577" i="76"/>
  <c r="N1593" i="76"/>
  <c r="K1593" i="76"/>
  <c r="N1609" i="76"/>
  <c r="K1609" i="76"/>
  <c r="N1625" i="76"/>
  <c r="K1625" i="76"/>
  <c r="N1641" i="76"/>
  <c r="K1641" i="76"/>
  <c r="N1657" i="76"/>
  <c r="K1657" i="76"/>
  <c r="N1673" i="76"/>
  <c r="K1673" i="76"/>
  <c r="N1689" i="76"/>
  <c r="K1689" i="76"/>
  <c r="N1705" i="76"/>
  <c r="K1705" i="76"/>
  <c r="N1721" i="76"/>
  <c r="K1721" i="76"/>
  <c r="N1731" i="76"/>
  <c r="K1731" i="76"/>
  <c r="N1735" i="76"/>
  <c r="K1735" i="76"/>
  <c r="N1739" i="76"/>
  <c r="K1739" i="76"/>
  <c r="N1743" i="76"/>
  <c r="K1743" i="76"/>
  <c r="N1747" i="76"/>
  <c r="K1747" i="76"/>
  <c r="N1751" i="76"/>
  <c r="K1751" i="76"/>
  <c r="N1755" i="76"/>
  <c r="K1755" i="76"/>
  <c r="N1759" i="76"/>
  <c r="K1759" i="76"/>
  <c r="N1763" i="76"/>
  <c r="K1763" i="76"/>
  <c r="N1767" i="76"/>
  <c r="K1767" i="76"/>
  <c r="N1771" i="76"/>
  <c r="K1771" i="76"/>
  <c r="N1775" i="76"/>
  <c r="K1775" i="76"/>
  <c r="N1779" i="76"/>
  <c r="K1779" i="76"/>
  <c r="N1783" i="76"/>
  <c r="K1783" i="76"/>
  <c r="N1787" i="76"/>
  <c r="K1787" i="76"/>
  <c r="N1791" i="76"/>
  <c r="K1791" i="76"/>
  <c r="N1795" i="76"/>
  <c r="K1795" i="76"/>
  <c r="N1799" i="76"/>
  <c r="K1799" i="76"/>
  <c r="N1803" i="76"/>
  <c r="K1803" i="76"/>
  <c r="N1807" i="76"/>
  <c r="K1807" i="76"/>
  <c r="N1811" i="76"/>
  <c r="K1811" i="76"/>
  <c r="N1815" i="76"/>
  <c r="K1815" i="76"/>
  <c r="N1819" i="76"/>
  <c r="K1819" i="76"/>
  <c r="N1823" i="76"/>
  <c r="K1823" i="76"/>
  <c r="N1827" i="76"/>
  <c r="K1827" i="76"/>
  <c r="N1831" i="76"/>
  <c r="K1831" i="76"/>
  <c r="N1835" i="76"/>
  <c r="K1835" i="76"/>
  <c r="N1839" i="76"/>
  <c r="K1839" i="76"/>
  <c r="N1843" i="76"/>
  <c r="K1843" i="76"/>
  <c r="N1847" i="76"/>
  <c r="K1847" i="76"/>
  <c r="N1851" i="76"/>
  <c r="K1851" i="76"/>
  <c r="N1855" i="76"/>
  <c r="K1855" i="76"/>
  <c r="N1859" i="76"/>
  <c r="K1859" i="76"/>
  <c r="N1863" i="76"/>
  <c r="K1863" i="76"/>
  <c r="N1867" i="76"/>
  <c r="K1867" i="76"/>
  <c r="N1871" i="76"/>
  <c r="K1871" i="76"/>
  <c r="N1875" i="76"/>
  <c r="K1875" i="76"/>
  <c r="N1879" i="76"/>
  <c r="K1879" i="76"/>
  <c r="N1883" i="76"/>
  <c r="K1883" i="76"/>
  <c r="N1887" i="76"/>
  <c r="K1887" i="76"/>
  <c r="N1891" i="76"/>
  <c r="K1891" i="76"/>
  <c r="N1895" i="76"/>
  <c r="K1895" i="76"/>
  <c r="N1899" i="76"/>
  <c r="K1899" i="76"/>
  <c r="N1903" i="76"/>
  <c r="K1903" i="76"/>
  <c r="N1907" i="76"/>
  <c r="K1907" i="76"/>
  <c r="N1911" i="76"/>
  <c r="K1911" i="76"/>
  <c r="N1915" i="76"/>
  <c r="K1915" i="76"/>
  <c r="N1919" i="76"/>
  <c r="K1919" i="76"/>
  <c r="N1923" i="76"/>
  <c r="K1923" i="76"/>
  <c r="N1927" i="76"/>
  <c r="K1927" i="76"/>
  <c r="N1931" i="76"/>
  <c r="K1931" i="76"/>
  <c r="N1935" i="76"/>
  <c r="K1935" i="76"/>
  <c r="N1939" i="76"/>
  <c r="K1939" i="76"/>
  <c r="N1943" i="76"/>
  <c r="K1943" i="76"/>
  <c r="N1947" i="76"/>
  <c r="K1947" i="76"/>
  <c r="N1951" i="76"/>
  <c r="K1951" i="76"/>
  <c r="N1955" i="76"/>
  <c r="K1955" i="76"/>
  <c r="N1959" i="76"/>
  <c r="K1959" i="76"/>
  <c r="N1963" i="76"/>
  <c r="K1963" i="76"/>
  <c r="N1560" i="76"/>
  <c r="K1560" i="76"/>
  <c r="N1564" i="76"/>
  <c r="K1564" i="76"/>
  <c r="N1568" i="76"/>
  <c r="K1568" i="76"/>
  <c r="N1572" i="76"/>
  <c r="K1572" i="76"/>
  <c r="N1730" i="76"/>
  <c r="K1730" i="76"/>
  <c r="N1734" i="76"/>
  <c r="K1734" i="76"/>
  <c r="N1738" i="76"/>
  <c r="K1738" i="76"/>
  <c r="N1742" i="76"/>
  <c r="K1742" i="76"/>
  <c r="N1746" i="76"/>
  <c r="K1746" i="76"/>
  <c r="N1750" i="76"/>
  <c r="K1750" i="76"/>
  <c r="N1754" i="76"/>
  <c r="K1754" i="76"/>
  <c r="N1758" i="76"/>
  <c r="K1758" i="76"/>
  <c r="N1762" i="76"/>
  <c r="K1762" i="76"/>
  <c r="N1766" i="76"/>
  <c r="K1766" i="76"/>
  <c r="N1770" i="76"/>
  <c r="K1770" i="76"/>
  <c r="N1774" i="76"/>
  <c r="K1774" i="76"/>
  <c r="N1778" i="76"/>
  <c r="K1778" i="76"/>
  <c r="N1782" i="76"/>
  <c r="K1782" i="76"/>
  <c r="N1786" i="76"/>
  <c r="K1786" i="76"/>
  <c r="N1790" i="76"/>
  <c r="K1790" i="76"/>
  <c r="N1794" i="76"/>
  <c r="K1794" i="76"/>
  <c r="N1798" i="76"/>
  <c r="K1798" i="76"/>
  <c r="N1802" i="76"/>
  <c r="K1802" i="76"/>
  <c r="N1806" i="76"/>
  <c r="K1806" i="76"/>
  <c r="N1810" i="76"/>
  <c r="K1810" i="76"/>
  <c r="N1814" i="76"/>
  <c r="K1814" i="76"/>
  <c r="N1818" i="76"/>
  <c r="K1818" i="76"/>
  <c r="N1822" i="76"/>
  <c r="K1822" i="76"/>
  <c r="N1826" i="76"/>
  <c r="K1826" i="76"/>
  <c r="N1830" i="76"/>
  <c r="K1830" i="76"/>
  <c r="N1834" i="76"/>
  <c r="K1834" i="76"/>
  <c r="N1838" i="76"/>
  <c r="K1838" i="76"/>
  <c r="N1842" i="76"/>
  <c r="K1842" i="76"/>
  <c r="N1846" i="76"/>
  <c r="K1846" i="76"/>
  <c r="N1850" i="76"/>
  <c r="K1850" i="76"/>
  <c r="N1854" i="76"/>
  <c r="K1854" i="76"/>
  <c r="N1858" i="76"/>
  <c r="K1858" i="76"/>
  <c r="N1862" i="76"/>
  <c r="K1862" i="76"/>
  <c r="N1866" i="76"/>
  <c r="K1866" i="76"/>
  <c r="N1870" i="76"/>
  <c r="K1870" i="76"/>
  <c r="N1874" i="76"/>
  <c r="K1874" i="76"/>
  <c r="N1878" i="76"/>
  <c r="K1878" i="76"/>
  <c r="N1882" i="76"/>
  <c r="K1882" i="76"/>
  <c r="N1886" i="76"/>
  <c r="K1886" i="76"/>
  <c r="N1890" i="76"/>
  <c r="K1890" i="76"/>
  <c r="N1894" i="76"/>
  <c r="K1894" i="76"/>
  <c r="N1898" i="76"/>
  <c r="K1898" i="76"/>
  <c r="N1902" i="76"/>
  <c r="K1902" i="76"/>
  <c r="N1906" i="76"/>
  <c r="K1906" i="76"/>
  <c r="N1910" i="76"/>
  <c r="K1910" i="76"/>
  <c r="N1914" i="76"/>
  <c r="K1914" i="76"/>
  <c r="N1918" i="76"/>
  <c r="K1918" i="76"/>
  <c r="N1922" i="76"/>
  <c r="K1922" i="76"/>
  <c r="N1926" i="76"/>
  <c r="K1926" i="76"/>
  <c r="N1930" i="76"/>
  <c r="K1930" i="76"/>
  <c r="N1934" i="76"/>
  <c r="K1934" i="76"/>
  <c r="N1938" i="76"/>
  <c r="K1938" i="76"/>
  <c r="N1942" i="76"/>
  <c r="K1942" i="76"/>
  <c r="N1946" i="76"/>
  <c r="K1946" i="76"/>
  <c r="N1950" i="76"/>
  <c r="K1950" i="76"/>
  <c r="N1954" i="76"/>
  <c r="K1954" i="76"/>
  <c r="N1958" i="76"/>
  <c r="K1958" i="76"/>
  <c r="N1962" i="76"/>
  <c r="K1962" i="76"/>
  <c r="N1555" i="76"/>
  <c r="K1555" i="76"/>
  <c r="N1559" i="76"/>
  <c r="K1559" i="76"/>
  <c r="N1563" i="76"/>
  <c r="K1563" i="76"/>
  <c r="N1567" i="76"/>
  <c r="K1567" i="76"/>
  <c r="N1571" i="76"/>
  <c r="K1571" i="76"/>
  <c r="N1575" i="76"/>
  <c r="K1575" i="76"/>
  <c r="N1585" i="76"/>
  <c r="K1585" i="76"/>
  <c r="N1601" i="76"/>
  <c r="K1601" i="76"/>
  <c r="N1617" i="76"/>
  <c r="K1617" i="76"/>
  <c r="N1633" i="76"/>
  <c r="K1633" i="76"/>
  <c r="N1649" i="76"/>
  <c r="K1649" i="76"/>
  <c r="N1665" i="76"/>
  <c r="K1665" i="76"/>
  <c r="N1681" i="76"/>
  <c r="K1681" i="76"/>
  <c r="N1697" i="76"/>
  <c r="K1697" i="76"/>
  <c r="N1713" i="76"/>
  <c r="K1713" i="76"/>
  <c r="N1729" i="76"/>
  <c r="K1729" i="76"/>
  <c r="N1733" i="76"/>
  <c r="K1733" i="76"/>
  <c r="N1737" i="76"/>
  <c r="K1737" i="76"/>
  <c r="N1741" i="76"/>
  <c r="K1741" i="76"/>
  <c r="N1745" i="76"/>
  <c r="K1745" i="76"/>
  <c r="N1749" i="76"/>
  <c r="K1749" i="76"/>
  <c r="N1753" i="76"/>
  <c r="K1753" i="76"/>
  <c r="N1757" i="76"/>
  <c r="K1757" i="76"/>
  <c r="N1761" i="76"/>
  <c r="K1761" i="76"/>
  <c r="N1765" i="76"/>
  <c r="K1765" i="76"/>
  <c r="N1769" i="76"/>
  <c r="K1769" i="76"/>
  <c r="N1773" i="76"/>
  <c r="K1773" i="76"/>
  <c r="N1777" i="76"/>
  <c r="K1777" i="76"/>
  <c r="N1781" i="76"/>
  <c r="K1781" i="76"/>
  <c r="N1785" i="76"/>
  <c r="K1785" i="76"/>
  <c r="N1789" i="76"/>
  <c r="K1789" i="76"/>
  <c r="N1793" i="76"/>
  <c r="K1793" i="76"/>
  <c r="N1797" i="76"/>
  <c r="K1797" i="76"/>
  <c r="N1801" i="76"/>
  <c r="K1801" i="76"/>
  <c r="N1805" i="76"/>
  <c r="K1805" i="76"/>
  <c r="N1809" i="76"/>
  <c r="K1809" i="76"/>
  <c r="N1813" i="76"/>
  <c r="K1813" i="76"/>
  <c r="N1817" i="76"/>
  <c r="K1817" i="76"/>
  <c r="N1821" i="76"/>
  <c r="K1821" i="76"/>
  <c r="N1825" i="76"/>
  <c r="K1825" i="76"/>
  <c r="N1829" i="76"/>
  <c r="K1829" i="76"/>
  <c r="N1833" i="76"/>
  <c r="K1833" i="76"/>
  <c r="N1837" i="76"/>
  <c r="K1837" i="76"/>
  <c r="N1841" i="76"/>
  <c r="K1841" i="76"/>
  <c r="N1845" i="76"/>
  <c r="K1845" i="76"/>
  <c r="N1849" i="76"/>
  <c r="K1849" i="76"/>
  <c r="N1853" i="76"/>
  <c r="K1853" i="76"/>
  <c r="N1857" i="76"/>
  <c r="K1857" i="76"/>
  <c r="N1861" i="76"/>
  <c r="K1861" i="76"/>
  <c r="N1865" i="76"/>
  <c r="K1865" i="76"/>
  <c r="N1869" i="76"/>
  <c r="K1869" i="76"/>
  <c r="N1873" i="76"/>
  <c r="K1873" i="76"/>
  <c r="N1877" i="76"/>
  <c r="K1877" i="76"/>
  <c r="N1881" i="76"/>
  <c r="K1881" i="76"/>
  <c r="N1885" i="76"/>
  <c r="K1885" i="76"/>
  <c r="N1889" i="76"/>
  <c r="K1889" i="76"/>
  <c r="N1893" i="76"/>
  <c r="K1893" i="76"/>
  <c r="N1897" i="76"/>
  <c r="K1897" i="76"/>
  <c r="N1901" i="76"/>
  <c r="K1901" i="76"/>
  <c r="N1905" i="76"/>
  <c r="K1905" i="76"/>
  <c r="N1909" i="76"/>
  <c r="K1909" i="76"/>
  <c r="N1913" i="76"/>
  <c r="K1913" i="76"/>
  <c r="N1917" i="76"/>
  <c r="K1917" i="76"/>
  <c r="N1921" i="76"/>
  <c r="K1921" i="76"/>
  <c r="N1925" i="76"/>
  <c r="K1925" i="76"/>
  <c r="N1929" i="76"/>
  <c r="K1929" i="76"/>
  <c r="N1933" i="76"/>
  <c r="K1933" i="76"/>
  <c r="N1937" i="76"/>
  <c r="K1937" i="76"/>
  <c r="N1941" i="76"/>
  <c r="K1941" i="76"/>
  <c r="N1945" i="76"/>
  <c r="K1945" i="76"/>
  <c r="N1949" i="76"/>
  <c r="K1949" i="76"/>
  <c r="N1953" i="76"/>
  <c r="K1953" i="76"/>
  <c r="N1957" i="76"/>
  <c r="K1957" i="76"/>
  <c r="N1961" i="76"/>
  <c r="K1961" i="76"/>
  <c r="N1965" i="76"/>
  <c r="K1965" i="76"/>
  <c r="K1966" i="76"/>
  <c r="K1967" i="76"/>
  <c r="K1968" i="76"/>
  <c r="K1969" i="76"/>
  <c r="K1970" i="76"/>
  <c r="K1971" i="76"/>
  <c r="K1972" i="76"/>
  <c r="K1973" i="76"/>
  <c r="K1974" i="76"/>
  <c r="K1975" i="76"/>
  <c r="K1976" i="76"/>
  <c r="K1977" i="76"/>
  <c r="K1978" i="76"/>
  <c r="K1979" i="76"/>
  <c r="K1980" i="76"/>
  <c r="K1981" i="76"/>
  <c r="K1982" i="76"/>
  <c r="K1983" i="76"/>
  <c r="K1984" i="76"/>
  <c r="K1985" i="76"/>
  <c r="K1986" i="76"/>
  <c r="K1987" i="76"/>
  <c r="K1988" i="76"/>
  <c r="K1989" i="76"/>
  <c r="K1990" i="76"/>
  <c r="K1991" i="76"/>
  <c r="K1993" i="76"/>
  <c r="O2106" i="76"/>
  <c r="O2110" i="76"/>
  <c r="O2114" i="76"/>
  <c r="O2118" i="76"/>
  <c r="O2122" i="76"/>
  <c r="O2126" i="76"/>
  <c r="O2130" i="76"/>
  <c r="O2134" i="76"/>
  <c r="O2138" i="76"/>
  <c r="O2142" i="76"/>
  <c r="O2146" i="76"/>
  <c r="O2150" i="76"/>
  <c r="O2158" i="76"/>
  <c r="O2166" i="76"/>
  <c r="O2174" i="76"/>
  <c r="O2182" i="76"/>
  <c r="K2188" i="76"/>
  <c r="O2188" i="76"/>
  <c r="O2191" i="76"/>
  <c r="O2198" i="76"/>
  <c r="K2220" i="76"/>
  <c r="O2220" i="76"/>
  <c r="O2223" i="76"/>
  <c r="O2230" i="76"/>
  <c r="K2252" i="76"/>
  <c r="O2252" i="76"/>
  <c r="O2255" i="76"/>
  <c r="O2262" i="76"/>
  <c r="K2284" i="76"/>
  <c r="O2284" i="76"/>
  <c r="O2287" i="76"/>
  <c r="O2294" i="76"/>
  <c r="O2395" i="76"/>
  <c r="K2408" i="76"/>
  <c r="O2408" i="76"/>
  <c r="O2459" i="76"/>
  <c r="K2472" i="76"/>
  <c r="O2472" i="76"/>
  <c r="K2482" i="76"/>
  <c r="O2482" i="76"/>
  <c r="K2492" i="76"/>
  <c r="O2492" i="76"/>
  <c r="K2500" i="76"/>
  <c r="O2500" i="76"/>
  <c r="K2508" i="76"/>
  <c r="O2508" i="76"/>
  <c r="K2516" i="76"/>
  <c r="O2516" i="76"/>
  <c r="K2524" i="76"/>
  <c r="O2524" i="76"/>
  <c r="K2532" i="76"/>
  <c r="O2532" i="76"/>
  <c r="K2540" i="76"/>
  <c r="O2540" i="76"/>
  <c r="K2548" i="76"/>
  <c r="O2548" i="76"/>
  <c r="K2556" i="76"/>
  <c r="O2556" i="76"/>
  <c r="K2564" i="76"/>
  <c r="O2564" i="76"/>
  <c r="K2572" i="76"/>
  <c r="O2572" i="76"/>
  <c r="K2580" i="76"/>
  <c r="O2580" i="76"/>
  <c r="K2588" i="76"/>
  <c r="O2588" i="76"/>
  <c r="K2596" i="76"/>
  <c r="O2596" i="76"/>
  <c r="K2604" i="76"/>
  <c r="O2604" i="76"/>
  <c r="K2612" i="76"/>
  <c r="O2612" i="76"/>
  <c r="K2620" i="76"/>
  <c r="O2620" i="76"/>
  <c r="K2628" i="76"/>
  <c r="O2628" i="76"/>
  <c r="K1583" i="76"/>
  <c r="K1591" i="76"/>
  <c r="K1599" i="76"/>
  <c r="K1607" i="76"/>
  <c r="K1615" i="76"/>
  <c r="K1623" i="76"/>
  <c r="K1631" i="76"/>
  <c r="K1639" i="76"/>
  <c r="K1647" i="76"/>
  <c r="K1655" i="76"/>
  <c r="K1663" i="76"/>
  <c r="K1671" i="76"/>
  <c r="K1679" i="76"/>
  <c r="K1687" i="76"/>
  <c r="K1695" i="76"/>
  <c r="K1703" i="76"/>
  <c r="K1711" i="76"/>
  <c r="K1719" i="76"/>
  <c r="K1727" i="76"/>
  <c r="O2152" i="76"/>
  <c r="O2160" i="76"/>
  <c r="O2168" i="76"/>
  <c r="O2176" i="76"/>
  <c r="O2184" i="76"/>
  <c r="K2196" i="76"/>
  <c r="O2196" i="76"/>
  <c r="O2200" i="76"/>
  <c r="O2202" i="76"/>
  <c r="K2228" i="76"/>
  <c r="O2228" i="76"/>
  <c r="O2232" i="76"/>
  <c r="O2234" i="76"/>
  <c r="K2260" i="76"/>
  <c r="O2260" i="76"/>
  <c r="O2264" i="76"/>
  <c r="O2266" i="76"/>
  <c r="K2292" i="76"/>
  <c r="O2292" i="76"/>
  <c r="O2296" i="76"/>
  <c r="O2298" i="76"/>
  <c r="O2379" i="76"/>
  <c r="K2392" i="76"/>
  <c r="O2392" i="76"/>
  <c r="O2443" i="76"/>
  <c r="K2456" i="76"/>
  <c r="O2456" i="76"/>
  <c r="K2480" i="76"/>
  <c r="O2480" i="76"/>
  <c r="K2204" i="76"/>
  <c r="O2204" i="76"/>
  <c r="O2208" i="76"/>
  <c r="O2210" i="76"/>
  <c r="K2236" i="76"/>
  <c r="O2236" i="76"/>
  <c r="O2240" i="76"/>
  <c r="O2242" i="76"/>
  <c r="K2268" i="76"/>
  <c r="O2268" i="76"/>
  <c r="O2272" i="76"/>
  <c r="O2274" i="76"/>
  <c r="K2300" i="76"/>
  <c r="O2300" i="76"/>
  <c r="O2304" i="76"/>
  <c r="O2306" i="76"/>
  <c r="O2364" i="76"/>
  <c r="O2367" i="76"/>
  <c r="K2376" i="76"/>
  <c r="O2376" i="76"/>
  <c r="O2428" i="76"/>
  <c r="O2431" i="76"/>
  <c r="K2440" i="76"/>
  <c r="O2440" i="76"/>
  <c r="O2156" i="76"/>
  <c r="O2164" i="76"/>
  <c r="O2172" i="76"/>
  <c r="O2180" i="76"/>
  <c r="K2212" i="76"/>
  <c r="O2212" i="76"/>
  <c r="O2216" i="76"/>
  <c r="O2218" i="76"/>
  <c r="K2244" i="76"/>
  <c r="O2244" i="76"/>
  <c r="O2248" i="76"/>
  <c r="O2250" i="76"/>
  <c r="K2276" i="76"/>
  <c r="O2276" i="76"/>
  <c r="O2280" i="76"/>
  <c r="O2282" i="76"/>
  <c r="K2308" i="76"/>
  <c r="O2308" i="76"/>
  <c r="O2312" i="76"/>
  <c r="O2314" i="76"/>
  <c r="O2320" i="76"/>
  <c r="O2322" i="76"/>
  <c r="O2328" i="76"/>
  <c r="O2330" i="76"/>
  <c r="O2336" i="76"/>
  <c r="O2338" i="76"/>
  <c r="O2344" i="76"/>
  <c r="O2346" i="76"/>
  <c r="O2352" i="76"/>
  <c r="O2354" i="76"/>
  <c r="K2360" i="76"/>
  <c r="O2360" i="76"/>
  <c r="O2412" i="76"/>
  <c r="O2415" i="76"/>
  <c r="K2424" i="76"/>
  <c r="O2424" i="76"/>
  <c r="K2474" i="76"/>
  <c r="O2474" i="76"/>
  <c r="O2316" i="76"/>
  <c r="O2324" i="76"/>
  <c r="O2332" i="76"/>
  <c r="O2340" i="76"/>
  <c r="O2348" i="76"/>
  <c r="O2356" i="76"/>
  <c r="O2372" i="76"/>
  <c r="O2388" i="76"/>
  <c r="O2404" i="76"/>
  <c r="O2420" i="76"/>
  <c r="O2436" i="76"/>
  <c r="O2452" i="76"/>
  <c r="O2468" i="76"/>
  <c r="K2639" i="76"/>
  <c r="O2639" i="76"/>
  <c r="K2488" i="76"/>
  <c r="O2488" i="76"/>
  <c r="K2496" i="76"/>
  <c r="O2496" i="76"/>
  <c r="K2504" i="76"/>
  <c r="O2504" i="76"/>
  <c r="K2512" i="76"/>
  <c r="O2512" i="76"/>
  <c r="K2520" i="76"/>
  <c r="O2520" i="76"/>
  <c r="K2528" i="76"/>
  <c r="O2528" i="76"/>
  <c r="K2536" i="76"/>
  <c r="O2536" i="76"/>
  <c r="K2544" i="76"/>
  <c r="O2544" i="76"/>
  <c r="K2552" i="76"/>
  <c r="O2552" i="76"/>
  <c r="K2560" i="76"/>
  <c r="O2560" i="76"/>
  <c r="K2568" i="76"/>
  <c r="O2568" i="76"/>
  <c r="K2576" i="76"/>
  <c r="O2576" i="76"/>
  <c r="K2584" i="76"/>
  <c r="O2584" i="76"/>
  <c r="K2592" i="76"/>
  <c r="O2592" i="76"/>
  <c r="K2600" i="76"/>
  <c r="O2600" i="76"/>
  <c r="K2608" i="76"/>
  <c r="O2608" i="76"/>
  <c r="K2616" i="76"/>
  <c r="O2616" i="76"/>
  <c r="K2624" i="76"/>
  <c r="O2624" i="76"/>
  <c r="O2632" i="76"/>
  <c r="K2632" i="76"/>
  <c r="O2476" i="76"/>
  <c r="O2485" i="76"/>
  <c r="O2633" i="76"/>
  <c r="O2641" i="76"/>
  <c r="O2958" i="76"/>
  <c r="O2966" i="76"/>
  <c r="O2962" i="76"/>
  <c r="O2970" i="76"/>
  <c r="O2489" i="76"/>
  <c r="O2493" i="76"/>
  <c r="O2497" i="76"/>
  <c r="O2501" i="76"/>
  <c r="O2505" i="76"/>
  <c r="O2509" i="76"/>
  <c r="O2513" i="76"/>
  <c r="O2517" i="76"/>
  <c r="O2521" i="76"/>
  <c r="O2525" i="76"/>
  <c r="O2529" i="76"/>
  <c r="O2533" i="76"/>
  <c r="O2537" i="76"/>
  <c r="O2541" i="76"/>
  <c r="O2545" i="76"/>
  <c r="O2549" i="76"/>
  <c r="O2553" i="76"/>
  <c r="O2557" i="76"/>
  <c r="O2561" i="76"/>
  <c r="O2565" i="76"/>
  <c r="O2569" i="76"/>
  <c r="O2573" i="76"/>
  <c r="O2577" i="76"/>
  <c r="O2581" i="76"/>
  <c r="O2585" i="76"/>
  <c r="O2589" i="76"/>
  <c r="O2593" i="76"/>
  <c r="O2597" i="76"/>
  <c r="O2601" i="76"/>
  <c r="O2605" i="76"/>
  <c r="O2609" i="76"/>
  <c r="O2613" i="76"/>
  <c r="O2617" i="76"/>
  <c r="O2621" i="76"/>
  <c r="O2625" i="76"/>
  <c r="O2629" i="76"/>
  <c r="O3181" i="76"/>
  <c r="O3197" i="76"/>
  <c r="O3213" i="76"/>
  <c r="O3229" i="76"/>
  <c r="O3245" i="76"/>
  <c r="K3275" i="76"/>
  <c r="O3275" i="76"/>
  <c r="K3283" i="76"/>
  <c r="O3283" i="76"/>
  <c r="K3291" i="76"/>
  <c r="O3291" i="76"/>
  <c r="K3299" i="76"/>
  <c r="O3299" i="76"/>
  <c r="O3170" i="76"/>
  <c r="O3186" i="76"/>
  <c r="O3202" i="76"/>
  <c r="O3218" i="76"/>
  <c r="O3234" i="76"/>
  <c r="O3250" i="76"/>
  <c r="O2974" i="76"/>
  <c r="O2976" i="76"/>
  <c r="O2978" i="76"/>
  <c r="O2980" i="76"/>
  <c r="O2982" i="76"/>
  <c r="O2984" i="76"/>
  <c r="O2986" i="76"/>
  <c r="O2988" i="76"/>
  <c r="O2990" i="76"/>
  <c r="O2992" i="76"/>
  <c r="O2994" i="76"/>
  <c r="O2996" i="76"/>
  <c r="O2998" i="76"/>
  <c r="O3000" i="76"/>
  <c r="O3002" i="76"/>
  <c r="O3004" i="76"/>
  <c r="O3006" i="76"/>
  <c r="O3008" i="76"/>
  <c r="O3010" i="76"/>
  <c r="O3012" i="76"/>
  <c r="O3014" i="76"/>
  <c r="O3016" i="76"/>
  <c r="O3018" i="76"/>
  <c r="O3020" i="76"/>
  <c r="O3024" i="76"/>
  <c r="O3026" i="76"/>
  <c r="O3028" i="76"/>
  <c r="O3030" i="76"/>
  <c r="O3032" i="76"/>
  <c r="O3071" i="76"/>
  <c r="O3073" i="76"/>
  <c r="O3075" i="76"/>
  <c r="O3077" i="76"/>
  <c r="O3079" i="76"/>
  <c r="O3081" i="76"/>
  <c r="O3083" i="76"/>
  <c r="O3085" i="76"/>
  <c r="O3087" i="76"/>
  <c r="O3089" i="76"/>
  <c r="O3091" i="76"/>
  <c r="O3093" i="76"/>
  <c r="O3095" i="76"/>
  <c r="O3097" i="76"/>
  <c r="O3099" i="76"/>
  <c r="O3101" i="76"/>
  <c r="O3103" i="76"/>
  <c r="O3105" i="76"/>
  <c r="O3107" i="76"/>
  <c r="O3109" i="76"/>
  <c r="O3111" i="76"/>
  <c r="O3113" i="76"/>
  <c r="O3115" i="76"/>
  <c r="O3117" i="76"/>
  <c r="O3119" i="76"/>
  <c r="O3121" i="76"/>
  <c r="O3123" i="76"/>
  <c r="O3125" i="76"/>
  <c r="O3127" i="76"/>
  <c r="O3129" i="76"/>
  <c r="O3131" i="76"/>
  <c r="O3133" i="76"/>
  <c r="O3135" i="76"/>
  <c r="O3137" i="76"/>
  <c r="O3139" i="76"/>
  <c r="O3173" i="76"/>
  <c r="O3189" i="76"/>
  <c r="O3205" i="76"/>
  <c r="O3221" i="76"/>
  <c r="O3237" i="76"/>
  <c r="O3253" i="76"/>
  <c r="O3259" i="76"/>
  <c r="O3267" i="76"/>
  <c r="K3271" i="76"/>
  <c r="O3271" i="76"/>
  <c r="K3279" i="76"/>
  <c r="O3279" i="76"/>
  <c r="K3287" i="76"/>
  <c r="O3287" i="76"/>
  <c r="K3295" i="76"/>
  <c r="O3295" i="76"/>
  <c r="O3178" i="76"/>
  <c r="O3194" i="76"/>
  <c r="O3210" i="76"/>
  <c r="O3226" i="76"/>
  <c r="O3242" i="76"/>
  <c r="K3270" i="76"/>
  <c r="O3176" i="76"/>
  <c r="O3303" i="76"/>
  <c r="O3307" i="76"/>
  <c r="O3311" i="76"/>
  <c r="O3315" i="76"/>
  <c r="O3319" i="76"/>
  <c r="O3323" i="76"/>
  <c r="O3327" i="76"/>
  <c r="O3331" i="76"/>
  <c r="O3335" i="76"/>
  <c r="O3339" i="76"/>
  <c r="O3343" i="76"/>
  <c r="O3347" i="76"/>
  <c r="O3432" i="76"/>
  <c r="O3440" i="76"/>
  <c r="O3448" i="76"/>
  <c r="O3456" i="76"/>
  <c r="O3464" i="76"/>
  <c r="O3472" i="76"/>
  <c r="O3636" i="76"/>
  <c r="O3430" i="76"/>
  <c r="O3438" i="76"/>
  <c r="O3446" i="76"/>
  <c r="O3454" i="76"/>
  <c r="O3462" i="76"/>
  <c r="O3470" i="76"/>
  <c r="O3506" i="76"/>
  <c r="O3510" i="76"/>
  <c r="O3514" i="76"/>
  <c r="O3518" i="76"/>
  <c r="O3522" i="76"/>
  <c r="O3526" i="76"/>
  <c r="O3530" i="76"/>
  <c r="O3534" i="76"/>
  <c r="O3538" i="76"/>
  <c r="O3542" i="76"/>
  <c r="O3256" i="76"/>
  <c r="O3264" i="76"/>
  <c r="O3428" i="76"/>
  <c r="O3436" i="76"/>
  <c r="O3444" i="76"/>
  <c r="O3452" i="76"/>
  <c r="O3460" i="76"/>
  <c r="O3468" i="76"/>
  <c r="O3476" i="76"/>
  <c r="O3640" i="76"/>
  <c r="O3652" i="76"/>
  <c r="O3654" i="76"/>
  <c r="O3656" i="76"/>
  <c r="O3268" i="76"/>
  <c r="O3272" i="76"/>
  <c r="O3276" i="76"/>
  <c r="O3280" i="76"/>
  <c r="O3284" i="76"/>
  <c r="O3288" i="76"/>
  <c r="O3292" i="76"/>
  <c r="O3296" i="76"/>
  <c r="O3300" i="76"/>
  <c r="O3304" i="76"/>
  <c r="O3308" i="76"/>
  <c r="O3312" i="76"/>
  <c r="O3316" i="76"/>
  <c r="O3320" i="76"/>
  <c r="O3324" i="76"/>
  <c r="O3328" i="76"/>
  <c r="O3332" i="76"/>
  <c r="O3336" i="76"/>
  <c r="O3340" i="76"/>
  <c r="O3344" i="76"/>
  <c r="O3348" i="76"/>
  <c r="O3628" i="76"/>
  <c r="O3630" i="76"/>
  <c r="O3632" i="76"/>
  <c r="O3644" i="76"/>
  <c r="O3646" i="76"/>
  <c r="O3648" i="76"/>
  <c r="O3660" i="76"/>
  <c r="K3662" i="76"/>
  <c r="G912" i="76"/>
  <c r="H912" i="76" s="1"/>
  <c r="G910" i="76"/>
  <c r="H910" i="76" s="1"/>
  <c r="G908" i="76"/>
  <c r="H908" i="76" s="1"/>
  <c r="G906" i="76"/>
  <c r="H906" i="76" s="1"/>
  <c r="G904" i="76"/>
  <c r="H904" i="76" s="1"/>
  <c r="G902" i="76"/>
  <c r="H902" i="76" s="1"/>
  <c r="G900" i="76"/>
  <c r="H900" i="76" s="1"/>
  <c r="G898" i="76"/>
  <c r="H898" i="76" s="1"/>
  <c r="G896" i="76"/>
  <c r="H896" i="76" s="1"/>
  <c r="G894" i="76"/>
  <c r="H894" i="76" s="1"/>
  <c r="G892" i="76"/>
  <c r="H892" i="76" s="1"/>
  <c r="G890" i="76"/>
  <c r="H890" i="76" s="1"/>
  <c r="G888" i="76"/>
  <c r="H888" i="76" s="1"/>
  <c r="G886" i="76"/>
  <c r="H886" i="76" s="1"/>
  <c r="G884" i="76"/>
  <c r="H884" i="76" s="1"/>
  <c r="G882" i="76"/>
  <c r="H882" i="76" s="1"/>
  <c r="G880" i="76"/>
  <c r="H880" i="76" s="1"/>
  <c r="G878" i="76"/>
  <c r="H878" i="76" s="1"/>
  <c r="G876" i="76"/>
  <c r="H876" i="76" s="1"/>
  <c r="G874" i="76"/>
  <c r="H874" i="76" s="1"/>
  <c r="G872" i="76"/>
  <c r="H872" i="76" s="1"/>
  <c r="G870" i="76"/>
  <c r="H870" i="76" s="1"/>
  <c r="G868" i="76"/>
  <c r="H868" i="76" s="1"/>
  <c r="G866" i="76"/>
  <c r="H866" i="76" s="1"/>
  <c r="G864" i="76"/>
  <c r="H864" i="76" s="1"/>
  <c r="G862" i="76"/>
  <c r="H862" i="76" s="1"/>
  <c r="G913" i="76"/>
  <c r="H913" i="76" s="1"/>
  <c r="G911" i="76"/>
  <c r="H911" i="76" s="1"/>
  <c r="G909" i="76"/>
  <c r="H909" i="76" s="1"/>
  <c r="G907" i="76"/>
  <c r="H907" i="76" s="1"/>
  <c r="G905" i="76"/>
  <c r="H905" i="76" s="1"/>
  <c r="G903" i="76"/>
  <c r="H903" i="76" s="1"/>
  <c r="G901" i="76"/>
  <c r="H901" i="76" s="1"/>
  <c r="G899" i="76"/>
  <c r="H899" i="76" s="1"/>
  <c r="G897" i="76"/>
  <c r="H897" i="76" s="1"/>
  <c r="G895" i="76"/>
  <c r="H895" i="76" s="1"/>
  <c r="G893" i="76"/>
  <c r="H893" i="76" s="1"/>
  <c r="G891" i="76"/>
  <c r="H891" i="76" s="1"/>
  <c r="G889" i="76"/>
  <c r="H889" i="76" s="1"/>
  <c r="G887" i="76"/>
  <c r="H887" i="76" s="1"/>
  <c r="G885" i="76"/>
  <c r="H885" i="76" s="1"/>
  <c r="G883" i="76"/>
  <c r="H883" i="76" s="1"/>
  <c r="G881" i="76"/>
  <c r="H881" i="76" s="1"/>
  <c r="G879" i="76"/>
  <c r="H879" i="76" s="1"/>
  <c r="G877" i="76"/>
  <c r="H877" i="76" s="1"/>
  <c r="G875" i="76"/>
  <c r="H875" i="76" s="1"/>
  <c r="G873" i="76"/>
  <c r="H873" i="76" s="1"/>
  <c r="G871" i="76"/>
  <c r="H871" i="76" s="1"/>
  <c r="G869" i="76"/>
  <c r="H869" i="76" s="1"/>
  <c r="G867" i="76"/>
  <c r="H867" i="76" s="1"/>
  <c r="G865" i="76"/>
  <c r="H865" i="76" s="1"/>
  <c r="G863" i="76"/>
  <c r="H863" i="76" s="1"/>
  <c r="G861" i="76"/>
  <c r="H861" i="76" s="1"/>
  <c r="G1799" i="76"/>
  <c r="H1799" i="76" s="1"/>
  <c r="G1795" i="76"/>
  <c r="H1795" i="76" s="1"/>
  <c r="G1791" i="76"/>
  <c r="H1791" i="76" s="1"/>
  <c r="G1787" i="76"/>
  <c r="H1787" i="76" s="1"/>
  <c r="G1783" i="76"/>
  <c r="H1783" i="76" s="1"/>
  <c r="G1779" i="76"/>
  <c r="H1779" i="76" s="1"/>
  <c r="G1775" i="76"/>
  <c r="H1775" i="76" s="1"/>
  <c r="G1800" i="76"/>
  <c r="H1800" i="76" s="1"/>
  <c r="G1796" i="76"/>
  <c r="H1796" i="76" s="1"/>
  <c r="G1792" i="76"/>
  <c r="H1792" i="76" s="1"/>
  <c r="G1788" i="76"/>
  <c r="H1788" i="76" s="1"/>
  <c r="G1784" i="76"/>
  <c r="H1784" i="76" s="1"/>
  <c r="G1780" i="76"/>
  <c r="H1780" i="76" s="1"/>
  <c r="G1776" i="76"/>
  <c r="H1776" i="76" s="1"/>
  <c r="G1772" i="76"/>
  <c r="H1772" i="76" s="1"/>
  <c r="G1801" i="76"/>
  <c r="H1801" i="76" s="1"/>
  <c r="G1797" i="76"/>
  <c r="H1797" i="76" s="1"/>
  <c r="G1793" i="76"/>
  <c r="H1793" i="76" s="1"/>
  <c r="G1789" i="76"/>
  <c r="H1789" i="76" s="1"/>
  <c r="G1785" i="76"/>
  <c r="H1785" i="76" s="1"/>
  <c r="G1781" i="76"/>
  <c r="H1781" i="76" s="1"/>
  <c r="G1777" i="76"/>
  <c r="H1777" i="76" s="1"/>
  <c r="G1773" i="76"/>
  <c r="H1773" i="76" s="1"/>
  <c r="G1802" i="76"/>
  <c r="H1802" i="76" s="1"/>
  <c r="G1798" i="76"/>
  <c r="H1798" i="76" s="1"/>
  <c r="G1794" i="76"/>
  <c r="H1794" i="76" s="1"/>
  <c r="G1790" i="76"/>
  <c r="H1790" i="76" s="1"/>
  <c r="G1786" i="76"/>
  <c r="H1786" i="76" s="1"/>
  <c r="G1782" i="76"/>
  <c r="H1782" i="76" s="1"/>
  <c r="G1778" i="76"/>
  <c r="H1778" i="76" s="1"/>
  <c r="G1774" i="76"/>
  <c r="H1774" i="76" s="1"/>
  <c r="G698" i="76"/>
  <c r="H698" i="76" s="1"/>
  <c r="G696" i="76"/>
  <c r="H696" i="76" s="1"/>
  <c r="G694" i="76"/>
  <c r="H694" i="76" s="1"/>
  <c r="G692" i="76"/>
  <c r="H692" i="76" s="1"/>
  <c r="G690" i="76"/>
  <c r="H690" i="76" s="1"/>
  <c r="G688" i="76"/>
  <c r="H688" i="76" s="1"/>
  <c r="G686" i="76"/>
  <c r="H686" i="76" s="1"/>
  <c r="G684" i="76"/>
  <c r="H684" i="76" s="1"/>
  <c r="G682" i="76"/>
  <c r="H682" i="76" s="1"/>
  <c r="G680" i="76"/>
  <c r="H680" i="76" s="1"/>
  <c r="G678" i="76"/>
  <c r="H678" i="76" s="1"/>
  <c r="G676" i="76"/>
  <c r="H676" i="76" s="1"/>
  <c r="G674" i="76"/>
  <c r="H674" i="76" s="1"/>
  <c r="G672" i="76"/>
  <c r="H672" i="76" s="1"/>
  <c r="G670" i="76"/>
  <c r="H670" i="76" s="1"/>
  <c r="G668" i="76"/>
  <c r="H668" i="76" s="1"/>
  <c r="G666" i="76"/>
  <c r="H666" i="76" s="1"/>
  <c r="G664" i="76"/>
  <c r="H664" i="76" s="1"/>
  <c r="G662" i="76"/>
  <c r="H662" i="76" s="1"/>
  <c r="G660" i="76"/>
  <c r="H660" i="76" s="1"/>
  <c r="G658" i="76"/>
  <c r="H658" i="76" s="1"/>
  <c r="G656" i="76"/>
  <c r="H656" i="76" s="1"/>
  <c r="G654" i="76"/>
  <c r="H654" i="76" s="1"/>
  <c r="G652" i="76"/>
  <c r="H652" i="76" s="1"/>
  <c r="G650" i="76"/>
  <c r="H650" i="76" s="1"/>
  <c r="G648" i="76"/>
  <c r="H648" i="76" s="1"/>
  <c r="G646" i="76"/>
  <c r="H646" i="76" s="1"/>
  <c r="G644" i="76"/>
  <c r="H644" i="76" s="1"/>
  <c r="G642" i="76"/>
  <c r="H642" i="76" s="1"/>
  <c r="G640" i="76"/>
  <c r="H640" i="76" s="1"/>
  <c r="G638" i="76"/>
  <c r="H638" i="76" s="1"/>
  <c r="G636" i="76"/>
  <c r="H636" i="76" s="1"/>
  <c r="G634" i="76"/>
  <c r="H634" i="76" s="1"/>
  <c r="G632" i="76"/>
  <c r="H632" i="76" s="1"/>
  <c r="G630" i="76"/>
  <c r="H630" i="76" s="1"/>
  <c r="G628" i="76"/>
  <c r="H628" i="76" s="1"/>
  <c r="G626" i="76"/>
  <c r="H626" i="76" s="1"/>
  <c r="G624" i="76"/>
  <c r="H624" i="76" s="1"/>
  <c r="G622" i="76"/>
  <c r="H622" i="76" s="1"/>
  <c r="G620" i="76"/>
  <c r="H620" i="76" s="1"/>
  <c r="G618" i="76"/>
  <c r="H618" i="76" s="1"/>
  <c r="G616" i="76"/>
  <c r="H616" i="76" s="1"/>
  <c r="G614" i="76"/>
  <c r="H614" i="76" s="1"/>
  <c r="G612" i="76"/>
  <c r="H612" i="76" s="1"/>
  <c r="G610" i="76"/>
  <c r="H610" i="76" s="1"/>
  <c r="G608" i="76"/>
  <c r="H608" i="76" s="1"/>
  <c r="G606" i="76"/>
  <c r="H606" i="76" s="1"/>
  <c r="G604" i="76"/>
  <c r="H604" i="76" s="1"/>
  <c r="G602" i="76"/>
  <c r="H602" i="76" s="1"/>
  <c r="G600" i="76"/>
  <c r="H600" i="76" s="1"/>
  <c r="G598" i="76"/>
  <c r="H598" i="76" s="1"/>
  <c r="G596" i="76"/>
  <c r="H596" i="76" s="1"/>
  <c r="G594" i="76"/>
  <c r="H594" i="76" s="1"/>
  <c r="G592" i="76"/>
  <c r="H592" i="76" s="1"/>
  <c r="G590" i="76"/>
  <c r="H590" i="76" s="1"/>
  <c r="G588" i="76"/>
  <c r="H588" i="76" s="1"/>
  <c r="G586" i="76"/>
  <c r="H586" i="76" s="1"/>
  <c r="G584" i="76"/>
  <c r="H584" i="76" s="1"/>
  <c r="G582" i="76"/>
  <c r="H582" i="76" s="1"/>
  <c r="G580" i="76"/>
  <c r="H580" i="76" s="1"/>
  <c r="G578" i="76"/>
  <c r="H578" i="76" s="1"/>
  <c r="G576" i="76"/>
  <c r="H576" i="76" s="1"/>
  <c r="G574" i="76"/>
  <c r="H574" i="76" s="1"/>
  <c r="G572" i="76"/>
  <c r="H572" i="76" s="1"/>
  <c r="G570" i="76"/>
  <c r="H570" i="76" s="1"/>
  <c r="G568" i="76"/>
  <c r="H568" i="76" s="1"/>
  <c r="G566" i="76"/>
  <c r="H566" i="76" s="1"/>
  <c r="G564" i="76"/>
  <c r="H564" i="76" s="1"/>
  <c r="G562" i="76"/>
  <c r="H562" i="76" s="1"/>
  <c r="G560" i="76"/>
  <c r="H560" i="76" s="1"/>
  <c r="G558" i="76"/>
  <c r="H558" i="76" s="1"/>
  <c r="G556" i="76"/>
  <c r="H556" i="76" s="1"/>
  <c r="G554" i="76"/>
  <c r="H554" i="76" s="1"/>
  <c r="G552" i="76"/>
  <c r="H552" i="76" s="1"/>
  <c r="G550" i="76"/>
  <c r="H550" i="76" s="1"/>
  <c r="G548" i="76"/>
  <c r="H548" i="76" s="1"/>
  <c r="G546" i="76"/>
  <c r="H546" i="76" s="1"/>
  <c r="G544" i="76"/>
  <c r="H544" i="76" s="1"/>
  <c r="G542" i="76"/>
  <c r="H542" i="76" s="1"/>
  <c r="G697" i="76"/>
  <c r="H697" i="76" s="1"/>
  <c r="G695" i="76"/>
  <c r="H695" i="76" s="1"/>
  <c r="G693" i="76"/>
  <c r="H693" i="76" s="1"/>
  <c r="G691" i="76"/>
  <c r="H691" i="76" s="1"/>
  <c r="G689" i="76"/>
  <c r="H689" i="76" s="1"/>
  <c r="G687" i="76"/>
  <c r="H687" i="76" s="1"/>
  <c r="G685" i="76"/>
  <c r="H685" i="76" s="1"/>
  <c r="G683" i="76"/>
  <c r="H683" i="76" s="1"/>
  <c r="G681" i="76"/>
  <c r="H681" i="76" s="1"/>
  <c r="G679" i="76"/>
  <c r="H679" i="76" s="1"/>
  <c r="G677" i="76"/>
  <c r="H677" i="76" s="1"/>
  <c r="G675" i="76"/>
  <c r="H675" i="76" s="1"/>
  <c r="G673" i="76"/>
  <c r="H673" i="76" s="1"/>
  <c r="G671" i="76"/>
  <c r="H671" i="76" s="1"/>
  <c r="G669" i="76"/>
  <c r="H669" i="76" s="1"/>
  <c r="G667" i="76"/>
  <c r="H667" i="76" s="1"/>
  <c r="G665" i="76"/>
  <c r="H665" i="76" s="1"/>
  <c r="G663" i="76"/>
  <c r="H663" i="76" s="1"/>
  <c r="G661" i="76"/>
  <c r="H661" i="76" s="1"/>
  <c r="G659" i="76"/>
  <c r="H659" i="76" s="1"/>
  <c r="G657" i="76"/>
  <c r="H657" i="76" s="1"/>
  <c r="G655" i="76"/>
  <c r="H655" i="76" s="1"/>
  <c r="G653" i="76"/>
  <c r="H653" i="76" s="1"/>
  <c r="G651" i="76"/>
  <c r="H651" i="76" s="1"/>
  <c r="G649" i="76"/>
  <c r="H649" i="76" s="1"/>
  <c r="G647" i="76"/>
  <c r="H647" i="76" s="1"/>
  <c r="G645" i="76"/>
  <c r="H645" i="76" s="1"/>
  <c r="G643" i="76"/>
  <c r="H643" i="76" s="1"/>
  <c r="G641" i="76"/>
  <c r="H641" i="76" s="1"/>
  <c r="G639" i="76"/>
  <c r="H639" i="76" s="1"/>
  <c r="G637" i="76"/>
  <c r="H637" i="76" s="1"/>
  <c r="G635" i="76"/>
  <c r="H635" i="76" s="1"/>
  <c r="G633" i="76"/>
  <c r="H633" i="76" s="1"/>
  <c r="G631" i="76"/>
  <c r="H631" i="76" s="1"/>
  <c r="G629" i="76"/>
  <c r="H629" i="76" s="1"/>
  <c r="G627" i="76"/>
  <c r="H627" i="76" s="1"/>
  <c r="G625" i="76"/>
  <c r="H625" i="76" s="1"/>
  <c r="G623" i="76"/>
  <c r="H623" i="76" s="1"/>
  <c r="G621" i="76"/>
  <c r="H621" i="76" s="1"/>
  <c r="G619" i="76"/>
  <c r="H619" i="76" s="1"/>
  <c r="G617" i="76"/>
  <c r="H617" i="76" s="1"/>
  <c r="G615" i="76"/>
  <c r="H615" i="76" s="1"/>
  <c r="G613" i="76"/>
  <c r="H613" i="76" s="1"/>
  <c r="G611" i="76"/>
  <c r="H611" i="76" s="1"/>
  <c r="G609" i="76"/>
  <c r="H609" i="76" s="1"/>
  <c r="G607" i="76"/>
  <c r="H607" i="76" s="1"/>
  <c r="G605" i="76"/>
  <c r="H605" i="76" s="1"/>
  <c r="G603" i="76"/>
  <c r="H603" i="76" s="1"/>
  <c r="G601" i="76"/>
  <c r="H601" i="76" s="1"/>
  <c r="G599" i="76"/>
  <c r="H599" i="76" s="1"/>
  <c r="G597" i="76"/>
  <c r="H597" i="76" s="1"/>
  <c r="G595" i="76"/>
  <c r="H595" i="76" s="1"/>
  <c r="G593" i="76"/>
  <c r="H593" i="76" s="1"/>
  <c r="G591" i="76"/>
  <c r="H591" i="76" s="1"/>
  <c r="G589" i="76"/>
  <c r="H589" i="76" s="1"/>
  <c r="G587" i="76"/>
  <c r="H587" i="76" s="1"/>
  <c r="G585" i="76"/>
  <c r="H585" i="76" s="1"/>
  <c r="G583" i="76"/>
  <c r="H583" i="76" s="1"/>
  <c r="G581" i="76"/>
  <c r="H581" i="76" s="1"/>
  <c r="G579" i="76"/>
  <c r="H579" i="76" s="1"/>
  <c r="G577" i="76"/>
  <c r="H577" i="76" s="1"/>
  <c r="G575" i="76"/>
  <c r="H575" i="76" s="1"/>
  <c r="G573" i="76"/>
  <c r="H573" i="76" s="1"/>
  <c r="G571" i="76"/>
  <c r="H571" i="76" s="1"/>
  <c r="G569" i="76"/>
  <c r="H569" i="76" s="1"/>
  <c r="G567" i="76"/>
  <c r="H567" i="76" s="1"/>
  <c r="G565" i="76"/>
  <c r="H565" i="76" s="1"/>
  <c r="G563" i="76"/>
  <c r="H563" i="76" s="1"/>
  <c r="G561" i="76"/>
  <c r="H561" i="76" s="1"/>
  <c r="G559" i="76"/>
  <c r="H559" i="76" s="1"/>
  <c r="G557" i="76"/>
  <c r="H557" i="76" s="1"/>
  <c r="G555" i="76"/>
  <c r="H555" i="76" s="1"/>
  <c r="G553" i="76"/>
  <c r="H553" i="76" s="1"/>
  <c r="G551" i="76"/>
  <c r="H551" i="76" s="1"/>
  <c r="G549" i="76"/>
  <c r="H549" i="76" s="1"/>
  <c r="G547" i="76"/>
  <c r="H547" i="76" s="1"/>
  <c r="G543" i="76"/>
  <c r="H543" i="76" s="1"/>
  <c r="G545" i="76"/>
  <c r="H545" i="76" s="1"/>
  <c r="G1719" i="76"/>
  <c r="H1719" i="76" s="1"/>
  <c r="G1717" i="76"/>
  <c r="H1717" i="76" s="1"/>
  <c r="G1715" i="76"/>
  <c r="H1715" i="76" s="1"/>
  <c r="G1713" i="76"/>
  <c r="H1713" i="76" s="1"/>
  <c r="G1711" i="76"/>
  <c r="H1711" i="76" s="1"/>
  <c r="G1709" i="76"/>
  <c r="H1709" i="76" s="1"/>
  <c r="G1707" i="76"/>
  <c r="H1707" i="76" s="1"/>
  <c r="G1705" i="76"/>
  <c r="H1705" i="76" s="1"/>
  <c r="G1703" i="76"/>
  <c r="H1703" i="76" s="1"/>
  <c r="G1701" i="76"/>
  <c r="H1701" i="76" s="1"/>
  <c r="G1699" i="76"/>
  <c r="H1699" i="76" s="1"/>
  <c r="G1697" i="76"/>
  <c r="H1697" i="76" s="1"/>
  <c r="G1695" i="76"/>
  <c r="H1695" i="76" s="1"/>
  <c r="G1693" i="76"/>
  <c r="H1693" i="76" s="1"/>
  <c r="G1691" i="76"/>
  <c r="H1691" i="76" s="1"/>
  <c r="G1689" i="76"/>
  <c r="H1689" i="76" s="1"/>
  <c r="G1687" i="76"/>
  <c r="H1687" i="76" s="1"/>
  <c r="G1685" i="76"/>
  <c r="H1685" i="76" s="1"/>
  <c r="G1683" i="76"/>
  <c r="H1683" i="76" s="1"/>
  <c r="G1681" i="76"/>
  <c r="H1681" i="76" s="1"/>
  <c r="G1679" i="76"/>
  <c r="H1679" i="76" s="1"/>
  <c r="G1677" i="76"/>
  <c r="H1677" i="76" s="1"/>
  <c r="G1675" i="76"/>
  <c r="H1675" i="76" s="1"/>
  <c r="G1673" i="76"/>
  <c r="H1673" i="76" s="1"/>
  <c r="G1671" i="76"/>
  <c r="H1671" i="76" s="1"/>
  <c r="G1669" i="76"/>
  <c r="H1669" i="76" s="1"/>
  <c r="G1667" i="76"/>
  <c r="H1667" i="76" s="1"/>
  <c r="G1665" i="76"/>
  <c r="H1665" i="76" s="1"/>
  <c r="G1663" i="76"/>
  <c r="H1663" i="76" s="1"/>
  <c r="G1661" i="76"/>
  <c r="H1661" i="76" s="1"/>
  <c r="G1659" i="76"/>
  <c r="H1659" i="76" s="1"/>
  <c r="G1657" i="76"/>
  <c r="H1657" i="76" s="1"/>
  <c r="G1655" i="76"/>
  <c r="H1655" i="76" s="1"/>
  <c r="G1653" i="76"/>
  <c r="H1653" i="76" s="1"/>
  <c r="G1651" i="76"/>
  <c r="H1651" i="76" s="1"/>
  <c r="G1649" i="76"/>
  <c r="H1649" i="76" s="1"/>
  <c r="G1647" i="76"/>
  <c r="H1647" i="76" s="1"/>
  <c r="G1645" i="76"/>
  <c r="H1645" i="76" s="1"/>
  <c r="G1643" i="76"/>
  <c r="H1643" i="76" s="1"/>
  <c r="G1641" i="76"/>
  <c r="H1641" i="76" s="1"/>
  <c r="G1639" i="76"/>
  <c r="H1639" i="76" s="1"/>
  <c r="G1637" i="76"/>
  <c r="H1637" i="76" s="1"/>
  <c r="G1635" i="76"/>
  <c r="H1635" i="76" s="1"/>
  <c r="G1633" i="76"/>
  <c r="H1633" i="76" s="1"/>
  <c r="G1631" i="76"/>
  <c r="H1631" i="76" s="1"/>
  <c r="G1629" i="76"/>
  <c r="H1629" i="76" s="1"/>
  <c r="G1627" i="76"/>
  <c r="H1627" i="76" s="1"/>
  <c r="G1625" i="76"/>
  <c r="H1625" i="76" s="1"/>
  <c r="G1623" i="76"/>
  <c r="H1623" i="76" s="1"/>
  <c r="G1621" i="76"/>
  <c r="H1621" i="76" s="1"/>
  <c r="G1619" i="76"/>
  <c r="H1619" i="76" s="1"/>
  <c r="G1617" i="76"/>
  <c r="H1617" i="76" s="1"/>
  <c r="G1615" i="76"/>
  <c r="H1615" i="76" s="1"/>
  <c r="G1613" i="76"/>
  <c r="H1613" i="76" s="1"/>
  <c r="G1611" i="76"/>
  <c r="H1611" i="76" s="1"/>
  <c r="G1609" i="76"/>
  <c r="H1609" i="76" s="1"/>
  <c r="G1607" i="76"/>
  <c r="H1607" i="76" s="1"/>
  <c r="G1605" i="76"/>
  <c r="H1605" i="76" s="1"/>
  <c r="G1603" i="76"/>
  <c r="H1603" i="76" s="1"/>
  <c r="G1601" i="76"/>
  <c r="H1601" i="76" s="1"/>
  <c r="G1599" i="76"/>
  <c r="H1599" i="76" s="1"/>
  <c r="G1597" i="76"/>
  <c r="H1597" i="76" s="1"/>
  <c r="G1595" i="76"/>
  <c r="H1595" i="76" s="1"/>
  <c r="G1593" i="76"/>
  <c r="H1593" i="76" s="1"/>
  <c r="G1591" i="76"/>
  <c r="H1591" i="76" s="1"/>
  <c r="G1589" i="76"/>
  <c r="H1589" i="76" s="1"/>
  <c r="G1587" i="76"/>
  <c r="H1587" i="76" s="1"/>
  <c r="G1585" i="76"/>
  <c r="H1585" i="76" s="1"/>
  <c r="G1583" i="76"/>
  <c r="H1583" i="76" s="1"/>
  <c r="G1581" i="76"/>
  <c r="H1581" i="76" s="1"/>
  <c r="G1579" i="76"/>
  <c r="H1579" i="76" s="1"/>
  <c r="G1720" i="76"/>
  <c r="H1720" i="76" s="1"/>
  <c r="G1718" i="76"/>
  <c r="H1718" i="76" s="1"/>
  <c r="G1716" i="76"/>
  <c r="H1716" i="76" s="1"/>
  <c r="G1714" i="76"/>
  <c r="H1714" i="76" s="1"/>
  <c r="G1712" i="76"/>
  <c r="H1712" i="76" s="1"/>
  <c r="G1710" i="76"/>
  <c r="H1710" i="76" s="1"/>
  <c r="G1708" i="76"/>
  <c r="H1708" i="76" s="1"/>
  <c r="G1706" i="76"/>
  <c r="H1706" i="76" s="1"/>
  <c r="G1704" i="76"/>
  <c r="H1704" i="76" s="1"/>
  <c r="G1702" i="76"/>
  <c r="H1702" i="76" s="1"/>
  <c r="G1700" i="76"/>
  <c r="H1700" i="76" s="1"/>
  <c r="G1698" i="76"/>
  <c r="H1698" i="76" s="1"/>
  <c r="G1696" i="76"/>
  <c r="H1696" i="76" s="1"/>
  <c r="G1694" i="76"/>
  <c r="H1694" i="76" s="1"/>
  <c r="G1692" i="76"/>
  <c r="H1692" i="76" s="1"/>
  <c r="G1690" i="76"/>
  <c r="H1690" i="76" s="1"/>
  <c r="G1688" i="76"/>
  <c r="H1688" i="76" s="1"/>
  <c r="G1686" i="76"/>
  <c r="H1686" i="76" s="1"/>
  <c r="G1684" i="76"/>
  <c r="H1684" i="76" s="1"/>
  <c r="G1682" i="76"/>
  <c r="H1682" i="76" s="1"/>
  <c r="G1680" i="76"/>
  <c r="H1680" i="76" s="1"/>
  <c r="G1678" i="76"/>
  <c r="H1678" i="76" s="1"/>
  <c r="G1676" i="76"/>
  <c r="H1676" i="76" s="1"/>
  <c r="G1674" i="76"/>
  <c r="H1674" i="76" s="1"/>
  <c r="G1672" i="76"/>
  <c r="H1672" i="76" s="1"/>
  <c r="G1670" i="76"/>
  <c r="H1670" i="76" s="1"/>
  <c r="G1668" i="76"/>
  <c r="H1668" i="76" s="1"/>
  <c r="G1666" i="76"/>
  <c r="H1666" i="76" s="1"/>
  <c r="G1664" i="76"/>
  <c r="H1664" i="76" s="1"/>
  <c r="G1662" i="76"/>
  <c r="H1662" i="76" s="1"/>
  <c r="G1660" i="76"/>
  <c r="H1660" i="76" s="1"/>
  <c r="G1658" i="76"/>
  <c r="H1658" i="76" s="1"/>
  <c r="G1656" i="76"/>
  <c r="H1656" i="76" s="1"/>
  <c r="G1654" i="76"/>
  <c r="H1654" i="76" s="1"/>
  <c r="G1652" i="76"/>
  <c r="H1652" i="76" s="1"/>
  <c r="G1650" i="76"/>
  <c r="H1650" i="76" s="1"/>
  <c r="G1648" i="76"/>
  <c r="H1648" i="76" s="1"/>
  <c r="G1646" i="76"/>
  <c r="H1646" i="76" s="1"/>
  <c r="G1644" i="76"/>
  <c r="H1644" i="76" s="1"/>
  <c r="G1642" i="76"/>
  <c r="H1642" i="76" s="1"/>
  <c r="G1640" i="76"/>
  <c r="H1640" i="76" s="1"/>
  <c r="G1638" i="76"/>
  <c r="H1638" i="76" s="1"/>
  <c r="G1636" i="76"/>
  <c r="H1636" i="76" s="1"/>
  <c r="G1634" i="76"/>
  <c r="H1634" i="76" s="1"/>
  <c r="G1632" i="76"/>
  <c r="H1632" i="76" s="1"/>
  <c r="G1630" i="76"/>
  <c r="H1630" i="76" s="1"/>
  <c r="G1628" i="76"/>
  <c r="H1628" i="76" s="1"/>
  <c r="G1626" i="76"/>
  <c r="H1626" i="76" s="1"/>
  <c r="G1624" i="76"/>
  <c r="H1624" i="76" s="1"/>
  <c r="G1622" i="76"/>
  <c r="H1622" i="76" s="1"/>
  <c r="G1620" i="76"/>
  <c r="H1620" i="76" s="1"/>
  <c r="G1618" i="76"/>
  <c r="H1618" i="76" s="1"/>
  <c r="G1616" i="76"/>
  <c r="H1616" i="76" s="1"/>
  <c r="G1614" i="76"/>
  <c r="H1614" i="76" s="1"/>
  <c r="G1612" i="76"/>
  <c r="H1612" i="76" s="1"/>
  <c r="G1610" i="76"/>
  <c r="H1610" i="76" s="1"/>
  <c r="G1608" i="76"/>
  <c r="H1608" i="76" s="1"/>
  <c r="G1606" i="76"/>
  <c r="H1606" i="76" s="1"/>
  <c r="G1604" i="76"/>
  <c r="H1604" i="76" s="1"/>
  <c r="G1602" i="76"/>
  <c r="H1602" i="76" s="1"/>
  <c r="G1600" i="76"/>
  <c r="H1600" i="76" s="1"/>
  <c r="G1598" i="76"/>
  <c r="H1598" i="76" s="1"/>
  <c r="G1596" i="76"/>
  <c r="H1596" i="76" s="1"/>
  <c r="G1594" i="76"/>
  <c r="H1594" i="76" s="1"/>
  <c r="G1592" i="76"/>
  <c r="H1592" i="76" s="1"/>
  <c r="G1590" i="76"/>
  <c r="H1590" i="76" s="1"/>
  <c r="G1588" i="76"/>
  <c r="H1588" i="76" s="1"/>
  <c r="G1586" i="76"/>
  <c r="H1586" i="76" s="1"/>
  <c r="G1584" i="76"/>
  <c r="H1584" i="76" s="1"/>
  <c r="G1582" i="76"/>
  <c r="H1582" i="76" s="1"/>
  <c r="G1580" i="76"/>
  <c r="H1580" i="76" s="1"/>
  <c r="G2101" i="76"/>
  <c r="H2101" i="76" s="1"/>
  <c r="G2097" i="76"/>
  <c r="H2097" i="76" s="1"/>
  <c r="G2093" i="76"/>
  <c r="H2093" i="76" s="1"/>
  <c r="G2089" i="76"/>
  <c r="H2089" i="76" s="1"/>
  <c r="G2085" i="76"/>
  <c r="H2085" i="76" s="1"/>
  <c r="G2084" i="76"/>
  <c r="H2084" i="76" s="1"/>
  <c r="G2082" i="76"/>
  <c r="H2082" i="76" s="1"/>
  <c r="G2080" i="76"/>
  <c r="H2080" i="76" s="1"/>
  <c r="G2078" i="76"/>
  <c r="H2078" i="76" s="1"/>
  <c r="G2076" i="76"/>
  <c r="H2076" i="76" s="1"/>
  <c r="G2074" i="76"/>
  <c r="H2074" i="76" s="1"/>
  <c r="G2072" i="76"/>
  <c r="H2072" i="76" s="1"/>
  <c r="G2070" i="76"/>
  <c r="H2070" i="76" s="1"/>
  <c r="G2068" i="76"/>
  <c r="H2068" i="76" s="1"/>
  <c r="G2066" i="76"/>
  <c r="H2066" i="76" s="1"/>
  <c r="G2064" i="76"/>
  <c r="H2064" i="76" s="1"/>
  <c r="G2062" i="76"/>
  <c r="H2062" i="76" s="1"/>
  <c r="G2060" i="76"/>
  <c r="H2060" i="76" s="1"/>
  <c r="G2058" i="76"/>
  <c r="H2058" i="76" s="1"/>
  <c r="G2102" i="76"/>
  <c r="H2102" i="76" s="1"/>
  <c r="G2098" i="76"/>
  <c r="H2098" i="76" s="1"/>
  <c r="G2094" i="76"/>
  <c r="H2094" i="76" s="1"/>
  <c r="G2090" i="76"/>
  <c r="H2090" i="76" s="1"/>
  <c r="G2086" i="76"/>
  <c r="H2086" i="76" s="1"/>
  <c r="G2103" i="76"/>
  <c r="H2103" i="76" s="1"/>
  <c r="G2099" i="76"/>
  <c r="H2099" i="76" s="1"/>
  <c r="G2095" i="76"/>
  <c r="H2095" i="76" s="1"/>
  <c r="G2091" i="76"/>
  <c r="H2091" i="76" s="1"/>
  <c r="G2087" i="76"/>
  <c r="H2087" i="76" s="1"/>
  <c r="G2083" i="76"/>
  <c r="H2083" i="76" s="1"/>
  <c r="G2081" i="76"/>
  <c r="H2081" i="76" s="1"/>
  <c r="G2079" i="76"/>
  <c r="H2079" i="76" s="1"/>
  <c r="G2077" i="76"/>
  <c r="H2077" i="76" s="1"/>
  <c r="G2075" i="76"/>
  <c r="H2075" i="76" s="1"/>
  <c r="G2073" i="76"/>
  <c r="H2073" i="76" s="1"/>
  <c r="G2071" i="76"/>
  <c r="H2071" i="76" s="1"/>
  <c r="G2069" i="76"/>
  <c r="H2069" i="76" s="1"/>
  <c r="G2067" i="76"/>
  <c r="H2067" i="76" s="1"/>
  <c r="G2065" i="76"/>
  <c r="H2065" i="76" s="1"/>
  <c r="G2063" i="76"/>
  <c r="H2063" i="76" s="1"/>
  <c r="G2061" i="76"/>
  <c r="H2061" i="76" s="1"/>
  <c r="G2059" i="76"/>
  <c r="H2059" i="76" s="1"/>
  <c r="G2057" i="76"/>
  <c r="H2057" i="76" s="1"/>
  <c r="G2100" i="76"/>
  <c r="H2100" i="76" s="1"/>
  <c r="G2096" i="76"/>
  <c r="H2096" i="76" s="1"/>
  <c r="G2092" i="76"/>
  <c r="H2092" i="76" s="1"/>
  <c r="G2088" i="76"/>
  <c r="H2088" i="76" s="1"/>
  <c r="G359" i="76"/>
  <c r="H359" i="76" s="1"/>
  <c r="G355" i="76"/>
  <c r="H355" i="76" s="1"/>
  <c r="G351" i="76"/>
  <c r="H351" i="76" s="1"/>
  <c r="G347" i="76"/>
  <c r="H347" i="76" s="1"/>
  <c r="G343" i="76"/>
  <c r="H343" i="76" s="1"/>
  <c r="G339" i="76"/>
  <c r="H339" i="76" s="1"/>
  <c r="G335" i="76"/>
  <c r="H335" i="76" s="1"/>
  <c r="G331" i="76"/>
  <c r="H331" i="76" s="1"/>
  <c r="G327" i="76"/>
  <c r="H327" i="76" s="1"/>
  <c r="G323" i="76"/>
  <c r="H323" i="76" s="1"/>
  <c r="G319" i="76"/>
  <c r="H319" i="76" s="1"/>
  <c r="G315" i="76"/>
  <c r="H315" i="76" s="1"/>
  <c r="G311" i="76"/>
  <c r="H311" i="76" s="1"/>
  <c r="G307" i="76"/>
  <c r="H307" i="76" s="1"/>
  <c r="G303" i="76"/>
  <c r="H303" i="76" s="1"/>
  <c r="G299" i="76"/>
  <c r="H299" i="76" s="1"/>
  <c r="G295" i="76"/>
  <c r="H295" i="76" s="1"/>
  <c r="G291" i="76"/>
  <c r="H291" i="76" s="1"/>
  <c r="G287" i="76"/>
  <c r="H287" i="76" s="1"/>
  <c r="G283" i="76"/>
  <c r="H283" i="76" s="1"/>
  <c r="G279" i="76"/>
  <c r="H279" i="76" s="1"/>
  <c r="G275" i="76"/>
  <c r="H275" i="76" s="1"/>
  <c r="G360" i="76"/>
  <c r="H360" i="76" s="1"/>
  <c r="G356" i="76"/>
  <c r="H356" i="76" s="1"/>
  <c r="G352" i="76"/>
  <c r="H352" i="76" s="1"/>
  <c r="G348" i="76"/>
  <c r="H348" i="76" s="1"/>
  <c r="G344" i="76"/>
  <c r="H344" i="76" s="1"/>
  <c r="G340" i="76"/>
  <c r="H340" i="76" s="1"/>
  <c r="G336" i="76"/>
  <c r="H336" i="76" s="1"/>
  <c r="G332" i="76"/>
  <c r="H332" i="76" s="1"/>
  <c r="G328" i="76"/>
  <c r="H328" i="76" s="1"/>
  <c r="G324" i="76"/>
  <c r="H324" i="76" s="1"/>
  <c r="G320" i="76"/>
  <c r="H320" i="76" s="1"/>
  <c r="G316" i="76"/>
  <c r="H316" i="76" s="1"/>
  <c r="G312" i="76"/>
  <c r="H312" i="76" s="1"/>
  <c r="G308" i="76"/>
  <c r="H308" i="76" s="1"/>
  <c r="G304" i="76"/>
  <c r="H304" i="76" s="1"/>
  <c r="G300" i="76"/>
  <c r="H300" i="76" s="1"/>
  <c r="G296" i="76"/>
  <c r="H296" i="76" s="1"/>
  <c r="G292" i="76"/>
  <c r="H292" i="76" s="1"/>
  <c r="G288" i="76"/>
  <c r="H288" i="76" s="1"/>
  <c r="G284" i="76"/>
  <c r="H284" i="76" s="1"/>
  <c r="G280" i="76"/>
  <c r="H280" i="76" s="1"/>
  <c r="G276" i="76"/>
  <c r="H276" i="76" s="1"/>
  <c r="G272" i="76"/>
  <c r="H272" i="76" s="1"/>
  <c r="G361" i="76"/>
  <c r="H361" i="76" s="1"/>
  <c r="G357" i="76"/>
  <c r="H357" i="76" s="1"/>
  <c r="G353" i="76"/>
  <c r="H353" i="76" s="1"/>
  <c r="G349" i="76"/>
  <c r="H349" i="76" s="1"/>
  <c r="G345" i="76"/>
  <c r="H345" i="76" s="1"/>
  <c r="G341" i="76"/>
  <c r="H341" i="76" s="1"/>
  <c r="G337" i="76"/>
  <c r="H337" i="76" s="1"/>
  <c r="G333" i="76"/>
  <c r="H333" i="76" s="1"/>
  <c r="G329" i="76"/>
  <c r="H329" i="76" s="1"/>
  <c r="G325" i="76"/>
  <c r="H325" i="76" s="1"/>
  <c r="G321" i="76"/>
  <c r="H321" i="76" s="1"/>
  <c r="G317" i="76"/>
  <c r="H317" i="76" s="1"/>
  <c r="G313" i="76"/>
  <c r="H313" i="76" s="1"/>
  <c r="G309" i="76"/>
  <c r="H309" i="76" s="1"/>
  <c r="G305" i="76"/>
  <c r="H305" i="76" s="1"/>
  <c r="G301" i="76"/>
  <c r="H301" i="76" s="1"/>
  <c r="G297" i="76"/>
  <c r="H297" i="76" s="1"/>
  <c r="G293" i="76"/>
  <c r="H293" i="76" s="1"/>
  <c r="G289" i="76"/>
  <c r="H289" i="76" s="1"/>
  <c r="G285" i="76"/>
  <c r="H285" i="76" s="1"/>
  <c r="G281" i="76"/>
  <c r="H281" i="76" s="1"/>
  <c r="G277" i="76"/>
  <c r="H277" i="76" s="1"/>
  <c r="G273" i="76"/>
  <c r="H273" i="76" s="1"/>
  <c r="G362" i="76"/>
  <c r="H362" i="76" s="1"/>
  <c r="G358" i="76"/>
  <c r="H358" i="76" s="1"/>
  <c r="G354" i="76"/>
  <c r="H354" i="76" s="1"/>
  <c r="G350" i="76"/>
  <c r="H350" i="76" s="1"/>
  <c r="G346" i="76"/>
  <c r="H346" i="76" s="1"/>
  <c r="G342" i="76"/>
  <c r="H342" i="76" s="1"/>
  <c r="G338" i="76"/>
  <c r="H338" i="76" s="1"/>
  <c r="G334" i="76"/>
  <c r="H334" i="76" s="1"/>
  <c r="G330" i="76"/>
  <c r="H330" i="76" s="1"/>
  <c r="G326" i="76"/>
  <c r="H326" i="76" s="1"/>
  <c r="G322" i="76"/>
  <c r="H322" i="76" s="1"/>
  <c r="G318" i="76"/>
  <c r="H318" i="76" s="1"/>
  <c r="G314" i="76"/>
  <c r="H314" i="76" s="1"/>
  <c r="G310" i="76"/>
  <c r="H310" i="76" s="1"/>
  <c r="G306" i="76"/>
  <c r="H306" i="76" s="1"/>
  <c r="G302" i="76"/>
  <c r="H302" i="76" s="1"/>
  <c r="G298" i="76"/>
  <c r="H298" i="76" s="1"/>
  <c r="G294" i="76"/>
  <c r="H294" i="76" s="1"/>
  <c r="G290" i="76"/>
  <c r="H290" i="76" s="1"/>
  <c r="G286" i="76"/>
  <c r="H286" i="76" s="1"/>
  <c r="G282" i="76"/>
  <c r="H282" i="76" s="1"/>
  <c r="G278" i="76"/>
  <c r="H278" i="76" s="1"/>
  <c r="G274" i="76"/>
  <c r="H274" i="76" s="1"/>
  <c r="G1403" i="76"/>
  <c r="H1403" i="76" s="1"/>
  <c r="G1399" i="76"/>
  <c r="H1399" i="76" s="1"/>
  <c r="G1395" i="76"/>
  <c r="H1395" i="76" s="1"/>
  <c r="G1391" i="76"/>
  <c r="H1391" i="76" s="1"/>
  <c r="G1387" i="76"/>
  <c r="H1387" i="76" s="1"/>
  <c r="G1383" i="76"/>
  <c r="H1383" i="76" s="1"/>
  <c r="G1379" i="76"/>
  <c r="H1379" i="76" s="1"/>
  <c r="G1375" i="76"/>
  <c r="H1375" i="76" s="1"/>
  <c r="G1371" i="76"/>
  <c r="H1371" i="76" s="1"/>
  <c r="G1367" i="76"/>
  <c r="H1367" i="76" s="1"/>
  <c r="G1404" i="76"/>
  <c r="H1404" i="76" s="1"/>
  <c r="G1400" i="76"/>
  <c r="H1400" i="76" s="1"/>
  <c r="G1396" i="76"/>
  <c r="H1396" i="76" s="1"/>
  <c r="G1392" i="76"/>
  <c r="H1392" i="76" s="1"/>
  <c r="G1388" i="76"/>
  <c r="H1388" i="76" s="1"/>
  <c r="G1384" i="76"/>
  <c r="H1384" i="76" s="1"/>
  <c r="G1380" i="76"/>
  <c r="H1380" i="76" s="1"/>
  <c r="G1376" i="76"/>
  <c r="H1376" i="76" s="1"/>
  <c r="G1372" i="76"/>
  <c r="H1372" i="76" s="1"/>
  <c r="G1368" i="76"/>
  <c r="H1368" i="76" s="1"/>
  <c r="G1405" i="76"/>
  <c r="H1405" i="76" s="1"/>
  <c r="G1401" i="76"/>
  <c r="H1401" i="76" s="1"/>
  <c r="G1397" i="76"/>
  <c r="H1397" i="76" s="1"/>
  <c r="G1393" i="76"/>
  <c r="H1393" i="76" s="1"/>
  <c r="G1389" i="76"/>
  <c r="H1389" i="76" s="1"/>
  <c r="G1385" i="76"/>
  <c r="H1385" i="76" s="1"/>
  <c r="G1381" i="76"/>
  <c r="H1381" i="76" s="1"/>
  <c r="G1377" i="76"/>
  <c r="H1377" i="76" s="1"/>
  <c r="G1373" i="76"/>
  <c r="H1373" i="76" s="1"/>
  <c r="G1369" i="76"/>
  <c r="H1369" i="76" s="1"/>
  <c r="G1365" i="76"/>
  <c r="H1365" i="76" s="1"/>
  <c r="G1402" i="76"/>
  <c r="H1402" i="76" s="1"/>
  <c r="G1398" i="76"/>
  <c r="H1398" i="76" s="1"/>
  <c r="G1394" i="76"/>
  <c r="H1394" i="76" s="1"/>
  <c r="G1390" i="76"/>
  <c r="H1390" i="76" s="1"/>
  <c r="G1386" i="76"/>
  <c r="H1386" i="76" s="1"/>
  <c r="G1382" i="76"/>
  <c r="H1382" i="76" s="1"/>
  <c r="G1378" i="76"/>
  <c r="H1378" i="76" s="1"/>
  <c r="G1374" i="76"/>
  <c r="H1374" i="76" s="1"/>
  <c r="G1370" i="76"/>
  <c r="H1370" i="76" s="1"/>
  <c r="G1366" i="76"/>
  <c r="H1366" i="76" s="1"/>
  <c r="G1968" i="76"/>
  <c r="H1968" i="76" s="1"/>
  <c r="G1966" i="76"/>
  <c r="H1966" i="76" s="1"/>
  <c r="G1964" i="76"/>
  <c r="H1964" i="76" s="1"/>
  <c r="G1962" i="76"/>
  <c r="H1962" i="76" s="1"/>
  <c r="G1960" i="76"/>
  <c r="H1960" i="76" s="1"/>
  <c r="G1958" i="76"/>
  <c r="H1958" i="76" s="1"/>
  <c r="G1956" i="76"/>
  <c r="H1956" i="76" s="1"/>
  <c r="G1954" i="76"/>
  <c r="H1954" i="76" s="1"/>
  <c r="G1952" i="76"/>
  <c r="H1952" i="76" s="1"/>
  <c r="G1950" i="76"/>
  <c r="H1950" i="76" s="1"/>
  <c r="G1969" i="76"/>
  <c r="H1969" i="76" s="1"/>
  <c r="G1967" i="76"/>
  <c r="H1967" i="76" s="1"/>
  <c r="G1965" i="76"/>
  <c r="H1965" i="76" s="1"/>
  <c r="G1963" i="76"/>
  <c r="H1963" i="76" s="1"/>
  <c r="G1961" i="76"/>
  <c r="H1961" i="76" s="1"/>
  <c r="G1959" i="76"/>
  <c r="H1959" i="76" s="1"/>
  <c r="G1957" i="76"/>
  <c r="H1957" i="76" s="1"/>
  <c r="G1955" i="76"/>
  <c r="H1955" i="76" s="1"/>
  <c r="G1953" i="76"/>
  <c r="H1953" i="76" s="1"/>
  <c r="G1951" i="76"/>
  <c r="H1951" i="76" s="1"/>
  <c r="G111" i="76"/>
  <c r="H111" i="76" s="1"/>
  <c r="G107" i="76"/>
  <c r="H107" i="76" s="1"/>
  <c r="G103" i="76"/>
  <c r="H103" i="76" s="1"/>
  <c r="G99" i="76"/>
  <c r="H99" i="76" s="1"/>
  <c r="G95" i="76"/>
  <c r="H95" i="76" s="1"/>
  <c r="G91" i="76"/>
  <c r="H91" i="76" s="1"/>
  <c r="G87" i="76"/>
  <c r="H87" i="76" s="1"/>
  <c r="G83" i="76"/>
  <c r="H83" i="76" s="1"/>
  <c r="G79" i="76"/>
  <c r="H79" i="76" s="1"/>
  <c r="G76" i="76"/>
  <c r="H76" i="76" s="1"/>
  <c r="G75" i="76"/>
  <c r="H75" i="76" s="1"/>
  <c r="G73" i="76"/>
  <c r="H73" i="76" s="1"/>
  <c r="G71" i="76"/>
  <c r="H71" i="76" s="1"/>
  <c r="G69" i="76"/>
  <c r="H69" i="76" s="1"/>
  <c r="G67" i="76"/>
  <c r="H67" i="76" s="1"/>
  <c r="G65" i="76"/>
  <c r="H65" i="76" s="1"/>
  <c r="G63" i="76"/>
  <c r="H63" i="76" s="1"/>
  <c r="G61" i="76"/>
  <c r="H61" i="76" s="1"/>
  <c r="G59" i="76"/>
  <c r="H59" i="76" s="1"/>
  <c r="G57" i="76"/>
  <c r="H57" i="76" s="1"/>
  <c r="G55" i="76"/>
  <c r="H55" i="76" s="1"/>
  <c r="G53" i="76"/>
  <c r="H53" i="76" s="1"/>
  <c r="G51" i="76"/>
  <c r="H51" i="76" s="1"/>
  <c r="G49" i="76"/>
  <c r="H49" i="76" s="1"/>
  <c r="G47" i="76"/>
  <c r="H47" i="76" s="1"/>
  <c r="G45" i="76"/>
  <c r="H45" i="76" s="1"/>
  <c r="G43" i="76"/>
  <c r="H43" i="76" s="1"/>
  <c r="G31" i="76"/>
  <c r="H31" i="76" s="1"/>
  <c r="G27" i="76"/>
  <c r="H27" i="76" s="1"/>
  <c r="G38" i="76"/>
  <c r="H38" i="76" s="1"/>
  <c r="G30" i="76"/>
  <c r="H30" i="76" s="1"/>
  <c r="G26" i="76"/>
  <c r="H26" i="76" s="1"/>
  <c r="G112" i="76"/>
  <c r="H112" i="76" s="1"/>
  <c r="G108" i="76"/>
  <c r="H108" i="76" s="1"/>
  <c r="G104" i="76"/>
  <c r="H104" i="76" s="1"/>
  <c r="G100" i="76"/>
  <c r="H100" i="76" s="1"/>
  <c r="G96" i="76"/>
  <c r="H96" i="76" s="1"/>
  <c r="G92" i="76"/>
  <c r="H92" i="76" s="1"/>
  <c r="G88" i="76"/>
  <c r="H88" i="76" s="1"/>
  <c r="G84" i="76"/>
  <c r="H84" i="76" s="1"/>
  <c r="G80" i="76"/>
  <c r="H80" i="76" s="1"/>
  <c r="G66" i="76"/>
  <c r="H66" i="76" s="1"/>
  <c r="G64" i="76"/>
  <c r="H64" i="76" s="1"/>
  <c r="G62" i="76"/>
  <c r="H62" i="76" s="1"/>
  <c r="G60" i="76"/>
  <c r="H60" i="76" s="1"/>
  <c r="G58" i="76"/>
  <c r="H58" i="76" s="1"/>
  <c r="G54" i="76"/>
  <c r="H54" i="76" s="1"/>
  <c r="G52" i="76"/>
  <c r="H52" i="76" s="1"/>
  <c r="G48" i="76"/>
  <c r="H48" i="76" s="1"/>
  <c r="G42" i="76"/>
  <c r="H42" i="76" s="1"/>
  <c r="G36" i="76"/>
  <c r="H36" i="76" s="1"/>
  <c r="G113" i="76"/>
  <c r="H113" i="76" s="1"/>
  <c r="G109" i="76"/>
  <c r="H109" i="76" s="1"/>
  <c r="G105" i="76"/>
  <c r="H105" i="76" s="1"/>
  <c r="G101" i="76"/>
  <c r="H101" i="76" s="1"/>
  <c r="G97" i="76"/>
  <c r="H97" i="76" s="1"/>
  <c r="G93" i="76"/>
  <c r="H93" i="76" s="1"/>
  <c r="G89" i="76"/>
  <c r="H89" i="76" s="1"/>
  <c r="G85" i="76"/>
  <c r="H85" i="76" s="1"/>
  <c r="G81" i="76"/>
  <c r="H81" i="76" s="1"/>
  <c r="G74" i="76"/>
  <c r="H74" i="76" s="1"/>
  <c r="G72" i="76"/>
  <c r="H72" i="76" s="1"/>
  <c r="G70" i="76"/>
  <c r="H70" i="76" s="1"/>
  <c r="G68" i="76"/>
  <c r="H68" i="76" s="1"/>
  <c r="G56" i="76"/>
  <c r="H56" i="76" s="1"/>
  <c r="G50" i="76"/>
  <c r="H50" i="76" s="1"/>
  <c r="G46" i="76"/>
  <c r="H46" i="76" s="1"/>
  <c r="G44" i="76"/>
  <c r="H44" i="76" s="1"/>
  <c r="G40" i="76"/>
  <c r="H40" i="76" s="1"/>
  <c r="G32" i="76"/>
  <c r="H32" i="76" s="1"/>
  <c r="G28" i="76"/>
  <c r="H28" i="76" s="1"/>
  <c r="G114" i="76"/>
  <c r="H114" i="76" s="1"/>
  <c r="G110" i="76"/>
  <c r="H110" i="76" s="1"/>
  <c r="G106" i="76"/>
  <c r="H106" i="76" s="1"/>
  <c r="G102" i="76"/>
  <c r="H102" i="76" s="1"/>
  <c r="G98" i="76"/>
  <c r="H98" i="76" s="1"/>
  <c r="G94" i="76"/>
  <c r="H94" i="76" s="1"/>
  <c r="G90" i="76"/>
  <c r="H90" i="76" s="1"/>
  <c r="G86" i="76"/>
  <c r="H86" i="76" s="1"/>
  <c r="G82" i="76"/>
  <c r="H82" i="76" s="1"/>
  <c r="G78" i="76"/>
  <c r="H78" i="76" s="1"/>
  <c r="G77" i="76"/>
  <c r="H77" i="76" s="1"/>
  <c r="G41" i="76"/>
  <c r="H41" i="76" s="1"/>
  <c r="G39" i="76"/>
  <c r="H39" i="76" s="1"/>
  <c r="G37" i="76"/>
  <c r="H37" i="76" s="1"/>
  <c r="G35" i="76"/>
  <c r="H35" i="76" s="1"/>
  <c r="G33" i="76"/>
  <c r="H33" i="76" s="1"/>
  <c r="G29" i="76"/>
  <c r="H29" i="76" s="1"/>
  <c r="G25" i="76"/>
  <c r="H25" i="76" s="1"/>
  <c r="G34" i="76"/>
  <c r="H34" i="76" s="1"/>
  <c r="G139" i="76"/>
  <c r="H139" i="76" s="1"/>
  <c r="G135" i="76"/>
  <c r="H135" i="76" s="1"/>
  <c r="G131" i="76"/>
  <c r="H131" i="76" s="1"/>
  <c r="G127" i="76"/>
  <c r="H127" i="76" s="1"/>
  <c r="G140" i="76"/>
  <c r="H140" i="76" s="1"/>
  <c r="G136" i="76"/>
  <c r="H136" i="76" s="1"/>
  <c r="G132" i="76"/>
  <c r="H132" i="76" s="1"/>
  <c r="G128" i="76"/>
  <c r="H128" i="76" s="1"/>
  <c r="G141" i="76"/>
  <c r="H141" i="76" s="1"/>
  <c r="G137" i="76"/>
  <c r="H137" i="76" s="1"/>
  <c r="G133" i="76"/>
  <c r="H133" i="76" s="1"/>
  <c r="G129" i="76"/>
  <c r="H129" i="76" s="1"/>
  <c r="G125" i="76"/>
  <c r="H125" i="76" s="1"/>
  <c r="G138" i="76"/>
  <c r="H138" i="76" s="1"/>
  <c r="G134" i="76"/>
  <c r="H134" i="76" s="1"/>
  <c r="G130" i="76"/>
  <c r="H130" i="76" s="1"/>
  <c r="G126" i="76"/>
  <c r="H126" i="76" s="1"/>
  <c r="G1142" i="76"/>
  <c r="H1142" i="76" s="1"/>
  <c r="G1140" i="76"/>
  <c r="H1140" i="76" s="1"/>
  <c r="G1138" i="76"/>
  <c r="H1138" i="76" s="1"/>
  <c r="G1136" i="76"/>
  <c r="H1136" i="76" s="1"/>
  <c r="G1134" i="76"/>
  <c r="H1134" i="76" s="1"/>
  <c r="G1132" i="76"/>
  <c r="H1132" i="76" s="1"/>
  <c r="G1130" i="76"/>
  <c r="H1130" i="76" s="1"/>
  <c r="G1128" i="76"/>
  <c r="H1128" i="76" s="1"/>
  <c r="G1126" i="76"/>
  <c r="H1126" i="76" s="1"/>
  <c r="G1124" i="76"/>
  <c r="H1124" i="76" s="1"/>
  <c r="G1122" i="76"/>
  <c r="H1122" i="76" s="1"/>
  <c r="G1120" i="76"/>
  <c r="H1120" i="76" s="1"/>
  <c r="G1118" i="76"/>
  <c r="H1118" i="76" s="1"/>
  <c r="G1116" i="76"/>
  <c r="H1116" i="76" s="1"/>
  <c r="G1114" i="76"/>
  <c r="H1114" i="76" s="1"/>
  <c r="G1112" i="76"/>
  <c r="H1112" i="76" s="1"/>
  <c r="G1110" i="76"/>
  <c r="H1110" i="76" s="1"/>
  <c r="G1108" i="76"/>
  <c r="H1108" i="76" s="1"/>
  <c r="G1106" i="76"/>
  <c r="H1106" i="76" s="1"/>
  <c r="G1104" i="76"/>
  <c r="H1104" i="76" s="1"/>
  <c r="G1102" i="76"/>
  <c r="H1102" i="76" s="1"/>
  <c r="G1100" i="76"/>
  <c r="H1100" i="76" s="1"/>
  <c r="G1098" i="76"/>
  <c r="H1098" i="76" s="1"/>
  <c r="G1096" i="76"/>
  <c r="H1096" i="76" s="1"/>
  <c r="G1094" i="76"/>
  <c r="H1094" i="76" s="1"/>
  <c r="G1092" i="76"/>
  <c r="H1092" i="76" s="1"/>
  <c r="G1090" i="76"/>
  <c r="H1090" i="76" s="1"/>
  <c r="G1088" i="76"/>
  <c r="H1088" i="76" s="1"/>
  <c r="G1086" i="76"/>
  <c r="H1086" i="76" s="1"/>
  <c r="G1084" i="76"/>
  <c r="H1084" i="76" s="1"/>
  <c r="G1082" i="76"/>
  <c r="H1082" i="76" s="1"/>
  <c r="G1080" i="76"/>
  <c r="H1080" i="76" s="1"/>
  <c r="G1078" i="76"/>
  <c r="H1078" i="76" s="1"/>
  <c r="G1076" i="76"/>
  <c r="H1076" i="76" s="1"/>
  <c r="G1074" i="76"/>
  <c r="H1074" i="76" s="1"/>
  <c r="G1072" i="76"/>
  <c r="H1072" i="76" s="1"/>
  <c r="G1070" i="76"/>
  <c r="H1070" i="76" s="1"/>
  <c r="G1068" i="76"/>
  <c r="H1068" i="76" s="1"/>
  <c r="G1066" i="76"/>
  <c r="H1066" i="76" s="1"/>
  <c r="G1064" i="76"/>
  <c r="H1064" i="76" s="1"/>
  <c r="G1062" i="76"/>
  <c r="H1062" i="76" s="1"/>
  <c r="G1060" i="76"/>
  <c r="H1060" i="76" s="1"/>
  <c r="G1058" i="76"/>
  <c r="H1058" i="76" s="1"/>
  <c r="G1056" i="76"/>
  <c r="H1056" i="76" s="1"/>
  <c r="G1054" i="76"/>
  <c r="H1054" i="76" s="1"/>
  <c r="G1052" i="76"/>
  <c r="H1052" i="76" s="1"/>
  <c r="G1050" i="76"/>
  <c r="H1050" i="76" s="1"/>
  <c r="G1048" i="76"/>
  <c r="H1048" i="76" s="1"/>
  <c r="G1046" i="76"/>
  <c r="H1046" i="76" s="1"/>
  <c r="G1044" i="76"/>
  <c r="H1044" i="76" s="1"/>
  <c r="G1042" i="76"/>
  <c r="H1042" i="76" s="1"/>
  <c r="G1040" i="76"/>
  <c r="H1040" i="76" s="1"/>
  <c r="G1038" i="76"/>
  <c r="H1038" i="76" s="1"/>
  <c r="G1036" i="76"/>
  <c r="H1036" i="76" s="1"/>
  <c r="G1034" i="76"/>
  <c r="H1034" i="76" s="1"/>
  <c r="G1032" i="76"/>
  <c r="H1032" i="76" s="1"/>
  <c r="G1030" i="76"/>
  <c r="H1030" i="76" s="1"/>
  <c r="G1028" i="76"/>
  <c r="H1028" i="76" s="1"/>
  <c r="G1026" i="76"/>
  <c r="H1026" i="76" s="1"/>
  <c r="G1024" i="76"/>
  <c r="H1024" i="76" s="1"/>
  <c r="G1022" i="76"/>
  <c r="H1022" i="76" s="1"/>
  <c r="G1020" i="76"/>
  <c r="H1020" i="76" s="1"/>
  <c r="G1018" i="76"/>
  <c r="H1018" i="76" s="1"/>
  <c r="G1016" i="76"/>
  <c r="H1016" i="76" s="1"/>
  <c r="G1014" i="76"/>
  <c r="H1014" i="76" s="1"/>
  <c r="G1012" i="76"/>
  <c r="H1012" i="76" s="1"/>
  <c r="G1010" i="76"/>
  <c r="H1010" i="76" s="1"/>
  <c r="G1008" i="76"/>
  <c r="H1008" i="76" s="1"/>
  <c r="G1006" i="76"/>
  <c r="H1006" i="76" s="1"/>
  <c r="G1004" i="76"/>
  <c r="H1004" i="76" s="1"/>
  <c r="G1002" i="76"/>
  <c r="H1002" i="76" s="1"/>
  <c r="G1000" i="76"/>
  <c r="H1000" i="76" s="1"/>
  <c r="G998" i="76"/>
  <c r="H998" i="76" s="1"/>
  <c r="G996" i="76"/>
  <c r="H996" i="76" s="1"/>
  <c r="G994" i="76"/>
  <c r="H994" i="76" s="1"/>
  <c r="G992" i="76"/>
  <c r="H992" i="76" s="1"/>
  <c r="G1141" i="76"/>
  <c r="H1141" i="76" s="1"/>
  <c r="G1139" i="76"/>
  <c r="H1139" i="76" s="1"/>
  <c r="G1137" i="76"/>
  <c r="H1137" i="76" s="1"/>
  <c r="G1135" i="76"/>
  <c r="H1135" i="76" s="1"/>
  <c r="G1133" i="76"/>
  <c r="H1133" i="76" s="1"/>
  <c r="G1131" i="76"/>
  <c r="H1131" i="76" s="1"/>
  <c r="G1129" i="76"/>
  <c r="H1129" i="76" s="1"/>
  <c r="G1127" i="76"/>
  <c r="H1127" i="76" s="1"/>
  <c r="G1125" i="76"/>
  <c r="H1125" i="76" s="1"/>
  <c r="G1123" i="76"/>
  <c r="H1123" i="76" s="1"/>
  <c r="G1121" i="76"/>
  <c r="H1121" i="76" s="1"/>
  <c r="G1119" i="76"/>
  <c r="H1119" i="76" s="1"/>
  <c r="G1117" i="76"/>
  <c r="H1117" i="76" s="1"/>
  <c r="G1115" i="76"/>
  <c r="H1115" i="76" s="1"/>
  <c r="G1113" i="76"/>
  <c r="H1113" i="76" s="1"/>
  <c r="G1111" i="76"/>
  <c r="H1111" i="76" s="1"/>
  <c r="G1109" i="76"/>
  <c r="H1109" i="76" s="1"/>
  <c r="G1107" i="76"/>
  <c r="H1107" i="76" s="1"/>
  <c r="G1105" i="76"/>
  <c r="H1105" i="76" s="1"/>
  <c r="G1103" i="76"/>
  <c r="H1103" i="76" s="1"/>
  <c r="G1101" i="76"/>
  <c r="H1101" i="76" s="1"/>
  <c r="G1099" i="76"/>
  <c r="H1099" i="76" s="1"/>
  <c r="G1097" i="76"/>
  <c r="H1097" i="76" s="1"/>
  <c r="G1095" i="76"/>
  <c r="H1095" i="76" s="1"/>
  <c r="G1093" i="76"/>
  <c r="H1093" i="76" s="1"/>
  <c r="G1091" i="76"/>
  <c r="H1091" i="76" s="1"/>
  <c r="G1089" i="76"/>
  <c r="H1089" i="76" s="1"/>
  <c r="G1087" i="76"/>
  <c r="H1087" i="76" s="1"/>
  <c r="G1085" i="76"/>
  <c r="H1085" i="76" s="1"/>
  <c r="G1083" i="76"/>
  <c r="H1083" i="76" s="1"/>
  <c r="G1081" i="76"/>
  <c r="H1081" i="76" s="1"/>
  <c r="G1079" i="76"/>
  <c r="H1079" i="76" s="1"/>
  <c r="G1077" i="76"/>
  <c r="H1077" i="76" s="1"/>
  <c r="G1075" i="76"/>
  <c r="H1075" i="76" s="1"/>
  <c r="G1073" i="76"/>
  <c r="H1073" i="76" s="1"/>
  <c r="G1071" i="76"/>
  <c r="H1071" i="76" s="1"/>
  <c r="G1069" i="76"/>
  <c r="H1069" i="76" s="1"/>
  <c r="G1067" i="76"/>
  <c r="H1067" i="76" s="1"/>
  <c r="G1065" i="76"/>
  <c r="H1065" i="76" s="1"/>
  <c r="G1063" i="76"/>
  <c r="H1063" i="76" s="1"/>
  <c r="G1061" i="76"/>
  <c r="H1061" i="76" s="1"/>
  <c r="G1059" i="76"/>
  <c r="H1059" i="76" s="1"/>
  <c r="G1057" i="76"/>
  <c r="H1057" i="76" s="1"/>
  <c r="G1055" i="76"/>
  <c r="H1055" i="76" s="1"/>
  <c r="G1053" i="76"/>
  <c r="H1053" i="76" s="1"/>
  <c r="G1051" i="76"/>
  <c r="H1051" i="76" s="1"/>
  <c r="G1049" i="76"/>
  <c r="H1049" i="76" s="1"/>
  <c r="G1047" i="76"/>
  <c r="H1047" i="76" s="1"/>
  <c r="G1045" i="76"/>
  <c r="H1045" i="76" s="1"/>
  <c r="G1043" i="76"/>
  <c r="H1043" i="76" s="1"/>
  <c r="G1041" i="76"/>
  <c r="H1041" i="76" s="1"/>
  <c r="G1039" i="76"/>
  <c r="H1039" i="76" s="1"/>
  <c r="G1037" i="76"/>
  <c r="H1037" i="76" s="1"/>
  <c r="G1035" i="76"/>
  <c r="H1035" i="76" s="1"/>
  <c r="G1033" i="76"/>
  <c r="H1033" i="76" s="1"/>
  <c r="G1031" i="76"/>
  <c r="H1031" i="76" s="1"/>
  <c r="G1029" i="76"/>
  <c r="H1029" i="76" s="1"/>
  <c r="G1027" i="76"/>
  <c r="H1027" i="76" s="1"/>
  <c r="G1025" i="76"/>
  <c r="H1025" i="76" s="1"/>
  <c r="G1023" i="76"/>
  <c r="H1023" i="76" s="1"/>
  <c r="G1021" i="76"/>
  <c r="H1021" i="76" s="1"/>
  <c r="G1019" i="76"/>
  <c r="H1019" i="76" s="1"/>
  <c r="G1017" i="76"/>
  <c r="H1017" i="76" s="1"/>
  <c r="G1015" i="76"/>
  <c r="H1015" i="76" s="1"/>
  <c r="G1013" i="76"/>
  <c r="H1013" i="76" s="1"/>
  <c r="G1011" i="76"/>
  <c r="H1011" i="76" s="1"/>
  <c r="G1009" i="76"/>
  <c r="H1009" i="76" s="1"/>
  <c r="G1007" i="76"/>
  <c r="H1007" i="76" s="1"/>
  <c r="G1005" i="76"/>
  <c r="H1005" i="76" s="1"/>
  <c r="G1003" i="76"/>
  <c r="H1003" i="76" s="1"/>
  <c r="G1001" i="76"/>
  <c r="H1001" i="76" s="1"/>
  <c r="G999" i="76"/>
  <c r="H999" i="76" s="1"/>
  <c r="G997" i="76"/>
  <c r="H997" i="76" s="1"/>
  <c r="G995" i="76"/>
  <c r="H995" i="76" s="1"/>
  <c r="G993" i="76"/>
  <c r="H993" i="76" s="1"/>
  <c r="G991" i="76"/>
  <c r="H991" i="76" s="1"/>
  <c r="G1938" i="76"/>
  <c r="H1938" i="76" s="1"/>
  <c r="G1936" i="76"/>
  <c r="H1936" i="76" s="1"/>
  <c r="G1934" i="76"/>
  <c r="H1934" i="76" s="1"/>
  <c r="G1932" i="76"/>
  <c r="H1932" i="76" s="1"/>
  <c r="G1930" i="76"/>
  <c r="H1930" i="76" s="1"/>
  <c r="G1928" i="76"/>
  <c r="H1928" i="76" s="1"/>
  <c r="G1926" i="76"/>
  <c r="H1926" i="76" s="1"/>
  <c r="G1924" i="76"/>
  <c r="H1924" i="76" s="1"/>
  <c r="G1939" i="76"/>
  <c r="H1939" i="76" s="1"/>
  <c r="G1937" i="76"/>
  <c r="H1937" i="76" s="1"/>
  <c r="G1935" i="76"/>
  <c r="H1935" i="76" s="1"/>
  <c r="G1933" i="76"/>
  <c r="H1933" i="76" s="1"/>
  <c r="G1931" i="76"/>
  <c r="H1931" i="76" s="1"/>
  <c r="G1929" i="76"/>
  <c r="H1929" i="76" s="1"/>
  <c r="G1927" i="76"/>
  <c r="H1927" i="76" s="1"/>
  <c r="G1925" i="76"/>
  <c r="H1925" i="76" s="1"/>
  <c r="G2238" i="76"/>
  <c r="H2238" i="76" s="1"/>
  <c r="G2236" i="76"/>
  <c r="H2236" i="76" s="1"/>
  <c r="G2234" i="76"/>
  <c r="H2234" i="76" s="1"/>
  <c r="G2232" i="76"/>
  <c r="H2232" i="76" s="1"/>
  <c r="G2230" i="76"/>
  <c r="H2230" i="76" s="1"/>
  <c r="G2228" i="76"/>
  <c r="H2228" i="76" s="1"/>
  <c r="G2226" i="76"/>
  <c r="H2226" i="76" s="1"/>
  <c r="G2224" i="76"/>
  <c r="H2224" i="76" s="1"/>
  <c r="G2222" i="76"/>
  <c r="H2222" i="76" s="1"/>
  <c r="G2220" i="76"/>
  <c r="H2220" i="76" s="1"/>
  <c r="G2218" i="76"/>
  <c r="H2218" i="76" s="1"/>
  <c r="G2216" i="76"/>
  <c r="H2216" i="76" s="1"/>
  <c r="G2214" i="76"/>
  <c r="H2214" i="76" s="1"/>
  <c r="G2212" i="76"/>
  <c r="H2212" i="76" s="1"/>
  <c r="G2210" i="76"/>
  <c r="H2210" i="76" s="1"/>
  <c r="G2208" i="76"/>
  <c r="H2208" i="76" s="1"/>
  <c r="G2206" i="76"/>
  <c r="H2206" i="76" s="1"/>
  <c r="G2204" i="76"/>
  <c r="H2204" i="76" s="1"/>
  <c r="G2202" i="76"/>
  <c r="H2202" i="76" s="1"/>
  <c r="G2200" i="76"/>
  <c r="H2200" i="76" s="1"/>
  <c r="G2198" i="76"/>
  <c r="H2198" i="76" s="1"/>
  <c r="G2196" i="76"/>
  <c r="H2196" i="76" s="1"/>
  <c r="G2194" i="76"/>
  <c r="H2194" i="76" s="1"/>
  <c r="G2192" i="76"/>
  <c r="H2192" i="76" s="1"/>
  <c r="G2190" i="76"/>
  <c r="H2190" i="76" s="1"/>
  <c r="G2188" i="76"/>
  <c r="H2188" i="76" s="1"/>
  <c r="G2186" i="76"/>
  <c r="H2186" i="76" s="1"/>
  <c r="G2184" i="76"/>
  <c r="H2184" i="76" s="1"/>
  <c r="G2239" i="76"/>
  <c r="H2239" i="76" s="1"/>
  <c r="G2237" i="76"/>
  <c r="H2237" i="76" s="1"/>
  <c r="G2235" i="76"/>
  <c r="H2235" i="76" s="1"/>
  <c r="G2233" i="76"/>
  <c r="H2233" i="76" s="1"/>
  <c r="G2231" i="76"/>
  <c r="H2231" i="76" s="1"/>
  <c r="G2229" i="76"/>
  <c r="H2229" i="76" s="1"/>
  <c r="G2227" i="76"/>
  <c r="H2227" i="76" s="1"/>
  <c r="G2225" i="76"/>
  <c r="H2225" i="76" s="1"/>
  <c r="G2223" i="76"/>
  <c r="H2223" i="76" s="1"/>
  <c r="G2221" i="76"/>
  <c r="H2221" i="76" s="1"/>
  <c r="G2219" i="76"/>
  <c r="H2219" i="76" s="1"/>
  <c r="G2217" i="76"/>
  <c r="H2217" i="76" s="1"/>
  <c r="G2215" i="76"/>
  <c r="H2215" i="76" s="1"/>
  <c r="G2213" i="76"/>
  <c r="H2213" i="76" s="1"/>
  <c r="G2211" i="76"/>
  <c r="H2211" i="76" s="1"/>
  <c r="G2209" i="76"/>
  <c r="H2209" i="76" s="1"/>
  <c r="G2207" i="76"/>
  <c r="H2207" i="76" s="1"/>
  <c r="G2205" i="76"/>
  <c r="H2205" i="76" s="1"/>
  <c r="G2203" i="76"/>
  <c r="H2203" i="76" s="1"/>
  <c r="G2201" i="76"/>
  <c r="H2201" i="76" s="1"/>
  <c r="G2199" i="76"/>
  <c r="H2199" i="76" s="1"/>
  <c r="G2197" i="76"/>
  <c r="H2197" i="76" s="1"/>
  <c r="G2195" i="76"/>
  <c r="H2195" i="76" s="1"/>
  <c r="G2193" i="76"/>
  <c r="H2193" i="76" s="1"/>
  <c r="G2191" i="76"/>
  <c r="H2191" i="76" s="1"/>
  <c r="G2189" i="76"/>
  <c r="H2189" i="76" s="1"/>
  <c r="G2187" i="76"/>
  <c r="H2187" i="76" s="1"/>
  <c r="G2185" i="76"/>
  <c r="H2185" i="76" s="1"/>
  <c r="G2183" i="76"/>
  <c r="H2183" i="76" s="1"/>
  <c r="G2181" i="76"/>
  <c r="H2181" i="76" s="1"/>
  <c r="G2177" i="76"/>
  <c r="H2177" i="76" s="1"/>
  <c r="G2173" i="76"/>
  <c r="H2173" i="76" s="1"/>
  <c r="G2169" i="76"/>
  <c r="H2169" i="76" s="1"/>
  <c r="G2165" i="76"/>
  <c r="H2165" i="76" s="1"/>
  <c r="G2161" i="76"/>
  <c r="H2161" i="76" s="1"/>
  <c r="G2157" i="76"/>
  <c r="H2157" i="76" s="1"/>
  <c r="G2153" i="76"/>
  <c r="H2153" i="76" s="1"/>
  <c r="G2149" i="76"/>
  <c r="H2149" i="76" s="1"/>
  <c r="G2145" i="76"/>
  <c r="H2145" i="76" s="1"/>
  <c r="G2141" i="76"/>
  <c r="H2141" i="76" s="1"/>
  <c r="G2137" i="76"/>
  <c r="H2137" i="76" s="1"/>
  <c r="G2133" i="76"/>
  <c r="H2133" i="76" s="1"/>
  <c r="G2129" i="76"/>
  <c r="H2129" i="76" s="1"/>
  <c r="G2182" i="76"/>
  <c r="H2182" i="76" s="1"/>
  <c r="G2178" i="76"/>
  <c r="H2178" i="76" s="1"/>
  <c r="G2174" i="76"/>
  <c r="H2174" i="76" s="1"/>
  <c r="G2170" i="76"/>
  <c r="H2170" i="76" s="1"/>
  <c r="G2166" i="76"/>
  <c r="H2166" i="76" s="1"/>
  <c r="G2162" i="76"/>
  <c r="H2162" i="76" s="1"/>
  <c r="G2158" i="76"/>
  <c r="H2158" i="76" s="1"/>
  <c r="G2154" i="76"/>
  <c r="H2154" i="76" s="1"/>
  <c r="G2150" i="76"/>
  <c r="H2150" i="76" s="1"/>
  <c r="G2146" i="76"/>
  <c r="H2146" i="76" s="1"/>
  <c r="G2142" i="76"/>
  <c r="H2142" i="76" s="1"/>
  <c r="G2138" i="76"/>
  <c r="H2138" i="76" s="1"/>
  <c r="G2134" i="76"/>
  <c r="H2134" i="76" s="1"/>
  <c r="G2130" i="76"/>
  <c r="H2130" i="76" s="1"/>
  <c r="G2126" i="76"/>
  <c r="H2126" i="76" s="1"/>
  <c r="G2179" i="76"/>
  <c r="H2179" i="76" s="1"/>
  <c r="G2175" i="76"/>
  <c r="H2175" i="76" s="1"/>
  <c r="G2171" i="76"/>
  <c r="H2171" i="76" s="1"/>
  <c r="G2167" i="76"/>
  <c r="H2167" i="76" s="1"/>
  <c r="G2163" i="76"/>
  <c r="H2163" i="76" s="1"/>
  <c r="G2159" i="76"/>
  <c r="H2159" i="76" s="1"/>
  <c r="G2155" i="76"/>
  <c r="H2155" i="76" s="1"/>
  <c r="G2151" i="76"/>
  <c r="H2151" i="76" s="1"/>
  <c r="G2147" i="76"/>
  <c r="H2147" i="76" s="1"/>
  <c r="G2143" i="76"/>
  <c r="H2143" i="76" s="1"/>
  <c r="G2139" i="76"/>
  <c r="H2139" i="76" s="1"/>
  <c r="G2135" i="76"/>
  <c r="H2135" i="76" s="1"/>
  <c r="G2131" i="76"/>
  <c r="H2131" i="76" s="1"/>
  <c r="G2127" i="76"/>
  <c r="H2127" i="76" s="1"/>
  <c r="G2180" i="76"/>
  <c r="H2180" i="76" s="1"/>
  <c r="G2176" i="76"/>
  <c r="H2176" i="76" s="1"/>
  <c r="G2172" i="76"/>
  <c r="H2172" i="76" s="1"/>
  <c r="G2168" i="76"/>
  <c r="H2168" i="76" s="1"/>
  <c r="G2164" i="76"/>
  <c r="H2164" i="76" s="1"/>
  <c r="G2160" i="76"/>
  <c r="H2160" i="76" s="1"/>
  <c r="G2156" i="76"/>
  <c r="H2156" i="76" s="1"/>
  <c r="G2152" i="76"/>
  <c r="H2152" i="76" s="1"/>
  <c r="G2148" i="76"/>
  <c r="H2148" i="76" s="1"/>
  <c r="G2144" i="76"/>
  <c r="H2144" i="76" s="1"/>
  <c r="G2140" i="76"/>
  <c r="H2140" i="76" s="1"/>
  <c r="G2136" i="76"/>
  <c r="H2136" i="76" s="1"/>
  <c r="G2132" i="76"/>
  <c r="H2132" i="76" s="1"/>
  <c r="G2128" i="76"/>
  <c r="H2128" i="76" s="1"/>
  <c r="G3348" i="76"/>
  <c r="H3348" i="76" s="1"/>
  <c r="G3346" i="76"/>
  <c r="H3346" i="76" s="1"/>
  <c r="G3344" i="76"/>
  <c r="H3344" i="76" s="1"/>
  <c r="G3342" i="76"/>
  <c r="H3342" i="76" s="1"/>
  <c r="G3340" i="76"/>
  <c r="H3340" i="76" s="1"/>
  <c r="G3338" i="76"/>
  <c r="H3338" i="76" s="1"/>
  <c r="G3336" i="76"/>
  <c r="H3336" i="76" s="1"/>
  <c r="G3334" i="76"/>
  <c r="H3334" i="76" s="1"/>
  <c r="G3332" i="76"/>
  <c r="H3332" i="76" s="1"/>
  <c r="G3330" i="76"/>
  <c r="H3330" i="76" s="1"/>
  <c r="G3328" i="76"/>
  <c r="H3328" i="76" s="1"/>
  <c r="G3326" i="76"/>
  <c r="H3326" i="76" s="1"/>
  <c r="G3324" i="76"/>
  <c r="H3324" i="76" s="1"/>
  <c r="G3322" i="76"/>
  <c r="H3322" i="76" s="1"/>
  <c r="G3320" i="76"/>
  <c r="H3320" i="76" s="1"/>
  <c r="G3318" i="76"/>
  <c r="H3318" i="76" s="1"/>
  <c r="G3316" i="76"/>
  <c r="H3316" i="76" s="1"/>
  <c r="G3314" i="76"/>
  <c r="H3314" i="76" s="1"/>
  <c r="G3312" i="76"/>
  <c r="H3312" i="76" s="1"/>
  <c r="G3310" i="76"/>
  <c r="H3310" i="76" s="1"/>
  <c r="G3308" i="76"/>
  <c r="H3308" i="76" s="1"/>
  <c r="G3306" i="76"/>
  <c r="H3306" i="76" s="1"/>
  <c r="G3304" i="76"/>
  <c r="H3304" i="76" s="1"/>
  <c r="G3302" i="76"/>
  <c r="H3302" i="76" s="1"/>
  <c r="G3300" i="76"/>
  <c r="H3300" i="76" s="1"/>
  <c r="G3298" i="76"/>
  <c r="H3298" i="76" s="1"/>
  <c r="G3296" i="76"/>
  <c r="H3296" i="76" s="1"/>
  <c r="G3294" i="76"/>
  <c r="H3294" i="76" s="1"/>
  <c r="G3292" i="76"/>
  <c r="H3292" i="76" s="1"/>
  <c r="G3290" i="76"/>
  <c r="H3290" i="76" s="1"/>
  <c r="G3288" i="76"/>
  <c r="H3288" i="76" s="1"/>
  <c r="G3286" i="76"/>
  <c r="H3286" i="76" s="1"/>
  <c r="G3284" i="76"/>
  <c r="H3284" i="76" s="1"/>
  <c r="G3282" i="76"/>
  <c r="H3282" i="76" s="1"/>
  <c r="G3280" i="76"/>
  <c r="H3280" i="76" s="1"/>
  <c r="G3278" i="76"/>
  <c r="H3278" i="76" s="1"/>
  <c r="G3276" i="76"/>
  <c r="H3276" i="76" s="1"/>
  <c r="G3274" i="76"/>
  <c r="H3274" i="76" s="1"/>
  <c r="G3272" i="76"/>
  <c r="H3272" i="76" s="1"/>
  <c r="G3270" i="76"/>
  <c r="H3270" i="76" s="1"/>
  <c r="G3268" i="76"/>
  <c r="H3268" i="76" s="1"/>
  <c r="G3266" i="76"/>
  <c r="H3266" i="76" s="1"/>
  <c r="G3264" i="76"/>
  <c r="H3264" i="76" s="1"/>
  <c r="G3262" i="76"/>
  <c r="H3262" i="76" s="1"/>
  <c r="G3260" i="76"/>
  <c r="H3260" i="76" s="1"/>
  <c r="G3258" i="76"/>
  <c r="H3258" i="76" s="1"/>
  <c r="G3256" i="76"/>
  <c r="H3256" i="76" s="1"/>
  <c r="G3254" i="76"/>
  <c r="H3254" i="76" s="1"/>
  <c r="G3252" i="76"/>
  <c r="H3252" i="76" s="1"/>
  <c r="G3250" i="76"/>
  <c r="H3250" i="76" s="1"/>
  <c r="G3248" i="76"/>
  <c r="H3248" i="76" s="1"/>
  <c r="G3246" i="76"/>
  <c r="H3246" i="76" s="1"/>
  <c r="G3244" i="76"/>
  <c r="H3244" i="76" s="1"/>
  <c r="G3242" i="76"/>
  <c r="H3242" i="76" s="1"/>
  <c r="G3240" i="76"/>
  <c r="H3240" i="76" s="1"/>
  <c r="G3238" i="76"/>
  <c r="H3238" i="76" s="1"/>
  <c r="G3236" i="76"/>
  <c r="H3236" i="76" s="1"/>
  <c r="G3234" i="76"/>
  <c r="H3234" i="76" s="1"/>
  <c r="G3232" i="76"/>
  <c r="H3232" i="76" s="1"/>
  <c r="G3230" i="76"/>
  <c r="H3230" i="76" s="1"/>
  <c r="G3228" i="76"/>
  <c r="H3228" i="76" s="1"/>
  <c r="G3226" i="76"/>
  <c r="H3226" i="76" s="1"/>
  <c r="G3224" i="76"/>
  <c r="H3224" i="76" s="1"/>
  <c r="G3222" i="76"/>
  <c r="H3222" i="76" s="1"/>
  <c r="G3220" i="76"/>
  <c r="H3220" i="76" s="1"/>
  <c r="G3218" i="76"/>
  <c r="H3218" i="76" s="1"/>
  <c r="G3216" i="76"/>
  <c r="H3216" i="76" s="1"/>
  <c r="G3349" i="76"/>
  <c r="H3349" i="76" s="1"/>
  <c r="G3347" i="76"/>
  <c r="H3347" i="76" s="1"/>
  <c r="G3345" i="76"/>
  <c r="H3345" i="76" s="1"/>
  <c r="G3343" i="76"/>
  <c r="H3343" i="76" s="1"/>
  <c r="G3341" i="76"/>
  <c r="H3341" i="76" s="1"/>
  <c r="G3339" i="76"/>
  <c r="H3339" i="76" s="1"/>
  <c r="G3337" i="76"/>
  <c r="H3337" i="76" s="1"/>
  <c r="G3335" i="76"/>
  <c r="H3335" i="76" s="1"/>
  <c r="G3333" i="76"/>
  <c r="H3333" i="76" s="1"/>
  <c r="G3331" i="76"/>
  <c r="H3331" i="76" s="1"/>
  <c r="G3329" i="76"/>
  <c r="H3329" i="76" s="1"/>
  <c r="G3327" i="76"/>
  <c r="H3327" i="76" s="1"/>
  <c r="G3325" i="76"/>
  <c r="H3325" i="76" s="1"/>
  <c r="G3323" i="76"/>
  <c r="H3323" i="76" s="1"/>
  <c r="G3321" i="76"/>
  <c r="H3321" i="76" s="1"/>
  <c r="G3319" i="76"/>
  <c r="H3319" i="76" s="1"/>
  <c r="G3317" i="76"/>
  <c r="H3317" i="76" s="1"/>
  <c r="G3315" i="76"/>
  <c r="H3315" i="76" s="1"/>
  <c r="G3313" i="76"/>
  <c r="H3313" i="76" s="1"/>
  <c r="G3311" i="76"/>
  <c r="H3311" i="76" s="1"/>
  <c r="G3309" i="76"/>
  <c r="H3309" i="76" s="1"/>
  <c r="G3307" i="76"/>
  <c r="H3307" i="76" s="1"/>
  <c r="G3305" i="76"/>
  <c r="H3305" i="76" s="1"/>
  <c r="G3303" i="76"/>
  <c r="H3303" i="76" s="1"/>
  <c r="G3301" i="76"/>
  <c r="H3301" i="76" s="1"/>
  <c r="G3299" i="76"/>
  <c r="H3299" i="76" s="1"/>
  <c r="G3297" i="76"/>
  <c r="H3297" i="76" s="1"/>
  <c r="G3295" i="76"/>
  <c r="H3295" i="76" s="1"/>
  <c r="G3293" i="76"/>
  <c r="H3293" i="76" s="1"/>
  <c r="G3291" i="76"/>
  <c r="H3291" i="76" s="1"/>
  <c r="G3289" i="76"/>
  <c r="H3289" i="76" s="1"/>
  <c r="G3287" i="76"/>
  <c r="H3287" i="76" s="1"/>
  <c r="G3285" i="76"/>
  <c r="H3285" i="76" s="1"/>
  <c r="G3283" i="76"/>
  <c r="H3283" i="76" s="1"/>
  <c r="G3281" i="76"/>
  <c r="H3281" i="76" s="1"/>
  <c r="G3279" i="76"/>
  <c r="H3279" i="76" s="1"/>
  <c r="G3277" i="76"/>
  <c r="H3277" i="76" s="1"/>
  <c r="G3275" i="76"/>
  <c r="H3275" i="76" s="1"/>
  <c r="G3273" i="76"/>
  <c r="H3273" i="76" s="1"/>
  <c r="G3271" i="76"/>
  <c r="H3271" i="76" s="1"/>
  <c r="G3269" i="76"/>
  <c r="H3269" i="76" s="1"/>
  <c r="G3267" i="76"/>
  <c r="H3267" i="76" s="1"/>
  <c r="G3265" i="76"/>
  <c r="H3265" i="76" s="1"/>
  <c r="G3263" i="76"/>
  <c r="H3263" i="76" s="1"/>
  <c r="G3261" i="76"/>
  <c r="H3261" i="76" s="1"/>
  <c r="G3259" i="76"/>
  <c r="H3259" i="76" s="1"/>
  <c r="G3257" i="76"/>
  <c r="H3257" i="76" s="1"/>
  <c r="G3255" i="76"/>
  <c r="H3255" i="76" s="1"/>
  <c r="G3253" i="76"/>
  <c r="H3253" i="76" s="1"/>
  <c r="G3251" i="76"/>
  <c r="H3251" i="76" s="1"/>
  <c r="G3249" i="76"/>
  <c r="H3249" i="76" s="1"/>
  <c r="G3247" i="76"/>
  <c r="H3247" i="76" s="1"/>
  <c r="G3245" i="76"/>
  <c r="H3245" i="76" s="1"/>
  <c r="G3243" i="76"/>
  <c r="H3243" i="76" s="1"/>
  <c r="G3241" i="76"/>
  <c r="H3241" i="76" s="1"/>
  <c r="G3239" i="76"/>
  <c r="H3239" i="76" s="1"/>
  <c r="G3237" i="76"/>
  <c r="H3237" i="76" s="1"/>
  <c r="G3235" i="76"/>
  <c r="H3235" i="76" s="1"/>
  <c r="G3233" i="76"/>
  <c r="H3233" i="76" s="1"/>
  <c r="G3231" i="76"/>
  <c r="H3231" i="76" s="1"/>
  <c r="G3229" i="76"/>
  <c r="H3229" i="76" s="1"/>
  <c r="G3227" i="76"/>
  <c r="H3227" i="76" s="1"/>
  <c r="G3225" i="76"/>
  <c r="H3225" i="76" s="1"/>
  <c r="G3223" i="76"/>
  <c r="H3223" i="76" s="1"/>
  <c r="G3221" i="76"/>
  <c r="H3221" i="76" s="1"/>
  <c r="G3219" i="76"/>
  <c r="H3219" i="76" s="1"/>
  <c r="G3217" i="76"/>
  <c r="H3217" i="76" s="1"/>
  <c r="G3214" i="76"/>
  <c r="H3214" i="76" s="1"/>
  <c r="G3210" i="76"/>
  <c r="H3210" i="76" s="1"/>
  <c r="G3206" i="76"/>
  <c r="H3206" i="76" s="1"/>
  <c r="G3215" i="76"/>
  <c r="H3215" i="76" s="1"/>
  <c r="G3211" i="76"/>
  <c r="H3211" i="76" s="1"/>
  <c r="G3207" i="76"/>
  <c r="H3207" i="76" s="1"/>
  <c r="G3203" i="76"/>
  <c r="H3203" i="76" s="1"/>
  <c r="G3199" i="76"/>
  <c r="H3199" i="76" s="1"/>
  <c r="G3195" i="76"/>
  <c r="H3195" i="76" s="1"/>
  <c r="G3191" i="76"/>
  <c r="H3191" i="76" s="1"/>
  <c r="G3187" i="76"/>
  <c r="H3187" i="76" s="1"/>
  <c r="G3183" i="76"/>
  <c r="H3183" i="76" s="1"/>
  <c r="G3179" i="76"/>
  <c r="H3179" i="76" s="1"/>
  <c r="G3175" i="76"/>
  <c r="H3175" i="76" s="1"/>
  <c r="G3171" i="76"/>
  <c r="H3171" i="76" s="1"/>
  <c r="G3212" i="76"/>
  <c r="H3212" i="76" s="1"/>
  <c r="G3208" i="76"/>
  <c r="H3208" i="76" s="1"/>
  <c r="G3204" i="76"/>
  <c r="H3204" i="76" s="1"/>
  <c r="G3200" i="76"/>
  <c r="H3200" i="76" s="1"/>
  <c r="G3196" i="76"/>
  <c r="H3196" i="76" s="1"/>
  <c r="G3192" i="76"/>
  <c r="H3192" i="76" s="1"/>
  <c r="G3188" i="76"/>
  <c r="H3188" i="76" s="1"/>
  <c r="G3184" i="76"/>
  <c r="H3184" i="76" s="1"/>
  <c r="G3180" i="76"/>
  <c r="H3180" i="76" s="1"/>
  <c r="G3172" i="76"/>
  <c r="H3172" i="76" s="1"/>
  <c r="G3168" i="76"/>
  <c r="H3168" i="76" s="1"/>
  <c r="G3166" i="76"/>
  <c r="H3166" i="76" s="1"/>
  <c r="G3164" i="76"/>
  <c r="H3164" i="76" s="1"/>
  <c r="G3162" i="76"/>
  <c r="H3162" i="76" s="1"/>
  <c r="G3160" i="76"/>
  <c r="H3160" i="76" s="1"/>
  <c r="G3158" i="76"/>
  <c r="H3158" i="76" s="1"/>
  <c r="G3156" i="76"/>
  <c r="H3156" i="76" s="1"/>
  <c r="G3154" i="76"/>
  <c r="H3154" i="76" s="1"/>
  <c r="G3152" i="76"/>
  <c r="H3152" i="76" s="1"/>
  <c r="G3150" i="76"/>
  <c r="H3150" i="76" s="1"/>
  <c r="G3148" i="76"/>
  <c r="H3148" i="76" s="1"/>
  <c r="G3146" i="76"/>
  <c r="H3146" i="76" s="1"/>
  <c r="G3144" i="76"/>
  <c r="H3144" i="76" s="1"/>
  <c r="G3142" i="76"/>
  <c r="H3142" i="76" s="1"/>
  <c r="G3140" i="76"/>
  <c r="H3140" i="76" s="1"/>
  <c r="G3138" i="76"/>
  <c r="H3138" i="76" s="1"/>
  <c r="G3136" i="76"/>
  <c r="H3136" i="76" s="1"/>
  <c r="G3134" i="76"/>
  <c r="H3134" i="76" s="1"/>
  <c r="G3132" i="76"/>
  <c r="H3132" i="76" s="1"/>
  <c r="G3130" i="76"/>
  <c r="H3130" i="76" s="1"/>
  <c r="G3128" i="76"/>
  <c r="H3128" i="76" s="1"/>
  <c r="G3126" i="76"/>
  <c r="H3126" i="76" s="1"/>
  <c r="G3124" i="76"/>
  <c r="H3124" i="76" s="1"/>
  <c r="G3122" i="76"/>
  <c r="H3122" i="76" s="1"/>
  <c r="G3120" i="76"/>
  <c r="H3120" i="76" s="1"/>
  <c r="G3118" i="76"/>
  <c r="H3118" i="76" s="1"/>
  <c r="G3116" i="76"/>
  <c r="H3116" i="76" s="1"/>
  <c r="G3114" i="76"/>
  <c r="H3114" i="76" s="1"/>
  <c r="G3112" i="76"/>
  <c r="H3112" i="76" s="1"/>
  <c r="G3110" i="76"/>
  <c r="H3110" i="76" s="1"/>
  <c r="G3108" i="76"/>
  <c r="H3108" i="76" s="1"/>
  <c r="G3106" i="76"/>
  <c r="H3106" i="76" s="1"/>
  <c r="G3104" i="76"/>
  <c r="H3104" i="76" s="1"/>
  <c r="G3102" i="76"/>
  <c r="H3102" i="76" s="1"/>
  <c r="G3100" i="76"/>
  <c r="H3100" i="76" s="1"/>
  <c r="G3098" i="76"/>
  <c r="H3098" i="76" s="1"/>
  <c r="G3096" i="76"/>
  <c r="H3096" i="76" s="1"/>
  <c r="G3094" i="76"/>
  <c r="H3094" i="76" s="1"/>
  <c r="G3092" i="76"/>
  <c r="H3092" i="76" s="1"/>
  <c r="G3213" i="76"/>
  <c r="H3213" i="76" s="1"/>
  <c r="G3205" i="76"/>
  <c r="H3205" i="76" s="1"/>
  <c r="G3201" i="76"/>
  <c r="H3201" i="76" s="1"/>
  <c r="G3197" i="76"/>
  <c r="H3197" i="76" s="1"/>
  <c r="G3193" i="76"/>
  <c r="H3193" i="76" s="1"/>
  <c r="G3189" i="76"/>
  <c r="H3189" i="76" s="1"/>
  <c r="G3185" i="76"/>
  <c r="H3185" i="76" s="1"/>
  <c r="G3181" i="76"/>
  <c r="H3181" i="76" s="1"/>
  <c r="G3177" i="76"/>
  <c r="H3177" i="76" s="1"/>
  <c r="G3173" i="76"/>
  <c r="H3173" i="76" s="1"/>
  <c r="G3169" i="76"/>
  <c r="H3169" i="76" s="1"/>
  <c r="G3167" i="76"/>
  <c r="H3167" i="76" s="1"/>
  <c r="G3159" i="76"/>
  <c r="H3159" i="76" s="1"/>
  <c r="G3151" i="76"/>
  <c r="H3151" i="76" s="1"/>
  <c r="G3143" i="76"/>
  <c r="H3143" i="76" s="1"/>
  <c r="G3135" i="76"/>
  <c r="H3135" i="76" s="1"/>
  <c r="G3127" i="76"/>
  <c r="H3127" i="76" s="1"/>
  <c r="G3119" i="76"/>
  <c r="H3119" i="76" s="1"/>
  <c r="G3111" i="76"/>
  <c r="H3111" i="76" s="1"/>
  <c r="G3103" i="76"/>
  <c r="H3103" i="76" s="1"/>
  <c r="G3095" i="76"/>
  <c r="H3095" i="76" s="1"/>
  <c r="G3090" i="76"/>
  <c r="H3090" i="76" s="1"/>
  <c r="G3089" i="76"/>
  <c r="H3089" i="76" s="1"/>
  <c r="G3082" i="76"/>
  <c r="H3082" i="76" s="1"/>
  <c r="G3081" i="76"/>
  <c r="H3081" i="76" s="1"/>
  <c r="G3074" i="76"/>
  <c r="H3074" i="76" s="1"/>
  <c r="G3073" i="76"/>
  <c r="H3073" i="76" s="1"/>
  <c r="G3165" i="76"/>
  <c r="H3165" i="76" s="1"/>
  <c r="G3157" i="76"/>
  <c r="H3157" i="76" s="1"/>
  <c r="G3149" i="76"/>
  <c r="H3149" i="76" s="1"/>
  <c r="G3141" i="76"/>
  <c r="H3141" i="76" s="1"/>
  <c r="G3133" i="76"/>
  <c r="H3133" i="76" s="1"/>
  <c r="G3125" i="76"/>
  <c r="H3125" i="76" s="1"/>
  <c r="G3117" i="76"/>
  <c r="H3117" i="76" s="1"/>
  <c r="G3109" i="76"/>
  <c r="H3109" i="76" s="1"/>
  <c r="G3101" i="76"/>
  <c r="H3101" i="76" s="1"/>
  <c r="G3093" i="76"/>
  <c r="H3093" i="76" s="1"/>
  <c r="G3088" i="76"/>
  <c r="H3088" i="76" s="1"/>
  <c r="G3087" i="76"/>
  <c r="H3087" i="76" s="1"/>
  <c r="G3080" i="76"/>
  <c r="H3080" i="76" s="1"/>
  <c r="G3079" i="76"/>
  <c r="H3079" i="76" s="1"/>
  <c r="G3072" i="76"/>
  <c r="H3072" i="76" s="1"/>
  <c r="G3071" i="76"/>
  <c r="H3071" i="76" s="1"/>
  <c r="G3069" i="76"/>
  <c r="H3069" i="76" s="1"/>
  <c r="G3067" i="76"/>
  <c r="H3067" i="76" s="1"/>
  <c r="G3065" i="76"/>
  <c r="H3065" i="76" s="1"/>
  <c r="G3063" i="76"/>
  <c r="H3063" i="76" s="1"/>
  <c r="G3061" i="76"/>
  <c r="H3061" i="76" s="1"/>
  <c r="G3059" i="76"/>
  <c r="H3059" i="76" s="1"/>
  <c r="G3056" i="76"/>
  <c r="H3056" i="76" s="1"/>
  <c r="G3054" i="76"/>
  <c r="H3054" i="76" s="1"/>
  <c r="G3052" i="76"/>
  <c r="H3052" i="76" s="1"/>
  <c r="G3050" i="76"/>
  <c r="H3050" i="76" s="1"/>
  <c r="G3048" i="76"/>
  <c r="H3048" i="76" s="1"/>
  <c r="G3046" i="76"/>
  <c r="H3046" i="76" s="1"/>
  <c r="G3044" i="76"/>
  <c r="H3044" i="76" s="1"/>
  <c r="G3042" i="76"/>
  <c r="H3042" i="76" s="1"/>
  <c r="G3040" i="76"/>
  <c r="H3040" i="76" s="1"/>
  <c r="G3209" i="76"/>
  <c r="H3209" i="76" s="1"/>
  <c r="G3202" i="76"/>
  <c r="H3202" i="76" s="1"/>
  <c r="G3198" i="76"/>
  <c r="H3198" i="76" s="1"/>
  <c r="G3194" i="76"/>
  <c r="H3194" i="76" s="1"/>
  <c r="G3190" i="76"/>
  <c r="H3190" i="76" s="1"/>
  <c r="G3186" i="76"/>
  <c r="H3186" i="76" s="1"/>
  <c r="G3182" i="76"/>
  <c r="H3182" i="76" s="1"/>
  <c r="G3178" i="76"/>
  <c r="H3178" i="76" s="1"/>
  <c r="G3174" i="76"/>
  <c r="H3174" i="76" s="1"/>
  <c r="G3170" i="76"/>
  <c r="H3170" i="76" s="1"/>
  <c r="G3163" i="76"/>
  <c r="H3163" i="76" s="1"/>
  <c r="G3155" i="76"/>
  <c r="H3155" i="76" s="1"/>
  <c r="G3147" i="76"/>
  <c r="H3147" i="76" s="1"/>
  <c r="G3139" i="76"/>
  <c r="H3139" i="76" s="1"/>
  <c r="G3131" i="76"/>
  <c r="H3131" i="76" s="1"/>
  <c r="G3123" i="76"/>
  <c r="H3123" i="76" s="1"/>
  <c r="G3115" i="76"/>
  <c r="H3115" i="76" s="1"/>
  <c r="G3107" i="76"/>
  <c r="H3107" i="76" s="1"/>
  <c r="G3099" i="76"/>
  <c r="H3099" i="76" s="1"/>
  <c r="G3086" i="76"/>
  <c r="H3086" i="76" s="1"/>
  <c r="G3085" i="76"/>
  <c r="H3085" i="76" s="1"/>
  <c r="G3078" i="76"/>
  <c r="H3078" i="76" s="1"/>
  <c r="G3077" i="76"/>
  <c r="H3077" i="76" s="1"/>
  <c r="G3161" i="76"/>
  <c r="H3161" i="76" s="1"/>
  <c r="G3153" i="76"/>
  <c r="H3153" i="76" s="1"/>
  <c r="G3145" i="76"/>
  <c r="H3145" i="76" s="1"/>
  <c r="G3137" i="76"/>
  <c r="H3137" i="76" s="1"/>
  <c r="G3129" i="76"/>
  <c r="H3129" i="76" s="1"/>
  <c r="G3121" i="76"/>
  <c r="H3121" i="76" s="1"/>
  <c r="G3113" i="76"/>
  <c r="H3113" i="76" s="1"/>
  <c r="G3105" i="76"/>
  <c r="H3105" i="76" s="1"/>
  <c r="G3097" i="76"/>
  <c r="H3097" i="76" s="1"/>
  <c r="G3091" i="76"/>
  <c r="H3091" i="76" s="1"/>
  <c r="G3084" i="76"/>
  <c r="H3084" i="76" s="1"/>
  <c r="G3083" i="76"/>
  <c r="H3083" i="76" s="1"/>
  <c r="G3076" i="76"/>
  <c r="H3076" i="76" s="1"/>
  <c r="G3075" i="76"/>
  <c r="H3075" i="76" s="1"/>
  <c r="G3070" i="76"/>
  <c r="H3070" i="76" s="1"/>
  <c r="G3068" i="76"/>
  <c r="H3068" i="76" s="1"/>
  <c r="G3066" i="76"/>
  <c r="H3066" i="76" s="1"/>
  <c r="G3064" i="76"/>
  <c r="H3064" i="76" s="1"/>
  <c r="G3062" i="76"/>
  <c r="H3062" i="76" s="1"/>
  <c r="G3060" i="76"/>
  <c r="H3060" i="76" s="1"/>
  <c r="G3058" i="76"/>
  <c r="H3058" i="76" s="1"/>
  <c r="G3055" i="76"/>
  <c r="H3055" i="76" s="1"/>
  <c r="G3053" i="76"/>
  <c r="H3053" i="76" s="1"/>
  <c r="G3051" i="76"/>
  <c r="H3051" i="76" s="1"/>
  <c r="G3049" i="76"/>
  <c r="H3049" i="76" s="1"/>
  <c r="G3047" i="76"/>
  <c r="H3047" i="76" s="1"/>
  <c r="G3045" i="76"/>
  <c r="H3045" i="76" s="1"/>
  <c r="G3043" i="76"/>
  <c r="H3043" i="76" s="1"/>
  <c r="G3041" i="76"/>
  <c r="H3041" i="76" s="1"/>
  <c r="G3039" i="76"/>
  <c r="H3039" i="76" s="1"/>
  <c r="G3037" i="76"/>
  <c r="H3037" i="76" s="1"/>
  <c r="G3035" i="76"/>
  <c r="H3035" i="76" s="1"/>
  <c r="G3033" i="76"/>
  <c r="H3033" i="76" s="1"/>
  <c r="G3038" i="76"/>
  <c r="H3038" i="76" s="1"/>
  <c r="G3036" i="76"/>
  <c r="H3036" i="76" s="1"/>
  <c r="G3034" i="76"/>
  <c r="H3034" i="76" s="1"/>
  <c r="G3032" i="76"/>
  <c r="H3032" i="76" s="1"/>
  <c r="G3030" i="76"/>
  <c r="H3030" i="76" s="1"/>
  <c r="G3028" i="76"/>
  <c r="H3028" i="76" s="1"/>
  <c r="G3026" i="76"/>
  <c r="H3026" i="76" s="1"/>
  <c r="G3024" i="76"/>
  <c r="H3024" i="76" s="1"/>
  <c r="G3020" i="76"/>
  <c r="H3020" i="76" s="1"/>
  <c r="G3018" i="76"/>
  <c r="H3018" i="76" s="1"/>
  <c r="G3016" i="76"/>
  <c r="H3016" i="76" s="1"/>
  <c r="G3014" i="76"/>
  <c r="H3014" i="76" s="1"/>
  <c r="G3012" i="76"/>
  <c r="H3012" i="76" s="1"/>
  <c r="G3010" i="76"/>
  <c r="H3010" i="76" s="1"/>
  <c r="G3008" i="76"/>
  <c r="H3008" i="76" s="1"/>
  <c r="G3031" i="76"/>
  <c r="H3031" i="76" s="1"/>
  <c r="G3029" i="76"/>
  <c r="H3029" i="76" s="1"/>
  <c r="G3027" i="76"/>
  <c r="H3027" i="76" s="1"/>
  <c r="G3025" i="76"/>
  <c r="H3025" i="76" s="1"/>
  <c r="G3023" i="76"/>
  <c r="H3023" i="76" s="1"/>
  <c r="G3021" i="76"/>
  <c r="H3021" i="76" s="1"/>
  <c r="G3019" i="76"/>
  <c r="H3019" i="76" s="1"/>
  <c r="G3017" i="76"/>
  <c r="H3017" i="76" s="1"/>
  <c r="G3015" i="76"/>
  <c r="H3015" i="76" s="1"/>
  <c r="G3013" i="76"/>
  <c r="H3013" i="76" s="1"/>
  <c r="G3011" i="76"/>
  <c r="H3011" i="76" s="1"/>
  <c r="G3009" i="76"/>
  <c r="H3009" i="76" s="1"/>
  <c r="G3529" i="76"/>
  <c r="H3529" i="76" s="1"/>
  <c r="G3527" i="76"/>
  <c r="H3527" i="76" s="1"/>
  <c r="G3525" i="76"/>
  <c r="H3525" i="76" s="1"/>
  <c r="G3523" i="76"/>
  <c r="H3523" i="76" s="1"/>
  <c r="G3521" i="76"/>
  <c r="H3521" i="76" s="1"/>
  <c r="G3519" i="76"/>
  <c r="H3519" i="76" s="1"/>
  <c r="G3524" i="76"/>
  <c r="H3524" i="76" s="1"/>
  <c r="G3526" i="76"/>
  <c r="H3526" i="76" s="1"/>
  <c r="G3528" i="76"/>
  <c r="H3528" i="76" s="1"/>
  <c r="G3520" i="76"/>
  <c r="H3520" i="76" s="1"/>
  <c r="G3530" i="76"/>
  <c r="H3530" i="76" s="1"/>
  <c r="G3522" i="76"/>
  <c r="H3522" i="76" s="1"/>
  <c r="G1363" i="76"/>
  <c r="H1363" i="76" s="1"/>
  <c r="G1359" i="76"/>
  <c r="H1359" i="76" s="1"/>
  <c r="G1364" i="76"/>
  <c r="H1364" i="76" s="1"/>
  <c r="G1360" i="76"/>
  <c r="H1360" i="76" s="1"/>
  <c r="G1356" i="76"/>
  <c r="H1356" i="76" s="1"/>
  <c r="G1354" i="76"/>
  <c r="H1354" i="76" s="1"/>
  <c r="G1352" i="76"/>
  <c r="H1352" i="76" s="1"/>
  <c r="G1350" i="76"/>
  <c r="H1350" i="76" s="1"/>
  <c r="G1348" i="76"/>
  <c r="H1348" i="76" s="1"/>
  <c r="G1346" i="76"/>
  <c r="H1346" i="76" s="1"/>
  <c r="G1344" i="76"/>
  <c r="H1344" i="76" s="1"/>
  <c r="G1342" i="76"/>
  <c r="H1342" i="76" s="1"/>
  <c r="G1340" i="76"/>
  <c r="H1340" i="76" s="1"/>
  <c r="G1338" i="76"/>
  <c r="H1338" i="76" s="1"/>
  <c r="G1336" i="76"/>
  <c r="H1336" i="76" s="1"/>
  <c r="G1334" i="76"/>
  <c r="H1334" i="76" s="1"/>
  <c r="G1332" i="76"/>
  <c r="H1332" i="76" s="1"/>
  <c r="G1330" i="76"/>
  <c r="H1330" i="76" s="1"/>
  <c r="G1328" i="76"/>
  <c r="H1328" i="76" s="1"/>
  <c r="G1326" i="76"/>
  <c r="H1326" i="76" s="1"/>
  <c r="G1324" i="76"/>
  <c r="H1324" i="76" s="1"/>
  <c r="G1322" i="76"/>
  <c r="H1322" i="76" s="1"/>
  <c r="G1320" i="76"/>
  <c r="H1320" i="76" s="1"/>
  <c r="G1318" i="76"/>
  <c r="H1318" i="76" s="1"/>
  <c r="G1316" i="76"/>
  <c r="H1316" i="76" s="1"/>
  <c r="G1314" i="76"/>
  <c r="H1314" i="76" s="1"/>
  <c r="G1312" i="76"/>
  <c r="H1312" i="76" s="1"/>
  <c r="G1310" i="76"/>
  <c r="H1310" i="76" s="1"/>
  <c r="G1308" i="76"/>
  <c r="H1308" i="76" s="1"/>
  <c r="G1306" i="76"/>
  <c r="H1306" i="76" s="1"/>
  <c r="G1304" i="76"/>
  <c r="H1304" i="76" s="1"/>
  <c r="G1302" i="76"/>
  <c r="H1302" i="76" s="1"/>
  <c r="G1300" i="76"/>
  <c r="H1300" i="76" s="1"/>
  <c r="G1298" i="76"/>
  <c r="H1298" i="76" s="1"/>
  <c r="G1296" i="76"/>
  <c r="H1296" i="76" s="1"/>
  <c r="G1294" i="76"/>
  <c r="H1294" i="76" s="1"/>
  <c r="G1292" i="76"/>
  <c r="H1292" i="76" s="1"/>
  <c r="G1290" i="76"/>
  <c r="H1290" i="76" s="1"/>
  <c r="G1288" i="76"/>
  <c r="H1288" i="76" s="1"/>
  <c r="G1286" i="76"/>
  <c r="H1286" i="76" s="1"/>
  <c r="G1284" i="76"/>
  <c r="H1284" i="76" s="1"/>
  <c r="G1282" i="76"/>
  <c r="H1282" i="76" s="1"/>
  <c r="G1280" i="76"/>
  <c r="H1280" i="76" s="1"/>
  <c r="G1278" i="76"/>
  <c r="H1278" i="76" s="1"/>
  <c r="G1276" i="76"/>
  <c r="H1276" i="76" s="1"/>
  <c r="G1274" i="76"/>
  <c r="H1274" i="76" s="1"/>
  <c r="G1272" i="76"/>
  <c r="H1272" i="76" s="1"/>
  <c r="G1270" i="76"/>
  <c r="H1270" i="76" s="1"/>
  <c r="G1268" i="76"/>
  <c r="H1268" i="76" s="1"/>
  <c r="G1266" i="76"/>
  <c r="H1266" i="76" s="1"/>
  <c r="G1264" i="76"/>
  <c r="H1264" i="76" s="1"/>
  <c r="G1262" i="76"/>
  <c r="H1262" i="76" s="1"/>
  <c r="G1260" i="76"/>
  <c r="H1260" i="76" s="1"/>
  <c r="G1258" i="76"/>
  <c r="H1258" i="76" s="1"/>
  <c r="G1256" i="76"/>
  <c r="H1256" i="76" s="1"/>
  <c r="G1254" i="76"/>
  <c r="H1254" i="76" s="1"/>
  <c r="G1252" i="76"/>
  <c r="H1252" i="76" s="1"/>
  <c r="G1250" i="76"/>
  <c r="H1250" i="76" s="1"/>
  <c r="G1248" i="76"/>
  <c r="H1248" i="76" s="1"/>
  <c r="G1246" i="76"/>
  <c r="H1246" i="76" s="1"/>
  <c r="G1244" i="76"/>
  <c r="H1244" i="76" s="1"/>
  <c r="G1242" i="76"/>
  <c r="H1242" i="76" s="1"/>
  <c r="G1240" i="76"/>
  <c r="H1240" i="76" s="1"/>
  <c r="G1238" i="76"/>
  <c r="H1238" i="76" s="1"/>
  <c r="G1236" i="76"/>
  <c r="H1236" i="76" s="1"/>
  <c r="G1234" i="76"/>
  <c r="H1234" i="76" s="1"/>
  <c r="G1232" i="76"/>
  <c r="H1232" i="76" s="1"/>
  <c r="G1230" i="76"/>
  <c r="H1230" i="76" s="1"/>
  <c r="G1228" i="76"/>
  <c r="H1228" i="76" s="1"/>
  <c r="G1226" i="76"/>
  <c r="H1226" i="76" s="1"/>
  <c r="G1224" i="76"/>
  <c r="H1224" i="76" s="1"/>
  <c r="G1222" i="76"/>
  <c r="H1222" i="76" s="1"/>
  <c r="G1220" i="76"/>
  <c r="H1220" i="76" s="1"/>
  <c r="G1218" i="76"/>
  <c r="H1218" i="76" s="1"/>
  <c r="G1216" i="76"/>
  <c r="H1216" i="76" s="1"/>
  <c r="G1214" i="76"/>
  <c r="H1214" i="76" s="1"/>
  <c r="G1212" i="76"/>
  <c r="H1212" i="76" s="1"/>
  <c r="G1210" i="76"/>
  <c r="H1210" i="76" s="1"/>
  <c r="G1208" i="76"/>
  <c r="H1208" i="76" s="1"/>
  <c r="G1206" i="76"/>
  <c r="H1206" i="76" s="1"/>
  <c r="G1204" i="76"/>
  <c r="H1204" i="76" s="1"/>
  <c r="G1202" i="76"/>
  <c r="H1202" i="76" s="1"/>
  <c r="G1200" i="76"/>
  <c r="H1200" i="76" s="1"/>
  <c r="G1198" i="76"/>
  <c r="H1198" i="76" s="1"/>
  <c r="G1196" i="76"/>
  <c r="H1196" i="76" s="1"/>
  <c r="G1194" i="76"/>
  <c r="H1194" i="76" s="1"/>
  <c r="G1192" i="76"/>
  <c r="H1192" i="76" s="1"/>
  <c r="G1190" i="76"/>
  <c r="H1190" i="76" s="1"/>
  <c r="G1188" i="76"/>
  <c r="H1188" i="76" s="1"/>
  <c r="G1186" i="76"/>
  <c r="H1186" i="76" s="1"/>
  <c r="G1184" i="76"/>
  <c r="H1184" i="76" s="1"/>
  <c r="G1182" i="76"/>
  <c r="H1182" i="76" s="1"/>
  <c r="G1180" i="76"/>
  <c r="H1180" i="76" s="1"/>
  <c r="G1178" i="76"/>
  <c r="H1178" i="76" s="1"/>
  <c r="G1176" i="76"/>
  <c r="H1176" i="76" s="1"/>
  <c r="G1174" i="76"/>
  <c r="H1174" i="76" s="1"/>
  <c r="G1172" i="76"/>
  <c r="H1172" i="76" s="1"/>
  <c r="G1170" i="76"/>
  <c r="H1170" i="76" s="1"/>
  <c r="G1168" i="76"/>
  <c r="H1168" i="76" s="1"/>
  <c r="G1166" i="76"/>
  <c r="H1166" i="76" s="1"/>
  <c r="G1164" i="76"/>
  <c r="H1164" i="76" s="1"/>
  <c r="G1162" i="76"/>
  <c r="H1162" i="76" s="1"/>
  <c r="G1160" i="76"/>
  <c r="H1160" i="76" s="1"/>
  <c r="G1158" i="76"/>
  <c r="H1158" i="76" s="1"/>
  <c r="G1156" i="76"/>
  <c r="H1156" i="76" s="1"/>
  <c r="G1154" i="76"/>
  <c r="H1154" i="76" s="1"/>
  <c r="G1152" i="76"/>
  <c r="H1152" i="76" s="1"/>
  <c r="G1150" i="76"/>
  <c r="H1150" i="76" s="1"/>
  <c r="G1148" i="76"/>
  <c r="H1148" i="76" s="1"/>
  <c r="G1146" i="76"/>
  <c r="H1146" i="76" s="1"/>
  <c r="G1144" i="76"/>
  <c r="H1144" i="76" s="1"/>
  <c r="G1361" i="76"/>
  <c r="H1361" i="76" s="1"/>
  <c r="G1362" i="76"/>
  <c r="H1362" i="76" s="1"/>
  <c r="G1358" i="76"/>
  <c r="H1358" i="76" s="1"/>
  <c r="G1357" i="76"/>
  <c r="H1357" i="76" s="1"/>
  <c r="G1355" i="76"/>
  <c r="H1355" i="76" s="1"/>
  <c r="G1353" i="76"/>
  <c r="H1353" i="76" s="1"/>
  <c r="G1351" i="76"/>
  <c r="H1351" i="76" s="1"/>
  <c r="G1349" i="76"/>
  <c r="H1349" i="76" s="1"/>
  <c r="G1347" i="76"/>
  <c r="H1347" i="76" s="1"/>
  <c r="G1345" i="76"/>
  <c r="H1345" i="76" s="1"/>
  <c r="G1343" i="76"/>
  <c r="H1343" i="76" s="1"/>
  <c r="G1341" i="76"/>
  <c r="H1341" i="76" s="1"/>
  <c r="G1339" i="76"/>
  <c r="H1339" i="76" s="1"/>
  <c r="G1337" i="76"/>
  <c r="H1337" i="76" s="1"/>
  <c r="G1335" i="76"/>
  <c r="H1335" i="76" s="1"/>
  <c r="G1333" i="76"/>
  <c r="H1333" i="76" s="1"/>
  <c r="G1331" i="76"/>
  <c r="H1331" i="76" s="1"/>
  <c r="G1329" i="76"/>
  <c r="H1329" i="76" s="1"/>
  <c r="G1327" i="76"/>
  <c r="H1327" i="76" s="1"/>
  <c r="G1325" i="76"/>
  <c r="H1325" i="76" s="1"/>
  <c r="G1323" i="76"/>
  <c r="H1323" i="76" s="1"/>
  <c r="G1321" i="76"/>
  <c r="H1321" i="76" s="1"/>
  <c r="G1319" i="76"/>
  <c r="H1319" i="76" s="1"/>
  <c r="G1317" i="76"/>
  <c r="H1317" i="76" s="1"/>
  <c r="G1315" i="76"/>
  <c r="H1315" i="76" s="1"/>
  <c r="G1313" i="76"/>
  <c r="H1313" i="76" s="1"/>
  <c r="G1311" i="76"/>
  <c r="H1311" i="76" s="1"/>
  <c r="G1309" i="76"/>
  <c r="H1309" i="76" s="1"/>
  <c r="G1307" i="76"/>
  <c r="H1307" i="76" s="1"/>
  <c r="G1305" i="76"/>
  <c r="H1305" i="76" s="1"/>
  <c r="G1303" i="76"/>
  <c r="H1303" i="76" s="1"/>
  <c r="G1301" i="76"/>
  <c r="H1301" i="76" s="1"/>
  <c r="G1299" i="76"/>
  <c r="H1299" i="76" s="1"/>
  <c r="G1297" i="76"/>
  <c r="H1297" i="76" s="1"/>
  <c r="G1295" i="76"/>
  <c r="H1295" i="76" s="1"/>
  <c r="G1293" i="76"/>
  <c r="H1293" i="76" s="1"/>
  <c r="G1291" i="76"/>
  <c r="H1291" i="76" s="1"/>
  <c r="G1289" i="76"/>
  <c r="H1289" i="76" s="1"/>
  <c r="G1287" i="76"/>
  <c r="H1287" i="76" s="1"/>
  <c r="G1285" i="76"/>
  <c r="H1285" i="76" s="1"/>
  <c r="G1283" i="76"/>
  <c r="H1283" i="76" s="1"/>
  <c r="G1281" i="76"/>
  <c r="H1281" i="76" s="1"/>
  <c r="G1279" i="76"/>
  <c r="H1279" i="76" s="1"/>
  <c r="G1277" i="76"/>
  <c r="H1277" i="76" s="1"/>
  <c r="G1275" i="76"/>
  <c r="H1275" i="76" s="1"/>
  <c r="G1273" i="76"/>
  <c r="H1273" i="76" s="1"/>
  <c r="G1271" i="76"/>
  <c r="H1271" i="76" s="1"/>
  <c r="G1269" i="76"/>
  <c r="H1269" i="76" s="1"/>
  <c r="G1267" i="76"/>
  <c r="H1267" i="76" s="1"/>
  <c r="G1265" i="76"/>
  <c r="H1265" i="76" s="1"/>
  <c r="G1263" i="76"/>
  <c r="H1263" i="76" s="1"/>
  <c r="G1261" i="76"/>
  <c r="H1261" i="76" s="1"/>
  <c r="G1259" i="76"/>
  <c r="H1259" i="76" s="1"/>
  <c r="G1257" i="76"/>
  <c r="H1257" i="76" s="1"/>
  <c r="G1255" i="76"/>
  <c r="H1255" i="76" s="1"/>
  <c r="G1253" i="76"/>
  <c r="H1253" i="76" s="1"/>
  <c r="G1251" i="76"/>
  <c r="H1251" i="76" s="1"/>
  <c r="G1249" i="76"/>
  <c r="H1249" i="76" s="1"/>
  <c r="G1247" i="76"/>
  <c r="H1247" i="76" s="1"/>
  <c r="G1245" i="76"/>
  <c r="H1245" i="76" s="1"/>
  <c r="G1243" i="76"/>
  <c r="H1243" i="76" s="1"/>
  <c r="G1241" i="76"/>
  <c r="H1241" i="76" s="1"/>
  <c r="G1239" i="76"/>
  <c r="H1239" i="76" s="1"/>
  <c r="G1237" i="76"/>
  <c r="H1237" i="76" s="1"/>
  <c r="G1235" i="76"/>
  <c r="H1235" i="76" s="1"/>
  <c r="G1233" i="76"/>
  <c r="H1233" i="76" s="1"/>
  <c r="G1231" i="76"/>
  <c r="H1231" i="76" s="1"/>
  <c r="G1229" i="76"/>
  <c r="H1229" i="76" s="1"/>
  <c r="G1227" i="76"/>
  <c r="H1227" i="76" s="1"/>
  <c r="G1225" i="76"/>
  <c r="H1225" i="76" s="1"/>
  <c r="G1223" i="76"/>
  <c r="H1223" i="76" s="1"/>
  <c r="G1221" i="76"/>
  <c r="H1221" i="76" s="1"/>
  <c r="G1219" i="76"/>
  <c r="H1219" i="76" s="1"/>
  <c r="G1217" i="76"/>
  <c r="H1217" i="76" s="1"/>
  <c r="G1215" i="76"/>
  <c r="H1215" i="76" s="1"/>
  <c r="G1213" i="76"/>
  <c r="H1213" i="76" s="1"/>
  <c r="G1211" i="76"/>
  <c r="H1211" i="76" s="1"/>
  <c r="G1209" i="76"/>
  <c r="H1209" i="76" s="1"/>
  <c r="G1207" i="76"/>
  <c r="H1207" i="76" s="1"/>
  <c r="G1205" i="76"/>
  <c r="H1205" i="76" s="1"/>
  <c r="G1203" i="76"/>
  <c r="H1203" i="76" s="1"/>
  <c r="G1201" i="76"/>
  <c r="H1201" i="76" s="1"/>
  <c r="G1199" i="76"/>
  <c r="H1199" i="76" s="1"/>
  <c r="G1197" i="76"/>
  <c r="H1197" i="76" s="1"/>
  <c r="G1195" i="76"/>
  <c r="H1195" i="76" s="1"/>
  <c r="G1193" i="76"/>
  <c r="H1193" i="76" s="1"/>
  <c r="G1191" i="76"/>
  <c r="H1191" i="76" s="1"/>
  <c r="G1189" i="76"/>
  <c r="H1189" i="76" s="1"/>
  <c r="G1187" i="76"/>
  <c r="H1187" i="76" s="1"/>
  <c r="G1185" i="76"/>
  <c r="H1185" i="76" s="1"/>
  <c r="G1183" i="76"/>
  <c r="H1183" i="76" s="1"/>
  <c r="G1181" i="76"/>
  <c r="H1181" i="76" s="1"/>
  <c r="G1179" i="76"/>
  <c r="H1179" i="76" s="1"/>
  <c r="G1177" i="76"/>
  <c r="H1177" i="76" s="1"/>
  <c r="G1175" i="76"/>
  <c r="H1175" i="76" s="1"/>
  <c r="G1173" i="76"/>
  <c r="H1173" i="76" s="1"/>
  <c r="G1171" i="76"/>
  <c r="H1171" i="76" s="1"/>
  <c r="G1169" i="76"/>
  <c r="H1169" i="76" s="1"/>
  <c r="G1167" i="76"/>
  <c r="H1167" i="76" s="1"/>
  <c r="G1165" i="76"/>
  <c r="H1165" i="76" s="1"/>
  <c r="G1163" i="76"/>
  <c r="H1163" i="76" s="1"/>
  <c r="G1161" i="76"/>
  <c r="H1161" i="76" s="1"/>
  <c r="G1159" i="76"/>
  <c r="H1159" i="76" s="1"/>
  <c r="G1157" i="76"/>
  <c r="H1157" i="76" s="1"/>
  <c r="G1155" i="76"/>
  <c r="H1155" i="76" s="1"/>
  <c r="G1153" i="76"/>
  <c r="H1153" i="76" s="1"/>
  <c r="G1151" i="76"/>
  <c r="H1151" i="76" s="1"/>
  <c r="G1149" i="76"/>
  <c r="H1149" i="76" s="1"/>
  <c r="G1147" i="76"/>
  <c r="H1147" i="76" s="1"/>
  <c r="G1145" i="76"/>
  <c r="H1145" i="76" s="1"/>
  <c r="G1143" i="76"/>
  <c r="H1143" i="76" s="1"/>
  <c r="G1771" i="76"/>
  <c r="H1771" i="76" s="1"/>
  <c r="G1767" i="76"/>
  <c r="H1767" i="76" s="1"/>
  <c r="G1763" i="76"/>
  <c r="H1763" i="76" s="1"/>
  <c r="G1759" i="76"/>
  <c r="H1759" i="76" s="1"/>
  <c r="G1755" i="76"/>
  <c r="H1755" i="76" s="1"/>
  <c r="G1751" i="76"/>
  <c r="H1751" i="76" s="1"/>
  <c r="G1747" i="76"/>
  <c r="H1747" i="76" s="1"/>
  <c r="G1743" i="76"/>
  <c r="H1743" i="76" s="1"/>
  <c r="G1739" i="76"/>
  <c r="H1739" i="76" s="1"/>
  <c r="G1735" i="76"/>
  <c r="H1735" i="76" s="1"/>
  <c r="G1731" i="76"/>
  <c r="H1731" i="76" s="1"/>
  <c r="G1729" i="76"/>
  <c r="H1729" i="76" s="1"/>
  <c r="G1727" i="76"/>
  <c r="H1727" i="76" s="1"/>
  <c r="G1725" i="76"/>
  <c r="H1725" i="76" s="1"/>
  <c r="G1723" i="76"/>
  <c r="H1723" i="76" s="1"/>
  <c r="G1721" i="76"/>
  <c r="H1721" i="76" s="1"/>
  <c r="G1768" i="76"/>
  <c r="H1768" i="76" s="1"/>
  <c r="G1764" i="76"/>
  <c r="H1764" i="76" s="1"/>
  <c r="G1760" i="76"/>
  <c r="H1760" i="76" s="1"/>
  <c r="G1756" i="76"/>
  <c r="H1756" i="76" s="1"/>
  <c r="G1752" i="76"/>
  <c r="H1752" i="76" s="1"/>
  <c r="G1748" i="76"/>
  <c r="H1748" i="76" s="1"/>
  <c r="G1744" i="76"/>
  <c r="H1744" i="76" s="1"/>
  <c r="G1740" i="76"/>
  <c r="H1740" i="76" s="1"/>
  <c r="G1736" i="76"/>
  <c r="H1736" i="76" s="1"/>
  <c r="G1732" i="76"/>
  <c r="H1732" i="76" s="1"/>
  <c r="G1769" i="76"/>
  <c r="H1769" i="76" s="1"/>
  <c r="G1765" i="76"/>
  <c r="H1765" i="76" s="1"/>
  <c r="G1761" i="76"/>
  <c r="H1761" i="76" s="1"/>
  <c r="G1757" i="76"/>
  <c r="H1757" i="76" s="1"/>
  <c r="G1753" i="76"/>
  <c r="H1753" i="76" s="1"/>
  <c r="G1749" i="76"/>
  <c r="H1749" i="76" s="1"/>
  <c r="G1745" i="76"/>
  <c r="H1745" i="76" s="1"/>
  <c r="G1741" i="76"/>
  <c r="H1741" i="76" s="1"/>
  <c r="G1737" i="76"/>
  <c r="H1737" i="76" s="1"/>
  <c r="G1733" i="76"/>
  <c r="H1733" i="76" s="1"/>
  <c r="G1728" i="76"/>
  <c r="H1728" i="76" s="1"/>
  <c r="G1726" i="76"/>
  <c r="H1726" i="76" s="1"/>
  <c r="G1724" i="76"/>
  <c r="H1724" i="76" s="1"/>
  <c r="G1722" i="76"/>
  <c r="H1722" i="76" s="1"/>
  <c r="G1770" i="76"/>
  <c r="H1770" i="76" s="1"/>
  <c r="G1766" i="76"/>
  <c r="H1766" i="76" s="1"/>
  <c r="G1762" i="76"/>
  <c r="H1762" i="76" s="1"/>
  <c r="G1758" i="76"/>
  <c r="H1758" i="76" s="1"/>
  <c r="G1754" i="76"/>
  <c r="H1754" i="76" s="1"/>
  <c r="G1750" i="76"/>
  <c r="H1750" i="76" s="1"/>
  <c r="G1746" i="76"/>
  <c r="H1746" i="76" s="1"/>
  <c r="G1742" i="76"/>
  <c r="H1742" i="76" s="1"/>
  <c r="G1738" i="76"/>
  <c r="H1738" i="76" s="1"/>
  <c r="G1734" i="76"/>
  <c r="H1734" i="76" s="1"/>
  <c r="G1730" i="76"/>
  <c r="H1730" i="76" s="1"/>
  <c r="G1948" i="76"/>
  <c r="H1948" i="76" s="1"/>
  <c r="G1946" i="76"/>
  <c r="H1946" i="76" s="1"/>
  <c r="G1944" i="76"/>
  <c r="H1944" i="76" s="1"/>
  <c r="G1942" i="76"/>
  <c r="H1942" i="76" s="1"/>
  <c r="G1940" i="76"/>
  <c r="H1940" i="76" s="1"/>
  <c r="G1949" i="76"/>
  <c r="H1949" i="76" s="1"/>
  <c r="G1947" i="76"/>
  <c r="H1947" i="76" s="1"/>
  <c r="G1945" i="76"/>
  <c r="H1945" i="76" s="1"/>
  <c r="G1943" i="76"/>
  <c r="H1943" i="76" s="1"/>
  <c r="G1941" i="76"/>
  <c r="H1941" i="76" s="1"/>
  <c r="G2256" i="76"/>
  <c r="H2256" i="76" s="1"/>
  <c r="G2254" i="76"/>
  <c r="H2254" i="76" s="1"/>
  <c r="G2252" i="76"/>
  <c r="H2252" i="76" s="1"/>
  <c r="G2250" i="76"/>
  <c r="H2250" i="76" s="1"/>
  <c r="G2257" i="76"/>
  <c r="H2257" i="76" s="1"/>
  <c r="G2255" i="76"/>
  <c r="H2255" i="76" s="1"/>
  <c r="G2253" i="76"/>
  <c r="H2253" i="76" s="1"/>
  <c r="G2251" i="76"/>
  <c r="H2251" i="76" s="1"/>
  <c r="G2249" i="76"/>
  <c r="H2249" i="76" s="1"/>
  <c r="G2630" i="76"/>
  <c r="H2630" i="76" s="1"/>
  <c r="G2628" i="76"/>
  <c r="H2628" i="76" s="1"/>
  <c r="G2626" i="76"/>
  <c r="H2626" i="76" s="1"/>
  <c r="G2624" i="76"/>
  <c r="H2624" i="76" s="1"/>
  <c r="G2622" i="76"/>
  <c r="H2622" i="76" s="1"/>
  <c r="G2620" i="76"/>
  <c r="H2620" i="76" s="1"/>
  <c r="G2618" i="76"/>
  <c r="H2618" i="76" s="1"/>
  <c r="G2616" i="76"/>
  <c r="H2616" i="76" s="1"/>
  <c r="G2614" i="76"/>
  <c r="H2614" i="76" s="1"/>
  <c r="G2612" i="76"/>
  <c r="H2612" i="76" s="1"/>
  <c r="G2610" i="76"/>
  <c r="H2610" i="76" s="1"/>
  <c r="G2608" i="76"/>
  <c r="H2608" i="76" s="1"/>
  <c r="G2606" i="76"/>
  <c r="H2606" i="76" s="1"/>
  <c r="G2629" i="76"/>
  <c r="H2629" i="76" s="1"/>
  <c r="G2627" i="76"/>
  <c r="H2627" i="76" s="1"/>
  <c r="G2625" i="76"/>
  <c r="H2625" i="76" s="1"/>
  <c r="G2623" i="76"/>
  <c r="H2623" i="76" s="1"/>
  <c r="G2621" i="76"/>
  <c r="H2621" i="76" s="1"/>
  <c r="G2619" i="76"/>
  <c r="H2619" i="76" s="1"/>
  <c r="G2617" i="76"/>
  <c r="H2617" i="76" s="1"/>
  <c r="G2615" i="76"/>
  <c r="H2615" i="76" s="1"/>
  <c r="G2613" i="76"/>
  <c r="H2613" i="76" s="1"/>
  <c r="G2611" i="76"/>
  <c r="H2611" i="76" s="1"/>
  <c r="G2609" i="76"/>
  <c r="H2609" i="76" s="1"/>
  <c r="G2607" i="76"/>
  <c r="H2607" i="76" s="1"/>
  <c r="G2605" i="76"/>
  <c r="H2605" i="76" s="1"/>
  <c r="G3547" i="76"/>
  <c r="H3547" i="76" s="1"/>
  <c r="G3545" i="76"/>
  <c r="H3545" i="76" s="1"/>
  <c r="G3543" i="76"/>
  <c r="H3543" i="76" s="1"/>
  <c r="G3541" i="76"/>
  <c r="H3541" i="76" s="1"/>
  <c r="G3548" i="76"/>
  <c r="H3548" i="76" s="1"/>
  <c r="G3540" i="76"/>
  <c r="H3540" i="76" s="1"/>
  <c r="G3542" i="76"/>
  <c r="H3542" i="76" s="1"/>
  <c r="G3544" i="76"/>
  <c r="H3544" i="76" s="1"/>
  <c r="G3546" i="76"/>
  <c r="H3546" i="76" s="1"/>
  <c r="G540" i="76"/>
  <c r="H540" i="76" s="1"/>
  <c r="G538" i="76"/>
  <c r="H538" i="76" s="1"/>
  <c r="G536" i="76"/>
  <c r="H536" i="76" s="1"/>
  <c r="G2056" i="76"/>
  <c r="H2056" i="76" s="1"/>
  <c r="G2054" i="76"/>
  <c r="H2054" i="76" s="1"/>
  <c r="G2052" i="76"/>
  <c r="H2052" i="76" s="1"/>
  <c r="G2050" i="76"/>
  <c r="H2050" i="76" s="1"/>
  <c r="G2048" i="76"/>
  <c r="H2048" i="76" s="1"/>
  <c r="G2046" i="76"/>
  <c r="H2046" i="76" s="1"/>
  <c r="G2044" i="76"/>
  <c r="H2044" i="76" s="1"/>
  <c r="G2042" i="76"/>
  <c r="H2042" i="76" s="1"/>
  <c r="G2040" i="76"/>
  <c r="H2040" i="76" s="1"/>
  <c r="G2038" i="76"/>
  <c r="H2038" i="76" s="1"/>
  <c r="G2036" i="76"/>
  <c r="H2036" i="76" s="1"/>
  <c r="G2034" i="76"/>
  <c r="H2034" i="76" s="1"/>
  <c r="G2032" i="76"/>
  <c r="H2032" i="76" s="1"/>
  <c r="G2030" i="76"/>
  <c r="H2030" i="76" s="1"/>
  <c r="G2028" i="76"/>
  <c r="H2028" i="76" s="1"/>
  <c r="G2026" i="76"/>
  <c r="H2026" i="76" s="1"/>
  <c r="G2024" i="76"/>
  <c r="H2024" i="76" s="1"/>
  <c r="G2022" i="76"/>
  <c r="H2022" i="76" s="1"/>
  <c r="G2020" i="76"/>
  <c r="H2020" i="76" s="1"/>
  <c r="G2018" i="76"/>
  <c r="H2018" i="76" s="1"/>
  <c r="G2016" i="76"/>
  <c r="H2016" i="76" s="1"/>
  <c r="G2014" i="76"/>
  <c r="H2014" i="76" s="1"/>
  <c r="G2012" i="76"/>
  <c r="H2012" i="76" s="1"/>
  <c r="G2010" i="76"/>
  <c r="H2010" i="76" s="1"/>
  <c r="G2008" i="76"/>
  <c r="H2008" i="76" s="1"/>
  <c r="G2006" i="76"/>
  <c r="H2006" i="76" s="1"/>
  <c r="G2004" i="76"/>
  <c r="H2004" i="76" s="1"/>
  <c r="G2002" i="76"/>
  <c r="H2002" i="76" s="1"/>
  <c r="G2000" i="76"/>
  <c r="H2000" i="76" s="1"/>
  <c r="G1998" i="76"/>
  <c r="H1998" i="76" s="1"/>
  <c r="G1996" i="76"/>
  <c r="H1996" i="76" s="1"/>
  <c r="G1994" i="76"/>
  <c r="H1994" i="76" s="1"/>
  <c r="G1992" i="76"/>
  <c r="H1992" i="76" s="1"/>
  <c r="G1990" i="76"/>
  <c r="H1990" i="76" s="1"/>
  <c r="G1988" i="76"/>
  <c r="H1988" i="76" s="1"/>
  <c r="G1986" i="76"/>
  <c r="H1986" i="76" s="1"/>
  <c r="G1984" i="76"/>
  <c r="H1984" i="76" s="1"/>
  <c r="G1982" i="76"/>
  <c r="H1982" i="76" s="1"/>
  <c r="G1980" i="76"/>
  <c r="H1980" i="76" s="1"/>
  <c r="G1978" i="76"/>
  <c r="H1978" i="76" s="1"/>
  <c r="G1976" i="76"/>
  <c r="H1976" i="76" s="1"/>
  <c r="G1974" i="76"/>
  <c r="H1974" i="76" s="1"/>
  <c r="G1972" i="76"/>
  <c r="H1972" i="76" s="1"/>
  <c r="G1970" i="76"/>
  <c r="H1970" i="76" s="1"/>
  <c r="G2055" i="76"/>
  <c r="H2055" i="76" s="1"/>
  <c r="G2053" i="76"/>
  <c r="H2053" i="76" s="1"/>
  <c r="G2051" i="76"/>
  <c r="H2051" i="76" s="1"/>
  <c r="G2049" i="76"/>
  <c r="H2049" i="76" s="1"/>
  <c r="G2047" i="76"/>
  <c r="H2047" i="76" s="1"/>
  <c r="G2045" i="76"/>
  <c r="H2045" i="76" s="1"/>
  <c r="G2043" i="76"/>
  <c r="H2043" i="76" s="1"/>
  <c r="G2041" i="76"/>
  <c r="H2041" i="76" s="1"/>
  <c r="G2039" i="76"/>
  <c r="H2039" i="76" s="1"/>
  <c r="G2037" i="76"/>
  <c r="H2037" i="76" s="1"/>
  <c r="G2035" i="76"/>
  <c r="H2035" i="76" s="1"/>
  <c r="G2033" i="76"/>
  <c r="H2033" i="76" s="1"/>
  <c r="G2031" i="76"/>
  <c r="H2031" i="76" s="1"/>
  <c r="G2029" i="76"/>
  <c r="H2029" i="76" s="1"/>
  <c r="G2027" i="76"/>
  <c r="H2027" i="76" s="1"/>
  <c r="G2025" i="76"/>
  <c r="H2025" i="76" s="1"/>
  <c r="G2023" i="76"/>
  <c r="H2023" i="76" s="1"/>
  <c r="G2021" i="76"/>
  <c r="H2021" i="76" s="1"/>
  <c r="G2019" i="76"/>
  <c r="H2019" i="76" s="1"/>
  <c r="G2017" i="76"/>
  <c r="H2017" i="76" s="1"/>
  <c r="G2015" i="76"/>
  <c r="H2015" i="76" s="1"/>
  <c r="G2013" i="76"/>
  <c r="H2013" i="76" s="1"/>
  <c r="G2011" i="76"/>
  <c r="H2011" i="76" s="1"/>
  <c r="G2009" i="76"/>
  <c r="H2009" i="76" s="1"/>
  <c r="G2007" i="76"/>
  <c r="H2007" i="76" s="1"/>
  <c r="G2005" i="76"/>
  <c r="H2005" i="76" s="1"/>
  <c r="G2003" i="76"/>
  <c r="H2003" i="76" s="1"/>
  <c r="G2001" i="76"/>
  <c r="H2001" i="76" s="1"/>
  <c r="G1999" i="76"/>
  <c r="H1999" i="76" s="1"/>
  <c r="G1997" i="76"/>
  <c r="H1997" i="76" s="1"/>
  <c r="G1995" i="76"/>
  <c r="H1995" i="76" s="1"/>
  <c r="G1993" i="76"/>
  <c r="H1993" i="76" s="1"/>
  <c r="G1991" i="76"/>
  <c r="H1991" i="76" s="1"/>
  <c r="G1989" i="76"/>
  <c r="H1989" i="76" s="1"/>
  <c r="G1987" i="76"/>
  <c r="H1987" i="76" s="1"/>
  <c r="G1985" i="76"/>
  <c r="H1985" i="76" s="1"/>
  <c r="G1983" i="76"/>
  <c r="H1983" i="76" s="1"/>
  <c r="G1981" i="76"/>
  <c r="H1981" i="76" s="1"/>
  <c r="G1979" i="76"/>
  <c r="H1979" i="76" s="1"/>
  <c r="G1977" i="76"/>
  <c r="H1977" i="76" s="1"/>
  <c r="G1975" i="76"/>
  <c r="H1975" i="76" s="1"/>
  <c r="G1973" i="76"/>
  <c r="H1973" i="76" s="1"/>
  <c r="G1971" i="76"/>
  <c r="H1971" i="76" s="1"/>
  <c r="G2125" i="76"/>
  <c r="H2125" i="76" s="1"/>
  <c r="G2121" i="76"/>
  <c r="H2121" i="76" s="1"/>
  <c r="G2117" i="76"/>
  <c r="H2117" i="76" s="1"/>
  <c r="G2113" i="76"/>
  <c r="H2113" i="76" s="1"/>
  <c r="G2109" i="76"/>
  <c r="H2109" i="76" s="1"/>
  <c r="G2105" i="76"/>
  <c r="H2105" i="76" s="1"/>
  <c r="G2122" i="76"/>
  <c r="H2122" i="76" s="1"/>
  <c r="G2118" i="76"/>
  <c r="H2118" i="76" s="1"/>
  <c r="G2114" i="76"/>
  <c r="H2114" i="76" s="1"/>
  <c r="G2110" i="76"/>
  <c r="H2110" i="76" s="1"/>
  <c r="G2106" i="76"/>
  <c r="H2106" i="76" s="1"/>
  <c r="G2123" i="76"/>
  <c r="H2123" i="76" s="1"/>
  <c r="G2119" i="76"/>
  <c r="H2119" i="76" s="1"/>
  <c r="G2115" i="76"/>
  <c r="H2115" i="76" s="1"/>
  <c r="G2111" i="76"/>
  <c r="H2111" i="76" s="1"/>
  <c r="G2107" i="76"/>
  <c r="H2107" i="76" s="1"/>
  <c r="G2124" i="76"/>
  <c r="H2124" i="76" s="1"/>
  <c r="G2120" i="76"/>
  <c r="H2120" i="76" s="1"/>
  <c r="G2116" i="76"/>
  <c r="H2116" i="76" s="1"/>
  <c r="G2112" i="76"/>
  <c r="H2112" i="76" s="1"/>
  <c r="G2108" i="76"/>
  <c r="H2108" i="76" s="1"/>
  <c r="G2104" i="76"/>
  <c r="H2104" i="76" s="1"/>
  <c r="G2378" i="76"/>
  <c r="H2378" i="76" s="1"/>
  <c r="G2376" i="76"/>
  <c r="H2376" i="76" s="1"/>
  <c r="G2374" i="76"/>
  <c r="H2374" i="76" s="1"/>
  <c r="G2372" i="76"/>
  <c r="H2372" i="76" s="1"/>
  <c r="G2370" i="76"/>
  <c r="H2370" i="76" s="1"/>
  <c r="G2368" i="76"/>
  <c r="H2368" i="76" s="1"/>
  <c r="G2366" i="76"/>
  <c r="H2366" i="76" s="1"/>
  <c r="G2364" i="76"/>
  <c r="H2364" i="76" s="1"/>
  <c r="G2362" i="76"/>
  <c r="H2362" i="76" s="1"/>
  <c r="G2360" i="76"/>
  <c r="H2360" i="76" s="1"/>
  <c r="G2358" i="76"/>
  <c r="H2358" i="76" s="1"/>
  <c r="G2356" i="76"/>
  <c r="H2356" i="76" s="1"/>
  <c r="G2354" i="76"/>
  <c r="H2354" i="76" s="1"/>
  <c r="G2352" i="76"/>
  <c r="H2352" i="76" s="1"/>
  <c r="G2350" i="76"/>
  <c r="H2350" i="76" s="1"/>
  <c r="G2348" i="76"/>
  <c r="H2348" i="76" s="1"/>
  <c r="G2346" i="76"/>
  <c r="H2346" i="76" s="1"/>
  <c r="G2344" i="76"/>
  <c r="H2344" i="76" s="1"/>
  <c r="G2342" i="76"/>
  <c r="H2342" i="76" s="1"/>
  <c r="G2340" i="76"/>
  <c r="H2340" i="76" s="1"/>
  <c r="G2338" i="76"/>
  <c r="H2338" i="76" s="1"/>
  <c r="G2336" i="76"/>
  <c r="H2336" i="76" s="1"/>
  <c r="G2334" i="76"/>
  <c r="H2334" i="76" s="1"/>
  <c r="G2332" i="76"/>
  <c r="H2332" i="76" s="1"/>
  <c r="G2330" i="76"/>
  <c r="H2330" i="76" s="1"/>
  <c r="G2328" i="76"/>
  <c r="H2328" i="76" s="1"/>
  <c r="G2326" i="76"/>
  <c r="H2326" i="76" s="1"/>
  <c r="G2324" i="76"/>
  <c r="H2324" i="76" s="1"/>
  <c r="G2322" i="76"/>
  <c r="H2322" i="76" s="1"/>
  <c r="G2320" i="76"/>
  <c r="H2320" i="76" s="1"/>
  <c r="G2318" i="76"/>
  <c r="H2318" i="76" s="1"/>
  <c r="G2316" i="76"/>
  <c r="H2316" i="76" s="1"/>
  <c r="G2314" i="76"/>
  <c r="H2314" i="76" s="1"/>
  <c r="G2312" i="76"/>
  <c r="H2312" i="76" s="1"/>
  <c r="G2310" i="76"/>
  <c r="H2310" i="76" s="1"/>
  <c r="G2308" i="76"/>
  <c r="H2308" i="76" s="1"/>
  <c r="G2306" i="76"/>
  <c r="H2306" i="76" s="1"/>
  <c r="G2304" i="76"/>
  <c r="H2304" i="76" s="1"/>
  <c r="G2302" i="76"/>
  <c r="H2302" i="76" s="1"/>
  <c r="G2300" i="76"/>
  <c r="H2300" i="76" s="1"/>
  <c r="G2298" i="76"/>
  <c r="H2298" i="76" s="1"/>
  <c r="G2296" i="76"/>
  <c r="H2296" i="76" s="1"/>
  <c r="G2294" i="76"/>
  <c r="H2294" i="76" s="1"/>
  <c r="G2292" i="76"/>
  <c r="H2292" i="76" s="1"/>
  <c r="G2290" i="76"/>
  <c r="H2290" i="76" s="1"/>
  <c r="G2288" i="76"/>
  <c r="H2288" i="76" s="1"/>
  <c r="G2286" i="76"/>
  <c r="H2286" i="76" s="1"/>
  <c r="G2284" i="76"/>
  <c r="H2284" i="76" s="1"/>
  <c r="G2282" i="76"/>
  <c r="H2282" i="76" s="1"/>
  <c r="G2280" i="76"/>
  <c r="H2280" i="76" s="1"/>
  <c r="G2278" i="76"/>
  <c r="H2278" i="76" s="1"/>
  <c r="G2276" i="76"/>
  <c r="H2276" i="76" s="1"/>
  <c r="G2274" i="76"/>
  <c r="H2274" i="76" s="1"/>
  <c r="G2272" i="76"/>
  <c r="H2272" i="76" s="1"/>
  <c r="G2270" i="76"/>
  <c r="H2270" i="76" s="1"/>
  <c r="G2268" i="76"/>
  <c r="H2268" i="76" s="1"/>
  <c r="G2266" i="76"/>
  <c r="H2266" i="76" s="1"/>
  <c r="G2264" i="76"/>
  <c r="H2264" i="76" s="1"/>
  <c r="G2262" i="76"/>
  <c r="H2262" i="76" s="1"/>
  <c r="G2260" i="76"/>
  <c r="H2260" i="76" s="1"/>
  <c r="G2258" i="76"/>
  <c r="H2258" i="76" s="1"/>
  <c r="G2379" i="76"/>
  <c r="H2379" i="76" s="1"/>
  <c r="G2377" i="76"/>
  <c r="H2377" i="76" s="1"/>
  <c r="G2375" i="76"/>
  <c r="H2375" i="76" s="1"/>
  <c r="G2373" i="76"/>
  <c r="H2373" i="76" s="1"/>
  <c r="G2371" i="76"/>
  <c r="H2371" i="76" s="1"/>
  <c r="G2369" i="76"/>
  <c r="H2369" i="76" s="1"/>
  <c r="G2367" i="76"/>
  <c r="H2367" i="76" s="1"/>
  <c r="G2365" i="76"/>
  <c r="H2365" i="76" s="1"/>
  <c r="G2363" i="76"/>
  <c r="H2363" i="76" s="1"/>
  <c r="G2361" i="76"/>
  <c r="H2361" i="76" s="1"/>
  <c r="G2359" i="76"/>
  <c r="H2359" i="76" s="1"/>
  <c r="G2357" i="76"/>
  <c r="H2357" i="76" s="1"/>
  <c r="G2355" i="76"/>
  <c r="H2355" i="76" s="1"/>
  <c r="G2353" i="76"/>
  <c r="H2353" i="76" s="1"/>
  <c r="G2351" i="76"/>
  <c r="H2351" i="76" s="1"/>
  <c r="G2349" i="76"/>
  <c r="H2349" i="76" s="1"/>
  <c r="G2347" i="76"/>
  <c r="H2347" i="76" s="1"/>
  <c r="G2345" i="76"/>
  <c r="H2345" i="76" s="1"/>
  <c r="G2343" i="76"/>
  <c r="H2343" i="76" s="1"/>
  <c r="G2341" i="76"/>
  <c r="H2341" i="76" s="1"/>
  <c r="G2339" i="76"/>
  <c r="H2339" i="76" s="1"/>
  <c r="G2337" i="76"/>
  <c r="H2337" i="76" s="1"/>
  <c r="G2335" i="76"/>
  <c r="H2335" i="76" s="1"/>
  <c r="G2333" i="76"/>
  <c r="H2333" i="76" s="1"/>
  <c r="G2331" i="76"/>
  <c r="H2331" i="76" s="1"/>
  <c r="G2329" i="76"/>
  <c r="H2329" i="76" s="1"/>
  <c r="G2327" i="76"/>
  <c r="H2327" i="76" s="1"/>
  <c r="G2325" i="76"/>
  <c r="H2325" i="76" s="1"/>
  <c r="G2323" i="76"/>
  <c r="H2323" i="76" s="1"/>
  <c r="G2321" i="76"/>
  <c r="H2321" i="76" s="1"/>
  <c r="G2319" i="76"/>
  <c r="H2319" i="76" s="1"/>
  <c r="G2317" i="76"/>
  <c r="H2317" i="76" s="1"/>
  <c r="G2315" i="76"/>
  <c r="H2315" i="76" s="1"/>
  <c r="G2313" i="76"/>
  <c r="H2313" i="76" s="1"/>
  <c r="G2311" i="76"/>
  <c r="H2311" i="76" s="1"/>
  <c r="G2309" i="76"/>
  <c r="H2309" i="76" s="1"/>
  <c r="G2307" i="76"/>
  <c r="H2307" i="76" s="1"/>
  <c r="G2305" i="76"/>
  <c r="H2305" i="76" s="1"/>
  <c r="G2303" i="76"/>
  <c r="H2303" i="76" s="1"/>
  <c r="G2301" i="76"/>
  <c r="H2301" i="76" s="1"/>
  <c r="G2299" i="76"/>
  <c r="H2299" i="76" s="1"/>
  <c r="G2297" i="76"/>
  <c r="H2297" i="76" s="1"/>
  <c r="G2295" i="76"/>
  <c r="H2295" i="76" s="1"/>
  <c r="G2293" i="76"/>
  <c r="H2293" i="76" s="1"/>
  <c r="G2291" i="76"/>
  <c r="H2291" i="76" s="1"/>
  <c r="G2289" i="76"/>
  <c r="H2289" i="76" s="1"/>
  <c r="G2287" i="76"/>
  <c r="H2287" i="76" s="1"/>
  <c r="G2285" i="76"/>
  <c r="H2285" i="76" s="1"/>
  <c r="G2283" i="76"/>
  <c r="H2283" i="76" s="1"/>
  <c r="G2281" i="76"/>
  <c r="H2281" i="76" s="1"/>
  <c r="G2279" i="76"/>
  <c r="H2279" i="76" s="1"/>
  <c r="G2277" i="76"/>
  <c r="H2277" i="76" s="1"/>
  <c r="G2275" i="76"/>
  <c r="H2275" i="76" s="1"/>
  <c r="G2273" i="76"/>
  <c r="H2273" i="76" s="1"/>
  <c r="G2271" i="76"/>
  <c r="H2271" i="76" s="1"/>
  <c r="G2269" i="76"/>
  <c r="H2269" i="76" s="1"/>
  <c r="G2267" i="76"/>
  <c r="H2267" i="76" s="1"/>
  <c r="G2265" i="76"/>
  <c r="H2265" i="76" s="1"/>
  <c r="G2263" i="76"/>
  <c r="H2263" i="76" s="1"/>
  <c r="G2261" i="76"/>
  <c r="H2261" i="76" s="1"/>
  <c r="G2259" i="76"/>
  <c r="H2259" i="76" s="1"/>
  <c r="G2556" i="76"/>
  <c r="H2556" i="76" s="1"/>
  <c r="G2554" i="76"/>
  <c r="H2554" i="76" s="1"/>
  <c r="G2552" i="76"/>
  <c r="H2552" i="76" s="1"/>
  <c r="G2550" i="76"/>
  <c r="H2550" i="76" s="1"/>
  <c r="G2548" i="76"/>
  <c r="H2548" i="76" s="1"/>
  <c r="G2546" i="76"/>
  <c r="H2546" i="76" s="1"/>
  <c r="G2544" i="76"/>
  <c r="H2544" i="76" s="1"/>
  <c r="G2542" i="76"/>
  <c r="H2542" i="76" s="1"/>
  <c r="G2540" i="76"/>
  <c r="H2540" i="76" s="1"/>
  <c r="G2538" i="76"/>
  <c r="H2538" i="76" s="1"/>
  <c r="G2536" i="76"/>
  <c r="H2536" i="76" s="1"/>
  <c r="G2534" i="76"/>
  <c r="H2534" i="76" s="1"/>
  <c r="G2532" i="76"/>
  <c r="H2532" i="76" s="1"/>
  <c r="G2530" i="76"/>
  <c r="H2530" i="76" s="1"/>
  <c r="G2555" i="76"/>
  <c r="H2555" i="76" s="1"/>
  <c r="G2553" i="76"/>
  <c r="H2553" i="76" s="1"/>
  <c r="G2551" i="76"/>
  <c r="H2551" i="76" s="1"/>
  <c r="G2549" i="76"/>
  <c r="H2549" i="76" s="1"/>
  <c r="G2547" i="76"/>
  <c r="H2547" i="76" s="1"/>
  <c r="G2545" i="76"/>
  <c r="H2545" i="76" s="1"/>
  <c r="G2543" i="76"/>
  <c r="H2543" i="76" s="1"/>
  <c r="G2541" i="76"/>
  <c r="H2541" i="76" s="1"/>
  <c r="G2539" i="76"/>
  <c r="H2539" i="76" s="1"/>
  <c r="G2537" i="76"/>
  <c r="H2537" i="76" s="1"/>
  <c r="G2535" i="76"/>
  <c r="H2535" i="76" s="1"/>
  <c r="G2533" i="76"/>
  <c r="H2533" i="76" s="1"/>
  <c r="G2531" i="76"/>
  <c r="H2531" i="76" s="1"/>
  <c r="G2529" i="76"/>
  <c r="H2529" i="76" s="1"/>
  <c r="G2528" i="76"/>
  <c r="H2528" i="76" s="1"/>
  <c r="G2524" i="76"/>
  <c r="H2524" i="76" s="1"/>
  <c r="G2525" i="76"/>
  <c r="H2525" i="76" s="1"/>
  <c r="G2526" i="76"/>
  <c r="H2526" i="76" s="1"/>
  <c r="G2527" i="76"/>
  <c r="H2527" i="76" s="1"/>
  <c r="G2523" i="76"/>
  <c r="H2523" i="76" s="1"/>
  <c r="G2672" i="76"/>
  <c r="H2672" i="76" s="1"/>
  <c r="G2670" i="76"/>
  <c r="H2670" i="76" s="1"/>
  <c r="G2668" i="76"/>
  <c r="H2668" i="76" s="1"/>
  <c r="G2666" i="76"/>
  <c r="H2666" i="76" s="1"/>
  <c r="G2664" i="76"/>
  <c r="H2664" i="76" s="1"/>
  <c r="G2662" i="76"/>
  <c r="H2662" i="76" s="1"/>
  <c r="G2660" i="76"/>
  <c r="H2660" i="76" s="1"/>
  <c r="G2658" i="76"/>
  <c r="H2658" i="76" s="1"/>
  <c r="G2656" i="76"/>
  <c r="H2656" i="76" s="1"/>
  <c r="G2654" i="76"/>
  <c r="H2654" i="76" s="1"/>
  <c r="G2652" i="76"/>
  <c r="H2652" i="76" s="1"/>
  <c r="G2650" i="76"/>
  <c r="H2650" i="76" s="1"/>
  <c r="G2648" i="76"/>
  <c r="H2648" i="76" s="1"/>
  <c r="G2646" i="76"/>
  <c r="H2646" i="76" s="1"/>
  <c r="G2644" i="76"/>
  <c r="H2644" i="76" s="1"/>
  <c r="G2642" i="76"/>
  <c r="H2642" i="76" s="1"/>
  <c r="G2640" i="76"/>
  <c r="H2640" i="76" s="1"/>
  <c r="G2638" i="76"/>
  <c r="H2638" i="76" s="1"/>
  <c r="G2636" i="76"/>
  <c r="H2636" i="76" s="1"/>
  <c r="G2634" i="76"/>
  <c r="H2634" i="76" s="1"/>
  <c r="G2632" i="76"/>
  <c r="H2632" i="76" s="1"/>
  <c r="G2673" i="76"/>
  <c r="H2673" i="76" s="1"/>
  <c r="G2671" i="76"/>
  <c r="H2671" i="76" s="1"/>
  <c r="G2669" i="76"/>
  <c r="H2669" i="76" s="1"/>
  <c r="G2667" i="76"/>
  <c r="H2667" i="76" s="1"/>
  <c r="G2665" i="76"/>
  <c r="H2665" i="76" s="1"/>
  <c r="G2663" i="76"/>
  <c r="H2663" i="76" s="1"/>
  <c r="G2661" i="76"/>
  <c r="H2661" i="76" s="1"/>
  <c r="G2659" i="76"/>
  <c r="H2659" i="76" s="1"/>
  <c r="G2657" i="76"/>
  <c r="H2657" i="76" s="1"/>
  <c r="G2655" i="76"/>
  <c r="H2655" i="76" s="1"/>
  <c r="G2653" i="76"/>
  <c r="H2653" i="76" s="1"/>
  <c r="G2651" i="76"/>
  <c r="H2651" i="76" s="1"/>
  <c r="G2649" i="76"/>
  <c r="H2649" i="76" s="1"/>
  <c r="G2647" i="76"/>
  <c r="H2647" i="76" s="1"/>
  <c r="G2645" i="76"/>
  <c r="H2645" i="76" s="1"/>
  <c r="G2643" i="76"/>
  <c r="H2643" i="76" s="1"/>
  <c r="G2641" i="76"/>
  <c r="H2641" i="76" s="1"/>
  <c r="G2639" i="76"/>
  <c r="H2639" i="76" s="1"/>
  <c r="G2637" i="76"/>
  <c r="H2637" i="76" s="1"/>
  <c r="G2635" i="76"/>
  <c r="H2635" i="76" s="1"/>
  <c r="G2633" i="76"/>
  <c r="H2633" i="76" s="1"/>
  <c r="G2631" i="76"/>
  <c r="H2631" i="76" s="1"/>
  <c r="G3006" i="76"/>
  <c r="H3006" i="76" s="1"/>
  <c r="G3004" i="76"/>
  <c r="H3004" i="76" s="1"/>
  <c r="G3002" i="76"/>
  <c r="H3002" i="76" s="1"/>
  <c r="G3000" i="76"/>
  <c r="H3000" i="76" s="1"/>
  <c r="G2998" i="76"/>
  <c r="H2998" i="76" s="1"/>
  <c r="G2996" i="76"/>
  <c r="H2996" i="76" s="1"/>
  <c r="G2994" i="76"/>
  <c r="H2994" i="76" s="1"/>
  <c r="G2992" i="76"/>
  <c r="H2992" i="76" s="1"/>
  <c r="G2990" i="76"/>
  <c r="H2990" i="76" s="1"/>
  <c r="G2988" i="76"/>
  <c r="H2988" i="76" s="1"/>
  <c r="G2986" i="76"/>
  <c r="H2986" i="76" s="1"/>
  <c r="G2984" i="76"/>
  <c r="H2984" i="76" s="1"/>
  <c r="G2982" i="76"/>
  <c r="H2982" i="76" s="1"/>
  <c r="G2980" i="76"/>
  <c r="H2980" i="76" s="1"/>
  <c r="G2978" i="76"/>
  <c r="H2978" i="76" s="1"/>
  <c r="G2976" i="76"/>
  <c r="H2976" i="76" s="1"/>
  <c r="G2974" i="76"/>
  <c r="H2974" i="76" s="1"/>
  <c r="G2972" i="76"/>
  <c r="H2972" i="76" s="1"/>
  <c r="G2970" i="76"/>
  <c r="H2970" i="76" s="1"/>
  <c r="G2968" i="76"/>
  <c r="H2968" i="76" s="1"/>
  <c r="G2966" i="76"/>
  <c r="H2966" i="76" s="1"/>
  <c r="G2964" i="76"/>
  <c r="H2964" i="76" s="1"/>
  <c r="G2962" i="76"/>
  <c r="H2962" i="76" s="1"/>
  <c r="G2960" i="76"/>
  <c r="H2960" i="76" s="1"/>
  <c r="G2958" i="76"/>
  <c r="H2958" i="76" s="1"/>
  <c r="G2956" i="76"/>
  <c r="H2956" i="76" s="1"/>
  <c r="G2954" i="76"/>
  <c r="H2954" i="76" s="1"/>
  <c r="G2952" i="76"/>
  <c r="H2952" i="76" s="1"/>
  <c r="G2950" i="76"/>
  <c r="H2950" i="76" s="1"/>
  <c r="G2948" i="76"/>
  <c r="H2948" i="76" s="1"/>
  <c r="G2946" i="76"/>
  <c r="H2946" i="76" s="1"/>
  <c r="G2944" i="76"/>
  <c r="H2944" i="76" s="1"/>
  <c r="G2942" i="76"/>
  <c r="H2942" i="76" s="1"/>
  <c r="G2940" i="76"/>
  <c r="H2940" i="76" s="1"/>
  <c r="G2938" i="76"/>
  <c r="H2938" i="76" s="1"/>
  <c r="G2936" i="76"/>
  <c r="H2936" i="76" s="1"/>
  <c r="G2934" i="76"/>
  <c r="H2934" i="76" s="1"/>
  <c r="G2932" i="76"/>
  <c r="H2932" i="76" s="1"/>
  <c r="G2930" i="76"/>
  <c r="H2930" i="76" s="1"/>
  <c r="G2928" i="76"/>
  <c r="H2928" i="76" s="1"/>
  <c r="G2926" i="76"/>
  <c r="H2926" i="76" s="1"/>
  <c r="G2924" i="76"/>
  <c r="H2924" i="76" s="1"/>
  <c r="G2922" i="76"/>
  <c r="H2922" i="76" s="1"/>
  <c r="G2920" i="76"/>
  <c r="H2920" i="76" s="1"/>
  <c r="G2918" i="76"/>
  <c r="H2918" i="76" s="1"/>
  <c r="G2916" i="76"/>
  <c r="H2916" i="76" s="1"/>
  <c r="G2914" i="76"/>
  <c r="H2914" i="76" s="1"/>
  <c r="G2912" i="76"/>
  <c r="H2912" i="76" s="1"/>
  <c r="G2910" i="76"/>
  <c r="H2910" i="76" s="1"/>
  <c r="G2908" i="76"/>
  <c r="H2908" i="76" s="1"/>
  <c r="G2906" i="76"/>
  <c r="H2906" i="76" s="1"/>
  <c r="G3007" i="76"/>
  <c r="H3007" i="76" s="1"/>
  <c r="G3005" i="76"/>
  <c r="H3005" i="76" s="1"/>
  <c r="G3003" i="76"/>
  <c r="H3003" i="76" s="1"/>
  <c r="G3001" i="76"/>
  <c r="H3001" i="76" s="1"/>
  <c r="G2999" i="76"/>
  <c r="H2999" i="76" s="1"/>
  <c r="G2997" i="76"/>
  <c r="H2997" i="76" s="1"/>
  <c r="G2995" i="76"/>
  <c r="H2995" i="76" s="1"/>
  <c r="G2993" i="76"/>
  <c r="H2993" i="76" s="1"/>
  <c r="G2991" i="76"/>
  <c r="H2991" i="76" s="1"/>
  <c r="G2989" i="76"/>
  <c r="H2989" i="76" s="1"/>
  <c r="G2987" i="76"/>
  <c r="H2987" i="76" s="1"/>
  <c r="G2985" i="76"/>
  <c r="H2985" i="76" s="1"/>
  <c r="G2983" i="76"/>
  <c r="H2983" i="76" s="1"/>
  <c r="G2981" i="76"/>
  <c r="H2981" i="76" s="1"/>
  <c r="G2979" i="76"/>
  <c r="H2979" i="76" s="1"/>
  <c r="G2977" i="76"/>
  <c r="H2977" i="76" s="1"/>
  <c r="G2975" i="76"/>
  <c r="H2975" i="76" s="1"/>
  <c r="G2973" i="76"/>
  <c r="H2973" i="76" s="1"/>
  <c r="G2971" i="76"/>
  <c r="H2971" i="76" s="1"/>
  <c r="G2969" i="76"/>
  <c r="H2969" i="76" s="1"/>
  <c r="G2967" i="76"/>
  <c r="H2967" i="76" s="1"/>
  <c r="G2965" i="76"/>
  <c r="H2965" i="76" s="1"/>
  <c r="G2963" i="76"/>
  <c r="H2963" i="76" s="1"/>
  <c r="G2961" i="76"/>
  <c r="H2961" i="76" s="1"/>
  <c r="G2959" i="76"/>
  <c r="H2959" i="76" s="1"/>
  <c r="G2957" i="76"/>
  <c r="H2957" i="76" s="1"/>
  <c r="G2955" i="76"/>
  <c r="H2955" i="76" s="1"/>
  <c r="G2953" i="76"/>
  <c r="H2953" i="76" s="1"/>
  <c r="G2951" i="76"/>
  <c r="H2951" i="76" s="1"/>
  <c r="G2949" i="76"/>
  <c r="H2949" i="76" s="1"/>
  <c r="G2947" i="76"/>
  <c r="H2947" i="76" s="1"/>
  <c r="G2945" i="76"/>
  <c r="H2945" i="76" s="1"/>
  <c r="G2943" i="76"/>
  <c r="H2943" i="76" s="1"/>
  <c r="G2941" i="76"/>
  <c r="H2941" i="76" s="1"/>
  <c r="G2939" i="76"/>
  <c r="H2939" i="76" s="1"/>
  <c r="G2937" i="76"/>
  <c r="H2937" i="76" s="1"/>
  <c r="G2935" i="76"/>
  <c r="H2935" i="76" s="1"/>
  <c r="G2933" i="76"/>
  <c r="H2933" i="76" s="1"/>
  <c r="G2931" i="76"/>
  <c r="H2931" i="76" s="1"/>
  <c r="G2929" i="76"/>
  <c r="H2929" i="76" s="1"/>
  <c r="G2927" i="76"/>
  <c r="H2927" i="76" s="1"/>
  <c r="G2925" i="76"/>
  <c r="H2925" i="76" s="1"/>
  <c r="G2923" i="76"/>
  <c r="H2923" i="76" s="1"/>
  <c r="G2921" i="76"/>
  <c r="H2921" i="76" s="1"/>
  <c r="G2919" i="76"/>
  <c r="H2919" i="76" s="1"/>
  <c r="G2917" i="76"/>
  <c r="H2917" i="76" s="1"/>
  <c r="G2915" i="76"/>
  <c r="H2915" i="76" s="1"/>
  <c r="G2913" i="76"/>
  <c r="H2913" i="76" s="1"/>
  <c r="G2911" i="76"/>
  <c r="H2911" i="76" s="1"/>
  <c r="G2909" i="76"/>
  <c r="H2909" i="76" s="1"/>
  <c r="G2907" i="76"/>
  <c r="H2907" i="76" s="1"/>
  <c r="G2905" i="76"/>
  <c r="H2905" i="76" s="1"/>
  <c r="G3517" i="76"/>
  <c r="H3517" i="76" s="1"/>
  <c r="G3513" i="76"/>
  <c r="H3513" i="76" s="1"/>
  <c r="G3509" i="76"/>
  <c r="H3509" i="76" s="1"/>
  <c r="G3505" i="76"/>
  <c r="H3505" i="76" s="1"/>
  <c r="G3504" i="76"/>
  <c r="H3504" i="76" s="1"/>
  <c r="G3497" i="76"/>
  <c r="H3497" i="76" s="1"/>
  <c r="G3496" i="76"/>
  <c r="H3496" i="76" s="1"/>
  <c r="G3489" i="76"/>
  <c r="H3489" i="76" s="1"/>
  <c r="G3488" i="76"/>
  <c r="H3488" i="76" s="1"/>
  <c r="G3481" i="76"/>
  <c r="H3481" i="76" s="1"/>
  <c r="G3480" i="76"/>
  <c r="H3480" i="76" s="1"/>
  <c r="G3514" i="76"/>
  <c r="H3514" i="76" s="1"/>
  <c r="G3510" i="76"/>
  <c r="H3510" i="76" s="1"/>
  <c r="G3506" i="76"/>
  <c r="H3506" i="76" s="1"/>
  <c r="G3503" i="76"/>
  <c r="H3503" i="76" s="1"/>
  <c r="G3502" i="76"/>
  <c r="H3502" i="76" s="1"/>
  <c r="G3495" i="76"/>
  <c r="H3495" i="76" s="1"/>
  <c r="G3494" i="76"/>
  <c r="H3494" i="76" s="1"/>
  <c r="G3487" i="76"/>
  <c r="H3487" i="76" s="1"/>
  <c r="G3486" i="76"/>
  <c r="H3486" i="76" s="1"/>
  <c r="G3479" i="76"/>
  <c r="H3479" i="76" s="1"/>
  <c r="G3478" i="76"/>
  <c r="H3478" i="76" s="1"/>
  <c r="G3473" i="76"/>
  <c r="H3473" i="76" s="1"/>
  <c r="G3471" i="76"/>
  <c r="H3471" i="76" s="1"/>
  <c r="G3469" i="76"/>
  <c r="H3469" i="76" s="1"/>
  <c r="G3467" i="76"/>
  <c r="H3467" i="76" s="1"/>
  <c r="G3465" i="76"/>
  <c r="H3465" i="76" s="1"/>
  <c r="G3463" i="76"/>
  <c r="H3463" i="76" s="1"/>
  <c r="G3461" i="76"/>
  <c r="H3461" i="76" s="1"/>
  <c r="G3459" i="76"/>
  <c r="H3459" i="76" s="1"/>
  <c r="G3457" i="76"/>
  <c r="H3457" i="76" s="1"/>
  <c r="G3455" i="76"/>
  <c r="H3455" i="76" s="1"/>
  <c r="G3453" i="76"/>
  <c r="H3453" i="76" s="1"/>
  <c r="G3451" i="76"/>
  <c r="H3451" i="76" s="1"/>
  <c r="G3449" i="76"/>
  <c r="H3449" i="76" s="1"/>
  <c r="G3447" i="76"/>
  <c r="H3447" i="76" s="1"/>
  <c r="G3445" i="76"/>
  <c r="H3445" i="76" s="1"/>
  <c r="G3443" i="76"/>
  <c r="H3443" i="76" s="1"/>
  <c r="G3441" i="76"/>
  <c r="H3441" i="76" s="1"/>
  <c r="G3439" i="76"/>
  <c r="H3439" i="76" s="1"/>
  <c r="G3437" i="76"/>
  <c r="H3437" i="76" s="1"/>
  <c r="G3435" i="76"/>
  <c r="H3435" i="76" s="1"/>
  <c r="G3433" i="76"/>
  <c r="H3433" i="76" s="1"/>
  <c r="G3431" i="76"/>
  <c r="H3431" i="76" s="1"/>
  <c r="G3429" i="76"/>
  <c r="H3429" i="76" s="1"/>
  <c r="G3427" i="76"/>
  <c r="H3427" i="76" s="1"/>
  <c r="G3515" i="76"/>
  <c r="H3515" i="76" s="1"/>
  <c r="G3511" i="76"/>
  <c r="H3511" i="76" s="1"/>
  <c r="G3507" i="76"/>
  <c r="H3507" i="76" s="1"/>
  <c r="G3501" i="76"/>
  <c r="H3501" i="76" s="1"/>
  <c r="G3500" i="76"/>
  <c r="H3500" i="76" s="1"/>
  <c r="G3493" i="76"/>
  <c r="H3493" i="76" s="1"/>
  <c r="G3492" i="76"/>
  <c r="H3492" i="76" s="1"/>
  <c r="G3485" i="76"/>
  <c r="H3485" i="76" s="1"/>
  <c r="G3484" i="76"/>
  <c r="H3484" i="76" s="1"/>
  <c r="G3477" i="76"/>
  <c r="H3477" i="76" s="1"/>
  <c r="G3476" i="76"/>
  <c r="H3476" i="76" s="1"/>
  <c r="G3516" i="76"/>
  <c r="H3516" i="76" s="1"/>
  <c r="G3508" i="76"/>
  <c r="H3508" i="76" s="1"/>
  <c r="G3491" i="76"/>
  <c r="H3491" i="76" s="1"/>
  <c r="G3474" i="76"/>
  <c r="H3474" i="76" s="1"/>
  <c r="G3470" i="76"/>
  <c r="H3470" i="76" s="1"/>
  <c r="G3466" i="76"/>
  <c r="H3466" i="76" s="1"/>
  <c r="G3462" i="76"/>
  <c r="H3462" i="76" s="1"/>
  <c r="G3458" i="76"/>
  <c r="H3458" i="76" s="1"/>
  <c r="G3454" i="76"/>
  <c r="H3454" i="76" s="1"/>
  <c r="G3450" i="76"/>
  <c r="H3450" i="76" s="1"/>
  <c r="G3446" i="76"/>
  <c r="H3446" i="76" s="1"/>
  <c r="G3442" i="76"/>
  <c r="H3442" i="76" s="1"/>
  <c r="G3438" i="76"/>
  <c r="H3438" i="76" s="1"/>
  <c r="G3434" i="76"/>
  <c r="H3434" i="76" s="1"/>
  <c r="G3430" i="76"/>
  <c r="H3430" i="76" s="1"/>
  <c r="G3426" i="76"/>
  <c r="H3426" i="76" s="1"/>
  <c r="G3518" i="76"/>
  <c r="H3518" i="76" s="1"/>
  <c r="G3498" i="76"/>
  <c r="H3498" i="76" s="1"/>
  <c r="G3483" i="76"/>
  <c r="H3483" i="76" s="1"/>
  <c r="G3512" i="76"/>
  <c r="H3512" i="76" s="1"/>
  <c r="G3490" i="76"/>
  <c r="H3490" i="76" s="1"/>
  <c r="G3475" i="76"/>
  <c r="H3475" i="76" s="1"/>
  <c r="G3472" i="76"/>
  <c r="H3472" i="76" s="1"/>
  <c r="G3468" i="76"/>
  <c r="H3468" i="76" s="1"/>
  <c r="G3464" i="76"/>
  <c r="H3464" i="76" s="1"/>
  <c r="G3460" i="76"/>
  <c r="H3460" i="76" s="1"/>
  <c r="G3456" i="76"/>
  <c r="H3456" i="76" s="1"/>
  <c r="G3452" i="76"/>
  <c r="H3452" i="76" s="1"/>
  <c r="G3448" i="76"/>
  <c r="H3448" i="76" s="1"/>
  <c r="G3444" i="76"/>
  <c r="H3444" i="76" s="1"/>
  <c r="G3440" i="76"/>
  <c r="H3440" i="76" s="1"/>
  <c r="G3436" i="76"/>
  <c r="H3436" i="76" s="1"/>
  <c r="G3432" i="76"/>
  <c r="H3432" i="76" s="1"/>
  <c r="G3482" i="76"/>
  <c r="H3482" i="76" s="1"/>
  <c r="G3428" i="76"/>
  <c r="H3428" i="76" s="1"/>
  <c r="G3499" i="76"/>
  <c r="H3499" i="76" s="1"/>
  <c r="G3" i="76"/>
  <c r="H3" i="76" s="1"/>
  <c r="G7" i="76"/>
  <c r="H7" i="76" s="1"/>
  <c r="G11" i="76"/>
  <c r="H11" i="76" s="1"/>
  <c r="G15" i="76"/>
  <c r="H15" i="76" s="1"/>
  <c r="G19" i="76"/>
  <c r="H19" i="76" s="1"/>
  <c r="G23" i="76"/>
  <c r="H23" i="76" s="1"/>
  <c r="G118" i="76"/>
  <c r="H118" i="76" s="1"/>
  <c r="G122" i="76"/>
  <c r="H122" i="76" s="1"/>
  <c r="G142" i="76"/>
  <c r="H142" i="76" s="1"/>
  <c r="G146" i="76"/>
  <c r="H146" i="76" s="1"/>
  <c r="G150" i="76"/>
  <c r="H150" i="76" s="1"/>
  <c r="G154" i="76"/>
  <c r="H154" i="76" s="1"/>
  <c r="G158" i="76"/>
  <c r="H158" i="76" s="1"/>
  <c r="G162" i="76"/>
  <c r="H162" i="76" s="1"/>
  <c r="G166" i="76"/>
  <c r="H166" i="76" s="1"/>
  <c r="G170" i="76"/>
  <c r="H170" i="76" s="1"/>
  <c r="G174" i="76"/>
  <c r="H174" i="76" s="1"/>
  <c r="G178" i="76"/>
  <c r="H178" i="76" s="1"/>
  <c r="G182" i="76"/>
  <c r="H182" i="76" s="1"/>
  <c r="G186" i="76"/>
  <c r="H186" i="76" s="1"/>
  <c r="G190" i="76"/>
  <c r="H190" i="76" s="1"/>
  <c r="G194" i="76"/>
  <c r="H194" i="76" s="1"/>
  <c r="G198" i="76"/>
  <c r="H198" i="76" s="1"/>
  <c r="G202" i="76"/>
  <c r="H202" i="76" s="1"/>
  <c r="G206" i="76"/>
  <c r="H206" i="76" s="1"/>
  <c r="G210" i="76"/>
  <c r="H210" i="76" s="1"/>
  <c r="G214" i="76"/>
  <c r="H214" i="76" s="1"/>
  <c r="G218" i="76"/>
  <c r="H218" i="76" s="1"/>
  <c r="G222" i="76"/>
  <c r="H222" i="76" s="1"/>
  <c r="G226" i="76"/>
  <c r="H226" i="76" s="1"/>
  <c r="G230" i="76"/>
  <c r="H230" i="76" s="1"/>
  <c r="G234" i="76"/>
  <c r="H234" i="76" s="1"/>
  <c r="G238" i="76"/>
  <c r="H238" i="76" s="1"/>
  <c r="G242" i="76"/>
  <c r="H242" i="76" s="1"/>
  <c r="G246" i="76"/>
  <c r="H246" i="76" s="1"/>
  <c r="G250" i="76"/>
  <c r="H250" i="76" s="1"/>
  <c r="G254" i="76"/>
  <c r="H254" i="76" s="1"/>
  <c r="G258" i="76"/>
  <c r="H258" i="76" s="1"/>
  <c r="G262" i="76"/>
  <c r="H262" i="76" s="1"/>
  <c r="G266" i="76"/>
  <c r="H266" i="76" s="1"/>
  <c r="G270" i="76"/>
  <c r="H270" i="76" s="1"/>
  <c r="G366" i="76"/>
  <c r="H366" i="76" s="1"/>
  <c r="G370" i="76"/>
  <c r="H370" i="76" s="1"/>
  <c r="G374" i="76"/>
  <c r="H374" i="76" s="1"/>
  <c r="G378" i="76"/>
  <c r="H378" i="76" s="1"/>
  <c r="G382" i="76"/>
  <c r="H382" i="76" s="1"/>
  <c r="G386" i="76"/>
  <c r="H386" i="76" s="1"/>
  <c r="G390" i="76"/>
  <c r="H390" i="76" s="1"/>
  <c r="G394" i="76"/>
  <c r="H394" i="76" s="1"/>
  <c r="G398" i="76"/>
  <c r="H398" i="76" s="1"/>
  <c r="G402" i="76"/>
  <c r="H402" i="76" s="1"/>
  <c r="G406" i="76"/>
  <c r="H406" i="76" s="1"/>
  <c r="G410" i="76"/>
  <c r="H410" i="76" s="1"/>
  <c r="G414" i="76"/>
  <c r="H414" i="76" s="1"/>
  <c r="G418" i="76"/>
  <c r="H418" i="76" s="1"/>
  <c r="G422" i="76"/>
  <c r="H422" i="76" s="1"/>
  <c r="G426" i="76"/>
  <c r="H426" i="76" s="1"/>
  <c r="G430" i="76"/>
  <c r="H430" i="76" s="1"/>
  <c r="G434" i="76"/>
  <c r="H434" i="76" s="1"/>
  <c r="G438" i="76"/>
  <c r="H438" i="76" s="1"/>
  <c r="G442" i="76"/>
  <c r="H442" i="76" s="1"/>
  <c r="G446" i="76"/>
  <c r="H446" i="76" s="1"/>
  <c r="G450" i="76"/>
  <c r="H450" i="76" s="1"/>
  <c r="G454" i="76"/>
  <c r="H454" i="76" s="1"/>
  <c r="G458" i="76"/>
  <c r="H458" i="76" s="1"/>
  <c r="G462" i="76"/>
  <c r="H462" i="76" s="1"/>
  <c r="G466" i="76"/>
  <c r="H466" i="76" s="1"/>
  <c r="G470" i="76"/>
  <c r="H470" i="76" s="1"/>
  <c r="G474" i="76"/>
  <c r="H474" i="76" s="1"/>
  <c r="G478" i="76"/>
  <c r="H478" i="76" s="1"/>
  <c r="G482" i="76"/>
  <c r="H482" i="76" s="1"/>
  <c r="G486" i="76"/>
  <c r="H486" i="76" s="1"/>
  <c r="G490" i="76"/>
  <c r="H490" i="76" s="1"/>
  <c r="G494" i="76"/>
  <c r="H494" i="76" s="1"/>
  <c r="G498" i="76"/>
  <c r="H498" i="76" s="1"/>
  <c r="G502" i="76"/>
  <c r="H502" i="76" s="1"/>
  <c r="G506" i="76"/>
  <c r="H506" i="76" s="1"/>
  <c r="G510" i="76"/>
  <c r="H510" i="76" s="1"/>
  <c r="G514" i="76"/>
  <c r="H514" i="76" s="1"/>
  <c r="G518" i="76"/>
  <c r="H518" i="76" s="1"/>
  <c r="G522" i="76"/>
  <c r="H522" i="76" s="1"/>
  <c r="G526" i="76"/>
  <c r="H526" i="76" s="1"/>
  <c r="G530" i="76"/>
  <c r="H530" i="76" s="1"/>
  <c r="G534" i="76"/>
  <c r="H534" i="76" s="1"/>
  <c r="G539" i="76"/>
  <c r="H539" i="76" s="1"/>
  <c r="G2690" i="76"/>
  <c r="H2690" i="76" s="1"/>
  <c r="G2688" i="76"/>
  <c r="H2688" i="76" s="1"/>
  <c r="G2686" i="76"/>
  <c r="H2686" i="76" s="1"/>
  <c r="G2684" i="76"/>
  <c r="H2684" i="76" s="1"/>
  <c r="G2682" i="76"/>
  <c r="H2682" i="76" s="1"/>
  <c r="G2680" i="76"/>
  <c r="H2680" i="76" s="1"/>
  <c r="G2678" i="76"/>
  <c r="H2678" i="76" s="1"/>
  <c r="G2676" i="76"/>
  <c r="H2676" i="76" s="1"/>
  <c r="G2674" i="76"/>
  <c r="H2674" i="76" s="1"/>
  <c r="G2691" i="76"/>
  <c r="H2691" i="76" s="1"/>
  <c r="G2689" i="76"/>
  <c r="H2689" i="76" s="1"/>
  <c r="G2687" i="76"/>
  <c r="H2687" i="76" s="1"/>
  <c r="G2685" i="76"/>
  <c r="H2685" i="76" s="1"/>
  <c r="G2683" i="76"/>
  <c r="H2683" i="76" s="1"/>
  <c r="G2681" i="76"/>
  <c r="H2681" i="76" s="1"/>
  <c r="G2679" i="76"/>
  <c r="H2679" i="76" s="1"/>
  <c r="G2677" i="76"/>
  <c r="H2677" i="76" s="1"/>
  <c r="G2675" i="76"/>
  <c r="H2675" i="76" s="1"/>
  <c r="G3583" i="76"/>
  <c r="H3583" i="76" s="1"/>
  <c r="G3581" i="76"/>
  <c r="H3581" i="76" s="1"/>
  <c r="G3579" i="76"/>
  <c r="H3579" i="76" s="1"/>
  <c r="G3577" i="76"/>
  <c r="H3577" i="76" s="1"/>
  <c r="G3575" i="76"/>
  <c r="H3575" i="76" s="1"/>
  <c r="G3573" i="76"/>
  <c r="H3573" i="76" s="1"/>
  <c r="G3571" i="76"/>
  <c r="H3571" i="76" s="1"/>
  <c r="G3569" i="76"/>
  <c r="H3569" i="76" s="1"/>
  <c r="G3567" i="76"/>
  <c r="H3567" i="76" s="1"/>
  <c r="G3565" i="76"/>
  <c r="H3565" i="76" s="1"/>
  <c r="G3563" i="76"/>
  <c r="H3563" i="76" s="1"/>
  <c r="G3584" i="76"/>
  <c r="H3584" i="76" s="1"/>
  <c r="G3582" i="76"/>
  <c r="H3582" i="76" s="1"/>
  <c r="G3580" i="76"/>
  <c r="H3580" i="76" s="1"/>
  <c r="G3578" i="76"/>
  <c r="H3578" i="76" s="1"/>
  <c r="G3576" i="76"/>
  <c r="H3576" i="76" s="1"/>
  <c r="G3574" i="76"/>
  <c r="H3574" i="76" s="1"/>
  <c r="G3572" i="76"/>
  <c r="H3572" i="76" s="1"/>
  <c r="G3570" i="76"/>
  <c r="H3570" i="76" s="1"/>
  <c r="G3568" i="76"/>
  <c r="H3568" i="76" s="1"/>
  <c r="G3566" i="76"/>
  <c r="H3566" i="76" s="1"/>
  <c r="G3564" i="76"/>
  <c r="H3564" i="76" s="1"/>
  <c r="G3562" i="76"/>
  <c r="H3562" i="76" s="1"/>
  <c r="G860" i="76"/>
  <c r="H860" i="76" s="1"/>
  <c r="G858" i="76"/>
  <c r="H858" i="76" s="1"/>
  <c r="G856" i="76"/>
  <c r="H856" i="76" s="1"/>
  <c r="G854" i="76"/>
  <c r="H854" i="76" s="1"/>
  <c r="G852" i="76"/>
  <c r="H852" i="76" s="1"/>
  <c r="G850" i="76"/>
  <c r="H850" i="76" s="1"/>
  <c r="G848" i="76"/>
  <c r="H848" i="76" s="1"/>
  <c r="G846" i="76"/>
  <c r="H846" i="76" s="1"/>
  <c r="G844" i="76"/>
  <c r="H844" i="76" s="1"/>
  <c r="G842" i="76"/>
  <c r="H842" i="76" s="1"/>
  <c r="G840" i="76"/>
  <c r="H840" i="76" s="1"/>
  <c r="G838" i="76"/>
  <c r="H838" i="76" s="1"/>
  <c r="G836" i="76"/>
  <c r="H836" i="76" s="1"/>
  <c r="G834" i="76"/>
  <c r="H834" i="76" s="1"/>
  <c r="G832" i="76"/>
  <c r="H832" i="76" s="1"/>
  <c r="G830" i="76"/>
  <c r="H830" i="76" s="1"/>
  <c r="G828" i="76"/>
  <c r="H828" i="76" s="1"/>
  <c r="G826" i="76"/>
  <c r="H826" i="76" s="1"/>
  <c r="G824" i="76"/>
  <c r="H824" i="76" s="1"/>
  <c r="G822" i="76"/>
  <c r="H822" i="76" s="1"/>
  <c r="G820" i="76"/>
  <c r="H820" i="76" s="1"/>
  <c r="G818" i="76"/>
  <c r="H818" i="76" s="1"/>
  <c r="G816" i="76"/>
  <c r="H816" i="76" s="1"/>
  <c r="G814" i="76"/>
  <c r="H814" i="76" s="1"/>
  <c r="G812" i="76"/>
  <c r="H812" i="76" s="1"/>
  <c r="G810" i="76"/>
  <c r="H810" i="76" s="1"/>
  <c r="G808" i="76"/>
  <c r="H808" i="76" s="1"/>
  <c r="G806" i="76"/>
  <c r="H806" i="76" s="1"/>
  <c r="G804" i="76"/>
  <c r="H804" i="76" s="1"/>
  <c r="G802" i="76"/>
  <c r="H802" i="76" s="1"/>
  <c r="G800" i="76"/>
  <c r="H800" i="76" s="1"/>
  <c r="G798" i="76"/>
  <c r="H798" i="76" s="1"/>
  <c r="G796" i="76"/>
  <c r="H796" i="76" s="1"/>
  <c r="G794" i="76"/>
  <c r="H794" i="76" s="1"/>
  <c r="G792" i="76"/>
  <c r="H792" i="76" s="1"/>
  <c r="G790" i="76"/>
  <c r="H790" i="76" s="1"/>
  <c r="G788" i="76"/>
  <c r="H788" i="76" s="1"/>
  <c r="G786" i="76"/>
  <c r="H786" i="76" s="1"/>
  <c r="G784" i="76"/>
  <c r="H784" i="76" s="1"/>
  <c r="G782" i="76"/>
  <c r="H782" i="76" s="1"/>
  <c r="G780" i="76"/>
  <c r="H780" i="76" s="1"/>
  <c r="G778" i="76"/>
  <c r="H778" i="76" s="1"/>
  <c r="G776" i="76"/>
  <c r="H776" i="76" s="1"/>
  <c r="G774" i="76"/>
  <c r="H774" i="76" s="1"/>
  <c r="G772" i="76"/>
  <c r="H772" i="76" s="1"/>
  <c r="G770" i="76"/>
  <c r="H770" i="76" s="1"/>
  <c r="G768" i="76"/>
  <c r="H768" i="76" s="1"/>
  <c r="G766" i="76"/>
  <c r="H766" i="76" s="1"/>
  <c r="G764" i="76"/>
  <c r="H764" i="76" s="1"/>
  <c r="G762" i="76"/>
  <c r="H762" i="76" s="1"/>
  <c r="G760" i="76"/>
  <c r="H760" i="76" s="1"/>
  <c r="G758" i="76"/>
  <c r="H758" i="76" s="1"/>
  <c r="G756" i="76"/>
  <c r="H756" i="76" s="1"/>
  <c r="G754" i="76"/>
  <c r="H754" i="76" s="1"/>
  <c r="G752" i="76"/>
  <c r="H752" i="76" s="1"/>
  <c r="G750" i="76"/>
  <c r="H750" i="76" s="1"/>
  <c r="G748" i="76"/>
  <c r="H748" i="76" s="1"/>
  <c r="G746" i="76"/>
  <c r="H746" i="76" s="1"/>
  <c r="G744" i="76"/>
  <c r="H744" i="76" s="1"/>
  <c r="G742" i="76"/>
  <c r="H742" i="76" s="1"/>
  <c r="G740" i="76"/>
  <c r="H740" i="76" s="1"/>
  <c r="G738" i="76"/>
  <c r="H738" i="76" s="1"/>
  <c r="G736" i="76"/>
  <c r="H736" i="76" s="1"/>
  <c r="G734" i="76"/>
  <c r="H734" i="76" s="1"/>
  <c r="G732" i="76"/>
  <c r="H732" i="76" s="1"/>
  <c r="G730" i="76"/>
  <c r="H730" i="76" s="1"/>
  <c r="G728" i="76"/>
  <c r="H728" i="76" s="1"/>
  <c r="G726" i="76"/>
  <c r="H726" i="76" s="1"/>
  <c r="G724" i="76"/>
  <c r="H724" i="76" s="1"/>
  <c r="G722" i="76"/>
  <c r="H722" i="76" s="1"/>
  <c r="G720" i="76"/>
  <c r="H720" i="76" s="1"/>
  <c r="G718" i="76"/>
  <c r="H718" i="76" s="1"/>
  <c r="G716" i="76"/>
  <c r="H716" i="76" s="1"/>
  <c r="G714" i="76"/>
  <c r="H714" i="76" s="1"/>
  <c r="G712" i="76"/>
  <c r="H712" i="76" s="1"/>
  <c r="G710" i="76"/>
  <c r="H710" i="76" s="1"/>
  <c r="G708" i="76"/>
  <c r="H708" i="76" s="1"/>
  <c r="G706" i="76"/>
  <c r="H706" i="76" s="1"/>
  <c r="G704" i="76"/>
  <c r="H704" i="76" s="1"/>
  <c r="G702" i="76"/>
  <c r="H702" i="76" s="1"/>
  <c r="G700" i="76"/>
  <c r="H700" i="76" s="1"/>
  <c r="G859" i="76"/>
  <c r="H859" i="76" s="1"/>
  <c r="G857" i="76"/>
  <c r="H857" i="76" s="1"/>
  <c r="G855" i="76"/>
  <c r="H855" i="76" s="1"/>
  <c r="G853" i="76"/>
  <c r="H853" i="76" s="1"/>
  <c r="G851" i="76"/>
  <c r="H851" i="76" s="1"/>
  <c r="G849" i="76"/>
  <c r="H849" i="76" s="1"/>
  <c r="G847" i="76"/>
  <c r="H847" i="76" s="1"/>
  <c r="G845" i="76"/>
  <c r="H845" i="76" s="1"/>
  <c r="G843" i="76"/>
  <c r="H843" i="76" s="1"/>
  <c r="G841" i="76"/>
  <c r="H841" i="76" s="1"/>
  <c r="G839" i="76"/>
  <c r="H839" i="76" s="1"/>
  <c r="G837" i="76"/>
  <c r="H837" i="76" s="1"/>
  <c r="G835" i="76"/>
  <c r="H835" i="76" s="1"/>
  <c r="G833" i="76"/>
  <c r="H833" i="76" s="1"/>
  <c r="G831" i="76"/>
  <c r="H831" i="76" s="1"/>
  <c r="G829" i="76"/>
  <c r="H829" i="76" s="1"/>
  <c r="G827" i="76"/>
  <c r="H827" i="76" s="1"/>
  <c r="G825" i="76"/>
  <c r="H825" i="76" s="1"/>
  <c r="G823" i="76"/>
  <c r="H823" i="76" s="1"/>
  <c r="G821" i="76"/>
  <c r="H821" i="76" s="1"/>
  <c r="G819" i="76"/>
  <c r="H819" i="76" s="1"/>
  <c r="G817" i="76"/>
  <c r="H817" i="76" s="1"/>
  <c r="G815" i="76"/>
  <c r="H815" i="76" s="1"/>
  <c r="G813" i="76"/>
  <c r="H813" i="76" s="1"/>
  <c r="G811" i="76"/>
  <c r="H811" i="76" s="1"/>
  <c r="G809" i="76"/>
  <c r="H809" i="76" s="1"/>
  <c r="G807" i="76"/>
  <c r="H807" i="76" s="1"/>
  <c r="G805" i="76"/>
  <c r="H805" i="76" s="1"/>
  <c r="G803" i="76"/>
  <c r="H803" i="76" s="1"/>
  <c r="G801" i="76"/>
  <c r="H801" i="76" s="1"/>
  <c r="G799" i="76"/>
  <c r="H799" i="76" s="1"/>
  <c r="G797" i="76"/>
  <c r="H797" i="76" s="1"/>
  <c r="G795" i="76"/>
  <c r="H795" i="76" s="1"/>
  <c r="G793" i="76"/>
  <c r="H793" i="76" s="1"/>
  <c r="G791" i="76"/>
  <c r="H791" i="76" s="1"/>
  <c r="G789" i="76"/>
  <c r="H789" i="76" s="1"/>
  <c r="G787" i="76"/>
  <c r="H787" i="76" s="1"/>
  <c r="G785" i="76"/>
  <c r="H785" i="76" s="1"/>
  <c r="G783" i="76"/>
  <c r="H783" i="76" s="1"/>
  <c r="G781" i="76"/>
  <c r="H781" i="76" s="1"/>
  <c r="G779" i="76"/>
  <c r="H779" i="76" s="1"/>
  <c r="G777" i="76"/>
  <c r="H777" i="76" s="1"/>
  <c r="G775" i="76"/>
  <c r="H775" i="76" s="1"/>
  <c r="G773" i="76"/>
  <c r="H773" i="76" s="1"/>
  <c r="G771" i="76"/>
  <c r="H771" i="76" s="1"/>
  <c r="G769" i="76"/>
  <c r="H769" i="76" s="1"/>
  <c r="G767" i="76"/>
  <c r="H767" i="76" s="1"/>
  <c r="G765" i="76"/>
  <c r="H765" i="76" s="1"/>
  <c r="G763" i="76"/>
  <c r="H763" i="76" s="1"/>
  <c r="G761" i="76"/>
  <c r="H761" i="76" s="1"/>
  <c r="G759" i="76"/>
  <c r="H759" i="76" s="1"/>
  <c r="G757" i="76"/>
  <c r="H757" i="76" s="1"/>
  <c r="G755" i="76"/>
  <c r="H755" i="76" s="1"/>
  <c r="G753" i="76"/>
  <c r="H753" i="76" s="1"/>
  <c r="G751" i="76"/>
  <c r="H751" i="76" s="1"/>
  <c r="G749" i="76"/>
  <c r="H749" i="76" s="1"/>
  <c r="G747" i="76"/>
  <c r="H747" i="76" s="1"/>
  <c r="G745" i="76"/>
  <c r="H745" i="76" s="1"/>
  <c r="G743" i="76"/>
  <c r="H743" i="76" s="1"/>
  <c r="G741" i="76"/>
  <c r="H741" i="76" s="1"/>
  <c r="G739" i="76"/>
  <c r="H739" i="76" s="1"/>
  <c r="G737" i="76"/>
  <c r="H737" i="76" s="1"/>
  <c r="G735" i="76"/>
  <c r="H735" i="76" s="1"/>
  <c r="G733" i="76"/>
  <c r="H733" i="76" s="1"/>
  <c r="G731" i="76"/>
  <c r="H731" i="76" s="1"/>
  <c r="G729" i="76"/>
  <c r="H729" i="76" s="1"/>
  <c r="G727" i="76"/>
  <c r="H727" i="76" s="1"/>
  <c r="G725" i="76"/>
  <c r="H725" i="76" s="1"/>
  <c r="G723" i="76"/>
  <c r="H723" i="76" s="1"/>
  <c r="G721" i="76"/>
  <c r="H721" i="76" s="1"/>
  <c r="G719" i="76"/>
  <c r="H719" i="76" s="1"/>
  <c r="G717" i="76"/>
  <c r="H717" i="76" s="1"/>
  <c r="G715" i="76"/>
  <c r="H715" i="76" s="1"/>
  <c r="G713" i="76"/>
  <c r="H713" i="76" s="1"/>
  <c r="G711" i="76"/>
  <c r="H711" i="76" s="1"/>
  <c r="G709" i="76"/>
  <c r="H709" i="76" s="1"/>
  <c r="G707" i="76"/>
  <c r="H707" i="76" s="1"/>
  <c r="G705" i="76"/>
  <c r="H705" i="76" s="1"/>
  <c r="G703" i="76"/>
  <c r="H703" i="76" s="1"/>
  <c r="G701" i="76"/>
  <c r="H701" i="76" s="1"/>
  <c r="G699" i="76"/>
  <c r="H699" i="76" s="1"/>
  <c r="G117" i="76"/>
  <c r="H117" i="76" s="1"/>
  <c r="G121" i="76"/>
  <c r="H121" i="76" s="1"/>
  <c r="G145" i="76"/>
  <c r="H145" i="76" s="1"/>
  <c r="G149" i="76"/>
  <c r="H149" i="76" s="1"/>
  <c r="G153" i="76"/>
  <c r="H153" i="76" s="1"/>
  <c r="G157" i="76"/>
  <c r="H157" i="76" s="1"/>
  <c r="G161" i="76"/>
  <c r="H161" i="76" s="1"/>
  <c r="G165" i="76"/>
  <c r="H165" i="76" s="1"/>
  <c r="G169" i="76"/>
  <c r="H169" i="76" s="1"/>
  <c r="G173" i="76"/>
  <c r="H173" i="76" s="1"/>
  <c r="G177" i="76"/>
  <c r="H177" i="76" s="1"/>
  <c r="G181" i="76"/>
  <c r="H181" i="76" s="1"/>
  <c r="G185" i="76"/>
  <c r="H185" i="76" s="1"/>
  <c r="G189" i="76"/>
  <c r="H189" i="76" s="1"/>
  <c r="G193" i="76"/>
  <c r="H193" i="76" s="1"/>
  <c r="G197" i="76"/>
  <c r="H197" i="76" s="1"/>
  <c r="G201" i="76"/>
  <c r="H201" i="76" s="1"/>
  <c r="G205" i="76"/>
  <c r="H205" i="76" s="1"/>
  <c r="G209" i="76"/>
  <c r="H209" i="76" s="1"/>
  <c r="G213" i="76"/>
  <c r="H213" i="76" s="1"/>
  <c r="G217" i="76"/>
  <c r="H217" i="76" s="1"/>
  <c r="G221" i="76"/>
  <c r="H221" i="76" s="1"/>
  <c r="G225" i="76"/>
  <c r="H225" i="76" s="1"/>
  <c r="G229" i="76"/>
  <c r="H229" i="76" s="1"/>
  <c r="G233" i="76"/>
  <c r="H233" i="76" s="1"/>
  <c r="G237" i="76"/>
  <c r="H237" i="76" s="1"/>
  <c r="G241" i="76"/>
  <c r="H241" i="76" s="1"/>
  <c r="G245" i="76"/>
  <c r="H245" i="76" s="1"/>
  <c r="G249" i="76"/>
  <c r="H249" i="76" s="1"/>
  <c r="G253" i="76"/>
  <c r="H253" i="76" s="1"/>
  <c r="G257" i="76"/>
  <c r="H257" i="76" s="1"/>
  <c r="G261" i="76"/>
  <c r="H261" i="76" s="1"/>
  <c r="G265" i="76"/>
  <c r="H265" i="76" s="1"/>
  <c r="G269" i="76"/>
  <c r="H269" i="76" s="1"/>
  <c r="G365" i="76"/>
  <c r="H365" i="76" s="1"/>
  <c r="G369" i="76"/>
  <c r="H369" i="76" s="1"/>
  <c r="G373" i="76"/>
  <c r="H373" i="76" s="1"/>
  <c r="G377" i="76"/>
  <c r="H377" i="76" s="1"/>
  <c r="G381" i="76"/>
  <c r="H381" i="76" s="1"/>
  <c r="G385" i="76"/>
  <c r="H385" i="76" s="1"/>
  <c r="G389" i="76"/>
  <c r="H389" i="76" s="1"/>
  <c r="G393" i="76"/>
  <c r="H393" i="76" s="1"/>
  <c r="G397" i="76"/>
  <c r="H397" i="76" s="1"/>
  <c r="G401" i="76"/>
  <c r="H401" i="76" s="1"/>
  <c r="G405" i="76"/>
  <c r="H405" i="76" s="1"/>
  <c r="G409" i="76"/>
  <c r="H409" i="76" s="1"/>
  <c r="G413" i="76"/>
  <c r="H413" i="76" s="1"/>
  <c r="G417" i="76"/>
  <c r="H417" i="76" s="1"/>
  <c r="G421" i="76"/>
  <c r="H421" i="76" s="1"/>
  <c r="G425" i="76"/>
  <c r="H425" i="76" s="1"/>
  <c r="G429" i="76"/>
  <c r="H429" i="76" s="1"/>
  <c r="G433" i="76"/>
  <c r="H433" i="76" s="1"/>
  <c r="G437" i="76"/>
  <c r="H437" i="76" s="1"/>
  <c r="G441" i="76"/>
  <c r="H441" i="76" s="1"/>
  <c r="G445" i="76"/>
  <c r="H445" i="76" s="1"/>
  <c r="G449" i="76"/>
  <c r="H449" i="76" s="1"/>
  <c r="G453" i="76"/>
  <c r="H453" i="76" s="1"/>
  <c r="G457" i="76"/>
  <c r="H457" i="76" s="1"/>
  <c r="G461" i="76"/>
  <c r="H461" i="76" s="1"/>
  <c r="G465" i="76"/>
  <c r="H465" i="76" s="1"/>
  <c r="G469" i="76"/>
  <c r="H469" i="76" s="1"/>
  <c r="G473" i="76"/>
  <c r="H473" i="76" s="1"/>
  <c r="G477" i="76"/>
  <c r="H477" i="76" s="1"/>
  <c r="G481" i="76"/>
  <c r="H481" i="76" s="1"/>
  <c r="G485" i="76"/>
  <c r="H485" i="76" s="1"/>
  <c r="G489" i="76"/>
  <c r="H489" i="76" s="1"/>
  <c r="G493" i="76"/>
  <c r="H493" i="76" s="1"/>
  <c r="G497" i="76"/>
  <c r="H497" i="76" s="1"/>
  <c r="G501" i="76"/>
  <c r="H501" i="76" s="1"/>
  <c r="G505" i="76"/>
  <c r="H505" i="76" s="1"/>
  <c r="G509" i="76"/>
  <c r="H509" i="76" s="1"/>
  <c r="G513" i="76"/>
  <c r="H513" i="76" s="1"/>
  <c r="G517" i="76"/>
  <c r="H517" i="76" s="1"/>
  <c r="G521" i="76"/>
  <c r="H521" i="76" s="1"/>
  <c r="G525" i="76"/>
  <c r="H525" i="76" s="1"/>
  <c r="G529" i="76"/>
  <c r="H529" i="76" s="1"/>
  <c r="G533" i="76"/>
  <c r="H533" i="76" s="1"/>
  <c r="G537" i="76"/>
  <c r="H537" i="76" s="1"/>
  <c r="G2578" i="76"/>
  <c r="H2578" i="76" s="1"/>
  <c r="G2576" i="76"/>
  <c r="H2576" i="76" s="1"/>
  <c r="G2574" i="76"/>
  <c r="H2574" i="76" s="1"/>
  <c r="G2572" i="76"/>
  <c r="H2572" i="76" s="1"/>
  <c r="G2570" i="76"/>
  <c r="H2570" i="76" s="1"/>
  <c r="G2568" i="76"/>
  <c r="H2568" i="76" s="1"/>
  <c r="G2566" i="76"/>
  <c r="H2566" i="76" s="1"/>
  <c r="G2564" i="76"/>
  <c r="H2564" i="76" s="1"/>
  <c r="G2562" i="76"/>
  <c r="H2562" i="76" s="1"/>
  <c r="G2560" i="76"/>
  <c r="H2560" i="76" s="1"/>
  <c r="G2558" i="76"/>
  <c r="H2558" i="76" s="1"/>
  <c r="G2579" i="76"/>
  <c r="H2579" i="76" s="1"/>
  <c r="G2577" i="76"/>
  <c r="H2577" i="76" s="1"/>
  <c r="G2575" i="76"/>
  <c r="H2575" i="76" s="1"/>
  <c r="G2573" i="76"/>
  <c r="H2573" i="76" s="1"/>
  <c r="G2571" i="76"/>
  <c r="H2571" i="76" s="1"/>
  <c r="G2569" i="76"/>
  <c r="H2569" i="76" s="1"/>
  <c r="G2567" i="76"/>
  <c r="H2567" i="76" s="1"/>
  <c r="G2565" i="76"/>
  <c r="H2565" i="76" s="1"/>
  <c r="G2563" i="76"/>
  <c r="H2563" i="76" s="1"/>
  <c r="G2561" i="76"/>
  <c r="H2561" i="76" s="1"/>
  <c r="G2559" i="76"/>
  <c r="H2559" i="76" s="1"/>
  <c r="G2557" i="76"/>
  <c r="H2557" i="76" s="1"/>
  <c r="G2248" i="76"/>
  <c r="H2248" i="76" s="1"/>
  <c r="G2246" i="76"/>
  <c r="H2246" i="76" s="1"/>
  <c r="G2244" i="76"/>
  <c r="H2244" i="76" s="1"/>
  <c r="G2242" i="76"/>
  <c r="H2242" i="76" s="1"/>
  <c r="G2240" i="76"/>
  <c r="H2240" i="76" s="1"/>
  <c r="G2247" i="76"/>
  <c r="H2247" i="76" s="1"/>
  <c r="G2245" i="76"/>
  <c r="H2245" i="76" s="1"/>
  <c r="G2243" i="76"/>
  <c r="H2243" i="76" s="1"/>
  <c r="G2241" i="76"/>
  <c r="H2241" i="76" s="1"/>
  <c r="G2484" i="76"/>
  <c r="H2484" i="76" s="1"/>
  <c r="G2485" i="76"/>
  <c r="H2485" i="76" s="1"/>
  <c r="G2482" i="76"/>
  <c r="H2482" i="76" s="1"/>
  <c r="G2480" i="76"/>
  <c r="H2480" i="76" s="1"/>
  <c r="G2478" i="76"/>
  <c r="H2478" i="76" s="1"/>
  <c r="G2476" i="76"/>
  <c r="H2476" i="76" s="1"/>
  <c r="G2474" i="76"/>
  <c r="H2474" i="76" s="1"/>
  <c r="G2472" i="76"/>
  <c r="H2472" i="76" s="1"/>
  <c r="G2470" i="76"/>
  <c r="H2470" i="76" s="1"/>
  <c r="G2468" i="76"/>
  <c r="H2468" i="76" s="1"/>
  <c r="G2466" i="76"/>
  <c r="H2466" i="76" s="1"/>
  <c r="G2464" i="76"/>
  <c r="H2464" i="76" s="1"/>
  <c r="G2462" i="76"/>
  <c r="H2462" i="76" s="1"/>
  <c r="G2460" i="76"/>
  <c r="H2460" i="76" s="1"/>
  <c r="G2483" i="76"/>
  <c r="H2483" i="76" s="1"/>
  <c r="G2481" i="76"/>
  <c r="H2481" i="76" s="1"/>
  <c r="G2479" i="76"/>
  <c r="H2479" i="76" s="1"/>
  <c r="G2477" i="76"/>
  <c r="H2477" i="76" s="1"/>
  <c r="G2475" i="76"/>
  <c r="H2475" i="76" s="1"/>
  <c r="G2473" i="76"/>
  <c r="H2473" i="76" s="1"/>
  <c r="G2471" i="76"/>
  <c r="H2471" i="76" s="1"/>
  <c r="G2469" i="76"/>
  <c r="H2469" i="76" s="1"/>
  <c r="G2467" i="76"/>
  <c r="H2467" i="76" s="1"/>
  <c r="G2465" i="76"/>
  <c r="H2465" i="76" s="1"/>
  <c r="G2463" i="76"/>
  <c r="H2463" i="76" s="1"/>
  <c r="G2461" i="76"/>
  <c r="H2461" i="76" s="1"/>
  <c r="G2459" i="76"/>
  <c r="H2459" i="76" s="1"/>
  <c r="G2604" i="76"/>
  <c r="H2604" i="76" s="1"/>
  <c r="G2602" i="76"/>
  <c r="H2602" i="76" s="1"/>
  <c r="G2600" i="76"/>
  <c r="H2600" i="76" s="1"/>
  <c r="G2598" i="76"/>
  <c r="H2598" i="76" s="1"/>
  <c r="G2596" i="76"/>
  <c r="H2596" i="76" s="1"/>
  <c r="G2594" i="76"/>
  <c r="H2594" i="76" s="1"/>
  <c r="G2592" i="76"/>
  <c r="H2592" i="76" s="1"/>
  <c r="G2590" i="76"/>
  <c r="H2590" i="76" s="1"/>
  <c r="G2588" i="76"/>
  <c r="H2588" i="76" s="1"/>
  <c r="G2586" i="76"/>
  <c r="H2586" i="76" s="1"/>
  <c r="G2584" i="76"/>
  <c r="H2584" i="76" s="1"/>
  <c r="G2582" i="76"/>
  <c r="H2582" i="76" s="1"/>
  <c r="G2580" i="76"/>
  <c r="H2580" i="76" s="1"/>
  <c r="G2603" i="76"/>
  <c r="H2603" i="76" s="1"/>
  <c r="G2601" i="76"/>
  <c r="H2601" i="76" s="1"/>
  <c r="G2599" i="76"/>
  <c r="H2599" i="76" s="1"/>
  <c r="G2597" i="76"/>
  <c r="H2597" i="76" s="1"/>
  <c r="G2595" i="76"/>
  <c r="H2595" i="76" s="1"/>
  <c r="G2593" i="76"/>
  <c r="H2593" i="76" s="1"/>
  <c r="G2591" i="76"/>
  <c r="H2591" i="76" s="1"/>
  <c r="G2589" i="76"/>
  <c r="H2589" i="76" s="1"/>
  <c r="G2587" i="76"/>
  <c r="H2587" i="76" s="1"/>
  <c r="G2585" i="76"/>
  <c r="H2585" i="76" s="1"/>
  <c r="G2583" i="76"/>
  <c r="H2583" i="76" s="1"/>
  <c r="G2581" i="76"/>
  <c r="H2581" i="76" s="1"/>
  <c r="G2851" i="76"/>
  <c r="H2851" i="76" s="1"/>
  <c r="G2849" i="76"/>
  <c r="H2849" i="76" s="1"/>
  <c r="G2847" i="76"/>
  <c r="H2847" i="76" s="1"/>
  <c r="G2845" i="76"/>
  <c r="H2845" i="76" s="1"/>
  <c r="G2843" i="76"/>
  <c r="H2843" i="76" s="1"/>
  <c r="G2841" i="76"/>
  <c r="H2841" i="76" s="1"/>
  <c r="G2839" i="76"/>
  <c r="H2839" i="76" s="1"/>
  <c r="G2837" i="76"/>
  <c r="H2837" i="76" s="1"/>
  <c r="G2835" i="76"/>
  <c r="H2835" i="76" s="1"/>
  <c r="G2833" i="76"/>
  <c r="H2833" i="76" s="1"/>
  <c r="G2831" i="76"/>
  <c r="H2831" i="76" s="1"/>
  <c r="G2829" i="76"/>
  <c r="H2829" i="76" s="1"/>
  <c r="G2827" i="76"/>
  <c r="H2827" i="76" s="1"/>
  <c r="G2825" i="76"/>
  <c r="H2825" i="76" s="1"/>
  <c r="G2823" i="76"/>
  <c r="H2823" i="76" s="1"/>
  <c r="G2821" i="76"/>
  <c r="H2821" i="76" s="1"/>
  <c r="G2819" i="76"/>
  <c r="H2819" i="76" s="1"/>
  <c r="G2817" i="76"/>
  <c r="H2817" i="76" s="1"/>
  <c r="G2815" i="76"/>
  <c r="H2815" i="76" s="1"/>
  <c r="G2813" i="76"/>
  <c r="H2813" i="76" s="1"/>
  <c r="G2811" i="76"/>
  <c r="H2811" i="76" s="1"/>
  <c r="G2809" i="76"/>
  <c r="H2809" i="76" s="1"/>
  <c r="G2807" i="76"/>
  <c r="H2807" i="76" s="1"/>
  <c r="G2805" i="76"/>
  <c r="H2805" i="76" s="1"/>
  <c r="G2803" i="76"/>
  <c r="H2803" i="76" s="1"/>
  <c r="G2801" i="76"/>
  <c r="H2801" i="76" s="1"/>
  <c r="G2799" i="76"/>
  <c r="H2799" i="76" s="1"/>
  <c r="G2797" i="76"/>
  <c r="H2797" i="76" s="1"/>
  <c r="G2795" i="76"/>
  <c r="H2795" i="76" s="1"/>
  <c r="G2793" i="76"/>
  <c r="H2793" i="76" s="1"/>
  <c r="G2791" i="76"/>
  <c r="H2791" i="76" s="1"/>
  <c r="G2789" i="76"/>
  <c r="H2789" i="76" s="1"/>
  <c r="G2787" i="76"/>
  <c r="H2787" i="76" s="1"/>
  <c r="G2785" i="76"/>
  <c r="H2785" i="76" s="1"/>
  <c r="G2783" i="76"/>
  <c r="H2783" i="76" s="1"/>
  <c r="G2781" i="76"/>
  <c r="H2781" i="76" s="1"/>
  <c r="G2779" i="76"/>
  <c r="H2779" i="76" s="1"/>
  <c r="G2777" i="76"/>
  <c r="H2777" i="76" s="1"/>
  <c r="G2775" i="76"/>
  <c r="H2775" i="76" s="1"/>
  <c r="G2773" i="76"/>
  <c r="H2773" i="76" s="1"/>
  <c r="G2771" i="76"/>
  <c r="H2771" i="76" s="1"/>
  <c r="G2769" i="76"/>
  <c r="H2769" i="76" s="1"/>
  <c r="G2767" i="76"/>
  <c r="H2767" i="76" s="1"/>
  <c r="G2765" i="76"/>
  <c r="H2765" i="76" s="1"/>
  <c r="G2763" i="76"/>
  <c r="H2763" i="76" s="1"/>
  <c r="G2761" i="76"/>
  <c r="H2761" i="76" s="1"/>
  <c r="G2759" i="76"/>
  <c r="H2759" i="76" s="1"/>
  <c r="G2757" i="76"/>
  <c r="H2757" i="76" s="1"/>
  <c r="G2755" i="76"/>
  <c r="H2755" i="76" s="1"/>
  <c r="G2753" i="76"/>
  <c r="H2753" i="76" s="1"/>
  <c r="G2751" i="76"/>
  <c r="H2751" i="76" s="1"/>
  <c r="G2749" i="76"/>
  <c r="H2749" i="76" s="1"/>
  <c r="G2747" i="76"/>
  <c r="H2747" i="76" s="1"/>
  <c r="G2745" i="76"/>
  <c r="H2745" i="76" s="1"/>
  <c r="G2743" i="76"/>
  <c r="H2743" i="76" s="1"/>
  <c r="G2741" i="76"/>
  <c r="H2741" i="76" s="1"/>
  <c r="G2739" i="76"/>
  <c r="H2739" i="76" s="1"/>
  <c r="G2737" i="76"/>
  <c r="H2737" i="76" s="1"/>
  <c r="G2735" i="76"/>
  <c r="H2735" i="76" s="1"/>
  <c r="G2733" i="76"/>
  <c r="H2733" i="76" s="1"/>
  <c r="G2731" i="76"/>
  <c r="H2731" i="76" s="1"/>
  <c r="G2729" i="76"/>
  <c r="H2729" i="76" s="1"/>
  <c r="G2727" i="76"/>
  <c r="H2727" i="76" s="1"/>
  <c r="G2725" i="76"/>
  <c r="H2725" i="76" s="1"/>
  <c r="G2723" i="76"/>
  <c r="H2723" i="76" s="1"/>
  <c r="G2721" i="76"/>
  <c r="H2721" i="76" s="1"/>
  <c r="G2719" i="76"/>
  <c r="H2719" i="76" s="1"/>
  <c r="G2717" i="76"/>
  <c r="H2717" i="76" s="1"/>
  <c r="G2715" i="76"/>
  <c r="H2715" i="76" s="1"/>
  <c r="G2713" i="76"/>
  <c r="H2713" i="76" s="1"/>
  <c r="G2711" i="76"/>
  <c r="H2711" i="76" s="1"/>
  <c r="G2709" i="76"/>
  <c r="H2709" i="76" s="1"/>
  <c r="G2707" i="76"/>
  <c r="H2707" i="76" s="1"/>
  <c r="G2852" i="76"/>
  <c r="H2852" i="76" s="1"/>
  <c r="G2850" i="76"/>
  <c r="H2850" i="76" s="1"/>
  <c r="G2848" i="76"/>
  <c r="H2848" i="76" s="1"/>
  <c r="G2846" i="76"/>
  <c r="H2846" i="76" s="1"/>
  <c r="G2844" i="76"/>
  <c r="H2844" i="76" s="1"/>
  <c r="G2842" i="76"/>
  <c r="H2842" i="76" s="1"/>
  <c r="G2840" i="76"/>
  <c r="H2840" i="76" s="1"/>
  <c r="G2838" i="76"/>
  <c r="H2838" i="76" s="1"/>
  <c r="G2836" i="76"/>
  <c r="H2836" i="76" s="1"/>
  <c r="G2834" i="76"/>
  <c r="H2834" i="76" s="1"/>
  <c r="G2832" i="76"/>
  <c r="H2832" i="76" s="1"/>
  <c r="G2830" i="76"/>
  <c r="H2830" i="76" s="1"/>
  <c r="G2828" i="76"/>
  <c r="H2828" i="76" s="1"/>
  <c r="G2826" i="76"/>
  <c r="H2826" i="76" s="1"/>
  <c r="G2824" i="76"/>
  <c r="H2824" i="76" s="1"/>
  <c r="G2822" i="76"/>
  <c r="H2822" i="76" s="1"/>
  <c r="G2820" i="76"/>
  <c r="H2820" i="76" s="1"/>
  <c r="G2818" i="76"/>
  <c r="H2818" i="76" s="1"/>
  <c r="G2816" i="76"/>
  <c r="H2816" i="76" s="1"/>
  <c r="G2814" i="76"/>
  <c r="H2814" i="76" s="1"/>
  <c r="G2812" i="76"/>
  <c r="H2812" i="76" s="1"/>
  <c r="G2810" i="76"/>
  <c r="H2810" i="76" s="1"/>
  <c r="G2808" i="76"/>
  <c r="H2808" i="76" s="1"/>
  <c r="G2806" i="76"/>
  <c r="H2806" i="76" s="1"/>
  <c r="G2804" i="76"/>
  <c r="H2804" i="76" s="1"/>
  <c r="G2802" i="76"/>
  <c r="H2802" i="76" s="1"/>
  <c r="G2800" i="76"/>
  <c r="H2800" i="76" s="1"/>
  <c r="G2798" i="76"/>
  <c r="H2798" i="76" s="1"/>
  <c r="G2796" i="76"/>
  <c r="H2796" i="76" s="1"/>
  <c r="G2794" i="76"/>
  <c r="H2794" i="76" s="1"/>
  <c r="G2792" i="76"/>
  <c r="H2792" i="76" s="1"/>
  <c r="G2790" i="76"/>
  <c r="H2790" i="76" s="1"/>
  <c r="G2788" i="76"/>
  <c r="H2788" i="76" s="1"/>
  <c r="G2786" i="76"/>
  <c r="H2786" i="76" s="1"/>
  <c r="G2784" i="76"/>
  <c r="H2784" i="76" s="1"/>
  <c r="G2782" i="76"/>
  <c r="H2782" i="76" s="1"/>
  <c r="G2780" i="76"/>
  <c r="H2780" i="76" s="1"/>
  <c r="G2778" i="76"/>
  <c r="H2778" i="76" s="1"/>
  <c r="G2776" i="76"/>
  <c r="H2776" i="76" s="1"/>
  <c r="G2774" i="76"/>
  <c r="H2774" i="76" s="1"/>
  <c r="G2772" i="76"/>
  <c r="H2772" i="76" s="1"/>
  <c r="G2770" i="76"/>
  <c r="H2770" i="76" s="1"/>
  <c r="G2768" i="76"/>
  <c r="H2768" i="76" s="1"/>
  <c r="G2766" i="76"/>
  <c r="H2766" i="76" s="1"/>
  <c r="G2764" i="76"/>
  <c r="H2764" i="76" s="1"/>
  <c r="G2762" i="76"/>
  <c r="H2762" i="76" s="1"/>
  <c r="G2760" i="76"/>
  <c r="H2760" i="76" s="1"/>
  <c r="G2758" i="76"/>
  <c r="H2758" i="76" s="1"/>
  <c r="G2756" i="76"/>
  <c r="H2756" i="76" s="1"/>
  <c r="G2754" i="76"/>
  <c r="H2754" i="76" s="1"/>
  <c r="G2752" i="76"/>
  <c r="H2752" i="76" s="1"/>
  <c r="G2750" i="76"/>
  <c r="H2750" i="76" s="1"/>
  <c r="G2748" i="76"/>
  <c r="H2748" i="76" s="1"/>
  <c r="G2746" i="76"/>
  <c r="H2746" i="76" s="1"/>
  <c r="G2744" i="76"/>
  <c r="H2744" i="76" s="1"/>
  <c r="G2742" i="76"/>
  <c r="H2742" i="76" s="1"/>
  <c r="G2740" i="76"/>
  <c r="H2740" i="76" s="1"/>
  <c r="G2738" i="76"/>
  <c r="H2738" i="76" s="1"/>
  <c r="G2736" i="76"/>
  <c r="H2736" i="76" s="1"/>
  <c r="G2734" i="76"/>
  <c r="H2734" i="76" s="1"/>
  <c r="G2732" i="76"/>
  <c r="H2732" i="76" s="1"/>
  <c r="G2730" i="76"/>
  <c r="H2730" i="76" s="1"/>
  <c r="G2728" i="76"/>
  <c r="H2728" i="76" s="1"/>
  <c r="G2726" i="76"/>
  <c r="H2726" i="76" s="1"/>
  <c r="G2724" i="76"/>
  <c r="H2724" i="76" s="1"/>
  <c r="G2722" i="76"/>
  <c r="H2722" i="76" s="1"/>
  <c r="G2720" i="76"/>
  <c r="H2720" i="76" s="1"/>
  <c r="G2718" i="76"/>
  <c r="H2718" i="76" s="1"/>
  <c r="G2716" i="76"/>
  <c r="H2716" i="76" s="1"/>
  <c r="G2714" i="76"/>
  <c r="H2714" i="76" s="1"/>
  <c r="G2706" i="76"/>
  <c r="H2706" i="76" s="1"/>
  <c r="G2712" i="76"/>
  <c r="H2712" i="76" s="1"/>
  <c r="G2704" i="76"/>
  <c r="H2704" i="76" s="1"/>
  <c r="G2702" i="76"/>
  <c r="H2702" i="76" s="1"/>
  <c r="G2700" i="76"/>
  <c r="H2700" i="76" s="1"/>
  <c r="G2698" i="76"/>
  <c r="H2698" i="76" s="1"/>
  <c r="G2696" i="76"/>
  <c r="H2696" i="76" s="1"/>
  <c r="G2694" i="76"/>
  <c r="H2694" i="76" s="1"/>
  <c r="G2692" i="76"/>
  <c r="H2692" i="76" s="1"/>
  <c r="G2710" i="76"/>
  <c r="H2710" i="76" s="1"/>
  <c r="G2708" i="76"/>
  <c r="H2708" i="76" s="1"/>
  <c r="G2705" i="76"/>
  <c r="H2705" i="76" s="1"/>
  <c r="G2703" i="76"/>
  <c r="H2703" i="76" s="1"/>
  <c r="G2701" i="76"/>
  <c r="H2701" i="76" s="1"/>
  <c r="G2699" i="76"/>
  <c r="H2699" i="76" s="1"/>
  <c r="G2697" i="76"/>
  <c r="H2697" i="76" s="1"/>
  <c r="G2695" i="76"/>
  <c r="H2695" i="76" s="1"/>
  <c r="G2693" i="76"/>
  <c r="H2693" i="76" s="1"/>
  <c r="G3400" i="76"/>
  <c r="H3400" i="76" s="1"/>
  <c r="G3398" i="76"/>
  <c r="H3398" i="76" s="1"/>
  <c r="G3396" i="76"/>
  <c r="H3396" i="76" s="1"/>
  <c r="G3394" i="76"/>
  <c r="H3394" i="76" s="1"/>
  <c r="G3392" i="76"/>
  <c r="H3392" i="76" s="1"/>
  <c r="G3390" i="76"/>
  <c r="H3390" i="76" s="1"/>
  <c r="G3388" i="76"/>
  <c r="H3388" i="76" s="1"/>
  <c r="G3386" i="76"/>
  <c r="H3386" i="76" s="1"/>
  <c r="G3384" i="76"/>
  <c r="H3384" i="76" s="1"/>
  <c r="G3382" i="76"/>
  <c r="H3382" i="76" s="1"/>
  <c r="G3380" i="76"/>
  <c r="H3380" i="76" s="1"/>
  <c r="G3378" i="76"/>
  <c r="H3378" i="76" s="1"/>
  <c r="G3376" i="76"/>
  <c r="H3376" i="76" s="1"/>
  <c r="G3374" i="76"/>
  <c r="H3374" i="76" s="1"/>
  <c r="G3372" i="76"/>
  <c r="H3372" i="76" s="1"/>
  <c r="G3401" i="76"/>
  <c r="H3401" i="76" s="1"/>
  <c r="G3399" i="76"/>
  <c r="H3399" i="76" s="1"/>
  <c r="G3397" i="76"/>
  <c r="H3397" i="76" s="1"/>
  <c r="G3395" i="76"/>
  <c r="H3395" i="76" s="1"/>
  <c r="G3393" i="76"/>
  <c r="H3393" i="76" s="1"/>
  <c r="G3391" i="76"/>
  <c r="H3391" i="76" s="1"/>
  <c r="G3389" i="76"/>
  <c r="H3389" i="76" s="1"/>
  <c r="G3387" i="76"/>
  <c r="H3387" i="76" s="1"/>
  <c r="G3385" i="76"/>
  <c r="H3385" i="76" s="1"/>
  <c r="G3383" i="76"/>
  <c r="H3383" i="76" s="1"/>
  <c r="G3381" i="76"/>
  <c r="H3381" i="76" s="1"/>
  <c r="G3379" i="76"/>
  <c r="H3379" i="76" s="1"/>
  <c r="G3377" i="76"/>
  <c r="H3377" i="76" s="1"/>
  <c r="G3375" i="76"/>
  <c r="H3375" i="76" s="1"/>
  <c r="G3373" i="76"/>
  <c r="H3373" i="76" s="1"/>
  <c r="G3371" i="76"/>
  <c r="H3371" i="76" s="1"/>
  <c r="G3369" i="76"/>
  <c r="H3369" i="76" s="1"/>
  <c r="G3367" i="76"/>
  <c r="H3367" i="76" s="1"/>
  <c r="G3365" i="76"/>
  <c r="H3365" i="76" s="1"/>
  <c r="G3363" i="76"/>
  <c r="H3363" i="76" s="1"/>
  <c r="G3361" i="76"/>
  <c r="H3361" i="76" s="1"/>
  <c r="G3366" i="76"/>
  <c r="H3366" i="76" s="1"/>
  <c r="G3360" i="76"/>
  <c r="H3360" i="76" s="1"/>
  <c r="G3353" i="76"/>
  <c r="H3353" i="76" s="1"/>
  <c r="G3352" i="76"/>
  <c r="H3352" i="76" s="1"/>
  <c r="G3364" i="76"/>
  <c r="H3364" i="76" s="1"/>
  <c r="G3359" i="76"/>
  <c r="H3359" i="76" s="1"/>
  <c r="G3358" i="76"/>
  <c r="H3358" i="76" s="1"/>
  <c r="G3351" i="76"/>
  <c r="H3351" i="76" s="1"/>
  <c r="G3350" i="76"/>
  <c r="H3350" i="76" s="1"/>
  <c r="G3370" i="76"/>
  <c r="H3370" i="76" s="1"/>
  <c r="G3362" i="76"/>
  <c r="H3362" i="76" s="1"/>
  <c r="G3357" i="76"/>
  <c r="H3357" i="76" s="1"/>
  <c r="G3356" i="76"/>
  <c r="H3356" i="76" s="1"/>
  <c r="G3368" i="76"/>
  <c r="H3368" i="76" s="1"/>
  <c r="G3354" i="76"/>
  <c r="H3354" i="76" s="1"/>
  <c r="G3355" i="76"/>
  <c r="H3355" i="76" s="1"/>
  <c r="G3561" i="76"/>
  <c r="H3561" i="76" s="1"/>
  <c r="G3559" i="76"/>
  <c r="H3559" i="76" s="1"/>
  <c r="G3557" i="76"/>
  <c r="H3557" i="76" s="1"/>
  <c r="G3555" i="76"/>
  <c r="H3555" i="76" s="1"/>
  <c r="G3558" i="76"/>
  <c r="H3558" i="76" s="1"/>
  <c r="G3556" i="76"/>
  <c r="H3556" i="76" s="1"/>
  <c r="G3554" i="76"/>
  <c r="H3554" i="76" s="1"/>
  <c r="G3560" i="76"/>
  <c r="H3560" i="76" s="1"/>
  <c r="G3553" i="76"/>
  <c r="H3553" i="76" s="1"/>
  <c r="G3551" i="76"/>
  <c r="H3551" i="76" s="1"/>
  <c r="G3549" i="76"/>
  <c r="H3549" i="76" s="1"/>
  <c r="G3539" i="76"/>
  <c r="H3539" i="76" s="1"/>
  <c r="G3537" i="76"/>
  <c r="H3537" i="76" s="1"/>
  <c r="G3535" i="76"/>
  <c r="H3535" i="76" s="1"/>
  <c r="G3533" i="76"/>
  <c r="H3533" i="76" s="1"/>
  <c r="G3531" i="76"/>
  <c r="H3531" i="76" s="1"/>
  <c r="G3532" i="76"/>
  <c r="H3532" i="76" s="1"/>
  <c r="G3550" i="76"/>
  <c r="H3550" i="76" s="1"/>
  <c r="G3534" i="76"/>
  <c r="H3534" i="76" s="1"/>
  <c r="G3552" i="76"/>
  <c r="H3552" i="76" s="1"/>
  <c r="G3536" i="76"/>
  <c r="H3536" i="76" s="1"/>
  <c r="G3538" i="76"/>
  <c r="H3538" i="76" s="1"/>
  <c r="G3665" i="76"/>
  <c r="H3665" i="76" s="1"/>
  <c r="G3663" i="76"/>
  <c r="H3663" i="76" s="1"/>
  <c r="G3661" i="76"/>
  <c r="H3661" i="76" s="1"/>
  <c r="G3659" i="76"/>
  <c r="H3659" i="76" s="1"/>
  <c r="G3657" i="76"/>
  <c r="H3657" i="76" s="1"/>
  <c r="G3655" i="76"/>
  <c r="H3655" i="76" s="1"/>
  <c r="G3653" i="76"/>
  <c r="H3653" i="76" s="1"/>
  <c r="G3651" i="76"/>
  <c r="H3651" i="76" s="1"/>
  <c r="G3649" i="76"/>
  <c r="H3649" i="76" s="1"/>
  <c r="G3647" i="76"/>
  <c r="H3647" i="76" s="1"/>
  <c r="G3645" i="76"/>
  <c r="H3645" i="76" s="1"/>
  <c r="G3643" i="76"/>
  <c r="H3643" i="76" s="1"/>
  <c r="G3641" i="76"/>
  <c r="H3641" i="76" s="1"/>
  <c r="G3639" i="76"/>
  <c r="H3639" i="76" s="1"/>
  <c r="G3637" i="76"/>
  <c r="H3637" i="76" s="1"/>
  <c r="G3635" i="76"/>
  <c r="H3635" i="76" s="1"/>
  <c r="G3633" i="76"/>
  <c r="H3633" i="76" s="1"/>
  <c r="G3631" i="76"/>
  <c r="H3631" i="76" s="1"/>
  <c r="G3629" i="76"/>
  <c r="H3629" i="76" s="1"/>
  <c r="G3627" i="76"/>
  <c r="H3627" i="76" s="1"/>
  <c r="G3625" i="76"/>
  <c r="H3625" i="76" s="1"/>
  <c r="G3623" i="76"/>
  <c r="H3623" i="76" s="1"/>
  <c r="G3662" i="76"/>
  <c r="H3662" i="76" s="1"/>
  <c r="G3654" i="76"/>
  <c r="H3654" i="76" s="1"/>
  <c r="G3646" i="76"/>
  <c r="H3646" i="76" s="1"/>
  <c r="G3638" i="76"/>
  <c r="H3638" i="76" s="1"/>
  <c r="G3630" i="76"/>
  <c r="H3630" i="76" s="1"/>
  <c r="G3620" i="76"/>
  <c r="H3620" i="76" s="1"/>
  <c r="G3619" i="76"/>
  <c r="H3619" i="76" s="1"/>
  <c r="G3617" i="76"/>
  <c r="H3617" i="76" s="1"/>
  <c r="G3615" i="76"/>
  <c r="H3615" i="76" s="1"/>
  <c r="G3613" i="76"/>
  <c r="H3613" i="76" s="1"/>
  <c r="G3611" i="76"/>
  <c r="H3611" i="76" s="1"/>
  <c r="G3609" i="76"/>
  <c r="H3609" i="76" s="1"/>
  <c r="G3607" i="76"/>
  <c r="H3607" i="76" s="1"/>
  <c r="G3605" i="76"/>
  <c r="H3605" i="76" s="1"/>
  <c r="G3603" i="76"/>
  <c r="H3603" i="76" s="1"/>
  <c r="G3601" i="76"/>
  <c r="H3601" i="76" s="1"/>
  <c r="G3599" i="76"/>
  <c r="H3599" i="76" s="1"/>
  <c r="G3597" i="76"/>
  <c r="H3597" i="76" s="1"/>
  <c r="G3595" i="76"/>
  <c r="H3595" i="76" s="1"/>
  <c r="G3593" i="76"/>
  <c r="H3593" i="76" s="1"/>
  <c r="G3591" i="76"/>
  <c r="H3591" i="76" s="1"/>
  <c r="G3589" i="76"/>
  <c r="H3589" i="76" s="1"/>
  <c r="G3587" i="76"/>
  <c r="H3587" i="76" s="1"/>
  <c r="G3585" i="76"/>
  <c r="H3585" i="76" s="1"/>
  <c r="G3660" i="76"/>
  <c r="H3660" i="76" s="1"/>
  <c r="G3652" i="76"/>
  <c r="H3652" i="76" s="1"/>
  <c r="G3644" i="76"/>
  <c r="H3644" i="76" s="1"/>
  <c r="G3636" i="76"/>
  <c r="H3636" i="76" s="1"/>
  <c r="G3628" i="76"/>
  <c r="H3628" i="76" s="1"/>
  <c r="G3658" i="76"/>
  <c r="H3658" i="76" s="1"/>
  <c r="G3650" i="76"/>
  <c r="H3650" i="76" s="1"/>
  <c r="G3642" i="76"/>
  <c r="H3642" i="76" s="1"/>
  <c r="G3634" i="76"/>
  <c r="H3634" i="76" s="1"/>
  <c r="G3626" i="76"/>
  <c r="H3626" i="76" s="1"/>
  <c r="G3618" i="76"/>
  <c r="H3618" i="76" s="1"/>
  <c r="G3616" i="76"/>
  <c r="H3616" i="76" s="1"/>
  <c r="G3614" i="76"/>
  <c r="H3614" i="76" s="1"/>
  <c r="G3612" i="76"/>
  <c r="H3612" i="76" s="1"/>
  <c r="G3610" i="76"/>
  <c r="H3610" i="76" s="1"/>
  <c r="G3608" i="76"/>
  <c r="H3608" i="76" s="1"/>
  <c r="G3606" i="76"/>
  <c r="H3606" i="76" s="1"/>
  <c r="G3604" i="76"/>
  <c r="H3604" i="76" s="1"/>
  <c r="G3602" i="76"/>
  <c r="H3602" i="76" s="1"/>
  <c r="G3600" i="76"/>
  <c r="H3600" i="76" s="1"/>
  <c r="G3598" i="76"/>
  <c r="H3598" i="76" s="1"/>
  <c r="G3596" i="76"/>
  <c r="H3596" i="76" s="1"/>
  <c r="G3664" i="76"/>
  <c r="H3664" i="76" s="1"/>
  <c r="G3656" i="76"/>
  <c r="H3656" i="76" s="1"/>
  <c r="G3648" i="76"/>
  <c r="H3648" i="76" s="1"/>
  <c r="G3640" i="76"/>
  <c r="H3640" i="76" s="1"/>
  <c r="G3632" i="76"/>
  <c r="H3632" i="76" s="1"/>
  <c r="G3624" i="76"/>
  <c r="H3624" i="76" s="1"/>
  <c r="G3622" i="76"/>
  <c r="H3622" i="76" s="1"/>
  <c r="G3621" i="76"/>
  <c r="H3621" i="76" s="1"/>
  <c r="G3594" i="76"/>
  <c r="H3594" i="76" s="1"/>
  <c r="G3592" i="76"/>
  <c r="H3592" i="76" s="1"/>
  <c r="G3590" i="76"/>
  <c r="H3590" i="76" s="1"/>
  <c r="G3588" i="76"/>
  <c r="H3588" i="76" s="1"/>
  <c r="G3586" i="76"/>
  <c r="H3586" i="76" s="1"/>
  <c r="G5" i="76"/>
  <c r="H5" i="76" s="1"/>
  <c r="G9" i="76"/>
  <c r="H9" i="76" s="1"/>
  <c r="G13" i="76"/>
  <c r="H13" i="76" s="1"/>
  <c r="G17" i="76"/>
  <c r="H17" i="76" s="1"/>
  <c r="G21" i="76"/>
  <c r="H21" i="76" s="1"/>
  <c r="K75" i="76"/>
  <c r="K76" i="76"/>
  <c r="G116" i="76"/>
  <c r="H116" i="76" s="1"/>
  <c r="G120" i="76"/>
  <c r="H120" i="76" s="1"/>
  <c r="G124" i="76"/>
  <c r="H124" i="76" s="1"/>
  <c r="G144" i="76"/>
  <c r="H144" i="76" s="1"/>
  <c r="G148" i="76"/>
  <c r="H148" i="76" s="1"/>
  <c r="G152" i="76"/>
  <c r="H152" i="76" s="1"/>
  <c r="G156" i="76"/>
  <c r="H156" i="76" s="1"/>
  <c r="G160" i="76"/>
  <c r="H160" i="76" s="1"/>
  <c r="G164" i="76"/>
  <c r="H164" i="76" s="1"/>
  <c r="G168" i="76"/>
  <c r="H168" i="76" s="1"/>
  <c r="G172" i="76"/>
  <c r="H172" i="76" s="1"/>
  <c r="G176" i="76"/>
  <c r="H176" i="76" s="1"/>
  <c r="G180" i="76"/>
  <c r="H180" i="76" s="1"/>
  <c r="G184" i="76"/>
  <c r="H184" i="76" s="1"/>
  <c r="G188" i="76"/>
  <c r="H188" i="76" s="1"/>
  <c r="G192" i="76"/>
  <c r="H192" i="76" s="1"/>
  <c r="G196" i="76"/>
  <c r="H196" i="76" s="1"/>
  <c r="G200" i="76"/>
  <c r="H200" i="76" s="1"/>
  <c r="G204" i="76"/>
  <c r="H204" i="76" s="1"/>
  <c r="G208" i="76"/>
  <c r="H208" i="76" s="1"/>
  <c r="G212" i="76"/>
  <c r="H212" i="76" s="1"/>
  <c r="G216" i="76"/>
  <c r="H216" i="76" s="1"/>
  <c r="G220" i="76"/>
  <c r="H220" i="76" s="1"/>
  <c r="G224" i="76"/>
  <c r="H224" i="76" s="1"/>
  <c r="G228" i="76"/>
  <c r="H228" i="76" s="1"/>
  <c r="G232" i="76"/>
  <c r="H232" i="76" s="1"/>
  <c r="G236" i="76"/>
  <c r="H236" i="76" s="1"/>
  <c r="G240" i="76"/>
  <c r="H240" i="76" s="1"/>
  <c r="G244" i="76"/>
  <c r="H244" i="76" s="1"/>
  <c r="G248" i="76"/>
  <c r="H248" i="76" s="1"/>
  <c r="G252" i="76"/>
  <c r="H252" i="76" s="1"/>
  <c r="G256" i="76"/>
  <c r="H256" i="76" s="1"/>
  <c r="G260" i="76"/>
  <c r="H260" i="76" s="1"/>
  <c r="G264" i="76"/>
  <c r="H264" i="76" s="1"/>
  <c r="G268" i="76"/>
  <c r="H268" i="76" s="1"/>
  <c r="G364" i="76"/>
  <c r="H364" i="76" s="1"/>
  <c r="G368" i="76"/>
  <c r="H368" i="76" s="1"/>
  <c r="G372" i="76"/>
  <c r="H372" i="76" s="1"/>
  <c r="G376" i="76"/>
  <c r="H376" i="76" s="1"/>
  <c r="G380" i="76"/>
  <c r="H380" i="76" s="1"/>
  <c r="G384" i="76"/>
  <c r="H384" i="76" s="1"/>
  <c r="G388" i="76"/>
  <c r="H388" i="76" s="1"/>
  <c r="G392" i="76"/>
  <c r="H392" i="76" s="1"/>
  <c r="G396" i="76"/>
  <c r="H396" i="76" s="1"/>
  <c r="G400" i="76"/>
  <c r="H400" i="76" s="1"/>
  <c r="G404" i="76"/>
  <c r="H404" i="76" s="1"/>
  <c r="G408" i="76"/>
  <c r="H408" i="76" s="1"/>
  <c r="G412" i="76"/>
  <c r="H412" i="76" s="1"/>
  <c r="G416" i="76"/>
  <c r="H416" i="76" s="1"/>
  <c r="G420" i="76"/>
  <c r="H420" i="76" s="1"/>
  <c r="G424" i="76"/>
  <c r="H424" i="76" s="1"/>
  <c r="G428" i="76"/>
  <c r="H428" i="76" s="1"/>
  <c r="G432" i="76"/>
  <c r="H432" i="76" s="1"/>
  <c r="G436" i="76"/>
  <c r="H436" i="76" s="1"/>
  <c r="G440" i="76"/>
  <c r="H440" i="76" s="1"/>
  <c r="G444" i="76"/>
  <c r="H444" i="76" s="1"/>
  <c r="G448" i="76"/>
  <c r="H448" i="76" s="1"/>
  <c r="G452" i="76"/>
  <c r="H452" i="76" s="1"/>
  <c r="G456" i="76"/>
  <c r="H456" i="76" s="1"/>
  <c r="G460" i="76"/>
  <c r="H460" i="76" s="1"/>
  <c r="G464" i="76"/>
  <c r="H464" i="76" s="1"/>
  <c r="G468" i="76"/>
  <c r="H468" i="76" s="1"/>
  <c r="G472" i="76"/>
  <c r="H472" i="76" s="1"/>
  <c r="G476" i="76"/>
  <c r="H476" i="76" s="1"/>
  <c r="G480" i="76"/>
  <c r="H480" i="76" s="1"/>
  <c r="G484" i="76"/>
  <c r="H484" i="76" s="1"/>
  <c r="G488" i="76"/>
  <c r="H488" i="76" s="1"/>
  <c r="G492" i="76"/>
  <c r="H492" i="76" s="1"/>
  <c r="G496" i="76"/>
  <c r="H496" i="76" s="1"/>
  <c r="G500" i="76"/>
  <c r="H500" i="76" s="1"/>
  <c r="G504" i="76"/>
  <c r="H504" i="76" s="1"/>
  <c r="G508" i="76"/>
  <c r="H508" i="76" s="1"/>
  <c r="G512" i="76"/>
  <c r="H512" i="76" s="1"/>
  <c r="G516" i="76"/>
  <c r="H516" i="76" s="1"/>
  <c r="G520" i="76"/>
  <c r="H520" i="76" s="1"/>
  <c r="G524" i="76"/>
  <c r="H524" i="76" s="1"/>
  <c r="G528" i="76"/>
  <c r="H528" i="76" s="1"/>
  <c r="G532" i="76"/>
  <c r="H532" i="76" s="1"/>
  <c r="G535" i="76"/>
  <c r="H535" i="76" s="1"/>
  <c r="G2458" i="76"/>
  <c r="H2458" i="76" s="1"/>
  <c r="G2456" i="76"/>
  <c r="H2456" i="76" s="1"/>
  <c r="G2454" i="76"/>
  <c r="H2454" i="76" s="1"/>
  <c r="G2452" i="76"/>
  <c r="H2452" i="76" s="1"/>
  <c r="G2450" i="76"/>
  <c r="H2450" i="76" s="1"/>
  <c r="G2448" i="76"/>
  <c r="H2448" i="76" s="1"/>
  <c r="G2446" i="76"/>
  <c r="H2446" i="76" s="1"/>
  <c r="G2444" i="76"/>
  <c r="H2444" i="76" s="1"/>
  <c r="G2442" i="76"/>
  <c r="H2442" i="76" s="1"/>
  <c r="G2440" i="76"/>
  <c r="H2440" i="76" s="1"/>
  <c r="G2438" i="76"/>
  <c r="H2438" i="76" s="1"/>
  <c r="G2436" i="76"/>
  <c r="H2436" i="76" s="1"/>
  <c r="G2434" i="76"/>
  <c r="H2434" i="76" s="1"/>
  <c r="G2432" i="76"/>
  <c r="H2432" i="76" s="1"/>
  <c r="G2430" i="76"/>
  <c r="H2430" i="76" s="1"/>
  <c r="G2428" i="76"/>
  <c r="H2428" i="76" s="1"/>
  <c r="G2426" i="76"/>
  <c r="H2426" i="76" s="1"/>
  <c r="G2424" i="76"/>
  <c r="H2424" i="76" s="1"/>
  <c r="G2422" i="76"/>
  <c r="H2422" i="76" s="1"/>
  <c r="G2420" i="76"/>
  <c r="H2420" i="76" s="1"/>
  <c r="G2418" i="76"/>
  <c r="H2418" i="76" s="1"/>
  <c r="G2416" i="76"/>
  <c r="H2416" i="76" s="1"/>
  <c r="G2414" i="76"/>
  <c r="H2414" i="76" s="1"/>
  <c r="G2412" i="76"/>
  <c r="H2412" i="76" s="1"/>
  <c r="G2410" i="76"/>
  <c r="H2410" i="76" s="1"/>
  <c r="G2408" i="76"/>
  <c r="H2408" i="76" s="1"/>
  <c r="G2406" i="76"/>
  <c r="H2406" i="76" s="1"/>
  <c r="G2404" i="76"/>
  <c r="H2404" i="76" s="1"/>
  <c r="G2402" i="76"/>
  <c r="H2402" i="76" s="1"/>
  <c r="G2400" i="76"/>
  <c r="H2400" i="76" s="1"/>
  <c r="G2398" i="76"/>
  <c r="H2398" i="76" s="1"/>
  <c r="G2396" i="76"/>
  <c r="H2396" i="76" s="1"/>
  <c r="G2394" i="76"/>
  <c r="H2394" i="76" s="1"/>
  <c r="G2392" i="76"/>
  <c r="H2392" i="76" s="1"/>
  <c r="G2390" i="76"/>
  <c r="H2390" i="76" s="1"/>
  <c r="G2388" i="76"/>
  <c r="H2388" i="76" s="1"/>
  <c r="G2386" i="76"/>
  <c r="H2386" i="76" s="1"/>
  <c r="G2384" i="76"/>
  <c r="H2384" i="76" s="1"/>
  <c r="G2382" i="76"/>
  <c r="H2382" i="76" s="1"/>
  <c r="G2380" i="76"/>
  <c r="H2380" i="76" s="1"/>
  <c r="G2457" i="76"/>
  <c r="H2457" i="76" s="1"/>
  <c r="G2455" i="76"/>
  <c r="H2455" i="76" s="1"/>
  <c r="G2453" i="76"/>
  <c r="H2453" i="76" s="1"/>
  <c r="G2451" i="76"/>
  <c r="H2451" i="76" s="1"/>
  <c r="G2449" i="76"/>
  <c r="H2449" i="76" s="1"/>
  <c r="G2447" i="76"/>
  <c r="H2447" i="76" s="1"/>
  <c r="G2445" i="76"/>
  <c r="H2445" i="76" s="1"/>
  <c r="G2443" i="76"/>
  <c r="H2443" i="76" s="1"/>
  <c r="G2441" i="76"/>
  <c r="H2441" i="76" s="1"/>
  <c r="G2439" i="76"/>
  <c r="H2439" i="76" s="1"/>
  <c r="G2437" i="76"/>
  <c r="H2437" i="76" s="1"/>
  <c r="G2435" i="76"/>
  <c r="H2435" i="76" s="1"/>
  <c r="G2433" i="76"/>
  <c r="H2433" i="76" s="1"/>
  <c r="G2431" i="76"/>
  <c r="H2431" i="76" s="1"/>
  <c r="G2429" i="76"/>
  <c r="H2429" i="76" s="1"/>
  <c r="G2427" i="76"/>
  <c r="H2427" i="76" s="1"/>
  <c r="G2425" i="76"/>
  <c r="H2425" i="76" s="1"/>
  <c r="G2423" i="76"/>
  <c r="H2423" i="76" s="1"/>
  <c r="G2421" i="76"/>
  <c r="H2421" i="76" s="1"/>
  <c r="G2419" i="76"/>
  <c r="H2419" i="76" s="1"/>
  <c r="G2417" i="76"/>
  <c r="H2417" i="76" s="1"/>
  <c r="G2415" i="76"/>
  <c r="H2415" i="76" s="1"/>
  <c r="G2413" i="76"/>
  <c r="H2413" i="76" s="1"/>
  <c r="G2411" i="76"/>
  <c r="H2411" i="76" s="1"/>
  <c r="G2409" i="76"/>
  <c r="H2409" i="76" s="1"/>
  <c r="G2407" i="76"/>
  <c r="H2407" i="76" s="1"/>
  <c r="G2405" i="76"/>
  <c r="H2405" i="76" s="1"/>
  <c r="G2403" i="76"/>
  <c r="H2403" i="76" s="1"/>
  <c r="G2401" i="76"/>
  <c r="H2401" i="76" s="1"/>
  <c r="G2399" i="76"/>
  <c r="H2399" i="76" s="1"/>
  <c r="G2397" i="76"/>
  <c r="H2397" i="76" s="1"/>
  <c r="G2395" i="76"/>
  <c r="H2395" i="76" s="1"/>
  <c r="G2393" i="76"/>
  <c r="H2393" i="76" s="1"/>
  <c r="G2391" i="76"/>
  <c r="H2391" i="76" s="1"/>
  <c r="G2389" i="76"/>
  <c r="H2389" i="76" s="1"/>
  <c r="G2387" i="76"/>
  <c r="H2387" i="76" s="1"/>
  <c r="G2385" i="76"/>
  <c r="H2385" i="76" s="1"/>
  <c r="G2383" i="76"/>
  <c r="H2383" i="76" s="1"/>
  <c r="G2381" i="76"/>
  <c r="H2381" i="76" s="1"/>
  <c r="G2520" i="76"/>
  <c r="H2520" i="76" s="1"/>
  <c r="G2516" i="76"/>
  <c r="H2516" i="76" s="1"/>
  <c r="G2512" i="76"/>
  <c r="H2512" i="76" s="1"/>
  <c r="G2508" i="76"/>
  <c r="H2508" i="76" s="1"/>
  <c r="G2504" i="76"/>
  <c r="H2504" i="76" s="1"/>
  <c r="G2500" i="76"/>
  <c r="H2500" i="76" s="1"/>
  <c r="G2496" i="76"/>
  <c r="H2496" i="76" s="1"/>
  <c r="G2492" i="76"/>
  <c r="H2492" i="76" s="1"/>
  <c r="G2488" i="76"/>
  <c r="H2488" i="76" s="1"/>
  <c r="G2521" i="76"/>
  <c r="H2521" i="76" s="1"/>
  <c r="G2517" i="76"/>
  <c r="H2517" i="76" s="1"/>
  <c r="G2513" i="76"/>
  <c r="H2513" i="76" s="1"/>
  <c r="G2509" i="76"/>
  <c r="H2509" i="76" s="1"/>
  <c r="G2505" i="76"/>
  <c r="H2505" i="76" s="1"/>
  <c r="G2501" i="76"/>
  <c r="H2501" i="76" s="1"/>
  <c r="G2497" i="76"/>
  <c r="H2497" i="76" s="1"/>
  <c r="G2493" i="76"/>
  <c r="H2493" i="76" s="1"/>
  <c r="G2489" i="76"/>
  <c r="H2489" i="76" s="1"/>
  <c r="G2522" i="76"/>
  <c r="H2522" i="76" s="1"/>
  <c r="G2518" i="76"/>
  <c r="H2518" i="76" s="1"/>
  <c r="G2514" i="76"/>
  <c r="H2514" i="76" s="1"/>
  <c r="G2510" i="76"/>
  <c r="H2510" i="76" s="1"/>
  <c r="G2506" i="76"/>
  <c r="H2506" i="76" s="1"/>
  <c r="G2502" i="76"/>
  <c r="H2502" i="76" s="1"/>
  <c r="G2498" i="76"/>
  <c r="H2498" i="76" s="1"/>
  <c r="G2494" i="76"/>
  <c r="H2494" i="76" s="1"/>
  <c r="G2490" i="76"/>
  <c r="H2490" i="76" s="1"/>
  <c r="G2486" i="76"/>
  <c r="H2486" i="76" s="1"/>
  <c r="G2519" i="76"/>
  <c r="H2519" i="76" s="1"/>
  <c r="G2515" i="76"/>
  <c r="H2515" i="76" s="1"/>
  <c r="G2511" i="76"/>
  <c r="H2511" i="76" s="1"/>
  <c r="G2507" i="76"/>
  <c r="H2507" i="76" s="1"/>
  <c r="G2503" i="76"/>
  <c r="H2503" i="76" s="1"/>
  <c r="G2499" i="76"/>
  <c r="H2499" i="76" s="1"/>
  <c r="G2495" i="76"/>
  <c r="H2495" i="76" s="1"/>
  <c r="G2491" i="76"/>
  <c r="H2491" i="76" s="1"/>
  <c r="G2487" i="76"/>
  <c r="H2487" i="76" s="1"/>
  <c r="G2904" i="76"/>
  <c r="H2904" i="76" s="1"/>
  <c r="G2902" i="76"/>
  <c r="H2902" i="76" s="1"/>
  <c r="G2903" i="76"/>
  <c r="H2903" i="76" s="1"/>
  <c r="G2901" i="76"/>
  <c r="H2901" i="76" s="1"/>
  <c r="G2899" i="76"/>
  <c r="H2899" i="76" s="1"/>
  <c r="G2897" i="76"/>
  <c r="H2897" i="76" s="1"/>
  <c r="G2895" i="76"/>
  <c r="H2895" i="76" s="1"/>
  <c r="G2893" i="76"/>
  <c r="H2893" i="76" s="1"/>
  <c r="G2891" i="76"/>
  <c r="H2891" i="76" s="1"/>
  <c r="G2889" i="76"/>
  <c r="H2889" i="76" s="1"/>
  <c r="G2887" i="76"/>
  <c r="H2887" i="76" s="1"/>
  <c r="G2885" i="76"/>
  <c r="H2885" i="76" s="1"/>
  <c r="G2883" i="76"/>
  <c r="H2883" i="76" s="1"/>
  <c r="G2881" i="76"/>
  <c r="H2881" i="76" s="1"/>
  <c r="G2879" i="76"/>
  <c r="H2879" i="76" s="1"/>
  <c r="G2877" i="76"/>
  <c r="H2877" i="76" s="1"/>
  <c r="G2875" i="76"/>
  <c r="H2875" i="76" s="1"/>
  <c r="G2873" i="76"/>
  <c r="H2873" i="76" s="1"/>
  <c r="G2871" i="76"/>
  <c r="H2871" i="76" s="1"/>
  <c r="G2900" i="76"/>
  <c r="H2900" i="76" s="1"/>
  <c r="G2896" i="76"/>
  <c r="H2896" i="76" s="1"/>
  <c r="G2892" i="76"/>
  <c r="H2892" i="76" s="1"/>
  <c r="G2888" i="76"/>
  <c r="H2888" i="76" s="1"/>
  <c r="G2884" i="76"/>
  <c r="H2884" i="76" s="1"/>
  <c r="G2880" i="76"/>
  <c r="H2880" i="76" s="1"/>
  <c r="G2876" i="76"/>
  <c r="H2876" i="76" s="1"/>
  <c r="G2872" i="76"/>
  <c r="H2872" i="76" s="1"/>
  <c r="G2869" i="76"/>
  <c r="H2869" i="76" s="1"/>
  <c r="G2868" i="76"/>
  <c r="H2868" i="76" s="1"/>
  <c r="G2863" i="76"/>
  <c r="H2863" i="76" s="1"/>
  <c r="G2861" i="76"/>
  <c r="H2861" i="76" s="1"/>
  <c r="G2859" i="76"/>
  <c r="H2859" i="76" s="1"/>
  <c r="G2857" i="76"/>
  <c r="H2857" i="76" s="1"/>
  <c r="G2855" i="76"/>
  <c r="H2855" i="76" s="1"/>
  <c r="G2853" i="76"/>
  <c r="H2853" i="76" s="1"/>
  <c r="G2898" i="76"/>
  <c r="H2898" i="76" s="1"/>
  <c r="G2894" i="76"/>
  <c r="H2894" i="76" s="1"/>
  <c r="G2890" i="76"/>
  <c r="H2890" i="76" s="1"/>
  <c r="G2886" i="76"/>
  <c r="H2886" i="76" s="1"/>
  <c r="G2882" i="76"/>
  <c r="H2882" i="76" s="1"/>
  <c r="G2878" i="76"/>
  <c r="H2878" i="76" s="1"/>
  <c r="G2874" i="76"/>
  <c r="H2874" i="76" s="1"/>
  <c r="G2870" i="76"/>
  <c r="H2870" i="76" s="1"/>
  <c r="G2867" i="76"/>
  <c r="H2867" i="76" s="1"/>
  <c r="G2866" i="76"/>
  <c r="H2866" i="76" s="1"/>
  <c r="G2865" i="76"/>
  <c r="H2865" i="76" s="1"/>
  <c r="G2864" i="76"/>
  <c r="H2864" i="76" s="1"/>
  <c r="G2862" i="76"/>
  <c r="H2862" i="76" s="1"/>
  <c r="G2860" i="76"/>
  <c r="H2860" i="76" s="1"/>
  <c r="G2858" i="76"/>
  <c r="H2858" i="76" s="1"/>
  <c r="G2856" i="76"/>
  <c r="H2856" i="76" s="1"/>
  <c r="G2854" i="76"/>
  <c r="H2854" i="76" s="1"/>
  <c r="G3425" i="76"/>
  <c r="H3425" i="76" s="1"/>
  <c r="G3423" i="76"/>
  <c r="H3423" i="76" s="1"/>
  <c r="G3421" i="76"/>
  <c r="H3421" i="76" s="1"/>
  <c r="G3420" i="76"/>
  <c r="H3420" i="76" s="1"/>
  <c r="G3418" i="76"/>
  <c r="H3418" i="76" s="1"/>
  <c r="G3416" i="76"/>
  <c r="H3416" i="76" s="1"/>
  <c r="G3414" i="76"/>
  <c r="H3414" i="76" s="1"/>
  <c r="G3412" i="76"/>
  <c r="H3412" i="76" s="1"/>
  <c r="G3410" i="76"/>
  <c r="H3410" i="76" s="1"/>
  <c r="G3408" i="76"/>
  <c r="H3408" i="76" s="1"/>
  <c r="G3406" i="76"/>
  <c r="H3406" i="76" s="1"/>
  <c r="G3404" i="76"/>
  <c r="H3404" i="76" s="1"/>
  <c r="G3402" i="76"/>
  <c r="H3402" i="76" s="1"/>
  <c r="G3424" i="76"/>
  <c r="H3424" i="76" s="1"/>
  <c r="G3419" i="76"/>
  <c r="H3419" i="76" s="1"/>
  <c r="G3417" i="76"/>
  <c r="H3417" i="76" s="1"/>
  <c r="G3415" i="76"/>
  <c r="H3415" i="76" s="1"/>
  <c r="G3413" i="76"/>
  <c r="H3413" i="76" s="1"/>
  <c r="G3411" i="76"/>
  <c r="H3411" i="76" s="1"/>
  <c r="G3409" i="76"/>
  <c r="H3409" i="76" s="1"/>
  <c r="G3407" i="76"/>
  <c r="H3407" i="76" s="1"/>
  <c r="G3405" i="76"/>
  <c r="H3405" i="76" s="1"/>
  <c r="G3403" i="76"/>
  <c r="H3403" i="76" s="1"/>
  <c r="G3422" i="76"/>
  <c r="H3422" i="76" s="1"/>
  <c r="G990" i="76"/>
  <c r="H990" i="76" s="1"/>
  <c r="G988" i="76"/>
  <c r="H988" i="76" s="1"/>
  <c r="G986" i="76"/>
  <c r="H986" i="76" s="1"/>
  <c r="G984" i="76"/>
  <c r="H984" i="76" s="1"/>
  <c r="G982" i="76"/>
  <c r="H982" i="76" s="1"/>
  <c r="G980" i="76"/>
  <c r="H980" i="76" s="1"/>
  <c r="G978" i="76"/>
  <c r="H978" i="76" s="1"/>
  <c r="G976" i="76"/>
  <c r="H976" i="76" s="1"/>
  <c r="G974" i="76"/>
  <c r="H974" i="76" s="1"/>
  <c r="G989" i="76"/>
  <c r="H989" i="76" s="1"/>
  <c r="G987" i="76"/>
  <c r="H987" i="76" s="1"/>
  <c r="G985" i="76"/>
  <c r="H985" i="76" s="1"/>
  <c r="G983" i="76"/>
  <c r="H983" i="76" s="1"/>
  <c r="G981" i="76"/>
  <c r="H981" i="76" s="1"/>
  <c r="G979" i="76"/>
  <c r="H979" i="76" s="1"/>
  <c r="G977" i="76"/>
  <c r="H977" i="76" s="1"/>
  <c r="G975" i="76"/>
  <c r="H975" i="76" s="1"/>
  <c r="G973" i="76"/>
  <c r="H973" i="76" s="1"/>
  <c r="G972" i="76"/>
  <c r="H972" i="76" s="1"/>
  <c r="G970" i="76"/>
  <c r="H970" i="76" s="1"/>
  <c r="G968" i="76"/>
  <c r="H968" i="76" s="1"/>
  <c r="G966" i="76"/>
  <c r="H966" i="76" s="1"/>
  <c r="G964" i="76"/>
  <c r="H964" i="76" s="1"/>
  <c r="G962" i="76"/>
  <c r="H962" i="76" s="1"/>
  <c r="G960" i="76"/>
  <c r="H960" i="76" s="1"/>
  <c r="G958" i="76"/>
  <c r="H958" i="76" s="1"/>
  <c r="G956" i="76"/>
  <c r="H956" i="76" s="1"/>
  <c r="G954" i="76"/>
  <c r="H954" i="76" s="1"/>
  <c r="G952" i="76"/>
  <c r="H952" i="76" s="1"/>
  <c r="G950" i="76"/>
  <c r="H950" i="76" s="1"/>
  <c r="G948" i="76"/>
  <c r="H948" i="76" s="1"/>
  <c r="G946" i="76"/>
  <c r="H946" i="76" s="1"/>
  <c r="G944" i="76"/>
  <c r="H944" i="76" s="1"/>
  <c r="G942" i="76"/>
  <c r="H942" i="76" s="1"/>
  <c r="G940" i="76"/>
  <c r="H940" i="76" s="1"/>
  <c r="G938" i="76"/>
  <c r="H938" i="76" s="1"/>
  <c r="G936" i="76"/>
  <c r="H936" i="76" s="1"/>
  <c r="G934" i="76"/>
  <c r="H934" i="76" s="1"/>
  <c r="G932" i="76"/>
  <c r="H932" i="76" s="1"/>
  <c r="G930" i="76"/>
  <c r="H930" i="76" s="1"/>
  <c r="G928" i="76"/>
  <c r="H928" i="76" s="1"/>
  <c r="G926" i="76"/>
  <c r="H926" i="76" s="1"/>
  <c r="G924" i="76"/>
  <c r="H924" i="76" s="1"/>
  <c r="G922" i="76"/>
  <c r="H922" i="76" s="1"/>
  <c r="G920" i="76"/>
  <c r="H920" i="76" s="1"/>
  <c r="G918" i="76"/>
  <c r="H918" i="76" s="1"/>
  <c r="G916" i="76"/>
  <c r="H916" i="76" s="1"/>
  <c r="G914" i="76"/>
  <c r="H914" i="76" s="1"/>
  <c r="G971" i="76"/>
  <c r="H971" i="76" s="1"/>
  <c r="G969" i="76"/>
  <c r="H969" i="76" s="1"/>
  <c r="G967" i="76"/>
  <c r="H967" i="76" s="1"/>
  <c r="G965" i="76"/>
  <c r="H965" i="76" s="1"/>
  <c r="G963" i="76"/>
  <c r="H963" i="76" s="1"/>
  <c r="G961" i="76"/>
  <c r="H961" i="76" s="1"/>
  <c r="G959" i="76"/>
  <c r="H959" i="76" s="1"/>
  <c r="G957" i="76"/>
  <c r="H957" i="76" s="1"/>
  <c r="G955" i="76"/>
  <c r="H955" i="76" s="1"/>
  <c r="G953" i="76"/>
  <c r="H953" i="76" s="1"/>
  <c r="G951" i="76"/>
  <c r="H951" i="76" s="1"/>
  <c r="G949" i="76"/>
  <c r="H949" i="76" s="1"/>
  <c r="G947" i="76"/>
  <c r="H947" i="76" s="1"/>
  <c r="G945" i="76"/>
  <c r="H945" i="76" s="1"/>
  <c r="G943" i="76"/>
  <c r="H943" i="76" s="1"/>
  <c r="G941" i="76"/>
  <c r="H941" i="76" s="1"/>
  <c r="G939" i="76"/>
  <c r="H939" i="76" s="1"/>
  <c r="G937" i="76"/>
  <c r="H937" i="76" s="1"/>
  <c r="G935" i="76"/>
  <c r="H935" i="76" s="1"/>
  <c r="G933" i="76"/>
  <c r="H933" i="76" s="1"/>
  <c r="G931" i="76"/>
  <c r="H931" i="76" s="1"/>
  <c r="G929" i="76"/>
  <c r="H929" i="76" s="1"/>
  <c r="G927" i="76"/>
  <c r="H927" i="76" s="1"/>
  <c r="G925" i="76"/>
  <c r="H925" i="76" s="1"/>
  <c r="G923" i="76"/>
  <c r="H923" i="76" s="1"/>
  <c r="G921" i="76"/>
  <c r="H921" i="76" s="1"/>
  <c r="G919" i="76"/>
  <c r="H919" i="76" s="1"/>
  <c r="G917" i="76"/>
  <c r="H917" i="76" s="1"/>
  <c r="G915" i="76"/>
  <c r="H915" i="76" s="1"/>
  <c r="G1577" i="76"/>
  <c r="H1577" i="76" s="1"/>
  <c r="G1575" i="76"/>
  <c r="H1575" i="76" s="1"/>
  <c r="G1573" i="76"/>
  <c r="H1573" i="76" s="1"/>
  <c r="G1571" i="76"/>
  <c r="H1571" i="76" s="1"/>
  <c r="G1569" i="76"/>
  <c r="H1569" i="76" s="1"/>
  <c r="G1567" i="76"/>
  <c r="H1567" i="76" s="1"/>
  <c r="G1565" i="76"/>
  <c r="H1565" i="76" s="1"/>
  <c r="G1563" i="76"/>
  <c r="H1563" i="76" s="1"/>
  <c r="G1561" i="76"/>
  <c r="H1561" i="76" s="1"/>
  <c r="G1559" i="76"/>
  <c r="H1559" i="76" s="1"/>
  <c r="G1557" i="76"/>
  <c r="H1557" i="76" s="1"/>
  <c r="G1555" i="76"/>
  <c r="H1555" i="76" s="1"/>
  <c r="G1553" i="76"/>
  <c r="H1553" i="76" s="1"/>
  <c r="G1578" i="76"/>
  <c r="H1578" i="76" s="1"/>
  <c r="G1576" i="76"/>
  <c r="H1576" i="76" s="1"/>
  <c r="G1574" i="76"/>
  <c r="H1574" i="76" s="1"/>
  <c r="G1572" i="76"/>
  <c r="H1572" i="76" s="1"/>
  <c r="G1570" i="76"/>
  <c r="H1570" i="76" s="1"/>
  <c r="G1568" i="76"/>
  <c r="H1568" i="76" s="1"/>
  <c r="G1566" i="76"/>
  <c r="H1566" i="76" s="1"/>
  <c r="G1564" i="76"/>
  <c r="H1564" i="76" s="1"/>
  <c r="G1562" i="76"/>
  <c r="H1562" i="76" s="1"/>
  <c r="G1560" i="76"/>
  <c r="H1560" i="76" s="1"/>
  <c r="G1558" i="76"/>
  <c r="H1558" i="76" s="1"/>
  <c r="G1556" i="76"/>
  <c r="H1556" i="76" s="1"/>
  <c r="G1554" i="76"/>
  <c r="H1554" i="76" s="1"/>
  <c r="G1552" i="76"/>
  <c r="H1552" i="76" s="1"/>
  <c r="G1550" i="76"/>
  <c r="H1550" i="76" s="1"/>
  <c r="G1548" i="76"/>
  <c r="H1548" i="76" s="1"/>
  <c r="G1546" i="76"/>
  <c r="H1546" i="76" s="1"/>
  <c r="G1544" i="76"/>
  <c r="H1544" i="76" s="1"/>
  <c r="G1542" i="76"/>
  <c r="H1542" i="76" s="1"/>
  <c r="G1540" i="76"/>
  <c r="H1540" i="76" s="1"/>
  <c r="G1538" i="76"/>
  <c r="H1538" i="76" s="1"/>
  <c r="G1536" i="76"/>
  <c r="H1536" i="76" s="1"/>
  <c r="G1534" i="76"/>
  <c r="H1534" i="76" s="1"/>
  <c r="G1532" i="76"/>
  <c r="H1532" i="76" s="1"/>
  <c r="G1530" i="76"/>
  <c r="H1530" i="76" s="1"/>
  <c r="G1528" i="76"/>
  <c r="H1528" i="76" s="1"/>
  <c r="G1526" i="76"/>
  <c r="H1526" i="76" s="1"/>
  <c r="G1524" i="76"/>
  <c r="H1524" i="76" s="1"/>
  <c r="G1522" i="76"/>
  <c r="H1522" i="76" s="1"/>
  <c r="G1520" i="76"/>
  <c r="H1520" i="76" s="1"/>
  <c r="G1518" i="76"/>
  <c r="H1518" i="76" s="1"/>
  <c r="G1516" i="76"/>
  <c r="H1516" i="76" s="1"/>
  <c r="G1514" i="76"/>
  <c r="H1514" i="76" s="1"/>
  <c r="G1512" i="76"/>
  <c r="H1512" i="76" s="1"/>
  <c r="G1510" i="76"/>
  <c r="H1510" i="76" s="1"/>
  <c r="G1508" i="76"/>
  <c r="H1508" i="76" s="1"/>
  <c r="G1506" i="76"/>
  <c r="H1506" i="76" s="1"/>
  <c r="G1504" i="76"/>
  <c r="H1504" i="76" s="1"/>
  <c r="G1502" i="76"/>
  <c r="H1502" i="76" s="1"/>
  <c r="G1500" i="76"/>
  <c r="H1500" i="76" s="1"/>
  <c r="G1498" i="76"/>
  <c r="H1498" i="76" s="1"/>
  <c r="G1496" i="76"/>
  <c r="H1496" i="76" s="1"/>
  <c r="G1494" i="76"/>
  <c r="H1494" i="76" s="1"/>
  <c r="G1492" i="76"/>
  <c r="H1492" i="76" s="1"/>
  <c r="G1490" i="76"/>
  <c r="H1490" i="76" s="1"/>
  <c r="G1488" i="76"/>
  <c r="H1488" i="76" s="1"/>
  <c r="G1486" i="76"/>
  <c r="H1486" i="76" s="1"/>
  <c r="G1484" i="76"/>
  <c r="H1484" i="76" s="1"/>
  <c r="G1482" i="76"/>
  <c r="H1482" i="76" s="1"/>
  <c r="G1480" i="76"/>
  <c r="H1480" i="76" s="1"/>
  <c r="G1478" i="76"/>
  <c r="H1478" i="76" s="1"/>
  <c r="G1476" i="76"/>
  <c r="H1476" i="76" s="1"/>
  <c r="G1474" i="76"/>
  <c r="H1474" i="76" s="1"/>
  <c r="G1472" i="76"/>
  <c r="H1472" i="76" s="1"/>
  <c r="G1470" i="76"/>
  <c r="H1470" i="76" s="1"/>
  <c r="G1547" i="76"/>
  <c r="H1547" i="76" s="1"/>
  <c r="G1539" i="76"/>
  <c r="H1539" i="76" s="1"/>
  <c r="G1531" i="76"/>
  <c r="H1531" i="76" s="1"/>
  <c r="G1523" i="76"/>
  <c r="H1523" i="76" s="1"/>
  <c r="G1515" i="76"/>
  <c r="H1515" i="76" s="1"/>
  <c r="G1507" i="76"/>
  <c r="H1507" i="76" s="1"/>
  <c r="G1499" i="76"/>
  <c r="H1499" i="76" s="1"/>
  <c r="G1491" i="76"/>
  <c r="H1491" i="76" s="1"/>
  <c r="G1483" i="76"/>
  <c r="H1483" i="76" s="1"/>
  <c r="G1475" i="76"/>
  <c r="H1475" i="76" s="1"/>
  <c r="G1467" i="76"/>
  <c r="H1467" i="76" s="1"/>
  <c r="G1463" i="76"/>
  <c r="H1463" i="76" s="1"/>
  <c r="G1459" i="76"/>
  <c r="H1459" i="76" s="1"/>
  <c r="G1455" i="76"/>
  <c r="H1455" i="76" s="1"/>
  <c r="G1451" i="76"/>
  <c r="H1451" i="76" s="1"/>
  <c r="G1447" i="76"/>
  <c r="H1447" i="76" s="1"/>
  <c r="G1443" i="76"/>
  <c r="H1443" i="76" s="1"/>
  <c r="G1439" i="76"/>
  <c r="H1439" i="76" s="1"/>
  <c r="G1435" i="76"/>
  <c r="H1435" i="76" s="1"/>
  <c r="G1431" i="76"/>
  <c r="H1431" i="76" s="1"/>
  <c r="G1427" i="76"/>
  <c r="H1427" i="76" s="1"/>
  <c r="G1423" i="76"/>
  <c r="H1423" i="76" s="1"/>
  <c r="G1419" i="76"/>
  <c r="H1419" i="76" s="1"/>
  <c r="G1415" i="76"/>
  <c r="H1415" i="76" s="1"/>
  <c r="G1411" i="76"/>
  <c r="H1411" i="76" s="1"/>
  <c r="G1407" i="76"/>
  <c r="H1407" i="76" s="1"/>
  <c r="G1549" i="76"/>
  <c r="H1549" i="76" s="1"/>
  <c r="G1541" i="76"/>
  <c r="H1541" i="76" s="1"/>
  <c r="G1533" i="76"/>
  <c r="H1533" i="76" s="1"/>
  <c r="G1525" i="76"/>
  <c r="H1525" i="76" s="1"/>
  <c r="G1517" i="76"/>
  <c r="H1517" i="76" s="1"/>
  <c r="G1509" i="76"/>
  <c r="H1509" i="76" s="1"/>
  <c r="G1501" i="76"/>
  <c r="H1501" i="76" s="1"/>
  <c r="G1493" i="76"/>
  <c r="H1493" i="76" s="1"/>
  <c r="G1485" i="76"/>
  <c r="H1485" i="76" s="1"/>
  <c r="G1477" i="76"/>
  <c r="H1477" i="76" s="1"/>
  <c r="G1468" i="76"/>
  <c r="H1468" i="76" s="1"/>
  <c r="G1464" i="76"/>
  <c r="H1464" i="76" s="1"/>
  <c r="G1460" i="76"/>
  <c r="H1460" i="76" s="1"/>
  <c r="G1456" i="76"/>
  <c r="H1456" i="76" s="1"/>
  <c r="G1452" i="76"/>
  <c r="H1452" i="76" s="1"/>
  <c r="G1448" i="76"/>
  <c r="H1448" i="76" s="1"/>
  <c r="G1444" i="76"/>
  <c r="H1444" i="76" s="1"/>
  <c r="G1440" i="76"/>
  <c r="H1440" i="76" s="1"/>
  <c r="G1436" i="76"/>
  <c r="H1436" i="76" s="1"/>
  <c r="G1432" i="76"/>
  <c r="H1432" i="76" s="1"/>
  <c r="G1428" i="76"/>
  <c r="H1428" i="76" s="1"/>
  <c r="G1424" i="76"/>
  <c r="H1424" i="76" s="1"/>
  <c r="G1420" i="76"/>
  <c r="H1420" i="76" s="1"/>
  <c r="G1416" i="76"/>
  <c r="H1416" i="76" s="1"/>
  <c r="G1412" i="76"/>
  <c r="H1412" i="76" s="1"/>
  <c r="G1408" i="76"/>
  <c r="H1408" i="76" s="1"/>
  <c r="G1551" i="76"/>
  <c r="H1551" i="76" s="1"/>
  <c r="G1543" i="76"/>
  <c r="H1543" i="76" s="1"/>
  <c r="G1535" i="76"/>
  <c r="H1535" i="76" s="1"/>
  <c r="G1527" i="76"/>
  <c r="H1527" i="76" s="1"/>
  <c r="G1519" i="76"/>
  <c r="H1519" i="76" s="1"/>
  <c r="G1511" i="76"/>
  <c r="H1511" i="76" s="1"/>
  <c r="G1503" i="76"/>
  <c r="H1503" i="76" s="1"/>
  <c r="G1495" i="76"/>
  <c r="H1495" i="76" s="1"/>
  <c r="G1487" i="76"/>
  <c r="H1487" i="76" s="1"/>
  <c r="G1479" i="76"/>
  <c r="H1479" i="76" s="1"/>
  <c r="G1471" i="76"/>
  <c r="H1471" i="76" s="1"/>
  <c r="G1469" i="76"/>
  <c r="H1469" i="76" s="1"/>
  <c r="G1465" i="76"/>
  <c r="H1465" i="76" s="1"/>
  <c r="G1461" i="76"/>
  <c r="H1461" i="76" s="1"/>
  <c r="G1457" i="76"/>
  <c r="H1457" i="76" s="1"/>
  <c r="G1453" i="76"/>
  <c r="H1453" i="76" s="1"/>
  <c r="G1449" i="76"/>
  <c r="H1449" i="76" s="1"/>
  <c r="G1445" i="76"/>
  <c r="H1445" i="76" s="1"/>
  <c r="G1441" i="76"/>
  <c r="H1441" i="76" s="1"/>
  <c r="G1437" i="76"/>
  <c r="H1437" i="76" s="1"/>
  <c r="G1433" i="76"/>
  <c r="H1433" i="76" s="1"/>
  <c r="G1429" i="76"/>
  <c r="H1429" i="76" s="1"/>
  <c r="G1425" i="76"/>
  <c r="H1425" i="76" s="1"/>
  <c r="G1421" i="76"/>
  <c r="H1421" i="76" s="1"/>
  <c r="G1417" i="76"/>
  <c r="H1417" i="76" s="1"/>
  <c r="G1413" i="76"/>
  <c r="H1413" i="76" s="1"/>
  <c r="G1409" i="76"/>
  <c r="H1409" i="76" s="1"/>
  <c r="G1545" i="76"/>
  <c r="H1545" i="76" s="1"/>
  <c r="G1537" i="76"/>
  <c r="H1537" i="76" s="1"/>
  <c r="G1529" i="76"/>
  <c r="H1529" i="76" s="1"/>
  <c r="G1521" i="76"/>
  <c r="H1521" i="76" s="1"/>
  <c r="G1513" i="76"/>
  <c r="H1513" i="76" s="1"/>
  <c r="G1505" i="76"/>
  <c r="H1505" i="76" s="1"/>
  <c r="G1497" i="76"/>
  <c r="H1497" i="76" s="1"/>
  <c r="G1489" i="76"/>
  <c r="H1489" i="76" s="1"/>
  <c r="G1481" i="76"/>
  <c r="H1481" i="76" s="1"/>
  <c r="G1473" i="76"/>
  <c r="H1473" i="76" s="1"/>
  <c r="G1466" i="76"/>
  <c r="H1466" i="76" s="1"/>
  <c r="G1462" i="76"/>
  <c r="H1462" i="76" s="1"/>
  <c r="G1458" i="76"/>
  <c r="H1458" i="76" s="1"/>
  <c r="G1454" i="76"/>
  <c r="H1454" i="76" s="1"/>
  <c r="G1450" i="76"/>
  <c r="H1450" i="76" s="1"/>
  <c r="G1446" i="76"/>
  <c r="H1446" i="76" s="1"/>
  <c r="G1442" i="76"/>
  <c r="H1442" i="76" s="1"/>
  <c r="G1438" i="76"/>
  <c r="H1438" i="76" s="1"/>
  <c r="G1434" i="76"/>
  <c r="H1434" i="76" s="1"/>
  <c r="G1430" i="76"/>
  <c r="H1430" i="76" s="1"/>
  <c r="G1426" i="76"/>
  <c r="H1426" i="76" s="1"/>
  <c r="G1422" i="76"/>
  <c r="H1422" i="76" s="1"/>
  <c r="G1418" i="76"/>
  <c r="H1418" i="76" s="1"/>
  <c r="G1414" i="76"/>
  <c r="H1414" i="76" s="1"/>
  <c r="G1410" i="76"/>
  <c r="H1410" i="76" s="1"/>
  <c r="G1406" i="76"/>
  <c r="H1406" i="76" s="1"/>
  <c r="G1922" i="76"/>
  <c r="H1922" i="76" s="1"/>
  <c r="G1920" i="76"/>
  <c r="H1920" i="76" s="1"/>
  <c r="G1918" i="76"/>
  <c r="H1918" i="76" s="1"/>
  <c r="G1916" i="76"/>
  <c r="H1916" i="76" s="1"/>
  <c r="G1914" i="76"/>
  <c r="H1914" i="76" s="1"/>
  <c r="G1912" i="76"/>
  <c r="H1912" i="76" s="1"/>
  <c r="G1910" i="76"/>
  <c r="H1910" i="76" s="1"/>
  <c r="G1908" i="76"/>
  <c r="H1908" i="76" s="1"/>
  <c r="G1906" i="76"/>
  <c r="H1906" i="76" s="1"/>
  <c r="G1904" i="76"/>
  <c r="H1904" i="76" s="1"/>
  <c r="G1902" i="76"/>
  <c r="H1902" i="76" s="1"/>
  <c r="G1900" i="76"/>
  <c r="H1900" i="76" s="1"/>
  <c r="G1898" i="76"/>
  <c r="H1898" i="76" s="1"/>
  <c r="G1896" i="76"/>
  <c r="H1896" i="76" s="1"/>
  <c r="G1894" i="76"/>
  <c r="H1894" i="76" s="1"/>
  <c r="G1892" i="76"/>
  <c r="H1892" i="76" s="1"/>
  <c r="G1890" i="76"/>
  <c r="H1890" i="76" s="1"/>
  <c r="G1888" i="76"/>
  <c r="H1888" i="76" s="1"/>
  <c r="G1886" i="76"/>
  <c r="H1886" i="76" s="1"/>
  <c r="G1884" i="76"/>
  <c r="H1884" i="76" s="1"/>
  <c r="G1882" i="76"/>
  <c r="H1882" i="76" s="1"/>
  <c r="G1880" i="76"/>
  <c r="H1880" i="76" s="1"/>
  <c r="G1878" i="76"/>
  <c r="H1878" i="76" s="1"/>
  <c r="G1876" i="76"/>
  <c r="H1876" i="76" s="1"/>
  <c r="G1874" i="76"/>
  <c r="H1874" i="76" s="1"/>
  <c r="G1872" i="76"/>
  <c r="H1872" i="76" s="1"/>
  <c r="G1870" i="76"/>
  <c r="H1870" i="76" s="1"/>
  <c r="G1868" i="76"/>
  <c r="H1868" i="76" s="1"/>
  <c r="G1866" i="76"/>
  <c r="H1866" i="76" s="1"/>
  <c r="G1864" i="76"/>
  <c r="H1864" i="76" s="1"/>
  <c r="G1923" i="76"/>
  <c r="H1923" i="76" s="1"/>
  <c r="G1921" i="76"/>
  <c r="H1921" i="76" s="1"/>
  <c r="G1919" i="76"/>
  <c r="H1919" i="76" s="1"/>
  <c r="G1917" i="76"/>
  <c r="H1917" i="76" s="1"/>
  <c r="G1915" i="76"/>
  <c r="H1915" i="76" s="1"/>
  <c r="G1913" i="76"/>
  <c r="H1913" i="76" s="1"/>
  <c r="G1911" i="76"/>
  <c r="H1911" i="76" s="1"/>
  <c r="G1909" i="76"/>
  <c r="H1909" i="76" s="1"/>
  <c r="G1907" i="76"/>
  <c r="H1907" i="76" s="1"/>
  <c r="G1905" i="76"/>
  <c r="H1905" i="76" s="1"/>
  <c r="G1903" i="76"/>
  <c r="H1903" i="76" s="1"/>
  <c r="G1901" i="76"/>
  <c r="H1901" i="76" s="1"/>
  <c r="G1899" i="76"/>
  <c r="H1899" i="76" s="1"/>
  <c r="G1897" i="76"/>
  <c r="H1897" i="76" s="1"/>
  <c r="G1895" i="76"/>
  <c r="H1895" i="76" s="1"/>
  <c r="G1893" i="76"/>
  <c r="H1893" i="76" s="1"/>
  <c r="G1891" i="76"/>
  <c r="H1891" i="76" s="1"/>
  <c r="G1889" i="76"/>
  <c r="H1889" i="76" s="1"/>
  <c r="G1887" i="76"/>
  <c r="H1887" i="76" s="1"/>
  <c r="G1885" i="76"/>
  <c r="H1885" i="76" s="1"/>
  <c r="G1883" i="76"/>
  <c r="H1883" i="76" s="1"/>
  <c r="G1881" i="76"/>
  <c r="H1881" i="76" s="1"/>
  <c r="G1879" i="76"/>
  <c r="H1879" i="76" s="1"/>
  <c r="G1877" i="76"/>
  <c r="H1877" i="76" s="1"/>
  <c r="G1875" i="76"/>
  <c r="H1875" i="76" s="1"/>
  <c r="G1873" i="76"/>
  <c r="H1873" i="76" s="1"/>
  <c r="G1871" i="76"/>
  <c r="H1871" i="76" s="1"/>
  <c r="G1869" i="76"/>
  <c r="H1869" i="76" s="1"/>
  <c r="G1867" i="76"/>
  <c r="H1867" i="76" s="1"/>
  <c r="G1865" i="76"/>
  <c r="H1865" i="76" s="1"/>
  <c r="G1863" i="76"/>
  <c r="H1863" i="76" s="1"/>
  <c r="G1859" i="76"/>
  <c r="H1859" i="76" s="1"/>
  <c r="G1855" i="76"/>
  <c r="H1855" i="76" s="1"/>
  <c r="G1851" i="76"/>
  <c r="H1851" i="76" s="1"/>
  <c r="G1847" i="76"/>
  <c r="H1847" i="76" s="1"/>
  <c r="G1843" i="76"/>
  <c r="H1843" i="76" s="1"/>
  <c r="G1839" i="76"/>
  <c r="H1839" i="76" s="1"/>
  <c r="G1835" i="76"/>
  <c r="H1835" i="76" s="1"/>
  <c r="G1831" i="76"/>
  <c r="H1831" i="76" s="1"/>
  <c r="G1827" i="76"/>
  <c r="H1827" i="76" s="1"/>
  <c r="G1823" i="76"/>
  <c r="H1823" i="76" s="1"/>
  <c r="G1819" i="76"/>
  <c r="H1819" i="76" s="1"/>
  <c r="G1815" i="76"/>
  <c r="H1815" i="76" s="1"/>
  <c r="G1811" i="76"/>
  <c r="H1811" i="76" s="1"/>
  <c r="G1807" i="76"/>
  <c r="H1807" i="76" s="1"/>
  <c r="G1803" i="76"/>
  <c r="H1803" i="76" s="1"/>
  <c r="G1860" i="76"/>
  <c r="H1860" i="76" s="1"/>
  <c r="G1856" i="76"/>
  <c r="H1856" i="76" s="1"/>
  <c r="G1852" i="76"/>
  <c r="H1852" i="76" s="1"/>
  <c r="G1848" i="76"/>
  <c r="H1848" i="76" s="1"/>
  <c r="G1844" i="76"/>
  <c r="H1844" i="76" s="1"/>
  <c r="G1840" i="76"/>
  <c r="H1840" i="76" s="1"/>
  <c r="G1836" i="76"/>
  <c r="H1836" i="76" s="1"/>
  <c r="G1832" i="76"/>
  <c r="H1832" i="76" s="1"/>
  <c r="G1828" i="76"/>
  <c r="H1828" i="76" s="1"/>
  <c r="G1824" i="76"/>
  <c r="H1824" i="76" s="1"/>
  <c r="G1820" i="76"/>
  <c r="H1820" i="76" s="1"/>
  <c r="G1816" i="76"/>
  <c r="H1816" i="76" s="1"/>
  <c r="G1812" i="76"/>
  <c r="H1812" i="76" s="1"/>
  <c r="G1808" i="76"/>
  <c r="H1808" i="76" s="1"/>
  <c r="G1804" i="76"/>
  <c r="H1804" i="76" s="1"/>
  <c r="G1861" i="76"/>
  <c r="H1861" i="76" s="1"/>
  <c r="G1857" i="76"/>
  <c r="H1857" i="76" s="1"/>
  <c r="G1853" i="76"/>
  <c r="H1853" i="76" s="1"/>
  <c r="G1849" i="76"/>
  <c r="H1849" i="76" s="1"/>
  <c r="G1845" i="76"/>
  <c r="H1845" i="76" s="1"/>
  <c r="G1841" i="76"/>
  <c r="H1841" i="76" s="1"/>
  <c r="G1837" i="76"/>
  <c r="H1837" i="76" s="1"/>
  <c r="G1833" i="76"/>
  <c r="H1833" i="76" s="1"/>
  <c r="G1829" i="76"/>
  <c r="H1829" i="76" s="1"/>
  <c r="G1825" i="76"/>
  <c r="H1825" i="76" s="1"/>
  <c r="G1821" i="76"/>
  <c r="H1821" i="76" s="1"/>
  <c r="G1817" i="76"/>
  <c r="H1817" i="76" s="1"/>
  <c r="G1813" i="76"/>
  <c r="H1813" i="76" s="1"/>
  <c r="G1809" i="76"/>
  <c r="H1809" i="76" s="1"/>
  <c r="G1805" i="76"/>
  <c r="H1805" i="76" s="1"/>
  <c r="G1862" i="76"/>
  <c r="H1862" i="76" s="1"/>
  <c r="G1858" i="76"/>
  <c r="H1858" i="76" s="1"/>
  <c r="G1854" i="76"/>
  <c r="H1854" i="76" s="1"/>
  <c r="G1850" i="76"/>
  <c r="H1850" i="76" s="1"/>
  <c r="G1846" i="76"/>
  <c r="H1846" i="76" s="1"/>
  <c r="G1842" i="76"/>
  <c r="H1842" i="76" s="1"/>
  <c r="G1838" i="76"/>
  <c r="H1838" i="76" s="1"/>
  <c r="G1834" i="76"/>
  <c r="H1834" i="76" s="1"/>
  <c r="G1830" i="76"/>
  <c r="H1830" i="76" s="1"/>
  <c r="G1826" i="76"/>
  <c r="H1826" i="76" s="1"/>
  <c r="G1822" i="76"/>
  <c r="H1822" i="76" s="1"/>
  <c r="G1818" i="76"/>
  <c r="H1818" i="76" s="1"/>
  <c r="G1814" i="76"/>
  <c r="H1814" i="76" s="1"/>
  <c r="G1810" i="76"/>
  <c r="H1810" i="76" s="1"/>
  <c r="G1806" i="76"/>
  <c r="H1806" i="76" s="1"/>
  <c r="G115" i="76"/>
  <c r="H115" i="76" s="1"/>
  <c r="G119" i="76"/>
  <c r="H119" i="76" s="1"/>
  <c r="G143" i="76"/>
  <c r="H143" i="76" s="1"/>
  <c r="G147" i="76"/>
  <c r="H147" i="76" s="1"/>
  <c r="G151" i="76"/>
  <c r="H151" i="76" s="1"/>
  <c r="G155" i="76"/>
  <c r="H155" i="76" s="1"/>
  <c r="G159" i="76"/>
  <c r="H159" i="76" s="1"/>
  <c r="G163" i="76"/>
  <c r="H163" i="76" s="1"/>
  <c r="G167" i="76"/>
  <c r="H167" i="76" s="1"/>
  <c r="G171" i="76"/>
  <c r="H171" i="76" s="1"/>
  <c r="G175" i="76"/>
  <c r="H175" i="76" s="1"/>
  <c r="G179" i="76"/>
  <c r="H179" i="76" s="1"/>
  <c r="G183" i="76"/>
  <c r="H183" i="76" s="1"/>
  <c r="G187" i="76"/>
  <c r="H187" i="76" s="1"/>
  <c r="G191" i="76"/>
  <c r="H191" i="76" s="1"/>
  <c r="G195" i="76"/>
  <c r="H195" i="76" s="1"/>
  <c r="G199" i="76"/>
  <c r="H199" i="76" s="1"/>
  <c r="G203" i="76"/>
  <c r="H203" i="76" s="1"/>
  <c r="G207" i="76"/>
  <c r="H207" i="76" s="1"/>
  <c r="G211" i="76"/>
  <c r="H211" i="76" s="1"/>
  <c r="G215" i="76"/>
  <c r="H215" i="76" s="1"/>
  <c r="G219" i="76"/>
  <c r="H219" i="76" s="1"/>
  <c r="G223" i="76"/>
  <c r="H223" i="76" s="1"/>
  <c r="G227" i="76"/>
  <c r="H227" i="76" s="1"/>
  <c r="G231" i="76"/>
  <c r="H231" i="76" s="1"/>
  <c r="G235" i="76"/>
  <c r="H235" i="76" s="1"/>
  <c r="G239" i="76"/>
  <c r="H239" i="76" s="1"/>
  <c r="G243" i="76"/>
  <c r="H243" i="76" s="1"/>
  <c r="G247" i="76"/>
  <c r="H247" i="76" s="1"/>
  <c r="G251" i="76"/>
  <c r="H251" i="76" s="1"/>
  <c r="G255" i="76"/>
  <c r="H255" i="76" s="1"/>
  <c r="G259" i="76"/>
  <c r="H259" i="76" s="1"/>
  <c r="G263" i="76"/>
  <c r="H263" i="76" s="1"/>
  <c r="G267" i="76"/>
  <c r="H267" i="76" s="1"/>
  <c r="G363" i="76"/>
  <c r="H363" i="76" s="1"/>
  <c r="G367" i="76"/>
  <c r="H367" i="76" s="1"/>
  <c r="G371" i="76"/>
  <c r="H371" i="76" s="1"/>
  <c r="G375" i="76"/>
  <c r="H375" i="76" s="1"/>
  <c r="G379" i="76"/>
  <c r="H379" i="76" s="1"/>
  <c r="G383" i="76"/>
  <c r="H383" i="76" s="1"/>
  <c r="G387" i="76"/>
  <c r="H387" i="76" s="1"/>
  <c r="G391" i="76"/>
  <c r="H391" i="76" s="1"/>
  <c r="G395" i="76"/>
  <c r="H395" i="76" s="1"/>
  <c r="G399" i="76"/>
  <c r="H399" i="76" s="1"/>
  <c r="G403" i="76"/>
  <c r="H403" i="76" s="1"/>
  <c r="G407" i="76"/>
  <c r="H407" i="76" s="1"/>
  <c r="G411" i="76"/>
  <c r="H411" i="76" s="1"/>
  <c r="G415" i="76"/>
  <c r="H415" i="76" s="1"/>
  <c r="G419" i="76"/>
  <c r="H419" i="76" s="1"/>
  <c r="G423" i="76"/>
  <c r="H423" i="76" s="1"/>
  <c r="G427" i="76"/>
  <c r="H427" i="76" s="1"/>
  <c r="G431" i="76"/>
  <c r="H431" i="76" s="1"/>
  <c r="G435" i="76"/>
  <c r="H435" i="76" s="1"/>
  <c r="G439" i="76"/>
  <c r="H439" i="76" s="1"/>
  <c r="G443" i="76"/>
  <c r="H443" i="76" s="1"/>
  <c r="G447" i="76"/>
  <c r="H447" i="76" s="1"/>
  <c r="G451" i="76"/>
  <c r="H451" i="76" s="1"/>
  <c r="G455" i="76"/>
  <c r="H455" i="76" s="1"/>
  <c r="G459" i="76"/>
  <c r="H459" i="76" s="1"/>
  <c r="G463" i="76"/>
  <c r="H463" i="76" s="1"/>
  <c r="G467" i="76"/>
  <c r="H467" i="76" s="1"/>
  <c r="G471" i="76"/>
  <c r="H471" i="76" s="1"/>
  <c r="G475" i="76"/>
  <c r="H475" i="76" s="1"/>
  <c r="G479" i="76"/>
  <c r="H479" i="76" s="1"/>
  <c r="G483" i="76"/>
  <c r="H483" i="76" s="1"/>
  <c r="G487" i="76"/>
  <c r="H487" i="76" s="1"/>
  <c r="G491" i="76"/>
  <c r="H491" i="76" s="1"/>
  <c r="G495" i="76"/>
  <c r="H495" i="76" s="1"/>
  <c r="G499" i="76"/>
  <c r="H499" i="76" s="1"/>
  <c r="G503" i="76"/>
  <c r="H503" i="76" s="1"/>
  <c r="G507" i="76"/>
  <c r="H507" i="76" s="1"/>
  <c r="G511" i="76"/>
  <c r="H511" i="76" s="1"/>
  <c r="G515" i="76"/>
  <c r="H515" i="76" s="1"/>
  <c r="G519" i="76"/>
  <c r="H519" i="76" s="1"/>
  <c r="G523" i="76"/>
  <c r="H523" i="76" s="1"/>
  <c r="G527" i="76"/>
  <c r="H527" i="76" s="1"/>
  <c r="G531" i="76"/>
  <c r="H531" i="76" s="1"/>
  <c r="G541" i="76"/>
  <c r="H541" i="76" s="1"/>
  <c r="K973" i="76"/>
  <c r="N993" i="76"/>
  <c r="K993" i="76"/>
  <c r="K975" i="76"/>
  <c r="K977" i="76"/>
  <c r="K979" i="76"/>
  <c r="K981" i="76"/>
  <c r="K983" i="76"/>
  <c r="K985" i="76"/>
  <c r="K987" i="76"/>
  <c r="K989" i="76"/>
  <c r="N973" i="76"/>
  <c r="N975" i="76"/>
  <c r="N977" i="76"/>
  <c r="N979" i="76"/>
  <c r="N981" i="76"/>
  <c r="N983" i="76"/>
  <c r="N985" i="76"/>
  <c r="N987" i="76"/>
  <c r="K974" i="76"/>
  <c r="K976" i="76"/>
  <c r="K978" i="76"/>
  <c r="K980" i="76"/>
  <c r="K982" i="76"/>
  <c r="K984" i="76"/>
  <c r="K986" i="76"/>
  <c r="K988" i="76"/>
  <c r="K991" i="76"/>
  <c r="N991" i="76"/>
  <c r="K995" i="76"/>
  <c r="K997" i="76"/>
  <c r="K999" i="76"/>
  <c r="K1001" i="76"/>
  <c r="K1003" i="76"/>
  <c r="K1005" i="76"/>
  <c r="K1007" i="76"/>
  <c r="K1009" i="76"/>
  <c r="K1011" i="76"/>
  <c r="K1013" i="76"/>
  <c r="K1015" i="76"/>
  <c r="K1017" i="76"/>
  <c r="K1019" i="76"/>
  <c r="K1021" i="76"/>
  <c r="K1023" i="76"/>
  <c r="K1025" i="76"/>
  <c r="K1027" i="76"/>
  <c r="K1029" i="76"/>
  <c r="K1031" i="76"/>
  <c r="K1033" i="76"/>
  <c r="K1035" i="76"/>
  <c r="K1037" i="76"/>
  <c r="K1039" i="76"/>
  <c r="K1041" i="76"/>
  <c r="K1043" i="76"/>
  <c r="K1045" i="76"/>
  <c r="K1047" i="76"/>
  <c r="K1049" i="76"/>
  <c r="K1051" i="76"/>
  <c r="K1053" i="76"/>
  <c r="K1055" i="76"/>
  <c r="K1057" i="76"/>
  <c r="K1059" i="76"/>
  <c r="K1061" i="76"/>
  <c r="K1063" i="76"/>
  <c r="K1065" i="76"/>
  <c r="K1067" i="76"/>
  <c r="K1069" i="76"/>
  <c r="K1071" i="76"/>
  <c r="K1073" i="76"/>
  <c r="K1075" i="76"/>
  <c r="K1077" i="76"/>
  <c r="K1079" i="76"/>
  <c r="K1081" i="76"/>
  <c r="K1083" i="76"/>
  <c r="K1085" i="76"/>
  <c r="K1087" i="76"/>
  <c r="K1089" i="76"/>
  <c r="K1091" i="76"/>
  <c r="K1093" i="76"/>
  <c r="K1095" i="76"/>
  <c r="K1097" i="76"/>
  <c r="K1099" i="76"/>
  <c r="K1101" i="76"/>
  <c r="K1103" i="76"/>
  <c r="K1105" i="76"/>
  <c r="K1107" i="76"/>
  <c r="K1109" i="76"/>
  <c r="K1111" i="76"/>
  <c r="K1113" i="76"/>
  <c r="K1115" i="76"/>
  <c r="K1117" i="76"/>
  <c r="K1119" i="76"/>
  <c r="K1121" i="76"/>
  <c r="K1123" i="76"/>
  <c r="K1125" i="76"/>
  <c r="K1127" i="76"/>
  <c r="K1129" i="76"/>
  <c r="K1131" i="76"/>
  <c r="K1133" i="76"/>
  <c r="K1135" i="76"/>
  <c r="K1137" i="76"/>
  <c r="K1139" i="76"/>
  <c r="K1141" i="76"/>
  <c r="K1143" i="76"/>
  <c r="K1145" i="76"/>
  <c r="K1147" i="76"/>
  <c r="K1149" i="76"/>
  <c r="K1151" i="76"/>
  <c r="K1153" i="76"/>
  <c r="K1155" i="76"/>
  <c r="K1157" i="76"/>
  <c r="K1159" i="76"/>
  <c r="K1161" i="76"/>
  <c r="K1163" i="76"/>
  <c r="K1165" i="76"/>
  <c r="K1167" i="76"/>
  <c r="K1169" i="76"/>
  <c r="K1171" i="76"/>
  <c r="K1173" i="76"/>
  <c r="K1175" i="76"/>
  <c r="K1177" i="76"/>
  <c r="K1179" i="76"/>
  <c r="K1181" i="76"/>
  <c r="K1183" i="76"/>
  <c r="K1185" i="76"/>
  <c r="K1187" i="76"/>
  <c r="K1189" i="76"/>
  <c r="K1191" i="76"/>
  <c r="K1193" i="76"/>
  <c r="K1195" i="76"/>
  <c r="K1197" i="76"/>
  <c r="K1199" i="76"/>
  <c r="K1201" i="76"/>
  <c r="K1203" i="76"/>
  <c r="K1205" i="76"/>
  <c r="K1207" i="76"/>
  <c r="K1209" i="76"/>
  <c r="K1211" i="76"/>
  <c r="K1213" i="76"/>
  <c r="K1215" i="76"/>
  <c r="K1217" i="76"/>
  <c r="K1219" i="76"/>
  <c r="K1221" i="76"/>
  <c r="K1223" i="76"/>
  <c r="K1225" i="76"/>
  <c r="K1227" i="76"/>
  <c r="K1229" i="76"/>
  <c r="K1231" i="76"/>
  <c r="K1233" i="76"/>
  <c r="K1235" i="76"/>
  <c r="K1237" i="76"/>
  <c r="K1239" i="76"/>
  <c r="K1241" i="76"/>
  <c r="K1243" i="76"/>
  <c r="K1245" i="76"/>
  <c r="K1247" i="76"/>
  <c r="K1249" i="76"/>
  <c r="K1251" i="76"/>
  <c r="K1253" i="76"/>
  <c r="K1255" i="76"/>
  <c r="K1257" i="76"/>
  <c r="K1259" i="76"/>
  <c r="K1261" i="76"/>
  <c r="K1263" i="76"/>
  <c r="K1265" i="76"/>
  <c r="K1267" i="76"/>
  <c r="K1269" i="76"/>
  <c r="K1271" i="76"/>
  <c r="K1273" i="76"/>
  <c r="K1275" i="76"/>
  <c r="K1277" i="76"/>
  <c r="K1279" i="76"/>
  <c r="K1281" i="76"/>
  <c r="K1283" i="76"/>
  <c r="K1285" i="76"/>
  <c r="K1287" i="76"/>
  <c r="K1289" i="76"/>
  <c r="K1291" i="76"/>
  <c r="K1293" i="76"/>
  <c r="K1295" i="76"/>
  <c r="K1297" i="76"/>
  <c r="K1299" i="76"/>
  <c r="K1301" i="76"/>
  <c r="K1303" i="76"/>
  <c r="K1305" i="76"/>
  <c r="K1307" i="76"/>
  <c r="K1309" i="76"/>
  <c r="K1311" i="76"/>
  <c r="K1313" i="76"/>
  <c r="K1315" i="76"/>
  <c r="K1317" i="76"/>
  <c r="K1319" i="76"/>
  <c r="K1321" i="76"/>
  <c r="K1323" i="76"/>
  <c r="K1325" i="76"/>
  <c r="K1327" i="76"/>
  <c r="K1329" i="76"/>
  <c r="K1331" i="76"/>
  <c r="K1333" i="76"/>
  <c r="K1335" i="76"/>
  <c r="K1337" i="76"/>
  <c r="K1339" i="76"/>
  <c r="K1341" i="76"/>
  <c r="K1343" i="76"/>
  <c r="K1345" i="76"/>
  <c r="K1347" i="76"/>
  <c r="K1349" i="76"/>
  <c r="K1351" i="76"/>
  <c r="K1353" i="76"/>
  <c r="K1355" i="76"/>
  <c r="N990" i="76"/>
  <c r="N992" i="76"/>
  <c r="N994" i="76"/>
  <c r="N996" i="76"/>
  <c r="N998" i="76"/>
  <c r="N1000" i="76"/>
  <c r="N1002" i="76"/>
  <c r="N1004" i="76"/>
  <c r="N1006" i="76"/>
  <c r="N1008" i="76"/>
  <c r="N1010" i="76"/>
  <c r="N1012" i="76"/>
  <c r="N1014" i="76"/>
  <c r="N1016" i="76"/>
  <c r="N1018" i="76"/>
  <c r="N1020" i="76"/>
  <c r="N1022" i="76"/>
  <c r="N1024" i="76"/>
  <c r="N1026" i="76"/>
  <c r="N1028" i="76"/>
  <c r="N1030" i="76"/>
  <c r="N1032" i="76"/>
  <c r="N1034" i="76"/>
  <c r="N1036" i="76"/>
  <c r="N1038" i="76"/>
  <c r="N1040" i="76"/>
  <c r="N1042" i="76"/>
  <c r="N1044" i="76"/>
  <c r="N1046" i="76"/>
  <c r="N1048" i="76"/>
  <c r="N1050" i="76"/>
  <c r="N1052" i="76"/>
  <c r="N1054" i="76"/>
  <c r="N1056" i="76"/>
  <c r="N1058" i="76"/>
  <c r="N1060" i="76"/>
  <c r="N1062" i="76"/>
  <c r="N1064" i="76"/>
  <c r="N1066" i="76"/>
  <c r="N1068" i="76"/>
  <c r="N1070" i="76"/>
  <c r="N1072" i="76"/>
  <c r="N1074" i="76"/>
  <c r="N1076" i="76"/>
  <c r="N1078" i="76"/>
  <c r="N1080" i="76"/>
  <c r="N1082" i="76"/>
  <c r="N1084" i="76"/>
  <c r="N1086" i="76"/>
  <c r="N1088" i="76"/>
  <c r="N1090" i="76"/>
  <c r="N1092" i="76"/>
  <c r="N1094" i="76"/>
  <c r="N1096" i="76"/>
  <c r="N1098" i="76"/>
  <c r="N1100" i="76"/>
  <c r="N1102" i="76"/>
  <c r="N1104" i="76"/>
  <c r="N1106" i="76"/>
  <c r="N1108" i="76"/>
  <c r="N1110" i="76"/>
  <c r="N1112" i="76"/>
  <c r="N1114" i="76"/>
  <c r="N1116" i="76"/>
  <c r="N1118" i="76"/>
  <c r="N1120" i="76"/>
  <c r="N1122" i="76"/>
  <c r="N1124" i="76"/>
  <c r="N1126" i="76"/>
  <c r="N1128" i="76"/>
  <c r="N1130" i="76"/>
  <c r="N1132" i="76"/>
  <c r="N1134" i="76"/>
  <c r="N1136" i="76"/>
  <c r="N1138" i="76"/>
  <c r="N1140" i="76"/>
  <c r="N1142" i="76"/>
  <c r="N1144" i="76"/>
  <c r="N1146" i="76"/>
  <c r="N1148" i="76"/>
  <c r="N1150" i="76"/>
  <c r="N1152" i="76"/>
  <c r="N1154" i="76"/>
  <c r="N1156" i="76"/>
  <c r="N1158" i="76"/>
  <c r="N1160" i="76"/>
  <c r="N1162" i="76"/>
  <c r="N1164" i="76"/>
  <c r="N1166" i="76"/>
  <c r="N1168" i="76"/>
  <c r="N1170" i="76"/>
  <c r="N1172" i="76"/>
  <c r="N1174" i="76"/>
  <c r="N1176" i="76"/>
  <c r="N1178" i="76"/>
  <c r="N1180" i="76"/>
  <c r="N1182" i="76"/>
  <c r="N1184" i="76"/>
  <c r="N1186" i="76"/>
  <c r="N1188" i="76"/>
  <c r="N1190" i="76"/>
  <c r="N1192" i="76"/>
  <c r="N1194" i="76"/>
  <c r="N1196" i="76"/>
  <c r="N1198" i="76"/>
  <c r="N1200" i="76"/>
  <c r="N1202" i="76"/>
  <c r="N1204" i="76"/>
  <c r="N1206" i="76"/>
  <c r="N1208" i="76"/>
  <c r="N1210" i="76"/>
  <c r="N1212" i="76"/>
  <c r="N1214" i="76"/>
  <c r="N1216" i="76"/>
  <c r="N1218" i="76"/>
  <c r="N1220" i="76"/>
  <c r="N1222" i="76"/>
  <c r="N1224" i="76"/>
  <c r="N1226" i="76"/>
  <c r="N1228" i="76"/>
  <c r="N1230" i="76"/>
  <c r="N1232" i="76"/>
  <c r="N1234" i="76"/>
  <c r="N1236" i="76"/>
  <c r="N1238" i="76"/>
  <c r="N1240" i="76"/>
  <c r="N1242" i="76"/>
  <c r="N1244" i="76"/>
  <c r="N1246" i="76"/>
  <c r="N1248" i="76"/>
  <c r="N1250" i="76"/>
  <c r="N1252" i="76"/>
  <c r="N1254" i="76"/>
  <c r="N1256" i="76"/>
  <c r="N1258" i="76"/>
  <c r="N1260" i="76"/>
  <c r="N1262" i="76"/>
  <c r="N1264" i="76"/>
  <c r="N1266" i="76"/>
  <c r="N1268" i="76"/>
  <c r="N1270" i="76"/>
  <c r="N1272" i="76"/>
  <c r="N1274" i="76"/>
  <c r="N1276" i="76"/>
  <c r="N1278" i="76"/>
  <c r="N1280" i="76"/>
  <c r="N1282" i="76"/>
  <c r="N1284" i="76"/>
  <c r="N1286" i="76"/>
  <c r="N1288" i="76"/>
  <c r="N1290" i="76"/>
  <c r="N1292" i="76"/>
  <c r="N1294" i="76"/>
  <c r="N1296" i="76"/>
  <c r="N1298" i="76"/>
  <c r="N1300" i="76"/>
  <c r="N1302" i="76"/>
  <c r="N1304" i="76"/>
  <c r="N1306" i="76"/>
  <c r="N1308" i="76"/>
  <c r="N1310" i="76"/>
  <c r="N1312" i="76"/>
  <c r="N1314" i="76"/>
  <c r="N1316" i="76"/>
  <c r="N1318" i="76"/>
  <c r="N1320" i="76"/>
  <c r="N1322" i="76"/>
  <c r="N1324" i="76"/>
  <c r="N1326" i="76"/>
  <c r="N1328" i="76"/>
  <c r="N1330" i="76"/>
  <c r="N1332" i="76"/>
  <c r="N1334" i="76"/>
  <c r="N1336" i="76"/>
  <c r="N1338" i="76"/>
  <c r="N1340" i="76"/>
  <c r="N1342" i="76"/>
  <c r="N1344" i="76"/>
  <c r="N1346" i="76"/>
  <c r="N1348" i="76"/>
  <c r="N1350" i="76"/>
  <c r="N1352" i="76"/>
  <c r="N1354" i="76"/>
  <c r="N1356" i="76"/>
  <c r="K990" i="76"/>
  <c r="K992" i="76"/>
  <c r="K994" i="76"/>
  <c r="K996" i="76"/>
  <c r="K998" i="76"/>
  <c r="K1000" i="76"/>
  <c r="K1002" i="76"/>
  <c r="K1004" i="76"/>
  <c r="K1006" i="76"/>
  <c r="K1008" i="76"/>
  <c r="K1010" i="76"/>
  <c r="K1012" i="76"/>
  <c r="K1014" i="76"/>
  <c r="K1016" i="76"/>
  <c r="K1018" i="76"/>
  <c r="K1020" i="76"/>
  <c r="K1022" i="76"/>
  <c r="K1024" i="76"/>
  <c r="K1026" i="76"/>
  <c r="K1028" i="76"/>
  <c r="K1030" i="76"/>
  <c r="K1032" i="76"/>
  <c r="K1034" i="76"/>
  <c r="K1036" i="76"/>
  <c r="K1038" i="76"/>
  <c r="K1040" i="76"/>
  <c r="K1042" i="76"/>
  <c r="K1044" i="76"/>
  <c r="K1046" i="76"/>
  <c r="K1048" i="76"/>
  <c r="K1050" i="76"/>
  <c r="K1052" i="76"/>
  <c r="K1054" i="76"/>
  <c r="K1056" i="76"/>
  <c r="K1058" i="76"/>
  <c r="K1060" i="76"/>
  <c r="K1062" i="76"/>
  <c r="K1064" i="76"/>
  <c r="K1066" i="76"/>
  <c r="K1068" i="76"/>
  <c r="K1070" i="76"/>
  <c r="K1072" i="76"/>
  <c r="K1074" i="76"/>
  <c r="K1076" i="76"/>
  <c r="K1078" i="76"/>
  <c r="K1080" i="76"/>
  <c r="K1082" i="76"/>
  <c r="K1084" i="76"/>
  <c r="K1086" i="76"/>
  <c r="K1088" i="76"/>
  <c r="K1090" i="76"/>
  <c r="K1092" i="76"/>
  <c r="K1094" i="76"/>
  <c r="K1096" i="76"/>
  <c r="K1098" i="76"/>
  <c r="K1100" i="76"/>
  <c r="K1102" i="76"/>
  <c r="K1104" i="76"/>
  <c r="K1106" i="76"/>
  <c r="K1108" i="76"/>
  <c r="K1110" i="76"/>
  <c r="K1112" i="76"/>
  <c r="K1114" i="76"/>
  <c r="K1116" i="76"/>
  <c r="K1118" i="76"/>
  <c r="K1120" i="76"/>
  <c r="K1122" i="76"/>
  <c r="K1124" i="76"/>
  <c r="K1126" i="76"/>
  <c r="K1128" i="76"/>
  <c r="K1130" i="76"/>
  <c r="K1132" i="76"/>
  <c r="K1134" i="76"/>
  <c r="K1136" i="76"/>
  <c r="K1138" i="76"/>
  <c r="K1140" i="76"/>
  <c r="K1142" i="76"/>
  <c r="K1144" i="76"/>
  <c r="K1146" i="76"/>
  <c r="K1148" i="76"/>
  <c r="K1150" i="76"/>
  <c r="K1152" i="76"/>
  <c r="K1154" i="76"/>
  <c r="K1156" i="76"/>
  <c r="K1158" i="76"/>
  <c r="K1160" i="76"/>
  <c r="K1162" i="76"/>
  <c r="K1164" i="76"/>
  <c r="K1166" i="76"/>
  <c r="K1168" i="76"/>
  <c r="K1170" i="76"/>
  <c r="K1172" i="76"/>
  <c r="K1174" i="76"/>
  <c r="K1176" i="76"/>
  <c r="K1178" i="76"/>
  <c r="K1180" i="76"/>
  <c r="K1182" i="76"/>
  <c r="K1184" i="76"/>
  <c r="K1186" i="76"/>
  <c r="K1188" i="76"/>
  <c r="K1190" i="76"/>
  <c r="K1192" i="76"/>
  <c r="K1194" i="76"/>
  <c r="K1196" i="76"/>
  <c r="K1198" i="76"/>
  <c r="K1200" i="76"/>
  <c r="K1202" i="76"/>
  <c r="K1204" i="76"/>
  <c r="K1206" i="76"/>
  <c r="K1208" i="76"/>
  <c r="K1210" i="76"/>
  <c r="K1212" i="76"/>
  <c r="K1214" i="76"/>
  <c r="K1216" i="76"/>
  <c r="K1218" i="76"/>
  <c r="K1220" i="76"/>
  <c r="K1222" i="76"/>
  <c r="K1224" i="76"/>
  <c r="K1226" i="76"/>
  <c r="K1228" i="76"/>
  <c r="K1230" i="76"/>
  <c r="K1232" i="76"/>
  <c r="K1234" i="76"/>
  <c r="K1236" i="76"/>
  <c r="K1238" i="76"/>
  <c r="K1240" i="76"/>
  <c r="K1242" i="76"/>
  <c r="K1244" i="76"/>
  <c r="K1246" i="76"/>
  <c r="K1248" i="76"/>
  <c r="K1250" i="76"/>
  <c r="K1252" i="76"/>
  <c r="K1254" i="76"/>
  <c r="K1256" i="76"/>
  <c r="K1258" i="76"/>
  <c r="K1260" i="76"/>
  <c r="K1262" i="76"/>
  <c r="K1264" i="76"/>
  <c r="K1266" i="76"/>
  <c r="K1268" i="76"/>
  <c r="K1270" i="76"/>
  <c r="K1272" i="76"/>
  <c r="K1274" i="76"/>
  <c r="K1276" i="76"/>
  <c r="K1278" i="76"/>
  <c r="K1280" i="76"/>
  <c r="K1282" i="76"/>
  <c r="K1284" i="76"/>
  <c r="K1286" i="76"/>
  <c r="K1288" i="76"/>
  <c r="K1290" i="76"/>
  <c r="K1292" i="76"/>
  <c r="K1294" i="76"/>
  <c r="K1296" i="76"/>
  <c r="K1298" i="76"/>
  <c r="K1300" i="76"/>
  <c r="K1302" i="76"/>
  <c r="K1304" i="76"/>
  <c r="K1306" i="76"/>
  <c r="K1308" i="76"/>
  <c r="K1310" i="76"/>
  <c r="K1312" i="76"/>
  <c r="K1314" i="76"/>
  <c r="K1316" i="76"/>
  <c r="K1318" i="76"/>
  <c r="K1320" i="76"/>
  <c r="K1322" i="76"/>
  <c r="K1324" i="76"/>
  <c r="K1326" i="76"/>
  <c r="K1328" i="76"/>
  <c r="K1330" i="76"/>
  <c r="K1332" i="76"/>
  <c r="K1334" i="76"/>
  <c r="K1336" i="76"/>
  <c r="K1338" i="76"/>
  <c r="K1340" i="76"/>
  <c r="K1342" i="76"/>
  <c r="K1344" i="76"/>
  <c r="K1346" i="76"/>
  <c r="K1348" i="76"/>
  <c r="K1350" i="76"/>
  <c r="K1352" i="76"/>
  <c r="K1354" i="76"/>
  <c r="K1356" i="76"/>
  <c r="K1357" i="76"/>
  <c r="N1576" i="76"/>
  <c r="N1578" i="76"/>
  <c r="N1580" i="76"/>
  <c r="N1582" i="76"/>
  <c r="N1584" i="76"/>
  <c r="N1586" i="76"/>
  <c r="N1588" i="76"/>
  <c r="N1590" i="76"/>
  <c r="N1592" i="76"/>
  <c r="N1594" i="76"/>
  <c r="N1596" i="76"/>
  <c r="N1598" i="76"/>
  <c r="N1600" i="76"/>
  <c r="N1602" i="76"/>
  <c r="N1604" i="76"/>
  <c r="N1606" i="76"/>
  <c r="N1608" i="76"/>
  <c r="N1610" i="76"/>
  <c r="N1612" i="76"/>
  <c r="N1614" i="76"/>
  <c r="N1616" i="76"/>
  <c r="N1618" i="76"/>
  <c r="N1620" i="76"/>
  <c r="N1622" i="76"/>
  <c r="N1624" i="76"/>
  <c r="N1626" i="76"/>
  <c r="N1628" i="76"/>
  <c r="N1630" i="76"/>
  <c r="N1632" i="76"/>
  <c r="N1634" i="76"/>
  <c r="N1636" i="76"/>
  <c r="N1638" i="76"/>
  <c r="N1640" i="76"/>
  <c r="N1642" i="76"/>
  <c r="N1644" i="76"/>
  <c r="N1646" i="76"/>
  <c r="N1648" i="76"/>
  <c r="N1650" i="76"/>
  <c r="N1652" i="76"/>
  <c r="N1654" i="76"/>
  <c r="N1656" i="76"/>
  <c r="N1658" i="76"/>
  <c r="N1660" i="76"/>
  <c r="N1662" i="76"/>
  <c r="N1664" i="76"/>
  <c r="N1666" i="76"/>
  <c r="N1668" i="76"/>
  <c r="N1670" i="76"/>
  <c r="N1672" i="76"/>
  <c r="N1674" i="76"/>
  <c r="N1676" i="76"/>
  <c r="N1678" i="76"/>
  <c r="N1680" i="76"/>
  <c r="N1682" i="76"/>
  <c r="N1684" i="76"/>
  <c r="N1686" i="76"/>
  <c r="N1688" i="76"/>
  <c r="N1690" i="76"/>
  <c r="N1692" i="76"/>
  <c r="N1694" i="76"/>
  <c r="N1696" i="76"/>
  <c r="N1698" i="76"/>
  <c r="N1700" i="76"/>
  <c r="N1702" i="76"/>
  <c r="N1704" i="76"/>
  <c r="N1706" i="76"/>
  <c r="N1708" i="76"/>
  <c r="N1710" i="76"/>
  <c r="N1712" i="76"/>
  <c r="N1714" i="76"/>
  <c r="N1716" i="76"/>
  <c r="N1718" i="76"/>
  <c r="N1720" i="76"/>
  <c r="N1722" i="76"/>
  <c r="N1724" i="76"/>
  <c r="N1726" i="76"/>
  <c r="N1728" i="76"/>
  <c r="K1578" i="76"/>
  <c r="K1580" i="76"/>
  <c r="K1582" i="76"/>
  <c r="K1584" i="76"/>
  <c r="K1586" i="76"/>
  <c r="K1588" i="76"/>
  <c r="K1590" i="76"/>
  <c r="K1592" i="76"/>
  <c r="K1594" i="76"/>
  <c r="K1596" i="76"/>
  <c r="K1598" i="76"/>
  <c r="K1600" i="76"/>
  <c r="K1602" i="76"/>
  <c r="K1604" i="76"/>
  <c r="K1606" i="76"/>
  <c r="K1608" i="76"/>
  <c r="K1610" i="76"/>
  <c r="K1612" i="76"/>
  <c r="K1614" i="76"/>
  <c r="K1616" i="76"/>
  <c r="K1618" i="76"/>
  <c r="K1620" i="76"/>
  <c r="K1622" i="76"/>
  <c r="K1624" i="76"/>
  <c r="K1626" i="76"/>
  <c r="K1628" i="76"/>
  <c r="K1630" i="76"/>
  <c r="K1632" i="76"/>
  <c r="K1634" i="76"/>
  <c r="K1636" i="76"/>
  <c r="K1638" i="76"/>
  <c r="K1640" i="76"/>
  <c r="K1642" i="76"/>
  <c r="K1644" i="76"/>
  <c r="K1646" i="76"/>
  <c r="K1648" i="76"/>
  <c r="K1650" i="76"/>
  <c r="K1652" i="76"/>
  <c r="K1654" i="76"/>
  <c r="K1656" i="76"/>
  <c r="K1658" i="76"/>
  <c r="K1660" i="76"/>
  <c r="K1662" i="76"/>
  <c r="K1664" i="76"/>
  <c r="K1666" i="76"/>
  <c r="K1668" i="76"/>
  <c r="K1670" i="76"/>
  <c r="K1672" i="76"/>
  <c r="K1674" i="76"/>
  <c r="K1676" i="76"/>
  <c r="K1678" i="76"/>
  <c r="K1680" i="76"/>
  <c r="K1682" i="76"/>
  <c r="K1684" i="76"/>
  <c r="K1686" i="76"/>
  <c r="K1688" i="76"/>
  <c r="K1690" i="76"/>
  <c r="K1692" i="76"/>
  <c r="K1694" i="76"/>
  <c r="K1696" i="76"/>
  <c r="K1698" i="76"/>
  <c r="K1700" i="76"/>
  <c r="K1702" i="76"/>
  <c r="K1704" i="76"/>
  <c r="K1706" i="76"/>
  <c r="K1708" i="76"/>
  <c r="K1710" i="76"/>
  <c r="K1712" i="76"/>
  <c r="K1714" i="76"/>
  <c r="K1716" i="76"/>
  <c r="K1718" i="76"/>
  <c r="K1720" i="76"/>
  <c r="K1722" i="76"/>
  <c r="K1724" i="76"/>
  <c r="K1726" i="76"/>
  <c r="K1728" i="76"/>
  <c r="N1997" i="76"/>
  <c r="N1999" i="76"/>
  <c r="N2001" i="76"/>
  <c r="N2003" i="76"/>
  <c r="N2005" i="76"/>
  <c r="N2007" i="76"/>
  <c r="N2009" i="76"/>
  <c r="N2011" i="76"/>
  <c r="N2013" i="76"/>
  <c r="N2015" i="76"/>
  <c r="N2017" i="76"/>
  <c r="N2019" i="76"/>
  <c r="N2021" i="76"/>
  <c r="N2023" i="76"/>
  <c r="N2025" i="76"/>
  <c r="N2027" i="76"/>
  <c r="N2029" i="76"/>
  <c r="N2031" i="76"/>
  <c r="N2033" i="76"/>
  <c r="N2035" i="76"/>
  <c r="N2037" i="76"/>
  <c r="N2039" i="76"/>
  <c r="N2041" i="76"/>
  <c r="N2043" i="76"/>
  <c r="N2045" i="76"/>
  <c r="N2047" i="76"/>
  <c r="N2049" i="76"/>
  <c r="N2051" i="76"/>
  <c r="N2053" i="76"/>
  <c r="N2055" i="76"/>
  <c r="N2057" i="76"/>
  <c r="N2059" i="76"/>
  <c r="N2061" i="76"/>
  <c r="N2063" i="76"/>
  <c r="N2065" i="76"/>
  <c r="N2067" i="76"/>
  <c r="N2069" i="76"/>
  <c r="N2071" i="76"/>
  <c r="N2073" i="76"/>
  <c r="N2075" i="76"/>
  <c r="N2077" i="76"/>
  <c r="N2079" i="76"/>
  <c r="N2081" i="76"/>
  <c r="N2083" i="76"/>
  <c r="K1999" i="76"/>
  <c r="K2001" i="76"/>
  <c r="K2003" i="76"/>
  <c r="K2005" i="76"/>
  <c r="K2007" i="76"/>
  <c r="K2009" i="76"/>
  <c r="K2011" i="76"/>
  <c r="K2013" i="76"/>
  <c r="K2015" i="76"/>
  <c r="K2017" i="76"/>
  <c r="K2019" i="76"/>
  <c r="K2021" i="76"/>
  <c r="K2023" i="76"/>
  <c r="K2025" i="76"/>
  <c r="K2027" i="76"/>
  <c r="K2029" i="76"/>
  <c r="K2031" i="76"/>
  <c r="K2033" i="76"/>
  <c r="K2035" i="76"/>
  <c r="K2037" i="76"/>
  <c r="K2039" i="76"/>
  <c r="K2041" i="76"/>
  <c r="K2043" i="76"/>
  <c r="K2045" i="76"/>
  <c r="K2047" i="76"/>
  <c r="K2049" i="76"/>
  <c r="K2051" i="76"/>
  <c r="K2053" i="76"/>
  <c r="K2055" i="76"/>
  <c r="K2057" i="76"/>
  <c r="K2059" i="76"/>
  <c r="K2061" i="76"/>
  <c r="K2063" i="76"/>
  <c r="K2065" i="76"/>
  <c r="K2067" i="76"/>
  <c r="K2069" i="76"/>
  <c r="K2071" i="76"/>
  <c r="K2073" i="76"/>
  <c r="K2075" i="76"/>
  <c r="K2077" i="76"/>
  <c r="K2079" i="76"/>
  <c r="K2081" i="76"/>
  <c r="K2083" i="76"/>
  <c r="N1992" i="76"/>
  <c r="N1994" i="76"/>
  <c r="N1996" i="76"/>
  <c r="N1998" i="76"/>
  <c r="N2000" i="76"/>
  <c r="N2002" i="76"/>
  <c r="N2004" i="76"/>
  <c r="N2006" i="76"/>
  <c r="N2008" i="76"/>
  <c r="N2010" i="76"/>
  <c r="N2012" i="76"/>
  <c r="N2014" i="76"/>
  <c r="N2016" i="76"/>
  <c r="N2018" i="76"/>
  <c r="N2020" i="76"/>
  <c r="N2022" i="76"/>
  <c r="N2024" i="76"/>
  <c r="N2026" i="76"/>
  <c r="N2028" i="76"/>
  <c r="N2030" i="76"/>
  <c r="N2032" i="76"/>
  <c r="N2034" i="76"/>
  <c r="N2036" i="76"/>
  <c r="N2038" i="76"/>
  <c r="N2040" i="76"/>
  <c r="N2042" i="76"/>
  <c r="N2044" i="76"/>
  <c r="N2046" i="76"/>
  <c r="N2048" i="76"/>
  <c r="N2050" i="76"/>
  <c r="N2052" i="76"/>
  <c r="N2054" i="76"/>
  <c r="N2056" i="76"/>
  <c r="N2058" i="76"/>
  <c r="N2060" i="76"/>
  <c r="N2062" i="76"/>
  <c r="N2064" i="76"/>
  <c r="N2066" i="76"/>
  <c r="N2068" i="76"/>
  <c r="N2070" i="76"/>
  <c r="N2072" i="76"/>
  <c r="N2074" i="76"/>
  <c r="N2076" i="76"/>
  <c r="N2078" i="76"/>
  <c r="N2080" i="76"/>
  <c r="N2082" i="76"/>
  <c r="K2084" i="76"/>
  <c r="K1994" i="76"/>
  <c r="K1996" i="76"/>
  <c r="K1998" i="76"/>
  <c r="K2000" i="76"/>
  <c r="K2002" i="76"/>
  <c r="K2004" i="76"/>
  <c r="K2006" i="76"/>
  <c r="K2008" i="76"/>
  <c r="K2010" i="76"/>
  <c r="K2012" i="76"/>
  <c r="K2014" i="76"/>
  <c r="K2016" i="76"/>
  <c r="K2018" i="76"/>
  <c r="K2020" i="76"/>
  <c r="K2022" i="76"/>
  <c r="K2024" i="76"/>
  <c r="K2026" i="76"/>
  <c r="K2028" i="76"/>
  <c r="K2030" i="76"/>
  <c r="K2032" i="76"/>
  <c r="K2034" i="76"/>
  <c r="K2036" i="76"/>
  <c r="K2038" i="76"/>
  <c r="K2040" i="76"/>
  <c r="K2042" i="76"/>
  <c r="K2044" i="76"/>
  <c r="K2046" i="76"/>
  <c r="K2048" i="76"/>
  <c r="K2050" i="76"/>
  <c r="K2052" i="76"/>
  <c r="K2054" i="76"/>
  <c r="K2056" i="76"/>
  <c r="K2058" i="76"/>
  <c r="K2060" i="76"/>
  <c r="K2062" i="76"/>
  <c r="K2064" i="76"/>
  <c r="K2066" i="76"/>
  <c r="K2068" i="76"/>
  <c r="K2070" i="76"/>
  <c r="K2072" i="76"/>
  <c r="K2074" i="76"/>
  <c r="K2076" i="76"/>
  <c r="K2078" i="76"/>
  <c r="K2080" i="76"/>
  <c r="K2082" i="76"/>
  <c r="K2645" i="76"/>
  <c r="O2645" i="76"/>
  <c r="K2647" i="76"/>
  <c r="O2647" i="76"/>
  <c r="K2649" i="76"/>
  <c r="O2649" i="76"/>
  <c r="K2651" i="76"/>
  <c r="O2651" i="76"/>
  <c r="K2653" i="76"/>
  <c r="O2653" i="76"/>
  <c r="K2655" i="76"/>
  <c r="O2655" i="76"/>
  <c r="K2657" i="76"/>
  <c r="O2657" i="76"/>
  <c r="K2659" i="76"/>
  <c r="O2659" i="76"/>
  <c r="K2661" i="76"/>
  <c r="O2661" i="76"/>
  <c r="K2663" i="76"/>
  <c r="O2663" i="76"/>
  <c r="K2665" i="76"/>
  <c r="O2665" i="76"/>
  <c r="K2667" i="76"/>
  <c r="O2667" i="76"/>
  <c r="K2669" i="76"/>
  <c r="O2669" i="76"/>
  <c r="K2671" i="76"/>
  <c r="O2671" i="76"/>
  <c r="K2673" i="76"/>
  <c r="O2673" i="76"/>
  <c r="K2675" i="76"/>
  <c r="O2675" i="76"/>
  <c r="K2677" i="76"/>
  <c r="O2677" i="76"/>
  <c r="K2679" i="76"/>
  <c r="O2679" i="76"/>
  <c r="K2681" i="76"/>
  <c r="O2681" i="76"/>
  <c r="K2683" i="76"/>
  <c r="O2683" i="76"/>
  <c r="K2685" i="76"/>
  <c r="O2685" i="76"/>
  <c r="K2687" i="76"/>
  <c r="O2687" i="76"/>
  <c r="K2689" i="76"/>
  <c r="O2689" i="76"/>
  <c r="K2691" i="76"/>
  <c r="O2691" i="76"/>
  <c r="K2693" i="76"/>
  <c r="O2693" i="76"/>
  <c r="K2695" i="76"/>
  <c r="O2695" i="76"/>
  <c r="K2697" i="76"/>
  <c r="O2697" i="76"/>
  <c r="K2699" i="76"/>
  <c r="O2699" i="76"/>
  <c r="K2701" i="76"/>
  <c r="O2701" i="76"/>
  <c r="K2703" i="76"/>
  <c r="O2703" i="76"/>
  <c r="O2707" i="76"/>
  <c r="K2707" i="76"/>
  <c r="K2634" i="76"/>
  <c r="K2636" i="76"/>
  <c r="K2638" i="76"/>
  <c r="K2640" i="76"/>
  <c r="K2642" i="76"/>
  <c r="K2644" i="76"/>
  <c r="K2646" i="76"/>
  <c r="K2648" i="76"/>
  <c r="K2650" i="76"/>
  <c r="K2652" i="76"/>
  <c r="K2654" i="76"/>
  <c r="K2656" i="76"/>
  <c r="K2658" i="76"/>
  <c r="K2660" i="76"/>
  <c r="K2662" i="76"/>
  <c r="K2664" i="76"/>
  <c r="K2666" i="76"/>
  <c r="K2668" i="76"/>
  <c r="K2670" i="76"/>
  <c r="K2672" i="76"/>
  <c r="K2674" i="76"/>
  <c r="K2676" i="76"/>
  <c r="K2678" i="76"/>
  <c r="K2680" i="76"/>
  <c r="K2682" i="76"/>
  <c r="K2684" i="76"/>
  <c r="K2686" i="76"/>
  <c r="K2688" i="76"/>
  <c r="K2690" i="76"/>
  <c r="K2692" i="76"/>
  <c r="K2694" i="76"/>
  <c r="K2696" i="76"/>
  <c r="K2698" i="76"/>
  <c r="K2700" i="76"/>
  <c r="K2702" i="76"/>
  <c r="K2704" i="76"/>
  <c r="O2709" i="76"/>
  <c r="K2709" i="76"/>
  <c r="O2705" i="76"/>
  <c r="K2705" i="76"/>
  <c r="O2711" i="76"/>
  <c r="K2711" i="76"/>
  <c r="K2744" i="76"/>
  <c r="O2744" i="76"/>
  <c r="K2746" i="76"/>
  <c r="O2746" i="76"/>
  <c r="K2748" i="76"/>
  <c r="O2748" i="76"/>
  <c r="K2750" i="76"/>
  <c r="O2750" i="76"/>
  <c r="K2752" i="76"/>
  <c r="O2752" i="76"/>
  <c r="K2754" i="76"/>
  <c r="O2754" i="76"/>
  <c r="K2756" i="76"/>
  <c r="O2756" i="76"/>
  <c r="K2758" i="76"/>
  <c r="O2758" i="76"/>
  <c r="K2760" i="76"/>
  <c r="O2760" i="76"/>
  <c r="K2762" i="76"/>
  <c r="O2762" i="76"/>
  <c r="K2764" i="76"/>
  <c r="O2764" i="76"/>
  <c r="K2766" i="76"/>
  <c r="O2766" i="76"/>
  <c r="K2768" i="76"/>
  <c r="O2768" i="76"/>
  <c r="K2770" i="76"/>
  <c r="O2770" i="76"/>
  <c r="K2772" i="76"/>
  <c r="O2772" i="76"/>
  <c r="K2774" i="76"/>
  <c r="O2774" i="76"/>
  <c r="K2776" i="76"/>
  <c r="O2776" i="76"/>
  <c r="K2778" i="76"/>
  <c r="O2778" i="76"/>
  <c r="K2780" i="76"/>
  <c r="O2780" i="76"/>
  <c r="K2782" i="76"/>
  <c r="O2782" i="76"/>
  <c r="K2784" i="76"/>
  <c r="O2784" i="76"/>
  <c r="K2786" i="76"/>
  <c r="O2786" i="76"/>
  <c r="K2788" i="76"/>
  <c r="O2788" i="76"/>
  <c r="K2790" i="76"/>
  <c r="O2790" i="76"/>
  <c r="K2792" i="76"/>
  <c r="O2792" i="76"/>
  <c r="K2794" i="76"/>
  <c r="O2794" i="76"/>
  <c r="K2796" i="76"/>
  <c r="O2796" i="76"/>
  <c r="K2798" i="76"/>
  <c r="O2798" i="76"/>
  <c r="K2800" i="76"/>
  <c r="O2800" i="76"/>
  <c r="K2802" i="76"/>
  <c r="O2802" i="76"/>
  <c r="K2804" i="76"/>
  <c r="O2804" i="76"/>
  <c r="K2806" i="76"/>
  <c r="O2806" i="76"/>
  <c r="K2808" i="76"/>
  <c r="O2808" i="76"/>
  <c r="K2810" i="76"/>
  <c r="O2810" i="76"/>
  <c r="K2812" i="76"/>
  <c r="O2812" i="76"/>
  <c r="K2814" i="76"/>
  <c r="O2814" i="76"/>
  <c r="K2816" i="76"/>
  <c r="O2816" i="76"/>
  <c r="K2818" i="76"/>
  <c r="O2818" i="76"/>
  <c r="K2820" i="76"/>
  <c r="O2820" i="76"/>
  <c r="K2822" i="76"/>
  <c r="O2822" i="76"/>
  <c r="K2824" i="76"/>
  <c r="O2824" i="76"/>
  <c r="K2826" i="76"/>
  <c r="O2826" i="76"/>
  <c r="K2828" i="76"/>
  <c r="O2828" i="76"/>
  <c r="K2830" i="76"/>
  <c r="O2830" i="76"/>
  <c r="K2832" i="76"/>
  <c r="O2832" i="76"/>
  <c r="K2834" i="76"/>
  <c r="O2834" i="76"/>
  <c r="K2836" i="76"/>
  <c r="O2836" i="76"/>
  <c r="K2838" i="76"/>
  <c r="O2838" i="76"/>
  <c r="K2840" i="76"/>
  <c r="O2840" i="76"/>
  <c r="K2842" i="76"/>
  <c r="O2842" i="76"/>
  <c r="K2844" i="76"/>
  <c r="O2844" i="76"/>
  <c r="K2846" i="76"/>
  <c r="O2846" i="76"/>
  <c r="K2848" i="76"/>
  <c r="O2848" i="76"/>
  <c r="K2850" i="76"/>
  <c r="O2850" i="76"/>
  <c r="K2852" i="76"/>
  <c r="O2852" i="76"/>
  <c r="K2854" i="76"/>
  <c r="O2854" i="76"/>
  <c r="K2856" i="76"/>
  <c r="O2856" i="76"/>
  <c r="K2858" i="76"/>
  <c r="O2858" i="76"/>
  <c r="K2860" i="76"/>
  <c r="O2860" i="76"/>
  <c r="K2862" i="76"/>
  <c r="O2862" i="76"/>
  <c r="K2867" i="76"/>
  <c r="O2869" i="76"/>
  <c r="K2869" i="76"/>
  <c r="K2713" i="76"/>
  <c r="K2715" i="76"/>
  <c r="K2717" i="76"/>
  <c r="K2719" i="76"/>
  <c r="K2721" i="76"/>
  <c r="K2723" i="76"/>
  <c r="K2725" i="76"/>
  <c r="K2727" i="76"/>
  <c r="K2729" i="76"/>
  <c r="K2731" i="76"/>
  <c r="K2733" i="76"/>
  <c r="K2735" i="76"/>
  <c r="K2737" i="76"/>
  <c r="K2739" i="76"/>
  <c r="K2741" i="76"/>
  <c r="K2743" i="76"/>
  <c r="K2745" i="76"/>
  <c r="K2747" i="76"/>
  <c r="K2749" i="76"/>
  <c r="K2751" i="76"/>
  <c r="K2753" i="76"/>
  <c r="K2755" i="76"/>
  <c r="K2757" i="76"/>
  <c r="K2759" i="76"/>
  <c r="K2761" i="76"/>
  <c r="K2763" i="76"/>
  <c r="K2765" i="76"/>
  <c r="K2767" i="76"/>
  <c r="K2769" i="76"/>
  <c r="K2771" i="76"/>
  <c r="K2773" i="76"/>
  <c r="K2775" i="76"/>
  <c r="K2777" i="76"/>
  <c r="K2779" i="76"/>
  <c r="K2781" i="76"/>
  <c r="K2783" i="76"/>
  <c r="K2785" i="76"/>
  <c r="K2787" i="76"/>
  <c r="K2789" i="76"/>
  <c r="K2791" i="76"/>
  <c r="K2793" i="76"/>
  <c r="K2795" i="76"/>
  <c r="K2797" i="76"/>
  <c r="K2799" i="76"/>
  <c r="K2801" i="76"/>
  <c r="K2803" i="76"/>
  <c r="K2805" i="76"/>
  <c r="K2807" i="76"/>
  <c r="K2809" i="76"/>
  <c r="K2811" i="76"/>
  <c r="K2813" i="76"/>
  <c r="K2815" i="76"/>
  <c r="K2817" i="76"/>
  <c r="K2819" i="76"/>
  <c r="K2821" i="76"/>
  <c r="K2823" i="76"/>
  <c r="K2825" i="76"/>
  <c r="K2827" i="76"/>
  <c r="K2829" i="76"/>
  <c r="K2831" i="76"/>
  <c r="K2833" i="76"/>
  <c r="K2835" i="76"/>
  <c r="K2837" i="76"/>
  <c r="K2839" i="76"/>
  <c r="K2841" i="76"/>
  <c r="K2843" i="76"/>
  <c r="K2845" i="76"/>
  <c r="K2847" i="76"/>
  <c r="K2849" i="76"/>
  <c r="K2851" i="76"/>
  <c r="K2853" i="76"/>
  <c r="K2855" i="76"/>
  <c r="K2857" i="76"/>
  <c r="K2859" i="76"/>
  <c r="K2861" i="76"/>
  <c r="K2863" i="76"/>
  <c r="K2865" i="76"/>
  <c r="O2871" i="76"/>
  <c r="K2871" i="76"/>
  <c r="K2873" i="76"/>
  <c r="O2873" i="76"/>
  <c r="K2875" i="76"/>
  <c r="O2875" i="76"/>
  <c r="K2877" i="76"/>
  <c r="O2877" i="76"/>
  <c r="K2879" i="76"/>
  <c r="O2879" i="76"/>
  <c r="K2881" i="76"/>
  <c r="O2881" i="76"/>
  <c r="K2883" i="76"/>
  <c r="O2883" i="76"/>
  <c r="K2885" i="76"/>
  <c r="O2885" i="76"/>
  <c r="K2887" i="76"/>
  <c r="O2887" i="76"/>
  <c r="K2889" i="76"/>
  <c r="O2889" i="76"/>
  <c r="K2891" i="76"/>
  <c r="O2891" i="76"/>
  <c r="K2893" i="76"/>
  <c r="O2893" i="76"/>
  <c r="K2895" i="76"/>
  <c r="O2895" i="76"/>
  <c r="K2897" i="76"/>
  <c r="O2897" i="76"/>
  <c r="K2899" i="76"/>
  <c r="O2899" i="76"/>
  <c r="K2901" i="76"/>
  <c r="O2901" i="76"/>
  <c r="K2903" i="76"/>
  <c r="O2903" i="76"/>
  <c r="K2905" i="76"/>
  <c r="O2905" i="76"/>
  <c r="K2907" i="76"/>
  <c r="O2907" i="76"/>
  <c r="K2909" i="76"/>
  <c r="O2909" i="76"/>
  <c r="K2911" i="76"/>
  <c r="O2911" i="76"/>
  <c r="K2913" i="76"/>
  <c r="O2913" i="76"/>
  <c r="K2915" i="76"/>
  <c r="O2915" i="76"/>
  <c r="K2917" i="76"/>
  <c r="O2917" i="76"/>
  <c r="K2919" i="76"/>
  <c r="O2919" i="76"/>
  <c r="K2921" i="76"/>
  <c r="O2921" i="76"/>
  <c r="K2923" i="76"/>
  <c r="O2923" i="76"/>
  <c r="K2925" i="76"/>
  <c r="O2925" i="76"/>
  <c r="K2927" i="76"/>
  <c r="O2927" i="76"/>
  <c r="K2929" i="76"/>
  <c r="O2929" i="76"/>
  <c r="K2931" i="76"/>
  <c r="O2931" i="76"/>
  <c r="K2933" i="76"/>
  <c r="O2933" i="76"/>
  <c r="K2935" i="76"/>
  <c r="O2935" i="76"/>
  <c r="K2937" i="76"/>
  <c r="O2937" i="76"/>
  <c r="K2939" i="76"/>
  <c r="O2939" i="76"/>
  <c r="K2941" i="76"/>
  <c r="O2941" i="76"/>
  <c r="K2943" i="76"/>
  <c r="O2943" i="76"/>
  <c r="K2945" i="76"/>
  <c r="O2945" i="76"/>
  <c r="K2947" i="76"/>
  <c r="O2947" i="76"/>
  <c r="K2949" i="76"/>
  <c r="O2949" i="76"/>
  <c r="K2951" i="76"/>
  <c r="O2951" i="76"/>
  <c r="K2953" i="76"/>
  <c r="O2953" i="76"/>
  <c r="K2955" i="76"/>
  <c r="O2955" i="76"/>
  <c r="K2957" i="76"/>
  <c r="O2957" i="76"/>
  <c r="K2959" i="76"/>
  <c r="O2959" i="76"/>
  <c r="K2961" i="76"/>
  <c r="O2961" i="76"/>
  <c r="K2963" i="76"/>
  <c r="O2963" i="76"/>
  <c r="K2965" i="76"/>
  <c r="O2965" i="76"/>
  <c r="K2967" i="76"/>
  <c r="O2967" i="76"/>
  <c r="K2969" i="76"/>
  <c r="O2969" i="76"/>
  <c r="K2971" i="76"/>
  <c r="O2971" i="76"/>
  <c r="K2973" i="76"/>
  <c r="O2973" i="76"/>
  <c r="K2975" i="76"/>
  <c r="O2975" i="76"/>
  <c r="K2977" i="76"/>
  <c r="O2977" i="76"/>
  <c r="K2979" i="76"/>
  <c r="O2979" i="76"/>
  <c r="K2981" i="76"/>
  <c r="O2981" i="76"/>
  <c r="K2983" i="76"/>
  <c r="O2983" i="76"/>
  <c r="K2985" i="76"/>
  <c r="O2985" i="76"/>
  <c r="K2987" i="76"/>
  <c r="O2987" i="76"/>
  <c r="K2989" i="76"/>
  <c r="O2989" i="76"/>
  <c r="K2991" i="76"/>
  <c r="O2991" i="76"/>
  <c r="K2993" i="76"/>
  <c r="O2993" i="76"/>
  <c r="K2995" i="76"/>
  <c r="O2995" i="76"/>
  <c r="K2997" i="76"/>
  <c r="O2997" i="76"/>
  <c r="K2999" i="76"/>
  <c r="O2999" i="76"/>
  <c r="K3001" i="76"/>
  <c r="O3001" i="76"/>
  <c r="K3003" i="76"/>
  <c r="O3003" i="76"/>
  <c r="K3005" i="76"/>
  <c r="O3005" i="76"/>
  <c r="K3007" i="76"/>
  <c r="O3007" i="76"/>
  <c r="K3009" i="76"/>
  <c r="O3009" i="76"/>
  <c r="K3011" i="76"/>
  <c r="O3011" i="76"/>
  <c r="K3013" i="76"/>
  <c r="O3013" i="76"/>
  <c r="K3015" i="76"/>
  <c r="O3015" i="76"/>
  <c r="K3017" i="76"/>
  <c r="O3017" i="76"/>
  <c r="K3019" i="76"/>
  <c r="O3019" i="76"/>
  <c r="K3021" i="76"/>
  <c r="O3021" i="76"/>
  <c r="K3023" i="76"/>
  <c r="O3023" i="76"/>
  <c r="K3025" i="76"/>
  <c r="O3025" i="76"/>
  <c r="K3027" i="76"/>
  <c r="O3027" i="76"/>
  <c r="K3029" i="76"/>
  <c r="O3029" i="76"/>
  <c r="K3031" i="76"/>
  <c r="O3031" i="76"/>
  <c r="O3041" i="76"/>
  <c r="K3041" i="76"/>
  <c r="O3043" i="76"/>
  <c r="K3043" i="76"/>
  <c r="O3045" i="76"/>
  <c r="K3045" i="76"/>
  <c r="O3047" i="76"/>
  <c r="K3047" i="76"/>
  <c r="K3034" i="76"/>
  <c r="K3036" i="76"/>
  <c r="K3038" i="76"/>
  <c r="O3040" i="76"/>
  <c r="K3040" i="76"/>
  <c r="O3042" i="76"/>
  <c r="K3042" i="76"/>
  <c r="O3044" i="76"/>
  <c r="K3044" i="76"/>
  <c r="O3046" i="76"/>
  <c r="K3046" i="76"/>
  <c r="O3048" i="76"/>
  <c r="K3048" i="76"/>
  <c r="O3033" i="76"/>
  <c r="K3033" i="76"/>
  <c r="O3035" i="76"/>
  <c r="K3035" i="76"/>
  <c r="O3037" i="76"/>
  <c r="K3037" i="76"/>
  <c r="O3039" i="76"/>
  <c r="K3039" i="76"/>
  <c r="K3049" i="76"/>
  <c r="O3049" i="76"/>
  <c r="K3051" i="76"/>
  <c r="O3051" i="76"/>
  <c r="K3053" i="76"/>
  <c r="O3053" i="76"/>
  <c r="K3055" i="76"/>
  <c r="O3055" i="76"/>
  <c r="K3058" i="76"/>
  <c r="O3058" i="76"/>
  <c r="K3060" i="76"/>
  <c r="O3060" i="76"/>
  <c r="K3062" i="76"/>
  <c r="O3062" i="76"/>
  <c r="K3064" i="76"/>
  <c r="O3064" i="76"/>
  <c r="K3066" i="76"/>
  <c r="O3066" i="76"/>
  <c r="K3068" i="76"/>
  <c r="O3068" i="76"/>
  <c r="K3070" i="76"/>
  <c r="O3070" i="76"/>
  <c r="K3078" i="76"/>
  <c r="K3086" i="76"/>
  <c r="O3094" i="76"/>
  <c r="K3094" i="76"/>
  <c r="O3102" i="76"/>
  <c r="K3102" i="76"/>
  <c r="O3110" i="76"/>
  <c r="K3110" i="76"/>
  <c r="O3118" i="76"/>
  <c r="K3118" i="76"/>
  <c r="O3126" i="76"/>
  <c r="K3126" i="76"/>
  <c r="O3134" i="76"/>
  <c r="K3134" i="76"/>
  <c r="O3142" i="76"/>
  <c r="K3142" i="76"/>
  <c r="O3150" i="76"/>
  <c r="K3150" i="76"/>
  <c r="O3158" i="76"/>
  <c r="K3158" i="76"/>
  <c r="O3166" i="76"/>
  <c r="K3166" i="76"/>
  <c r="K3072" i="76"/>
  <c r="K3080" i="76"/>
  <c r="K3088" i="76"/>
  <c r="O3096" i="76"/>
  <c r="K3096" i="76"/>
  <c r="O3104" i="76"/>
  <c r="K3104" i="76"/>
  <c r="O3112" i="76"/>
  <c r="K3112" i="76"/>
  <c r="O3120" i="76"/>
  <c r="K3120" i="76"/>
  <c r="O3128" i="76"/>
  <c r="K3128" i="76"/>
  <c r="O3136" i="76"/>
  <c r="K3136" i="76"/>
  <c r="O3144" i="76"/>
  <c r="K3144" i="76"/>
  <c r="O3152" i="76"/>
  <c r="K3152" i="76"/>
  <c r="O3160" i="76"/>
  <c r="K3160" i="76"/>
  <c r="K3050" i="76"/>
  <c r="K3052" i="76"/>
  <c r="K3054" i="76"/>
  <c r="K3056" i="76"/>
  <c r="K3059" i="76"/>
  <c r="K3061" i="76"/>
  <c r="K3063" i="76"/>
  <c r="K3065" i="76"/>
  <c r="K3067" i="76"/>
  <c r="K3069" i="76"/>
  <c r="K3074" i="76"/>
  <c r="K3082" i="76"/>
  <c r="K3090" i="76"/>
  <c r="O3098" i="76"/>
  <c r="K3098" i="76"/>
  <c r="O3106" i="76"/>
  <c r="K3106" i="76"/>
  <c r="O3114" i="76"/>
  <c r="K3114" i="76"/>
  <c r="O3122" i="76"/>
  <c r="K3122" i="76"/>
  <c r="O3130" i="76"/>
  <c r="K3130" i="76"/>
  <c r="O3138" i="76"/>
  <c r="K3138" i="76"/>
  <c r="O3146" i="76"/>
  <c r="K3146" i="76"/>
  <c r="O3154" i="76"/>
  <c r="K3154" i="76"/>
  <c r="O3162" i="76"/>
  <c r="K3162" i="76"/>
  <c r="K3076" i="76"/>
  <c r="K3084" i="76"/>
  <c r="O3092" i="76"/>
  <c r="K3092" i="76"/>
  <c r="O3100" i="76"/>
  <c r="K3100" i="76"/>
  <c r="O3108" i="76"/>
  <c r="K3108" i="76"/>
  <c r="O3116" i="76"/>
  <c r="K3116" i="76"/>
  <c r="O3124" i="76"/>
  <c r="K3124" i="76"/>
  <c r="O3132" i="76"/>
  <c r="K3132" i="76"/>
  <c r="O3140" i="76"/>
  <c r="K3140" i="76"/>
  <c r="O3148" i="76"/>
  <c r="K3148" i="76"/>
  <c r="O3156" i="76"/>
  <c r="K3156" i="76"/>
  <c r="O3164" i="76"/>
  <c r="K3164" i="76"/>
  <c r="O3357" i="76"/>
  <c r="O3393" i="76"/>
  <c r="K3393" i="76"/>
  <c r="K3357" i="76"/>
  <c r="O3365" i="76"/>
  <c r="K3365" i="76"/>
  <c r="O3385" i="76"/>
  <c r="K3385" i="76"/>
  <c r="O3417" i="76"/>
  <c r="K3417" i="76"/>
  <c r="K3501" i="76"/>
  <c r="O3501" i="76"/>
  <c r="O3377" i="76"/>
  <c r="K3377" i="76"/>
  <c r="O3409" i="76"/>
  <c r="K3409" i="76"/>
  <c r="O3401" i="76"/>
  <c r="K3401" i="76"/>
  <c r="K3351" i="76"/>
  <c r="K3359" i="76"/>
  <c r="O3367" i="76"/>
  <c r="K3367" i="76"/>
  <c r="O3375" i="76"/>
  <c r="K3375" i="76"/>
  <c r="O3383" i="76"/>
  <c r="K3383" i="76"/>
  <c r="O3391" i="76"/>
  <c r="K3391" i="76"/>
  <c r="O3399" i="76"/>
  <c r="K3399" i="76"/>
  <c r="O3407" i="76"/>
  <c r="K3407" i="76"/>
  <c r="O3415" i="76"/>
  <c r="K3415" i="76"/>
  <c r="K3353" i="76"/>
  <c r="O3361" i="76"/>
  <c r="K3361" i="76"/>
  <c r="O3369" i="76"/>
  <c r="K3369" i="76"/>
  <c r="O3373" i="76"/>
  <c r="K3373" i="76"/>
  <c r="O3381" i="76"/>
  <c r="K3381" i="76"/>
  <c r="O3389" i="76"/>
  <c r="K3389" i="76"/>
  <c r="O3397" i="76"/>
  <c r="K3397" i="76"/>
  <c r="O3405" i="76"/>
  <c r="K3405" i="76"/>
  <c r="O3413" i="76"/>
  <c r="K3413" i="76"/>
  <c r="O3425" i="76"/>
  <c r="K3425" i="76"/>
  <c r="K3355" i="76"/>
  <c r="O3363" i="76"/>
  <c r="K3363" i="76"/>
  <c r="O3371" i="76"/>
  <c r="K3371" i="76"/>
  <c r="O3379" i="76"/>
  <c r="K3379" i="76"/>
  <c r="O3387" i="76"/>
  <c r="K3387" i="76"/>
  <c r="O3395" i="76"/>
  <c r="K3395" i="76"/>
  <c r="O3403" i="76"/>
  <c r="K3403" i="76"/>
  <c r="O3411" i="76"/>
  <c r="K3411" i="76"/>
  <c r="O3419" i="76"/>
  <c r="K3419" i="76"/>
  <c r="O3427" i="76"/>
  <c r="K3427" i="76"/>
  <c r="O3477" i="76"/>
  <c r="K3421" i="76"/>
  <c r="O3485" i="76"/>
  <c r="O3565" i="76"/>
  <c r="K3565" i="76"/>
  <c r="O3573" i="76"/>
  <c r="K3573" i="76"/>
  <c r="O3581" i="76"/>
  <c r="K3581" i="76"/>
  <c r="O3589" i="76"/>
  <c r="K3589" i="76"/>
  <c r="O3423" i="76"/>
  <c r="K3423" i="76"/>
  <c r="K3485" i="76"/>
  <c r="O3493" i="76"/>
  <c r="K3479" i="76"/>
  <c r="K3487" i="76"/>
  <c r="K3495" i="76"/>
  <c r="K3503" i="76"/>
  <c r="O3563" i="76"/>
  <c r="K3563" i="76"/>
  <c r="O3571" i="76"/>
  <c r="K3571" i="76"/>
  <c r="O3579" i="76"/>
  <c r="K3579" i="76"/>
  <c r="O3587" i="76"/>
  <c r="K3587" i="76"/>
  <c r="O3598" i="76"/>
  <c r="K3598" i="76"/>
  <c r="K3429" i="76"/>
  <c r="K3431" i="76"/>
  <c r="K3433" i="76"/>
  <c r="K3435" i="76"/>
  <c r="K3437" i="76"/>
  <c r="K3439" i="76"/>
  <c r="K3441" i="76"/>
  <c r="K3443" i="76"/>
  <c r="K3445" i="76"/>
  <c r="K3447" i="76"/>
  <c r="K3449" i="76"/>
  <c r="K3451" i="76"/>
  <c r="K3453" i="76"/>
  <c r="K3455" i="76"/>
  <c r="K3457" i="76"/>
  <c r="K3459" i="76"/>
  <c r="K3461" i="76"/>
  <c r="K3463" i="76"/>
  <c r="K3465" i="76"/>
  <c r="K3467" i="76"/>
  <c r="K3469" i="76"/>
  <c r="K3471" i="76"/>
  <c r="K3473" i="76"/>
  <c r="K3481" i="76"/>
  <c r="K3489" i="76"/>
  <c r="K3497" i="76"/>
  <c r="O3561" i="76"/>
  <c r="K3561" i="76"/>
  <c r="O3569" i="76"/>
  <c r="K3569" i="76"/>
  <c r="O3577" i="76"/>
  <c r="K3577" i="76"/>
  <c r="O3585" i="76"/>
  <c r="K3585" i="76"/>
  <c r="O3593" i="76"/>
  <c r="K3593" i="76"/>
  <c r="K3475" i="76"/>
  <c r="K3483" i="76"/>
  <c r="K3491" i="76"/>
  <c r="K3499" i="76"/>
  <c r="O3567" i="76"/>
  <c r="K3567" i="76"/>
  <c r="O3575" i="76"/>
  <c r="K3575" i="76"/>
  <c r="O3583" i="76"/>
  <c r="K3583" i="76"/>
  <c r="O3591" i="76"/>
  <c r="K3591" i="76"/>
  <c r="K3554" i="76"/>
  <c r="K3556" i="76"/>
  <c r="K3558" i="76"/>
  <c r="O3614" i="76"/>
  <c r="K3614" i="76"/>
  <c r="O3555" i="76"/>
  <c r="K3555" i="76"/>
  <c r="O3557" i="76"/>
  <c r="K3557" i="76"/>
  <c r="O3559" i="76"/>
  <c r="K3559" i="76"/>
  <c r="O3560" i="76"/>
  <c r="O3562" i="76"/>
  <c r="O3564" i="76"/>
  <c r="O3566" i="76"/>
  <c r="O3568" i="76"/>
  <c r="O3570" i="76"/>
  <c r="O3572" i="76"/>
  <c r="O3574" i="76"/>
  <c r="O3576" i="76"/>
  <c r="O3578" i="76"/>
  <c r="O3580" i="76"/>
  <c r="O3582" i="76"/>
  <c r="O3584" i="76"/>
  <c r="O3586" i="76"/>
  <c r="O3588" i="76"/>
  <c r="O3590" i="76"/>
  <c r="O3592" i="76"/>
  <c r="O3606" i="76"/>
  <c r="K3606" i="76"/>
  <c r="O3600" i="76"/>
  <c r="K3600" i="76"/>
  <c r="O3608" i="76"/>
  <c r="K3608" i="76"/>
  <c r="K3594" i="76"/>
  <c r="O3596" i="76"/>
  <c r="K3596" i="76"/>
  <c r="O3602" i="76"/>
  <c r="K3602" i="76"/>
  <c r="O3610" i="76"/>
  <c r="K3610" i="76"/>
  <c r="O3595" i="76"/>
  <c r="K3595" i="76"/>
  <c r="O3604" i="76"/>
  <c r="K3604" i="76"/>
  <c r="O3612" i="76"/>
  <c r="K3612" i="76"/>
  <c r="K3616" i="76"/>
  <c r="K3618" i="76"/>
  <c r="K3620" i="76"/>
  <c r="K3597" i="76"/>
  <c r="K3599" i="76"/>
  <c r="K3601" i="76"/>
  <c r="K3603" i="76"/>
  <c r="K3605" i="76"/>
  <c r="K3607" i="76"/>
  <c r="K3609" i="76"/>
  <c r="K3611" i="76"/>
  <c r="K3613" i="76"/>
  <c r="K3615" i="76"/>
  <c r="K3617" i="76"/>
  <c r="K3622" i="76"/>
  <c r="K3626" i="76"/>
  <c r="K3634" i="76"/>
  <c r="K3642" i="76"/>
  <c r="K3650" i="76"/>
  <c r="K3658" i="76"/>
  <c r="K3625" i="76"/>
  <c r="K3627" i="76"/>
  <c r="K3629" i="76"/>
  <c r="K3631" i="76"/>
  <c r="K3633" i="76"/>
  <c r="K3635" i="76"/>
  <c r="K3637" i="76"/>
  <c r="K3639" i="76"/>
  <c r="K3641" i="76"/>
  <c r="K3643" i="76"/>
  <c r="K3645" i="76"/>
  <c r="K3647" i="76"/>
  <c r="K3649" i="76"/>
  <c r="K3651" i="76"/>
  <c r="K3653" i="76"/>
  <c r="K3655" i="76"/>
  <c r="K3657" i="76"/>
  <c r="K3659" i="76"/>
  <c r="K3661" i="76"/>
  <c r="K3663" i="76"/>
  <c r="K3665" i="76"/>
  <c r="I3057" i="76" l="1"/>
  <c r="I3022" i="76"/>
  <c r="I531" i="76"/>
  <c r="I515" i="76"/>
  <c r="O515" i="76" s="1"/>
  <c r="I499" i="76"/>
  <c r="J499" i="76" s="1"/>
  <c r="I483" i="76"/>
  <c r="J483" i="76" s="1"/>
  <c r="I419" i="76"/>
  <c r="J515" i="76"/>
  <c r="I403" i="76"/>
  <c r="I6" i="76"/>
  <c r="I451" i="76"/>
  <c r="I387" i="76"/>
  <c r="I263" i="76"/>
  <c r="I247" i="76"/>
  <c r="I199" i="76"/>
  <c r="I183" i="76"/>
  <c r="I151" i="76"/>
  <c r="I1818" i="76"/>
  <c r="I1850" i="76"/>
  <c r="I1837" i="76"/>
  <c r="I1808" i="76"/>
  <c r="I1840" i="76"/>
  <c r="I1811" i="76"/>
  <c r="I1827" i="76"/>
  <c r="I1843" i="76"/>
  <c r="I1869" i="76"/>
  <c r="I1877" i="76"/>
  <c r="I1885" i="76"/>
  <c r="I1893" i="76"/>
  <c r="I1901" i="76"/>
  <c r="I1909" i="76"/>
  <c r="I1917" i="76"/>
  <c r="I1864" i="76"/>
  <c r="I1872" i="76"/>
  <c r="I1880" i="76"/>
  <c r="I1888" i="76"/>
  <c r="I1896" i="76"/>
  <c r="I1904" i="76"/>
  <c r="I1912" i="76"/>
  <c r="I1920" i="76"/>
  <c r="I1414" i="76"/>
  <c r="I1430" i="76"/>
  <c r="I1446" i="76"/>
  <c r="I1462" i="76"/>
  <c r="I1489" i="76"/>
  <c r="I1521" i="76"/>
  <c r="I1409" i="76"/>
  <c r="I1425" i="76"/>
  <c r="I1441" i="76"/>
  <c r="I1457" i="76"/>
  <c r="I1471" i="76"/>
  <c r="I1503" i="76"/>
  <c r="I1535" i="76"/>
  <c r="I1412" i="76"/>
  <c r="I1428" i="76"/>
  <c r="I1444" i="76"/>
  <c r="I1460" i="76"/>
  <c r="I1485" i="76"/>
  <c r="I1517" i="76"/>
  <c r="I1549" i="76"/>
  <c r="I1419" i="76"/>
  <c r="J531" i="76"/>
  <c r="O531" i="76"/>
  <c r="I467" i="76"/>
  <c r="I435" i="76"/>
  <c r="I371" i="76"/>
  <c r="I231" i="76"/>
  <c r="I215" i="76"/>
  <c r="I167" i="76"/>
  <c r="I115" i="76"/>
  <c r="I1834" i="76"/>
  <c r="I1805" i="76"/>
  <c r="I1821" i="76"/>
  <c r="I1853" i="76"/>
  <c r="I1824" i="76"/>
  <c r="I1856" i="76"/>
  <c r="I1859" i="76"/>
  <c r="I1435" i="76"/>
  <c r="I1451" i="76"/>
  <c r="I1467" i="76"/>
  <c r="I1499" i="76"/>
  <c r="I1531" i="76"/>
  <c r="I1472" i="76"/>
  <c r="I1480" i="76"/>
  <c r="I1488" i="76"/>
  <c r="I1496" i="76"/>
  <c r="I1504" i="76"/>
  <c r="I1512" i="76"/>
  <c r="I1520" i="76"/>
  <c r="I1528" i="76"/>
  <c r="I1536" i="76"/>
  <c r="I1544" i="76"/>
  <c r="I1552" i="76"/>
  <c r="I1560" i="76"/>
  <c r="I1568" i="76"/>
  <c r="I1576" i="76"/>
  <c r="I1557" i="76"/>
  <c r="I1565" i="76"/>
  <c r="I1573" i="76"/>
  <c r="I917" i="76"/>
  <c r="I925" i="76"/>
  <c r="I933" i="76"/>
  <c r="I941" i="76"/>
  <c r="I949" i="76"/>
  <c r="I957" i="76"/>
  <c r="I965" i="76"/>
  <c r="I914" i="76"/>
  <c r="I922" i="76"/>
  <c r="I930" i="76"/>
  <c r="I938" i="76"/>
  <c r="I946" i="76"/>
  <c r="I954" i="76"/>
  <c r="I962" i="76"/>
  <c r="I970" i="76"/>
  <c r="I977" i="76"/>
  <c r="I985" i="76"/>
  <c r="I976" i="76"/>
  <c r="I984" i="76"/>
  <c r="I3422" i="76"/>
  <c r="I3409" i="76"/>
  <c r="I3417" i="76"/>
  <c r="I3404" i="76"/>
  <c r="I3412" i="76"/>
  <c r="I3420" i="76"/>
  <c r="I2854" i="76"/>
  <c r="I2862" i="76"/>
  <c r="I2867" i="76"/>
  <c r="I2882" i="76"/>
  <c r="I2898" i="76"/>
  <c r="I2859" i="76"/>
  <c r="I2869" i="76"/>
  <c r="I2884" i="76"/>
  <c r="I2900" i="76"/>
  <c r="I2877" i="76"/>
  <c r="I2885" i="76"/>
  <c r="I2893" i="76"/>
  <c r="I2901" i="76"/>
  <c r="I2487" i="76"/>
  <c r="I2503" i="76"/>
  <c r="I2519" i="76"/>
  <c r="I2498" i="76"/>
  <c r="I2514" i="76"/>
  <c r="I2493" i="76"/>
  <c r="I2509" i="76"/>
  <c r="I2488" i="76"/>
  <c r="I2504" i="76"/>
  <c r="I2520" i="76"/>
  <c r="I2387" i="76"/>
  <c r="I2395" i="76"/>
  <c r="I2403" i="76"/>
  <c r="I2411" i="76"/>
  <c r="I2419" i="76"/>
  <c r="I2427" i="76"/>
  <c r="I2435" i="76"/>
  <c r="I2443" i="76"/>
  <c r="I2451" i="76"/>
  <c r="I2380" i="76"/>
  <c r="I2388" i="76"/>
  <c r="I2396" i="76"/>
  <c r="I2404" i="76"/>
  <c r="I2412" i="76"/>
  <c r="I2420" i="76"/>
  <c r="I2428" i="76"/>
  <c r="I2436" i="76"/>
  <c r="I2444" i="76"/>
  <c r="I2452" i="76"/>
  <c r="I535" i="76"/>
  <c r="I520" i="76"/>
  <c r="I504" i="76"/>
  <c r="I488" i="76"/>
  <c r="I472" i="76"/>
  <c r="I456" i="76"/>
  <c r="I440" i="76"/>
  <c r="I424" i="76"/>
  <c r="I408" i="76"/>
  <c r="I392" i="76"/>
  <c r="I376" i="76"/>
  <c r="I268" i="76"/>
  <c r="I252" i="76"/>
  <c r="I236" i="76"/>
  <c r="I220" i="76"/>
  <c r="I204" i="76"/>
  <c r="I188" i="76"/>
  <c r="I172" i="76"/>
  <c r="I156" i="76"/>
  <c r="I124" i="76"/>
  <c r="I9" i="76"/>
  <c r="I3590" i="76"/>
  <c r="I3622" i="76"/>
  <c r="I3648" i="76"/>
  <c r="I3598" i="76"/>
  <c r="I3606" i="76"/>
  <c r="I3614" i="76"/>
  <c r="I3634" i="76"/>
  <c r="I3628" i="76"/>
  <c r="I3660" i="76"/>
  <c r="I3591" i="76"/>
  <c r="I3599" i="76"/>
  <c r="I3607" i="76"/>
  <c r="I3615" i="76"/>
  <c r="I3630" i="76"/>
  <c r="I3662" i="76"/>
  <c r="I3629" i="76"/>
  <c r="I3637" i="76"/>
  <c r="I3645" i="76"/>
  <c r="I3653" i="76"/>
  <c r="I3661" i="76"/>
  <c r="I3536" i="76"/>
  <c r="I3532" i="76"/>
  <c r="I3537" i="76"/>
  <c r="I3553" i="76"/>
  <c r="I3558" i="76"/>
  <c r="I3561" i="76"/>
  <c r="I3356" i="76"/>
  <c r="I3350" i="76"/>
  <c r="I3364" i="76"/>
  <c r="I3366" i="76"/>
  <c r="I3367" i="76"/>
  <c r="I3375" i="76"/>
  <c r="I3383" i="76"/>
  <c r="I3391" i="76"/>
  <c r="I3399" i="76"/>
  <c r="I3376" i="76"/>
  <c r="I3384" i="76"/>
  <c r="I3392" i="76"/>
  <c r="I3400" i="76"/>
  <c r="I2699" i="76"/>
  <c r="I2708" i="76"/>
  <c r="I2696" i="76"/>
  <c r="I2704" i="76"/>
  <c r="I2716" i="76"/>
  <c r="I2724" i="76"/>
  <c r="I2732" i="76"/>
  <c r="I2740" i="76"/>
  <c r="I2748" i="76"/>
  <c r="I2756" i="76"/>
  <c r="I2764" i="76"/>
  <c r="I2772" i="76"/>
  <c r="I2780" i="76"/>
  <c r="I2788" i="76"/>
  <c r="I2796" i="76"/>
  <c r="I2804" i="76"/>
  <c r="I2812" i="76"/>
  <c r="I2820" i="76"/>
  <c r="I2828" i="76"/>
  <c r="I2836" i="76"/>
  <c r="I2844" i="76"/>
  <c r="I2852" i="76"/>
  <c r="I2713" i="76"/>
  <c r="I2721" i="76"/>
  <c r="I2729" i="76"/>
  <c r="I2737" i="76"/>
  <c r="I2745" i="76"/>
  <c r="I2753" i="76"/>
  <c r="I2761" i="76"/>
  <c r="I2769" i="76"/>
  <c r="I2777" i="76"/>
  <c r="I2785" i="76"/>
  <c r="I2793" i="76"/>
  <c r="I2801" i="76"/>
  <c r="I2809" i="76"/>
  <c r="I2817" i="76"/>
  <c r="I2825" i="76"/>
  <c r="I2833" i="76"/>
  <c r="I2841" i="76"/>
  <c r="I2849" i="76"/>
  <c r="I2585" i="76"/>
  <c r="I2593" i="76"/>
  <c r="I2601" i="76"/>
  <c r="I2584" i="76"/>
  <c r="I2592" i="76"/>
  <c r="I2600" i="76"/>
  <c r="I2461" i="76"/>
  <c r="I2469" i="76"/>
  <c r="I2477" i="76"/>
  <c r="I2460" i="76"/>
  <c r="I2468" i="76"/>
  <c r="I2476" i="76"/>
  <c r="I2485" i="76"/>
  <c r="I2245" i="76"/>
  <c r="I2244" i="76"/>
  <c r="I2559" i="76"/>
  <c r="I2567" i="76"/>
  <c r="I2575" i="76"/>
  <c r="I2560" i="76"/>
  <c r="I2568" i="76"/>
  <c r="I2576" i="76"/>
  <c r="I529" i="76"/>
  <c r="I513" i="76"/>
  <c r="I497" i="76"/>
  <c r="I481" i="76"/>
  <c r="I465" i="76"/>
  <c r="I449" i="76"/>
  <c r="I433" i="76"/>
  <c r="I417" i="76"/>
  <c r="I401" i="76"/>
  <c r="I385" i="76"/>
  <c r="I369" i="76"/>
  <c r="I261" i="76"/>
  <c r="I245" i="76"/>
  <c r="I229" i="76"/>
  <c r="I213" i="76"/>
  <c r="I197" i="76"/>
  <c r="I181" i="76"/>
  <c r="I165" i="76"/>
  <c r="I149" i="76"/>
  <c r="I699" i="76"/>
  <c r="I707" i="76"/>
  <c r="I715" i="76"/>
  <c r="I723" i="76"/>
  <c r="I731" i="76"/>
  <c r="I739" i="76"/>
  <c r="I747" i="76"/>
  <c r="I755" i="76"/>
  <c r="I763" i="76"/>
  <c r="I771" i="76"/>
  <c r="I779" i="76"/>
  <c r="I787" i="76"/>
  <c r="I795" i="76"/>
  <c r="I803" i="76"/>
  <c r="I811" i="76"/>
  <c r="I819" i="76"/>
  <c r="I827" i="76"/>
  <c r="I835" i="76"/>
  <c r="I843" i="76"/>
  <c r="I851" i="76"/>
  <c r="I859" i="76"/>
  <c r="I706" i="76"/>
  <c r="I714" i="76"/>
  <c r="I722" i="76"/>
  <c r="I730" i="76"/>
  <c r="I738" i="76"/>
  <c r="I746" i="76"/>
  <c r="I754" i="76"/>
  <c r="I762" i="76"/>
  <c r="I770" i="76"/>
  <c r="I778" i="76"/>
  <c r="I786" i="76"/>
  <c r="I794" i="76"/>
  <c r="I802" i="76"/>
  <c r="I810" i="76"/>
  <c r="I818" i="76"/>
  <c r="I826" i="76"/>
  <c r="I834" i="76"/>
  <c r="I842" i="76"/>
  <c r="I850" i="76"/>
  <c r="I858" i="76"/>
  <c r="I3566" i="76"/>
  <c r="I3574" i="76"/>
  <c r="I3582" i="76"/>
  <c r="I3567" i="76"/>
  <c r="I3575" i="76"/>
  <c r="I3583" i="76"/>
  <c r="I2681" i="76"/>
  <c r="I2689" i="76"/>
  <c r="I2678" i="76"/>
  <c r="I2686" i="76"/>
  <c r="I534" i="76"/>
  <c r="I518" i="76"/>
  <c r="I502" i="76"/>
  <c r="I486" i="76"/>
  <c r="I470" i="76"/>
  <c r="I454" i="76"/>
  <c r="I438" i="76"/>
  <c r="I422" i="76"/>
  <c r="I406" i="76"/>
  <c r="I390" i="76"/>
  <c r="I374" i="76"/>
  <c r="I266" i="76"/>
  <c r="I250" i="76"/>
  <c r="I234" i="76"/>
  <c r="I218" i="76"/>
  <c r="I202" i="76"/>
  <c r="I186" i="76"/>
  <c r="I170" i="76"/>
  <c r="I154" i="76"/>
  <c r="I122" i="76"/>
  <c r="I15" i="76"/>
  <c r="I3499" i="76"/>
  <c r="I3436" i="76"/>
  <c r="I3452" i="76"/>
  <c r="I3468" i="76"/>
  <c r="I3512" i="76"/>
  <c r="I3426" i="76"/>
  <c r="I3442" i="76"/>
  <c r="I3458" i="76"/>
  <c r="I3474" i="76"/>
  <c r="I3476" i="76"/>
  <c r="I3492" i="76"/>
  <c r="I3507" i="76"/>
  <c r="I3429" i="76"/>
  <c r="I3437" i="76"/>
  <c r="I3445" i="76"/>
  <c r="I3453" i="76"/>
  <c r="I3461" i="76"/>
  <c r="I3469" i="76"/>
  <c r="I3479" i="76"/>
  <c r="I3495" i="76"/>
  <c r="I3510" i="76"/>
  <c r="I3488" i="76"/>
  <c r="I3504" i="76"/>
  <c r="I3517" i="76"/>
  <c r="I2911" i="76"/>
  <c r="I2919" i="76"/>
  <c r="I2927" i="76"/>
  <c r="I2935" i="76"/>
  <c r="I2943" i="76"/>
  <c r="I2951" i="76"/>
  <c r="I2959" i="76"/>
  <c r="I2967" i="76"/>
  <c r="I2975" i="76"/>
  <c r="I2983" i="76"/>
  <c r="I2991" i="76"/>
  <c r="I2999" i="76"/>
  <c r="I3007" i="76"/>
  <c r="I2912" i="76"/>
  <c r="I2920" i="76"/>
  <c r="I2928" i="76"/>
  <c r="I2936" i="76"/>
  <c r="I2944" i="76"/>
  <c r="I2952" i="76"/>
  <c r="I2960" i="76"/>
  <c r="I2968" i="76"/>
  <c r="I2976" i="76"/>
  <c r="I2984" i="76"/>
  <c r="I2992" i="76"/>
  <c r="I3000" i="76"/>
  <c r="I2631" i="76"/>
  <c r="I2639" i="76"/>
  <c r="I2647" i="76"/>
  <c r="I2655" i="76"/>
  <c r="I2663" i="76"/>
  <c r="I2671" i="76"/>
  <c r="I2636" i="76"/>
  <c r="I2644" i="76"/>
  <c r="I2652" i="76"/>
  <c r="I2660" i="76"/>
  <c r="I2668" i="76"/>
  <c r="I2527" i="76"/>
  <c r="I2528" i="76"/>
  <c r="I2535" i="76"/>
  <c r="I2543" i="76"/>
  <c r="I2551" i="76"/>
  <c r="I2532" i="76"/>
  <c r="I2540" i="76"/>
  <c r="I2548" i="76"/>
  <c r="I2556" i="76"/>
  <c r="I2265" i="76"/>
  <c r="I2273" i="76"/>
  <c r="I2281" i="76"/>
  <c r="I2289" i="76"/>
  <c r="I2297" i="76"/>
  <c r="I2305" i="76"/>
  <c r="I2313" i="76"/>
  <c r="I2321" i="76"/>
  <c r="I2329" i="76"/>
  <c r="I2337" i="76"/>
  <c r="I2345" i="76"/>
  <c r="I2353" i="76"/>
  <c r="I2361" i="76"/>
  <c r="I2369" i="76"/>
  <c r="I2377" i="76"/>
  <c r="I2262" i="76"/>
  <c r="I2270" i="76"/>
  <c r="I2278" i="76"/>
  <c r="I2286" i="76"/>
  <c r="I2294" i="76"/>
  <c r="I2302" i="76"/>
  <c r="I2310" i="76"/>
  <c r="I2318" i="76"/>
  <c r="I2326" i="76"/>
  <c r="I2334" i="76"/>
  <c r="I2342" i="76"/>
  <c r="I2350" i="76"/>
  <c r="I2358" i="76"/>
  <c r="I2366" i="76"/>
  <c r="I2374" i="76"/>
  <c r="I2108" i="76"/>
  <c r="I2124" i="76"/>
  <c r="I2119" i="76"/>
  <c r="I2114" i="76"/>
  <c r="I2109" i="76"/>
  <c r="I2125" i="76"/>
  <c r="I1977" i="76"/>
  <c r="I1985" i="76"/>
  <c r="I1993" i="76"/>
  <c r="I2001" i="76"/>
  <c r="I2009" i="76"/>
  <c r="I2017" i="76"/>
  <c r="I2025" i="76"/>
  <c r="I2033" i="76"/>
  <c r="I2041" i="76"/>
  <c r="I2049" i="76"/>
  <c r="I1970" i="76"/>
  <c r="I1978" i="76"/>
  <c r="I1986" i="76"/>
  <c r="I1994" i="76"/>
  <c r="I2002" i="76"/>
  <c r="I2010" i="76"/>
  <c r="I2018" i="76"/>
  <c r="I2026" i="76"/>
  <c r="I2034" i="76"/>
  <c r="I2042" i="76"/>
  <c r="I2050" i="76"/>
  <c r="I536" i="76"/>
  <c r="I3544" i="76"/>
  <c r="I3541" i="76"/>
  <c r="I2605" i="76"/>
  <c r="I2613" i="76"/>
  <c r="I2621" i="76"/>
  <c r="I2629" i="76"/>
  <c r="I2612" i="76"/>
  <c r="I2620" i="76"/>
  <c r="I2628" i="76"/>
  <c r="I2253" i="76"/>
  <c r="I2252" i="76"/>
  <c r="I1943" i="76"/>
  <c r="I1940" i="76"/>
  <c r="I1948" i="76"/>
  <c r="I1742" i="76"/>
  <c r="I1758" i="76"/>
  <c r="I1722" i="76"/>
  <c r="I1733" i="76"/>
  <c r="I1749" i="76"/>
  <c r="I1765" i="76"/>
  <c r="I1740" i="76"/>
  <c r="I1756" i="76"/>
  <c r="I1721" i="76"/>
  <c r="I1729" i="76"/>
  <c r="I1743" i="76"/>
  <c r="I1759" i="76"/>
  <c r="I1143" i="76"/>
  <c r="I1151" i="76"/>
  <c r="I1159" i="76"/>
  <c r="I1167" i="76"/>
  <c r="I1175" i="76"/>
  <c r="I1183" i="76"/>
  <c r="I1191" i="76"/>
  <c r="I1199" i="76"/>
  <c r="I1207" i="76"/>
  <c r="I1215" i="76"/>
  <c r="I1223" i="76"/>
  <c r="I1231" i="76"/>
  <c r="I1239" i="76"/>
  <c r="I1247" i="76"/>
  <c r="I1255" i="76"/>
  <c r="I1263" i="76"/>
  <c r="I1271" i="76"/>
  <c r="I1279" i="76"/>
  <c r="I1287" i="76"/>
  <c r="I1295" i="76"/>
  <c r="I1303" i="76"/>
  <c r="I1311" i="76"/>
  <c r="I1319" i="76"/>
  <c r="I1327" i="76"/>
  <c r="I1335" i="76"/>
  <c r="I1343" i="76"/>
  <c r="I1351" i="76"/>
  <c r="I1358" i="76"/>
  <c r="I1146" i="76"/>
  <c r="I1154" i="76"/>
  <c r="I1162" i="76"/>
  <c r="I1170" i="76"/>
  <c r="I1178" i="76"/>
  <c r="I1186" i="76"/>
  <c r="I1194" i="76"/>
  <c r="I1202" i="76"/>
  <c r="I1210" i="76"/>
  <c r="I1218" i="76"/>
  <c r="I1226" i="76"/>
  <c r="I1234" i="76"/>
  <c r="I1242" i="76"/>
  <c r="I1250" i="76"/>
  <c r="I1258" i="76"/>
  <c r="I1266" i="76"/>
  <c r="I1274" i="76"/>
  <c r="I1282" i="76"/>
  <c r="I1290" i="76"/>
  <c r="I1298" i="76"/>
  <c r="I1306" i="76"/>
  <c r="I1314" i="76"/>
  <c r="I1322" i="76"/>
  <c r="I1330" i="76"/>
  <c r="I1338" i="76"/>
  <c r="I1346" i="76"/>
  <c r="I1354" i="76"/>
  <c r="I1359" i="76"/>
  <c r="I3520" i="76"/>
  <c r="I3519" i="76"/>
  <c r="I3527" i="76"/>
  <c r="I3013" i="76"/>
  <c r="I3021" i="76"/>
  <c r="I3029" i="76"/>
  <c r="I3012" i="76"/>
  <c r="I3020" i="76"/>
  <c r="I3028" i="76"/>
  <c r="I3036" i="76"/>
  <c r="I3037" i="76"/>
  <c r="I3045" i="76"/>
  <c r="I3053" i="76"/>
  <c r="I3062" i="76"/>
  <c r="I3070" i="76"/>
  <c r="I3084" i="76"/>
  <c r="I3113" i="76"/>
  <c r="I3145" i="76"/>
  <c r="I3078" i="76"/>
  <c r="I3107" i="76"/>
  <c r="I3139" i="76"/>
  <c r="I3170" i="76"/>
  <c r="I3186" i="76"/>
  <c r="I3202" i="76"/>
  <c r="I3044" i="76"/>
  <c r="I3052" i="76"/>
  <c r="I3061" i="76"/>
  <c r="I3069" i="76"/>
  <c r="I3080" i="76"/>
  <c r="I3101" i="76"/>
  <c r="I3133" i="76"/>
  <c r="I3165" i="76"/>
  <c r="I3082" i="76"/>
  <c r="I3103" i="76"/>
  <c r="I3135" i="76"/>
  <c r="I3167" i="76"/>
  <c r="I3181" i="76"/>
  <c r="I3197" i="76"/>
  <c r="I3092" i="76"/>
  <c r="I3100" i="76"/>
  <c r="I3108" i="76"/>
  <c r="I3116" i="76"/>
  <c r="I3124" i="76"/>
  <c r="I3132" i="76"/>
  <c r="I3140" i="76"/>
  <c r="I3148" i="76"/>
  <c r="I3156" i="76"/>
  <c r="I3164" i="76"/>
  <c r="I3176" i="76"/>
  <c r="I3192" i="76"/>
  <c r="I3208" i="76"/>
  <c r="I3179" i="76"/>
  <c r="I3195" i="76"/>
  <c r="I3211" i="76"/>
  <c r="I3214" i="76"/>
  <c r="I3223" i="76"/>
  <c r="I3231" i="76"/>
  <c r="I3239" i="76"/>
  <c r="I3247" i="76"/>
  <c r="I3255" i="76"/>
  <c r="I3263" i="76"/>
  <c r="I3271" i="76"/>
  <c r="I3279" i="76"/>
  <c r="I3287" i="76"/>
  <c r="I3295" i="76"/>
  <c r="I3303" i="76"/>
  <c r="I3311" i="76"/>
  <c r="I3319" i="76"/>
  <c r="I3327" i="76"/>
  <c r="I3335" i="76"/>
  <c r="I3343" i="76"/>
  <c r="I3216" i="76"/>
  <c r="I3224" i="76"/>
  <c r="I3232" i="76"/>
  <c r="I3240" i="76"/>
  <c r="I3248" i="76"/>
  <c r="I3256" i="76"/>
  <c r="I3264" i="76"/>
  <c r="I3272" i="76"/>
  <c r="I3280" i="76"/>
  <c r="I3288" i="76"/>
  <c r="I3296" i="76"/>
  <c r="I3304" i="76"/>
  <c r="I3312" i="76"/>
  <c r="I3320" i="76"/>
  <c r="I3328" i="76"/>
  <c r="I3336" i="76"/>
  <c r="I3344" i="76"/>
  <c r="I2132" i="76"/>
  <c r="I2148" i="76"/>
  <c r="I2164" i="76"/>
  <c r="I2180" i="76"/>
  <c r="I2139" i="76"/>
  <c r="I2155" i="76"/>
  <c r="I2171" i="76"/>
  <c r="I2130" i="76"/>
  <c r="I2146" i="76"/>
  <c r="I2162" i="76"/>
  <c r="I2178" i="76"/>
  <c r="I2137" i="76"/>
  <c r="I2153" i="76"/>
  <c r="I2169" i="76"/>
  <c r="I2183" i="76"/>
  <c r="I2191" i="76"/>
  <c r="I2199" i="76"/>
  <c r="I2207" i="76"/>
  <c r="I2215" i="76"/>
  <c r="I2223" i="76"/>
  <c r="I2231" i="76"/>
  <c r="I2239" i="76"/>
  <c r="I2190" i="76"/>
  <c r="I2198" i="76"/>
  <c r="I2206" i="76"/>
  <c r="I2214" i="76"/>
  <c r="I2222" i="76"/>
  <c r="I2230" i="76"/>
  <c r="I2238" i="76"/>
  <c r="I1925" i="76"/>
  <c r="I1933" i="76"/>
  <c r="I1924" i="76"/>
  <c r="I1932" i="76"/>
  <c r="I991" i="76"/>
  <c r="I999" i="76"/>
  <c r="I1007" i="76"/>
  <c r="I1015" i="76"/>
  <c r="I1023" i="76"/>
  <c r="I1031" i="76"/>
  <c r="I1039" i="76"/>
  <c r="I1047" i="76"/>
  <c r="I1055" i="76"/>
  <c r="I1063" i="76"/>
  <c r="I1071" i="76"/>
  <c r="I1079" i="76"/>
  <c r="I1087" i="76"/>
  <c r="I1095" i="76"/>
  <c r="I1103" i="76"/>
  <c r="I1111" i="76"/>
  <c r="I1119" i="76"/>
  <c r="I1127" i="76"/>
  <c r="I1135" i="76"/>
  <c r="I992" i="76"/>
  <c r="I1000" i="76"/>
  <c r="I1008" i="76"/>
  <c r="I1016" i="76"/>
  <c r="I1024" i="76"/>
  <c r="I1032" i="76"/>
  <c r="I1040" i="76"/>
  <c r="I1048" i="76"/>
  <c r="I1056" i="76"/>
  <c r="I1064" i="76"/>
  <c r="I1072" i="76"/>
  <c r="I1080" i="76"/>
  <c r="I1088" i="76"/>
  <c r="I1096" i="76"/>
  <c r="I1104" i="76"/>
  <c r="I1112" i="76"/>
  <c r="I1120" i="76"/>
  <c r="I1128" i="76"/>
  <c r="I1136" i="76"/>
  <c r="I126" i="76"/>
  <c r="I125" i="76"/>
  <c r="I141" i="76"/>
  <c r="I140" i="76"/>
  <c r="I139" i="76"/>
  <c r="I33" i="76"/>
  <c r="I41" i="76"/>
  <c r="I86" i="76"/>
  <c r="I102" i="76"/>
  <c r="I28" i="76"/>
  <c r="I46" i="76"/>
  <c r="I70" i="76"/>
  <c r="I85" i="76"/>
  <c r="I101" i="76"/>
  <c r="I36" i="76"/>
  <c r="I54" i="76"/>
  <c r="I64" i="76"/>
  <c r="I88" i="76"/>
  <c r="I104" i="76"/>
  <c r="I30" i="76"/>
  <c r="I43" i="76"/>
  <c r="I51" i="76"/>
  <c r="I59" i="76"/>
  <c r="I67" i="76"/>
  <c r="I75" i="76"/>
  <c r="I87" i="76"/>
  <c r="I103" i="76"/>
  <c r="I1953" i="76"/>
  <c r="I1961" i="76"/>
  <c r="I1969" i="76"/>
  <c r="I1956" i="76"/>
  <c r="I1964" i="76"/>
  <c r="I1370" i="76"/>
  <c r="I1386" i="76"/>
  <c r="I1402" i="76"/>
  <c r="I1377" i="76"/>
  <c r="I1393" i="76"/>
  <c r="I1368" i="76"/>
  <c r="I1384" i="76"/>
  <c r="I1400" i="76"/>
  <c r="I1375" i="76"/>
  <c r="I1391" i="76"/>
  <c r="I274" i="76"/>
  <c r="I290" i="76"/>
  <c r="I306" i="76"/>
  <c r="I322" i="76"/>
  <c r="I338" i="76"/>
  <c r="I354" i="76"/>
  <c r="I277" i="76"/>
  <c r="I293" i="76"/>
  <c r="I309" i="76"/>
  <c r="I325" i="76"/>
  <c r="I341" i="76"/>
  <c r="I357" i="76"/>
  <c r="I280" i="76"/>
  <c r="I296" i="76"/>
  <c r="I312" i="76"/>
  <c r="I328" i="76"/>
  <c r="I344" i="76"/>
  <c r="I360" i="76"/>
  <c r="I287" i="76"/>
  <c r="I303" i="76"/>
  <c r="I319" i="76"/>
  <c r="I335" i="76"/>
  <c r="I351" i="76"/>
  <c r="I2088" i="76"/>
  <c r="I2057" i="76"/>
  <c r="I2065" i="76"/>
  <c r="I2073" i="76"/>
  <c r="I2081" i="76"/>
  <c r="I2095" i="76"/>
  <c r="I2090" i="76"/>
  <c r="I2058" i="76"/>
  <c r="I2066" i="76"/>
  <c r="I2074" i="76"/>
  <c r="I2082" i="76"/>
  <c r="I2093" i="76"/>
  <c r="I1582" i="76"/>
  <c r="I1590" i="76"/>
  <c r="I1598" i="76"/>
  <c r="I1606" i="76"/>
  <c r="I1614" i="76"/>
  <c r="I1622" i="76"/>
  <c r="I1630" i="76"/>
  <c r="I1638" i="76"/>
  <c r="I1646" i="76"/>
  <c r="I1654" i="76"/>
  <c r="I1662" i="76"/>
  <c r="I1670" i="76"/>
  <c r="I1678" i="76"/>
  <c r="I1686" i="76"/>
  <c r="I1694" i="76"/>
  <c r="I1702" i="76"/>
  <c r="I1710" i="76"/>
  <c r="I1718" i="76"/>
  <c r="I1583" i="76"/>
  <c r="I1591" i="76"/>
  <c r="I1599" i="76"/>
  <c r="I1607" i="76"/>
  <c r="I1615" i="76"/>
  <c r="I1623" i="76"/>
  <c r="I1631" i="76"/>
  <c r="I1639" i="76"/>
  <c r="I1647" i="76"/>
  <c r="I1655" i="76"/>
  <c r="I1663" i="76"/>
  <c r="I1671" i="76"/>
  <c r="I1679" i="76"/>
  <c r="I1687" i="76"/>
  <c r="I1695" i="76"/>
  <c r="I1703" i="76"/>
  <c r="I1711" i="76"/>
  <c r="I1719" i="76"/>
  <c r="I549" i="76"/>
  <c r="I557" i="76"/>
  <c r="I565" i="76"/>
  <c r="I573" i="76"/>
  <c r="I581" i="76"/>
  <c r="I589" i="76"/>
  <c r="I597" i="76"/>
  <c r="I605" i="76"/>
  <c r="I613" i="76"/>
  <c r="I621" i="76"/>
  <c r="I629" i="76"/>
  <c r="I637" i="76"/>
  <c r="I645" i="76"/>
  <c r="I653" i="76"/>
  <c r="I661" i="76"/>
  <c r="I669" i="76"/>
  <c r="I677" i="76"/>
  <c r="I685" i="76"/>
  <c r="I693" i="76"/>
  <c r="I544" i="76"/>
  <c r="I552" i="76"/>
  <c r="I560" i="76"/>
  <c r="I568" i="76"/>
  <c r="I576" i="76"/>
  <c r="I584" i="76"/>
  <c r="I592" i="76"/>
  <c r="I600" i="76"/>
  <c r="I608" i="76"/>
  <c r="I616" i="76"/>
  <c r="I624" i="76"/>
  <c r="I632" i="76"/>
  <c r="I640" i="76"/>
  <c r="I648" i="76"/>
  <c r="I656" i="76"/>
  <c r="I664" i="76"/>
  <c r="I672" i="76"/>
  <c r="I680" i="76"/>
  <c r="I688" i="76"/>
  <c r="I696" i="76"/>
  <c r="I22" i="76"/>
  <c r="I1778" i="76"/>
  <c r="I1794" i="76"/>
  <c r="I1777" i="76"/>
  <c r="I1793" i="76"/>
  <c r="I1776" i="76"/>
  <c r="I1792" i="76"/>
  <c r="I1779" i="76"/>
  <c r="I1795" i="76"/>
  <c r="I865" i="76"/>
  <c r="I873" i="76"/>
  <c r="I881" i="76"/>
  <c r="I889" i="76"/>
  <c r="I897" i="76"/>
  <c r="I905" i="76"/>
  <c r="I913" i="76"/>
  <c r="I868" i="76"/>
  <c r="I876" i="76"/>
  <c r="I884" i="76"/>
  <c r="I892" i="76"/>
  <c r="I900" i="76"/>
  <c r="I908" i="76"/>
  <c r="I527" i="76"/>
  <c r="I511" i="76"/>
  <c r="I495" i="76"/>
  <c r="I479" i="76"/>
  <c r="I463" i="76"/>
  <c r="I447" i="76"/>
  <c r="I431" i="76"/>
  <c r="I415" i="76"/>
  <c r="I399" i="76"/>
  <c r="I383" i="76"/>
  <c r="I367" i="76"/>
  <c r="I259" i="76"/>
  <c r="I243" i="76"/>
  <c r="I227" i="76"/>
  <c r="I211" i="76"/>
  <c r="I195" i="76"/>
  <c r="I179" i="76"/>
  <c r="I163" i="76"/>
  <c r="I147" i="76"/>
  <c r="I1806" i="76"/>
  <c r="I1822" i="76"/>
  <c r="I1838" i="76"/>
  <c r="I1854" i="76"/>
  <c r="I1809" i="76"/>
  <c r="I1825" i="76"/>
  <c r="I1841" i="76"/>
  <c r="I1857" i="76"/>
  <c r="I1812" i="76"/>
  <c r="I1828" i="76"/>
  <c r="I1844" i="76"/>
  <c r="I1860" i="76"/>
  <c r="I1815" i="76"/>
  <c r="I1831" i="76"/>
  <c r="I1847" i="76"/>
  <c r="I1863" i="76"/>
  <c r="I1871" i="76"/>
  <c r="I1879" i="76"/>
  <c r="I1887" i="76"/>
  <c r="I1895" i="76"/>
  <c r="I1903" i="76"/>
  <c r="I1911" i="76"/>
  <c r="I1919" i="76"/>
  <c r="I1866" i="76"/>
  <c r="I1874" i="76"/>
  <c r="I1882" i="76"/>
  <c r="I1890" i="76"/>
  <c r="I1898" i="76"/>
  <c r="I1906" i="76"/>
  <c r="I1914" i="76"/>
  <c r="I1922" i="76"/>
  <c r="I1418" i="76"/>
  <c r="I1434" i="76"/>
  <c r="I1450" i="76"/>
  <c r="I1466" i="76"/>
  <c r="I1497" i="76"/>
  <c r="I1529" i="76"/>
  <c r="I1413" i="76"/>
  <c r="I1429" i="76"/>
  <c r="I1445" i="76"/>
  <c r="I1461" i="76"/>
  <c r="I1479" i="76"/>
  <c r="I1511" i="76"/>
  <c r="I1543" i="76"/>
  <c r="I1416" i="76"/>
  <c r="I1432" i="76"/>
  <c r="I1448" i="76"/>
  <c r="I1464" i="76"/>
  <c r="I1493" i="76"/>
  <c r="I1525" i="76"/>
  <c r="I1407" i="76"/>
  <c r="I1423" i="76"/>
  <c r="I1439" i="76"/>
  <c r="I1455" i="76"/>
  <c r="I1475" i="76"/>
  <c r="I1507" i="76"/>
  <c r="I1539" i="76"/>
  <c r="I1474" i="76"/>
  <c r="I1482" i="76"/>
  <c r="I1490" i="76"/>
  <c r="I1498" i="76"/>
  <c r="I1506" i="76"/>
  <c r="I1514" i="76"/>
  <c r="I1522" i="76"/>
  <c r="I1530" i="76"/>
  <c r="I1538" i="76"/>
  <c r="I1546" i="76"/>
  <c r="I1554" i="76"/>
  <c r="I1562" i="76"/>
  <c r="I1570" i="76"/>
  <c r="I1578" i="76"/>
  <c r="I1559" i="76"/>
  <c r="I1567" i="76"/>
  <c r="I1575" i="76"/>
  <c r="I919" i="76"/>
  <c r="I927" i="76"/>
  <c r="I935" i="76"/>
  <c r="I943" i="76"/>
  <c r="I951" i="76"/>
  <c r="I959" i="76"/>
  <c r="I967" i="76"/>
  <c r="I916" i="76"/>
  <c r="I924" i="76"/>
  <c r="I932" i="76"/>
  <c r="I940" i="76"/>
  <c r="I948" i="76"/>
  <c r="I956" i="76"/>
  <c r="I964" i="76"/>
  <c r="I972" i="76"/>
  <c r="I979" i="76"/>
  <c r="I987" i="76"/>
  <c r="I978" i="76"/>
  <c r="I986" i="76"/>
  <c r="I3403" i="76"/>
  <c r="I3411" i="76"/>
  <c r="I3419" i="76"/>
  <c r="I3406" i="76"/>
  <c r="I3414" i="76"/>
  <c r="I3421" i="76"/>
  <c r="I2856" i="76"/>
  <c r="I2864" i="76"/>
  <c r="I2870" i="76"/>
  <c r="I2886" i="76"/>
  <c r="I2853" i="76"/>
  <c r="I2861" i="76"/>
  <c r="I2872" i="76"/>
  <c r="I2888" i="76"/>
  <c r="I2871" i="76"/>
  <c r="I2879" i="76"/>
  <c r="I2887" i="76"/>
  <c r="I2895" i="76"/>
  <c r="I2903" i="76"/>
  <c r="I2491" i="76"/>
  <c r="I2507" i="76"/>
  <c r="I2486" i="76"/>
  <c r="I2502" i="76"/>
  <c r="I2518" i="76"/>
  <c r="I2497" i="76"/>
  <c r="I2513" i="76"/>
  <c r="I2492" i="76"/>
  <c r="I2508" i="76"/>
  <c r="I2381" i="76"/>
  <c r="I2389" i="76"/>
  <c r="I2397" i="76"/>
  <c r="I2405" i="76"/>
  <c r="I2413" i="76"/>
  <c r="I2421" i="76"/>
  <c r="I2429" i="76"/>
  <c r="I2437" i="76"/>
  <c r="I2445" i="76"/>
  <c r="I2453" i="76"/>
  <c r="I2382" i="76"/>
  <c r="I2390" i="76"/>
  <c r="I2398" i="76"/>
  <c r="I2406" i="76"/>
  <c r="I2414" i="76"/>
  <c r="I2422" i="76"/>
  <c r="I2430" i="76"/>
  <c r="I2438" i="76"/>
  <c r="I2446" i="76"/>
  <c r="I2454" i="76"/>
  <c r="I532" i="76"/>
  <c r="I516" i="76"/>
  <c r="I500" i="76"/>
  <c r="I484" i="76"/>
  <c r="I468" i="76"/>
  <c r="I452" i="76"/>
  <c r="I436" i="76"/>
  <c r="I420" i="76"/>
  <c r="I404" i="76"/>
  <c r="I388" i="76"/>
  <c r="I372" i="76"/>
  <c r="I264" i="76"/>
  <c r="I248" i="76"/>
  <c r="I232" i="76"/>
  <c r="I216" i="76"/>
  <c r="I200" i="76"/>
  <c r="I184" i="76"/>
  <c r="I168" i="76"/>
  <c r="I152" i="76"/>
  <c r="I120" i="76"/>
  <c r="I21" i="76"/>
  <c r="I5" i="76"/>
  <c r="I3592" i="76"/>
  <c r="I3624" i="76"/>
  <c r="I3656" i="76"/>
  <c r="I3600" i="76"/>
  <c r="I3608" i="76"/>
  <c r="I3616" i="76"/>
  <c r="I3642" i="76"/>
  <c r="I3636" i="76"/>
  <c r="I3585" i="76"/>
  <c r="I3593" i="76"/>
  <c r="I3601" i="76"/>
  <c r="I3609" i="76"/>
  <c r="I3617" i="76"/>
  <c r="I3638" i="76"/>
  <c r="I3623" i="76"/>
  <c r="I3631" i="76"/>
  <c r="I3639" i="76"/>
  <c r="I3647" i="76"/>
  <c r="I3655" i="76"/>
  <c r="I3663" i="76"/>
  <c r="I3552" i="76"/>
  <c r="I3531" i="76"/>
  <c r="I3539" i="76"/>
  <c r="I3560" i="76"/>
  <c r="I3555" i="76"/>
  <c r="I3355" i="76"/>
  <c r="I3357" i="76"/>
  <c r="I3351" i="76"/>
  <c r="I3352" i="76"/>
  <c r="I3361" i="76"/>
  <c r="I3369" i="76"/>
  <c r="I3377" i="76"/>
  <c r="I3385" i="76"/>
  <c r="I3393" i="76"/>
  <c r="I3401" i="76"/>
  <c r="I3378" i="76"/>
  <c r="I3386" i="76"/>
  <c r="I3394" i="76"/>
  <c r="I2693" i="76"/>
  <c r="I2701" i="76"/>
  <c r="I2710" i="76"/>
  <c r="I2698" i="76"/>
  <c r="I2712" i="76"/>
  <c r="I2718" i="76"/>
  <c r="I2726" i="76"/>
  <c r="I2734" i="76"/>
  <c r="I2742" i="76"/>
  <c r="I2750" i="76"/>
  <c r="I2758" i="76"/>
  <c r="I2766" i="76"/>
  <c r="I2774" i="76"/>
  <c r="I2782" i="76"/>
  <c r="I2790" i="76"/>
  <c r="I2798" i="76"/>
  <c r="I2806" i="76"/>
  <c r="I2814" i="76"/>
  <c r="I2822" i="76"/>
  <c r="I2830" i="76"/>
  <c r="I2838" i="76"/>
  <c r="I2846" i="76"/>
  <c r="I2707" i="76"/>
  <c r="I2715" i="76"/>
  <c r="I2723" i="76"/>
  <c r="I2731" i="76"/>
  <c r="I2739" i="76"/>
  <c r="I2747" i="76"/>
  <c r="I2755" i="76"/>
  <c r="I2763" i="76"/>
  <c r="I2771" i="76"/>
  <c r="I2779" i="76"/>
  <c r="I2787" i="76"/>
  <c r="I2795" i="76"/>
  <c r="I2803" i="76"/>
  <c r="I2811" i="76"/>
  <c r="I2819" i="76"/>
  <c r="I2827" i="76"/>
  <c r="I2835" i="76"/>
  <c r="I2843" i="76"/>
  <c r="I2851" i="76"/>
  <c r="I2587" i="76"/>
  <c r="I2595" i="76"/>
  <c r="I2603" i="76"/>
  <c r="I2586" i="76"/>
  <c r="I2594" i="76"/>
  <c r="I2602" i="76"/>
  <c r="I2463" i="76"/>
  <c r="I2471" i="76"/>
  <c r="I2479" i="76"/>
  <c r="I2462" i="76"/>
  <c r="I2470" i="76"/>
  <c r="I2478" i="76"/>
  <c r="I2484" i="76"/>
  <c r="I2247" i="76"/>
  <c r="I2246" i="76"/>
  <c r="I2561" i="76"/>
  <c r="I2569" i="76"/>
  <c r="I2577" i="76"/>
  <c r="I2562" i="76"/>
  <c r="I2570" i="76"/>
  <c r="I2578" i="76"/>
  <c r="I525" i="76"/>
  <c r="I509" i="76"/>
  <c r="I493" i="76"/>
  <c r="I477" i="76"/>
  <c r="I461" i="76"/>
  <c r="I445" i="76"/>
  <c r="I429" i="76"/>
  <c r="I413" i="76"/>
  <c r="I397" i="76"/>
  <c r="I381" i="76"/>
  <c r="I365" i="76"/>
  <c r="I257" i="76"/>
  <c r="I241" i="76"/>
  <c r="I225" i="76"/>
  <c r="I209" i="76"/>
  <c r="I193" i="76"/>
  <c r="I177" i="76"/>
  <c r="I161" i="76"/>
  <c r="I145" i="76"/>
  <c r="I701" i="76"/>
  <c r="I709" i="76"/>
  <c r="I717" i="76"/>
  <c r="I725" i="76"/>
  <c r="I733" i="76"/>
  <c r="I741" i="76"/>
  <c r="I749" i="76"/>
  <c r="I757" i="76"/>
  <c r="I765" i="76"/>
  <c r="I773" i="76"/>
  <c r="I781" i="76"/>
  <c r="I789" i="76"/>
  <c r="I797" i="76"/>
  <c r="I805" i="76"/>
  <c r="I813" i="76"/>
  <c r="I821" i="76"/>
  <c r="I829" i="76"/>
  <c r="I837" i="76"/>
  <c r="I845" i="76"/>
  <c r="I853" i="76"/>
  <c r="I700" i="76"/>
  <c r="I708" i="76"/>
  <c r="I716" i="76"/>
  <c r="I724" i="76"/>
  <c r="I732" i="76"/>
  <c r="I740" i="76"/>
  <c r="I748" i="76"/>
  <c r="I756" i="76"/>
  <c r="I764" i="76"/>
  <c r="I772" i="76"/>
  <c r="I780" i="76"/>
  <c r="I788" i="76"/>
  <c r="I796" i="76"/>
  <c r="I804" i="76"/>
  <c r="I812" i="76"/>
  <c r="I820" i="76"/>
  <c r="I828" i="76"/>
  <c r="I836" i="76"/>
  <c r="I844" i="76"/>
  <c r="I852" i="76"/>
  <c r="I860" i="76"/>
  <c r="I3568" i="76"/>
  <c r="I3576" i="76"/>
  <c r="I3584" i="76"/>
  <c r="I3569" i="76"/>
  <c r="I3577" i="76"/>
  <c r="I2675" i="76"/>
  <c r="I2683" i="76"/>
  <c r="I2691" i="76"/>
  <c r="I2680" i="76"/>
  <c r="I2688" i="76"/>
  <c r="I530" i="76"/>
  <c r="I514" i="76"/>
  <c r="I498" i="76"/>
  <c r="I482" i="76"/>
  <c r="I466" i="76"/>
  <c r="I450" i="76"/>
  <c r="I434" i="76"/>
  <c r="I418" i="76"/>
  <c r="I402" i="76"/>
  <c r="I386" i="76"/>
  <c r="I370" i="76"/>
  <c r="I262" i="76"/>
  <c r="I246" i="76"/>
  <c r="I230" i="76"/>
  <c r="I214" i="76"/>
  <c r="I198" i="76"/>
  <c r="I182" i="76"/>
  <c r="I166" i="76"/>
  <c r="I150" i="76"/>
  <c r="I118" i="76"/>
  <c r="I11" i="76"/>
  <c r="I3428" i="76"/>
  <c r="I3440" i="76"/>
  <c r="I3456" i="76"/>
  <c r="I3472" i="76"/>
  <c r="I3483" i="76"/>
  <c r="I3430" i="76"/>
  <c r="I3446" i="76"/>
  <c r="I3462" i="76"/>
  <c r="I3491" i="76"/>
  <c r="I3477" i="76"/>
  <c r="I3493" i="76"/>
  <c r="I3511" i="76"/>
  <c r="I3431" i="76"/>
  <c r="I3439" i="76"/>
  <c r="I3447" i="76"/>
  <c r="I3455" i="76"/>
  <c r="I3463" i="76"/>
  <c r="I3471" i="76"/>
  <c r="I3486" i="76"/>
  <c r="I3502" i="76"/>
  <c r="I3514" i="76"/>
  <c r="I3489" i="76"/>
  <c r="I3505" i="76"/>
  <c r="I2905" i="76"/>
  <c r="I2913" i="76"/>
  <c r="I2921" i="76"/>
  <c r="I2929" i="76"/>
  <c r="I2937" i="76"/>
  <c r="I2945" i="76"/>
  <c r="I2953" i="76"/>
  <c r="I2961" i="76"/>
  <c r="I2969" i="76"/>
  <c r="I2977" i="76"/>
  <c r="I2985" i="76"/>
  <c r="I2993" i="76"/>
  <c r="I3001" i="76"/>
  <c r="I2906" i="76"/>
  <c r="I2914" i="76"/>
  <c r="I2922" i="76"/>
  <c r="I2930" i="76"/>
  <c r="I2938" i="76"/>
  <c r="I2946" i="76"/>
  <c r="I2954" i="76"/>
  <c r="I2962" i="76"/>
  <c r="I2970" i="76"/>
  <c r="I2978" i="76"/>
  <c r="I2986" i="76"/>
  <c r="I2994" i="76"/>
  <c r="I3002" i="76"/>
  <c r="I2633" i="76"/>
  <c r="I2641" i="76"/>
  <c r="I2649" i="76"/>
  <c r="I2657" i="76"/>
  <c r="I2665" i="76"/>
  <c r="I2673" i="76"/>
  <c r="I2638" i="76"/>
  <c r="I2646" i="76"/>
  <c r="I2654" i="76"/>
  <c r="I2662" i="76"/>
  <c r="I2670" i="76"/>
  <c r="I2526" i="76"/>
  <c r="I2529" i="76"/>
  <c r="I2537" i="76"/>
  <c r="I2545" i="76"/>
  <c r="I2553" i="76"/>
  <c r="I2534" i="76"/>
  <c r="I2542" i="76"/>
  <c r="I2550" i="76"/>
  <c r="I2259" i="76"/>
  <c r="I2267" i="76"/>
  <c r="I2275" i="76"/>
  <c r="I2283" i="76"/>
  <c r="I2291" i="76"/>
  <c r="I2299" i="76"/>
  <c r="I2307" i="76"/>
  <c r="I2315" i="76"/>
  <c r="I2323" i="76"/>
  <c r="I2331" i="76"/>
  <c r="I2339" i="76"/>
  <c r="I2347" i="76"/>
  <c r="I2355" i="76"/>
  <c r="I2363" i="76"/>
  <c r="I2371" i="76"/>
  <c r="I2379" i="76"/>
  <c r="I2264" i="76"/>
  <c r="I2272" i="76"/>
  <c r="I2280" i="76"/>
  <c r="I2288" i="76"/>
  <c r="I2296" i="76"/>
  <c r="I2304" i="76"/>
  <c r="I2312" i="76"/>
  <c r="I2320" i="76"/>
  <c r="I2328" i="76"/>
  <c r="I2336" i="76"/>
  <c r="I2344" i="76"/>
  <c r="I2352" i="76"/>
  <c r="I2360" i="76"/>
  <c r="I2368" i="76"/>
  <c r="I2376" i="76"/>
  <c r="I2112" i="76"/>
  <c r="I2107" i="76"/>
  <c r="I2123" i="76"/>
  <c r="I2118" i="76"/>
  <c r="I2113" i="76"/>
  <c r="I1971" i="76"/>
  <c r="I1979" i="76"/>
  <c r="I1987" i="76"/>
  <c r="I1995" i="76"/>
  <c r="I2003" i="76"/>
  <c r="I2011" i="76"/>
  <c r="I2019" i="76"/>
  <c r="I2027" i="76"/>
  <c r="I2035" i="76"/>
  <c r="I2043" i="76"/>
  <c r="I2051" i="76"/>
  <c r="I1972" i="76"/>
  <c r="I1980" i="76"/>
  <c r="I1988" i="76"/>
  <c r="I1996" i="76"/>
  <c r="I2004" i="76"/>
  <c r="I2012" i="76"/>
  <c r="I2020" i="76"/>
  <c r="I2028" i="76"/>
  <c r="I2036" i="76"/>
  <c r="I2044" i="76"/>
  <c r="I2052" i="76"/>
  <c r="I538" i="76"/>
  <c r="I3542" i="76"/>
  <c r="I3543" i="76"/>
  <c r="I2607" i="76"/>
  <c r="I2615" i="76"/>
  <c r="I2623" i="76"/>
  <c r="I2606" i="76"/>
  <c r="I2614" i="76"/>
  <c r="I2622" i="76"/>
  <c r="I2630" i="76"/>
  <c r="I2255" i="76"/>
  <c r="I2254" i="76"/>
  <c r="I1945" i="76"/>
  <c r="I1942" i="76"/>
  <c r="I1730" i="76"/>
  <c r="I1746" i="76"/>
  <c r="I1762" i="76"/>
  <c r="I1724" i="76"/>
  <c r="I1737" i="76"/>
  <c r="I1753" i="76"/>
  <c r="I1769" i="76"/>
  <c r="I1744" i="76"/>
  <c r="I1760" i="76"/>
  <c r="I1723" i="76"/>
  <c r="I1731" i="76"/>
  <c r="I1747" i="76"/>
  <c r="I1763" i="76"/>
  <c r="I1145" i="76"/>
  <c r="I1153" i="76"/>
  <c r="I1161" i="76"/>
  <c r="I1169" i="76"/>
  <c r="I1177" i="76"/>
  <c r="I1185" i="76"/>
  <c r="I1193" i="76"/>
  <c r="I1201" i="76"/>
  <c r="I1209" i="76"/>
  <c r="I1217" i="76"/>
  <c r="I1225" i="76"/>
  <c r="I1233" i="76"/>
  <c r="I1241" i="76"/>
  <c r="I1249" i="76"/>
  <c r="I1257" i="76"/>
  <c r="I1265" i="76"/>
  <c r="I1273" i="76"/>
  <c r="I1281" i="76"/>
  <c r="I1289" i="76"/>
  <c r="I1297" i="76"/>
  <c r="I1305" i="76"/>
  <c r="I1313" i="76"/>
  <c r="I1321" i="76"/>
  <c r="I1329" i="76"/>
  <c r="I1337" i="76"/>
  <c r="I1345" i="76"/>
  <c r="I1353" i="76"/>
  <c r="I1362" i="76"/>
  <c r="I1148" i="76"/>
  <c r="I1156" i="76"/>
  <c r="I1164" i="76"/>
  <c r="I1172" i="76"/>
  <c r="I1180" i="76"/>
  <c r="I1188" i="76"/>
  <c r="I1196" i="76"/>
  <c r="I1204" i="76"/>
  <c r="I1212" i="76"/>
  <c r="I1220" i="76"/>
  <c r="I1228" i="76"/>
  <c r="I1236" i="76"/>
  <c r="I1244" i="76"/>
  <c r="I1252" i="76"/>
  <c r="I1260" i="76"/>
  <c r="I1268" i="76"/>
  <c r="I1276" i="76"/>
  <c r="I1284" i="76"/>
  <c r="I1292" i="76"/>
  <c r="I1300" i="76"/>
  <c r="I1308" i="76"/>
  <c r="I1316" i="76"/>
  <c r="I1324" i="76"/>
  <c r="I1332" i="76"/>
  <c r="I1340" i="76"/>
  <c r="I1348" i="76"/>
  <c r="I1356" i="76"/>
  <c r="I1363" i="76"/>
  <c r="I3528" i="76"/>
  <c r="I3521" i="76"/>
  <c r="I3529" i="76"/>
  <c r="I3015" i="76"/>
  <c r="I3023" i="76"/>
  <c r="I3031" i="76"/>
  <c r="I3014" i="76"/>
  <c r="I3030" i="76"/>
  <c r="I3038" i="76"/>
  <c r="I3039" i="76"/>
  <c r="I3047" i="76"/>
  <c r="I3055" i="76"/>
  <c r="I3064" i="76"/>
  <c r="I3075" i="76"/>
  <c r="I3091" i="76"/>
  <c r="I3121" i="76"/>
  <c r="I3153" i="76"/>
  <c r="I3085" i="76"/>
  <c r="I3115" i="76"/>
  <c r="I3147" i="76"/>
  <c r="I3174" i="76"/>
  <c r="I3190" i="76"/>
  <c r="I3209" i="76"/>
  <c r="I3046" i="76"/>
  <c r="I3054" i="76"/>
  <c r="I3063" i="76"/>
  <c r="I3071" i="76"/>
  <c r="I3087" i="76"/>
  <c r="I3109" i="76"/>
  <c r="I3141" i="76"/>
  <c r="I3073" i="76"/>
  <c r="I3089" i="76"/>
  <c r="I3111" i="76"/>
  <c r="I3143" i="76"/>
  <c r="I3169" i="76"/>
  <c r="I3185" i="76"/>
  <c r="I3201" i="76"/>
  <c r="I3094" i="76"/>
  <c r="I3102" i="76"/>
  <c r="I3110" i="76"/>
  <c r="I3118" i="76"/>
  <c r="I3126" i="76"/>
  <c r="I3134" i="76"/>
  <c r="I3142" i="76"/>
  <c r="I3150" i="76"/>
  <c r="I3158" i="76"/>
  <c r="I3166" i="76"/>
  <c r="I3180" i="76"/>
  <c r="I3196" i="76"/>
  <c r="I3212" i="76"/>
  <c r="I3183" i="76"/>
  <c r="I3199" i="76"/>
  <c r="I3215" i="76"/>
  <c r="I3217" i="76"/>
  <c r="I3225" i="76"/>
  <c r="I3233" i="76"/>
  <c r="I3241" i="76"/>
  <c r="I3249" i="76"/>
  <c r="I3257" i="76"/>
  <c r="I3265" i="76"/>
  <c r="I3273" i="76"/>
  <c r="I3281" i="76"/>
  <c r="I3289" i="76"/>
  <c r="I3297" i="76"/>
  <c r="I3305" i="76"/>
  <c r="I3313" i="76"/>
  <c r="I3321" i="76"/>
  <c r="I3329" i="76"/>
  <c r="I3337" i="76"/>
  <c r="I3345" i="76"/>
  <c r="I3218" i="76"/>
  <c r="I3226" i="76"/>
  <c r="I3234" i="76"/>
  <c r="I3242" i="76"/>
  <c r="I3250" i="76"/>
  <c r="I3258" i="76"/>
  <c r="I3266" i="76"/>
  <c r="I3274" i="76"/>
  <c r="I3282" i="76"/>
  <c r="I3290" i="76"/>
  <c r="I3298" i="76"/>
  <c r="I3306" i="76"/>
  <c r="I3314" i="76"/>
  <c r="I3322" i="76"/>
  <c r="I3330" i="76"/>
  <c r="I3338" i="76"/>
  <c r="I3346" i="76"/>
  <c r="I2136" i="76"/>
  <c r="I2152" i="76"/>
  <c r="I2168" i="76"/>
  <c r="I2127" i="76"/>
  <c r="I2143" i="76"/>
  <c r="I2159" i="76"/>
  <c r="I2175" i="76"/>
  <c r="I2134" i="76"/>
  <c r="I2150" i="76"/>
  <c r="I2166" i="76"/>
  <c r="I2182" i="76"/>
  <c r="I2141" i="76"/>
  <c r="I2157" i="76"/>
  <c r="I2173" i="76"/>
  <c r="I2185" i="76"/>
  <c r="I2193" i="76"/>
  <c r="I2201" i="76"/>
  <c r="I2209" i="76"/>
  <c r="I2217" i="76"/>
  <c r="I2225" i="76"/>
  <c r="I2233" i="76"/>
  <c r="I2184" i="76"/>
  <c r="I2192" i="76"/>
  <c r="I2200" i="76"/>
  <c r="I2208" i="76"/>
  <c r="I2216" i="76"/>
  <c r="I2224" i="76"/>
  <c r="I2232" i="76"/>
  <c r="I20" i="76"/>
  <c r="I1927" i="76"/>
  <c r="I1935" i="76"/>
  <c r="I1926" i="76"/>
  <c r="I1934" i="76"/>
  <c r="I993" i="76"/>
  <c r="I1001" i="76"/>
  <c r="I1009" i="76"/>
  <c r="I1017" i="76"/>
  <c r="I1025" i="76"/>
  <c r="I1033" i="76"/>
  <c r="I1041" i="76"/>
  <c r="I1049" i="76"/>
  <c r="I1057" i="76"/>
  <c r="I1065" i="76"/>
  <c r="I1073" i="76"/>
  <c r="I1081" i="76"/>
  <c r="I1089" i="76"/>
  <c r="I1097" i="76"/>
  <c r="I1105" i="76"/>
  <c r="I1113" i="76"/>
  <c r="I1121" i="76"/>
  <c r="I1129" i="76"/>
  <c r="I1137" i="76"/>
  <c r="I994" i="76"/>
  <c r="I1002" i="76"/>
  <c r="I1010" i="76"/>
  <c r="I1018" i="76"/>
  <c r="I1026" i="76"/>
  <c r="I1034" i="76"/>
  <c r="I1042" i="76"/>
  <c r="I1050" i="76"/>
  <c r="I1058" i="76"/>
  <c r="I1066" i="76"/>
  <c r="I1074" i="76"/>
  <c r="I1082" i="76"/>
  <c r="I1090" i="76"/>
  <c r="I1098" i="76"/>
  <c r="I1106" i="76"/>
  <c r="I1114" i="76"/>
  <c r="I1122" i="76"/>
  <c r="I1130" i="76"/>
  <c r="I1138" i="76"/>
  <c r="I130" i="76"/>
  <c r="I129" i="76"/>
  <c r="I128" i="76"/>
  <c r="I127" i="76"/>
  <c r="I34" i="76"/>
  <c r="I35" i="76"/>
  <c r="I77" i="76"/>
  <c r="I90" i="76"/>
  <c r="I106" i="76"/>
  <c r="I32" i="76"/>
  <c r="I50" i="76"/>
  <c r="I72" i="76"/>
  <c r="I89" i="76"/>
  <c r="I105" i="76"/>
  <c r="I42" i="76"/>
  <c r="I58" i="76"/>
  <c r="I66" i="76"/>
  <c r="I92" i="76"/>
  <c r="I108" i="76"/>
  <c r="I38" i="76"/>
  <c r="I45" i="76"/>
  <c r="I53" i="76"/>
  <c r="I61" i="76"/>
  <c r="I69" i="76"/>
  <c r="I76" i="76"/>
  <c r="I91" i="76"/>
  <c r="I107" i="76"/>
  <c r="I1955" i="76"/>
  <c r="I1963" i="76"/>
  <c r="I1950" i="76"/>
  <c r="I1958" i="76"/>
  <c r="I1966" i="76"/>
  <c r="I1374" i="76"/>
  <c r="I1390" i="76"/>
  <c r="I1365" i="76"/>
  <c r="I1381" i="76"/>
  <c r="I1397" i="76"/>
  <c r="I1372" i="76"/>
  <c r="I1388" i="76"/>
  <c r="I1404" i="76"/>
  <c r="I1379" i="76"/>
  <c r="I1395" i="76"/>
  <c r="I278" i="76"/>
  <c r="I294" i="76"/>
  <c r="I310" i="76"/>
  <c r="I326" i="76"/>
  <c r="I342" i="76"/>
  <c r="I358" i="76"/>
  <c r="I281" i="76"/>
  <c r="I297" i="76"/>
  <c r="I313" i="76"/>
  <c r="I329" i="76"/>
  <c r="I345" i="76"/>
  <c r="I361" i="76"/>
  <c r="I284" i="76"/>
  <c r="I300" i="76"/>
  <c r="I316" i="76"/>
  <c r="I332" i="76"/>
  <c r="I348" i="76"/>
  <c r="I275" i="76"/>
  <c r="I291" i="76"/>
  <c r="I307" i="76"/>
  <c r="I323" i="76"/>
  <c r="I339" i="76"/>
  <c r="I355" i="76"/>
  <c r="I24" i="76"/>
  <c r="I2092" i="76"/>
  <c r="I2059" i="76"/>
  <c r="I2067" i="76"/>
  <c r="I2075" i="76"/>
  <c r="I2083" i="76"/>
  <c r="I2099" i="76"/>
  <c r="I2094" i="76"/>
  <c r="I2060" i="76"/>
  <c r="I2068" i="76"/>
  <c r="I2076" i="76"/>
  <c r="I2084" i="76"/>
  <c r="I2097" i="76"/>
  <c r="I1584" i="76"/>
  <c r="I1592" i="76"/>
  <c r="I1600" i="76"/>
  <c r="I1608" i="76"/>
  <c r="I1616" i="76"/>
  <c r="I1624" i="76"/>
  <c r="I1632" i="76"/>
  <c r="I1640" i="76"/>
  <c r="I1648" i="76"/>
  <c r="I1656" i="76"/>
  <c r="I1664" i="76"/>
  <c r="I1672" i="76"/>
  <c r="I1680" i="76"/>
  <c r="I1688" i="76"/>
  <c r="I1696" i="76"/>
  <c r="I1704" i="76"/>
  <c r="I1712" i="76"/>
  <c r="I1720" i="76"/>
  <c r="I1585" i="76"/>
  <c r="I1593" i="76"/>
  <c r="I1601" i="76"/>
  <c r="I1609" i="76"/>
  <c r="I1617" i="76"/>
  <c r="I1625" i="76"/>
  <c r="I1633" i="76"/>
  <c r="I1641" i="76"/>
  <c r="I1649" i="76"/>
  <c r="I1657" i="76"/>
  <c r="I1665" i="76"/>
  <c r="I1673" i="76"/>
  <c r="I1681" i="76"/>
  <c r="I1689" i="76"/>
  <c r="I1697" i="76"/>
  <c r="I1705" i="76"/>
  <c r="I1713" i="76"/>
  <c r="I545" i="76"/>
  <c r="I551" i="76"/>
  <c r="I559" i="76"/>
  <c r="I567" i="76"/>
  <c r="I575" i="76"/>
  <c r="I583" i="76"/>
  <c r="I591" i="76"/>
  <c r="I599" i="76"/>
  <c r="I607" i="76"/>
  <c r="I615" i="76"/>
  <c r="I623" i="76"/>
  <c r="I631" i="76"/>
  <c r="I639" i="76"/>
  <c r="I647" i="76"/>
  <c r="I655" i="76"/>
  <c r="I663" i="76"/>
  <c r="I671" i="76"/>
  <c r="I679" i="76"/>
  <c r="I687" i="76"/>
  <c r="I695" i="76"/>
  <c r="I546" i="76"/>
  <c r="I554" i="76"/>
  <c r="I562" i="76"/>
  <c r="I570" i="76"/>
  <c r="I578" i="76"/>
  <c r="I586" i="76"/>
  <c r="I594" i="76"/>
  <c r="I602" i="76"/>
  <c r="I610" i="76"/>
  <c r="I618" i="76"/>
  <c r="I626" i="76"/>
  <c r="I634" i="76"/>
  <c r="I642" i="76"/>
  <c r="I650" i="76"/>
  <c r="I658" i="76"/>
  <c r="I666" i="76"/>
  <c r="I674" i="76"/>
  <c r="I682" i="76"/>
  <c r="I690" i="76"/>
  <c r="I698" i="76"/>
  <c r="I14" i="76"/>
  <c r="I1782" i="76"/>
  <c r="I1798" i="76"/>
  <c r="I1781" i="76"/>
  <c r="I1797" i="76"/>
  <c r="I1780" i="76"/>
  <c r="I1796" i="76"/>
  <c r="I1783" i="76"/>
  <c r="I1799" i="76"/>
  <c r="I867" i="76"/>
  <c r="I875" i="76"/>
  <c r="I883" i="76"/>
  <c r="I891" i="76"/>
  <c r="I899" i="76"/>
  <c r="I907" i="76"/>
  <c r="I862" i="76"/>
  <c r="I870" i="76"/>
  <c r="I878" i="76"/>
  <c r="I886" i="76"/>
  <c r="I894" i="76"/>
  <c r="I902" i="76"/>
  <c r="I910" i="76"/>
  <c r="I523" i="76"/>
  <c r="I507" i="76"/>
  <c r="I491" i="76"/>
  <c r="I475" i="76"/>
  <c r="I459" i="76"/>
  <c r="I443" i="76"/>
  <c r="I427" i="76"/>
  <c r="I411" i="76"/>
  <c r="I395" i="76"/>
  <c r="I379" i="76"/>
  <c r="I363" i="76"/>
  <c r="I255" i="76"/>
  <c r="I239" i="76"/>
  <c r="I223" i="76"/>
  <c r="I207" i="76"/>
  <c r="I191" i="76"/>
  <c r="I175" i="76"/>
  <c r="I159" i="76"/>
  <c r="I143" i="76"/>
  <c r="I1810" i="76"/>
  <c r="I1826" i="76"/>
  <c r="I1842" i="76"/>
  <c r="I1858" i="76"/>
  <c r="I1813" i="76"/>
  <c r="I1829" i="76"/>
  <c r="I1845" i="76"/>
  <c r="I1861" i="76"/>
  <c r="I1816" i="76"/>
  <c r="I1832" i="76"/>
  <c r="I1848" i="76"/>
  <c r="I1803" i="76"/>
  <c r="I1819" i="76"/>
  <c r="I1835" i="76"/>
  <c r="I1851" i="76"/>
  <c r="I1865" i="76"/>
  <c r="I1873" i="76"/>
  <c r="I1881" i="76"/>
  <c r="I1889" i="76"/>
  <c r="I1897" i="76"/>
  <c r="I1905" i="76"/>
  <c r="I1913" i="76"/>
  <c r="I1921" i="76"/>
  <c r="I1868" i="76"/>
  <c r="I1876" i="76"/>
  <c r="I1884" i="76"/>
  <c r="I1892" i="76"/>
  <c r="I1900" i="76"/>
  <c r="I1908" i="76"/>
  <c r="I1916" i="76"/>
  <c r="I1406" i="76"/>
  <c r="I1422" i="76"/>
  <c r="I1438" i="76"/>
  <c r="I1454" i="76"/>
  <c r="I1473" i="76"/>
  <c r="I1505" i="76"/>
  <c r="I1537" i="76"/>
  <c r="I1417" i="76"/>
  <c r="I1433" i="76"/>
  <c r="I1449" i="76"/>
  <c r="I1465" i="76"/>
  <c r="I1487" i="76"/>
  <c r="I1519" i="76"/>
  <c r="I1551" i="76"/>
  <c r="I1420" i="76"/>
  <c r="I1436" i="76"/>
  <c r="I1452" i="76"/>
  <c r="I1468" i="76"/>
  <c r="I1501" i="76"/>
  <c r="I1533" i="76"/>
  <c r="I1411" i="76"/>
  <c r="I1427" i="76"/>
  <c r="I1443" i="76"/>
  <c r="I1459" i="76"/>
  <c r="I1483" i="76"/>
  <c r="I1515" i="76"/>
  <c r="I1547" i="76"/>
  <c r="I1476" i="76"/>
  <c r="I1484" i="76"/>
  <c r="I1492" i="76"/>
  <c r="I1500" i="76"/>
  <c r="I1508" i="76"/>
  <c r="I1516" i="76"/>
  <c r="I1524" i="76"/>
  <c r="I1532" i="76"/>
  <c r="I1540" i="76"/>
  <c r="I1548" i="76"/>
  <c r="I1556" i="76"/>
  <c r="I1564" i="76"/>
  <c r="I1572" i="76"/>
  <c r="I1553" i="76"/>
  <c r="I1561" i="76"/>
  <c r="I1569" i="76"/>
  <c r="I1577" i="76"/>
  <c r="I921" i="76"/>
  <c r="I929" i="76"/>
  <c r="I937" i="76"/>
  <c r="I945" i="76"/>
  <c r="I953" i="76"/>
  <c r="I961" i="76"/>
  <c r="I969" i="76"/>
  <c r="I918" i="76"/>
  <c r="I926" i="76"/>
  <c r="I934" i="76"/>
  <c r="I942" i="76"/>
  <c r="I950" i="76"/>
  <c r="I958" i="76"/>
  <c r="I966" i="76"/>
  <c r="I973" i="76"/>
  <c r="I981" i="76"/>
  <c r="I989" i="76"/>
  <c r="I980" i="76"/>
  <c r="I988" i="76"/>
  <c r="I3405" i="76"/>
  <c r="I3413" i="76"/>
  <c r="I3424" i="76"/>
  <c r="I3408" i="76"/>
  <c r="I3416" i="76"/>
  <c r="I3423" i="76"/>
  <c r="I2858" i="76"/>
  <c r="I2865" i="76"/>
  <c r="I2874" i="76"/>
  <c r="I2890" i="76"/>
  <c r="I2855" i="76"/>
  <c r="I2863" i="76"/>
  <c r="I2876" i="76"/>
  <c r="I2892" i="76"/>
  <c r="I2873" i="76"/>
  <c r="I2881" i="76"/>
  <c r="I2889" i="76"/>
  <c r="I2897" i="76"/>
  <c r="I2902" i="76"/>
  <c r="I2495" i="76"/>
  <c r="I2511" i="76"/>
  <c r="I2490" i="76"/>
  <c r="I2506" i="76"/>
  <c r="I2522" i="76"/>
  <c r="I2501" i="76"/>
  <c r="I2517" i="76"/>
  <c r="I2496" i="76"/>
  <c r="I2512" i="76"/>
  <c r="I2383" i="76"/>
  <c r="I2391" i="76"/>
  <c r="I2399" i="76"/>
  <c r="I2407" i="76"/>
  <c r="I2415" i="76"/>
  <c r="I2423" i="76"/>
  <c r="I2431" i="76"/>
  <c r="I2439" i="76"/>
  <c r="I2447" i="76"/>
  <c r="I2455" i="76"/>
  <c r="I2384" i="76"/>
  <c r="I2392" i="76"/>
  <c r="I2400" i="76"/>
  <c r="I2408" i="76"/>
  <c r="I2416" i="76"/>
  <c r="I2424" i="76"/>
  <c r="I2432" i="76"/>
  <c r="I2440" i="76"/>
  <c r="I2448" i="76"/>
  <c r="I2456" i="76"/>
  <c r="I528" i="76"/>
  <c r="I512" i="76"/>
  <c r="I496" i="76"/>
  <c r="I480" i="76"/>
  <c r="I464" i="76"/>
  <c r="I448" i="76"/>
  <c r="I432" i="76"/>
  <c r="I416" i="76"/>
  <c r="I400" i="76"/>
  <c r="I384" i="76"/>
  <c r="I368" i="76"/>
  <c r="I260" i="76"/>
  <c r="I244" i="76"/>
  <c r="I228" i="76"/>
  <c r="I212" i="76"/>
  <c r="I196" i="76"/>
  <c r="I180" i="76"/>
  <c r="I164" i="76"/>
  <c r="I148" i="76"/>
  <c r="I116" i="76"/>
  <c r="I17" i="76"/>
  <c r="I3586" i="76"/>
  <c r="I3594" i="76"/>
  <c r="I3632" i="76"/>
  <c r="I3664" i="76"/>
  <c r="I3602" i="76"/>
  <c r="I3610" i="76"/>
  <c r="I3618" i="76"/>
  <c r="I3650" i="76"/>
  <c r="I3644" i="76"/>
  <c r="I3587" i="76"/>
  <c r="I3595" i="76"/>
  <c r="I3603" i="76"/>
  <c r="I3611" i="76"/>
  <c r="I3619" i="76"/>
  <c r="I3646" i="76"/>
  <c r="I3625" i="76"/>
  <c r="I3633" i="76"/>
  <c r="I3641" i="76"/>
  <c r="I3649" i="76"/>
  <c r="I3657" i="76"/>
  <c r="I3665" i="76"/>
  <c r="I3534" i="76"/>
  <c r="I3533" i="76"/>
  <c r="I3549" i="76"/>
  <c r="I3554" i="76"/>
  <c r="I3557" i="76"/>
  <c r="I3354" i="76"/>
  <c r="I3362" i="76"/>
  <c r="I3358" i="76"/>
  <c r="I3353" i="76"/>
  <c r="I3363" i="76"/>
  <c r="I3371" i="76"/>
  <c r="I3379" i="76"/>
  <c r="I3387" i="76"/>
  <c r="I3395" i="76"/>
  <c r="I3372" i="76"/>
  <c r="I3380" i="76"/>
  <c r="I3388" i="76"/>
  <c r="I3396" i="76"/>
  <c r="I2695" i="76"/>
  <c r="I2703" i="76"/>
  <c r="I2692" i="76"/>
  <c r="I2700" i="76"/>
  <c r="I2706" i="76"/>
  <c r="I2720" i="76"/>
  <c r="I2728" i="76"/>
  <c r="I2736" i="76"/>
  <c r="I2744" i="76"/>
  <c r="I2752" i="76"/>
  <c r="I2760" i="76"/>
  <c r="I2768" i="76"/>
  <c r="I2776" i="76"/>
  <c r="I2784" i="76"/>
  <c r="I2792" i="76"/>
  <c r="I2800" i="76"/>
  <c r="I2808" i="76"/>
  <c r="I2816" i="76"/>
  <c r="I2824" i="76"/>
  <c r="I2832" i="76"/>
  <c r="I2840" i="76"/>
  <c r="I2848" i="76"/>
  <c r="I2709" i="76"/>
  <c r="I2717" i="76"/>
  <c r="I2725" i="76"/>
  <c r="I2733" i="76"/>
  <c r="I2741" i="76"/>
  <c r="I2749" i="76"/>
  <c r="I2757" i="76"/>
  <c r="I2765" i="76"/>
  <c r="I2773" i="76"/>
  <c r="I2781" i="76"/>
  <c r="I2789" i="76"/>
  <c r="I2797" i="76"/>
  <c r="I2805" i="76"/>
  <c r="I2813" i="76"/>
  <c r="I2821" i="76"/>
  <c r="I2829" i="76"/>
  <c r="I2837" i="76"/>
  <c r="I2845" i="76"/>
  <c r="I2581" i="76"/>
  <c r="I2589" i="76"/>
  <c r="I2597" i="76"/>
  <c r="I2580" i="76"/>
  <c r="I2588" i="76"/>
  <c r="I2596" i="76"/>
  <c r="I2604" i="76"/>
  <c r="I2465" i="76"/>
  <c r="I2473" i="76"/>
  <c r="I2481" i="76"/>
  <c r="I2464" i="76"/>
  <c r="I2472" i="76"/>
  <c r="I2480" i="76"/>
  <c r="I2241" i="76"/>
  <c r="I2240" i="76"/>
  <c r="I2248" i="76"/>
  <c r="I2563" i="76"/>
  <c r="I2571" i="76"/>
  <c r="I2579" i="76"/>
  <c r="I2564" i="76"/>
  <c r="I2572" i="76"/>
  <c r="I537" i="76"/>
  <c r="I521" i="76"/>
  <c r="I505" i="76"/>
  <c r="I489" i="76"/>
  <c r="I473" i="76"/>
  <c r="I457" i="76"/>
  <c r="I441" i="76"/>
  <c r="I425" i="76"/>
  <c r="I409" i="76"/>
  <c r="I393" i="76"/>
  <c r="I377" i="76"/>
  <c r="I269" i="76"/>
  <c r="I253" i="76"/>
  <c r="I237" i="76"/>
  <c r="I221" i="76"/>
  <c r="I205" i="76"/>
  <c r="I189" i="76"/>
  <c r="I173" i="76"/>
  <c r="I157" i="76"/>
  <c r="I121" i="76"/>
  <c r="I703" i="76"/>
  <c r="I711" i="76"/>
  <c r="I719" i="76"/>
  <c r="I727" i="76"/>
  <c r="I735" i="76"/>
  <c r="I743" i="76"/>
  <c r="I751" i="76"/>
  <c r="I759" i="76"/>
  <c r="I767" i="76"/>
  <c r="I775" i="76"/>
  <c r="I783" i="76"/>
  <c r="I791" i="76"/>
  <c r="I799" i="76"/>
  <c r="I807" i="76"/>
  <c r="I815" i="76"/>
  <c r="I823" i="76"/>
  <c r="I831" i="76"/>
  <c r="I839" i="76"/>
  <c r="I847" i="76"/>
  <c r="I855" i="76"/>
  <c r="I702" i="76"/>
  <c r="I710" i="76"/>
  <c r="I718" i="76"/>
  <c r="I726" i="76"/>
  <c r="I734" i="76"/>
  <c r="I742" i="76"/>
  <c r="I750" i="76"/>
  <c r="I758" i="76"/>
  <c r="I766" i="76"/>
  <c r="I774" i="76"/>
  <c r="I782" i="76"/>
  <c r="I790" i="76"/>
  <c r="I798" i="76"/>
  <c r="I806" i="76"/>
  <c r="I814" i="76"/>
  <c r="I822" i="76"/>
  <c r="I830" i="76"/>
  <c r="I838" i="76"/>
  <c r="I846" i="76"/>
  <c r="I854" i="76"/>
  <c r="I3562" i="76"/>
  <c r="I3570" i="76"/>
  <c r="I3578" i="76"/>
  <c r="I3563" i="76"/>
  <c r="I3571" i="76"/>
  <c r="I3579" i="76"/>
  <c r="I2677" i="76"/>
  <c r="I2685" i="76"/>
  <c r="I2674" i="76"/>
  <c r="I2682" i="76"/>
  <c r="I2690" i="76"/>
  <c r="I526" i="76"/>
  <c r="I510" i="76"/>
  <c r="I494" i="76"/>
  <c r="I478" i="76"/>
  <c r="I462" i="76"/>
  <c r="I446" i="76"/>
  <c r="I430" i="76"/>
  <c r="I414" i="76"/>
  <c r="I398" i="76"/>
  <c r="I382" i="76"/>
  <c r="I366" i="76"/>
  <c r="I258" i="76"/>
  <c r="I242" i="76"/>
  <c r="I226" i="76"/>
  <c r="I210" i="76"/>
  <c r="I194" i="76"/>
  <c r="I178" i="76"/>
  <c r="I162" i="76"/>
  <c r="I146" i="76"/>
  <c r="I23" i="76"/>
  <c r="I7" i="76"/>
  <c r="I3482" i="76"/>
  <c r="I3444" i="76"/>
  <c r="I3460" i="76"/>
  <c r="I3475" i="76"/>
  <c r="I3498" i="76"/>
  <c r="I3434" i="76"/>
  <c r="I3450" i="76"/>
  <c r="I3466" i="76"/>
  <c r="I3508" i="76"/>
  <c r="I3484" i="76"/>
  <c r="I3500" i="76"/>
  <c r="I3515" i="76"/>
  <c r="I3433" i="76"/>
  <c r="I3441" i="76"/>
  <c r="I3449" i="76"/>
  <c r="I3457" i="76"/>
  <c r="I3465" i="76"/>
  <c r="I3473" i="76"/>
  <c r="I3487" i="76"/>
  <c r="I3503" i="76"/>
  <c r="I3480" i="76"/>
  <c r="I3496" i="76"/>
  <c r="I3509" i="76"/>
  <c r="I2907" i="76"/>
  <c r="I2915" i="76"/>
  <c r="I2923" i="76"/>
  <c r="I2931" i="76"/>
  <c r="I2939" i="76"/>
  <c r="I2947" i="76"/>
  <c r="I2955" i="76"/>
  <c r="I2963" i="76"/>
  <c r="I2971" i="76"/>
  <c r="I2979" i="76"/>
  <c r="I2987" i="76"/>
  <c r="I2995" i="76"/>
  <c r="I3003" i="76"/>
  <c r="I2908" i="76"/>
  <c r="I2916" i="76"/>
  <c r="I2924" i="76"/>
  <c r="I2932" i="76"/>
  <c r="I2940" i="76"/>
  <c r="I2948" i="76"/>
  <c r="I2956" i="76"/>
  <c r="I2964" i="76"/>
  <c r="I2972" i="76"/>
  <c r="I2980" i="76"/>
  <c r="I2988" i="76"/>
  <c r="I2996" i="76"/>
  <c r="I3004" i="76"/>
  <c r="I2635" i="76"/>
  <c r="I2643" i="76"/>
  <c r="I2651" i="76"/>
  <c r="I2659" i="76"/>
  <c r="I2667" i="76"/>
  <c r="I2632" i="76"/>
  <c r="I2640" i="76"/>
  <c r="I2648" i="76"/>
  <c r="I2656" i="76"/>
  <c r="I2664" i="76"/>
  <c r="I2672" i="76"/>
  <c r="I2525" i="76"/>
  <c r="I2531" i="76"/>
  <c r="I2539" i="76"/>
  <c r="I2547" i="76"/>
  <c r="I2555" i="76"/>
  <c r="I2536" i="76"/>
  <c r="I2544" i="76"/>
  <c r="I2552" i="76"/>
  <c r="I2261" i="76"/>
  <c r="I2269" i="76"/>
  <c r="I2277" i="76"/>
  <c r="I2285" i="76"/>
  <c r="I2293" i="76"/>
  <c r="I2301" i="76"/>
  <c r="I2309" i="76"/>
  <c r="I2317" i="76"/>
  <c r="I2325" i="76"/>
  <c r="I2333" i="76"/>
  <c r="I2341" i="76"/>
  <c r="I2349" i="76"/>
  <c r="I2357" i="76"/>
  <c r="I2365" i="76"/>
  <c r="I2373" i="76"/>
  <c r="I2258" i="76"/>
  <c r="I2266" i="76"/>
  <c r="I2274" i="76"/>
  <c r="I2282" i="76"/>
  <c r="I2290" i="76"/>
  <c r="I2298" i="76"/>
  <c r="I2306" i="76"/>
  <c r="I2314" i="76"/>
  <c r="I2322" i="76"/>
  <c r="I2330" i="76"/>
  <c r="I2338" i="76"/>
  <c r="I2346" i="76"/>
  <c r="I2354" i="76"/>
  <c r="I2362" i="76"/>
  <c r="I2370" i="76"/>
  <c r="I2378" i="76"/>
  <c r="I2116" i="76"/>
  <c r="I2111" i="76"/>
  <c r="I2106" i="76"/>
  <c r="I2122" i="76"/>
  <c r="I2117" i="76"/>
  <c r="I1973" i="76"/>
  <c r="I1981" i="76"/>
  <c r="I1989" i="76"/>
  <c r="I1997" i="76"/>
  <c r="I2005" i="76"/>
  <c r="I2013" i="76"/>
  <c r="I2021" i="76"/>
  <c r="I2029" i="76"/>
  <c r="I2037" i="76"/>
  <c r="I2045" i="76"/>
  <c r="I2053" i="76"/>
  <c r="I1974" i="76"/>
  <c r="I1982" i="76"/>
  <c r="I1990" i="76"/>
  <c r="I1998" i="76"/>
  <c r="I2006" i="76"/>
  <c r="I2014" i="76"/>
  <c r="I2022" i="76"/>
  <c r="I2030" i="76"/>
  <c r="I2038" i="76"/>
  <c r="I2046" i="76"/>
  <c r="I2054" i="76"/>
  <c r="I540" i="76"/>
  <c r="I3540" i="76"/>
  <c r="I3545" i="76"/>
  <c r="I2609" i="76"/>
  <c r="I2617" i="76"/>
  <c r="I2625" i="76"/>
  <c r="I2608" i="76"/>
  <c r="I2616" i="76"/>
  <c r="I2624" i="76"/>
  <c r="I2249" i="76"/>
  <c r="I2257" i="76"/>
  <c r="I2256" i="76"/>
  <c r="I1947" i="76"/>
  <c r="I1944" i="76"/>
  <c r="I1734" i="76"/>
  <c r="I1750" i="76"/>
  <c r="I1766" i="76"/>
  <c r="I1726" i="76"/>
  <c r="I1741" i="76"/>
  <c r="I1757" i="76"/>
  <c r="I1732" i="76"/>
  <c r="I1748" i="76"/>
  <c r="I1764" i="76"/>
  <c r="I1725" i="76"/>
  <c r="I1735" i="76"/>
  <c r="I1751" i="76"/>
  <c r="I1767" i="76"/>
  <c r="I1147" i="76"/>
  <c r="I1155" i="76"/>
  <c r="I1163" i="76"/>
  <c r="I1171" i="76"/>
  <c r="I1179" i="76"/>
  <c r="I1187" i="76"/>
  <c r="I1195" i="76"/>
  <c r="I1203" i="76"/>
  <c r="I1211" i="76"/>
  <c r="I1219" i="76"/>
  <c r="I1227" i="76"/>
  <c r="I1235" i="76"/>
  <c r="I1243" i="76"/>
  <c r="I1251" i="76"/>
  <c r="I1259" i="76"/>
  <c r="I1267" i="76"/>
  <c r="I1275" i="76"/>
  <c r="I1283" i="76"/>
  <c r="I1291" i="76"/>
  <c r="I1299" i="76"/>
  <c r="I1307" i="76"/>
  <c r="I1315" i="76"/>
  <c r="I1323" i="76"/>
  <c r="I1331" i="76"/>
  <c r="I1339" i="76"/>
  <c r="I1347" i="76"/>
  <c r="I1355" i="76"/>
  <c r="I1361" i="76"/>
  <c r="I1150" i="76"/>
  <c r="I1158" i="76"/>
  <c r="I1166" i="76"/>
  <c r="I1174" i="76"/>
  <c r="I1182" i="76"/>
  <c r="I1190" i="76"/>
  <c r="I1198" i="76"/>
  <c r="I1206" i="76"/>
  <c r="I1214" i="76"/>
  <c r="I1222" i="76"/>
  <c r="I1230" i="76"/>
  <c r="I1238" i="76"/>
  <c r="I1246" i="76"/>
  <c r="I1254" i="76"/>
  <c r="I1262" i="76"/>
  <c r="I1270" i="76"/>
  <c r="I1278" i="76"/>
  <c r="I1286" i="76"/>
  <c r="I1294" i="76"/>
  <c r="I1302" i="76"/>
  <c r="I1310" i="76"/>
  <c r="I1318" i="76"/>
  <c r="I1326" i="76"/>
  <c r="I1334" i="76"/>
  <c r="I1342" i="76"/>
  <c r="I1350" i="76"/>
  <c r="I1360" i="76"/>
  <c r="I3522" i="76"/>
  <c r="I3526" i="76"/>
  <c r="I3523" i="76"/>
  <c r="I3009" i="76"/>
  <c r="I3017" i="76"/>
  <c r="I3025" i="76"/>
  <c r="I3008" i="76"/>
  <c r="I3016" i="76"/>
  <c r="I3024" i="76"/>
  <c r="I3032" i="76"/>
  <c r="I3033" i="76"/>
  <c r="I3041" i="76"/>
  <c r="I3049" i="76"/>
  <c r="I3058" i="76"/>
  <c r="I3066" i="76"/>
  <c r="I3076" i="76"/>
  <c r="I3097" i="76"/>
  <c r="I3129" i="76"/>
  <c r="I3161" i="76"/>
  <c r="I3086" i="76"/>
  <c r="I3123" i="76"/>
  <c r="I3155" i="76"/>
  <c r="I3178" i="76"/>
  <c r="I3194" i="76"/>
  <c r="I3040" i="76"/>
  <c r="I3048" i="76"/>
  <c r="I3056" i="76"/>
  <c r="I3065" i="76"/>
  <c r="I3072" i="76"/>
  <c r="I3088" i="76"/>
  <c r="I3117" i="76"/>
  <c r="I3149" i="76"/>
  <c r="I3074" i="76"/>
  <c r="I3090" i="76"/>
  <c r="I3119" i="76"/>
  <c r="I3151" i="76"/>
  <c r="I3173" i="76"/>
  <c r="I3189" i="76"/>
  <c r="I3205" i="76"/>
  <c r="I3096" i="76"/>
  <c r="I3104" i="76"/>
  <c r="I3112" i="76"/>
  <c r="I3120" i="76"/>
  <c r="I3128" i="76"/>
  <c r="I3136" i="76"/>
  <c r="I3144" i="76"/>
  <c r="I3152" i="76"/>
  <c r="I3160" i="76"/>
  <c r="I3168" i="76"/>
  <c r="I3184" i="76"/>
  <c r="I3200" i="76"/>
  <c r="I3171" i="76"/>
  <c r="I3187" i="76"/>
  <c r="I3203" i="76"/>
  <c r="I3206" i="76"/>
  <c r="I3219" i="76"/>
  <c r="I3227" i="76"/>
  <c r="I3235" i="76"/>
  <c r="I3243" i="76"/>
  <c r="N3243" i="76" s="1"/>
  <c r="F238" i="65" s="1"/>
  <c r="E238" i="65" s="1"/>
  <c r="I3251" i="76"/>
  <c r="I3259" i="76"/>
  <c r="I3267" i="76"/>
  <c r="I3275" i="76"/>
  <c r="I3283" i="76"/>
  <c r="I3291" i="76"/>
  <c r="I3299" i="76"/>
  <c r="I3307" i="76"/>
  <c r="I3315" i="76"/>
  <c r="I3323" i="76"/>
  <c r="I3331" i="76"/>
  <c r="I3339" i="76"/>
  <c r="I3347" i="76"/>
  <c r="I3220" i="76"/>
  <c r="I3228" i="76"/>
  <c r="I3236" i="76"/>
  <c r="I3244" i="76"/>
  <c r="I3252" i="76"/>
  <c r="I3260" i="76"/>
  <c r="I3268" i="76"/>
  <c r="I3276" i="76"/>
  <c r="I3284" i="76"/>
  <c r="I3292" i="76"/>
  <c r="I3300" i="76"/>
  <c r="I3308" i="76"/>
  <c r="I3316" i="76"/>
  <c r="I3324" i="76"/>
  <c r="I3332" i="76"/>
  <c r="I3340" i="76"/>
  <c r="I3348" i="76"/>
  <c r="I2140" i="76"/>
  <c r="I2156" i="76"/>
  <c r="I2172" i="76"/>
  <c r="I2131" i="76"/>
  <c r="I2147" i="76"/>
  <c r="I2163" i="76"/>
  <c r="I2179" i="76"/>
  <c r="I2138" i="76"/>
  <c r="I2154" i="76"/>
  <c r="I2170" i="76"/>
  <c r="I2129" i="76"/>
  <c r="I2145" i="76"/>
  <c r="I2161" i="76"/>
  <c r="I2177" i="76"/>
  <c r="I2187" i="76"/>
  <c r="I2195" i="76"/>
  <c r="I2203" i="76"/>
  <c r="I2211" i="76"/>
  <c r="I2219" i="76"/>
  <c r="I2227" i="76"/>
  <c r="I2235" i="76"/>
  <c r="I2186" i="76"/>
  <c r="I2194" i="76"/>
  <c r="I2202" i="76"/>
  <c r="I2210" i="76"/>
  <c r="I2218" i="76"/>
  <c r="I2226" i="76"/>
  <c r="I2234" i="76"/>
  <c r="I12" i="76"/>
  <c r="I1929" i="76"/>
  <c r="I1937" i="76"/>
  <c r="I1928" i="76"/>
  <c r="I1936" i="76"/>
  <c r="I995" i="76"/>
  <c r="I1003" i="76"/>
  <c r="I1011" i="76"/>
  <c r="I1019" i="76"/>
  <c r="I1027" i="76"/>
  <c r="I1035" i="76"/>
  <c r="I1043" i="76"/>
  <c r="I1051" i="76"/>
  <c r="I1059" i="76"/>
  <c r="I1067" i="76"/>
  <c r="I1075" i="76"/>
  <c r="I1083" i="76"/>
  <c r="I1091" i="76"/>
  <c r="I1099" i="76"/>
  <c r="I1107" i="76"/>
  <c r="I1115" i="76"/>
  <c r="I1123" i="76"/>
  <c r="I1131" i="76"/>
  <c r="I1139" i="76"/>
  <c r="I996" i="76"/>
  <c r="I1004" i="76"/>
  <c r="I1012" i="76"/>
  <c r="I1020" i="76"/>
  <c r="I1028" i="76"/>
  <c r="I1036" i="76"/>
  <c r="I1044" i="76"/>
  <c r="I1052" i="76"/>
  <c r="I1060" i="76"/>
  <c r="I1068" i="76"/>
  <c r="I1076" i="76"/>
  <c r="I1084" i="76"/>
  <c r="I1092" i="76"/>
  <c r="I1100" i="76"/>
  <c r="I1108" i="76"/>
  <c r="I1116" i="76"/>
  <c r="I1124" i="76"/>
  <c r="I1132" i="76"/>
  <c r="I1140" i="76"/>
  <c r="I134" i="76"/>
  <c r="I133" i="76"/>
  <c r="I132" i="76"/>
  <c r="I131" i="76"/>
  <c r="I25" i="76"/>
  <c r="I37" i="76"/>
  <c r="I78" i="76"/>
  <c r="I94" i="76"/>
  <c r="I110" i="76"/>
  <c r="I40" i="76"/>
  <c r="I56" i="76"/>
  <c r="I74" i="76"/>
  <c r="I93" i="76"/>
  <c r="I109" i="76"/>
  <c r="I48" i="76"/>
  <c r="I60" i="76"/>
  <c r="I80" i="76"/>
  <c r="I96" i="76"/>
  <c r="I112" i="76"/>
  <c r="I27" i="76"/>
  <c r="I47" i="76"/>
  <c r="I55" i="76"/>
  <c r="I63" i="76"/>
  <c r="I71" i="76"/>
  <c r="I79" i="76"/>
  <c r="I95" i="76"/>
  <c r="I111" i="76"/>
  <c r="I1957" i="76"/>
  <c r="I1965" i="76"/>
  <c r="I1952" i="76"/>
  <c r="I1960" i="76"/>
  <c r="I1968" i="76"/>
  <c r="I1378" i="76"/>
  <c r="I1394" i="76"/>
  <c r="I1369" i="76"/>
  <c r="I1385" i="76"/>
  <c r="I1401" i="76"/>
  <c r="I1376" i="76"/>
  <c r="I1392" i="76"/>
  <c r="I1367" i="76"/>
  <c r="I1383" i="76"/>
  <c r="I1399" i="76"/>
  <c r="I282" i="76"/>
  <c r="I298" i="76"/>
  <c r="I314" i="76"/>
  <c r="I330" i="76"/>
  <c r="I346" i="76"/>
  <c r="I362" i="76"/>
  <c r="I285" i="76"/>
  <c r="I301" i="76"/>
  <c r="I317" i="76"/>
  <c r="I333" i="76"/>
  <c r="I349" i="76"/>
  <c r="I272" i="76"/>
  <c r="I288" i="76"/>
  <c r="I304" i="76"/>
  <c r="I320" i="76"/>
  <c r="I336" i="76"/>
  <c r="I352" i="76"/>
  <c r="I279" i="76"/>
  <c r="I295" i="76"/>
  <c r="I311" i="76"/>
  <c r="I327" i="76"/>
  <c r="I343" i="76"/>
  <c r="I359" i="76"/>
  <c r="I16" i="76"/>
  <c r="I2096" i="76"/>
  <c r="I2061" i="76"/>
  <c r="I2069" i="76"/>
  <c r="I2077" i="76"/>
  <c r="I2087" i="76"/>
  <c r="I2103" i="76"/>
  <c r="I2098" i="76"/>
  <c r="I2062" i="76"/>
  <c r="I2070" i="76"/>
  <c r="I2078" i="76"/>
  <c r="I2085" i="76"/>
  <c r="I2101" i="76"/>
  <c r="I1586" i="76"/>
  <c r="I1594" i="76"/>
  <c r="I1602" i="76"/>
  <c r="I1610" i="76"/>
  <c r="I1618" i="76"/>
  <c r="I1626" i="76"/>
  <c r="I1634" i="76"/>
  <c r="I1642" i="76"/>
  <c r="I1650" i="76"/>
  <c r="I1658" i="76"/>
  <c r="I1666" i="76"/>
  <c r="I1674" i="76"/>
  <c r="I1682" i="76"/>
  <c r="I1690" i="76"/>
  <c r="I1698" i="76"/>
  <c r="I1706" i="76"/>
  <c r="I1714" i="76"/>
  <c r="I1579" i="76"/>
  <c r="I1587" i="76"/>
  <c r="I1595" i="76"/>
  <c r="I1603" i="76"/>
  <c r="I1611" i="76"/>
  <c r="I1619" i="76"/>
  <c r="I1627" i="76"/>
  <c r="I1635" i="76"/>
  <c r="I1643" i="76"/>
  <c r="I1651" i="76"/>
  <c r="I1659" i="76"/>
  <c r="I1667" i="76"/>
  <c r="I1675" i="76"/>
  <c r="I1683" i="76"/>
  <c r="I1691" i="76"/>
  <c r="I1699" i="76"/>
  <c r="I1707" i="76"/>
  <c r="I1715" i="76"/>
  <c r="I543" i="76"/>
  <c r="I553" i="76"/>
  <c r="I561" i="76"/>
  <c r="I569" i="76"/>
  <c r="I577" i="76"/>
  <c r="I585" i="76"/>
  <c r="I593" i="76"/>
  <c r="I601" i="76"/>
  <c r="I609" i="76"/>
  <c r="I617" i="76"/>
  <c r="I625" i="76"/>
  <c r="I633" i="76"/>
  <c r="I641" i="76"/>
  <c r="I649" i="76"/>
  <c r="I657" i="76"/>
  <c r="I665" i="76"/>
  <c r="I673" i="76"/>
  <c r="I681" i="76"/>
  <c r="I689" i="76"/>
  <c r="I697" i="76"/>
  <c r="I548" i="76"/>
  <c r="I556" i="76"/>
  <c r="I564" i="76"/>
  <c r="I572" i="76"/>
  <c r="I580" i="76"/>
  <c r="I588" i="76"/>
  <c r="I596" i="76"/>
  <c r="I604" i="76"/>
  <c r="I612" i="76"/>
  <c r="I620" i="76"/>
  <c r="I628" i="76"/>
  <c r="I636" i="76"/>
  <c r="I644" i="76"/>
  <c r="I652" i="76"/>
  <c r="I660" i="76"/>
  <c r="I668" i="76"/>
  <c r="I676" i="76"/>
  <c r="I684" i="76"/>
  <c r="I692" i="76"/>
  <c r="I271" i="76"/>
  <c r="I1786" i="76"/>
  <c r="I1802" i="76"/>
  <c r="I1785" i="76"/>
  <c r="I1801" i="76"/>
  <c r="I1784" i="76"/>
  <c r="I1800" i="76"/>
  <c r="I1787" i="76"/>
  <c r="I861" i="76"/>
  <c r="I869" i="76"/>
  <c r="I877" i="76"/>
  <c r="I885" i="76"/>
  <c r="I893" i="76"/>
  <c r="I901" i="76"/>
  <c r="I909" i="76"/>
  <c r="I864" i="76"/>
  <c r="I872" i="76"/>
  <c r="I880" i="76"/>
  <c r="I888" i="76"/>
  <c r="I896" i="76"/>
  <c r="I904" i="76"/>
  <c r="I912" i="76"/>
  <c r="I541" i="76"/>
  <c r="I519" i="76"/>
  <c r="I503" i="76"/>
  <c r="I487" i="76"/>
  <c r="I471" i="76"/>
  <c r="I455" i="76"/>
  <c r="I439" i="76"/>
  <c r="I423" i="76"/>
  <c r="I407" i="76"/>
  <c r="I391" i="76"/>
  <c r="I375" i="76"/>
  <c r="I267" i="76"/>
  <c r="I251" i="76"/>
  <c r="I235" i="76"/>
  <c r="I219" i="76"/>
  <c r="I203" i="76"/>
  <c r="I187" i="76"/>
  <c r="I171" i="76"/>
  <c r="I155" i="76"/>
  <c r="I119" i="76"/>
  <c r="I1814" i="76"/>
  <c r="I1830" i="76"/>
  <c r="I1846" i="76"/>
  <c r="I1862" i="76"/>
  <c r="I1817" i="76"/>
  <c r="I1833" i="76"/>
  <c r="I1849" i="76"/>
  <c r="I1804" i="76"/>
  <c r="I1820" i="76"/>
  <c r="I1836" i="76"/>
  <c r="I1852" i="76"/>
  <c r="I1807" i="76"/>
  <c r="I1823" i="76"/>
  <c r="I1839" i="76"/>
  <c r="I1855" i="76"/>
  <c r="I1867" i="76"/>
  <c r="I1875" i="76"/>
  <c r="I1883" i="76"/>
  <c r="I1891" i="76"/>
  <c r="I1899" i="76"/>
  <c r="I1907" i="76"/>
  <c r="I1915" i="76"/>
  <c r="I1923" i="76"/>
  <c r="I1870" i="76"/>
  <c r="I1878" i="76"/>
  <c r="I1886" i="76"/>
  <c r="I1894" i="76"/>
  <c r="I1902" i="76"/>
  <c r="I1910" i="76"/>
  <c r="I1918" i="76"/>
  <c r="I1410" i="76"/>
  <c r="I1426" i="76"/>
  <c r="I1442" i="76"/>
  <c r="I1458" i="76"/>
  <c r="I1481" i="76"/>
  <c r="I1513" i="76"/>
  <c r="I1545" i="76"/>
  <c r="I1421" i="76"/>
  <c r="I1437" i="76"/>
  <c r="I1453" i="76"/>
  <c r="I1469" i="76"/>
  <c r="I1495" i="76"/>
  <c r="I1527" i="76"/>
  <c r="I1408" i="76"/>
  <c r="I1424" i="76"/>
  <c r="I1440" i="76"/>
  <c r="I1456" i="76"/>
  <c r="I1477" i="76"/>
  <c r="I1509" i="76"/>
  <c r="I1541" i="76"/>
  <c r="I1415" i="76"/>
  <c r="I1431" i="76"/>
  <c r="I1447" i="76"/>
  <c r="I1463" i="76"/>
  <c r="I1491" i="76"/>
  <c r="I1523" i="76"/>
  <c r="I1470" i="76"/>
  <c r="I1478" i="76"/>
  <c r="I1486" i="76"/>
  <c r="I1494" i="76"/>
  <c r="I1502" i="76"/>
  <c r="I1510" i="76"/>
  <c r="I1518" i="76"/>
  <c r="I1526" i="76"/>
  <c r="I1534" i="76"/>
  <c r="I1542" i="76"/>
  <c r="I1550" i="76"/>
  <c r="I1558" i="76"/>
  <c r="I1566" i="76"/>
  <c r="I1574" i="76"/>
  <c r="I1555" i="76"/>
  <c r="I1563" i="76"/>
  <c r="I1571" i="76"/>
  <c r="I915" i="76"/>
  <c r="I923" i="76"/>
  <c r="I931" i="76"/>
  <c r="I939" i="76"/>
  <c r="I947" i="76"/>
  <c r="I955" i="76"/>
  <c r="I963" i="76"/>
  <c r="I971" i="76"/>
  <c r="I920" i="76"/>
  <c r="I928" i="76"/>
  <c r="I936" i="76"/>
  <c r="I944" i="76"/>
  <c r="I952" i="76"/>
  <c r="I960" i="76"/>
  <c r="I968" i="76"/>
  <c r="I975" i="76"/>
  <c r="I983" i="76"/>
  <c r="I974" i="76"/>
  <c r="I982" i="76"/>
  <c r="I990" i="76"/>
  <c r="I3407" i="76"/>
  <c r="I3415" i="76"/>
  <c r="I3402" i="76"/>
  <c r="I3410" i="76"/>
  <c r="I3418" i="76"/>
  <c r="I3425" i="76"/>
  <c r="I2860" i="76"/>
  <c r="I2866" i="76"/>
  <c r="I2878" i="76"/>
  <c r="I2894" i="76"/>
  <c r="I2857" i="76"/>
  <c r="I2868" i="76"/>
  <c r="I2880" i="76"/>
  <c r="I2896" i="76"/>
  <c r="I2875" i="76"/>
  <c r="I2883" i="76"/>
  <c r="I2891" i="76"/>
  <c r="I2899" i="76"/>
  <c r="I2904" i="76"/>
  <c r="I2499" i="76"/>
  <c r="I2515" i="76"/>
  <c r="I2494" i="76"/>
  <c r="I2510" i="76"/>
  <c r="I2489" i="76"/>
  <c r="I2505" i="76"/>
  <c r="I2521" i="76"/>
  <c r="I2500" i="76"/>
  <c r="I2516" i="76"/>
  <c r="I2385" i="76"/>
  <c r="I2393" i="76"/>
  <c r="I2401" i="76"/>
  <c r="I2409" i="76"/>
  <c r="I2417" i="76"/>
  <c r="I2425" i="76"/>
  <c r="I2433" i="76"/>
  <c r="I2441" i="76"/>
  <c r="I2449" i="76"/>
  <c r="I2457" i="76"/>
  <c r="I2386" i="76"/>
  <c r="I2394" i="76"/>
  <c r="I2402" i="76"/>
  <c r="I2410" i="76"/>
  <c r="I2418" i="76"/>
  <c r="I2426" i="76"/>
  <c r="I2434" i="76"/>
  <c r="I2442" i="76"/>
  <c r="I2450" i="76"/>
  <c r="I2458" i="76"/>
  <c r="I524" i="76"/>
  <c r="I508" i="76"/>
  <c r="I492" i="76"/>
  <c r="I476" i="76"/>
  <c r="I460" i="76"/>
  <c r="I444" i="76"/>
  <c r="I428" i="76"/>
  <c r="I412" i="76"/>
  <c r="I396" i="76"/>
  <c r="I380" i="76"/>
  <c r="I364" i="76"/>
  <c r="I256" i="76"/>
  <c r="I240" i="76"/>
  <c r="I224" i="76"/>
  <c r="I208" i="76"/>
  <c r="I192" i="76"/>
  <c r="I176" i="76"/>
  <c r="I160" i="76"/>
  <c r="I144" i="76"/>
  <c r="I13" i="76"/>
  <c r="I3588" i="76"/>
  <c r="I3621" i="76"/>
  <c r="I3640" i="76"/>
  <c r="I3596" i="76"/>
  <c r="I3604" i="76"/>
  <c r="I3612" i="76"/>
  <c r="I3626" i="76"/>
  <c r="I3658" i="76"/>
  <c r="I3652" i="76"/>
  <c r="I3589" i="76"/>
  <c r="I3597" i="76"/>
  <c r="I3605" i="76"/>
  <c r="I3613" i="76"/>
  <c r="I3620" i="76"/>
  <c r="I3654" i="76"/>
  <c r="I3627" i="76"/>
  <c r="I3635" i="76"/>
  <c r="I3643" i="76"/>
  <c r="I3651" i="76"/>
  <c r="I3659" i="76"/>
  <c r="I3538" i="76"/>
  <c r="I3550" i="76"/>
  <c r="I3535" i="76"/>
  <c r="I3551" i="76"/>
  <c r="I3556" i="76"/>
  <c r="I3559" i="76"/>
  <c r="I3368" i="76"/>
  <c r="I3370" i="76"/>
  <c r="I3359" i="76"/>
  <c r="I3360" i="76"/>
  <c r="I3365" i="76"/>
  <c r="I3373" i="76"/>
  <c r="I3381" i="76"/>
  <c r="I3389" i="76"/>
  <c r="I3397" i="76"/>
  <c r="I3374" i="76"/>
  <c r="I3382" i="76"/>
  <c r="I3390" i="76"/>
  <c r="I3398" i="76"/>
  <c r="I2697" i="76"/>
  <c r="I2705" i="76"/>
  <c r="I2694" i="76"/>
  <c r="I2702" i="76"/>
  <c r="I2714" i="76"/>
  <c r="I2722" i="76"/>
  <c r="I2730" i="76"/>
  <c r="I2738" i="76"/>
  <c r="I2746" i="76"/>
  <c r="I2754" i="76"/>
  <c r="I2762" i="76"/>
  <c r="I2770" i="76"/>
  <c r="I2778" i="76"/>
  <c r="I2786" i="76"/>
  <c r="I2794" i="76"/>
  <c r="I2802" i="76"/>
  <c r="I2810" i="76"/>
  <c r="I2818" i="76"/>
  <c r="I2826" i="76"/>
  <c r="I2834" i="76"/>
  <c r="I2842" i="76"/>
  <c r="I2850" i="76"/>
  <c r="I2711" i="76"/>
  <c r="I2719" i="76"/>
  <c r="I2727" i="76"/>
  <c r="I2735" i="76"/>
  <c r="I2743" i="76"/>
  <c r="I2751" i="76"/>
  <c r="I2759" i="76"/>
  <c r="I2767" i="76"/>
  <c r="I2775" i="76"/>
  <c r="I2783" i="76"/>
  <c r="I2791" i="76"/>
  <c r="I2799" i="76"/>
  <c r="I2807" i="76"/>
  <c r="I2815" i="76"/>
  <c r="I2823" i="76"/>
  <c r="I2831" i="76"/>
  <c r="I2839" i="76"/>
  <c r="I2847" i="76"/>
  <c r="I2583" i="76"/>
  <c r="I2591" i="76"/>
  <c r="I2599" i="76"/>
  <c r="I2582" i="76"/>
  <c r="I2590" i="76"/>
  <c r="I2598" i="76"/>
  <c r="I2459" i="76"/>
  <c r="I2467" i="76"/>
  <c r="I2475" i="76"/>
  <c r="I2483" i="76"/>
  <c r="I2466" i="76"/>
  <c r="I2474" i="76"/>
  <c r="I2482" i="76"/>
  <c r="I2243" i="76"/>
  <c r="I2242" i="76"/>
  <c r="I2557" i="76"/>
  <c r="I2565" i="76"/>
  <c r="I2573" i="76"/>
  <c r="I2558" i="76"/>
  <c r="I2566" i="76"/>
  <c r="I2574" i="76"/>
  <c r="I533" i="76"/>
  <c r="I517" i="76"/>
  <c r="I501" i="76"/>
  <c r="I485" i="76"/>
  <c r="I469" i="76"/>
  <c r="I453" i="76"/>
  <c r="I437" i="76"/>
  <c r="I421" i="76"/>
  <c r="I405" i="76"/>
  <c r="I389" i="76"/>
  <c r="I373" i="76"/>
  <c r="I265" i="76"/>
  <c r="I249" i="76"/>
  <c r="I233" i="76"/>
  <c r="I217" i="76"/>
  <c r="I201" i="76"/>
  <c r="I185" i="76"/>
  <c r="I169" i="76"/>
  <c r="I153" i="76"/>
  <c r="I117" i="76"/>
  <c r="I705" i="76"/>
  <c r="I713" i="76"/>
  <c r="I721" i="76"/>
  <c r="I729" i="76"/>
  <c r="I737" i="76"/>
  <c r="I745" i="76"/>
  <c r="I753" i="76"/>
  <c r="I761" i="76"/>
  <c r="I769" i="76"/>
  <c r="I777" i="76"/>
  <c r="I785" i="76"/>
  <c r="I793" i="76"/>
  <c r="I801" i="76"/>
  <c r="I809" i="76"/>
  <c r="I817" i="76"/>
  <c r="I825" i="76"/>
  <c r="I833" i="76"/>
  <c r="I841" i="76"/>
  <c r="I849" i="76"/>
  <c r="I857" i="76"/>
  <c r="I704" i="76"/>
  <c r="I712" i="76"/>
  <c r="I720" i="76"/>
  <c r="I728" i="76"/>
  <c r="I736" i="76"/>
  <c r="I744" i="76"/>
  <c r="I752" i="76"/>
  <c r="I760" i="76"/>
  <c r="I768" i="76"/>
  <c r="I776" i="76"/>
  <c r="I784" i="76"/>
  <c r="I792" i="76"/>
  <c r="I800" i="76"/>
  <c r="I808" i="76"/>
  <c r="I816" i="76"/>
  <c r="I824" i="76"/>
  <c r="I832" i="76"/>
  <c r="I840" i="76"/>
  <c r="I848" i="76"/>
  <c r="I856" i="76"/>
  <c r="I3564" i="76"/>
  <c r="I3572" i="76"/>
  <c r="I3580" i="76"/>
  <c r="I3565" i="76"/>
  <c r="I3573" i="76"/>
  <c r="I3581" i="76"/>
  <c r="I2679" i="76"/>
  <c r="I2687" i="76"/>
  <c r="I2676" i="76"/>
  <c r="I2684" i="76"/>
  <c r="I539" i="76"/>
  <c r="I522" i="76"/>
  <c r="I506" i="76"/>
  <c r="I490" i="76"/>
  <c r="I474" i="76"/>
  <c r="I458" i="76"/>
  <c r="I442" i="76"/>
  <c r="I426" i="76"/>
  <c r="I410" i="76"/>
  <c r="I394" i="76"/>
  <c r="I378" i="76"/>
  <c r="I270" i="76"/>
  <c r="I254" i="76"/>
  <c r="I238" i="76"/>
  <c r="I222" i="76"/>
  <c r="I206" i="76"/>
  <c r="I190" i="76"/>
  <c r="I174" i="76"/>
  <c r="I158" i="76"/>
  <c r="I142" i="76"/>
  <c r="I19" i="76"/>
  <c r="I3" i="76"/>
  <c r="I3432" i="76"/>
  <c r="I3448" i="76"/>
  <c r="I3464" i="76"/>
  <c r="I3490" i="76"/>
  <c r="I3518" i="76"/>
  <c r="I3438" i="76"/>
  <c r="I3454" i="76"/>
  <c r="I3470" i="76"/>
  <c r="I3516" i="76"/>
  <c r="I3485" i="76"/>
  <c r="I3501" i="76"/>
  <c r="I3427" i="76"/>
  <c r="I3435" i="76"/>
  <c r="I3443" i="76"/>
  <c r="I3451" i="76"/>
  <c r="I3459" i="76"/>
  <c r="I3467" i="76"/>
  <c r="I3478" i="76"/>
  <c r="I3494" i="76"/>
  <c r="I3506" i="76"/>
  <c r="I3481" i="76"/>
  <c r="I3497" i="76"/>
  <c r="I3513" i="76"/>
  <c r="I2909" i="76"/>
  <c r="I2917" i="76"/>
  <c r="I2925" i="76"/>
  <c r="I2933" i="76"/>
  <c r="I2941" i="76"/>
  <c r="I2949" i="76"/>
  <c r="I2957" i="76"/>
  <c r="I2965" i="76"/>
  <c r="I2973" i="76"/>
  <c r="I2981" i="76"/>
  <c r="I2989" i="76"/>
  <c r="I2997" i="76"/>
  <c r="I3005" i="76"/>
  <c r="I2910" i="76"/>
  <c r="I2918" i="76"/>
  <c r="I2926" i="76"/>
  <c r="I2934" i="76"/>
  <c r="I2942" i="76"/>
  <c r="I2950" i="76"/>
  <c r="I2958" i="76"/>
  <c r="I2966" i="76"/>
  <c r="I2974" i="76"/>
  <c r="I2982" i="76"/>
  <c r="I2990" i="76"/>
  <c r="I2998" i="76"/>
  <c r="I3006" i="76"/>
  <c r="I2637" i="76"/>
  <c r="I2645" i="76"/>
  <c r="I2653" i="76"/>
  <c r="I2661" i="76"/>
  <c r="I2669" i="76"/>
  <c r="I2634" i="76"/>
  <c r="I2642" i="76"/>
  <c r="I2650" i="76"/>
  <c r="I2658" i="76"/>
  <c r="I2666" i="76"/>
  <c r="I2523" i="76"/>
  <c r="I2524" i="76"/>
  <c r="I2533" i="76"/>
  <c r="I2541" i="76"/>
  <c r="I2549" i="76"/>
  <c r="I2530" i="76"/>
  <c r="I2538" i="76"/>
  <c r="I2546" i="76"/>
  <c r="I2554" i="76"/>
  <c r="I2263" i="76"/>
  <c r="I2271" i="76"/>
  <c r="I2279" i="76"/>
  <c r="I2287" i="76"/>
  <c r="I2295" i="76"/>
  <c r="I2303" i="76"/>
  <c r="I2311" i="76"/>
  <c r="I2319" i="76"/>
  <c r="I2327" i="76"/>
  <c r="I2335" i="76"/>
  <c r="I2343" i="76"/>
  <c r="I2351" i="76"/>
  <c r="I2359" i="76"/>
  <c r="I2367" i="76"/>
  <c r="I2375" i="76"/>
  <c r="I2260" i="76"/>
  <c r="I2268" i="76"/>
  <c r="I2276" i="76"/>
  <c r="I2284" i="76"/>
  <c r="I2292" i="76"/>
  <c r="I2300" i="76"/>
  <c r="I2308" i="76"/>
  <c r="I2316" i="76"/>
  <c r="I2324" i="76"/>
  <c r="I2332" i="76"/>
  <c r="I2340" i="76"/>
  <c r="I2348" i="76"/>
  <c r="I2356" i="76"/>
  <c r="I2364" i="76"/>
  <c r="I2372" i="76"/>
  <c r="I2104" i="76"/>
  <c r="I2120" i="76"/>
  <c r="I2115" i="76"/>
  <c r="I2110" i="76"/>
  <c r="I2105" i="76"/>
  <c r="I2121" i="76"/>
  <c r="I1975" i="76"/>
  <c r="I1983" i="76"/>
  <c r="I1991" i="76"/>
  <c r="I1999" i="76"/>
  <c r="I2007" i="76"/>
  <c r="I2015" i="76"/>
  <c r="I2023" i="76"/>
  <c r="I2031" i="76"/>
  <c r="I2039" i="76"/>
  <c r="I2047" i="76"/>
  <c r="I2055" i="76"/>
  <c r="I1976" i="76"/>
  <c r="I1984" i="76"/>
  <c r="I1992" i="76"/>
  <c r="I2000" i="76"/>
  <c r="I2008" i="76"/>
  <c r="I2016" i="76"/>
  <c r="I2024" i="76"/>
  <c r="I2032" i="76"/>
  <c r="I2040" i="76"/>
  <c r="I2048" i="76"/>
  <c r="I2056" i="76"/>
  <c r="I3546" i="76"/>
  <c r="I3548" i="76"/>
  <c r="I3547" i="76"/>
  <c r="I2611" i="76"/>
  <c r="I2619" i="76"/>
  <c r="I2627" i="76"/>
  <c r="I2610" i="76"/>
  <c r="I2618" i="76"/>
  <c r="I2626" i="76"/>
  <c r="I2251" i="76"/>
  <c r="I2250" i="76"/>
  <c r="I1941" i="76"/>
  <c r="I1949" i="76"/>
  <c r="I1946" i="76"/>
  <c r="I1738" i="76"/>
  <c r="I1754" i="76"/>
  <c r="I1770" i="76"/>
  <c r="I1728" i="76"/>
  <c r="I1745" i="76"/>
  <c r="I1761" i="76"/>
  <c r="I1736" i="76"/>
  <c r="I1752" i="76"/>
  <c r="I1768" i="76"/>
  <c r="I1727" i="76"/>
  <c r="I1739" i="76"/>
  <c r="I1755" i="76"/>
  <c r="I1771" i="76"/>
  <c r="I1149" i="76"/>
  <c r="I1157" i="76"/>
  <c r="I1165" i="76"/>
  <c r="I1173" i="76"/>
  <c r="I1181" i="76"/>
  <c r="I1189" i="76"/>
  <c r="I1197" i="76"/>
  <c r="I1205" i="76"/>
  <c r="I1213" i="76"/>
  <c r="I1221" i="76"/>
  <c r="I1229" i="76"/>
  <c r="I1237" i="76"/>
  <c r="I1245" i="76"/>
  <c r="I1253" i="76"/>
  <c r="I1261" i="76"/>
  <c r="I1269" i="76"/>
  <c r="I1277" i="76"/>
  <c r="I1285" i="76"/>
  <c r="I1293" i="76"/>
  <c r="I1301" i="76"/>
  <c r="I1309" i="76"/>
  <c r="I1317" i="76"/>
  <c r="I1325" i="76"/>
  <c r="I1333" i="76"/>
  <c r="I1341" i="76"/>
  <c r="I1349" i="76"/>
  <c r="I1357" i="76"/>
  <c r="I1144" i="76"/>
  <c r="I1152" i="76"/>
  <c r="I1160" i="76"/>
  <c r="I1168" i="76"/>
  <c r="I1176" i="76"/>
  <c r="I1184" i="76"/>
  <c r="I1192" i="76"/>
  <c r="I1200" i="76"/>
  <c r="I1208" i="76"/>
  <c r="I1216" i="76"/>
  <c r="I1224" i="76"/>
  <c r="I1232" i="76"/>
  <c r="I1240" i="76"/>
  <c r="I1248" i="76"/>
  <c r="I1256" i="76"/>
  <c r="I1264" i="76"/>
  <c r="I1272" i="76"/>
  <c r="I1280" i="76"/>
  <c r="I1288" i="76"/>
  <c r="I1296" i="76"/>
  <c r="I1304" i="76"/>
  <c r="I1312" i="76"/>
  <c r="I1320" i="76"/>
  <c r="I1328" i="76"/>
  <c r="I1336" i="76"/>
  <c r="I1344" i="76"/>
  <c r="I1352" i="76"/>
  <c r="I1364" i="76"/>
  <c r="I3530" i="76"/>
  <c r="I3524" i="76"/>
  <c r="I3525" i="76"/>
  <c r="I3011" i="76"/>
  <c r="I3019" i="76"/>
  <c r="I3027" i="76"/>
  <c r="I3010" i="76"/>
  <c r="I3018" i="76"/>
  <c r="I3026" i="76"/>
  <c r="I3034" i="76"/>
  <c r="I3035" i="76"/>
  <c r="I3043" i="76"/>
  <c r="I3051" i="76"/>
  <c r="I3060" i="76"/>
  <c r="I3068" i="76"/>
  <c r="I3083" i="76"/>
  <c r="I3105" i="76"/>
  <c r="I3137" i="76"/>
  <c r="I3077" i="76"/>
  <c r="I3099" i="76"/>
  <c r="I3131" i="76"/>
  <c r="I3163" i="76"/>
  <c r="I3182" i="76"/>
  <c r="I3198" i="76"/>
  <c r="I3042" i="76"/>
  <c r="I3050" i="76"/>
  <c r="I3059" i="76"/>
  <c r="I3067" i="76"/>
  <c r="I3079" i="76"/>
  <c r="I3093" i="76"/>
  <c r="I3125" i="76"/>
  <c r="I3157" i="76"/>
  <c r="I3081" i="76"/>
  <c r="I3095" i="76"/>
  <c r="I3127" i="76"/>
  <c r="I3159" i="76"/>
  <c r="I3177" i="76"/>
  <c r="I3193" i="76"/>
  <c r="I3213" i="76"/>
  <c r="I3098" i="76"/>
  <c r="I3106" i="76"/>
  <c r="I3114" i="76"/>
  <c r="I3122" i="76"/>
  <c r="I3130" i="76"/>
  <c r="I3138" i="76"/>
  <c r="I3146" i="76"/>
  <c r="I3154" i="76"/>
  <c r="I3162" i="76"/>
  <c r="I3172" i="76"/>
  <c r="I3188" i="76"/>
  <c r="I3204" i="76"/>
  <c r="I3175" i="76"/>
  <c r="I3191" i="76"/>
  <c r="I3207" i="76"/>
  <c r="I3210" i="76"/>
  <c r="I3221" i="76"/>
  <c r="I3229" i="76"/>
  <c r="I3237" i="76"/>
  <c r="I3245" i="76"/>
  <c r="I3253" i="76"/>
  <c r="I3261" i="76"/>
  <c r="I3269" i="76"/>
  <c r="I3277" i="76"/>
  <c r="I3285" i="76"/>
  <c r="I3293" i="76"/>
  <c r="I3301" i="76"/>
  <c r="I3309" i="76"/>
  <c r="I3317" i="76"/>
  <c r="I3325" i="76"/>
  <c r="I3333" i="76"/>
  <c r="I3341" i="76"/>
  <c r="I3349" i="76"/>
  <c r="I3222" i="76"/>
  <c r="I3230" i="76"/>
  <c r="I3238" i="76"/>
  <c r="I3246" i="76"/>
  <c r="I3254" i="76"/>
  <c r="I3262" i="76"/>
  <c r="I3270" i="76"/>
  <c r="I3278" i="76"/>
  <c r="I3286" i="76"/>
  <c r="I3294" i="76"/>
  <c r="I3302" i="76"/>
  <c r="I3310" i="76"/>
  <c r="I3318" i="76"/>
  <c r="I3326" i="76"/>
  <c r="I3334" i="76"/>
  <c r="I3342" i="76"/>
  <c r="I2128" i="76"/>
  <c r="I2144" i="76"/>
  <c r="I2160" i="76"/>
  <c r="I2176" i="76"/>
  <c r="I2135" i="76"/>
  <c r="I2151" i="76"/>
  <c r="I2167" i="76"/>
  <c r="I2126" i="76"/>
  <c r="I2142" i="76"/>
  <c r="I2158" i="76"/>
  <c r="I2174" i="76"/>
  <c r="I2133" i="76"/>
  <c r="I2149" i="76"/>
  <c r="I2165" i="76"/>
  <c r="I2181" i="76"/>
  <c r="I2189" i="76"/>
  <c r="I2197" i="76"/>
  <c r="I2205" i="76"/>
  <c r="I2213" i="76"/>
  <c r="I2221" i="76"/>
  <c r="I2229" i="76"/>
  <c r="I2237" i="76"/>
  <c r="I2188" i="76"/>
  <c r="I2196" i="76"/>
  <c r="I2204" i="76"/>
  <c r="I2212" i="76"/>
  <c r="I2220" i="76"/>
  <c r="I2228" i="76"/>
  <c r="I2236" i="76"/>
  <c r="I4" i="76"/>
  <c r="I1931" i="76"/>
  <c r="I1939" i="76"/>
  <c r="I1930" i="76"/>
  <c r="I1938" i="76"/>
  <c r="I997" i="76"/>
  <c r="I1005" i="76"/>
  <c r="I1013" i="76"/>
  <c r="I1021" i="76"/>
  <c r="I1029" i="76"/>
  <c r="I1037" i="76"/>
  <c r="I1045" i="76"/>
  <c r="I1053" i="76"/>
  <c r="I1061" i="76"/>
  <c r="I1069" i="76"/>
  <c r="I1077" i="76"/>
  <c r="I1085" i="76"/>
  <c r="I1093" i="76"/>
  <c r="I1101" i="76"/>
  <c r="I1109" i="76"/>
  <c r="I1117" i="76"/>
  <c r="I1125" i="76"/>
  <c r="I1133" i="76"/>
  <c r="I1141" i="76"/>
  <c r="I998" i="76"/>
  <c r="I1006" i="76"/>
  <c r="I1014" i="76"/>
  <c r="I1022" i="76"/>
  <c r="I1030" i="76"/>
  <c r="I1038" i="76"/>
  <c r="I1046" i="76"/>
  <c r="I1054" i="76"/>
  <c r="I1062" i="76"/>
  <c r="I1070" i="76"/>
  <c r="I1078" i="76"/>
  <c r="I1086" i="76"/>
  <c r="I1094" i="76"/>
  <c r="I1102" i="76"/>
  <c r="I1110" i="76"/>
  <c r="I1118" i="76"/>
  <c r="I1126" i="76"/>
  <c r="I1134" i="76"/>
  <c r="I1142" i="76"/>
  <c r="I138" i="76"/>
  <c r="I137" i="76"/>
  <c r="I136" i="76"/>
  <c r="I135" i="76"/>
  <c r="I29" i="76"/>
  <c r="I39" i="76"/>
  <c r="I82" i="76"/>
  <c r="I98" i="76"/>
  <c r="I114" i="76"/>
  <c r="I44" i="76"/>
  <c r="I68" i="76"/>
  <c r="I81" i="76"/>
  <c r="I97" i="76"/>
  <c r="I113" i="76"/>
  <c r="I52" i="76"/>
  <c r="I62" i="76"/>
  <c r="I84" i="76"/>
  <c r="I100" i="76"/>
  <c r="I26" i="76"/>
  <c r="I31" i="76"/>
  <c r="I49" i="76"/>
  <c r="I57" i="76"/>
  <c r="I65" i="76"/>
  <c r="I73" i="76"/>
  <c r="I83" i="76"/>
  <c r="I99" i="76"/>
  <c r="I1951" i="76"/>
  <c r="I1959" i="76"/>
  <c r="I1967" i="76"/>
  <c r="I1954" i="76"/>
  <c r="I1962" i="76"/>
  <c r="I1366" i="76"/>
  <c r="I1382" i="76"/>
  <c r="I1398" i="76"/>
  <c r="I1373" i="76"/>
  <c r="I1389" i="76"/>
  <c r="I1405" i="76"/>
  <c r="I1380" i="76"/>
  <c r="I1396" i="76"/>
  <c r="I1371" i="76"/>
  <c r="I1387" i="76"/>
  <c r="I1403" i="76"/>
  <c r="I286" i="76"/>
  <c r="I302" i="76"/>
  <c r="I318" i="76"/>
  <c r="I334" i="76"/>
  <c r="I350" i="76"/>
  <c r="I273" i="76"/>
  <c r="I289" i="76"/>
  <c r="I305" i="76"/>
  <c r="I321" i="76"/>
  <c r="I337" i="76"/>
  <c r="I353" i="76"/>
  <c r="I276" i="76"/>
  <c r="I292" i="76"/>
  <c r="I308" i="76"/>
  <c r="I324" i="76"/>
  <c r="I340" i="76"/>
  <c r="I356" i="76"/>
  <c r="I283" i="76"/>
  <c r="I299" i="76"/>
  <c r="I315" i="76"/>
  <c r="I331" i="76"/>
  <c r="I347" i="76"/>
  <c r="I10" i="76"/>
  <c r="I8" i="76"/>
  <c r="I2100" i="76"/>
  <c r="I2063" i="76"/>
  <c r="I2071" i="76"/>
  <c r="I2079" i="76"/>
  <c r="I2091" i="76"/>
  <c r="I2086" i="76"/>
  <c r="I2102" i="76"/>
  <c r="I2064" i="76"/>
  <c r="I2072" i="76"/>
  <c r="I2080" i="76"/>
  <c r="I2089" i="76"/>
  <c r="I1580" i="76"/>
  <c r="I1588" i="76"/>
  <c r="I1596" i="76"/>
  <c r="I1604" i="76"/>
  <c r="I1612" i="76"/>
  <c r="I1620" i="76"/>
  <c r="I1628" i="76"/>
  <c r="I1636" i="76"/>
  <c r="I1644" i="76"/>
  <c r="I1652" i="76"/>
  <c r="I1660" i="76"/>
  <c r="I1668" i="76"/>
  <c r="I1676" i="76"/>
  <c r="I1684" i="76"/>
  <c r="I1692" i="76"/>
  <c r="I1700" i="76"/>
  <c r="I1708" i="76"/>
  <c r="I1716" i="76"/>
  <c r="I1581" i="76"/>
  <c r="I1589" i="76"/>
  <c r="I1597" i="76"/>
  <c r="I1605" i="76"/>
  <c r="I1613" i="76"/>
  <c r="I1621" i="76"/>
  <c r="I1629" i="76"/>
  <c r="I1637" i="76"/>
  <c r="I1645" i="76"/>
  <c r="I1653" i="76"/>
  <c r="I1661" i="76"/>
  <c r="I1669" i="76"/>
  <c r="I1677" i="76"/>
  <c r="I1685" i="76"/>
  <c r="I1693" i="76"/>
  <c r="I1701" i="76"/>
  <c r="I1709" i="76"/>
  <c r="I1717" i="76"/>
  <c r="I547" i="76"/>
  <c r="I555" i="76"/>
  <c r="I563" i="76"/>
  <c r="I571" i="76"/>
  <c r="I579" i="76"/>
  <c r="I587" i="76"/>
  <c r="I595" i="76"/>
  <c r="I603" i="76"/>
  <c r="I611" i="76"/>
  <c r="I619" i="76"/>
  <c r="I627" i="76"/>
  <c r="I635" i="76"/>
  <c r="I643" i="76"/>
  <c r="I651" i="76"/>
  <c r="I659" i="76"/>
  <c r="I667" i="76"/>
  <c r="I675" i="76"/>
  <c r="I683" i="76"/>
  <c r="I691" i="76"/>
  <c r="I542" i="76"/>
  <c r="I550" i="76"/>
  <c r="I558" i="76"/>
  <c r="I566" i="76"/>
  <c r="I574" i="76"/>
  <c r="I582" i="76"/>
  <c r="I590" i="76"/>
  <c r="I598" i="76"/>
  <c r="I606" i="76"/>
  <c r="I614" i="76"/>
  <c r="I622" i="76"/>
  <c r="I630" i="76"/>
  <c r="I638" i="76"/>
  <c r="I646" i="76"/>
  <c r="I654" i="76"/>
  <c r="I662" i="76"/>
  <c r="I670" i="76"/>
  <c r="I678" i="76"/>
  <c r="I686" i="76"/>
  <c r="I694" i="76"/>
  <c r="I123" i="76"/>
  <c r="I1774" i="76"/>
  <c r="I1790" i="76"/>
  <c r="I1773" i="76"/>
  <c r="I1789" i="76"/>
  <c r="I1772" i="76"/>
  <c r="I1788" i="76"/>
  <c r="I1775" i="76"/>
  <c r="I1791" i="76"/>
  <c r="I863" i="76"/>
  <c r="I871" i="76"/>
  <c r="I879" i="76"/>
  <c r="I887" i="76"/>
  <c r="I895" i="76"/>
  <c r="I903" i="76"/>
  <c r="I911" i="76"/>
  <c r="I866" i="76"/>
  <c r="I874" i="76"/>
  <c r="I882" i="76"/>
  <c r="I890" i="76"/>
  <c r="I898" i="76"/>
  <c r="I906" i="76"/>
  <c r="I18" i="76"/>
  <c r="B5" i="40"/>
  <c r="B6" i="40"/>
  <c r="B7" i="40"/>
  <c r="B8" i="40"/>
  <c r="B9" i="40"/>
  <c r="B10" i="40"/>
  <c r="B11" i="40"/>
  <c r="B12" i="40"/>
  <c r="B13" i="40"/>
  <c r="B14" i="40"/>
  <c r="B15" i="40"/>
  <c r="B16" i="40"/>
  <c r="B17" i="40"/>
  <c r="B18" i="40"/>
  <c r="B19" i="40"/>
  <c r="B20" i="40"/>
  <c r="B21" i="40"/>
  <c r="B22" i="40"/>
  <c r="B23" i="40"/>
  <c r="B24" i="40"/>
  <c r="B25" i="40"/>
  <c r="B26" i="40"/>
  <c r="B27" i="40"/>
  <c r="B28" i="40"/>
  <c r="B29" i="40"/>
  <c r="B30" i="40"/>
  <c r="B31" i="40"/>
  <c r="B32" i="40"/>
  <c r="B33" i="40"/>
  <c r="B34" i="40"/>
  <c r="B35" i="40"/>
  <c r="B36" i="40"/>
  <c r="B37" i="40"/>
  <c r="B38" i="40"/>
  <c r="B39" i="40"/>
  <c r="B40" i="40"/>
  <c r="B41" i="40"/>
  <c r="B42" i="40"/>
  <c r="B43" i="40"/>
  <c r="B44" i="40"/>
  <c r="B45" i="40"/>
  <c r="B46" i="40"/>
  <c r="B47" i="40"/>
  <c r="B48" i="40"/>
  <c r="B49" i="40"/>
  <c r="B50" i="40"/>
  <c r="B51" i="40"/>
  <c r="B52" i="40"/>
  <c r="B53" i="40"/>
  <c r="B54" i="40"/>
  <c r="B55" i="40"/>
  <c r="B56" i="40"/>
  <c r="B57" i="40"/>
  <c r="B58" i="40"/>
  <c r="B59" i="40"/>
  <c r="B60" i="40"/>
  <c r="B61" i="40"/>
  <c r="B62" i="40"/>
  <c r="B63" i="40"/>
  <c r="B64" i="40"/>
  <c r="B65" i="40"/>
  <c r="B66" i="40"/>
  <c r="B67" i="40"/>
  <c r="B68" i="40"/>
  <c r="B69" i="40"/>
  <c r="B70" i="40"/>
  <c r="B71" i="40"/>
  <c r="B72" i="40"/>
  <c r="B73" i="40"/>
  <c r="B74" i="40"/>
  <c r="B75" i="40"/>
  <c r="B76" i="40"/>
  <c r="B77" i="40"/>
  <c r="B78" i="40"/>
  <c r="B79" i="40"/>
  <c r="B80" i="40"/>
  <c r="B81" i="40"/>
  <c r="B82" i="40"/>
  <c r="B83" i="40"/>
  <c r="B84" i="40"/>
  <c r="B85" i="40"/>
  <c r="B86" i="40"/>
  <c r="B87" i="40"/>
  <c r="B88" i="40"/>
  <c r="B89" i="40"/>
  <c r="B90" i="40"/>
  <c r="B91" i="40"/>
  <c r="B92" i="40"/>
  <c r="B93" i="40"/>
  <c r="B94" i="40"/>
  <c r="B95" i="40"/>
  <c r="B96" i="40"/>
  <c r="J3057" i="76" l="1"/>
  <c r="N3057" i="76"/>
  <c r="J3022" i="76"/>
  <c r="N3022" i="76"/>
  <c r="F17" i="65" s="1"/>
  <c r="E17" i="65" s="1"/>
  <c r="O499" i="76"/>
  <c r="O483" i="76"/>
  <c r="O871" i="76"/>
  <c r="J871" i="76"/>
  <c r="O654" i="76"/>
  <c r="J654" i="76"/>
  <c r="O651" i="76"/>
  <c r="J651" i="76"/>
  <c r="O1701" i="76"/>
  <c r="J1701" i="76"/>
  <c r="J1716" i="76"/>
  <c r="O1716" i="76"/>
  <c r="J1588" i="76"/>
  <c r="O1588" i="76"/>
  <c r="J331" i="76"/>
  <c r="O331" i="76"/>
  <c r="J350" i="76"/>
  <c r="O350" i="76"/>
  <c r="O1962" i="76"/>
  <c r="J1962" i="76"/>
  <c r="O52" i="76"/>
  <c r="J52" i="76"/>
  <c r="J1134" i="76"/>
  <c r="O1134" i="76"/>
  <c r="J1125" i="76"/>
  <c r="O1125" i="76"/>
  <c r="J2213" i="76"/>
  <c r="N2213" i="76"/>
  <c r="F91" i="9" s="1"/>
  <c r="E91" i="9" s="1"/>
  <c r="J2160" i="76"/>
  <c r="N2160" i="76"/>
  <c r="F38" i="9" s="1"/>
  <c r="E38" i="9" s="1"/>
  <c r="J3238" i="76"/>
  <c r="N3238" i="76"/>
  <c r="F233" i="65" s="1"/>
  <c r="E233" i="65" s="1"/>
  <c r="J3245" i="76"/>
  <c r="N3245" i="76"/>
  <c r="F240" i="65" s="1"/>
  <c r="E240" i="65" s="1"/>
  <c r="J3213" i="76"/>
  <c r="N3213" i="76"/>
  <c r="F208" i="65" s="1"/>
  <c r="E208" i="65" s="1"/>
  <c r="J3182" i="76"/>
  <c r="N3182" i="76"/>
  <c r="F177" i="65" s="1"/>
  <c r="E177" i="65" s="1"/>
  <c r="J3068" i="76"/>
  <c r="N3068" i="76"/>
  <c r="F63" i="65" s="1"/>
  <c r="E63" i="65" s="1"/>
  <c r="J1352" i="76"/>
  <c r="O1352" i="76"/>
  <c r="J1224" i="76"/>
  <c r="O1224" i="76"/>
  <c r="J1285" i="76"/>
  <c r="O1285" i="76"/>
  <c r="J1189" i="76"/>
  <c r="O1189" i="76"/>
  <c r="J1770" i="76"/>
  <c r="O1770" i="76"/>
  <c r="J3546" i="76"/>
  <c r="N3546" i="76"/>
  <c r="F10" i="31" s="1"/>
  <c r="E10" i="31" s="1"/>
  <c r="J2105" i="76"/>
  <c r="N2105" i="76"/>
  <c r="F5" i="5" s="1"/>
  <c r="E5" i="5" s="1"/>
  <c r="O874" i="76"/>
  <c r="J874" i="76"/>
  <c r="O863" i="76"/>
  <c r="J863" i="76"/>
  <c r="O678" i="76"/>
  <c r="J678" i="76"/>
  <c r="O582" i="76"/>
  <c r="J582" i="76"/>
  <c r="O643" i="76"/>
  <c r="J643" i="76"/>
  <c r="O547" i="76"/>
  <c r="J547" i="76"/>
  <c r="O1597" i="76"/>
  <c r="J1597" i="76"/>
  <c r="J1644" i="76"/>
  <c r="O1644" i="76"/>
  <c r="J2064" i="76"/>
  <c r="O2064" i="76"/>
  <c r="O8" i="76"/>
  <c r="J8" i="76"/>
  <c r="J276" i="76"/>
  <c r="O276" i="76"/>
  <c r="O898" i="76"/>
  <c r="J898" i="76"/>
  <c r="O866" i="76"/>
  <c r="J866" i="76"/>
  <c r="O887" i="76"/>
  <c r="J887" i="76"/>
  <c r="J1791" i="76"/>
  <c r="O1791" i="76"/>
  <c r="J1789" i="76"/>
  <c r="O1789" i="76"/>
  <c r="J123" i="76"/>
  <c r="O123" i="76"/>
  <c r="O670" i="76"/>
  <c r="J670" i="76"/>
  <c r="O638" i="76"/>
  <c r="J638" i="76"/>
  <c r="O606" i="76"/>
  <c r="J606" i="76"/>
  <c r="O574" i="76"/>
  <c r="J574" i="76"/>
  <c r="O542" i="76"/>
  <c r="J542" i="76"/>
  <c r="O667" i="76"/>
  <c r="J667" i="76"/>
  <c r="O635" i="76"/>
  <c r="J635" i="76"/>
  <c r="O603" i="76"/>
  <c r="J603" i="76"/>
  <c r="O571" i="76"/>
  <c r="J571" i="76"/>
  <c r="O1717" i="76"/>
  <c r="J1717" i="76"/>
  <c r="O1685" i="76"/>
  <c r="J1685" i="76"/>
  <c r="O1653" i="76"/>
  <c r="J1653" i="76"/>
  <c r="O1621" i="76"/>
  <c r="J1621" i="76"/>
  <c r="O1589" i="76"/>
  <c r="J1589" i="76"/>
  <c r="J1700" i="76"/>
  <c r="O1700" i="76"/>
  <c r="J1668" i="76"/>
  <c r="O1668" i="76"/>
  <c r="J1636" i="76"/>
  <c r="O1636" i="76"/>
  <c r="J1604" i="76"/>
  <c r="O1604" i="76"/>
  <c r="J2089" i="76"/>
  <c r="O2089" i="76"/>
  <c r="J2102" i="76"/>
  <c r="O2102" i="76"/>
  <c r="J2071" i="76"/>
  <c r="O2071" i="76"/>
  <c r="J10" i="76"/>
  <c r="O10" i="76"/>
  <c r="J299" i="76"/>
  <c r="O299" i="76"/>
  <c r="J324" i="76"/>
  <c r="O324" i="76"/>
  <c r="J353" i="76"/>
  <c r="O353" i="76"/>
  <c r="J289" i="76"/>
  <c r="O289" i="76"/>
  <c r="J318" i="76"/>
  <c r="O318" i="76"/>
  <c r="J1387" i="76"/>
  <c r="O1387" i="76"/>
  <c r="J1405" i="76"/>
  <c r="O1405" i="76"/>
  <c r="J1382" i="76"/>
  <c r="O1382" i="76"/>
  <c r="O1967" i="76"/>
  <c r="J1967" i="76"/>
  <c r="J83" i="76"/>
  <c r="O83" i="76"/>
  <c r="O49" i="76"/>
  <c r="J49" i="76"/>
  <c r="J84" i="76"/>
  <c r="O84" i="76"/>
  <c r="J97" i="76"/>
  <c r="O97" i="76"/>
  <c r="J114" i="76"/>
  <c r="O114" i="76"/>
  <c r="J29" i="76"/>
  <c r="O29" i="76"/>
  <c r="J138" i="76"/>
  <c r="O138" i="76"/>
  <c r="J1118" i="76"/>
  <c r="O1118" i="76"/>
  <c r="J1086" i="76"/>
  <c r="O1086" i="76"/>
  <c r="J1054" i="76"/>
  <c r="O1054" i="76"/>
  <c r="J1022" i="76"/>
  <c r="O1022" i="76"/>
  <c r="J1141" i="76"/>
  <c r="O1141" i="76"/>
  <c r="J1109" i="76"/>
  <c r="O1109" i="76"/>
  <c r="J1077" i="76"/>
  <c r="O1077" i="76"/>
  <c r="J1045" i="76"/>
  <c r="O1045" i="76"/>
  <c r="J1013" i="76"/>
  <c r="O1013" i="76"/>
  <c r="O1930" i="76"/>
  <c r="J1930" i="76"/>
  <c r="J2236" i="76"/>
  <c r="N2236" i="76"/>
  <c r="F114" i="9" s="1"/>
  <c r="E114" i="9" s="1"/>
  <c r="J2204" i="76"/>
  <c r="N2204" i="76"/>
  <c r="F82" i="9" s="1"/>
  <c r="E82" i="9" s="1"/>
  <c r="J2229" i="76"/>
  <c r="N2229" i="76"/>
  <c r="F107" i="9" s="1"/>
  <c r="E107" i="9" s="1"/>
  <c r="J2197" i="76"/>
  <c r="N2197" i="76"/>
  <c r="F75" i="9" s="1"/>
  <c r="E75" i="9" s="1"/>
  <c r="J2149" i="76"/>
  <c r="N2149" i="76"/>
  <c r="F27" i="9" s="1"/>
  <c r="E27" i="9" s="1"/>
  <c r="J2142" i="76"/>
  <c r="N2142" i="76"/>
  <c r="F20" i="9" s="1"/>
  <c r="E20" i="9" s="1"/>
  <c r="J2135" i="76"/>
  <c r="N2135" i="76"/>
  <c r="F13" i="9" s="1"/>
  <c r="E13" i="9" s="1"/>
  <c r="J2128" i="76"/>
  <c r="N2128" i="76"/>
  <c r="F6" i="9" s="1"/>
  <c r="E6" i="9" s="1"/>
  <c r="J3318" i="76"/>
  <c r="N3318" i="76"/>
  <c r="J3286" i="76"/>
  <c r="N3286" i="76"/>
  <c r="J3254" i="76"/>
  <c r="N3254" i="76"/>
  <c r="J3222" i="76"/>
  <c r="N3222" i="76"/>
  <c r="F217" i="65" s="1"/>
  <c r="E217" i="65" s="1"/>
  <c r="J3325" i="76"/>
  <c r="N3325" i="76"/>
  <c r="J3293" i="76"/>
  <c r="N3293" i="76"/>
  <c r="J3261" i="76"/>
  <c r="N3261" i="76"/>
  <c r="J3229" i="76"/>
  <c r="N3229" i="76"/>
  <c r="F224" i="65" s="1"/>
  <c r="E224" i="65" s="1"/>
  <c r="J3191" i="76"/>
  <c r="N3191" i="76"/>
  <c r="F186" i="65" s="1"/>
  <c r="E186" i="65" s="1"/>
  <c r="J3172" i="76"/>
  <c r="N3172" i="76"/>
  <c r="F167" i="65" s="1"/>
  <c r="E167" i="65" s="1"/>
  <c r="N3138" i="76"/>
  <c r="F133" i="65" s="1"/>
  <c r="E133" i="65" s="1"/>
  <c r="J3138" i="76"/>
  <c r="N3106" i="76"/>
  <c r="F101" i="65" s="1"/>
  <c r="E101" i="65" s="1"/>
  <c r="J3106" i="76"/>
  <c r="J3177" i="76"/>
  <c r="N3177" i="76"/>
  <c r="F172" i="65" s="1"/>
  <c r="E172" i="65" s="1"/>
  <c r="J3081" i="76"/>
  <c r="N3081" i="76"/>
  <c r="F76" i="65" s="1"/>
  <c r="E76" i="65" s="1"/>
  <c r="J3079" i="76"/>
  <c r="N3079" i="76"/>
  <c r="F74" i="65" s="1"/>
  <c r="E74" i="65" s="1"/>
  <c r="J3042" i="76"/>
  <c r="N3042" i="76"/>
  <c r="F37" i="65" s="1"/>
  <c r="E37" i="65" s="1"/>
  <c r="J3131" i="76"/>
  <c r="N3131" i="76"/>
  <c r="F126" i="65" s="1"/>
  <c r="E126" i="65" s="1"/>
  <c r="J3105" i="76"/>
  <c r="N3105" i="76"/>
  <c r="F100" i="65" s="1"/>
  <c r="E100" i="65" s="1"/>
  <c r="J3051" i="76"/>
  <c r="N3051" i="76"/>
  <c r="F46" i="65" s="1"/>
  <c r="E46" i="65" s="1"/>
  <c r="J3026" i="76"/>
  <c r="N3026" i="76"/>
  <c r="F21" i="65" s="1"/>
  <c r="E21" i="65" s="1"/>
  <c r="J3019" i="76"/>
  <c r="N3019" i="76"/>
  <c r="F15" i="65" s="1"/>
  <c r="E15" i="65" s="1"/>
  <c r="J3530" i="76"/>
  <c r="N3530" i="76"/>
  <c r="J1336" i="76"/>
  <c r="O1336" i="76"/>
  <c r="J1304" i="76"/>
  <c r="O1304" i="76"/>
  <c r="J1272" i="76"/>
  <c r="O1272" i="76"/>
  <c r="J1240" i="76"/>
  <c r="O1240" i="76"/>
  <c r="J1208" i="76"/>
  <c r="O1208" i="76"/>
  <c r="J1176" i="76"/>
  <c r="O1176" i="76"/>
  <c r="J1144" i="76"/>
  <c r="O1144" i="76"/>
  <c r="J1333" i="76"/>
  <c r="O1333" i="76"/>
  <c r="J1301" i="76"/>
  <c r="O1301" i="76"/>
  <c r="J1269" i="76"/>
  <c r="O1269" i="76"/>
  <c r="J1237" i="76"/>
  <c r="O1237" i="76"/>
  <c r="J1205" i="76"/>
  <c r="O1205" i="76"/>
  <c r="J1173" i="76"/>
  <c r="O1173" i="76"/>
  <c r="J1771" i="76"/>
  <c r="O1771" i="76"/>
  <c r="J1768" i="76"/>
  <c r="O1768" i="76"/>
  <c r="J1745" i="76"/>
  <c r="O1745" i="76"/>
  <c r="J1738" i="76"/>
  <c r="O1738" i="76"/>
  <c r="J2250" i="76"/>
  <c r="N2250" i="76"/>
  <c r="F5" i="14" s="1"/>
  <c r="E5" i="14" s="1"/>
  <c r="J2610" i="76"/>
  <c r="N2610" i="76"/>
  <c r="F9" i="66" s="1"/>
  <c r="E9" i="66" s="1"/>
  <c r="J3547" i="76"/>
  <c r="N3547" i="76"/>
  <c r="F11" i="31" s="1"/>
  <c r="E11" i="31" s="1"/>
  <c r="J2048" i="76"/>
  <c r="O2048" i="76"/>
  <c r="J2016" i="76"/>
  <c r="O2016" i="76"/>
  <c r="O1984" i="76"/>
  <c r="J1984" i="76"/>
  <c r="J2039" i="76"/>
  <c r="O2039" i="76"/>
  <c r="J2007" i="76"/>
  <c r="O2007" i="76"/>
  <c r="O1975" i="76"/>
  <c r="J1975" i="76"/>
  <c r="J2115" i="76"/>
  <c r="N2115" i="76"/>
  <c r="F15" i="5" s="1"/>
  <c r="E15" i="5" s="1"/>
  <c r="J2364" i="76"/>
  <c r="N2364" i="76"/>
  <c r="F110" i="48" s="1"/>
  <c r="E110" i="48" s="1"/>
  <c r="J2332" i="76"/>
  <c r="N2332" i="76"/>
  <c r="F78" i="48" s="1"/>
  <c r="E78" i="48" s="1"/>
  <c r="J2300" i="76"/>
  <c r="N2300" i="76"/>
  <c r="F46" i="48" s="1"/>
  <c r="E46" i="48" s="1"/>
  <c r="J2268" i="76"/>
  <c r="N2268" i="76"/>
  <c r="F14" i="48" s="1"/>
  <c r="E14" i="48" s="1"/>
  <c r="J2359" i="76"/>
  <c r="N2359" i="76"/>
  <c r="F105" i="48" s="1"/>
  <c r="E105" i="48" s="1"/>
  <c r="J2327" i="76"/>
  <c r="N2327" i="76"/>
  <c r="F73" i="48" s="1"/>
  <c r="E73" i="48" s="1"/>
  <c r="J2295" i="76"/>
  <c r="N2295" i="76"/>
  <c r="F41" i="48" s="1"/>
  <c r="E41" i="48" s="1"/>
  <c r="J2263" i="76"/>
  <c r="N2263" i="76"/>
  <c r="F9" i="48" s="1"/>
  <c r="E9" i="48" s="1"/>
  <c r="J2530" i="76"/>
  <c r="N2530" i="76"/>
  <c r="F11" i="63" s="1"/>
  <c r="E11" i="63" s="1"/>
  <c r="J2524" i="76"/>
  <c r="N2524" i="76"/>
  <c r="J2650" i="76"/>
  <c r="N2650" i="76"/>
  <c r="F23" i="67" s="1"/>
  <c r="E23" i="67" s="1"/>
  <c r="J2661" i="76"/>
  <c r="N2661" i="76"/>
  <c r="F34" i="67" s="1"/>
  <c r="E34" i="67" s="1"/>
  <c r="J3006" i="76"/>
  <c r="N3006" i="76"/>
  <c r="F105" i="60" s="1"/>
  <c r="E105" i="60" s="1"/>
  <c r="J2974" i="76"/>
  <c r="N2974" i="76"/>
  <c r="F73" i="60" s="1"/>
  <c r="E73" i="60" s="1"/>
  <c r="J2942" i="76"/>
  <c r="N2942" i="76"/>
  <c r="F41" i="60" s="1"/>
  <c r="E41" i="60" s="1"/>
  <c r="J2910" i="76"/>
  <c r="N2910" i="76"/>
  <c r="F9" i="60" s="1"/>
  <c r="E9" i="60" s="1"/>
  <c r="J2981" i="76"/>
  <c r="N2981" i="76"/>
  <c r="F80" i="60" s="1"/>
  <c r="E80" i="60" s="1"/>
  <c r="J2949" i="76"/>
  <c r="N2949" i="76"/>
  <c r="F48" i="60" s="1"/>
  <c r="E48" i="60" s="1"/>
  <c r="J2917" i="76"/>
  <c r="N2917" i="76"/>
  <c r="F16" i="60" s="1"/>
  <c r="E16" i="60" s="1"/>
  <c r="N3481" i="76"/>
  <c r="F59" i="40" s="1"/>
  <c r="E59" i="40" s="1"/>
  <c r="J3481" i="76"/>
  <c r="J3467" i="76"/>
  <c r="N3467" i="76"/>
  <c r="F45" i="40" s="1"/>
  <c r="E45" i="40" s="1"/>
  <c r="J3435" i="76"/>
  <c r="N3435" i="76"/>
  <c r="F13" i="40" s="1"/>
  <c r="E13" i="40" s="1"/>
  <c r="J3516" i="76"/>
  <c r="N3516" i="76"/>
  <c r="F94" i="40" s="1"/>
  <c r="E94" i="40" s="1"/>
  <c r="J3518" i="76"/>
  <c r="N3518" i="76"/>
  <c r="F96" i="40" s="1"/>
  <c r="E96" i="40" s="1"/>
  <c r="J3432" i="76"/>
  <c r="N3432" i="76"/>
  <c r="F10" i="40" s="1"/>
  <c r="E10" i="40" s="1"/>
  <c r="J158" i="76"/>
  <c r="O158" i="76"/>
  <c r="J222" i="76"/>
  <c r="O222" i="76"/>
  <c r="J378" i="76"/>
  <c r="O378" i="76"/>
  <c r="J442" i="76"/>
  <c r="O442" i="76"/>
  <c r="J506" i="76"/>
  <c r="O506" i="76"/>
  <c r="J2676" i="76"/>
  <c r="N2676" i="76"/>
  <c r="J3573" i="76"/>
  <c r="N3573" i="76"/>
  <c r="F15" i="7" s="1"/>
  <c r="E15" i="7" s="1"/>
  <c r="J3564" i="76"/>
  <c r="N3564" i="76"/>
  <c r="F6" i="7" s="1"/>
  <c r="E6" i="7" s="1"/>
  <c r="O832" i="76"/>
  <c r="J832" i="76"/>
  <c r="O800" i="76"/>
  <c r="J800" i="76"/>
  <c r="O768" i="76"/>
  <c r="J768" i="76"/>
  <c r="O736" i="76"/>
  <c r="J736" i="76"/>
  <c r="O704" i="76"/>
  <c r="J704" i="76"/>
  <c r="O833" i="76"/>
  <c r="J833" i="76"/>
  <c r="O801" i="76"/>
  <c r="J801" i="76"/>
  <c r="O769" i="76"/>
  <c r="J769" i="76"/>
  <c r="O737" i="76"/>
  <c r="J737" i="76"/>
  <c r="O705" i="76"/>
  <c r="J705" i="76"/>
  <c r="J185" i="76"/>
  <c r="O185" i="76"/>
  <c r="J249" i="76"/>
  <c r="O249" i="76"/>
  <c r="J405" i="76"/>
  <c r="O405" i="76"/>
  <c r="J469" i="76"/>
  <c r="O469" i="76"/>
  <c r="J533" i="76"/>
  <c r="O533" i="76"/>
  <c r="J2573" i="76"/>
  <c r="N2573" i="76"/>
  <c r="F20" i="62" s="1"/>
  <c r="E20" i="62" s="1"/>
  <c r="J2243" i="76"/>
  <c r="N2243" i="76"/>
  <c r="F7" i="13" s="1"/>
  <c r="E7" i="13" s="1"/>
  <c r="J2483" i="76"/>
  <c r="N2483" i="76"/>
  <c r="F28" i="47" s="1"/>
  <c r="E28" i="47" s="1"/>
  <c r="J2598" i="76"/>
  <c r="N2598" i="76"/>
  <c r="F22" i="46" s="1"/>
  <c r="E22" i="46" s="1"/>
  <c r="J2591" i="76"/>
  <c r="N2591" i="76"/>
  <c r="F15" i="46" s="1"/>
  <c r="E15" i="46" s="1"/>
  <c r="J2831" i="76"/>
  <c r="N2831" i="76"/>
  <c r="F143" i="19" s="1"/>
  <c r="E143" i="19" s="1"/>
  <c r="J2799" i="76"/>
  <c r="N2799" i="76"/>
  <c r="F111" i="19" s="1"/>
  <c r="E111" i="19" s="1"/>
  <c r="J2767" i="76"/>
  <c r="N2767" i="76"/>
  <c r="F79" i="19" s="1"/>
  <c r="E79" i="19" s="1"/>
  <c r="J2735" i="76"/>
  <c r="N2735" i="76"/>
  <c r="F47" i="19" s="1"/>
  <c r="E47" i="19" s="1"/>
  <c r="J2850" i="76"/>
  <c r="N2850" i="76"/>
  <c r="F162" i="19" s="1"/>
  <c r="E162" i="19" s="1"/>
  <c r="J2818" i="76"/>
  <c r="N2818" i="76"/>
  <c r="F130" i="19" s="1"/>
  <c r="E130" i="19" s="1"/>
  <c r="J2786" i="76"/>
  <c r="N2786" i="76"/>
  <c r="F98" i="19" s="1"/>
  <c r="E98" i="19" s="1"/>
  <c r="J2754" i="76"/>
  <c r="N2754" i="76"/>
  <c r="F66" i="19" s="1"/>
  <c r="E66" i="19" s="1"/>
  <c r="J2722" i="76"/>
  <c r="N2722" i="76"/>
  <c r="F34" i="19" s="1"/>
  <c r="E34" i="19" s="1"/>
  <c r="J2705" i="76"/>
  <c r="N2705" i="76"/>
  <c r="F17" i="19" s="1"/>
  <c r="E17" i="19" s="1"/>
  <c r="J3382" i="76"/>
  <c r="N3382" i="76"/>
  <c r="F36" i="39" s="1"/>
  <c r="E36" i="39" s="1"/>
  <c r="J3381" i="76"/>
  <c r="N3381" i="76"/>
  <c r="F35" i="39" s="1"/>
  <c r="E35" i="39" s="1"/>
  <c r="N3359" i="76"/>
  <c r="F13" i="39" s="1"/>
  <c r="E13" i="39" s="1"/>
  <c r="J3359" i="76"/>
  <c r="J3556" i="76"/>
  <c r="N3556" i="76"/>
  <c r="F11" i="57" s="1"/>
  <c r="E11" i="57" s="1"/>
  <c r="J3538" i="76"/>
  <c r="N3538" i="76"/>
  <c r="F11" i="30" s="1"/>
  <c r="E11" i="30" s="1"/>
  <c r="J3635" i="76"/>
  <c r="N3635" i="76"/>
  <c r="F54" i="33" s="1"/>
  <c r="E54" i="33" s="1"/>
  <c r="J3613" i="76"/>
  <c r="N3613" i="76"/>
  <c r="F32" i="33" s="1"/>
  <c r="E32" i="33" s="1"/>
  <c r="J3652" i="76"/>
  <c r="N3652" i="76"/>
  <c r="F71" i="33" s="1"/>
  <c r="E71" i="33" s="1"/>
  <c r="J3604" i="76"/>
  <c r="N3604" i="76"/>
  <c r="F23" i="33" s="1"/>
  <c r="E23" i="33" s="1"/>
  <c r="J3588" i="76"/>
  <c r="N3588" i="76"/>
  <c r="F7" i="33" s="1"/>
  <c r="E7" i="33" s="1"/>
  <c r="J176" i="76"/>
  <c r="O176" i="76"/>
  <c r="J240" i="76"/>
  <c r="O240" i="76"/>
  <c r="J396" i="76"/>
  <c r="O396" i="76"/>
  <c r="J460" i="76"/>
  <c r="O460" i="76"/>
  <c r="J524" i="76"/>
  <c r="O524" i="76"/>
  <c r="J2434" i="76"/>
  <c r="N2434" i="76"/>
  <c r="F58" i="49" s="1"/>
  <c r="E58" i="49" s="1"/>
  <c r="J2402" i="76"/>
  <c r="N2402" i="76"/>
  <c r="F26" i="49" s="1"/>
  <c r="E26" i="49" s="1"/>
  <c r="J2449" i="76"/>
  <c r="N2449" i="76"/>
  <c r="F73" i="49" s="1"/>
  <c r="E73" i="49" s="1"/>
  <c r="J2417" i="76"/>
  <c r="N2417" i="76"/>
  <c r="F41" i="49" s="1"/>
  <c r="E41" i="49" s="1"/>
  <c r="J2385" i="76"/>
  <c r="N2385" i="76"/>
  <c r="F9" i="49" s="1"/>
  <c r="E9" i="49" s="1"/>
  <c r="J2505" i="76"/>
  <c r="N2505" i="76"/>
  <c r="F23" i="64" s="1"/>
  <c r="E23" i="64" s="1"/>
  <c r="J2515" i="76"/>
  <c r="N2515" i="76"/>
  <c r="F33" i="64" s="1"/>
  <c r="E33" i="64" s="1"/>
  <c r="J2891" i="76"/>
  <c r="N2891" i="76"/>
  <c r="F42" i="43" s="1"/>
  <c r="E42" i="43" s="1"/>
  <c r="J2880" i="76"/>
  <c r="N2880" i="76"/>
  <c r="F31" i="43" s="1"/>
  <c r="E31" i="43" s="1"/>
  <c r="J2878" i="76"/>
  <c r="N2878" i="76"/>
  <c r="F29" i="43" s="1"/>
  <c r="E29" i="43" s="1"/>
  <c r="J3418" i="76"/>
  <c r="N3418" i="76"/>
  <c r="F20" i="28" s="1"/>
  <c r="E20" i="28" s="1"/>
  <c r="J3407" i="76"/>
  <c r="N3407" i="76"/>
  <c r="F9" i="28" s="1"/>
  <c r="E9" i="28" s="1"/>
  <c r="J983" i="76"/>
  <c r="O983" i="76"/>
  <c r="O952" i="76"/>
  <c r="J952" i="76"/>
  <c r="O920" i="76"/>
  <c r="J920" i="76"/>
  <c r="O947" i="76"/>
  <c r="J947" i="76"/>
  <c r="O915" i="76"/>
  <c r="J915" i="76"/>
  <c r="O1574" i="76"/>
  <c r="J1574" i="76"/>
  <c r="O1542" i="76"/>
  <c r="J1542" i="76"/>
  <c r="O1510" i="76"/>
  <c r="J1510" i="76"/>
  <c r="O1478" i="76"/>
  <c r="J1478" i="76"/>
  <c r="J1463" i="76"/>
  <c r="O1463" i="76"/>
  <c r="J1541" i="76"/>
  <c r="O1541" i="76"/>
  <c r="J1440" i="76"/>
  <c r="O1440" i="76"/>
  <c r="J1495" i="76"/>
  <c r="O1495" i="76"/>
  <c r="J1421" i="76"/>
  <c r="O1421" i="76"/>
  <c r="J1458" i="76"/>
  <c r="O1458" i="76"/>
  <c r="O1918" i="76"/>
  <c r="J1918" i="76"/>
  <c r="O1886" i="76"/>
  <c r="J1886" i="76"/>
  <c r="O1915" i="76"/>
  <c r="J1915" i="76"/>
  <c r="O1883" i="76"/>
  <c r="J1883" i="76"/>
  <c r="J1839" i="76"/>
  <c r="O1839" i="76"/>
  <c r="J1836" i="76"/>
  <c r="O1836" i="76"/>
  <c r="J1833" i="76"/>
  <c r="O1833" i="76"/>
  <c r="J1830" i="76"/>
  <c r="O1830" i="76"/>
  <c r="J171" i="76"/>
  <c r="O171" i="76"/>
  <c r="J235" i="76"/>
  <c r="O235" i="76"/>
  <c r="J391" i="76"/>
  <c r="O391" i="76"/>
  <c r="J455" i="76"/>
  <c r="O455" i="76"/>
  <c r="J519" i="76"/>
  <c r="O519" i="76"/>
  <c r="O896" i="76"/>
  <c r="J896" i="76"/>
  <c r="O864" i="76"/>
  <c r="J864" i="76"/>
  <c r="O885" i="76"/>
  <c r="J885" i="76"/>
  <c r="J1787" i="76"/>
  <c r="O1787" i="76"/>
  <c r="J1785" i="76"/>
  <c r="O1785" i="76"/>
  <c r="O692" i="76"/>
  <c r="J692" i="76"/>
  <c r="O660" i="76"/>
  <c r="J660" i="76"/>
  <c r="O628" i="76"/>
  <c r="J628" i="76"/>
  <c r="O596" i="76"/>
  <c r="J596" i="76"/>
  <c r="O564" i="76"/>
  <c r="J564" i="76"/>
  <c r="O689" i="76"/>
  <c r="J689" i="76"/>
  <c r="O657" i="76"/>
  <c r="J657" i="76"/>
  <c r="O625" i="76"/>
  <c r="J625" i="76"/>
  <c r="O593" i="76"/>
  <c r="J593" i="76"/>
  <c r="O561" i="76"/>
  <c r="J561" i="76"/>
  <c r="O1707" i="76"/>
  <c r="J1707" i="76"/>
  <c r="O1675" i="76"/>
  <c r="J1675" i="76"/>
  <c r="O1643" i="76"/>
  <c r="J1643" i="76"/>
  <c r="O1611" i="76"/>
  <c r="J1611" i="76"/>
  <c r="O1579" i="76"/>
  <c r="J1579" i="76"/>
  <c r="J1690" i="76"/>
  <c r="O1690" i="76"/>
  <c r="J1658" i="76"/>
  <c r="O1658" i="76"/>
  <c r="J1626" i="76"/>
  <c r="O1626" i="76"/>
  <c r="J1594" i="76"/>
  <c r="O1594" i="76"/>
  <c r="J2078" i="76"/>
  <c r="O2078" i="76"/>
  <c r="J2103" i="76"/>
  <c r="O2103" i="76"/>
  <c r="J2061" i="76"/>
  <c r="O2061" i="76"/>
  <c r="J343" i="76"/>
  <c r="O343" i="76"/>
  <c r="J279" i="76"/>
  <c r="O279" i="76"/>
  <c r="J304" i="76"/>
  <c r="O304" i="76"/>
  <c r="J333" i="76"/>
  <c r="O333" i="76"/>
  <c r="J362" i="76"/>
  <c r="O362" i="76"/>
  <c r="J298" i="76"/>
  <c r="O298" i="76"/>
  <c r="J1367" i="76"/>
  <c r="O1367" i="76"/>
  <c r="J1385" i="76"/>
  <c r="O1385" i="76"/>
  <c r="O1968" i="76"/>
  <c r="J1968" i="76"/>
  <c r="O1957" i="76"/>
  <c r="J1957" i="76"/>
  <c r="O71" i="76"/>
  <c r="J71" i="76"/>
  <c r="O27" i="76"/>
  <c r="J27" i="76"/>
  <c r="O60" i="76"/>
  <c r="J60" i="76"/>
  <c r="O74" i="76"/>
  <c r="J74" i="76"/>
  <c r="J94" i="76"/>
  <c r="O94" i="76"/>
  <c r="J131" i="76"/>
  <c r="O131" i="76"/>
  <c r="J1140" i="76"/>
  <c r="O1140" i="76"/>
  <c r="J1108" i="76"/>
  <c r="O1108" i="76"/>
  <c r="J1076" i="76"/>
  <c r="O1076" i="76"/>
  <c r="J1044" i="76"/>
  <c r="O1044" i="76"/>
  <c r="J1012" i="76"/>
  <c r="O1012" i="76"/>
  <c r="J1131" i="76"/>
  <c r="O1131" i="76"/>
  <c r="J1099" i="76"/>
  <c r="O1099" i="76"/>
  <c r="J1067" i="76"/>
  <c r="O1067" i="76"/>
  <c r="J1035" i="76"/>
  <c r="O1035" i="76"/>
  <c r="J1003" i="76"/>
  <c r="O1003" i="76"/>
  <c r="O1937" i="76"/>
  <c r="J1937" i="76"/>
  <c r="J2226" i="76"/>
  <c r="N2226" i="76"/>
  <c r="F104" i="9" s="1"/>
  <c r="E104" i="9" s="1"/>
  <c r="J2194" i="76"/>
  <c r="N2194" i="76"/>
  <c r="F72" i="9" s="1"/>
  <c r="E72" i="9" s="1"/>
  <c r="J2219" i="76"/>
  <c r="N2219" i="76"/>
  <c r="F97" i="9" s="1"/>
  <c r="E97" i="9" s="1"/>
  <c r="J2187" i="76"/>
  <c r="N2187" i="76"/>
  <c r="F65" i="9" s="1"/>
  <c r="E65" i="9" s="1"/>
  <c r="J2129" i="76"/>
  <c r="N2129" i="76"/>
  <c r="F7" i="9" s="1"/>
  <c r="E7" i="9" s="1"/>
  <c r="J2179" i="76"/>
  <c r="N2179" i="76"/>
  <c r="F57" i="9" s="1"/>
  <c r="E57" i="9" s="1"/>
  <c r="J2172" i="76"/>
  <c r="N2172" i="76"/>
  <c r="F50" i="9" s="1"/>
  <c r="E50" i="9" s="1"/>
  <c r="J3340" i="76"/>
  <c r="N3340" i="76"/>
  <c r="J3308" i="76"/>
  <c r="N3308" i="76"/>
  <c r="J3276" i="76"/>
  <c r="N3276" i="76"/>
  <c r="J3244" i="76"/>
  <c r="N3244" i="76"/>
  <c r="J3347" i="76"/>
  <c r="N3347" i="76"/>
  <c r="J3315" i="76"/>
  <c r="N3315" i="76"/>
  <c r="J3283" i="76"/>
  <c r="N3283" i="76"/>
  <c r="J3251" i="76"/>
  <c r="N3251" i="76"/>
  <c r="J3219" i="76"/>
  <c r="N3219" i="76"/>
  <c r="F214" i="65" s="1"/>
  <c r="E214" i="65" s="1"/>
  <c r="J3171" i="76"/>
  <c r="N3171" i="76"/>
  <c r="F166" i="65" s="1"/>
  <c r="E166" i="65" s="1"/>
  <c r="J3160" i="76"/>
  <c r="N3160" i="76"/>
  <c r="F155" i="65" s="1"/>
  <c r="E155" i="65" s="1"/>
  <c r="J3128" i="76"/>
  <c r="N3128" i="76"/>
  <c r="F123" i="65" s="1"/>
  <c r="E123" i="65" s="1"/>
  <c r="J3096" i="76"/>
  <c r="N3096" i="76"/>
  <c r="F91" i="65" s="1"/>
  <c r="E91" i="65" s="1"/>
  <c r="J3151" i="76"/>
  <c r="N3151" i="76"/>
  <c r="F146" i="65" s="1"/>
  <c r="E146" i="65" s="1"/>
  <c r="J3149" i="76"/>
  <c r="N3149" i="76"/>
  <c r="F144" i="65" s="1"/>
  <c r="E144" i="65" s="1"/>
  <c r="J3065" i="76"/>
  <c r="N3065" i="76"/>
  <c r="F60" i="65" s="1"/>
  <c r="E60" i="65" s="1"/>
  <c r="J3194" i="76"/>
  <c r="N3194" i="76"/>
  <c r="F189" i="65" s="1"/>
  <c r="E189" i="65" s="1"/>
  <c r="N3086" i="76"/>
  <c r="F81" i="65" s="1"/>
  <c r="E81" i="65" s="1"/>
  <c r="J3086" i="76"/>
  <c r="J3076" i="76"/>
  <c r="N3076" i="76"/>
  <c r="F71" i="65" s="1"/>
  <c r="E71" i="65" s="1"/>
  <c r="J3041" i="76"/>
  <c r="N3041" i="76"/>
  <c r="F36" i="65" s="1"/>
  <c r="E36" i="65" s="1"/>
  <c r="J3016" i="76"/>
  <c r="N3016" i="76"/>
  <c r="F12" i="65" s="1"/>
  <c r="E12" i="65" s="1"/>
  <c r="J3009" i="76"/>
  <c r="N3009" i="76"/>
  <c r="F5" i="65" s="1"/>
  <c r="E5" i="65" s="1"/>
  <c r="J1360" i="76"/>
  <c r="O1360" i="76"/>
  <c r="J1326" i="76"/>
  <c r="O1326" i="76"/>
  <c r="J1294" i="76"/>
  <c r="O1294" i="76"/>
  <c r="J1262" i="76"/>
  <c r="O1262" i="76"/>
  <c r="J1230" i="76"/>
  <c r="O1230" i="76"/>
  <c r="J1198" i="76"/>
  <c r="O1198" i="76"/>
  <c r="J1166" i="76"/>
  <c r="O1166" i="76"/>
  <c r="J1355" i="76"/>
  <c r="O1355" i="76"/>
  <c r="J1323" i="76"/>
  <c r="O1323" i="76"/>
  <c r="J1291" i="76"/>
  <c r="O1291" i="76"/>
  <c r="J1259" i="76"/>
  <c r="O1259" i="76"/>
  <c r="J1227" i="76"/>
  <c r="O1227" i="76"/>
  <c r="J1195" i="76"/>
  <c r="O1195" i="76"/>
  <c r="J1163" i="76"/>
  <c r="O1163" i="76"/>
  <c r="J1751" i="76"/>
  <c r="O1751" i="76"/>
  <c r="J1748" i="76"/>
  <c r="O1748" i="76"/>
  <c r="J1726" i="76"/>
  <c r="O1726" i="76"/>
  <c r="O1944" i="76"/>
  <c r="J1944" i="76"/>
  <c r="J2249" i="76"/>
  <c r="N2249" i="76"/>
  <c r="F4" i="14" s="1"/>
  <c r="E4" i="14" s="1"/>
  <c r="J2625" i="76"/>
  <c r="N2625" i="76"/>
  <c r="F24" i="66" s="1"/>
  <c r="E24" i="66" s="1"/>
  <c r="J3540" i="76"/>
  <c r="N3540" i="76"/>
  <c r="F4" i="31" s="1"/>
  <c r="E4" i="31" s="1"/>
  <c r="J2038" i="76"/>
  <c r="O2038" i="76"/>
  <c r="J2006" i="76"/>
  <c r="O2006" i="76"/>
  <c r="O1974" i="76"/>
  <c r="J1974" i="76"/>
  <c r="J2029" i="76"/>
  <c r="O2029" i="76"/>
  <c r="J1997" i="76"/>
  <c r="O1997" i="76"/>
  <c r="J2117" i="76"/>
  <c r="N2117" i="76"/>
  <c r="F17" i="5" s="1"/>
  <c r="E17" i="5" s="1"/>
  <c r="J2116" i="76"/>
  <c r="N2116" i="76"/>
  <c r="F16" i="5" s="1"/>
  <c r="E16" i="5" s="1"/>
  <c r="J2354" i="76"/>
  <c r="N2354" i="76"/>
  <c r="F100" i="48" s="1"/>
  <c r="E100" i="48" s="1"/>
  <c r="J2322" i="76"/>
  <c r="N2322" i="76"/>
  <c r="F68" i="48" s="1"/>
  <c r="E68" i="48" s="1"/>
  <c r="J2290" i="76"/>
  <c r="N2290" i="76"/>
  <c r="F36" i="48" s="1"/>
  <c r="E36" i="48" s="1"/>
  <c r="J2258" i="76"/>
  <c r="N2258" i="76"/>
  <c r="F4" i="48" s="1"/>
  <c r="E4" i="48" s="1"/>
  <c r="J2349" i="76"/>
  <c r="N2349" i="76"/>
  <c r="F95" i="48" s="1"/>
  <c r="E95" i="48" s="1"/>
  <c r="J2317" i="76"/>
  <c r="N2317" i="76"/>
  <c r="F63" i="48" s="1"/>
  <c r="E63" i="48" s="1"/>
  <c r="J2285" i="76"/>
  <c r="N2285" i="76"/>
  <c r="F31" i="48" s="1"/>
  <c r="E31" i="48" s="1"/>
  <c r="J2552" i="76"/>
  <c r="N2552" i="76"/>
  <c r="F33" i="63" s="1"/>
  <c r="E33" i="63" s="1"/>
  <c r="J2547" i="76"/>
  <c r="N2547" i="76"/>
  <c r="F28" i="63" s="1"/>
  <c r="E28" i="63" s="1"/>
  <c r="J2672" i="76"/>
  <c r="N2672" i="76"/>
  <c r="F45" i="67" s="1"/>
  <c r="E45" i="67" s="1"/>
  <c r="J2640" i="76"/>
  <c r="N2640" i="76"/>
  <c r="F13" i="67" s="1"/>
  <c r="E13" i="67" s="1"/>
  <c r="J2651" i="76"/>
  <c r="N2651" i="76"/>
  <c r="F24" i="67" s="1"/>
  <c r="E24" i="67" s="1"/>
  <c r="J2996" i="76"/>
  <c r="N2996" i="76"/>
  <c r="F95" i="60" s="1"/>
  <c r="E95" i="60" s="1"/>
  <c r="J2964" i="76"/>
  <c r="N2964" i="76"/>
  <c r="F63" i="60" s="1"/>
  <c r="E63" i="60" s="1"/>
  <c r="J2932" i="76"/>
  <c r="N2932" i="76"/>
  <c r="F31" i="60" s="1"/>
  <c r="E31" i="60" s="1"/>
  <c r="J3003" i="76"/>
  <c r="N3003" i="76"/>
  <c r="F102" i="60" s="1"/>
  <c r="E102" i="60" s="1"/>
  <c r="J2971" i="76"/>
  <c r="N2971" i="76"/>
  <c r="F70" i="60" s="1"/>
  <c r="E70" i="60" s="1"/>
  <c r="J2939" i="76"/>
  <c r="N2939" i="76"/>
  <c r="F38" i="60" s="1"/>
  <c r="E38" i="60" s="1"/>
  <c r="J2907" i="76"/>
  <c r="N2907" i="76"/>
  <c r="F6" i="60" s="1"/>
  <c r="E6" i="60" s="1"/>
  <c r="N3503" i="76"/>
  <c r="F81" i="40" s="1"/>
  <c r="E81" i="40" s="1"/>
  <c r="J3503" i="76"/>
  <c r="J3457" i="76"/>
  <c r="N3457" i="76"/>
  <c r="F35" i="40" s="1"/>
  <c r="E35" i="40" s="1"/>
  <c r="J3515" i="76"/>
  <c r="N3515" i="76"/>
  <c r="F93" i="40" s="1"/>
  <c r="E93" i="40" s="1"/>
  <c r="J3466" i="76"/>
  <c r="N3466" i="76"/>
  <c r="F44" i="40" s="1"/>
  <c r="E44" i="40" s="1"/>
  <c r="N3475" i="76"/>
  <c r="F53" i="40" s="1"/>
  <c r="E53" i="40" s="1"/>
  <c r="J3475" i="76"/>
  <c r="J7" i="76"/>
  <c r="O7" i="76"/>
  <c r="J178" i="76"/>
  <c r="O178" i="76"/>
  <c r="J242" i="76"/>
  <c r="O242" i="76"/>
  <c r="J398" i="76"/>
  <c r="O398" i="76"/>
  <c r="J462" i="76"/>
  <c r="O462" i="76"/>
  <c r="J526" i="76"/>
  <c r="O526" i="76"/>
  <c r="J2685" i="76"/>
  <c r="N2685" i="76"/>
  <c r="F15" i="68" s="1"/>
  <c r="E15" i="68" s="1"/>
  <c r="J3563" i="76"/>
  <c r="N3563" i="76"/>
  <c r="F5" i="7" s="1"/>
  <c r="E5" i="7" s="1"/>
  <c r="O854" i="76"/>
  <c r="J854" i="76"/>
  <c r="O822" i="76"/>
  <c r="J822" i="76"/>
  <c r="O790" i="76"/>
  <c r="J790" i="76"/>
  <c r="O758" i="76"/>
  <c r="J758" i="76"/>
  <c r="O726" i="76"/>
  <c r="J726" i="76"/>
  <c r="O855" i="76"/>
  <c r="J855" i="76"/>
  <c r="O823" i="76"/>
  <c r="J823" i="76"/>
  <c r="O791" i="76"/>
  <c r="J791" i="76"/>
  <c r="O759" i="76"/>
  <c r="J759" i="76"/>
  <c r="O727" i="76"/>
  <c r="J727" i="76"/>
  <c r="J121" i="76"/>
  <c r="O121" i="76"/>
  <c r="J205" i="76"/>
  <c r="O205" i="76"/>
  <c r="J269" i="76"/>
  <c r="O269" i="76"/>
  <c r="J425" i="76"/>
  <c r="O425" i="76"/>
  <c r="J489" i="76"/>
  <c r="O489" i="76"/>
  <c r="J2572" i="76"/>
  <c r="N2572" i="76"/>
  <c r="F19" i="62" s="1"/>
  <c r="E19" i="62" s="1"/>
  <c r="J2563" i="76"/>
  <c r="N2563" i="76"/>
  <c r="F10" i="62" s="1"/>
  <c r="E10" i="62" s="1"/>
  <c r="J2480" i="76"/>
  <c r="N2480" i="76"/>
  <c r="F25" i="47" s="1"/>
  <c r="E25" i="47" s="1"/>
  <c r="J2473" i="76"/>
  <c r="N2473" i="76"/>
  <c r="F18" i="47" s="1"/>
  <c r="E18" i="47" s="1"/>
  <c r="J2588" i="76"/>
  <c r="N2588" i="76"/>
  <c r="F12" i="46" s="1"/>
  <c r="E12" i="46" s="1"/>
  <c r="J2581" i="76"/>
  <c r="N2581" i="76"/>
  <c r="F5" i="46" s="1"/>
  <c r="E5" i="46" s="1"/>
  <c r="J2821" i="76"/>
  <c r="N2821" i="76"/>
  <c r="F133" i="19" s="1"/>
  <c r="E133" i="19" s="1"/>
  <c r="J2789" i="76"/>
  <c r="N2789" i="76"/>
  <c r="F101" i="19" s="1"/>
  <c r="E101" i="19" s="1"/>
  <c r="J2757" i="76"/>
  <c r="N2757" i="76"/>
  <c r="F69" i="19" s="1"/>
  <c r="E69" i="19" s="1"/>
  <c r="J2725" i="76"/>
  <c r="N2725" i="76"/>
  <c r="F37" i="19" s="1"/>
  <c r="E37" i="19" s="1"/>
  <c r="J2840" i="76"/>
  <c r="N2840" i="76"/>
  <c r="F152" i="19" s="1"/>
  <c r="E152" i="19" s="1"/>
  <c r="J2808" i="76"/>
  <c r="N2808" i="76"/>
  <c r="F120" i="19" s="1"/>
  <c r="E120" i="19" s="1"/>
  <c r="J2776" i="76"/>
  <c r="N2776" i="76"/>
  <c r="F88" i="19" s="1"/>
  <c r="E88" i="19" s="1"/>
  <c r="J2744" i="76"/>
  <c r="N2744" i="76"/>
  <c r="F56" i="19" s="1"/>
  <c r="E56" i="19" s="1"/>
  <c r="J2706" i="76"/>
  <c r="N2706" i="76"/>
  <c r="F18" i="19" s="1"/>
  <c r="E18" i="19" s="1"/>
  <c r="J2695" i="76"/>
  <c r="N2695" i="76"/>
  <c r="F7" i="19" s="1"/>
  <c r="E7" i="19" s="1"/>
  <c r="J3372" i="76"/>
  <c r="N3372" i="76"/>
  <c r="F26" i="39" s="1"/>
  <c r="E26" i="39" s="1"/>
  <c r="J3371" i="76"/>
  <c r="N3371" i="76"/>
  <c r="F25" i="39" s="1"/>
  <c r="E25" i="39" s="1"/>
  <c r="J3362" i="76"/>
  <c r="N3362" i="76"/>
  <c r="F16" i="39" s="1"/>
  <c r="E16" i="39" s="1"/>
  <c r="J3549" i="76"/>
  <c r="N3549" i="76"/>
  <c r="J3657" i="76"/>
  <c r="N3657" i="76"/>
  <c r="F76" i="33" s="1"/>
  <c r="E76" i="33" s="1"/>
  <c r="J3625" i="76"/>
  <c r="N3625" i="76"/>
  <c r="F44" i="33" s="1"/>
  <c r="E44" i="33" s="1"/>
  <c r="J3603" i="76"/>
  <c r="N3603" i="76"/>
  <c r="F22" i="33" s="1"/>
  <c r="E22" i="33" s="1"/>
  <c r="J3650" i="76"/>
  <c r="N3650" i="76"/>
  <c r="F69" i="33" s="1"/>
  <c r="E69" i="33" s="1"/>
  <c r="N3664" i="76"/>
  <c r="F83" i="33" s="1"/>
  <c r="E83" i="33" s="1"/>
  <c r="J3664" i="76"/>
  <c r="O17" i="76"/>
  <c r="J17" i="76"/>
  <c r="J180" i="76"/>
  <c r="O180" i="76"/>
  <c r="J244" i="76"/>
  <c r="O244" i="76"/>
  <c r="J400" i="76"/>
  <c r="O400" i="76"/>
  <c r="J464" i="76"/>
  <c r="O464" i="76"/>
  <c r="J528" i="76"/>
  <c r="O528" i="76"/>
  <c r="J2432" i="76"/>
  <c r="N2432" i="76"/>
  <c r="F56" i="49" s="1"/>
  <c r="E56" i="49" s="1"/>
  <c r="J2400" i="76"/>
  <c r="N2400" i="76"/>
  <c r="F24" i="49" s="1"/>
  <c r="E24" i="49" s="1"/>
  <c r="J2447" i="76"/>
  <c r="N2447" i="76"/>
  <c r="F71" i="49" s="1"/>
  <c r="E71" i="49" s="1"/>
  <c r="J2415" i="76"/>
  <c r="N2415" i="76"/>
  <c r="F39" i="49" s="1"/>
  <c r="E39" i="49" s="1"/>
  <c r="J2383" i="76"/>
  <c r="N2383" i="76"/>
  <c r="F7" i="49" s="1"/>
  <c r="E7" i="49" s="1"/>
  <c r="J2501" i="76"/>
  <c r="N2501" i="76"/>
  <c r="F19" i="64" s="1"/>
  <c r="E19" i="64" s="1"/>
  <c r="J2511" i="76"/>
  <c r="N2511" i="76"/>
  <c r="F29" i="64" s="1"/>
  <c r="E29" i="64" s="1"/>
  <c r="J2889" i="76"/>
  <c r="N2889" i="76"/>
  <c r="F40" i="43" s="1"/>
  <c r="E40" i="43" s="1"/>
  <c r="J2876" i="76"/>
  <c r="N2876" i="76"/>
  <c r="F27" i="43" s="1"/>
  <c r="E27" i="43" s="1"/>
  <c r="J2874" i="76"/>
  <c r="N2874" i="76"/>
  <c r="F25" i="43" s="1"/>
  <c r="E25" i="43" s="1"/>
  <c r="J3416" i="76"/>
  <c r="N3416" i="76"/>
  <c r="F18" i="28" s="1"/>
  <c r="E18" i="28" s="1"/>
  <c r="J3405" i="76"/>
  <c r="N3405" i="76"/>
  <c r="F7" i="28" s="1"/>
  <c r="E7" i="28" s="1"/>
  <c r="J981" i="76"/>
  <c r="O981" i="76"/>
  <c r="O950" i="76"/>
  <c r="J950" i="76"/>
  <c r="O918" i="76"/>
  <c r="J918" i="76"/>
  <c r="O945" i="76"/>
  <c r="J945" i="76"/>
  <c r="O1577" i="76"/>
  <c r="J1577" i="76"/>
  <c r="O1572" i="76"/>
  <c r="J1572" i="76"/>
  <c r="O1540" i="76"/>
  <c r="J1540" i="76"/>
  <c r="O1508" i="76"/>
  <c r="J1508" i="76"/>
  <c r="O1476" i="76"/>
  <c r="J1476" i="76"/>
  <c r="J1459" i="76"/>
  <c r="O1459" i="76"/>
  <c r="J1533" i="76"/>
  <c r="O1533" i="76"/>
  <c r="J1436" i="76"/>
  <c r="O1436" i="76"/>
  <c r="J1487" i="76"/>
  <c r="O1487" i="76"/>
  <c r="J1417" i="76"/>
  <c r="O1417" i="76"/>
  <c r="J1454" i="76"/>
  <c r="O1454" i="76"/>
  <c r="O1916" i="76"/>
  <c r="J1916" i="76"/>
  <c r="O1884" i="76"/>
  <c r="J1884" i="76"/>
  <c r="O1913" i="76"/>
  <c r="J1913" i="76"/>
  <c r="O1881" i="76"/>
  <c r="J1881" i="76"/>
  <c r="J1835" i="76"/>
  <c r="O1835" i="76"/>
  <c r="J1832" i="76"/>
  <c r="O1832" i="76"/>
  <c r="J1829" i="76"/>
  <c r="O1829" i="76"/>
  <c r="J1826" i="76"/>
  <c r="O1826" i="76"/>
  <c r="J175" i="76"/>
  <c r="O175" i="76"/>
  <c r="J239" i="76"/>
  <c r="O239" i="76"/>
  <c r="J395" i="76"/>
  <c r="O395" i="76"/>
  <c r="J459" i="76"/>
  <c r="O459" i="76"/>
  <c r="J523" i="76"/>
  <c r="O523" i="76"/>
  <c r="O886" i="76"/>
  <c r="J886" i="76"/>
  <c r="O907" i="76"/>
  <c r="J907" i="76"/>
  <c r="O875" i="76"/>
  <c r="J875" i="76"/>
  <c r="J1796" i="76"/>
  <c r="O1796" i="76"/>
  <c r="J1798" i="76"/>
  <c r="O1798" i="76"/>
  <c r="O690" i="76"/>
  <c r="J690" i="76"/>
  <c r="O658" i="76"/>
  <c r="J658" i="76"/>
  <c r="O626" i="76"/>
  <c r="J626" i="76"/>
  <c r="O594" i="76"/>
  <c r="J594" i="76"/>
  <c r="O562" i="76"/>
  <c r="J562" i="76"/>
  <c r="O687" i="76"/>
  <c r="J687" i="76"/>
  <c r="O655" i="76"/>
  <c r="J655" i="76"/>
  <c r="O623" i="76"/>
  <c r="J623" i="76"/>
  <c r="O591" i="76"/>
  <c r="J591" i="76"/>
  <c r="O559" i="76"/>
  <c r="J559" i="76"/>
  <c r="O1705" i="76"/>
  <c r="J1705" i="76"/>
  <c r="O1673" i="76"/>
  <c r="J1673" i="76"/>
  <c r="O1641" i="76"/>
  <c r="J1641" i="76"/>
  <c r="O1609" i="76"/>
  <c r="J1609" i="76"/>
  <c r="J1720" i="76"/>
  <c r="O1720" i="76"/>
  <c r="J1688" i="76"/>
  <c r="O1688" i="76"/>
  <c r="J1656" i="76"/>
  <c r="O1656" i="76"/>
  <c r="J1624" i="76"/>
  <c r="O1624" i="76"/>
  <c r="J1592" i="76"/>
  <c r="O1592" i="76"/>
  <c r="J2076" i="76"/>
  <c r="O2076" i="76"/>
  <c r="J2099" i="76"/>
  <c r="O2099" i="76"/>
  <c r="J2059" i="76"/>
  <c r="O2059" i="76"/>
  <c r="J339" i="76"/>
  <c r="O339" i="76"/>
  <c r="J275" i="76"/>
  <c r="O275" i="76"/>
  <c r="J300" i="76"/>
  <c r="O300" i="76"/>
  <c r="J329" i="76"/>
  <c r="O329" i="76"/>
  <c r="J358" i="76"/>
  <c r="O358" i="76"/>
  <c r="J294" i="76"/>
  <c r="O294" i="76"/>
  <c r="J1404" i="76"/>
  <c r="O1404" i="76"/>
  <c r="J1381" i="76"/>
  <c r="O1381" i="76"/>
  <c r="O1966" i="76"/>
  <c r="J1966" i="76"/>
  <c r="O1955" i="76"/>
  <c r="J1955" i="76"/>
  <c r="O69" i="76"/>
  <c r="J69" i="76"/>
  <c r="O38" i="76"/>
  <c r="J38" i="76"/>
  <c r="O58" i="76"/>
  <c r="J58" i="76"/>
  <c r="O72" i="76"/>
  <c r="J72" i="76"/>
  <c r="J90" i="76"/>
  <c r="O90" i="76"/>
  <c r="J127" i="76"/>
  <c r="O127" i="76"/>
  <c r="J1138" i="76"/>
  <c r="O1138" i="76"/>
  <c r="J1106" i="76"/>
  <c r="O1106" i="76"/>
  <c r="J1074" i="76"/>
  <c r="O1074" i="76"/>
  <c r="J1042" i="76"/>
  <c r="O1042" i="76"/>
  <c r="J1010" i="76"/>
  <c r="O1010" i="76"/>
  <c r="J1129" i="76"/>
  <c r="O1129" i="76"/>
  <c r="J1097" i="76"/>
  <c r="O1097" i="76"/>
  <c r="J1065" i="76"/>
  <c r="O1065" i="76"/>
  <c r="J1033" i="76"/>
  <c r="O1033" i="76"/>
  <c r="J1001" i="76"/>
  <c r="O1001" i="76"/>
  <c r="O1935" i="76"/>
  <c r="J1935" i="76"/>
  <c r="J2224" i="76"/>
  <c r="N2224" i="76"/>
  <c r="F102" i="9" s="1"/>
  <c r="E102" i="9" s="1"/>
  <c r="J2192" i="76"/>
  <c r="N2192" i="76"/>
  <c r="F70" i="9" s="1"/>
  <c r="E70" i="9" s="1"/>
  <c r="J2217" i="76"/>
  <c r="N2217" i="76"/>
  <c r="F95" i="9" s="1"/>
  <c r="E95" i="9" s="1"/>
  <c r="J2185" i="76"/>
  <c r="N2185" i="76"/>
  <c r="F63" i="9" s="1"/>
  <c r="E63" i="9" s="1"/>
  <c r="J2182" i="76"/>
  <c r="N2182" i="76"/>
  <c r="F60" i="9" s="1"/>
  <c r="E60" i="9" s="1"/>
  <c r="J2175" i="76"/>
  <c r="N2175" i="76"/>
  <c r="F53" i="9" s="1"/>
  <c r="E53" i="9" s="1"/>
  <c r="J2168" i="76"/>
  <c r="N2168" i="76"/>
  <c r="F46" i="9" s="1"/>
  <c r="E46" i="9" s="1"/>
  <c r="J3338" i="76"/>
  <c r="N3338" i="76"/>
  <c r="J3306" i="76"/>
  <c r="N3306" i="76"/>
  <c r="J3274" i="76"/>
  <c r="N3274" i="76"/>
  <c r="J3242" i="76"/>
  <c r="N3242" i="76"/>
  <c r="J3345" i="76"/>
  <c r="N3345" i="76"/>
  <c r="J3313" i="76"/>
  <c r="N3313" i="76"/>
  <c r="J3281" i="76"/>
  <c r="N3281" i="76"/>
  <c r="J3249" i="76"/>
  <c r="N3249" i="76"/>
  <c r="J3217" i="76"/>
  <c r="N3217" i="76"/>
  <c r="F212" i="65" s="1"/>
  <c r="E212" i="65" s="1"/>
  <c r="J3212" i="76"/>
  <c r="N3212" i="76"/>
  <c r="F207" i="65" s="1"/>
  <c r="E207" i="65" s="1"/>
  <c r="J3158" i="76"/>
  <c r="N3158" i="76"/>
  <c r="F153" i="65" s="1"/>
  <c r="E153" i="65" s="1"/>
  <c r="J3126" i="76"/>
  <c r="N3126" i="76"/>
  <c r="F121" i="65" s="1"/>
  <c r="E121" i="65" s="1"/>
  <c r="J3094" i="76"/>
  <c r="N3094" i="76"/>
  <c r="F89" i="65" s="1"/>
  <c r="E89" i="65" s="1"/>
  <c r="J3143" i="76"/>
  <c r="N3143" i="76"/>
  <c r="F138" i="65" s="1"/>
  <c r="E138" i="65" s="1"/>
  <c r="J3141" i="76"/>
  <c r="N3141" i="76"/>
  <c r="F136" i="65" s="1"/>
  <c r="E136" i="65" s="1"/>
  <c r="J3063" i="76"/>
  <c r="N3063" i="76"/>
  <c r="F58" i="65" s="1"/>
  <c r="E58" i="65" s="1"/>
  <c r="J3190" i="76"/>
  <c r="N3190" i="76"/>
  <c r="F185" i="65" s="1"/>
  <c r="E185" i="65" s="1"/>
  <c r="J3085" i="76"/>
  <c r="N3085" i="76"/>
  <c r="F80" i="65" s="1"/>
  <c r="E80" i="65" s="1"/>
  <c r="J3075" i="76"/>
  <c r="N3075" i="76"/>
  <c r="F70" i="65" s="1"/>
  <c r="E70" i="65" s="1"/>
  <c r="J3039" i="76"/>
  <c r="N3039" i="76"/>
  <c r="F34" i="65" s="1"/>
  <c r="E34" i="65" s="1"/>
  <c r="J3014" i="76"/>
  <c r="N3014" i="76"/>
  <c r="F10" i="65" s="1"/>
  <c r="E10" i="65" s="1"/>
  <c r="J3529" i="76"/>
  <c r="N3529" i="76"/>
  <c r="F14" i="61" s="1"/>
  <c r="E14" i="61" s="1"/>
  <c r="J1356" i="76"/>
  <c r="O1356" i="76"/>
  <c r="J1324" i="76"/>
  <c r="O1324" i="76"/>
  <c r="J1292" i="76"/>
  <c r="O1292" i="76"/>
  <c r="J1260" i="76"/>
  <c r="O1260" i="76"/>
  <c r="J1228" i="76"/>
  <c r="O1228" i="76"/>
  <c r="J1196" i="76"/>
  <c r="O1196" i="76"/>
  <c r="J1164" i="76"/>
  <c r="O1164" i="76"/>
  <c r="J1353" i="76"/>
  <c r="O1353" i="76"/>
  <c r="J1321" i="76"/>
  <c r="O1321" i="76"/>
  <c r="J1289" i="76"/>
  <c r="O1289" i="76"/>
  <c r="J1257" i="76"/>
  <c r="O1257" i="76"/>
  <c r="J1225" i="76"/>
  <c r="O1225" i="76"/>
  <c r="J1193" i="76"/>
  <c r="O1193" i="76"/>
  <c r="J1161" i="76"/>
  <c r="O1161" i="76"/>
  <c r="J1747" i="76"/>
  <c r="O1747" i="76"/>
  <c r="J1744" i="76"/>
  <c r="O1744" i="76"/>
  <c r="J1724" i="76"/>
  <c r="O1724" i="76"/>
  <c r="O1942" i="76"/>
  <c r="J1942" i="76"/>
  <c r="J2630" i="76"/>
  <c r="N2630" i="76"/>
  <c r="J2623" i="76"/>
  <c r="N2623" i="76"/>
  <c r="F22" i="66" s="1"/>
  <c r="E22" i="66" s="1"/>
  <c r="J3542" i="76"/>
  <c r="N3542" i="76"/>
  <c r="F6" i="31" s="1"/>
  <c r="E6" i="31" s="1"/>
  <c r="J2036" i="76"/>
  <c r="O2036" i="76"/>
  <c r="J2004" i="76"/>
  <c r="O2004" i="76"/>
  <c r="O1972" i="76"/>
  <c r="J1972" i="76"/>
  <c r="J2027" i="76"/>
  <c r="O2027" i="76"/>
  <c r="O1995" i="76"/>
  <c r="J1995" i="76"/>
  <c r="J2113" i="76"/>
  <c r="N2113" i="76"/>
  <c r="F13" i="5" s="1"/>
  <c r="E13" i="5" s="1"/>
  <c r="J2112" i="76"/>
  <c r="N2112" i="76"/>
  <c r="F12" i="5" s="1"/>
  <c r="E12" i="5" s="1"/>
  <c r="J2352" i="76"/>
  <c r="N2352" i="76"/>
  <c r="F98" i="48" s="1"/>
  <c r="E98" i="48" s="1"/>
  <c r="J2320" i="76"/>
  <c r="N2320" i="76"/>
  <c r="F66" i="48" s="1"/>
  <c r="E66" i="48" s="1"/>
  <c r="J2288" i="76"/>
  <c r="N2288" i="76"/>
  <c r="F34" i="48" s="1"/>
  <c r="E34" i="48" s="1"/>
  <c r="J2379" i="76"/>
  <c r="N2379" i="76"/>
  <c r="F125" i="48" s="1"/>
  <c r="E125" i="48" s="1"/>
  <c r="J2347" i="76"/>
  <c r="N2347" i="76"/>
  <c r="F93" i="48" s="1"/>
  <c r="E93" i="48" s="1"/>
  <c r="J2315" i="76"/>
  <c r="N2315" i="76"/>
  <c r="F61" i="48" s="1"/>
  <c r="E61" i="48" s="1"/>
  <c r="J2283" i="76"/>
  <c r="N2283" i="76"/>
  <c r="F29" i="48" s="1"/>
  <c r="E29" i="48" s="1"/>
  <c r="J2550" i="76"/>
  <c r="N2550" i="76"/>
  <c r="F31" i="63" s="1"/>
  <c r="E31" i="63" s="1"/>
  <c r="J2545" i="76"/>
  <c r="N2545" i="76"/>
  <c r="F26" i="63" s="1"/>
  <c r="E26" i="63" s="1"/>
  <c r="J2670" i="76"/>
  <c r="N2670" i="76"/>
  <c r="F43" i="67" s="1"/>
  <c r="E43" i="67" s="1"/>
  <c r="J2638" i="76"/>
  <c r="N2638" i="76"/>
  <c r="F11" i="67" s="1"/>
  <c r="E11" i="67" s="1"/>
  <c r="J2649" i="76"/>
  <c r="N2649" i="76"/>
  <c r="F22" i="67" s="1"/>
  <c r="E22" i="67" s="1"/>
  <c r="J2994" i="76"/>
  <c r="N2994" i="76"/>
  <c r="F93" i="60" s="1"/>
  <c r="E93" i="60" s="1"/>
  <c r="J2962" i="76"/>
  <c r="N2962" i="76"/>
  <c r="F61" i="60" s="1"/>
  <c r="E61" i="60" s="1"/>
  <c r="J2930" i="76"/>
  <c r="N2930" i="76"/>
  <c r="F29" i="60" s="1"/>
  <c r="E29" i="60" s="1"/>
  <c r="J3001" i="76"/>
  <c r="N3001" i="76"/>
  <c r="F100" i="60" s="1"/>
  <c r="E100" i="60" s="1"/>
  <c r="J2969" i="76"/>
  <c r="N2969" i="76"/>
  <c r="F68" i="60" s="1"/>
  <c r="E68" i="60" s="1"/>
  <c r="J2937" i="76"/>
  <c r="N2937" i="76"/>
  <c r="F36" i="60" s="1"/>
  <c r="E36" i="60" s="1"/>
  <c r="J2905" i="76"/>
  <c r="N2905" i="76"/>
  <c r="F4" i="60" s="1"/>
  <c r="E4" i="60" s="1"/>
  <c r="J3502" i="76"/>
  <c r="N3502" i="76"/>
  <c r="F80" i="40" s="1"/>
  <c r="E80" i="40" s="1"/>
  <c r="J3455" i="76"/>
  <c r="N3455" i="76"/>
  <c r="F33" i="40" s="1"/>
  <c r="E33" i="40" s="1"/>
  <c r="J3511" i="76"/>
  <c r="N3511" i="76"/>
  <c r="F89" i="40" s="1"/>
  <c r="E89" i="40" s="1"/>
  <c r="J3462" i="76"/>
  <c r="N3462" i="76"/>
  <c r="F40" i="40" s="1"/>
  <c r="E40" i="40" s="1"/>
  <c r="J3472" i="76"/>
  <c r="N3472" i="76"/>
  <c r="F50" i="40" s="1"/>
  <c r="E50" i="40" s="1"/>
  <c r="O11" i="76"/>
  <c r="J11" i="76"/>
  <c r="J182" i="76"/>
  <c r="O182" i="76"/>
  <c r="J246" i="76"/>
  <c r="O246" i="76"/>
  <c r="J402" i="76"/>
  <c r="O402" i="76"/>
  <c r="J466" i="76"/>
  <c r="O466" i="76"/>
  <c r="J530" i="76"/>
  <c r="O530" i="76"/>
  <c r="J2683" i="76"/>
  <c r="N2683" i="76"/>
  <c r="F13" i="68" s="1"/>
  <c r="E13" i="68" s="1"/>
  <c r="J3584" i="76"/>
  <c r="N3584" i="76"/>
  <c r="F26" i="7" s="1"/>
  <c r="E26" i="7" s="1"/>
  <c r="O852" i="76"/>
  <c r="J852" i="76"/>
  <c r="O820" i="76"/>
  <c r="J820" i="76"/>
  <c r="O788" i="76"/>
  <c r="J788" i="76"/>
  <c r="O756" i="76"/>
  <c r="J756" i="76"/>
  <c r="O724" i="76"/>
  <c r="J724" i="76"/>
  <c r="O853" i="76"/>
  <c r="J853" i="76"/>
  <c r="O821" i="76"/>
  <c r="J821" i="76"/>
  <c r="O789" i="76"/>
  <c r="J789" i="76"/>
  <c r="O757" i="76"/>
  <c r="J757" i="76"/>
  <c r="O725" i="76"/>
  <c r="J725" i="76"/>
  <c r="J145" i="76"/>
  <c r="O145" i="76"/>
  <c r="J209" i="76"/>
  <c r="O209" i="76"/>
  <c r="J365" i="76"/>
  <c r="O365" i="76"/>
  <c r="J429" i="76"/>
  <c r="O429" i="76"/>
  <c r="J493" i="76"/>
  <c r="O493" i="76"/>
  <c r="J2570" i="76"/>
  <c r="N2570" i="76"/>
  <c r="F17" i="62" s="1"/>
  <c r="E17" i="62" s="1"/>
  <c r="J2561" i="76"/>
  <c r="N2561" i="76"/>
  <c r="J2478" i="76"/>
  <c r="N2478" i="76"/>
  <c r="F23" i="47" s="1"/>
  <c r="E23" i="47" s="1"/>
  <c r="J2471" i="76"/>
  <c r="N2471" i="76"/>
  <c r="F16" i="47" s="1"/>
  <c r="E16" i="47" s="1"/>
  <c r="J2586" i="76"/>
  <c r="N2586" i="76"/>
  <c r="F10" i="46" s="1"/>
  <c r="E10" i="46" s="1"/>
  <c r="J2851" i="76"/>
  <c r="N2851" i="76"/>
  <c r="F163" i="19" s="1"/>
  <c r="E163" i="19" s="1"/>
  <c r="J2819" i="76"/>
  <c r="N2819" i="76"/>
  <c r="F131" i="19" s="1"/>
  <c r="E131" i="19" s="1"/>
  <c r="J2787" i="76"/>
  <c r="N2787" i="76"/>
  <c r="F99" i="19" s="1"/>
  <c r="E99" i="19" s="1"/>
  <c r="J2755" i="76"/>
  <c r="N2755" i="76"/>
  <c r="F67" i="19" s="1"/>
  <c r="E67" i="19" s="1"/>
  <c r="J2723" i="76"/>
  <c r="N2723" i="76"/>
  <c r="F35" i="19" s="1"/>
  <c r="E35" i="19" s="1"/>
  <c r="J2838" i="76"/>
  <c r="N2838" i="76"/>
  <c r="F150" i="19" s="1"/>
  <c r="E150" i="19" s="1"/>
  <c r="J2806" i="76"/>
  <c r="N2806" i="76"/>
  <c r="F118" i="19" s="1"/>
  <c r="E118" i="19" s="1"/>
  <c r="J2774" i="76"/>
  <c r="N2774" i="76"/>
  <c r="F86" i="19" s="1"/>
  <c r="E86" i="19" s="1"/>
  <c r="J2742" i="76"/>
  <c r="N2742" i="76"/>
  <c r="F54" i="19" s="1"/>
  <c r="E54" i="19" s="1"/>
  <c r="J2712" i="76"/>
  <c r="N2712" i="76"/>
  <c r="F24" i="19" s="1"/>
  <c r="E24" i="19" s="1"/>
  <c r="J2693" i="76"/>
  <c r="N2693" i="76"/>
  <c r="F5" i="19" s="1"/>
  <c r="E5" i="19" s="1"/>
  <c r="J3401" i="76"/>
  <c r="N3401" i="76"/>
  <c r="F55" i="39" s="1"/>
  <c r="E55" i="39" s="1"/>
  <c r="N3369" i="76"/>
  <c r="F23" i="39" s="1"/>
  <c r="E23" i="39" s="1"/>
  <c r="J3369" i="76"/>
  <c r="J3357" i="76"/>
  <c r="N3357" i="76"/>
  <c r="F11" i="39" s="1"/>
  <c r="E11" i="39" s="1"/>
  <c r="J3539" i="76"/>
  <c r="N3539" i="76"/>
  <c r="J3655" i="76"/>
  <c r="N3655" i="76"/>
  <c r="F74" i="33" s="1"/>
  <c r="E74" i="33" s="1"/>
  <c r="J3623" i="76"/>
  <c r="N3623" i="76"/>
  <c r="F42" i="33" s="1"/>
  <c r="E42" i="33" s="1"/>
  <c r="J3601" i="76"/>
  <c r="N3601" i="76"/>
  <c r="F20" i="33" s="1"/>
  <c r="E20" i="33" s="1"/>
  <c r="J3642" i="76"/>
  <c r="N3642" i="76"/>
  <c r="F61" i="33" s="1"/>
  <c r="E61" i="33" s="1"/>
  <c r="N3656" i="76"/>
  <c r="F75" i="33" s="1"/>
  <c r="E75" i="33" s="1"/>
  <c r="J3656" i="76"/>
  <c r="O21" i="76"/>
  <c r="J21" i="76"/>
  <c r="J184" i="76"/>
  <c r="O184" i="76"/>
  <c r="J248" i="76"/>
  <c r="O248" i="76"/>
  <c r="J404" i="76"/>
  <c r="O404" i="76"/>
  <c r="J468" i="76"/>
  <c r="O468" i="76"/>
  <c r="J532" i="76"/>
  <c r="O532" i="76"/>
  <c r="J2430" i="76"/>
  <c r="N2430" i="76"/>
  <c r="F54" i="49" s="1"/>
  <c r="E54" i="49" s="1"/>
  <c r="J2398" i="76"/>
  <c r="N2398" i="76"/>
  <c r="F22" i="49" s="1"/>
  <c r="E22" i="49" s="1"/>
  <c r="J2445" i="76"/>
  <c r="N2445" i="76"/>
  <c r="F69" i="49" s="1"/>
  <c r="E69" i="49" s="1"/>
  <c r="J2413" i="76"/>
  <c r="N2413" i="76"/>
  <c r="F37" i="49" s="1"/>
  <c r="E37" i="49" s="1"/>
  <c r="J2381" i="76"/>
  <c r="N2381" i="76"/>
  <c r="F5" i="49" s="1"/>
  <c r="E5" i="49" s="1"/>
  <c r="J2497" i="76"/>
  <c r="N2497" i="76"/>
  <c r="F15" i="64" s="1"/>
  <c r="E15" i="64" s="1"/>
  <c r="J2507" i="76"/>
  <c r="N2507" i="76"/>
  <c r="F25" i="64" s="1"/>
  <c r="E25" i="64" s="1"/>
  <c r="J2887" i="76"/>
  <c r="N2887" i="76"/>
  <c r="F38" i="43" s="1"/>
  <c r="E38" i="43" s="1"/>
  <c r="J2872" i="76"/>
  <c r="N2872" i="76"/>
  <c r="F23" i="43" s="1"/>
  <c r="E23" i="43" s="1"/>
  <c r="J2870" i="76"/>
  <c r="N2870" i="76"/>
  <c r="F21" i="43" s="1"/>
  <c r="E21" i="43" s="1"/>
  <c r="J3414" i="76"/>
  <c r="N3414" i="76"/>
  <c r="F16" i="28" s="1"/>
  <c r="E16" i="28" s="1"/>
  <c r="J3403" i="76"/>
  <c r="N3403" i="76"/>
  <c r="F5" i="28" s="1"/>
  <c r="E5" i="28" s="1"/>
  <c r="J979" i="76"/>
  <c r="O979" i="76"/>
  <c r="O948" i="76"/>
  <c r="J948" i="76"/>
  <c r="O916" i="76"/>
  <c r="J916" i="76"/>
  <c r="O943" i="76"/>
  <c r="J943" i="76"/>
  <c r="O1575" i="76"/>
  <c r="J1575" i="76"/>
  <c r="O1570" i="76"/>
  <c r="J1570" i="76"/>
  <c r="O1538" i="76"/>
  <c r="J1538" i="76"/>
  <c r="O1506" i="76"/>
  <c r="J1506" i="76"/>
  <c r="O1474" i="76"/>
  <c r="J1474" i="76"/>
  <c r="J1455" i="76"/>
  <c r="O1455" i="76"/>
  <c r="J1525" i="76"/>
  <c r="O1525" i="76"/>
  <c r="J1432" i="76"/>
  <c r="O1432" i="76"/>
  <c r="J1479" i="76"/>
  <c r="O1479" i="76"/>
  <c r="J1413" i="76"/>
  <c r="O1413" i="76"/>
  <c r="J1450" i="76"/>
  <c r="O1450" i="76"/>
  <c r="O1914" i="76"/>
  <c r="J1914" i="76"/>
  <c r="O1882" i="76"/>
  <c r="J1882" i="76"/>
  <c r="O1911" i="76"/>
  <c r="J1911" i="76"/>
  <c r="O1879" i="76"/>
  <c r="J1879" i="76"/>
  <c r="J1831" i="76"/>
  <c r="O1831" i="76"/>
  <c r="J1828" i="76"/>
  <c r="O1828" i="76"/>
  <c r="J1825" i="76"/>
  <c r="O1825" i="76"/>
  <c r="J1822" i="76"/>
  <c r="O1822" i="76"/>
  <c r="J179" i="76"/>
  <c r="O179" i="76"/>
  <c r="J243" i="76"/>
  <c r="O243" i="76"/>
  <c r="J399" i="76"/>
  <c r="O399" i="76"/>
  <c r="J463" i="76"/>
  <c r="O463" i="76"/>
  <c r="J527" i="76"/>
  <c r="O527" i="76"/>
  <c r="O884" i="76"/>
  <c r="J884" i="76"/>
  <c r="O905" i="76"/>
  <c r="J905" i="76"/>
  <c r="O873" i="76"/>
  <c r="J873" i="76"/>
  <c r="J1792" i="76"/>
  <c r="O1792" i="76"/>
  <c r="J1794" i="76"/>
  <c r="O1794" i="76"/>
  <c r="O688" i="76"/>
  <c r="J688" i="76"/>
  <c r="O656" i="76"/>
  <c r="J656" i="76"/>
  <c r="O624" i="76"/>
  <c r="J624" i="76"/>
  <c r="O592" i="76"/>
  <c r="J592" i="76"/>
  <c r="O560" i="76"/>
  <c r="J560" i="76"/>
  <c r="O685" i="76"/>
  <c r="J685" i="76"/>
  <c r="O653" i="76"/>
  <c r="J653" i="76"/>
  <c r="O621" i="76"/>
  <c r="J621" i="76"/>
  <c r="O589" i="76"/>
  <c r="J589" i="76"/>
  <c r="O557" i="76"/>
  <c r="J557" i="76"/>
  <c r="O1703" i="76"/>
  <c r="J1703" i="76"/>
  <c r="O1671" i="76"/>
  <c r="J1671" i="76"/>
  <c r="O1639" i="76"/>
  <c r="J1639" i="76"/>
  <c r="O1607" i="76"/>
  <c r="J1607" i="76"/>
  <c r="J1718" i="76"/>
  <c r="O1718" i="76"/>
  <c r="J1686" i="76"/>
  <c r="O1686" i="76"/>
  <c r="J1654" i="76"/>
  <c r="O1654" i="76"/>
  <c r="J1622" i="76"/>
  <c r="O1622" i="76"/>
  <c r="J1590" i="76"/>
  <c r="O1590" i="76"/>
  <c r="J2074" i="76"/>
  <c r="O2074" i="76"/>
  <c r="J2095" i="76"/>
  <c r="O2095" i="76"/>
  <c r="J2057" i="76"/>
  <c r="O2057" i="76"/>
  <c r="J319" i="76"/>
  <c r="O319" i="76"/>
  <c r="J344" i="76"/>
  <c r="O344" i="76"/>
  <c r="J280" i="76"/>
  <c r="O280" i="76"/>
  <c r="J309" i="76"/>
  <c r="O309" i="76"/>
  <c r="J338" i="76"/>
  <c r="O338" i="76"/>
  <c r="J274" i="76"/>
  <c r="O274" i="76"/>
  <c r="J1384" i="76"/>
  <c r="O1384" i="76"/>
  <c r="J1402" i="76"/>
  <c r="O1402" i="76"/>
  <c r="O1956" i="76"/>
  <c r="J1956" i="76"/>
  <c r="J103" i="76"/>
  <c r="O103" i="76"/>
  <c r="O59" i="76"/>
  <c r="J59" i="76"/>
  <c r="J104" i="76"/>
  <c r="O104" i="76"/>
  <c r="O36" i="76"/>
  <c r="J36" i="76"/>
  <c r="O46" i="76"/>
  <c r="J46" i="76"/>
  <c r="O41" i="76"/>
  <c r="J41" i="76"/>
  <c r="J141" i="76"/>
  <c r="O141" i="76"/>
  <c r="J1128" i="76"/>
  <c r="O1128" i="76"/>
  <c r="J1096" i="76"/>
  <c r="O1096" i="76"/>
  <c r="J1064" i="76"/>
  <c r="O1064" i="76"/>
  <c r="J1032" i="76"/>
  <c r="O1032" i="76"/>
  <c r="J1000" i="76"/>
  <c r="O1000" i="76"/>
  <c r="J1119" i="76"/>
  <c r="O1119" i="76"/>
  <c r="J1087" i="76"/>
  <c r="O1087" i="76"/>
  <c r="J1055" i="76"/>
  <c r="O1055" i="76"/>
  <c r="J1023" i="76"/>
  <c r="O1023" i="76"/>
  <c r="J991" i="76"/>
  <c r="O991" i="76"/>
  <c r="O1925" i="76"/>
  <c r="J1925" i="76"/>
  <c r="J2214" i="76"/>
  <c r="N2214" i="76"/>
  <c r="F92" i="9" s="1"/>
  <c r="E92" i="9" s="1"/>
  <c r="J2239" i="76"/>
  <c r="N2239" i="76"/>
  <c r="F117" i="9" s="1"/>
  <c r="E117" i="9" s="1"/>
  <c r="J2207" i="76"/>
  <c r="N2207" i="76"/>
  <c r="F85" i="9" s="1"/>
  <c r="E85" i="9" s="1"/>
  <c r="J2169" i="76"/>
  <c r="N2169" i="76"/>
  <c r="F47" i="9" s="1"/>
  <c r="E47" i="9" s="1"/>
  <c r="J2162" i="76"/>
  <c r="N2162" i="76"/>
  <c r="F40" i="9" s="1"/>
  <c r="E40" i="9" s="1"/>
  <c r="J2155" i="76"/>
  <c r="N2155" i="76"/>
  <c r="F33" i="9" s="1"/>
  <c r="E33" i="9" s="1"/>
  <c r="J2148" i="76"/>
  <c r="N2148" i="76"/>
  <c r="F26" i="9" s="1"/>
  <c r="E26" i="9" s="1"/>
  <c r="J3328" i="76"/>
  <c r="N3328" i="76"/>
  <c r="J3296" i="76"/>
  <c r="N3296" i="76"/>
  <c r="J3264" i="76"/>
  <c r="N3264" i="76"/>
  <c r="J3232" i="76"/>
  <c r="N3232" i="76"/>
  <c r="F227" i="65" s="1"/>
  <c r="E227" i="65" s="1"/>
  <c r="J3335" i="76"/>
  <c r="N3335" i="76"/>
  <c r="J3303" i="76"/>
  <c r="N3303" i="76"/>
  <c r="J3271" i="76"/>
  <c r="N3271" i="76"/>
  <c r="J3239" i="76"/>
  <c r="N3239" i="76"/>
  <c r="F234" i="65" s="1"/>
  <c r="E234" i="65" s="1"/>
  <c r="J3211" i="76"/>
  <c r="N3211" i="76"/>
  <c r="F206" i="65" s="1"/>
  <c r="E206" i="65" s="1"/>
  <c r="J3192" i="76"/>
  <c r="N3192" i="76"/>
  <c r="F187" i="65" s="1"/>
  <c r="E187" i="65" s="1"/>
  <c r="J3148" i="76"/>
  <c r="N3148" i="76"/>
  <c r="F143" i="65" s="1"/>
  <c r="E143" i="65" s="1"/>
  <c r="J3116" i="76"/>
  <c r="N3116" i="76"/>
  <c r="F111" i="65" s="1"/>
  <c r="E111" i="65" s="1"/>
  <c r="J3197" i="76"/>
  <c r="N3197" i="76"/>
  <c r="F192" i="65" s="1"/>
  <c r="E192" i="65" s="1"/>
  <c r="J3103" i="76"/>
  <c r="N3103" i="76"/>
  <c r="F98" i="65" s="1"/>
  <c r="E98" i="65" s="1"/>
  <c r="J3101" i="76"/>
  <c r="N3101" i="76"/>
  <c r="F96" i="65" s="1"/>
  <c r="E96" i="65" s="1"/>
  <c r="J3052" i="76"/>
  <c r="N3052" i="76"/>
  <c r="F47" i="65" s="1"/>
  <c r="E47" i="65" s="1"/>
  <c r="J3170" i="76"/>
  <c r="N3170" i="76"/>
  <c r="F165" i="65" s="1"/>
  <c r="E165" i="65" s="1"/>
  <c r="J3145" i="76"/>
  <c r="N3145" i="76"/>
  <c r="F140" i="65" s="1"/>
  <c r="E140" i="65" s="1"/>
  <c r="J3062" i="76"/>
  <c r="N3062" i="76"/>
  <c r="F57" i="65" s="1"/>
  <c r="E57" i="65" s="1"/>
  <c r="J3036" i="76"/>
  <c r="N3036" i="76"/>
  <c r="F31" i="65" s="1"/>
  <c r="E31" i="65" s="1"/>
  <c r="J3029" i="76"/>
  <c r="N3029" i="76"/>
  <c r="F24" i="65" s="1"/>
  <c r="E24" i="65" s="1"/>
  <c r="J3519" i="76"/>
  <c r="N3519" i="76"/>
  <c r="J1346" i="76"/>
  <c r="O1346" i="76"/>
  <c r="J1314" i="76"/>
  <c r="O1314" i="76"/>
  <c r="J1282" i="76"/>
  <c r="O1282" i="76"/>
  <c r="J1250" i="76"/>
  <c r="O1250" i="76"/>
  <c r="J1218" i="76"/>
  <c r="O1218" i="76"/>
  <c r="J1186" i="76"/>
  <c r="O1186" i="76"/>
  <c r="J1154" i="76"/>
  <c r="O1154" i="76"/>
  <c r="J1343" i="76"/>
  <c r="O1343" i="76"/>
  <c r="J1311" i="76"/>
  <c r="O1311" i="76"/>
  <c r="J1279" i="76"/>
  <c r="O1279" i="76"/>
  <c r="J1247" i="76"/>
  <c r="O1247" i="76"/>
  <c r="J1215" i="76"/>
  <c r="O1215" i="76"/>
  <c r="J1183" i="76"/>
  <c r="O1183" i="76"/>
  <c r="J1151" i="76"/>
  <c r="O1151" i="76"/>
  <c r="J1729" i="76"/>
  <c r="O1729" i="76"/>
  <c r="J1765" i="76"/>
  <c r="O1765" i="76"/>
  <c r="J1758" i="76"/>
  <c r="O1758" i="76"/>
  <c r="O1943" i="76"/>
  <c r="J1943" i="76"/>
  <c r="J2620" i="76"/>
  <c r="N2620" i="76"/>
  <c r="F19" i="66" s="1"/>
  <c r="E19" i="66" s="1"/>
  <c r="J2613" i="76"/>
  <c r="N2613" i="76"/>
  <c r="F12" i="66" s="1"/>
  <c r="E12" i="66" s="1"/>
  <c r="O536" i="76"/>
  <c r="J536" i="76"/>
  <c r="J2026" i="76"/>
  <c r="O2026" i="76"/>
  <c r="J1994" i="76"/>
  <c r="O1994" i="76"/>
  <c r="J2049" i="76"/>
  <c r="O2049" i="76"/>
  <c r="J2017" i="76"/>
  <c r="O2017" i="76"/>
  <c r="O1985" i="76"/>
  <c r="J1985" i="76"/>
  <c r="J2114" i="76"/>
  <c r="N2114" i="76"/>
  <c r="F14" i="5" s="1"/>
  <c r="E14" i="5" s="1"/>
  <c r="J2374" i="76"/>
  <c r="N2374" i="76"/>
  <c r="F120" i="48" s="1"/>
  <c r="E120" i="48" s="1"/>
  <c r="J2342" i="76"/>
  <c r="N2342" i="76"/>
  <c r="F88" i="48" s="1"/>
  <c r="E88" i="48" s="1"/>
  <c r="J2310" i="76"/>
  <c r="N2310" i="76"/>
  <c r="F56" i="48" s="1"/>
  <c r="E56" i="48" s="1"/>
  <c r="J2278" i="76"/>
  <c r="N2278" i="76"/>
  <c r="F24" i="48" s="1"/>
  <c r="E24" i="48" s="1"/>
  <c r="J2369" i="76"/>
  <c r="N2369" i="76"/>
  <c r="F115" i="48" s="1"/>
  <c r="E115" i="48" s="1"/>
  <c r="J2337" i="76"/>
  <c r="N2337" i="76"/>
  <c r="F83" i="48" s="1"/>
  <c r="E83" i="48" s="1"/>
  <c r="J2305" i="76"/>
  <c r="N2305" i="76"/>
  <c r="F51" i="48" s="1"/>
  <c r="E51" i="48" s="1"/>
  <c r="J2273" i="76"/>
  <c r="N2273" i="76"/>
  <c r="F19" i="48" s="1"/>
  <c r="E19" i="48" s="1"/>
  <c r="J2540" i="76"/>
  <c r="N2540" i="76"/>
  <c r="F21" i="63" s="1"/>
  <c r="E21" i="63" s="1"/>
  <c r="J2535" i="76"/>
  <c r="N2535" i="76"/>
  <c r="F16" i="63" s="1"/>
  <c r="E16" i="63" s="1"/>
  <c r="J2660" i="76"/>
  <c r="N2660" i="76"/>
  <c r="F33" i="67" s="1"/>
  <c r="E33" i="67" s="1"/>
  <c r="J2671" i="76"/>
  <c r="N2671" i="76"/>
  <c r="F44" i="67" s="1"/>
  <c r="E44" i="67" s="1"/>
  <c r="J2639" i="76"/>
  <c r="N2639" i="76"/>
  <c r="F12" i="67" s="1"/>
  <c r="E12" i="67" s="1"/>
  <c r="J2984" i="76"/>
  <c r="N2984" i="76"/>
  <c r="F83" i="60" s="1"/>
  <c r="E83" i="60" s="1"/>
  <c r="J2952" i="76"/>
  <c r="N2952" i="76"/>
  <c r="F51" i="60" s="1"/>
  <c r="E51" i="60" s="1"/>
  <c r="J2920" i="76"/>
  <c r="N2920" i="76"/>
  <c r="F19" i="60" s="1"/>
  <c r="E19" i="60" s="1"/>
  <c r="J2991" i="76"/>
  <c r="N2991" i="76"/>
  <c r="F90" i="60" s="1"/>
  <c r="E90" i="60" s="1"/>
  <c r="J2959" i="76"/>
  <c r="N2959" i="76"/>
  <c r="F58" i="60" s="1"/>
  <c r="E58" i="60" s="1"/>
  <c r="J2927" i="76"/>
  <c r="N2927" i="76"/>
  <c r="F26" i="60" s="1"/>
  <c r="E26" i="60" s="1"/>
  <c r="J3504" i="76"/>
  <c r="N3504" i="76"/>
  <c r="F82" i="40" s="1"/>
  <c r="E82" i="40" s="1"/>
  <c r="J3479" i="76"/>
  <c r="N3479" i="76"/>
  <c r="F57" i="40" s="1"/>
  <c r="E57" i="40" s="1"/>
  <c r="J3445" i="76"/>
  <c r="N3445" i="76"/>
  <c r="F23" i="40" s="1"/>
  <c r="E23" i="40" s="1"/>
  <c r="J3492" i="76"/>
  <c r="N3492" i="76"/>
  <c r="F70" i="40" s="1"/>
  <c r="E70" i="40" s="1"/>
  <c r="J3442" i="76"/>
  <c r="N3442" i="76"/>
  <c r="F20" i="40" s="1"/>
  <c r="E20" i="40" s="1"/>
  <c r="J3452" i="76"/>
  <c r="N3452" i="76"/>
  <c r="F30" i="40" s="1"/>
  <c r="E30" i="40" s="1"/>
  <c r="J122" i="76"/>
  <c r="O122" i="76"/>
  <c r="J202" i="76"/>
  <c r="O202" i="76"/>
  <c r="J266" i="76"/>
  <c r="O266" i="76"/>
  <c r="J422" i="76"/>
  <c r="O422" i="76"/>
  <c r="J486" i="76"/>
  <c r="O486" i="76"/>
  <c r="J2686" i="76"/>
  <c r="N2686" i="76"/>
  <c r="F16" i="68" s="1"/>
  <c r="E16" i="68" s="1"/>
  <c r="J3583" i="76"/>
  <c r="N3583" i="76"/>
  <c r="F25" i="7" s="1"/>
  <c r="E25" i="7" s="1"/>
  <c r="J3574" i="76"/>
  <c r="N3574" i="76"/>
  <c r="F16" i="7" s="1"/>
  <c r="E16" i="7" s="1"/>
  <c r="O842" i="76"/>
  <c r="J842" i="76"/>
  <c r="O810" i="76"/>
  <c r="J810" i="76"/>
  <c r="O778" i="76"/>
  <c r="J778" i="76"/>
  <c r="O746" i="76"/>
  <c r="J746" i="76"/>
  <c r="O714" i="76"/>
  <c r="J714" i="76"/>
  <c r="O843" i="76"/>
  <c r="J843" i="76"/>
  <c r="O811" i="76"/>
  <c r="J811" i="76"/>
  <c r="O779" i="76"/>
  <c r="J779" i="76"/>
  <c r="O747" i="76"/>
  <c r="J747" i="76"/>
  <c r="O715" i="76"/>
  <c r="J715" i="76"/>
  <c r="J165" i="76"/>
  <c r="O165" i="76"/>
  <c r="J229" i="76"/>
  <c r="O229" i="76"/>
  <c r="J385" i="76"/>
  <c r="O385" i="76"/>
  <c r="J449" i="76"/>
  <c r="O449" i="76"/>
  <c r="J513" i="76"/>
  <c r="O513" i="76"/>
  <c r="J2560" i="76"/>
  <c r="N2560" i="76"/>
  <c r="J2244" i="76"/>
  <c r="N2244" i="76"/>
  <c r="F8" i="13" s="1"/>
  <c r="E8" i="13" s="1"/>
  <c r="J2468" i="76"/>
  <c r="N2468" i="76"/>
  <c r="F13" i="47" s="1"/>
  <c r="E13" i="47" s="1"/>
  <c r="J2461" i="76"/>
  <c r="N2461" i="76"/>
  <c r="F6" i="47" s="1"/>
  <c r="E6" i="47" s="1"/>
  <c r="J2601" i="76"/>
  <c r="N2601" i="76"/>
  <c r="F25" i="46" s="1"/>
  <c r="E25" i="46" s="1"/>
  <c r="J2841" i="76"/>
  <c r="N2841" i="76"/>
  <c r="F153" i="19" s="1"/>
  <c r="E153" i="19" s="1"/>
  <c r="J2809" i="76"/>
  <c r="N2809" i="76"/>
  <c r="F121" i="19" s="1"/>
  <c r="E121" i="19" s="1"/>
  <c r="J2777" i="76"/>
  <c r="N2777" i="76"/>
  <c r="F89" i="19" s="1"/>
  <c r="E89" i="19" s="1"/>
  <c r="J2745" i="76"/>
  <c r="N2745" i="76"/>
  <c r="F57" i="19" s="1"/>
  <c r="E57" i="19" s="1"/>
  <c r="J2713" i="76"/>
  <c r="N2713" i="76"/>
  <c r="F25" i="19" s="1"/>
  <c r="E25" i="19" s="1"/>
  <c r="J2828" i="76"/>
  <c r="N2828" i="76"/>
  <c r="F140" i="19" s="1"/>
  <c r="E140" i="19" s="1"/>
  <c r="J2796" i="76"/>
  <c r="N2796" i="76"/>
  <c r="F108" i="19" s="1"/>
  <c r="E108" i="19" s="1"/>
  <c r="J2764" i="76"/>
  <c r="N2764" i="76"/>
  <c r="F76" i="19" s="1"/>
  <c r="E76" i="19" s="1"/>
  <c r="J2732" i="76"/>
  <c r="N2732" i="76"/>
  <c r="F44" i="19" s="1"/>
  <c r="E44" i="19" s="1"/>
  <c r="J2696" i="76"/>
  <c r="N2696" i="76"/>
  <c r="F8" i="19" s="1"/>
  <c r="E8" i="19" s="1"/>
  <c r="J3392" i="76"/>
  <c r="N3392" i="76"/>
  <c r="F46" i="39" s="1"/>
  <c r="E46" i="39" s="1"/>
  <c r="J3391" i="76"/>
  <c r="N3391" i="76"/>
  <c r="F45" i="39" s="1"/>
  <c r="E45" i="39" s="1"/>
  <c r="J3366" i="76"/>
  <c r="N3366" i="76"/>
  <c r="F20" i="39" s="1"/>
  <c r="E20" i="39" s="1"/>
  <c r="J3561" i="76"/>
  <c r="N3561" i="76"/>
  <c r="J3532" i="76"/>
  <c r="N3532" i="76"/>
  <c r="J3645" i="76"/>
  <c r="N3645" i="76"/>
  <c r="F64" i="33" s="1"/>
  <c r="E64" i="33" s="1"/>
  <c r="N3630" i="76"/>
  <c r="F49" i="33" s="1"/>
  <c r="E49" i="33" s="1"/>
  <c r="J3630" i="76"/>
  <c r="J3591" i="76"/>
  <c r="N3591" i="76"/>
  <c r="F10" i="33" s="1"/>
  <c r="E10" i="33" s="1"/>
  <c r="J3614" i="76"/>
  <c r="N3614" i="76"/>
  <c r="F33" i="33" s="1"/>
  <c r="E33" i="33" s="1"/>
  <c r="N3622" i="76"/>
  <c r="F41" i="33" s="1"/>
  <c r="E41" i="33" s="1"/>
  <c r="J3622" i="76"/>
  <c r="J156" i="76"/>
  <c r="O156" i="76"/>
  <c r="J220" i="76"/>
  <c r="O220" i="76"/>
  <c r="J376" i="76"/>
  <c r="O376" i="76"/>
  <c r="J440" i="76"/>
  <c r="O440" i="76"/>
  <c r="J504" i="76"/>
  <c r="O504" i="76"/>
  <c r="J2444" i="76"/>
  <c r="N2444" i="76"/>
  <c r="F68" i="49" s="1"/>
  <c r="E68" i="49" s="1"/>
  <c r="J2412" i="76"/>
  <c r="N2412" i="76"/>
  <c r="F36" i="49" s="1"/>
  <c r="E36" i="49" s="1"/>
  <c r="J2380" i="76"/>
  <c r="N2380" i="76"/>
  <c r="F4" i="49" s="1"/>
  <c r="E4" i="49" s="1"/>
  <c r="J2427" i="76"/>
  <c r="N2427" i="76"/>
  <c r="F51" i="49" s="1"/>
  <c r="E51" i="49" s="1"/>
  <c r="J2395" i="76"/>
  <c r="N2395" i="76"/>
  <c r="F19" i="49" s="1"/>
  <c r="E19" i="49" s="1"/>
  <c r="J2488" i="76"/>
  <c r="N2488" i="76"/>
  <c r="F6" i="64" s="1"/>
  <c r="E6" i="64" s="1"/>
  <c r="J2498" i="76"/>
  <c r="N2498" i="76"/>
  <c r="F16" i="64" s="1"/>
  <c r="E16" i="64" s="1"/>
  <c r="J2901" i="76"/>
  <c r="N2901" i="76"/>
  <c r="F52" i="43" s="1"/>
  <c r="E52" i="43" s="1"/>
  <c r="J2900" i="76"/>
  <c r="N2900" i="76"/>
  <c r="F51" i="43" s="1"/>
  <c r="E51" i="43" s="1"/>
  <c r="J2898" i="76"/>
  <c r="N2898" i="76"/>
  <c r="F49" i="43" s="1"/>
  <c r="E49" i="43" s="1"/>
  <c r="J2854" i="76"/>
  <c r="N2854" i="76"/>
  <c r="F5" i="43" s="1"/>
  <c r="E5" i="43" s="1"/>
  <c r="J3417" i="76"/>
  <c r="N3417" i="76"/>
  <c r="F19" i="28" s="1"/>
  <c r="E19" i="28" s="1"/>
  <c r="J976" i="76"/>
  <c r="O976" i="76"/>
  <c r="O962" i="76"/>
  <c r="J962" i="76"/>
  <c r="O930" i="76"/>
  <c r="J930" i="76"/>
  <c r="O957" i="76"/>
  <c r="J957" i="76"/>
  <c r="O925" i="76"/>
  <c r="J925" i="76"/>
  <c r="O1557" i="76"/>
  <c r="J1557" i="76"/>
  <c r="O1552" i="76"/>
  <c r="J1552" i="76"/>
  <c r="O1520" i="76"/>
  <c r="J1520" i="76"/>
  <c r="O1488" i="76"/>
  <c r="J1488" i="76"/>
  <c r="J1499" i="76"/>
  <c r="O1499" i="76"/>
  <c r="J1859" i="76"/>
  <c r="O1859" i="76"/>
  <c r="J1821" i="76"/>
  <c r="O1821" i="76"/>
  <c r="J167" i="76"/>
  <c r="O167" i="76"/>
  <c r="J435" i="76"/>
  <c r="O435" i="76"/>
  <c r="J1419" i="76"/>
  <c r="O1419" i="76"/>
  <c r="J1460" i="76"/>
  <c r="O1460" i="76"/>
  <c r="J1535" i="76"/>
  <c r="O1535" i="76"/>
  <c r="J1441" i="76"/>
  <c r="O1441" i="76"/>
  <c r="J1489" i="76"/>
  <c r="O1489" i="76"/>
  <c r="J1414" i="76"/>
  <c r="O1414" i="76"/>
  <c r="O1896" i="76"/>
  <c r="J1896" i="76"/>
  <c r="O1864" i="76"/>
  <c r="J1864" i="76"/>
  <c r="O1893" i="76"/>
  <c r="J1893" i="76"/>
  <c r="J1843" i="76"/>
  <c r="O1843" i="76"/>
  <c r="J1808" i="76"/>
  <c r="O1808" i="76"/>
  <c r="J151" i="76"/>
  <c r="O151" i="76"/>
  <c r="J263" i="76"/>
  <c r="O263" i="76"/>
  <c r="O18" i="76"/>
  <c r="J18" i="76"/>
  <c r="J1788" i="76"/>
  <c r="O1788" i="76"/>
  <c r="O622" i="76"/>
  <c r="J622" i="76"/>
  <c r="O683" i="76"/>
  <c r="J683" i="76"/>
  <c r="O555" i="76"/>
  <c r="J555" i="76"/>
  <c r="O1605" i="76"/>
  <c r="J1605" i="76"/>
  <c r="J1620" i="76"/>
  <c r="O1620" i="76"/>
  <c r="J2100" i="76"/>
  <c r="O2100" i="76"/>
  <c r="J321" i="76"/>
  <c r="O321" i="76"/>
  <c r="J1373" i="76"/>
  <c r="O1373" i="76"/>
  <c r="O26" i="76"/>
  <c r="J26" i="76"/>
  <c r="J136" i="76"/>
  <c r="O136" i="76"/>
  <c r="J1038" i="76"/>
  <c r="O1038" i="76"/>
  <c r="J1061" i="76"/>
  <c r="O1061" i="76"/>
  <c r="O1931" i="76"/>
  <c r="J1931" i="76"/>
  <c r="J2181" i="76"/>
  <c r="N2181" i="76"/>
  <c r="F59" i="9" s="1"/>
  <c r="E59" i="9" s="1"/>
  <c r="J3334" i="76"/>
  <c r="N3334" i="76"/>
  <c r="J3341" i="76"/>
  <c r="N3341" i="76"/>
  <c r="J3204" i="76"/>
  <c r="N3204" i="76"/>
  <c r="F199" i="65" s="1"/>
  <c r="E199" i="65" s="1"/>
  <c r="J3127" i="76"/>
  <c r="N3127" i="76"/>
  <c r="F122" i="65" s="1"/>
  <c r="E122" i="65" s="1"/>
  <c r="J3077" i="76"/>
  <c r="N3077" i="76"/>
  <c r="F72" i="65" s="1"/>
  <c r="E72" i="65" s="1"/>
  <c r="J3525" i="76"/>
  <c r="N3525" i="76"/>
  <c r="F10" i="61" s="1"/>
  <c r="E10" i="61" s="1"/>
  <c r="J1256" i="76"/>
  <c r="O1256" i="76"/>
  <c r="J1349" i="76"/>
  <c r="O1349" i="76"/>
  <c r="J1221" i="76"/>
  <c r="O1221" i="76"/>
  <c r="J1736" i="76"/>
  <c r="O1736" i="76"/>
  <c r="O1949" i="76"/>
  <c r="J1949" i="76"/>
  <c r="J2000" i="76"/>
  <c r="O2000" i="76"/>
  <c r="J2104" i="76"/>
  <c r="N2104" i="76"/>
  <c r="F4" i="5" s="1"/>
  <c r="E4" i="5" s="1"/>
  <c r="O895" i="76"/>
  <c r="J895" i="76"/>
  <c r="J1774" i="76"/>
  <c r="O1774" i="76"/>
  <c r="O646" i="76"/>
  <c r="J646" i="76"/>
  <c r="O550" i="76"/>
  <c r="J550" i="76"/>
  <c r="O611" i="76"/>
  <c r="J611" i="76"/>
  <c r="O1693" i="76"/>
  <c r="J1693" i="76"/>
  <c r="O1629" i="76"/>
  <c r="J1629" i="76"/>
  <c r="J1676" i="76"/>
  <c r="O1676" i="76"/>
  <c r="J1580" i="76"/>
  <c r="O1580" i="76"/>
  <c r="J2079" i="76"/>
  <c r="O2079" i="76"/>
  <c r="J340" i="76"/>
  <c r="O340" i="76"/>
  <c r="O890" i="76"/>
  <c r="J890" i="76"/>
  <c r="O911" i="76"/>
  <c r="J911" i="76"/>
  <c r="O879" i="76"/>
  <c r="J879" i="76"/>
  <c r="J1775" i="76"/>
  <c r="O1775" i="76"/>
  <c r="J1773" i="76"/>
  <c r="O1773" i="76"/>
  <c r="O694" i="76"/>
  <c r="J694" i="76"/>
  <c r="O662" i="76"/>
  <c r="J662" i="76"/>
  <c r="O630" i="76"/>
  <c r="J630" i="76"/>
  <c r="O598" i="76"/>
  <c r="J598" i="76"/>
  <c r="O566" i="76"/>
  <c r="J566" i="76"/>
  <c r="O691" i="76"/>
  <c r="J691" i="76"/>
  <c r="O659" i="76"/>
  <c r="J659" i="76"/>
  <c r="O627" i="76"/>
  <c r="J627" i="76"/>
  <c r="O595" i="76"/>
  <c r="J595" i="76"/>
  <c r="O563" i="76"/>
  <c r="J563" i="76"/>
  <c r="O1709" i="76"/>
  <c r="J1709" i="76"/>
  <c r="O1677" i="76"/>
  <c r="J1677" i="76"/>
  <c r="O1645" i="76"/>
  <c r="J1645" i="76"/>
  <c r="O1613" i="76"/>
  <c r="J1613" i="76"/>
  <c r="O1581" i="76"/>
  <c r="J1581" i="76"/>
  <c r="J1692" i="76"/>
  <c r="O1692" i="76"/>
  <c r="J1660" i="76"/>
  <c r="O1660" i="76"/>
  <c r="J1628" i="76"/>
  <c r="O1628" i="76"/>
  <c r="J1596" i="76"/>
  <c r="O1596" i="76"/>
  <c r="J2080" i="76"/>
  <c r="O2080" i="76"/>
  <c r="J2086" i="76"/>
  <c r="O2086" i="76"/>
  <c r="J2063" i="76"/>
  <c r="O2063" i="76"/>
  <c r="J347" i="76"/>
  <c r="O347" i="76"/>
  <c r="J283" i="76"/>
  <c r="O283" i="76"/>
  <c r="J308" i="76"/>
  <c r="O308" i="76"/>
  <c r="J337" i="76"/>
  <c r="O337" i="76"/>
  <c r="J273" i="76"/>
  <c r="O273" i="76"/>
  <c r="J302" i="76"/>
  <c r="O302" i="76"/>
  <c r="J1371" i="76"/>
  <c r="O1371" i="76"/>
  <c r="J1389" i="76"/>
  <c r="O1389" i="76"/>
  <c r="J1366" i="76"/>
  <c r="O1366" i="76"/>
  <c r="O1959" i="76"/>
  <c r="J1959" i="76"/>
  <c r="O73" i="76"/>
  <c r="J73" i="76"/>
  <c r="O31" i="76"/>
  <c r="J31" i="76"/>
  <c r="O62" i="76"/>
  <c r="J62" i="76"/>
  <c r="J81" i="76"/>
  <c r="O81" i="76"/>
  <c r="J98" i="76"/>
  <c r="O98" i="76"/>
  <c r="J135" i="76"/>
  <c r="O135" i="76"/>
  <c r="J1142" i="76"/>
  <c r="O1142" i="76"/>
  <c r="J1110" i="76"/>
  <c r="O1110" i="76"/>
  <c r="J1078" i="76"/>
  <c r="O1078" i="76"/>
  <c r="J1046" i="76"/>
  <c r="O1046" i="76"/>
  <c r="J1014" i="76"/>
  <c r="O1014" i="76"/>
  <c r="J1133" i="76"/>
  <c r="O1133" i="76"/>
  <c r="J1101" i="76"/>
  <c r="O1101" i="76"/>
  <c r="J1069" i="76"/>
  <c r="O1069" i="76"/>
  <c r="J1037" i="76"/>
  <c r="O1037" i="76"/>
  <c r="J1005" i="76"/>
  <c r="O1005" i="76"/>
  <c r="O1939" i="76"/>
  <c r="J1939" i="76"/>
  <c r="J2228" i="76"/>
  <c r="N2228" i="76"/>
  <c r="F106" i="9" s="1"/>
  <c r="E106" i="9" s="1"/>
  <c r="J2196" i="76"/>
  <c r="N2196" i="76"/>
  <c r="F74" i="9" s="1"/>
  <c r="E74" i="9" s="1"/>
  <c r="J2221" i="76"/>
  <c r="N2221" i="76"/>
  <c r="F99" i="9" s="1"/>
  <c r="E99" i="9" s="1"/>
  <c r="J2189" i="76"/>
  <c r="N2189" i="76"/>
  <c r="F67" i="9" s="1"/>
  <c r="E67" i="9" s="1"/>
  <c r="J2133" i="76"/>
  <c r="N2133" i="76"/>
  <c r="F11" i="9" s="1"/>
  <c r="E11" i="9" s="1"/>
  <c r="J2126" i="76"/>
  <c r="N2126" i="76"/>
  <c r="F4" i="9" s="1"/>
  <c r="E4" i="9" s="1"/>
  <c r="J2176" i="76"/>
  <c r="N2176" i="76"/>
  <c r="F54" i="9" s="1"/>
  <c r="E54" i="9" s="1"/>
  <c r="J3342" i="76"/>
  <c r="N3342" i="76"/>
  <c r="J3310" i="76"/>
  <c r="N3310" i="76"/>
  <c r="J3278" i="76"/>
  <c r="N3278" i="76"/>
  <c r="J3246" i="76"/>
  <c r="N3246" i="76"/>
  <c r="J3349" i="76"/>
  <c r="N3349" i="76"/>
  <c r="J3317" i="76"/>
  <c r="N3317" i="76"/>
  <c r="J3285" i="76"/>
  <c r="N3285" i="76"/>
  <c r="J3253" i="76"/>
  <c r="N3253" i="76"/>
  <c r="J3221" i="76"/>
  <c r="N3221" i="76"/>
  <c r="F216" i="65" s="1"/>
  <c r="E216" i="65" s="1"/>
  <c r="J3175" i="76"/>
  <c r="N3175" i="76"/>
  <c r="F170" i="65" s="1"/>
  <c r="E170" i="65" s="1"/>
  <c r="N3162" i="76"/>
  <c r="F157" i="65" s="1"/>
  <c r="E157" i="65" s="1"/>
  <c r="J3162" i="76"/>
  <c r="N3130" i="76"/>
  <c r="F125" i="65" s="1"/>
  <c r="E125" i="65" s="1"/>
  <c r="J3130" i="76"/>
  <c r="N3098" i="76"/>
  <c r="F93" i="65" s="1"/>
  <c r="E93" i="65" s="1"/>
  <c r="J3098" i="76"/>
  <c r="J3159" i="76"/>
  <c r="N3159" i="76"/>
  <c r="F154" i="65" s="1"/>
  <c r="E154" i="65" s="1"/>
  <c r="J3157" i="76"/>
  <c r="N3157" i="76"/>
  <c r="F152" i="65" s="1"/>
  <c r="E152" i="65" s="1"/>
  <c r="J3067" i="76"/>
  <c r="N3067" i="76"/>
  <c r="F62" i="65" s="1"/>
  <c r="E62" i="65" s="1"/>
  <c r="J3198" i="76"/>
  <c r="N3198" i="76"/>
  <c r="F193" i="65" s="1"/>
  <c r="E193" i="65" s="1"/>
  <c r="J3099" i="76"/>
  <c r="N3099" i="76"/>
  <c r="F94" i="65" s="1"/>
  <c r="E94" i="65" s="1"/>
  <c r="J3083" i="76"/>
  <c r="N3083" i="76"/>
  <c r="F78" i="65" s="1"/>
  <c r="E78" i="65" s="1"/>
  <c r="J3043" i="76"/>
  <c r="N3043" i="76"/>
  <c r="F38" i="65" s="1"/>
  <c r="E38" i="65" s="1"/>
  <c r="J3018" i="76"/>
  <c r="N3018" i="76"/>
  <c r="F14" i="65" s="1"/>
  <c r="E14" i="65" s="1"/>
  <c r="J3011" i="76"/>
  <c r="N3011" i="76"/>
  <c r="F7" i="65" s="1"/>
  <c r="E7" i="65" s="1"/>
  <c r="J1364" i="76"/>
  <c r="O1364" i="76"/>
  <c r="J1328" i="76"/>
  <c r="O1328" i="76"/>
  <c r="J1296" i="76"/>
  <c r="O1296" i="76"/>
  <c r="J1264" i="76"/>
  <c r="O1264" i="76"/>
  <c r="J1232" i="76"/>
  <c r="O1232" i="76"/>
  <c r="J1200" i="76"/>
  <c r="O1200" i="76"/>
  <c r="J1168" i="76"/>
  <c r="O1168" i="76"/>
  <c r="J1357" i="76"/>
  <c r="O1357" i="76"/>
  <c r="J1325" i="76"/>
  <c r="O1325" i="76"/>
  <c r="J1293" i="76"/>
  <c r="O1293" i="76"/>
  <c r="J1261" i="76"/>
  <c r="O1261" i="76"/>
  <c r="J1229" i="76"/>
  <c r="O1229" i="76"/>
  <c r="J1197" i="76"/>
  <c r="O1197" i="76"/>
  <c r="J1165" i="76"/>
  <c r="O1165" i="76"/>
  <c r="J1755" i="76"/>
  <c r="O1755" i="76"/>
  <c r="J1752" i="76"/>
  <c r="O1752" i="76"/>
  <c r="J1728" i="76"/>
  <c r="O1728" i="76"/>
  <c r="O1946" i="76"/>
  <c r="J1946" i="76"/>
  <c r="J2251" i="76"/>
  <c r="N2251" i="76"/>
  <c r="F6" i="14" s="1"/>
  <c r="E6" i="14" s="1"/>
  <c r="J2627" i="76"/>
  <c r="N2627" i="76"/>
  <c r="F26" i="66" s="1"/>
  <c r="E26" i="66" s="1"/>
  <c r="J3548" i="76"/>
  <c r="N3548" i="76"/>
  <c r="F12" i="31" s="1"/>
  <c r="E12" i="31" s="1"/>
  <c r="J2040" i="76"/>
  <c r="O2040" i="76"/>
  <c r="J2008" i="76"/>
  <c r="O2008" i="76"/>
  <c r="O1976" i="76"/>
  <c r="J1976" i="76"/>
  <c r="J2031" i="76"/>
  <c r="O2031" i="76"/>
  <c r="J1999" i="76"/>
  <c r="O1999" i="76"/>
  <c r="J2121" i="76"/>
  <c r="N2121" i="76"/>
  <c r="F21" i="5" s="1"/>
  <c r="E21" i="5" s="1"/>
  <c r="J2120" i="76"/>
  <c r="N2120" i="76"/>
  <c r="F20" i="5" s="1"/>
  <c r="E20" i="5" s="1"/>
  <c r="J2356" i="76"/>
  <c r="N2356" i="76"/>
  <c r="F102" i="48" s="1"/>
  <c r="E102" i="48" s="1"/>
  <c r="J2324" i="76"/>
  <c r="N2324" i="76"/>
  <c r="F70" i="48" s="1"/>
  <c r="E70" i="48" s="1"/>
  <c r="J2292" i="76"/>
  <c r="N2292" i="76"/>
  <c r="F38" i="48" s="1"/>
  <c r="E38" i="48" s="1"/>
  <c r="J2260" i="76"/>
  <c r="N2260" i="76"/>
  <c r="F6" i="48" s="1"/>
  <c r="E6" i="48" s="1"/>
  <c r="J2351" i="76"/>
  <c r="N2351" i="76"/>
  <c r="F97" i="48" s="1"/>
  <c r="E97" i="48" s="1"/>
  <c r="J2319" i="76"/>
  <c r="N2319" i="76"/>
  <c r="F65" i="48" s="1"/>
  <c r="E65" i="48" s="1"/>
  <c r="J2287" i="76"/>
  <c r="N2287" i="76"/>
  <c r="F33" i="48" s="1"/>
  <c r="E33" i="48" s="1"/>
  <c r="J2554" i="76"/>
  <c r="N2554" i="76"/>
  <c r="F35" i="63" s="1"/>
  <c r="E35" i="63" s="1"/>
  <c r="J2549" i="76"/>
  <c r="N2549" i="76"/>
  <c r="F30" i="63" s="1"/>
  <c r="E30" i="63" s="1"/>
  <c r="J2523" i="76"/>
  <c r="N2523" i="76"/>
  <c r="J2642" i="76"/>
  <c r="N2642" i="76"/>
  <c r="F15" i="67" s="1"/>
  <c r="E15" i="67" s="1"/>
  <c r="J2653" i="76"/>
  <c r="N2653" i="76"/>
  <c r="F26" i="67" s="1"/>
  <c r="E26" i="67" s="1"/>
  <c r="J2998" i="76"/>
  <c r="N2998" i="76"/>
  <c r="F97" i="60" s="1"/>
  <c r="E97" i="60" s="1"/>
  <c r="J2966" i="76"/>
  <c r="N2966" i="76"/>
  <c r="F65" i="60" s="1"/>
  <c r="E65" i="60" s="1"/>
  <c r="J2934" i="76"/>
  <c r="N2934" i="76"/>
  <c r="F33" i="60" s="1"/>
  <c r="E33" i="60" s="1"/>
  <c r="J3005" i="76"/>
  <c r="N3005" i="76"/>
  <c r="F104" i="60" s="1"/>
  <c r="E104" i="60" s="1"/>
  <c r="J2973" i="76"/>
  <c r="N2973" i="76"/>
  <c r="F72" i="60" s="1"/>
  <c r="E72" i="60" s="1"/>
  <c r="J2941" i="76"/>
  <c r="N2941" i="76"/>
  <c r="F40" i="60" s="1"/>
  <c r="E40" i="60" s="1"/>
  <c r="J2909" i="76"/>
  <c r="N2909" i="76"/>
  <c r="F8" i="60" s="1"/>
  <c r="E8" i="60" s="1"/>
  <c r="J3506" i="76"/>
  <c r="N3506" i="76"/>
  <c r="F84" i="40" s="1"/>
  <c r="E84" i="40" s="1"/>
  <c r="J3459" i="76"/>
  <c r="N3459" i="76"/>
  <c r="F37" i="40" s="1"/>
  <c r="E37" i="40" s="1"/>
  <c r="J3427" i="76"/>
  <c r="N3427" i="76"/>
  <c r="F5" i="40" s="1"/>
  <c r="E5" i="40" s="1"/>
  <c r="J3470" i="76"/>
  <c r="N3470" i="76"/>
  <c r="F48" i="40" s="1"/>
  <c r="E48" i="40" s="1"/>
  <c r="J3490" i="76"/>
  <c r="N3490" i="76"/>
  <c r="F68" i="40" s="1"/>
  <c r="E68" i="40" s="1"/>
  <c r="J3" i="76"/>
  <c r="O3" i="76"/>
  <c r="J174" i="76"/>
  <c r="O174" i="76"/>
  <c r="J238" i="76"/>
  <c r="O238" i="76"/>
  <c r="J394" i="76"/>
  <c r="O394" i="76"/>
  <c r="J458" i="76"/>
  <c r="O458" i="76"/>
  <c r="J522" i="76"/>
  <c r="O522" i="76"/>
  <c r="J2687" i="76"/>
  <c r="N2687" i="76"/>
  <c r="F17" i="68" s="1"/>
  <c r="E17" i="68" s="1"/>
  <c r="J3565" i="76"/>
  <c r="N3565" i="76"/>
  <c r="F7" i="7" s="1"/>
  <c r="E7" i="7" s="1"/>
  <c r="O856" i="76"/>
  <c r="J856" i="76"/>
  <c r="O824" i="76"/>
  <c r="J824" i="76"/>
  <c r="O792" i="76"/>
  <c r="J792" i="76"/>
  <c r="O760" i="76"/>
  <c r="J760" i="76"/>
  <c r="O728" i="76"/>
  <c r="J728" i="76"/>
  <c r="O857" i="76"/>
  <c r="J857" i="76"/>
  <c r="O825" i="76"/>
  <c r="J825" i="76"/>
  <c r="O793" i="76"/>
  <c r="J793" i="76"/>
  <c r="O761" i="76"/>
  <c r="J761" i="76"/>
  <c r="O729" i="76"/>
  <c r="J729" i="76"/>
  <c r="J117" i="76"/>
  <c r="O117" i="76"/>
  <c r="J201" i="76"/>
  <c r="O201" i="76"/>
  <c r="J265" i="76"/>
  <c r="O265" i="76"/>
  <c r="J421" i="76"/>
  <c r="O421" i="76"/>
  <c r="J485" i="76"/>
  <c r="O485" i="76"/>
  <c r="J2574" i="76"/>
  <c r="N2574" i="76"/>
  <c r="F21" i="62" s="1"/>
  <c r="E21" i="62" s="1"/>
  <c r="J2565" i="76"/>
  <c r="N2565" i="76"/>
  <c r="F12" i="62" s="1"/>
  <c r="E12" i="62" s="1"/>
  <c r="J2482" i="76"/>
  <c r="N2482" i="76"/>
  <c r="F27" i="47" s="1"/>
  <c r="E27" i="47" s="1"/>
  <c r="J2475" i="76"/>
  <c r="N2475" i="76"/>
  <c r="F20" i="47" s="1"/>
  <c r="E20" i="47" s="1"/>
  <c r="J2590" i="76"/>
  <c r="N2590" i="76"/>
  <c r="F14" i="46" s="1"/>
  <c r="E14" i="46" s="1"/>
  <c r="J2583" i="76"/>
  <c r="N2583" i="76"/>
  <c r="F7" i="46" s="1"/>
  <c r="E7" i="46" s="1"/>
  <c r="J2823" i="76"/>
  <c r="N2823" i="76"/>
  <c r="F135" i="19" s="1"/>
  <c r="E135" i="19" s="1"/>
  <c r="J2791" i="76"/>
  <c r="N2791" i="76"/>
  <c r="F103" i="19" s="1"/>
  <c r="E103" i="19" s="1"/>
  <c r="J2759" i="76"/>
  <c r="N2759" i="76"/>
  <c r="F71" i="19" s="1"/>
  <c r="E71" i="19" s="1"/>
  <c r="J2727" i="76"/>
  <c r="N2727" i="76"/>
  <c r="F39" i="19" s="1"/>
  <c r="E39" i="19" s="1"/>
  <c r="J2842" i="76"/>
  <c r="N2842" i="76"/>
  <c r="F154" i="19" s="1"/>
  <c r="E154" i="19" s="1"/>
  <c r="J2810" i="76"/>
  <c r="N2810" i="76"/>
  <c r="F122" i="19" s="1"/>
  <c r="E122" i="19" s="1"/>
  <c r="J2778" i="76"/>
  <c r="N2778" i="76"/>
  <c r="F90" i="19" s="1"/>
  <c r="E90" i="19" s="1"/>
  <c r="J2746" i="76"/>
  <c r="N2746" i="76"/>
  <c r="F58" i="19" s="1"/>
  <c r="E58" i="19" s="1"/>
  <c r="J2714" i="76"/>
  <c r="N2714" i="76"/>
  <c r="F26" i="19" s="1"/>
  <c r="E26" i="19" s="1"/>
  <c r="J2697" i="76"/>
  <c r="N2697" i="76"/>
  <c r="F9" i="19" s="1"/>
  <c r="E9" i="19" s="1"/>
  <c r="J3374" i="76"/>
  <c r="N3374" i="76"/>
  <c r="F28" i="39" s="1"/>
  <c r="E28" i="39" s="1"/>
  <c r="J3373" i="76"/>
  <c r="N3373" i="76"/>
  <c r="F27" i="39" s="1"/>
  <c r="E27" i="39" s="1"/>
  <c r="J3370" i="76"/>
  <c r="N3370" i="76"/>
  <c r="F24" i="39" s="1"/>
  <c r="E24" i="39" s="1"/>
  <c r="J3551" i="76"/>
  <c r="N3551" i="76"/>
  <c r="J3659" i="76"/>
  <c r="N3659" i="76"/>
  <c r="F78" i="33" s="1"/>
  <c r="E78" i="33" s="1"/>
  <c r="J3627" i="76"/>
  <c r="N3627" i="76"/>
  <c r="F46" i="33" s="1"/>
  <c r="E46" i="33" s="1"/>
  <c r="J3605" i="76"/>
  <c r="N3605" i="76"/>
  <c r="F24" i="33" s="1"/>
  <c r="E24" i="33" s="1"/>
  <c r="J3658" i="76"/>
  <c r="N3658" i="76"/>
  <c r="F77" i="33" s="1"/>
  <c r="E77" i="33" s="1"/>
  <c r="J3596" i="76"/>
  <c r="N3596" i="76"/>
  <c r="F15" i="33" s="1"/>
  <c r="E15" i="33" s="1"/>
  <c r="O13" i="76"/>
  <c r="J13" i="76"/>
  <c r="J192" i="76"/>
  <c r="O192" i="76"/>
  <c r="J256" i="76"/>
  <c r="O256" i="76"/>
  <c r="J412" i="76"/>
  <c r="O412" i="76"/>
  <c r="J476" i="76"/>
  <c r="O476" i="76"/>
  <c r="J2458" i="76"/>
  <c r="N2458" i="76"/>
  <c r="F82" i="49" s="1"/>
  <c r="E82" i="49" s="1"/>
  <c r="J2426" i="76"/>
  <c r="N2426" i="76"/>
  <c r="F50" i="49" s="1"/>
  <c r="E50" i="49" s="1"/>
  <c r="J2394" i="76"/>
  <c r="N2394" i="76"/>
  <c r="F18" i="49" s="1"/>
  <c r="E18" i="49" s="1"/>
  <c r="J2441" i="76"/>
  <c r="N2441" i="76"/>
  <c r="F65" i="49" s="1"/>
  <c r="E65" i="49" s="1"/>
  <c r="J2409" i="76"/>
  <c r="N2409" i="76"/>
  <c r="F33" i="49" s="1"/>
  <c r="E33" i="49" s="1"/>
  <c r="J2516" i="76"/>
  <c r="N2516" i="76"/>
  <c r="F34" i="64" s="1"/>
  <c r="E34" i="64" s="1"/>
  <c r="J2489" i="76"/>
  <c r="N2489" i="76"/>
  <c r="J2499" i="76"/>
  <c r="N2499" i="76"/>
  <c r="F17" i="64" s="1"/>
  <c r="E17" i="64" s="1"/>
  <c r="J2883" i="76"/>
  <c r="N2883" i="76"/>
  <c r="F34" i="43" s="1"/>
  <c r="E34" i="43" s="1"/>
  <c r="J2868" i="76"/>
  <c r="N2868" i="76"/>
  <c r="F19" i="43" s="1"/>
  <c r="E19" i="43" s="1"/>
  <c r="J2866" i="76"/>
  <c r="N2866" i="76"/>
  <c r="F17" i="43" s="1"/>
  <c r="E17" i="43" s="1"/>
  <c r="J3410" i="76"/>
  <c r="N3410" i="76"/>
  <c r="F12" i="28" s="1"/>
  <c r="E12" i="28" s="1"/>
  <c r="J990" i="76"/>
  <c r="O990" i="76"/>
  <c r="J975" i="76"/>
  <c r="O975" i="76"/>
  <c r="O944" i="76"/>
  <c r="J944" i="76"/>
  <c r="O971" i="76"/>
  <c r="J971" i="76"/>
  <c r="O939" i="76"/>
  <c r="J939" i="76"/>
  <c r="O1571" i="76"/>
  <c r="J1571" i="76"/>
  <c r="O1566" i="76"/>
  <c r="J1566" i="76"/>
  <c r="O1534" i="76"/>
  <c r="J1534" i="76"/>
  <c r="O1502" i="76"/>
  <c r="J1502" i="76"/>
  <c r="O1470" i="76"/>
  <c r="J1470" i="76"/>
  <c r="J1447" i="76"/>
  <c r="O1447" i="76"/>
  <c r="J1509" i="76"/>
  <c r="O1509" i="76"/>
  <c r="J1424" i="76"/>
  <c r="O1424" i="76"/>
  <c r="J1469" i="76"/>
  <c r="O1469" i="76"/>
  <c r="J1545" i="76"/>
  <c r="O1545" i="76"/>
  <c r="J1442" i="76"/>
  <c r="O1442" i="76"/>
  <c r="O1910" i="76"/>
  <c r="J1910" i="76"/>
  <c r="O1878" i="76"/>
  <c r="J1878" i="76"/>
  <c r="O1907" i="76"/>
  <c r="J1907" i="76"/>
  <c r="O1875" i="76"/>
  <c r="J1875" i="76"/>
  <c r="J1823" i="76"/>
  <c r="O1823" i="76"/>
  <c r="J1820" i="76"/>
  <c r="O1820" i="76"/>
  <c r="J1817" i="76"/>
  <c r="O1817" i="76"/>
  <c r="J1814" i="76"/>
  <c r="O1814" i="76"/>
  <c r="J187" i="76"/>
  <c r="O187" i="76"/>
  <c r="J251" i="76"/>
  <c r="O251" i="76"/>
  <c r="J407" i="76"/>
  <c r="O407" i="76"/>
  <c r="J471" i="76"/>
  <c r="O471" i="76"/>
  <c r="J541" i="76"/>
  <c r="O541" i="76"/>
  <c r="O888" i="76"/>
  <c r="J888" i="76"/>
  <c r="O909" i="76"/>
  <c r="J909" i="76"/>
  <c r="O877" i="76"/>
  <c r="J877" i="76"/>
  <c r="J1800" i="76"/>
  <c r="O1800" i="76"/>
  <c r="J1802" i="76"/>
  <c r="O1802" i="76"/>
  <c r="O684" i="76"/>
  <c r="J684" i="76"/>
  <c r="O652" i="76"/>
  <c r="J652" i="76"/>
  <c r="O620" i="76"/>
  <c r="J620" i="76"/>
  <c r="O588" i="76"/>
  <c r="J588" i="76"/>
  <c r="O556" i="76"/>
  <c r="J556" i="76"/>
  <c r="O681" i="76"/>
  <c r="J681" i="76"/>
  <c r="O649" i="76"/>
  <c r="J649" i="76"/>
  <c r="O617" i="76"/>
  <c r="J617" i="76"/>
  <c r="O585" i="76"/>
  <c r="J585" i="76"/>
  <c r="O553" i="76"/>
  <c r="J553" i="76"/>
  <c r="O1699" i="76"/>
  <c r="J1699" i="76"/>
  <c r="O1667" i="76"/>
  <c r="J1667" i="76"/>
  <c r="O1635" i="76"/>
  <c r="J1635" i="76"/>
  <c r="O1603" i="76"/>
  <c r="J1603" i="76"/>
  <c r="J1714" i="76"/>
  <c r="O1714" i="76"/>
  <c r="J1682" i="76"/>
  <c r="O1682" i="76"/>
  <c r="J1650" i="76"/>
  <c r="O1650" i="76"/>
  <c r="J1618" i="76"/>
  <c r="O1618" i="76"/>
  <c r="J1586" i="76"/>
  <c r="O1586" i="76"/>
  <c r="J2070" i="76"/>
  <c r="O2070" i="76"/>
  <c r="J2087" i="76"/>
  <c r="O2087" i="76"/>
  <c r="J2096" i="76"/>
  <c r="O2096" i="76"/>
  <c r="J327" i="76"/>
  <c r="O327" i="76"/>
  <c r="J352" i="76"/>
  <c r="O352" i="76"/>
  <c r="J288" i="76"/>
  <c r="O288" i="76"/>
  <c r="J317" i="76"/>
  <c r="O317" i="76"/>
  <c r="J346" i="76"/>
  <c r="O346" i="76"/>
  <c r="J282" i="76"/>
  <c r="O282" i="76"/>
  <c r="J1392" i="76"/>
  <c r="O1392" i="76"/>
  <c r="J1369" i="76"/>
  <c r="O1369" i="76"/>
  <c r="O1960" i="76"/>
  <c r="J1960" i="76"/>
  <c r="J111" i="76"/>
  <c r="O111" i="76"/>
  <c r="O63" i="76"/>
  <c r="J63" i="76"/>
  <c r="J112" i="76"/>
  <c r="O112" i="76"/>
  <c r="O48" i="76"/>
  <c r="J48" i="76"/>
  <c r="O56" i="76"/>
  <c r="J56" i="76"/>
  <c r="J78" i="76"/>
  <c r="O78" i="76"/>
  <c r="J132" i="76"/>
  <c r="O132" i="76"/>
  <c r="J1132" i="76"/>
  <c r="O1132" i="76"/>
  <c r="J1100" i="76"/>
  <c r="O1100" i="76"/>
  <c r="J1068" i="76"/>
  <c r="O1068" i="76"/>
  <c r="J1036" i="76"/>
  <c r="O1036" i="76"/>
  <c r="J1004" i="76"/>
  <c r="O1004" i="76"/>
  <c r="J1123" i="76"/>
  <c r="O1123" i="76"/>
  <c r="J1091" i="76"/>
  <c r="O1091" i="76"/>
  <c r="J1059" i="76"/>
  <c r="O1059" i="76"/>
  <c r="J1027" i="76"/>
  <c r="O1027" i="76"/>
  <c r="J995" i="76"/>
  <c r="O995" i="76"/>
  <c r="O1929" i="76"/>
  <c r="J1929" i="76"/>
  <c r="J2218" i="76"/>
  <c r="N2218" i="76"/>
  <c r="F96" i="9" s="1"/>
  <c r="E96" i="9" s="1"/>
  <c r="J2186" i="76"/>
  <c r="N2186" i="76"/>
  <c r="F64" i="9" s="1"/>
  <c r="E64" i="9" s="1"/>
  <c r="J2211" i="76"/>
  <c r="N2211" i="76"/>
  <c r="F89" i="9" s="1"/>
  <c r="E89" i="9" s="1"/>
  <c r="J2177" i="76"/>
  <c r="N2177" i="76"/>
  <c r="F55" i="9" s="1"/>
  <c r="E55" i="9" s="1"/>
  <c r="J2170" i="76"/>
  <c r="N2170" i="76"/>
  <c r="F48" i="9" s="1"/>
  <c r="E48" i="9" s="1"/>
  <c r="J2163" i="76"/>
  <c r="N2163" i="76"/>
  <c r="F41" i="9" s="1"/>
  <c r="E41" i="9" s="1"/>
  <c r="J2156" i="76"/>
  <c r="N2156" i="76"/>
  <c r="F34" i="9" s="1"/>
  <c r="E34" i="9" s="1"/>
  <c r="J3332" i="76"/>
  <c r="N3332" i="76"/>
  <c r="J3300" i="76"/>
  <c r="N3300" i="76"/>
  <c r="J3268" i="76"/>
  <c r="N3268" i="76"/>
  <c r="J3236" i="76"/>
  <c r="N3236" i="76"/>
  <c r="F231" i="65" s="1"/>
  <c r="E231" i="65" s="1"/>
  <c r="J3339" i="76"/>
  <c r="N3339" i="76"/>
  <c r="J3307" i="76"/>
  <c r="N3307" i="76"/>
  <c r="J3275" i="76"/>
  <c r="N3275" i="76"/>
  <c r="J3243" i="76"/>
  <c r="J3206" i="76"/>
  <c r="N3206" i="76"/>
  <c r="F201" i="65" s="1"/>
  <c r="E201" i="65" s="1"/>
  <c r="J3200" i="76"/>
  <c r="N3200" i="76"/>
  <c r="F195" i="65" s="1"/>
  <c r="E195" i="65" s="1"/>
  <c r="J3152" i="76"/>
  <c r="N3152" i="76"/>
  <c r="F147" i="65" s="1"/>
  <c r="E147" i="65" s="1"/>
  <c r="J3120" i="76"/>
  <c r="N3120" i="76"/>
  <c r="F115" i="65" s="1"/>
  <c r="E115" i="65" s="1"/>
  <c r="J3205" i="76"/>
  <c r="N3205" i="76"/>
  <c r="F200" i="65" s="1"/>
  <c r="E200" i="65" s="1"/>
  <c r="J3119" i="76"/>
  <c r="N3119" i="76"/>
  <c r="F114" i="65" s="1"/>
  <c r="E114" i="65" s="1"/>
  <c r="J3117" i="76"/>
  <c r="N3117" i="76"/>
  <c r="F112" i="65" s="1"/>
  <c r="E112" i="65" s="1"/>
  <c r="J3056" i="76"/>
  <c r="N3056" i="76"/>
  <c r="J3178" i="76"/>
  <c r="N3178" i="76"/>
  <c r="F173" i="65" s="1"/>
  <c r="E173" i="65" s="1"/>
  <c r="J3161" i="76"/>
  <c r="N3161" i="76"/>
  <c r="F156" i="65" s="1"/>
  <c r="E156" i="65" s="1"/>
  <c r="J3066" i="76"/>
  <c r="N3066" i="76"/>
  <c r="F61" i="65" s="1"/>
  <c r="E61" i="65" s="1"/>
  <c r="J3033" i="76"/>
  <c r="N3033" i="76"/>
  <c r="F28" i="65" s="1"/>
  <c r="E28" i="65" s="1"/>
  <c r="J3008" i="76"/>
  <c r="N3008" i="76"/>
  <c r="F4" i="65" s="1"/>
  <c r="E4" i="65" s="1"/>
  <c r="J3523" i="76"/>
  <c r="N3523" i="76"/>
  <c r="J1350" i="76"/>
  <c r="O1350" i="76"/>
  <c r="J1318" i="76"/>
  <c r="O1318" i="76"/>
  <c r="J1286" i="76"/>
  <c r="O1286" i="76"/>
  <c r="J1254" i="76"/>
  <c r="O1254" i="76"/>
  <c r="J1222" i="76"/>
  <c r="O1222" i="76"/>
  <c r="J1190" i="76"/>
  <c r="O1190" i="76"/>
  <c r="J1158" i="76"/>
  <c r="O1158" i="76"/>
  <c r="J1347" i="76"/>
  <c r="O1347" i="76"/>
  <c r="J1315" i="76"/>
  <c r="O1315" i="76"/>
  <c r="J1283" i="76"/>
  <c r="O1283" i="76"/>
  <c r="J1251" i="76"/>
  <c r="O1251" i="76"/>
  <c r="J1219" i="76"/>
  <c r="O1219" i="76"/>
  <c r="J1187" i="76"/>
  <c r="O1187" i="76"/>
  <c r="J1155" i="76"/>
  <c r="O1155" i="76"/>
  <c r="J1735" i="76"/>
  <c r="O1735" i="76"/>
  <c r="J1732" i="76"/>
  <c r="O1732" i="76"/>
  <c r="J1766" i="76"/>
  <c r="O1766" i="76"/>
  <c r="O1947" i="76"/>
  <c r="J1947" i="76"/>
  <c r="J2624" i="76"/>
  <c r="N2624" i="76"/>
  <c r="F23" i="66" s="1"/>
  <c r="E23" i="66" s="1"/>
  <c r="J2617" i="76"/>
  <c r="N2617" i="76"/>
  <c r="F16" i="66" s="1"/>
  <c r="E16" i="66" s="1"/>
  <c r="O540" i="76"/>
  <c r="J540" i="76"/>
  <c r="J2030" i="76"/>
  <c r="O2030" i="76"/>
  <c r="J1998" i="76"/>
  <c r="O1998" i="76"/>
  <c r="J2053" i="76"/>
  <c r="O2053" i="76"/>
  <c r="J2021" i="76"/>
  <c r="O2021" i="76"/>
  <c r="O1989" i="76"/>
  <c r="J1989" i="76"/>
  <c r="J2122" i="76"/>
  <c r="N2122" i="76"/>
  <c r="F22" i="5" s="1"/>
  <c r="E22" i="5" s="1"/>
  <c r="J2378" i="76"/>
  <c r="N2378" i="76"/>
  <c r="F124" i="48" s="1"/>
  <c r="E124" i="48" s="1"/>
  <c r="J2346" i="76"/>
  <c r="N2346" i="76"/>
  <c r="F92" i="48" s="1"/>
  <c r="E92" i="48" s="1"/>
  <c r="J2314" i="76"/>
  <c r="N2314" i="76"/>
  <c r="F60" i="48" s="1"/>
  <c r="E60" i="48" s="1"/>
  <c r="J2282" i="76"/>
  <c r="N2282" i="76"/>
  <c r="F28" i="48" s="1"/>
  <c r="E28" i="48" s="1"/>
  <c r="J2373" i="76"/>
  <c r="N2373" i="76"/>
  <c r="F119" i="48" s="1"/>
  <c r="E119" i="48" s="1"/>
  <c r="J2341" i="76"/>
  <c r="N2341" i="76"/>
  <c r="F87" i="48" s="1"/>
  <c r="E87" i="48" s="1"/>
  <c r="J2309" i="76"/>
  <c r="N2309" i="76"/>
  <c r="F55" i="48" s="1"/>
  <c r="E55" i="48" s="1"/>
  <c r="J2277" i="76"/>
  <c r="N2277" i="76"/>
  <c r="F23" i="48" s="1"/>
  <c r="E23" i="48" s="1"/>
  <c r="J2544" i="76"/>
  <c r="N2544" i="76"/>
  <c r="F25" i="63" s="1"/>
  <c r="E25" i="63" s="1"/>
  <c r="J2539" i="76"/>
  <c r="N2539" i="76"/>
  <c r="F20" i="63" s="1"/>
  <c r="E20" i="63" s="1"/>
  <c r="J2664" i="76"/>
  <c r="N2664" i="76"/>
  <c r="F37" i="67" s="1"/>
  <c r="E37" i="67" s="1"/>
  <c r="J2632" i="76"/>
  <c r="N2632" i="76"/>
  <c r="J2643" i="76"/>
  <c r="N2643" i="76"/>
  <c r="F16" i="67" s="1"/>
  <c r="E16" i="67" s="1"/>
  <c r="J2988" i="76"/>
  <c r="N2988" i="76"/>
  <c r="F87" i="60" s="1"/>
  <c r="E87" i="60" s="1"/>
  <c r="J2956" i="76"/>
  <c r="N2956" i="76"/>
  <c r="F55" i="60" s="1"/>
  <c r="E55" i="60" s="1"/>
  <c r="J2924" i="76"/>
  <c r="N2924" i="76"/>
  <c r="F23" i="60" s="1"/>
  <c r="E23" i="60" s="1"/>
  <c r="J2995" i="76"/>
  <c r="N2995" i="76"/>
  <c r="F94" i="60" s="1"/>
  <c r="E94" i="60" s="1"/>
  <c r="J2963" i="76"/>
  <c r="N2963" i="76"/>
  <c r="F62" i="60" s="1"/>
  <c r="E62" i="60" s="1"/>
  <c r="J2931" i="76"/>
  <c r="N2931" i="76"/>
  <c r="F30" i="60" s="1"/>
  <c r="E30" i="60" s="1"/>
  <c r="J3509" i="76"/>
  <c r="N3509" i="76"/>
  <c r="F87" i="40" s="1"/>
  <c r="E87" i="40" s="1"/>
  <c r="J3487" i="76"/>
  <c r="N3487" i="76"/>
  <c r="F65" i="40" s="1"/>
  <c r="E65" i="40" s="1"/>
  <c r="J3449" i="76"/>
  <c r="N3449" i="76"/>
  <c r="F27" i="40" s="1"/>
  <c r="E27" i="40" s="1"/>
  <c r="J3500" i="76"/>
  <c r="N3500" i="76"/>
  <c r="F78" i="40" s="1"/>
  <c r="E78" i="40" s="1"/>
  <c r="J3450" i="76"/>
  <c r="N3450" i="76"/>
  <c r="F28" i="40" s="1"/>
  <c r="E28" i="40" s="1"/>
  <c r="J3460" i="76"/>
  <c r="N3460" i="76"/>
  <c r="F38" i="40" s="1"/>
  <c r="E38" i="40" s="1"/>
  <c r="O23" i="76"/>
  <c r="J23" i="76"/>
  <c r="J194" i="76"/>
  <c r="O194" i="76"/>
  <c r="J258" i="76"/>
  <c r="O258" i="76"/>
  <c r="J414" i="76"/>
  <c r="O414" i="76"/>
  <c r="J478" i="76"/>
  <c r="O478" i="76"/>
  <c r="J2690" i="76"/>
  <c r="N2690" i="76"/>
  <c r="F20" i="68" s="1"/>
  <c r="E20" i="68" s="1"/>
  <c r="J2677" i="76"/>
  <c r="N2677" i="76"/>
  <c r="J3578" i="76"/>
  <c r="N3578" i="76"/>
  <c r="F20" i="7" s="1"/>
  <c r="E20" i="7" s="1"/>
  <c r="O846" i="76"/>
  <c r="J846" i="76"/>
  <c r="O814" i="76"/>
  <c r="J814" i="76"/>
  <c r="O782" i="76"/>
  <c r="J782" i="76"/>
  <c r="O750" i="76"/>
  <c r="J750" i="76"/>
  <c r="O718" i="76"/>
  <c r="J718" i="76"/>
  <c r="O847" i="76"/>
  <c r="J847" i="76"/>
  <c r="O815" i="76"/>
  <c r="J815" i="76"/>
  <c r="O783" i="76"/>
  <c r="J783" i="76"/>
  <c r="O751" i="76"/>
  <c r="J751" i="76"/>
  <c r="O719" i="76"/>
  <c r="J719" i="76"/>
  <c r="J157" i="76"/>
  <c r="O157" i="76"/>
  <c r="J221" i="76"/>
  <c r="O221" i="76"/>
  <c r="J377" i="76"/>
  <c r="O377" i="76"/>
  <c r="J441" i="76"/>
  <c r="O441" i="76"/>
  <c r="J505" i="76"/>
  <c r="O505" i="76"/>
  <c r="J2564" i="76"/>
  <c r="N2564" i="76"/>
  <c r="F11" i="62" s="1"/>
  <c r="E11" i="62" s="1"/>
  <c r="J2248" i="76"/>
  <c r="N2248" i="76"/>
  <c r="F12" i="13" s="1"/>
  <c r="E12" i="13" s="1"/>
  <c r="J2472" i="76"/>
  <c r="N2472" i="76"/>
  <c r="F17" i="47" s="1"/>
  <c r="E17" i="47" s="1"/>
  <c r="J2465" i="76"/>
  <c r="N2465" i="76"/>
  <c r="F10" i="47" s="1"/>
  <c r="E10" i="47" s="1"/>
  <c r="J2580" i="76"/>
  <c r="N2580" i="76"/>
  <c r="F4" i="46" s="1"/>
  <c r="E4" i="46" s="1"/>
  <c r="J2845" i="76"/>
  <c r="N2845" i="76"/>
  <c r="F157" i="19" s="1"/>
  <c r="E157" i="19" s="1"/>
  <c r="J2813" i="76"/>
  <c r="N2813" i="76"/>
  <c r="F125" i="19" s="1"/>
  <c r="E125" i="19" s="1"/>
  <c r="J2781" i="76"/>
  <c r="N2781" i="76"/>
  <c r="F93" i="19" s="1"/>
  <c r="E93" i="19" s="1"/>
  <c r="J2749" i="76"/>
  <c r="N2749" i="76"/>
  <c r="F61" i="19" s="1"/>
  <c r="E61" i="19" s="1"/>
  <c r="J2717" i="76"/>
  <c r="N2717" i="76"/>
  <c r="F29" i="19" s="1"/>
  <c r="E29" i="19" s="1"/>
  <c r="J2832" i="76"/>
  <c r="N2832" i="76"/>
  <c r="F144" i="19" s="1"/>
  <c r="E144" i="19" s="1"/>
  <c r="J2800" i="76"/>
  <c r="N2800" i="76"/>
  <c r="F112" i="19" s="1"/>
  <c r="E112" i="19" s="1"/>
  <c r="J2768" i="76"/>
  <c r="N2768" i="76"/>
  <c r="F80" i="19" s="1"/>
  <c r="E80" i="19" s="1"/>
  <c r="J2736" i="76"/>
  <c r="N2736" i="76"/>
  <c r="F48" i="19" s="1"/>
  <c r="E48" i="19" s="1"/>
  <c r="J2700" i="76"/>
  <c r="N2700" i="76"/>
  <c r="F12" i="19" s="1"/>
  <c r="E12" i="19" s="1"/>
  <c r="J3396" i="76"/>
  <c r="N3396" i="76"/>
  <c r="F50" i="39" s="1"/>
  <c r="E50" i="39" s="1"/>
  <c r="J3395" i="76"/>
  <c r="N3395" i="76"/>
  <c r="F49" i="39" s="1"/>
  <c r="E49" i="39" s="1"/>
  <c r="J3363" i="76"/>
  <c r="N3363" i="76"/>
  <c r="F17" i="39" s="1"/>
  <c r="E17" i="39" s="1"/>
  <c r="J3354" i="76"/>
  <c r="N3354" i="76"/>
  <c r="F8" i="39" s="1"/>
  <c r="E8" i="39" s="1"/>
  <c r="J3533" i="76"/>
  <c r="N3533" i="76"/>
  <c r="J3649" i="76"/>
  <c r="N3649" i="76"/>
  <c r="F68" i="33" s="1"/>
  <c r="E68" i="33" s="1"/>
  <c r="N3646" i="76"/>
  <c r="F65" i="33" s="1"/>
  <c r="E65" i="33" s="1"/>
  <c r="J3646" i="76"/>
  <c r="J3595" i="76"/>
  <c r="N3595" i="76"/>
  <c r="F14" i="33" s="1"/>
  <c r="E14" i="33" s="1"/>
  <c r="J3618" i="76"/>
  <c r="N3618" i="76"/>
  <c r="F37" i="33" s="1"/>
  <c r="E37" i="33" s="1"/>
  <c r="N3632" i="76"/>
  <c r="F51" i="33" s="1"/>
  <c r="E51" i="33" s="1"/>
  <c r="J3632" i="76"/>
  <c r="J116" i="76"/>
  <c r="O116" i="76"/>
  <c r="J196" i="76"/>
  <c r="O196" i="76"/>
  <c r="J260" i="76"/>
  <c r="O260" i="76"/>
  <c r="J416" i="76"/>
  <c r="O416" i="76"/>
  <c r="J480" i="76"/>
  <c r="O480" i="76"/>
  <c r="J2456" i="76"/>
  <c r="N2456" i="76"/>
  <c r="F80" i="49" s="1"/>
  <c r="E80" i="49" s="1"/>
  <c r="J2424" i="76"/>
  <c r="N2424" i="76"/>
  <c r="F48" i="49" s="1"/>
  <c r="E48" i="49" s="1"/>
  <c r="J2392" i="76"/>
  <c r="N2392" i="76"/>
  <c r="F16" i="49" s="1"/>
  <c r="E16" i="49" s="1"/>
  <c r="J2439" i="76"/>
  <c r="N2439" i="76"/>
  <c r="F63" i="49" s="1"/>
  <c r="E63" i="49" s="1"/>
  <c r="J2407" i="76"/>
  <c r="N2407" i="76"/>
  <c r="F31" i="49" s="1"/>
  <c r="E31" i="49" s="1"/>
  <c r="J2512" i="76"/>
  <c r="N2512" i="76"/>
  <c r="F30" i="64" s="1"/>
  <c r="E30" i="64" s="1"/>
  <c r="J2522" i="76"/>
  <c r="N2522" i="76"/>
  <c r="J2495" i="76"/>
  <c r="N2495" i="76"/>
  <c r="F13" i="64" s="1"/>
  <c r="E13" i="64" s="1"/>
  <c r="J2881" i="76"/>
  <c r="N2881" i="76"/>
  <c r="F32" i="43" s="1"/>
  <c r="E32" i="43" s="1"/>
  <c r="J2863" i="76"/>
  <c r="N2863" i="76"/>
  <c r="F14" i="43" s="1"/>
  <c r="E14" i="43" s="1"/>
  <c r="J2865" i="76"/>
  <c r="N2865" i="76"/>
  <c r="F16" i="43" s="1"/>
  <c r="E16" i="43" s="1"/>
  <c r="J3408" i="76"/>
  <c r="N3408" i="76"/>
  <c r="F10" i="28" s="1"/>
  <c r="E10" i="28" s="1"/>
  <c r="J988" i="76"/>
  <c r="O988" i="76"/>
  <c r="J973" i="76"/>
  <c r="O973" i="76"/>
  <c r="O942" i="76"/>
  <c r="J942" i="76"/>
  <c r="O969" i="76"/>
  <c r="J969" i="76"/>
  <c r="O937" i="76"/>
  <c r="J937" i="76"/>
  <c r="O1569" i="76"/>
  <c r="J1569" i="76"/>
  <c r="O1564" i="76"/>
  <c r="J1564" i="76"/>
  <c r="O1532" i="76"/>
  <c r="J1532" i="76"/>
  <c r="O1500" i="76"/>
  <c r="J1500" i="76"/>
  <c r="J1547" i="76"/>
  <c r="O1547" i="76"/>
  <c r="J1443" i="76"/>
  <c r="O1443" i="76"/>
  <c r="J1501" i="76"/>
  <c r="O1501" i="76"/>
  <c r="J1420" i="76"/>
  <c r="O1420" i="76"/>
  <c r="J1465" i="76"/>
  <c r="O1465" i="76"/>
  <c r="J1537" i="76"/>
  <c r="O1537" i="76"/>
  <c r="J1438" i="76"/>
  <c r="O1438" i="76"/>
  <c r="O1908" i="76"/>
  <c r="J1908" i="76"/>
  <c r="O1876" i="76"/>
  <c r="J1876" i="76"/>
  <c r="O1905" i="76"/>
  <c r="J1905" i="76"/>
  <c r="O1873" i="76"/>
  <c r="J1873" i="76"/>
  <c r="J1819" i="76"/>
  <c r="O1819" i="76"/>
  <c r="J1816" i="76"/>
  <c r="O1816" i="76"/>
  <c r="J1813" i="76"/>
  <c r="O1813" i="76"/>
  <c r="J1810" i="76"/>
  <c r="O1810" i="76"/>
  <c r="J191" i="76"/>
  <c r="O191" i="76"/>
  <c r="J255" i="76"/>
  <c r="O255" i="76"/>
  <c r="J411" i="76"/>
  <c r="O411" i="76"/>
  <c r="J475" i="76"/>
  <c r="O475" i="76"/>
  <c r="O910" i="76"/>
  <c r="J910" i="76"/>
  <c r="O878" i="76"/>
  <c r="J878" i="76"/>
  <c r="O899" i="76"/>
  <c r="J899" i="76"/>
  <c r="O867" i="76"/>
  <c r="J867" i="76"/>
  <c r="J1780" i="76"/>
  <c r="O1780" i="76"/>
  <c r="J1782" i="76"/>
  <c r="O1782" i="76"/>
  <c r="O682" i="76"/>
  <c r="J682" i="76"/>
  <c r="O650" i="76"/>
  <c r="J650" i="76"/>
  <c r="O618" i="76"/>
  <c r="J618" i="76"/>
  <c r="O586" i="76"/>
  <c r="J586" i="76"/>
  <c r="O554" i="76"/>
  <c r="J554" i="76"/>
  <c r="O679" i="76"/>
  <c r="J679" i="76"/>
  <c r="O647" i="76"/>
  <c r="J647" i="76"/>
  <c r="O615" i="76"/>
  <c r="J615" i="76"/>
  <c r="O583" i="76"/>
  <c r="J583" i="76"/>
  <c r="O551" i="76"/>
  <c r="J551" i="76"/>
  <c r="O1697" i="76"/>
  <c r="J1697" i="76"/>
  <c r="O1665" i="76"/>
  <c r="J1665" i="76"/>
  <c r="O1633" i="76"/>
  <c r="J1633" i="76"/>
  <c r="O1601" i="76"/>
  <c r="J1601" i="76"/>
  <c r="J1712" i="76"/>
  <c r="O1712" i="76"/>
  <c r="J1680" i="76"/>
  <c r="O1680" i="76"/>
  <c r="J1648" i="76"/>
  <c r="O1648" i="76"/>
  <c r="J1616" i="76"/>
  <c r="O1616" i="76"/>
  <c r="J1584" i="76"/>
  <c r="O1584" i="76"/>
  <c r="J2068" i="76"/>
  <c r="O2068" i="76"/>
  <c r="J2083" i="76"/>
  <c r="O2083" i="76"/>
  <c r="J2092" i="76"/>
  <c r="O2092" i="76"/>
  <c r="J323" i="76"/>
  <c r="O323" i="76"/>
  <c r="J348" i="76"/>
  <c r="O348" i="76"/>
  <c r="J284" i="76"/>
  <c r="O284" i="76"/>
  <c r="J313" i="76"/>
  <c r="O313" i="76"/>
  <c r="J342" i="76"/>
  <c r="O342" i="76"/>
  <c r="J278" i="76"/>
  <c r="O278" i="76"/>
  <c r="J1388" i="76"/>
  <c r="O1388" i="76"/>
  <c r="J1365" i="76"/>
  <c r="O1365" i="76"/>
  <c r="O1958" i="76"/>
  <c r="J1958" i="76"/>
  <c r="J107" i="76"/>
  <c r="O107" i="76"/>
  <c r="O61" i="76"/>
  <c r="J61" i="76"/>
  <c r="J108" i="76"/>
  <c r="O108" i="76"/>
  <c r="O42" i="76"/>
  <c r="J42" i="76"/>
  <c r="O50" i="76"/>
  <c r="J50" i="76"/>
  <c r="J77" i="76"/>
  <c r="O77" i="76"/>
  <c r="J128" i="76"/>
  <c r="O128" i="76"/>
  <c r="J1130" i="76"/>
  <c r="O1130" i="76"/>
  <c r="J1098" i="76"/>
  <c r="O1098" i="76"/>
  <c r="J1066" i="76"/>
  <c r="O1066" i="76"/>
  <c r="J1034" i="76"/>
  <c r="O1034" i="76"/>
  <c r="J1002" i="76"/>
  <c r="O1002" i="76"/>
  <c r="J1121" i="76"/>
  <c r="O1121" i="76"/>
  <c r="J1089" i="76"/>
  <c r="O1089" i="76"/>
  <c r="J1057" i="76"/>
  <c r="O1057" i="76"/>
  <c r="J1025" i="76"/>
  <c r="O1025" i="76"/>
  <c r="J993" i="76"/>
  <c r="O993" i="76"/>
  <c r="O1927" i="76"/>
  <c r="J1927" i="76"/>
  <c r="J2216" i="76"/>
  <c r="N2216" i="76"/>
  <c r="F94" i="9" s="1"/>
  <c r="E94" i="9" s="1"/>
  <c r="J2184" i="76"/>
  <c r="N2184" i="76"/>
  <c r="F62" i="9" s="1"/>
  <c r="E62" i="9" s="1"/>
  <c r="J2209" i="76"/>
  <c r="N2209" i="76"/>
  <c r="F87" i="9" s="1"/>
  <c r="E87" i="9" s="1"/>
  <c r="J2173" i="76"/>
  <c r="N2173" i="76"/>
  <c r="F51" i="9" s="1"/>
  <c r="E51" i="9" s="1"/>
  <c r="J2166" i="76"/>
  <c r="N2166" i="76"/>
  <c r="F44" i="9" s="1"/>
  <c r="E44" i="9" s="1"/>
  <c r="J2159" i="76"/>
  <c r="N2159" i="76"/>
  <c r="F37" i="9" s="1"/>
  <c r="E37" i="9" s="1"/>
  <c r="J2152" i="76"/>
  <c r="N2152" i="76"/>
  <c r="F30" i="9" s="1"/>
  <c r="E30" i="9" s="1"/>
  <c r="J3330" i="76"/>
  <c r="N3330" i="76"/>
  <c r="J3298" i="76"/>
  <c r="N3298" i="76"/>
  <c r="J3266" i="76"/>
  <c r="N3266" i="76"/>
  <c r="J3234" i="76"/>
  <c r="N3234" i="76"/>
  <c r="F229" i="65" s="1"/>
  <c r="E229" i="65" s="1"/>
  <c r="J3337" i="76"/>
  <c r="N3337" i="76"/>
  <c r="J3305" i="76"/>
  <c r="N3305" i="76"/>
  <c r="J3273" i="76"/>
  <c r="N3273" i="76"/>
  <c r="J3241" i="76"/>
  <c r="N3241" i="76"/>
  <c r="F236" i="65" s="1"/>
  <c r="E236" i="65" s="1"/>
  <c r="J3215" i="76"/>
  <c r="N3215" i="76"/>
  <c r="F210" i="65" s="1"/>
  <c r="E210" i="65" s="1"/>
  <c r="J3196" i="76"/>
  <c r="N3196" i="76"/>
  <c r="F191" i="65" s="1"/>
  <c r="E191" i="65" s="1"/>
  <c r="J3150" i="76"/>
  <c r="N3150" i="76"/>
  <c r="F145" i="65" s="1"/>
  <c r="E145" i="65" s="1"/>
  <c r="J3118" i="76"/>
  <c r="N3118" i="76"/>
  <c r="F113" i="65" s="1"/>
  <c r="E113" i="65" s="1"/>
  <c r="J3201" i="76"/>
  <c r="N3201" i="76"/>
  <c r="F196" i="65" s="1"/>
  <c r="E196" i="65" s="1"/>
  <c r="J3111" i="76"/>
  <c r="N3111" i="76"/>
  <c r="F106" i="65" s="1"/>
  <c r="E106" i="65" s="1"/>
  <c r="J3109" i="76"/>
  <c r="N3109" i="76"/>
  <c r="F104" i="65" s="1"/>
  <c r="E104" i="65" s="1"/>
  <c r="J3054" i="76"/>
  <c r="N3054" i="76"/>
  <c r="F49" i="65" s="1"/>
  <c r="E49" i="65" s="1"/>
  <c r="J3174" i="76"/>
  <c r="N3174" i="76"/>
  <c r="F169" i="65" s="1"/>
  <c r="E169" i="65" s="1"/>
  <c r="J3153" i="76"/>
  <c r="N3153" i="76"/>
  <c r="F148" i="65" s="1"/>
  <c r="E148" i="65" s="1"/>
  <c r="J3064" i="76"/>
  <c r="N3064" i="76"/>
  <c r="F59" i="65" s="1"/>
  <c r="E59" i="65" s="1"/>
  <c r="J3038" i="76"/>
  <c r="N3038" i="76"/>
  <c r="F33" i="65" s="1"/>
  <c r="E33" i="65" s="1"/>
  <c r="J3031" i="76"/>
  <c r="N3031" i="76"/>
  <c r="F26" i="65" s="1"/>
  <c r="E26" i="65" s="1"/>
  <c r="J3521" i="76"/>
  <c r="N3521" i="76"/>
  <c r="J1348" i="76"/>
  <c r="O1348" i="76"/>
  <c r="J1316" i="76"/>
  <c r="O1316" i="76"/>
  <c r="J1284" i="76"/>
  <c r="O1284" i="76"/>
  <c r="J1252" i="76"/>
  <c r="O1252" i="76"/>
  <c r="J1220" i="76"/>
  <c r="O1220" i="76"/>
  <c r="J1188" i="76"/>
  <c r="O1188" i="76"/>
  <c r="J1156" i="76"/>
  <c r="O1156" i="76"/>
  <c r="J1345" i="76"/>
  <c r="O1345" i="76"/>
  <c r="J1313" i="76"/>
  <c r="O1313" i="76"/>
  <c r="J1281" i="76"/>
  <c r="O1281" i="76"/>
  <c r="J1249" i="76"/>
  <c r="O1249" i="76"/>
  <c r="J1217" i="76"/>
  <c r="O1217" i="76"/>
  <c r="J1185" i="76"/>
  <c r="O1185" i="76"/>
  <c r="J1153" i="76"/>
  <c r="O1153" i="76"/>
  <c r="J1731" i="76"/>
  <c r="O1731" i="76"/>
  <c r="J1769" i="76"/>
  <c r="O1769" i="76"/>
  <c r="J1762" i="76"/>
  <c r="O1762" i="76"/>
  <c r="O1945" i="76"/>
  <c r="J1945" i="76"/>
  <c r="J2622" i="76"/>
  <c r="N2622" i="76"/>
  <c r="F21" i="66" s="1"/>
  <c r="E21" i="66" s="1"/>
  <c r="J2615" i="76"/>
  <c r="N2615" i="76"/>
  <c r="F14" i="66" s="1"/>
  <c r="E14" i="66" s="1"/>
  <c r="O538" i="76"/>
  <c r="J538" i="76"/>
  <c r="J2028" i="76"/>
  <c r="O2028" i="76"/>
  <c r="J1996" i="76"/>
  <c r="O1996" i="76"/>
  <c r="J2051" i="76"/>
  <c r="O2051" i="76"/>
  <c r="J2019" i="76"/>
  <c r="O2019" i="76"/>
  <c r="O1987" i="76"/>
  <c r="J1987" i="76"/>
  <c r="J2118" i="76"/>
  <c r="N2118" i="76"/>
  <c r="F18" i="5" s="1"/>
  <c r="E18" i="5" s="1"/>
  <c r="J2376" i="76"/>
  <c r="N2376" i="76"/>
  <c r="F122" i="48" s="1"/>
  <c r="E122" i="48" s="1"/>
  <c r="J2344" i="76"/>
  <c r="N2344" i="76"/>
  <c r="F90" i="48" s="1"/>
  <c r="E90" i="48" s="1"/>
  <c r="J2312" i="76"/>
  <c r="N2312" i="76"/>
  <c r="F58" i="48" s="1"/>
  <c r="E58" i="48" s="1"/>
  <c r="J2280" i="76"/>
  <c r="N2280" i="76"/>
  <c r="F26" i="48" s="1"/>
  <c r="E26" i="48" s="1"/>
  <c r="J2371" i="76"/>
  <c r="N2371" i="76"/>
  <c r="F117" i="48" s="1"/>
  <c r="E117" i="48" s="1"/>
  <c r="J2339" i="76"/>
  <c r="N2339" i="76"/>
  <c r="F85" i="48" s="1"/>
  <c r="E85" i="48" s="1"/>
  <c r="J2307" i="76"/>
  <c r="N2307" i="76"/>
  <c r="F53" i="48" s="1"/>
  <c r="E53" i="48" s="1"/>
  <c r="J2275" i="76"/>
  <c r="N2275" i="76"/>
  <c r="F21" i="48" s="1"/>
  <c r="E21" i="48" s="1"/>
  <c r="J2542" i="76"/>
  <c r="N2542" i="76"/>
  <c r="F23" i="63" s="1"/>
  <c r="E23" i="63" s="1"/>
  <c r="J2537" i="76"/>
  <c r="N2537" i="76"/>
  <c r="F18" i="63" s="1"/>
  <c r="E18" i="63" s="1"/>
  <c r="J2662" i="76"/>
  <c r="N2662" i="76"/>
  <c r="F35" i="67" s="1"/>
  <c r="E35" i="67" s="1"/>
  <c r="J2673" i="76"/>
  <c r="N2673" i="76"/>
  <c r="J2641" i="76"/>
  <c r="N2641" i="76"/>
  <c r="F14" i="67" s="1"/>
  <c r="E14" i="67" s="1"/>
  <c r="J2986" i="76"/>
  <c r="N2986" i="76"/>
  <c r="F85" i="60" s="1"/>
  <c r="E85" i="60" s="1"/>
  <c r="J2954" i="76"/>
  <c r="N2954" i="76"/>
  <c r="F53" i="60" s="1"/>
  <c r="E53" i="60" s="1"/>
  <c r="J2922" i="76"/>
  <c r="N2922" i="76"/>
  <c r="F21" i="60" s="1"/>
  <c r="E21" i="60" s="1"/>
  <c r="J2993" i="76"/>
  <c r="N2993" i="76"/>
  <c r="F92" i="60" s="1"/>
  <c r="E92" i="60" s="1"/>
  <c r="J2961" i="76"/>
  <c r="N2961" i="76"/>
  <c r="F60" i="60" s="1"/>
  <c r="E60" i="60" s="1"/>
  <c r="J2929" i="76"/>
  <c r="N2929" i="76"/>
  <c r="F28" i="60" s="1"/>
  <c r="E28" i="60" s="1"/>
  <c r="J3505" i="76"/>
  <c r="N3505" i="76"/>
  <c r="F83" i="40" s="1"/>
  <c r="E83" i="40" s="1"/>
  <c r="J3486" i="76"/>
  <c r="N3486" i="76"/>
  <c r="F64" i="40" s="1"/>
  <c r="E64" i="40" s="1"/>
  <c r="J3447" i="76"/>
  <c r="N3447" i="76"/>
  <c r="F25" i="40" s="1"/>
  <c r="E25" i="40" s="1"/>
  <c r="J3493" i="76"/>
  <c r="N3493" i="76"/>
  <c r="F71" i="40" s="1"/>
  <c r="E71" i="40" s="1"/>
  <c r="J3446" i="76"/>
  <c r="N3446" i="76"/>
  <c r="F24" i="40" s="1"/>
  <c r="E24" i="40" s="1"/>
  <c r="J3456" i="76"/>
  <c r="N3456" i="76"/>
  <c r="F34" i="40" s="1"/>
  <c r="E34" i="40" s="1"/>
  <c r="J118" i="76"/>
  <c r="O118" i="76"/>
  <c r="J198" i="76"/>
  <c r="O198" i="76"/>
  <c r="J262" i="76"/>
  <c r="O262" i="76"/>
  <c r="J418" i="76"/>
  <c r="O418" i="76"/>
  <c r="J482" i="76"/>
  <c r="O482" i="76"/>
  <c r="J2688" i="76"/>
  <c r="N2688" i="76"/>
  <c r="F18" i="68" s="1"/>
  <c r="E18" i="68" s="1"/>
  <c r="J2675" i="76"/>
  <c r="N2675" i="76"/>
  <c r="F5" i="68" s="1"/>
  <c r="E5" i="68" s="1"/>
  <c r="J3576" i="76"/>
  <c r="N3576" i="76"/>
  <c r="F18" i="7" s="1"/>
  <c r="E18" i="7" s="1"/>
  <c r="O844" i="76"/>
  <c r="J844" i="76"/>
  <c r="O812" i="76"/>
  <c r="J812" i="76"/>
  <c r="O780" i="76"/>
  <c r="J780" i="76"/>
  <c r="O748" i="76"/>
  <c r="J748" i="76"/>
  <c r="O716" i="76"/>
  <c r="J716" i="76"/>
  <c r="O845" i="76"/>
  <c r="J845" i="76"/>
  <c r="O813" i="76"/>
  <c r="J813" i="76"/>
  <c r="O781" i="76"/>
  <c r="J781" i="76"/>
  <c r="O749" i="76"/>
  <c r="J749" i="76"/>
  <c r="O717" i="76"/>
  <c r="J717" i="76"/>
  <c r="J161" i="76"/>
  <c r="O161" i="76"/>
  <c r="J225" i="76"/>
  <c r="O225" i="76"/>
  <c r="J381" i="76"/>
  <c r="O381" i="76"/>
  <c r="J445" i="76"/>
  <c r="O445" i="76"/>
  <c r="J509" i="76"/>
  <c r="O509" i="76"/>
  <c r="J2562" i="76"/>
  <c r="N2562" i="76"/>
  <c r="J2246" i="76"/>
  <c r="N2246" i="76"/>
  <c r="F10" i="13" s="1"/>
  <c r="E10" i="13" s="1"/>
  <c r="J2470" i="76"/>
  <c r="N2470" i="76"/>
  <c r="F15" i="47" s="1"/>
  <c r="E15" i="47" s="1"/>
  <c r="J2463" i="76"/>
  <c r="N2463" i="76"/>
  <c r="F8" i="47" s="1"/>
  <c r="E8" i="47" s="1"/>
  <c r="J2603" i="76"/>
  <c r="N2603" i="76"/>
  <c r="F27" i="46" s="1"/>
  <c r="E27" i="46" s="1"/>
  <c r="J2843" i="76"/>
  <c r="N2843" i="76"/>
  <c r="F155" i="19" s="1"/>
  <c r="E155" i="19" s="1"/>
  <c r="J2811" i="76"/>
  <c r="N2811" i="76"/>
  <c r="F123" i="19" s="1"/>
  <c r="E123" i="19" s="1"/>
  <c r="J2779" i="76"/>
  <c r="N2779" i="76"/>
  <c r="F91" i="19" s="1"/>
  <c r="E91" i="19" s="1"/>
  <c r="J2747" i="76"/>
  <c r="N2747" i="76"/>
  <c r="F59" i="19" s="1"/>
  <c r="E59" i="19" s="1"/>
  <c r="J2715" i="76"/>
  <c r="N2715" i="76"/>
  <c r="F27" i="19" s="1"/>
  <c r="E27" i="19" s="1"/>
  <c r="J2830" i="76"/>
  <c r="N2830" i="76"/>
  <c r="F142" i="19" s="1"/>
  <c r="E142" i="19" s="1"/>
  <c r="J2798" i="76"/>
  <c r="N2798" i="76"/>
  <c r="F110" i="19" s="1"/>
  <c r="E110" i="19" s="1"/>
  <c r="J2766" i="76"/>
  <c r="N2766" i="76"/>
  <c r="F78" i="19" s="1"/>
  <c r="E78" i="19" s="1"/>
  <c r="J2734" i="76"/>
  <c r="N2734" i="76"/>
  <c r="F46" i="19" s="1"/>
  <c r="E46" i="19" s="1"/>
  <c r="J2698" i="76"/>
  <c r="N2698" i="76"/>
  <c r="F10" i="19" s="1"/>
  <c r="E10" i="19" s="1"/>
  <c r="J3394" i="76"/>
  <c r="N3394" i="76"/>
  <c r="F48" i="39" s="1"/>
  <c r="E48" i="39" s="1"/>
  <c r="J3393" i="76"/>
  <c r="N3393" i="76"/>
  <c r="F47" i="39" s="1"/>
  <c r="E47" i="39" s="1"/>
  <c r="N3361" i="76"/>
  <c r="F15" i="39" s="1"/>
  <c r="E15" i="39" s="1"/>
  <c r="J3361" i="76"/>
  <c r="J3355" i="76"/>
  <c r="N3355" i="76"/>
  <c r="F9" i="39" s="1"/>
  <c r="E9" i="39" s="1"/>
  <c r="J3531" i="76"/>
  <c r="N3531" i="76"/>
  <c r="J3647" i="76"/>
  <c r="N3647" i="76"/>
  <c r="F66" i="33" s="1"/>
  <c r="E66" i="33" s="1"/>
  <c r="N3638" i="76"/>
  <c r="F57" i="33" s="1"/>
  <c r="E57" i="33" s="1"/>
  <c r="J3638" i="76"/>
  <c r="J3593" i="76"/>
  <c r="N3593" i="76"/>
  <c r="F12" i="33" s="1"/>
  <c r="E12" i="33" s="1"/>
  <c r="J3616" i="76"/>
  <c r="N3616" i="76"/>
  <c r="F35" i="33" s="1"/>
  <c r="E35" i="33" s="1"/>
  <c r="N3624" i="76"/>
  <c r="F43" i="33" s="1"/>
  <c r="E43" i="33" s="1"/>
  <c r="J3624" i="76"/>
  <c r="J120" i="76"/>
  <c r="O120" i="76"/>
  <c r="J200" i="76"/>
  <c r="O200" i="76"/>
  <c r="J264" i="76"/>
  <c r="O264" i="76"/>
  <c r="J420" i="76"/>
  <c r="O420" i="76"/>
  <c r="J484" i="76"/>
  <c r="O484" i="76"/>
  <c r="J2454" i="76"/>
  <c r="N2454" i="76"/>
  <c r="F78" i="49" s="1"/>
  <c r="E78" i="49" s="1"/>
  <c r="J2422" i="76"/>
  <c r="N2422" i="76"/>
  <c r="F46" i="49" s="1"/>
  <c r="E46" i="49" s="1"/>
  <c r="J2390" i="76"/>
  <c r="N2390" i="76"/>
  <c r="F14" i="49" s="1"/>
  <c r="E14" i="49" s="1"/>
  <c r="J2437" i="76"/>
  <c r="N2437" i="76"/>
  <c r="F61" i="49" s="1"/>
  <c r="E61" i="49" s="1"/>
  <c r="J2405" i="76"/>
  <c r="N2405" i="76"/>
  <c r="F29" i="49" s="1"/>
  <c r="E29" i="49" s="1"/>
  <c r="J2508" i="76"/>
  <c r="N2508" i="76"/>
  <c r="F26" i="64" s="1"/>
  <c r="E26" i="64" s="1"/>
  <c r="J2518" i="76"/>
  <c r="N2518" i="76"/>
  <c r="F36" i="64" s="1"/>
  <c r="E36" i="64" s="1"/>
  <c r="J2491" i="76"/>
  <c r="N2491" i="76"/>
  <c r="F9" i="64" s="1"/>
  <c r="E9" i="64" s="1"/>
  <c r="J2879" i="76"/>
  <c r="N2879" i="76"/>
  <c r="F30" i="43" s="1"/>
  <c r="E30" i="43" s="1"/>
  <c r="J2861" i="76"/>
  <c r="N2861" i="76"/>
  <c r="F12" i="43" s="1"/>
  <c r="E12" i="43" s="1"/>
  <c r="J2864" i="76"/>
  <c r="N2864" i="76"/>
  <c r="F15" i="43" s="1"/>
  <c r="E15" i="43" s="1"/>
  <c r="J3406" i="76"/>
  <c r="N3406" i="76"/>
  <c r="F8" i="28" s="1"/>
  <c r="E8" i="28" s="1"/>
  <c r="J986" i="76"/>
  <c r="O986" i="76"/>
  <c r="O972" i="76"/>
  <c r="J972" i="76"/>
  <c r="O940" i="76"/>
  <c r="J940" i="76"/>
  <c r="O967" i="76"/>
  <c r="J967" i="76"/>
  <c r="O935" i="76"/>
  <c r="J935" i="76"/>
  <c r="O1567" i="76"/>
  <c r="J1567" i="76"/>
  <c r="O1562" i="76"/>
  <c r="J1562" i="76"/>
  <c r="O1530" i="76"/>
  <c r="J1530" i="76"/>
  <c r="O1498" i="76"/>
  <c r="J1498" i="76"/>
  <c r="J1539" i="76"/>
  <c r="O1539" i="76"/>
  <c r="J1439" i="76"/>
  <c r="O1439" i="76"/>
  <c r="J1493" i="76"/>
  <c r="O1493" i="76"/>
  <c r="J1416" i="76"/>
  <c r="O1416" i="76"/>
  <c r="J1461" i="76"/>
  <c r="O1461" i="76"/>
  <c r="J1529" i="76"/>
  <c r="O1529" i="76"/>
  <c r="J1434" i="76"/>
  <c r="O1434" i="76"/>
  <c r="O1906" i="76"/>
  <c r="J1906" i="76"/>
  <c r="O1874" i="76"/>
  <c r="J1874" i="76"/>
  <c r="O1903" i="76"/>
  <c r="J1903" i="76"/>
  <c r="O1871" i="76"/>
  <c r="J1871" i="76"/>
  <c r="J1815" i="76"/>
  <c r="O1815" i="76"/>
  <c r="J1812" i="76"/>
  <c r="O1812" i="76"/>
  <c r="J1809" i="76"/>
  <c r="O1809" i="76"/>
  <c r="J1806" i="76"/>
  <c r="O1806" i="76"/>
  <c r="J195" i="76"/>
  <c r="O195" i="76"/>
  <c r="J259" i="76"/>
  <c r="O259" i="76"/>
  <c r="J415" i="76"/>
  <c r="O415" i="76"/>
  <c r="J479" i="76"/>
  <c r="O479" i="76"/>
  <c r="O908" i="76"/>
  <c r="J908" i="76"/>
  <c r="O876" i="76"/>
  <c r="J876" i="76"/>
  <c r="O897" i="76"/>
  <c r="J897" i="76"/>
  <c r="O865" i="76"/>
  <c r="J865" i="76"/>
  <c r="J1776" i="76"/>
  <c r="O1776" i="76"/>
  <c r="J1778" i="76"/>
  <c r="O1778" i="76"/>
  <c r="O680" i="76"/>
  <c r="J680" i="76"/>
  <c r="O648" i="76"/>
  <c r="J648" i="76"/>
  <c r="O616" i="76"/>
  <c r="J616" i="76"/>
  <c r="O584" i="76"/>
  <c r="J584" i="76"/>
  <c r="O552" i="76"/>
  <c r="J552" i="76"/>
  <c r="O677" i="76"/>
  <c r="J677" i="76"/>
  <c r="O645" i="76"/>
  <c r="J645" i="76"/>
  <c r="O613" i="76"/>
  <c r="J613" i="76"/>
  <c r="O581" i="76"/>
  <c r="J581" i="76"/>
  <c r="O549" i="76"/>
  <c r="J549" i="76"/>
  <c r="O1695" i="76"/>
  <c r="J1695" i="76"/>
  <c r="O1663" i="76"/>
  <c r="J1663" i="76"/>
  <c r="O1631" i="76"/>
  <c r="J1631" i="76"/>
  <c r="O1599" i="76"/>
  <c r="J1599" i="76"/>
  <c r="J1710" i="76"/>
  <c r="O1710" i="76"/>
  <c r="J1678" i="76"/>
  <c r="O1678" i="76"/>
  <c r="J1646" i="76"/>
  <c r="O1646" i="76"/>
  <c r="J1614" i="76"/>
  <c r="O1614" i="76"/>
  <c r="J1582" i="76"/>
  <c r="O1582" i="76"/>
  <c r="J2066" i="76"/>
  <c r="O2066" i="76"/>
  <c r="J2081" i="76"/>
  <c r="O2081" i="76"/>
  <c r="J2088" i="76"/>
  <c r="O2088" i="76"/>
  <c r="J303" i="76"/>
  <c r="O303" i="76"/>
  <c r="J328" i="76"/>
  <c r="O328" i="76"/>
  <c r="J357" i="76"/>
  <c r="O357" i="76"/>
  <c r="J293" i="76"/>
  <c r="O293" i="76"/>
  <c r="J322" i="76"/>
  <c r="O322" i="76"/>
  <c r="J1391" i="76"/>
  <c r="O1391" i="76"/>
  <c r="J1368" i="76"/>
  <c r="O1368" i="76"/>
  <c r="J1386" i="76"/>
  <c r="O1386" i="76"/>
  <c r="O1969" i="76"/>
  <c r="J1969" i="76"/>
  <c r="J87" i="76"/>
  <c r="O87" i="76"/>
  <c r="O51" i="76"/>
  <c r="J51" i="76"/>
  <c r="J88" i="76"/>
  <c r="O88" i="76"/>
  <c r="J101" i="76"/>
  <c r="O101" i="76"/>
  <c r="O28" i="76"/>
  <c r="J28" i="76"/>
  <c r="O33" i="76"/>
  <c r="J33" i="76"/>
  <c r="J125" i="76"/>
  <c r="O125" i="76"/>
  <c r="J1120" i="76"/>
  <c r="O1120" i="76"/>
  <c r="J1088" i="76"/>
  <c r="O1088" i="76"/>
  <c r="J1056" i="76"/>
  <c r="O1056" i="76"/>
  <c r="J1024" i="76"/>
  <c r="O1024" i="76"/>
  <c r="J992" i="76"/>
  <c r="O992" i="76"/>
  <c r="J1111" i="76"/>
  <c r="O1111" i="76"/>
  <c r="J1079" i="76"/>
  <c r="O1079" i="76"/>
  <c r="J1047" i="76"/>
  <c r="O1047" i="76"/>
  <c r="J1015" i="76"/>
  <c r="O1015" i="76"/>
  <c r="O1932" i="76"/>
  <c r="J1932" i="76"/>
  <c r="J2238" i="76"/>
  <c r="N2238" i="76"/>
  <c r="F116" i="9" s="1"/>
  <c r="E116" i="9" s="1"/>
  <c r="J2206" i="76"/>
  <c r="N2206" i="76"/>
  <c r="F84" i="9" s="1"/>
  <c r="E84" i="9" s="1"/>
  <c r="J2231" i="76"/>
  <c r="N2231" i="76"/>
  <c r="F109" i="9" s="1"/>
  <c r="E109" i="9" s="1"/>
  <c r="J2199" i="76"/>
  <c r="N2199" i="76"/>
  <c r="F77" i="9" s="1"/>
  <c r="E77" i="9" s="1"/>
  <c r="J2153" i="76"/>
  <c r="N2153" i="76"/>
  <c r="F31" i="9" s="1"/>
  <c r="E31" i="9" s="1"/>
  <c r="J2146" i="76"/>
  <c r="N2146" i="76"/>
  <c r="F24" i="9" s="1"/>
  <c r="E24" i="9" s="1"/>
  <c r="J2139" i="76"/>
  <c r="N2139" i="76"/>
  <c r="F17" i="9" s="1"/>
  <c r="E17" i="9" s="1"/>
  <c r="J2132" i="76"/>
  <c r="N2132" i="76"/>
  <c r="F10" i="9" s="1"/>
  <c r="E10" i="9" s="1"/>
  <c r="J3320" i="76"/>
  <c r="N3320" i="76"/>
  <c r="J3288" i="76"/>
  <c r="N3288" i="76"/>
  <c r="J3256" i="76"/>
  <c r="N3256" i="76"/>
  <c r="J3224" i="76"/>
  <c r="N3224" i="76"/>
  <c r="F219" i="65" s="1"/>
  <c r="E219" i="65" s="1"/>
  <c r="J3327" i="76"/>
  <c r="N3327" i="76"/>
  <c r="J3295" i="76"/>
  <c r="N3295" i="76"/>
  <c r="J3263" i="76"/>
  <c r="N3263" i="76"/>
  <c r="J3231" i="76"/>
  <c r="N3231" i="76"/>
  <c r="F226" i="65" s="1"/>
  <c r="E226" i="65" s="1"/>
  <c r="J3195" i="76"/>
  <c r="N3195" i="76"/>
  <c r="F190" i="65" s="1"/>
  <c r="E190" i="65" s="1"/>
  <c r="J3176" i="76"/>
  <c r="N3176" i="76"/>
  <c r="F171" i="65" s="1"/>
  <c r="E171" i="65" s="1"/>
  <c r="J3140" i="76"/>
  <c r="N3140" i="76"/>
  <c r="F135" i="65" s="1"/>
  <c r="E135" i="65" s="1"/>
  <c r="J3108" i="76"/>
  <c r="N3108" i="76"/>
  <c r="F103" i="65" s="1"/>
  <c r="E103" i="65" s="1"/>
  <c r="J3181" i="76"/>
  <c r="N3181" i="76"/>
  <c r="F176" i="65" s="1"/>
  <c r="E176" i="65" s="1"/>
  <c r="N3082" i="76"/>
  <c r="F77" i="65" s="1"/>
  <c r="E77" i="65" s="1"/>
  <c r="J3082" i="76"/>
  <c r="J3080" i="76"/>
  <c r="N3080" i="76"/>
  <c r="F75" i="65" s="1"/>
  <c r="E75" i="65" s="1"/>
  <c r="J3044" i="76"/>
  <c r="N3044" i="76"/>
  <c r="F39" i="65" s="1"/>
  <c r="E39" i="65" s="1"/>
  <c r="J3139" i="76"/>
  <c r="N3139" i="76"/>
  <c r="F134" i="65" s="1"/>
  <c r="E134" i="65" s="1"/>
  <c r="J3113" i="76"/>
  <c r="N3113" i="76"/>
  <c r="F108" i="65" s="1"/>
  <c r="E108" i="65" s="1"/>
  <c r="J3053" i="76"/>
  <c r="N3053" i="76"/>
  <c r="F48" i="65" s="1"/>
  <c r="E48" i="65" s="1"/>
  <c r="J3028" i="76"/>
  <c r="N3028" i="76"/>
  <c r="F23" i="65" s="1"/>
  <c r="E23" i="65" s="1"/>
  <c r="J3021" i="76"/>
  <c r="N3021" i="76"/>
  <c r="J3520" i="76"/>
  <c r="N3520" i="76"/>
  <c r="J1338" i="76"/>
  <c r="O1338" i="76"/>
  <c r="J1306" i="76"/>
  <c r="O1306" i="76"/>
  <c r="J1274" i="76"/>
  <c r="O1274" i="76"/>
  <c r="J1242" i="76"/>
  <c r="O1242" i="76"/>
  <c r="J1210" i="76"/>
  <c r="O1210" i="76"/>
  <c r="J1178" i="76"/>
  <c r="O1178" i="76"/>
  <c r="J1146" i="76"/>
  <c r="O1146" i="76"/>
  <c r="J1335" i="76"/>
  <c r="O1335" i="76"/>
  <c r="J1303" i="76"/>
  <c r="O1303" i="76"/>
  <c r="J1271" i="76"/>
  <c r="O1271" i="76"/>
  <c r="J1239" i="76"/>
  <c r="O1239" i="76"/>
  <c r="J1207" i="76"/>
  <c r="O1207" i="76"/>
  <c r="J1175" i="76"/>
  <c r="O1175" i="76"/>
  <c r="J1143" i="76"/>
  <c r="O1143" i="76"/>
  <c r="O1721" i="76"/>
  <c r="J1721" i="76"/>
  <c r="J1749" i="76"/>
  <c r="O1749" i="76"/>
  <c r="J1742" i="76"/>
  <c r="O1742" i="76"/>
  <c r="J2252" i="76"/>
  <c r="N2252" i="76"/>
  <c r="F7" i="14" s="1"/>
  <c r="E7" i="14" s="1"/>
  <c r="J2612" i="76"/>
  <c r="N2612" i="76"/>
  <c r="F11" i="66" s="1"/>
  <c r="E11" i="66" s="1"/>
  <c r="J2605" i="76"/>
  <c r="N2605" i="76"/>
  <c r="F4" i="66" s="1"/>
  <c r="E4" i="66" s="1"/>
  <c r="J2050" i="76"/>
  <c r="O2050" i="76"/>
  <c r="J2018" i="76"/>
  <c r="O2018" i="76"/>
  <c r="O1986" i="76"/>
  <c r="J1986" i="76"/>
  <c r="J2041" i="76"/>
  <c r="O2041" i="76"/>
  <c r="J2009" i="76"/>
  <c r="O2009" i="76"/>
  <c r="O1977" i="76"/>
  <c r="J1977" i="76"/>
  <c r="J2119" i="76"/>
  <c r="N2119" i="76"/>
  <c r="F19" i="5" s="1"/>
  <c r="E19" i="5" s="1"/>
  <c r="J2366" i="76"/>
  <c r="N2366" i="76"/>
  <c r="F112" i="48" s="1"/>
  <c r="E112" i="48" s="1"/>
  <c r="J2334" i="76"/>
  <c r="N2334" i="76"/>
  <c r="F80" i="48" s="1"/>
  <c r="E80" i="48" s="1"/>
  <c r="J2302" i="76"/>
  <c r="N2302" i="76"/>
  <c r="F48" i="48" s="1"/>
  <c r="E48" i="48" s="1"/>
  <c r="J2270" i="76"/>
  <c r="N2270" i="76"/>
  <c r="F16" i="48" s="1"/>
  <c r="E16" i="48" s="1"/>
  <c r="J2361" i="76"/>
  <c r="N2361" i="76"/>
  <c r="F107" i="48" s="1"/>
  <c r="E107" i="48" s="1"/>
  <c r="J2329" i="76"/>
  <c r="N2329" i="76"/>
  <c r="F75" i="48" s="1"/>
  <c r="E75" i="48" s="1"/>
  <c r="J2297" i="76"/>
  <c r="N2297" i="76"/>
  <c r="F43" i="48" s="1"/>
  <c r="E43" i="48" s="1"/>
  <c r="J2265" i="76"/>
  <c r="N2265" i="76"/>
  <c r="F11" i="48" s="1"/>
  <c r="E11" i="48" s="1"/>
  <c r="J2532" i="76"/>
  <c r="N2532" i="76"/>
  <c r="F13" i="63" s="1"/>
  <c r="E13" i="63" s="1"/>
  <c r="J2528" i="76"/>
  <c r="N2528" i="76"/>
  <c r="J2652" i="76"/>
  <c r="N2652" i="76"/>
  <c r="F25" i="67" s="1"/>
  <c r="E25" i="67" s="1"/>
  <c r="J2663" i="76"/>
  <c r="N2663" i="76"/>
  <c r="F36" i="67" s="1"/>
  <c r="E36" i="67" s="1"/>
  <c r="J2631" i="76"/>
  <c r="N2631" i="76"/>
  <c r="F4" i="67" s="1"/>
  <c r="E4" i="67" s="1"/>
  <c r="J2976" i="76"/>
  <c r="N2976" i="76"/>
  <c r="F75" i="60" s="1"/>
  <c r="E75" i="60" s="1"/>
  <c r="J2944" i="76"/>
  <c r="N2944" i="76"/>
  <c r="F43" i="60" s="1"/>
  <c r="E43" i="60" s="1"/>
  <c r="J2912" i="76"/>
  <c r="N2912" i="76"/>
  <c r="F11" i="60" s="1"/>
  <c r="E11" i="60" s="1"/>
  <c r="J2983" i="76"/>
  <c r="N2983" i="76"/>
  <c r="F82" i="60" s="1"/>
  <c r="E82" i="60" s="1"/>
  <c r="J2951" i="76"/>
  <c r="N2951" i="76"/>
  <c r="F50" i="60" s="1"/>
  <c r="E50" i="60" s="1"/>
  <c r="J2919" i="76"/>
  <c r="N2919" i="76"/>
  <c r="F18" i="60" s="1"/>
  <c r="E18" i="60" s="1"/>
  <c r="J3488" i="76"/>
  <c r="N3488" i="76"/>
  <c r="F66" i="40" s="1"/>
  <c r="E66" i="40" s="1"/>
  <c r="J3469" i="76"/>
  <c r="N3469" i="76"/>
  <c r="F47" i="40" s="1"/>
  <c r="E47" i="40" s="1"/>
  <c r="J3437" i="76"/>
  <c r="N3437" i="76"/>
  <c r="F15" i="40" s="1"/>
  <c r="E15" i="40" s="1"/>
  <c r="J3476" i="76"/>
  <c r="N3476" i="76"/>
  <c r="F54" i="40" s="1"/>
  <c r="E54" i="40" s="1"/>
  <c r="J3426" i="76"/>
  <c r="N3426" i="76"/>
  <c r="F4" i="40" s="1"/>
  <c r="E4" i="40" s="1"/>
  <c r="J3436" i="76"/>
  <c r="N3436" i="76"/>
  <c r="F14" i="40" s="1"/>
  <c r="E14" i="40" s="1"/>
  <c r="J154" i="76"/>
  <c r="O154" i="76"/>
  <c r="J218" i="76"/>
  <c r="O218" i="76"/>
  <c r="J374" i="76"/>
  <c r="O374" i="76"/>
  <c r="J438" i="76"/>
  <c r="O438" i="76"/>
  <c r="J502" i="76"/>
  <c r="O502" i="76"/>
  <c r="J2678" i="76"/>
  <c r="N2678" i="76"/>
  <c r="J3575" i="76"/>
  <c r="N3575" i="76"/>
  <c r="F17" i="7" s="1"/>
  <c r="E17" i="7" s="1"/>
  <c r="J3566" i="76"/>
  <c r="N3566" i="76"/>
  <c r="F8" i="7" s="1"/>
  <c r="E8" i="7" s="1"/>
  <c r="O834" i="76"/>
  <c r="J834" i="76"/>
  <c r="O802" i="76"/>
  <c r="J802" i="76"/>
  <c r="O770" i="76"/>
  <c r="J770" i="76"/>
  <c r="O738" i="76"/>
  <c r="J738" i="76"/>
  <c r="O706" i="76"/>
  <c r="J706" i="76"/>
  <c r="O835" i="76"/>
  <c r="J835" i="76"/>
  <c r="O803" i="76"/>
  <c r="J803" i="76"/>
  <c r="O771" i="76"/>
  <c r="J771" i="76"/>
  <c r="O739" i="76"/>
  <c r="J739" i="76"/>
  <c r="O707" i="76"/>
  <c r="J707" i="76"/>
  <c r="J181" i="76"/>
  <c r="O181" i="76"/>
  <c r="J245" i="76"/>
  <c r="O245" i="76"/>
  <c r="J401" i="76"/>
  <c r="O401" i="76"/>
  <c r="J465" i="76"/>
  <c r="O465" i="76"/>
  <c r="J529" i="76"/>
  <c r="O529" i="76"/>
  <c r="J2575" i="76"/>
  <c r="N2575" i="76"/>
  <c r="F22" i="62" s="1"/>
  <c r="E22" i="62" s="1"/>
  <c r="J2245" i="76"/>
  <c r="N2245" i="76"/>
  <c r="F9" i="13" s="1"/>
  <c r="E9" i="13" s="1"/>
  <c r="J2460" i="76"/>
  <c r="N2460" i="76"/>
  <c r="F5" i="47" s="1"/>
  <c r="E5" i="47" s="1"/>
  <c r="J2600" i="76"/>
  <c r="N2600" i="76"/>
  <c r="F24" i="46" s="1"/>
  <c r="E24" i="46" s="1"/>
  <c r="J2593" i="76"/>
  <c r="N2593" i="76"/>
  <c r="F17" i="46" s="1"/>
  <c r="E17" i="46" s="1"/>
  <c r="J2833" i="76"/>
  <c r="N2833" i="76"/>
  <c r="F145" i="19" s="1"/>
  <c r="E145" i="19" s="1"/>
  <c r="J2801" i="76"/>
  <c r="N2801" i="76"/>
  <c r="F113" i="19" s="1"/>
  <c r="E113" i="19" s="1"/>
  <c r="J2769" i="76"/>
  <c r="N2769" i="76"/>
  <c r="F81" i="19" s="1"/>
  <c r="E81" i="19" s="1"/>
  <c r="J2737" i="76"/>
  <c r="N2737" i="76"/>
  <c r="F49" i="19" s="1"/>
  <c r="E49" i="19" s="1"/>
  <c r="J2852" i="76"/>
  <c r="N2852" i="76"/>
  <c r="F164" i="19" s="1"/>
  <c r="E164" i="19" s="1"/>
  <c r="J2820" i="76"/>
  <c r="N2820" i="76"/>
  <c r="F132" i="19" s="1"/>
  <c r="E132" i="19" s="1"/>
  <c r="J2788" i="76"/>
  <c r="N2788" i="76"/>
  <c r="F100" i="19" s="1"/>
  <c r="E100" i="19" s="1"/>
  <c r="J2756" i="76"/>
  <c r="N2756" i="76"/>
  <c r="F68" i="19" s="1"/>
  <c r="E68" i="19" s="1"/>
  <c r="J2724" i="76"/>
  <c r="N2724" i="76"/>
  <c r="F36" i="19" s="1"/>
  <c r="E36" i="19" s="1"/>
  <c r="J2708" i="76"/>
  <c r="N2708" i="76"/>
  <c r="F20" i="19" s="1"/>
  <c r="E20" i="19" s="1"/>
  <c r="J3384" i="76"/>
  <c r="N3384" i="76"/>
  <c r="F38" i="39" s="1"/>
  <c r="E38" i="39" s="1"/>
  <c r="J3383" i="76"/>
  <c r="N3383" i="76"/>
  <c r="F37" i="39" s="1"/>
  <c r="E37" i="39" s="1"/>
  <c r="J3364" i="76"/>
  <c r="N3364" i="76"/>
  <c r="F18" i="39" s="1"/>
  <c r="E18" i="39" s="1"/>
  <c r="J3558" i="76"/>
  <c r="N3558" i="76"/>
  <c r="F13" i="57" s="1"/>
  <c r="E13" i="57" s="1"/>
  <c r="J3536" i="76"/>
  <c r="N3536" i="76"/>
  <c r="F9" i="30" s="1"/>
  <c r="E9" i="30" s="1"/>
  <c r="J3637" i="76"/>
  <c r="N3637" i="76"/>
  <c r="F56" i="33" s="1"/>
  <c r="E56" i="33" s="1"/>
  <c r="J3615" i="76"/>
  <c r="N3615" i="76"/>
  <c r="F34" i="33" s="1"/>
  <c r="E34" i="33" s="1"/>
  <c r="J3660" i="76"/>
  <c r="N3660" i="76"/>
  <c r="F79" i="33" s="1"/>
  <c r="E79" i="33" s="1"/>
  <c r="J3606" i="76"/>
  <c r="N3606" i="76"/>
  <c r="F25" i="33" s="1"/>
  <c r="E25" i="33" s="1"/>
  <c r="J3590" i="76"/>
  <c r="N3590" i="76"/>
  <c r="F9" i="33" s="1"/>
  <c r="E9" i="33" s="1"/>
  <c r="J172" i="76"/>
  <c r="O172" i="76"/>
  <c r="J236" i="76"/>
  <c r="O236" i="76"/>
  <c r="J392" i="76"/>
  <c r="O392" i="76"/>
  <c r="J456" i="76"/>
  <c r="O456" i="76"/>
  <c r="J520" i="76"/>
  <c r="O520" i="76"/>
  <c r="J2436" i="76"/>
  <c r="N2436" i="76"/>
  <c r="F60" i="49" s="1"/>
  <c r="E60" i="49" s="1"/>
  <c r="J2404" i="76"/>
  <c r="N2404" i="76"/>
  <c r="F28" i="49" s="1"/>
  <c r="E28" i="49" s="1"/>
  <c r="J2451" i="76"/>
  <c r="N2451" i="76"/>
  <c r="F75" i="49" s="1"/>
  <c r="E75" i="49" s="1"/>
  <c r="J2419" i="76"/>
  <c r="N2419" i="76"/>
  <c r="F43" i="49" s="1"/>
  <c r="E43" i="49" s="1"/>
  <c r="J2387" i="76"/>
  <c r="N2387" i="76"/>
  <c r="F11" i="49" s="1"/>
  <c r="E11" i="49" s="1"/>
  <c r="J2509" i="76"/>
  <c r="N2509" i="76"/>
  <c r="F27" i="64" s="1"/>
  <c r="E27" i="64" s="1"/>
  <c r="J2519" i="76"/>
  <c r="N2519" i="76"/>
  <c r="F37" i="64" s="1"/>
  <c r="E37" i="64" s="1"/>
  <c r="J2893" i="76"/>
  <c r="N2893" i="76"/>
  <c r="F44" i="43" s="1"/>
  <c r="E44" i="43" s="1"/>
  <c r="J2884" i="76"/>
  <c r="N2884" i="76"/>
  <c r="F35" i="43" s="1"/>
  <c r="E35" i="43" s="1"/>
  <c r="J2882" i="76"/>
  <c r="N2882" i="76"/>
  <c r="F33" i="43" s="1"/>
  <c r="E33" i="43" s="1"/>
  <c r="J3420" i="76"/>
  <c r="N3420" i="76"/>
  <c r="F22" i="28" s="1"/>
  <c r="E22" i="28" s="1"/>
  <c r="J3409" i="76"/>
  <c r="N3409" i="76"/>
  <c r="F11" i="28" s="1"/>
  <c r="E11" i="28" s="1"/>
  <c r="J985" i="76"/>
  <c r="O985" i="76"/>
  <c r="O954" i="76"/>
  <c r="J954" i="76"/>
  <c r="O922" i="76"/>
  <c r="J922" i="76"/>
  <c r="O949" i="76"/>
  <c r="J949" i="76"/>
  <c r="O917" i="76"/>
  <c r="J917" i="76"/>
  <c r="J1576" i="76"/>
  <c r="O1576" i="76"/>
  <c r="O1544" i="76"/>
  <c r="J1544" i="76"/>
  <c r="O1512" i="76"/>
  <c r="J1512" i="76"/>
  <c r="O1480" i="76"/>
  <c r="J1480" i="76"/>
  <c r="J1467" i="76"/>
  <c r="O1467" i="76"/>
  <c r="J1856" i="76"/>
  <c r="O1856" i="76"/>
  <c r="J1805" i="76"/>
  <c r="O1805" i="76"/>
  <c r="J215" i="76"/>
  <c r="O215" i="76"/>
  <c r="J467" i="76"/>
  <c r="O467" i="76"/>
  <c r="J1549" i="76"/>
  <c r="O1549" i="76"/>
  <c r="J1444" i="76"/>
  <c r="O1444" i="76"/>
  <c r="J1503" i="76"/>
  <c r="O1503" i="76"/>
  <c r="J1425" i="76"/>
  <c r="O1425" i="76"/>
  <c r="J1462" i="76"/>
  <c r="O1462" i="76"/>
  <c r="O1920" i="76"/>
  <c r="J1920" i="76"/>
  <c r="O1888" i="76"/>
  <c r="J1888" i="76"/>
  <c r="O1917" i="76"/>
  <c r="J1917" i="76"/>
  <c r="O1885" i="76"/>
  <c r="J1885" i="76"/>
  <c r="J1827" i="76"/>
  <c r="O1827" i="76"/>
  <c r="J1837" i="76"/>
  <c r="O1837" i="76"/>
  <c r="J183" i="76"/>
  <c r="O183" i="76"/>
  <c r="J387" i="76"/>
  <c r="O387" i="76"/>
  <c r="O6" i="76"/>
  <c r="J6" i="76"/>
  <c r="J419" i="76"/>
  <c r="O419" i="76"/>
  <c r="O903" i="76"/>
  <c r="J903" i="76"/>
  <c r="O686" i="76"/>
  <c r="J686" i="76"/>
  <c r="O590" i="76"/>
  <c r="J590" i="76"/>
  <c r="O587" i="76"/>
  <c r="J587" i="76"/>
  <c r="O1669" i="76"/>
  <c r="J1669" i="76"/>
  <c r="J1684" i="76"/>
  <c r="O1684" i="76"/>
  <c r="J2072" i="76"/>
  <c r="O2072" i="76"/>
  <c r="J292" i="76"/>
  <c r="O292" i="76"/>
  <c r="J1396" i="76"/>
  <c r="O1396" i="76"/>
  <c r="O65" i="76"/>
  <c r="J65" i="76"/>
  <c r="J82" i="76"/>
  <c r="O82" i="76"/>
  <c r="J1070" i="76"/>
  <c r="O1070" i="76"/>
  <c r="J1093" i="76"/>
  <c r="O1093" i="76"/>
  <c r="J997" i="76"/>
  <c r="O997" i="76"/>
  <c r="J2188" i="76"/>
  <c r="N2188" i="76"/>
  <c r="F66" i="9" s="1"/>
  <c r="E66" i="9" s="1"/>
  <c r="J2167" i="76"/>
  <c r="N2167" i="76"/>
  <c r="F45" i="9" s="1"/>
  <c r="E45" i="9" s="1"/>
  <c r="J3270" i="76"/>
  <c r="N3270" i="76"/>
  <c r="J3277" i="76"/>
  <c r="N3277" i="76"/>
  <c r="N3154" i="76"/>
  <c r="F149" i="65" s="1"/>
  <c r="E149" i="65" s="1"/>
  <c r="J3154" i="76"/>
  <c r="J3125" i="76"/>
  <c r="N3125" i="76"/>
  <c r="F120" i="65" s="1"/>
  <c r="E120" i="65" s="1"/>
  <c r="J3010" i="76"/>
  <c r="N3010" i="76"/>
  <c r="F6" i="65" s="1"/>
  <c r="E6" i="65" s="1"/>
  <c r="J1320" i="76"/>
  <c r="O1320" i="76"/>
  <c r="J1192" i="76"/>
  <c r="O1192" i="76"/>
  <c r="J1317" i="76"/>
  <c r="O1317" i="76"/>
  <c r="J1157" i="76"/>
  <c r="O1157" i="76"/>
  <c r="J2626" i="76"/>
  <c r="N2626" i="76"/>
  <c r="F25" i="66" s="1"/>
  <c r="E25" i="66" s="1"/>
  <c r="J2032" i="76"/>
  <c r="O2032" i="76"/>
  <c r="J2055" i="76"/>
  <c r="O2055" i="76"/>
  <c r="O1991" i="76"/>
  <c r="J1991" i="76"/>
  <c r="J2348" i="76"/>
  <c r="N2348" i="76"/>
  <c r="F94" i="48" s="1"/>
  <c r="E94" i="48" s="1"/>
  <c r="J2316" i="76"/>
  <c r="N2316" i="76"/>
  <c r="F62" i="48" s="1"/>
  <c r="E62" i="48" s="1"/>
  <c r="J2284" i="76"/>
  <c r="N2284" i="76"/>
  <c r="F30" i="48" s="1"/>
  <c r="E30" i="48" s="1"/>
  <c r="J2375" i="76"/>
  <c r="N2375" i="76"/>
  <c r="F121" i="48" s="1"/>
  <c r="E121" i="48" s="1"/>
  <c r="J2343" i="76"/>
  <c r="N2343" i="76"/>
  <c r="F89" i="48" s="1"/>
  <c r="E89" i="48" s="1"/>
  <c r="J2311" i="76"/>
  <c r="N2311" i="76"/>
  <c r="F57" i="48" s="1"/>
  <c r="E57" i="48" s="1"/>
  <c r="J2279" i="76"/>
  <c r="N2279" i="76"/>
  <c r="F25" i="48" s="1"/>
  <c r="E25" i="48" s="1"/>
  <c r="J2546" i="76"/>
  <c r="N2546" i="76"/>
  <c r="F27" i="63" s="1"/>
  <c r="E27" i="63" s="1"/>
  <c r="J2541" i="76"/>
  <c r="N2541" i="76"/>
  <c r="F22" i="63" s="1"/>
  <c r="E22" i="63" s="1"/>
  <c r="J2666" i="76"/>
  <c r="N2666" i="76"/>
  <c r="F39" i="67" s="1"/>
  <c r="E39" i="67" s="1"/>
  <c r="J2634" i="76"/>
  <c r="N2634" i="76"/>
  <c r="J2645" i="76"/>
  <c r="N2645" i="76"/>
  <c r="F18" i="67" s="1"/>
  <c r="E18" i="67" s="1"/>
  <c r="J2990" i="76"/>
  <c r="N2990" i="76"/>
  <c r="F89" i="60" s="1"/>
  <c r="E89" i="60" s="1"/>
  <c r="J2958" i="76"/>
  <c r="N2958" i="76"/>
  <c r="F57" i="60" s="1"/>
  <c r="E57" i="60" s="1"/>
  <c r="J2926" i="76"/>
  <c r="N2926" i="76"/>
  <c r="F25" i="60" s="1"/>
  <c r="E25" i="60" s="1"/>
  <c r="J2997" i="76"/>
  <c r="N2997" i="76"/>
  <c r="F96" i="60" s="1"/>
  <c r="E96" i="60" s="1"/>
  <c r="J2965" i="76"/>
  <c r="N2965" i="76"/>
  <c r="F64" i="60" s="1"/>
  <c r="E64" i="60" s="1"/>
  <c r="J2933" i="76"/>
  <c r="N2933" i="76"/>
  <c r="F32" i="60" s="1"/>
  <c r="E32" i="60" s="1"/>
  <c r="J3513" i="76"/>
  <c r="N3513" i="76"/>
  <c r="F91" i="40" s="1"/>
  <c r="E91" i="40" s="1"/>
  <c r="J3494" i="76"/>
  <c r="N3494" i="76"/>
  <c r="F72" i="40" s="1"/>
  <c r="E72" i="40" s="1"/>
  <c r="J3451" i="76"/>
  <c r="N3451" i="76"/>
  <c r="F29" i="40" s="1"/>
  <c r="E29" i="40" s="1"/>
  <c r="J3501" i="76"/>
  <c r="N3501" i="76"/>
  <c r="F79" i="40" s="1"/>
  <c r="E79" i="40" s="1"/>
  <c r="J3454" i="76"/>
  <c r="N3454" i="76"/>
  <c r="F32" i="40" s="1"/>
  <c r="E32" i="40" s="1"/>
  <c r="J3464" i="76"/>
  <c r="N3464" i="76"/>
  <c r="F42" i="40" s="1"/>
  <c r="E42" i="40" s="1"/>
  <c r="J19" i="76"/>
  <c r="O19" i="76"/>
  <c r="J190" i="76"/>
  <c r="O190" i="76"/>
  <c r="J254" i="76"/>
  <c r="O254" i="76"/>
  <c r="J410" i="76"/>
  <c r="O410" i="76"/>
  <c r="J474" i="76"/>
  <c r="O474" i="76"/>
  <c r="J539" i="76"/>
  <c r="O539" i="76"/>
  <c r="J2679" i="76"/>
  <c r="N2679" i="76"/>
  <c r="F9" i="68" s="1"/>
  <c r="E9" i="68" s="1"/>
  <c r="J3580" i="76"/>
  <c r="N3580" i="76"/>
  <c r="F22" i="7" s="1"/>
  <c r="E22" i="7" s="1"/>
  <c r="O848" i="76"/>
  <c r="J848" i="76"/>
  <c r="O816" i="76"/>
  <c r="J816" i="76"/>
  <c r="O784" i="76"/>
  <c r="J784" i="76"/>
  <c r="O752" i="76"/>
  <c r="J752" i="76"/>
  <c r="O720" i="76"/>
  <c r="J720" i="76"/>
  <c r="O849" i="76"/>
  <c r="J849" i="76"/>
  <c r="O817" i="76"/>
  <c r="J817" i="76"/>
  <c r="O785" i="76"/>
  <c r="J785" i="76"/>
  <c r="O753" i="76"/>
  <c r="J753" i="76"/>
  <c r="O721" i="76"/>
  <c r="J721" i="76"/>
  <c r="J153" i="76"/>
  <c r="O153" i="76"/>
  <c r="J217" i="76"/>
  <c r="O217" i="76"/>
  <c r="J373" i="76"/>
  <c r="O373" i="76"/>
  <c r="J437" i="76"/>
  <c r="O437" i="76"/>
  <c r="J501" i="76"/>
  <c r="O501" i="76"/>
  <c r="J2566" i="76"/>
  <c r="N2566" i="76"/>
  <c r="F13" i="62" s="1"/>
  <c r="E13" i="62" s="1"/>
  <c r="J2557" i="76"/>
  <c r="N2557" i="76"/>
  <c r="J2474" i="76"/>
  <c r="N2474" i="76"/>
  <c r="F19" i="47" s="1"/>
  <c r="E19" i="47" s="1"/>
  <c r="J2467" i="76"/>
  <c r="N2467" i="76"/>
  <c r="F12" i="47" s="1"/>
  <c r="E12" i="47" s="1"/>
  <c r="J2582" i="76"/>
  <c r="N2582" i="76"/>
  <c r="F6" i="46" s="1"/>
  <c r="E6" i="46" s="1"/>
  <c r="J2847" i="76"/>
  <c r="N2847" i="76"/>
  <c r="F159" i="19" s="1"/>
  <c r="E159" i="19" s="1"/>
  <c r="J2815" i="76"/>
  <c r="N2815" i="76"/>
  <c r="F127" i="19" s="1"/>
  <c r="E127" i="19" s="1"/>
  <c r="J2783" i="76"/>
  <c r="N2783" i="76"/>
  <c r="F95" i="19" s="1"/>
  <c r="E95" i="19" s="1"/>
  <c r="J2751" i="76"/>
  <c r="N2751" i="76"/>
  <c r="F63" i="19" s="1"/>
  <c r="E63" i="19" s="1"/>
  <c r="J2719" i="76"/>
  <c r="N2719" i="76"/>
  <c r="F31" i="19" s="1"/>
  <c r="E31" i="19" s="1"/>
  <c r="J2834" i="76"/>
  <c r="N2834" i="76"/>
  <c r="F146" i="19" s="1"/>
  <c r="E146" i="19" s="1"/>
  <c r="J2802" i="76"/>
  <c r="N2802" i="76"/>
  <c r="F114" i="19" s="1"/>
  <c r="E114" i="19" s="1"/>
  <c r="J2770" i="76"/>
  <c r="N2770" i="76"/>
  <c r="F82" i="19" s="1"/>
  <c r="E82" i="19" s="1"/>
  <c r="J2738" i="76"/>
  <c r="N2738" i="76"/>
  <c r="F50" i="19" s="1"/>
  <c r="E50" i="19" s="1"/>
  <c r="J2702" i="76"/>
  <c r="N2702" i="76"/>
  <c r="F14" i="19" s="1"/>
  <c r="E14" i="19" s="1"/>
  <c r="J3398" i="76"/>
  <c r="N3398" i="76"/>
  <c r="F52" i="39" s="1"/>
  <c r="E52" i="39" s="1"/>
  <c r="J3397" i="76"/>
  <c r="N3397" i="76"/>
  <c r="F51" i="39" s="1"/>
  <c r="E51" i="39" s="1"/>
  <c r="J3365" i="76"/>
  <c r="N3365" i="76"/>
  <c r="F19" i="39" s="1"/>
  <c r="E19" i="39" s="1"/>
  <c r="J3368" i="76"/>
  <c r="N3368" i="76"/>
  <c r="F22" i="39" s="1"/>
  <c r="E22" i="39" s="1"/>
  <c r="J3535" i="76"/>
  <c r="N3535" i="76"/>
  <c r="J3651" i="76"/>
  <c r="N3651" i="76"/>
  <c r="F70" i="33" s="1"/>
  <c r="E70" i="33" s="1"/>
  <c r="N3654" i="76"/>
  <c r="F73" i="33" s="1"/>
  <c r="E73" i="33" s="1"/>
  <c r="J3654" i="76"/>
  <c r="J3597" i="76"/>
  <c r="N3597" i="76"/>
  <c r="F16" i="33" s="1"/>
  <c r="E16" i="33" s="1"/>
  <c r="J3626" i="76"/>
  <c r="N3626" i="76"/>
  <c r="F45" i="33" s="1"/>
  <c r="E45" i="33" s="1"/>
  <c r="N3640" i="76"/>
  <c r="F59" i="33" s="1"/>
  <c r="E59" i="33" s="1"/>
  <c r="J3640" i="76"/>
  <c r="J144" i="76"/>
  <c r="O144" i="76"/>
  <c r="J208" i="76"/>
  <c r="O208" i="76"/>
  <c r="J364" i="76"/>
  <c r="O364" i="76"/>
  <c r="J428" i="76"/>
  <c r="O428" i="76"/>
  <c r="J492" i="76"/>
  <c r="O492" i="76"/>
  <c r="J2450" i="76"/>
  <c r="N2450" i="76"/>
  <c r="F74" i="49" s="1"/>
  <c r="E74" i="49" s="1"/>
  <c r="J2418" i="76"/>
  <c r="N2418" i="76"/>
  <c r="F42" i="49" s="1"/>
  <c r="E42" i="49" s="1"/>
  <c r="J2386" i="76"/>
  <c r="N2386" i="76"/>
  <c r="F10" i="49" s="1"/>
  <c r="E10" i="49" s="1"/>
  <c r="J2433" i="76"/>
  <c r="N2433" i="76"/>
  <c r="F57" i="49" s="1"/>
  <c r="E57" i="49" s="1"/>
  <c r="J2401" i="76"/>
  <c r="N2401" i="76"/>
  <c r="F25" i="49" s="1"/>
  <c r="E25" i="49" s="1"/>
  <c r="J2500" i="76"/>
  <c r="N2500" i="76"/>
  <c r="F18" i="64" s="1"/>
  <c r="E18" i="64" s="1"/>
  <c r="J2510" i="76"/>
  <c r="N2510" i="76"/>
  <c r="F28" i="64" s="1"/>
  <c r="E28" i="64" s="1"/>
  <c r="J2904" i="76"/>
  <c r="N2904" i="76"/>
  <c r="F55" i="43" s="1"/>
  <c r="E55" i="43" s="1"/>
  <c r="J2875" i="76"/>
  <c r="N2875" i="76"/>
  <c r="F26" i="43" s="1"/>
  <c r="E26" i="43" s="1"/>
  <c r="J2857" i="76"/>
  <c r="N2857" i="76"/>
  <c r="F8" i="43" s="1"/>
  <c r="E8" i="43" s="1"/>
  <c r="J2860" i="76"/>
  <c r="N2860" i="76"/>
  <c r="F11" i="43" s="1"/>
  <c r="E11" i="43" s="1"/>
  <c r="J3402" i="76"/>
  <c r="N3402" i="76"/>
  <c r="F4" i="28" s="1"/>
  <c r="E4" i="28" s="1"/>
  <c r="J982" i="76"/>
  <c r="O982" i="76"/>
  <c r="O968" i="76"/>
  <c r="J968" i="76"/>
  <c r="O936" i="76"/>
  <c r="J936" i="76"/>
  <c r="O963" i="76"/>
  <c r="J963" i="76"/>
  <c r="O931" i="76"/>
  <c r="J931" i="76"/>
  <c r="O1563" i="76"/>
  <c r="J1563" i="76"/>
  <c r="O1558" i="76"/>
  <c r="J1558" i="76"/>
  <c r="O1526" i="76"/>
  <c r="J1526" i="76"/>
  <c r="O1494" i="76"/>
  <c r="J1494" i="76"/>
  <c r="J1523" i="76"/>
  <c r="O1523" i="76"/>
  <c r="J1431" i="76"/>
  <c r="O1431" i="76"/>
  <c r="J1477" i="76"/>
  <c r="O1477" i="76"/>
  <c r="J1408" i="76"/>
  <c r="O1408" i="76"/>
  <c r="J1453" i="76"/>
  <c r="O1453" i="76"/>
  <c r="J1513" i="76"/>
  <c r="O1513" i="76"/>
  <c r="J1426" i="76"/>
  <c r="O1426" i="76"/>
  <c r="O1902" i="76"/>
  <c r="J1902" i="76"/>
  <c r="O1870" i="76"/>
  <c r="J1870" i="76"/>
  <c r="O1899" i="76"/>
  <c r="J1899" i="76"/>
  <c r="O1867" i="76"/>
  <c r="J1867" i="76"/>
  <c r="J1807" i="76"/>
  <c r="O1807" i="76"/>
  <c r="J1804" i="76"/>
  <c r="O1804" i="76"/>
  <c r="J1862" i="76"/>
  <c r="O1862" i="76"/>
  <c r="J119" i="76"/>
  <c r="O119" i="76"/>
  <c r="J203" i="76"/>
  <c r="O203" i="76"/>
  <c r="J267" i="76"/>
  <c r="O267" i="76"/>
  <c r="J423" i="76"/>
  <c r="O423" i="76"/>
  <c r="J487" i="76"/>
  <c r="O487" i="76"/>
  <c r="O912" i="76"/>
  <c r="J912" i="76"/>
  <c r="O880" i="76"/>
  <c r="J880" i="76"/>
  <c r="O901" i="76"/>
  <c r="J901" i="76"/>
  <c r="O869" i="76"/>
  <c r="J869" i="76"/>
  <c r="J1784" i="76"/>
  <c r="O1784" i="76"/>
  <c r="J1786" i="76"/>
  <c r="O1786" i="76"/>
  <c r="O676" i="76"/>
  <c r="J676" i="76"/>
  <c r="O644" i="76"/>
  <c r="J644" i="76"/>
  <c r="O612" i="76"/>
  <c r="J612" i="76"/>
  <c r="O580" i="76"/>
  <c r="J580" i="76"/>
  <c r="O548" i="76"/>
  <c r="J548" i="76"/>
  <c r="O673" i="76"/>
  <c r="J673" i="76"/>
  <c r="O641" i="76"/>
  <c r="J641" i="76"/>
  <c r="O609" i="76"/>
  <c r="J609" i="76"/>
  <c r="O577" i="76"/>
  <c r="J577" i="76"/>
  <c r="J543" i="76"/>
  <c r="O543" i="76"/>
  <c r="O1691" i="76"/>
  <c r="J1691" i="76"/>
  <c r="O1659" i="76"/>
  <c r="J1659" i="76"/>
  <c r="O1627" i="76"/>
  <c r="J1627" i="76"/>
  <c r="O1595" i="76"/>
  <c r="J1595" i="76"/>
  <c r="J1706" i="76"/>
  <c r="O1706" i="76"/>
  <c r="J1674" i="76"/>
  <c r="O1674" i="76"/>
  <c r="J1642" i="76"/>
  <c r="O1642" i="76"/>
  <c r="J1610" i="76"/>
  <c r="O1610" i="76"/>
  <c r="J2101" i="76"/>
  <c r="O2101" i="76"/>
  <c r="J2062" i="76"/>
  <c r="O2062" i="76"/>
  <c r="J2077" i="76"/>
  <c r="O2077" i="76"/>
  <c r="J16" i="76"/>
  <c r="O16" i="76"/>
  <c r="J311" i="76"/>
  <c r="O311" i="76"/>
  <c r="J336" i="76"/>
  <c r="O336" i="76"/>
  <c r="J272" i="76"/>
  <c r="O272" i="76"/>
  <c r="J301" i="76"/>
  <c r="O301" i="76"/>
  <c r="J330" i="76"/>
  <c r="O330" i="76"/>
  <c r="J1399" i="76"/>
  <c r="O1399" i="76"/>
  <c r="J1376" i="76"/>
  <c r="O1376" i="76"/>
  <c r="J1394" i="76"/>
  <c r="O1394" i="76"/>
  <c r="O1952" i="76"/>
  <c r="J1952" i="76"/>
  <c r="J95" i="76"/>
  <c r="O95" i="76"/>
  <c r="O55" i="76"/>
  <c r="J55" i="76"/>
  <c r="J96" i="76"/>
  <c r="O96" i="76"/>
  <c r="J109" i="76"/>
  <c r="O109" i="76"/>
  <c r="O40" i="76"/>
  <c r="J40" i="76"/>
  <c r="O37" i="76"/>
  <c r="J37" i="76"/>
  <c r="J133" i="76"/>
  <c r="O133" i="76"/>
  <c r="J1124" i="76"/>
  <c r="O1124" i="76"/>
  <c r="J1092" i="76"/>
  <c r="O1092" i="76"/>
  <c r="J1060" i="76"/>
  <c r="O1060" i="76"/>
  <c r="J1028" i="76"/>
  <c r="O1028" i="76"/>
  <c r="J996" i="76"/>
  <c r="O996" i="76"/>
  <c r="J1115" i="76"/>
  <c r="O1115" i="76"/>
  <c r="J1083" i="76"/>
  <c r="O1083" i="76"/>
  <c r="J1051" i="76"/>
  <c r="O1051" i="76"/>
  <c r="J1019" i="76"/>
  <c r="O1019" i="76"/>
  <c r="O1936" i="76"/>
  <c r="J1936" i="76"/>
  <c r="O12" i="76"/>
  <c r="J12" i="76"/>
  <c r="J2210" i="76"/>
  <c r="N2210" i="76"/>
  <c r="F88" i="9" s="1"/>
  <c r="E88" i="9" s="1"/>
  <c r="J2235" i="76"/>
  <c r="N2235" i="76"/>
  <c r="F113" i="9" s="1"/>
  <c r="E113" i="9" s="1"/>
  <c r="J2203" i="76"/>
  <c r="N2203" i="76"/>
  <c r="F81" i="9" s="1"/>
  <c r="E81" i="9" s="1"/>
  <c r="J2161" i="76"/>
  <c r="N2161" i="76"/>
  <c r="F39" i="9" s="1"/>
  <c r="E39" i="9" s="1"/>
  <c r="J2154" i="76"/>
  <c r="N2154" i="76"/>
  <c r="F32" i="9" s="1"/>
  <c r="E32" i="9" s="1"/>
  <c r="J2147" i="76"/>
  <c r="N2147" i="76"/>
  <c r="F25" i="9" s="1"/>
  <c r="E25" i="9" s="1"/>
  <c r="J2140" i="76"/>
  <c r="N2140" i="76"/>
  <c r="F18" i="9" s="1"/>
  <c r="E18" i="9" s="1"/>
  <c r="J3324" i="76"/>
  <c r="N3324" i="76"/>
  <c r="J3292" i="76"/>
  <c r="N3292" i="76"/>
  <c r="J3260" i="76"/>
  <c r="N3260" i="76"/>
  <c r="J3228" i="76"/>
  <c r="N3228" i="76"/>
  <c r="F223" i="65" s="1"/>
  <c r="E223" i="65" s="1"/>
  <c r="J3331" i="76"/>
  <c r="N3331" i="76"/>
  <c r="J3299" i="76"/>
  <c r="N3299" i="76"/>
  <c r="J3267" i="76"/>
  <c r="N3267" i="76"/>
  <c r="J3235" i="76"/>
  <c r="N3235" i="76"/>
  <c r="F230" i="65" s="1"/>
  <c r="E230" i="65" s="1"/>
  <c r="J3203" i="76"/>
  <c r="N3203" i="76"/>
  <c r="F198" i="65" s="1"/>
  <c r="E198" i="65" s="1"/>
  <c r="J3184" i="76"/>
  <c r="N3184" i="76"/>
  <c r="F179" i="65" s="1"/>
  <c r="E179" i="65" s="1"/>
  <c r="J3144" i="76"/>
  <c r="N3144" i="76"/>
  <c r="F139" i="65" s="1"/>
  <c r="E139" i="65" s="1"/>
  <c r="J3112" i="76"/>
  <c r="N3112" i="76"/>
  <c r="F107" i="65" s="1"/>
  <c r="E107" i="65" s="1"/>
  <c r="J3189" i="76"/>
  <c r="N3189" i="76"/>
  <c r="F184" i="65" s="1"/>
  <c r="E184" i="65" s="1"/>
  <c r="N3090" i="76"/>
  <c r="F85" i="65" s="1"/>
  <c r="E85" i="65" s="1"/>
  <c r="J3090" i="76"/>
  <c r="J3088" i="76"/>
  <c r="N3088" i="76"/>
  <c r="F83" i="65" s="1"/>
  <c r="E83" i="65" s="1"/>
  <c r="J3048" i="76"/>
  <c r="N3048" i="76"/>
  <c r="F43" i="65" s="1"/>
  <c r="E43" i="65" s="1"/>
  <c r="J3155" i="76"/>
  <c r="N3155" i="76"/>
  <c r="F150" i="65" s="1"/>
  <c r="E150" i="65" s="1"/>
  <c r="J3129" i="76"/>
  <c r="N3129" i="76"/>
  <c r="F124" i="65" s="1"/>
  <c r="E124" i="65" s="1"/>
  <c r="J3058" i="76"/>
  <c r="N3058" i="76"/>
  <c r="F53" i="65" s="1"/>
  <c r="E53" i="65" s="1"/>
  <c r="J3032" i="76"/>
  <c r="N3032" i="76"/>
  <c r="F27" i="65" s="1"/>
  <c r="E27" i="65" s="1"/>
  <c r="J3025" i="76"/>
  <c r="N3025" i="76"/>
  <c r="J3526" i="76"/>
  <c r="N3526" i="76"/>
  <c r="F11" i="61" s="1"/>
  <c r="E11" i="61" s="1"/>
  <c r="J1342" i="76"/>
  <c r="O1342" i="76"/>
  <c r="J1310" i="76"/>
  <c r="O1310" i="76"/>
  <c r="J1278" i="76"/>
  <c r="O1278" i="76"/>
  <c r="J1246" i="76"/>
  <c r="O1246" i="76"/>
  <c r="J1214" i="76"/>
  <c r="O1214" i="76"/>
  <c r="J1182" i="76"/>
  <c r="O1182" i="76"/>
  <c r="J1150" i="76"/>
  <c r="O1150" i="76"/>
  <c r="J1339" i="76"/>
  <c r="O1339" i="76"/>
  <c r="J1307" i="76"/>
  <c r="O1307" i="76"/>
  <c r="J1275" i="76"/>
  <c r="O1275" i="76"/>
  <c r="J1243" i="76"/>
  <c r="O1243" i="76"/>
  <c r="J1211" i="76"/>
  <c r="O1211" i="76"/>
  <c r="J1179" i="76"/>
  <c r="O1179" i="76"/>
  <c r="J1147" i="76"/>
  <c r="O1147" i="76"/>
  <c r="O1725" i="76"/>
  <c r="J1725" i="76"/>
  <c r="J1757" i="76"/>
  <c r="O1757" i="76"/>
  <c r="J1750" i="76"/>
  <c r="O1750" i="76"/>
  <c r="J2256" i="76"/>
  <c r="N2256" i="76"/>
  <c r="F11" i="14" s="1"/>
  <c r="E11" i="14" s="1"/>
  <c r="J2616" i="76"/>
  <c r="N2616" i="76"/>
  <c r="F15" i="66" s="1"/>
  <c r="E15" i="66" s="1"/>
  <c r="J2609" i="76"/>
  <c r="N2609" i="76"/>
  <c r="J2054" i="76"/>
  <c r="O2054" i="76"/>
  <c r="J2022" i="76"/>
  <c r="O2022" i="76"/>
  <c r="O1990" i="76"/>
  <c r="J1990" i="76"/>
  <c r="J2045" i="76"/>
  <c r="O2045" i="76"/>
  <c r="J2013" i="76"/>
  <c r="O2013" i="76"/>
  <c r="O1981" i="76"/>
  <c r="J1981" i="76"/>
  <c r="J2106" i="76"/>
  <c r="N2106" i="76"/>
  <c r="F6" i="5" s="1"/>
  <c r="E6" i="5" s="1"/>
  <c r="J2370" i="76"/>
  <c r="N2370" i="76"/>
  <c r="F116" i="48" s="1"/>
  <c r="E116" i="48" s="1"/>
  <c r="J2338" i="76"/>
  <c r="N2338" i="76"/>
  <c r="F84" i="48" s="1"/>
  <c r="E84" i="48" s="1"/>
  <c r="J2306" i="76"/>
  <c r="N2306" i="76"/>
  <c r="F52" i="48" s="1"/>
  <c r="E52" i="48" s="1"/>
  <c r="J2274" i="76"/>
  <c r="N2274" i="76"/>
  <c r="F20" i="48" s="1"/>
  <c r="E20" i="48" s="1"/>
  <c r="J2365" i="76"/>
  <c r="N2365" i="76"/>
  <c r="F111" i="48" s="1"/>
  <c r="E111" i="48" s="1"/>
  <c r="J2333" i="76"/>
  <c r="N2333" i="76"/>
  <c r="F79" i="48" s="1"/>
  <c r="E79" i="48" s="1"/>
  <c r="J2301" i="76"/>
  <c r="N2301" i="76"/>
  <c r="F47" i="48" s="1"/>
  <c r="E47" i="48" s="1"/>
  <c r="J2269" i="76"/>
  <c r="N2269" i="76"/>
  <c r="F15" i="48" s="1"/>
  <c r="E15" i="48" s="1"/>
  <c r="J2536" i="76"/>
  <c r="N2536" i="76"/>
  <c r="F17" i="63" s="1"/>
  <c r="E17" i="63" s="1"/>
  <c r="J2531" i="76"/>
  <c r="N2531" i="76"/>
  <c r="F12" i="63" s="1"/>
  <c r="E12" i="63" s="1"/>
  <c r="J2656" i="76"/>
  <c r="N2656" i="76"/>
  <c r="F29" i="67" s="1"/>
  <c r="E29" i="67" s="1"/>
  <c r="J2667" i="76"/>
  <c r="N2667" i="76"/>
  <c r="F40" i="67" s="1"/>
  <c r="E40" i="67" s="1"/>
  <c r="J2635" i="76"/>
  <c r="N2635" i="76"/>
  <c r="J2980" i="76"/>
  <c r="N2980" i="76"/>
  <c r="F79" i="60" s="1"/>
  <c r="E79" i="60" s="1"/>
  <c r="J2948" i="76"/>
  <c r="N2948" i="76"/>
  <c r="F47" i="60" s="1"/>
  <c r="E47" i="60" s="1"/>
  <c r="J2916" i="76"/>
  <c r="N2916" i="76"/>
  <c r="F15" i="60" s="1"/>
  <c r="E15" i="60" s="1"/>
  <c r="J2987" i="76"/>
  <c r="N2987" i="76"/>
  <c r="F86" i="60" s="1"/>
  <c r="E86" i="60" s="1"/>
  <c r="J2955" i="76"/>
  <c r="N2955" i="76"/>
  <c r="F54" i="60" s="1"/>
  <c r="E54" i="60" s="1"/>
  <c r="J2923" i="76"/>
  <c r="N2923" i="76"/>
  <c r="F22" i="60" s="1"/>
  <c r="E22" i="60" s="1"/>
  <c r="J3496" i="76"/>
  <c r="N3496" i="76"/>
  <c r="F74" i="40" s="1"/>
  <c r="E74" i="40" s="1"/>
  <c r="J3473" i="76"/>
  <c r="N3473" i="76"/>
  <c r="F51" i="40" s="1"/>
  <c r="E51" i="40" s="1"/>
  <c r="J3441" i="76"/>
  <c r="N3441" i="76"/>
  <c r="F19" i="40" s="1"/>
  <c r="E19" i="40" s="1"/>
  <c r="J3484" i="76"/>
  <c r="N3484" i="76"/>
  <c r="F62" i="40" s="1"/>
  <c r="E62" i="40" s="1"/>
  <c r="J3434" i="76"/>
  <c r="N3434" i="76"/>
  <c r="F12" i="40" s="1"/>
  <c r="E12" i="40" s="1"/>
  <c r="J3444" i="76"/>
  <c r="N3444" i="76"/>
  <c r="F22" i="40" s="1"/>
  <c r="E22" i="40" s="1"/>
  <c r="J146" i="76"/>
  <c r="O146" i="76"/>
  <c r="J210" i="76"/>
  <c r="O210" i="76"/>
  <c r="J366" i="76"/>
  <c r="O366" i="76"/>
  <c r="J430" i="76"/>
  <c r="O430" i="76"/>
  <c r="J494" i="76"/>
  <c r="O494" i="76"/>
  <c r="J2682" i="76"/>
  <c r="N2682" i="76"/>
  <c r="F12" i="68" s="1"/>
  <c r="E12" i="68" s="1"/>
  <c r="J3579" i="76"/>
  <c r="N3579" i="76"/>
  <c r="F21" i="7" s="1"/>
  <c r="E21" i="7" s="1"/>
  <c r="J3570" i="76"/>
  <c r="N3570" i="76"/>
  <c r="F12" i="7" s="1"/>
  <c r="E12" i="7" s="1"/>
  <c r="O838" i="76"/>
  <c r="J838" i="76"/>
  <c r="O806" i="76"/>
  <c r="J806" i="76"/>
  <c r="O774" i="76"/>
  <c r="J774" i="76"/>
  <c r="O742" i="76"/>
  <c r="J742" i="76"/>
  <c r="O710" i="76"/>
  <c r="J710" i="76"/>
  <c r="O839" i="76"/>
  <c r="J839" i="76"/>
  <c r="O807" i="76"/>
  <c r="J807" i="76"/>
  <c r="O775" i="76"/>
  <c r="J775" i="76"/>
  <c r="O743" i="76"/>
  <c r="J743" i="76"/>
  <c r="O711" i="76"/>
  <c r="J711" i="76"/>
  <c r="J173" i="76"/>
  <c r="O173" i="76"/>
  <c r="J237" i="76"/>
  <c r="O237" i="76"/>
  <c r="J393" i="76"/>
  <c r="O393" i="76"/>
  <c r="J457" i="76"/>
  <c r="O457" i="76"/>
  <c r="J521" i="76"/>
  <c r="O521" i="76"/>
  <c r="J2579" i="76"/>
  <c r="N2579" i="76"/>
  <c r="J2240" i="76"/>
  <c r="N2240" i="76"/>
  <c r="F4" i="13" s="1"/>
  <c r="E4" i="13" s="1"/>
  <c r="J2464" i="76"/>
  <c r="N2464" i="76"/>
  <c r="F9" i="47" s="1"/>
  <c r="E9" i="47" s="1"/>
  <c r="J2604" i="76"/>
  <c r="N2604" i="76"/>
  <c r="F28" i="46" s="1"/>
  <c r="E28" i="46" s="1"/>
  <c r="J2597" i="76"/>
  <c r="N2597" i="76"/>
  <c r="F21" i="46" s="1"/>
  <c r="E21" i="46" s="1"/>
  <c r="J2837" i="76"/>
  <c r="N2837" i="76"/>
  <c r="F149" i="19" s="1"/>
  <c r="E149" i="19" s="1"/>
  <c r="J2805" i="76"/>
  <c r="N2805" i="76"/>
  <c r="F117" i="19" s="1"/>
  <c r="E117" i="19" s="1"/>
  <c r="J2773" i="76"/>
  <c r="N2773" i="76"/>
  <c r="F85" i="19" s="1"/>
  <c r="E85" i="19" s="1"/>
  <c r="J2741" i="76"/>
  <c r="N2741" i="76"/>
  <c r="F53" i="19" s="1"/>
  <c r="E53" i="19" s="1"/>
  <c r="N2709" i="76"/>
  <c r="F21" i="19" s="1"/>
  <c r="E21" i="19" s="1"/>
  <c r="J2709" i="76"/>
  <c r="J2824" i="76"/>
  <c r="N2824" i="76"/>
  <c r="F136" i="19" s="1"/>
  <c r="E136" i="19" s="1"/>
  <c r="J2792" i="76"/>
  <c r="N2792" i="76"/>
  <c r="F104" i="19" s="1"/>
  <c r="E104" i="19" s="1"/>
  <c r="J2760" i="76"/>
  <c r="N2760" i="76"/>
  <c r="F72" i="19" s="1"/>
  <c r="E72" i="19" s="1"/>
  <c r="J2728" i="76"/>
  <c r="N2728" i="76"/>
  <c r="F40" i="19" s="1"/>
  <c r="E40" i="19" s="1"/>
  <c r="J2692" i="76"/>
  <c r="N2692" i="76"/>
  <c r="F4" i="19" s="1"/>
  <c r="E4" i="19" s="1"/>
  <c r="J3388" i="76"/>
  <c r="N3388" i="76"/>
  <c r="F42" i="39" s="1"/>
  <c r="E42" i="39" s="1"/>
  <c r="J3387" i="76"/>
  <c r="N3387" i="76"/>
  <c r="F41" i="39" s="1"/>
  <c r="E41" i="39" s="1"/>
  <c r="J3353" i="76"/>
  <c r="N3353" i="76"/>
  <c r="F7" i="39" s="1"/>
  <c r="E7" i="39" s="1"/>
  <c r="J3557" i="76"/>
  <c r="N3557" i="76"/>
  <c r="F12" i="57" s="1"/>
  <c r="E12" i="57" s="1"/>
  <c r="J3534" i="76"/>
  <c r="N3534" i="76"/>
  <c r="J3641" i="76"/>
  <c r="N3641" i="76"/>
  <c r="F60" i="33" s="1"/>
  <c r="E60" i="33" s="1"/>
  <c r="J3619" i="76"/>
  <c r="N3619" i="76"/>
  <c r="F38" i="33" s="1"/>
  <c r="E38" i="33" s="1"/>
  <c r="J3587" i="76"/>
  <c r="N3587" i="76"/>
  <c r="F6" i="33" s="1"/>
  <c r="E6" i="33" s="1"/>
  <c r="J3610" i="76"/>
  <c r="N3610" i="76"/>
  <c r="F29" i="33" s="1"/>
  <c r="E29" i="33" s="1"/>
  <c r="J3594" i="76"/>
  <c r="N3594" i="76"/>
  <c r="F13" i="33" s="1"/>
  <c r="E13" i="33" s="1"/>
  <c r="J148" i="76"/>
  <c r="O148" i="76"/>
  <c r="J212" i="76"/>
  <c r="O212" i="76"/>
  <c r="J368" i="76"/>
  <c r="O368" i="76"/>
  <c r="J432" i="76"/>
  <c r="O432" i="76"/>
  <c r="J496" i="76"/>
  <c r="O496" i="76"/>
  <c r="J2448" i="76"/>
  <c r="N2448" i="76"/>
  <c r="F72" i="49" s="1"/>
  <c r="E72" i="49" s="1"/>
  <c r="J2416" i="76"/>
  <c r="N2416" i="76"/>
  <c r="F40" i="49" s="1"/>
  <c r="E40" i="49" s="1"/>
  <c r="J2384" i="76"/>
  <c r="N2384" i="76"/>
  <c r="F8" i="49" s="1"/>
  <c r="E8" i="49" s="1"/>
  <c r="J2431" i="76"/>
  <c r="N2431" i="76"/>
  <c r="F55" i="49" s="1"/>
  <c r="E55" i="49" s="1"/>
  <c r="J2399" i="76"/>
  <c r="N2399" i="76"/>
  <c r="F23" i="49" s="1"/>
  <c r="E23" i="49" s="1"/>
  <c r="J2496" i="76"/>
  <c r="N2496" i="76"/>
  <c r="F14" i="64" s="1"/>
  <c r="E14" i="64" s="1"/>
  <c r="J2506" i="76"/>
  <c r="N2506" i="76"/>
  <c r="F24" i="64" s="1"/>
  <c r="E24" i="64" s="1"/>
  <c r="J2902" i="76"/>
  <c r="N2902" i="76"/>
  <c r="F53" i="43" s="1"/>
  <c r="E53" i="43" s="1"/>
  <c r="J2873" i="76"/>
  <c r="N2873" i="76"/>
  <c r="F24" i="43" s="1"/>
  <c r="E24" i="43" s="1"/>
  <c r="J2855" i="76"/>
  <c r="N2855" i="76"/>
  <c r="F6" i="43" s="1"/>
  <c r="E6" i="43" s="1"/>
  <c r="J2858" i="76"/>
  <c r="N2858" i="76"/>
  <c r="F9" i="43" s="1"/>
  <c r="E9" i="43" s="1"/>
  <c r="J3424" i="76"/>
  <c r="N3424" i="76"/>
  <c r="F26" i="28" s="1"/>
  <c r="E26" i="28" s="1"/>
  <c r="J980" i="76"/>
  <c r="O980" i="76"/>
  <c r="O966" i="76"/>
  <c r="J966" i="76"/>
  <c r="O934" i="76"/>
  <c r="J934" i="76"/>
  <c r="O961" i="76"/>
  <c r="J961" i="76"/>
  <c r="O929" i="76"/>
  <c r="J929" i="76"/>
  <c r="O1561" i="76"/>
  <c r="J1561" i="76"/>
  <c r="O1556" i="76"/>
  <c r="J1556" i="76"/>
  <c r="O1524" i="76"/>
  <c r="J1524" i="76"/>
  <c r="O1492" i="76"/>
  <c r="J1492" i="76"/>
  <c r="J1515" i="76"/>
  <c r="O1515" i="76"/>
  <c r="J1427" i="76"/>
  <c r="O1427" i="76"/>
  <c r="J1468" i="76"/>
  <c r="O1468" i="76"/>
  <c r="J1551" i="76"/>
  <c r="O1551" i="76"/>
  <c r="J1449" i="76"/>
  <c r="O1449" i="76"/>
  <c r="J1505" i="76"/>
  <c r="O1505" i="76"/>
  <c r="J1422" i="76"/>
  <c r="O1422" i="76"/>
  <c r="O1900" i="76"/>
  <c r="J1900" i="76"/>
  <c r="O1868" i="76"/>
  <c r="J1868" i="76"/>
  <c r="O1897" i="76"/>
  <c r="J1897" i="76"/>
  <c r="O1865" i="76"/>
  <c r="J1865" i="76"/>
  <c r="J1803" i="76"/>
  <c r="O1803" i="76"/>
  <c r="J1861" i="76"/>
  <c r="O1861" i="76"/>
  <c r="J1858" i="76"/>
  <c r="O1858" i="76"/>
  <c r="J143" i="76"/>
  <c r="O143" i="76"/>
  <c r="J207" i="76"/>
  <c r="O207" i="76"/>
  <c r="J363" i="76"/>
  <c r="O363" i="76"/>
  <c r="J427" i="76"/>
  <c r="O427" i="76"/>
  <c r="J491" i="76"/>
  <c r="O491" i="76"/>
  <c r="O902" i="76"/>
  <c r="J902" i="76"/>
  <c r="O870" i="76"/>
  <c r="J870" i="76"/>
  <c r="O891" i="76"/>
  <c r="J891" i="76"/>
  <c r="J1799" i="76"/>
  <c r="O1799" i="76"/>
  <c r="J1797" i="76"/>
  <c r="O1797" i="76"/>
  <c r="O14" i="76"/>
  <c r="J14" i="76"/>
  <c r="O674" i="76"/>
  <c r="J674" i="76"/>
  <c r="O642" i="76"/>
  <c r="J642" i="76"/>
  <c r="O610" i="76"/>
  <c r="J610" i="76"/>
  <c r="O578" i="76"/>
  <c r="J578" i="76"/>
  <c r="O546" i="76"/>
  <c r="J546" i="76"/>
  <c r="O671" i="76"/>
  <c r="J671" i="76"/>
  <c r="O639" i="76"/>
  <c r="J639" i="76"/>
  <c r="O607" i="76"/>
  <c r="J607" i="76"/>
  <c r="O575" i="76"/>
  <c r="J575" i="76"/>
  <c r="O545" i="76"/>
  <c r="J545" i="76"/>
  <c r="O1689" i="76"/>
  <c r="J1689" i="76"/>
  <c r="O1657" i="76"/>
  <c r="J1657" i="76"/>
  <c r="O1625" i="76"/>
  <c r="J1625" i="76"/>
  <c r="O1593" i="76"/>
  <c r="J1593" i="76"/>
  <c r="J1704" i="76"/>
  <c r="O1704" i="76"/>
  <c r="J1672" i="76"/>
  <c r="O1672" i="76"/>
  <c r="J1640" i="76"/>
  <c r="O1640" i="76"/>
  <c r="J1608" i="76"/>
  <c r="O1608" i="76"/>
  <c r="J2097" i="76"/>
  <c r="O2097" i="76"/>
  <c r="J2060" i="76"/>
  <c r="O2060" i="76"/>
  <c r="J2075" i="76"/>
  <c r="O2075" i="76"/>
  <c r="O24" i="76"/>
  <c r="J24" i="76"/>
  <c r="J307" i="76"/>
  <c r="O307" i="76"/>
  <c r="J332" i="76"/>
  <c r="O332" i="76"/>
  <c r="J361" i="76"/>
  <c r="O361" i="76"/>
  <c r="J297" i="76"/>
  <c r="O297" i="76"/>
  <c r="J326" i="76"/>
  <c r="O326" i="76"/>
  <c r="J1395" i="76"/>
  <c r="O1395" i="76"/>
  <c r="J1372" i="76"/>
  <c r="O1372" i="76"/>
  <c r="J1390" i="76"/>
  <c r="O1390" i="76"/>
  <c r="O1950" i="76"/>
  <c r="J1950" i="76"/>
  <c r="J91" i="76"/>
  <c r="O91" i="76"/>
  <c r="O53" i="76"/>
  <c r="J53" i="76"/>
  <c r="J92" i="76"/>
  <c r="O92" i="76"/>
  <c r="J105" i="76"/>
  <c r="O105" i="76"/>
  <c r="O32" i="76"/>
  <c r="J32" i="76"/>
  <c r="O35" i="76"/>
  <c r="J35" i="76"/>
  <c r="J129" i="76"/>
  <c r="O129" i="76"/>
  <c r="J1122" i="76"/>
  <c r="O1122" i="76"/>
  <c r="J1090" i="76"/>
  <c r="O1090" i="76"/>
  <c r="J1058" i="76"/>
  <c r="O1058" i="76"/>
  <c r="J1026" i="76"/>
  <c r="O1026" i="76"/>
  <c r="J994" i="76"/>
  <c r="O994" i="76"/>
  <c r="J1113" i="76"/>
  <c r="O1113" i="76"/>
  <c r="J1081" i="76"/>
  <c r="O1081" i="76"/>
  <c r="J1049" i="76"/>
  <c r="O1049" i="76"/>
  <c r="J1017" i="76"/>
  <c r="O1017" i="76"/>
  <c r="O1934" i="76"/>
  <c r="J1934" i="76"/>
  <c r="O20" i="76"/>
  <c r="J20" i="76"/>
  <c r="J2208" i="76"/>
  <c r="N2208" i="76"/>
  <c r="F86" i="9" s="1"/>
  <c r="E86" i="9" s="1"/>
  <c r="J2233" i="76"/>
  <c r="N2233" i="76"/>
  <c r="F111" i="9" s="1"/>
  <c r="E111" i="9" s="1"/>
  <c r="J2201" i="76"/>
  <c r="N2201" i="76"/>
  <c r="F79" i="9" s="1"/>
  <c r="E79" i="9" s="1"/>
  <c r="J2157" i="76"/>
  <c r="N2157" i="76"/>
  <c r="F35" i="9" s="1"/>
  <c r="E35" i="9" s="1"/>
  <c r="J2150" i="76"/>
  <c r="N2150" i="76"/>
  <c r="F28" i="9" s="1"/>
  <c r="E28" i="9" s="1"/>
  <c r="J2143" i="76"/>
  <c r="N2143" i="76"/>
  <c r="F21" i="9" s="1"/>
  <c r="E21" i="9" s="1"/>
  <c r="J2136" i="76"/>
  <c r="N2136" i="76"/>
  <c r="F14" i="9" s="1"/>
  <c r="E14" i="9" s="1"/>
  <c r="J3322" i="76"/>
  <c r="N3322" i="76"/>
  <c r="J3290" i="76"/>
  <c r="N3290" i="76"/>
  <c r="J3258" i="76"/>
  <c r="N3258" i="76"/>
  <c r="J3226" i="76"/>
  <c r="N3226" i="76"/>
  <c r="F221" i="65" s="1"/>
  <c r="E221" i="65" s="1"/>
  <c r="J3329" i="76"/>
  <c r="N3329" i="76"/>
  <c r="J3297" i="76"/>
  <c r="N3297" i="76"/>
  <c r="J3265" i="76"/>
  <c r="N3265" i="76"/>
  <c r="J3233" i="76"/>
  <c r="N3233" i="76"/>
  <c r="F228" i="65" s="1"/>
  <c r="E228" i="65" s="1"/>
  <c r="J3199" i="76"/>
  <c r="N3199" i="76"/>
  <c r="F194" i="65" s="1"/>
  <c r="E194" i="65" s="1"/>
  <c r="J3180" i="76"/>
  <c r="N3180" i="76"/>
  <c r="F175" i="65" s="1"/>
  <c r="E175" i="65" s="1"/>
  <c r="J3142" i="76"/>
  <c r="N3142" i="76"/>
  <c r="F137" i="65" s="1"/>
  <c r="E137" i="65" s="1"/>
  <c r="J3110" i="76"/>
  <c r="N3110" i="76"/>
  <c r="F105" i="65" s="1"/>
  <c r="E105" i="65" s="1"/>
  <c r="J3185" i="76"/>
  <c r="N3185" i="76"/>
  <c r="F180" i="65" s="1"/>
  <c r="E180" i="65" s="1"/>
  <c r="J3089" i="76"/>
  <c r="N3089" i="76"/>
  <c r="F84" i="65" s="1"/>
  <c r="E84" i="65" s="1"/>
  <c r="J3087" i="76"/>
  <c r="N3087" i="76"/>
  <c r="F82" i="65" s="1"/>
  <c r="E82" i="65" s="1"/>
  <c r="J3046" i="76"/>
  <c r="N3046" i="76"/>
  <c r="F41" i="65" s="1"/>
  <c r="E41" i="65" s="1"/>
  <c r="J3147" i="76"/>
  <c r="N3147" i="76"/>
  <c r="F142" i="65" s="1"/>
  <c r="E142" i="65" s="1"/>
  <c r="J3121" i="76"/>
  <c r="N3121" i="76"/>
  <c r="F116" i="65" s="1"/>
  <c r="E116" i="65" s="1"/>
  <c r="J3055" i="76"/>
  <c r="N3055" i="76"/>
  <c r="F50" i="65" s="1"/>
  <c r="E50" i="65" s="1"/>
  <c r="J3030" i="76"/>
  <c r="N3030" i="76"/>
  <c r="F25" i="65" s="1"/>
  <c r="E25" i="65" s="1"/>
  <c r="J3023" i="76"/>
  <c r="N3023" i="76"/>
  <c r="F18" i="65" s="1"/>
  <c r="E18" i="65" s="1"/>
  <c r="J3528" i="76"/>
  <c r="N3528" i="76"/>
  <c r="F13" i="61" s="1"/>
  <c r="E13" i="61" s="1"/>
  <c r="J1340" i="76"/>
  <c r="O1340" i="76"/>
  <c r="J1308" i="76"/>
  <c r="O1308" i="76"/>
  <c r="J1276" i="76"/>
  <c r="O1276" i="76"/>
  <c r="J1244" i="76"/>
  <c r="O1244" i="76"/>
  <c r="J1212" i="76"/>
  <c r="O1212" i="76"/>
  <c r="J1180" i="76"/>
  <c r="O1180" i="76"/>
  <c r="J1148" i="76"/>
  <c r="O1148" i="76"/>
  <c r="J1337" i="76"/>
  <c r="O1337" i="76"/>
  <c r="J1305" i="76"/>
  <c r="O1305" i="76"/>
  <c r="J1273" i="76"/>
  <c r="O1273" i="76"/>
  <c r="J1241" i="76"/>
  <c r="O1241" i="76"/>
  <c r="J1209" i="76"/>
  <c r="O1209" i="76"/>
  <c r="J1177" i="76"/>
  <c r="O1177" i="76"/>
  <c r="J1145" i="76"/>
  <c r="O1145" i="76"/>
  <c r="O1723" i="76"/>
  <c r="J1723" i="76"/>
  <c r="J1753" i="76"/>
  <c r="O1753" i="76"/>
  <c r="J1746" i="76"/>
  <c r="O1746" i="76"/>
  <c r="J2254" i="76"/>
  <c r="N2254" i="76"/>
  <c r="F9" i="14" s="1"/>
  <c r="E9" i="14" s="1"/>
  <c r="J2614" i="76"/>
  <c r="N2614" i="76"/>
  <c r="F13" i="66" s="1"/>
  <c r="E13" i="66" s="1"/>
  <c r="J2607" i="76"/>
  <c r="N2607" i="76"/>
  <c r="F6" i="66" s="1"/>
  <c r="E6" i="66" s="1"/>
  <c r="J2052" i="76"/>
  <c r="O2052" i="76"/>
  <c r="J2020" i="76"/>
  <c r="O2020" i="76"/>
  <c r="O1988" i="76"/>
  <c r="J1988" i="76"/>
  <c r="J2043" i="76"/>
  <c r="O2043" i="76"/>
  <c r="J2011" i="76"/>
  <c r="O2011" i="76"/>
  <c r="O1979" i="76"/>
  <c r="J1979" i="76"/>
  <c r="J2123" i="76"/>
  <c r="N2123" i="76"/>
  <c r="F23" i="5" s="1"/>
  <c r="E23" i="5" s="1"/>
  <c r="J2368" i="76"/>
  <c r="N2368" i="76"/>
  <c r="F114" i="48" s="1"/>
  <c r="E114" i="48" s="1"/>
  <c r="J2336" i="76"/>
  <c r="N2336" i="76"/>
  <c r="F82" i="48" s="1"/>
  <c r="E82" i="48" s="1"/>
  <c r="J2304" i="76"/>
  <c r="N2304" i="76"/>
  <c r="F50" i="48" s="1"/>
  <c r="E50" i="48" s="1"/>
  <c r="J2272" i="76"/>
  <c r="N2272" i="76"/>
  <c r="F18" i="48" s="1"/>
  <c r="E18" i="48" s="1"/>
  <c r="J2363" i="76"/>
  <c r="N2363" i="76"/>
  <c r="F109" i="48" s="1"/>
  <c r="E109" i="48" s="1"/>
  <c r="J2331" i="76"/>
  <c r="N2331" i="76"/>
  <c r="F77" i="48" s="1"/>
  <c r="E77" i="48" s="1"/>
  <c r="J2299" i="76"/>
  <c r="N2299" i="76"/>
  <c r="F45" i="48" s="1"/>
  <c r="E45" i="48" s="1"/>
  <c r="J2267" i="76"/>
  <c r="N2267" i="76"/>
  <c r="F13" i="48" s="1"/>
  <c r="E13" i="48" s="1"/>
  <c r="J2534" i="76"/>
  <c r="N2534" i="76"/>
  <c r="F15" i="63" s="1"/>
  <c r="E15" i="63" s="1"/>
  <c r="J2529" i="76"/>
  <c r="N2529" i="76"/>
  <c r="F10" i="63" s="1"/>
  <c r="E10" i="63" s="1"/>
  <c r="J2654" i="76"/>
  <c r="N2654" i="76"/>
  <c r="F27" i="67" s="1"/>
  <c r="E27" i="67" s="1"/>
  <c r="J2665" i="76"/>
  <c r="N2665" i="76"/>
  <c r="F38" i="67" s="1"/>
  <c r="E38" i="67" s="1"/>
  <c r="J2633" i="76"/>
  <c r="N2633" i="76"/>
  <c r="F6" i="67" s="1"/>
  <c r="E6" i="67" s="1"/>
  <c r="J2978" i="76"/>
  <c r="N2978" i="76"/>
  <c r="F77" i="60" s="1"/>
  <c r="E77" i="60" s="1"/>
  <c r="J2946" i="76"/>
  <c r="N2946" i="76"/>
  <c r="F45" i="60" s="1"/>
  <c r="E45" i="60" s="1"/>
  <c r="J2914" i="76"/>
  <c r="N2914" i="76"/>
  <c r="F13" i="60" s="1"/>
  <c r="E13" i="60" s="1"/>
  <c r="J2985" i="76"/>
  <c r="N2985" i="76"/>
  <c r="F84" i="60" s="1"/>
  <c r="E84" i="60" s="1"/>
  <c r="J2953" i="76"/>
  <c r="N2953" i="76"/>
  <c r="F52" i="60" s="1"/>
  <c r="E52" i="60" s="1"/>
  <c r="J2921" i="76"/>
  <c r="N2921" i="76"/>
  <c r="F20" i="60" s="1"/>
  <c r="E20" i="60" s="1"/>
  <c r="N3489" i="76"/>
  <c r="F67" i="40" s="1"/>
  <c r="E67" i="40" s="1"/>
  <c r="J3489" i="76"/>
  <c r="J3471" i="76"/>
  <c r="N3471" i="76"/>
  <c r="F49" i="40" s="1"/>
  <c r="E49" i="40" s="1"/>
  <c r="J3439" i="76"/>
  <c r="N3439" i="76"/>
  <c r="F17" i="40" s="1"/>
  <c r="E17" i="40" s="1"/>
  <c r="J3477" i="76"/>
  <c r="N3477" i="76"/>
  <c r="F55" i="40" s="1"/>
  <c r="E55" i="40" s="1"/>
  <c r="J3430" i="76"/>
  <c r="N3430" i="76"/>
  <c r="F8" i="40" s="1"/>
  <c r="E8" i="40" s="1"/>
  <c r="J3440" i="76"/>
  <c r="N3440" i="76"/>
  <c r="F18" i="40" s="1"/>
  <c r="E18" i="40" s="1"/>
  <c r="J150" i="76"/>
  <c r="O150" i="76"/>
  <c r="J214" i="76"/>
  <c r="O214" i="76"/>
  <c r="J370" i="76"/>
  <c r="O370" i="76"/>
  <c r="J434" i="76"/>
  <c r="O434" i="76"/>
  <c r="J498" i="76"/>
  <c r="O498" i="76"/>
  <c r="J2680" i="76"/>
  <c r="N2680" i="76"/>
  <c r="F10" i="68" s="1"/>
  <c r="E10" i="68" s="1"/>
  <c r="J3577" i="76"/>
  <c r="N3577" i="76"/>
  <c r="F19" i="7" s="1"/>
  <c r="E19" i="7" s="1"/>
  <c r="J3568" i="76"/>
  <c r="N3568" i="76"/>
  <c r="F10" i="7" s="1"/>
  <c r="E10" i="7" s="1"/>
  <c r="O836" i="76"/>
  <c r="J836" i="76"/>
  <c r="O804" i="76"/>
  <c r="J804" i="76"/>
  <c r="O772" i="76"/>
  <c r="J772" i="76"/>
  <c r="O740" i="76"/>
  <c r="J740" i="76"/>
  <c r="O708" i="76"/>
  <c r="J708" i="76"/>
  <c r="O837" i="76"/>
  <c r="J837" i="76"/>
  <c r="O805" i="76"/>
  <c r="J805" i="76"/>
  <c r="O773" i="76"/>
  <c r="J773" i="76"/>
  <c r="O741" i="76"/>
  <c r="J741" i="76"/>
  <c r="O709" i="76"/>
  <c r="J709" i="76"/>
  <c r="J177" i="76"/>
  <c r="O177" i="76"/>
  <c r="J241" i="76"/>
  <c r="O241" i="76"/>
  <c r="J397" i="76"/>
  <c r="O397" i="76"/>
  <c r="J461" i="76"/>
  <c r="O461" i="76"/>
  <c r="J525" i="76"/>
  <c r="O525" i="76"/>
  <c r="J2577" i="76"/>
  <c r="N2577" i="76"/>
  <c r="F24" i="62" s="1"/>
  <c r="E24" i="62" s="1"/>
  <c r="J2247" i="76"/>
  <c r="N2247" i="76"/>
  <c r="F11" i="13" s="1"/>
  <c r="E11" i="13" s="1"/>
  <c r="J2462" i="76"/>
  <c r="N2462" i="76"/>
  <c r="F7" i="47" s="1"/>
  <c r="E7" i="47" s="1"/>
  <c r="J2602" i="76"/>
  <c r="N2602" i="76"/>
  <c r="F26" i="46" s="1"/>
  <c r="E26" i="46" s="1"/>
  <c r="J2595" i="76"/>
  <c r="N2595" i="76"/>
  <c r="F19" i="46" s="1"/>
  <c r="E19" i="46" s="1"/>
  <c r="J2835" i="76"/>
  <c r="N2835" i="76"/>
  <c r="F147" i="19" s="1"/>
  <c r="E147" i="19" s="1"/>
  <c r="J2803" i="76"/>
  <c r="N2803" i="76"/>
  <c r="F115" i="19" s="1"/>
  <c r="E115" i="19" s="1"/>
  <c r="J2771" i="76"/>
  <c r="N2771" i="76"/>
  <c r="F83" i="19" s="1"/>
  <c r="E83" i="19" s="1"/>
  <c r="J2739" i="76"/>
  <c r="N2739" i="76"/>
  <c r="F51" i="19" s="1"/>
  <c r="E51" i="19" s="1"/>
  <c r="J2707" i="76"/>
  <c r="N2707" i="76"/>
  <c r="F19" i="19" s="1"/>
  <c r="E19" i="19" s="1"/>
  <c r="J2822" i="76"/>
  <c r="N2822" i="76"/>
  <c r="F134" i="19" s="1"/>
  <c r="E134" i="19" s="1"/>
  <c r="J2790" i="76"/>
  <c r="N2790" i="76"/>
  <c r="F102" i="19" s="1"/>
  <c r="E102" i="19" s="1"/>
  <c r="J2758" i="76"/>
  <c r="N2758" i="76"/>
  <c r="F70" i="19" s="1"/>
  <c r="E70" i="19" s="1"/>
  <c r="J2726" i="76"/>
  <c r="N2726" i="76"/>
  <c r="F38" i="19" s="1"/>
  <c r="E38" i="19" s="1"/>
  <c r="J2710" i="76"/>
  <c r="N2710" i="76"/>
  <c r="F22" i="19" s="1"/>
  <c r="E22" i="19" s="1"/>
  <c r="J3386" i="76"/>
  <c r="N3386" i="76"/>
  <c r="F40" i="39" s="1"/>
  <c r="E40" i="39" s="1"/>
  <c r="J3385" i="76"/>
  <c r="N3385" i="76"/>
  <c r="J3352" i="76"/>
  <c r="N3352" i="76"/>
  <c r="F6" i="39" s="1"/>
  <c r="E6" i="39" s="1"/>
  <c r="J3555" i="76"/>
  <c r="N3555" i="76"/>
  <c r="F10" i="57" s="1"/>
  <c r="E10" i="57" s="1"/>
  <c r="J3552" i="76"/>
  <c r="N3552" i="76"/>
  <c r="J3639" i="76"/>
  <c r="N3639" i="76"/>
  <c r="F58" i="33" s="1"/>
  <c r="E58" i="33" s="1"/>
  <c r="J3617" i="76"/>
  <c r="N3617" i="76"/>
  <c r="F36" i="33" s="1"/>
  <c r="E36" i="33" s="1"/>
  <c r="J3585" i="76"/>
  <c r="N3585" i="76"/>
  <c r="F4" i="33" s="1"/>
  <c r="E4" i="33" s="1"/>
  <c r="J3608" i="76"/>
  <c r="N3608" i="76"/>
  <c r="F27" i="33" s="1"/>
  <c r="E27" i="33" s="1"/>
  <c r="J3592" i="76"/>
  <c r="N3592" i="76"/>
  <c r="F11" i="33" s="1"/>
  <c r="E11" i="33" s="1"/>
  <c r="J152" i="76"/>
  <c r="O152" i="76"/>
  <c r="J216" i="76"/>
  <c r="O216" i="76"/>
  <c r="J372" i="76"/>
  <c r="O372" i="76"/>
  <c r="J436" i="76"/>
  <c r="O436" i="76"/>
  <c r="J500" i="76"/>
  <c r="O500" i="76"/>
  <c r="J2446" i="76"/>
  <c r="N2446" i="76"/>
  <c r="F70" i="49" s="1"/>
  <c r="E70" i="49" s="1"/>
  <c r="J2414" i="76"/>
  <c r="N2414" i="76"/>
  <c r="F38" i="49" s="1"/>
  <c r="E38" i="49" s="1"/>
  <c r="J2382" i="76"/>
  <c r="N2382" i="76"/>
  <c r="F6" i="49" s="1"/>
  <c r="E6" i="49" s="1"/>
  <c r="J2429" i="76"/>
  <c r="N2429" i="76"/>
  <c r="F53" i="49" s="1"/>
  <c r="E53" i="49" s="1"/>
  <c r="J2397" i="76"/>
  <c r="N2397" i="76"/>
  <c r="F21" i="49" s="1"/>
  <c r="E21" i="49" s="1"/>
  <c r="J2492" i="76"/>
  <c r="N2492" i="76"/>
  <c r="F10" i="64" s="1"/>
  <c r="E10" i="64" s="1"/>
  <c r="J2502" i="76"/>
  <c r="N2502" i="76"/>
  <c r="F20" i="64" s="1"/>
  <c r="E20" i="64" s="1"/>
  <c r="J2903" i="76"/>
  <c r="N2903" i="76"/>
  <c r="F54" i="43" s="1"/>
  <c r="E54" i="43" s="1"/>
  <c r="J2871" i="76"/>
  <c r="N2871" i="76"/>
  <c r="F22" i="43" s="1"/>
  <c r="E22" i="43" s="1"/>
  <c r="J2853" i="76"/>
  <c r="N2853" i="76"/>
  <c r="F4" i="43" s="1"/>
  <c r="E4" i="43" s="1"/>
  <c r="J2856" i="76"/>
  <c r="N2856" i="76"/>
  <c r="F7" i="43" s="1"/>
  <c r="E7" i="43" s="1"/>
  <c r="J3419" i="76"/>
  <c r="N3419" i="76"/>
  <c r="F21" i="28" s="1"/>
  <c r="E21" i="28" s="1"/>
  <c r="J978" i="76"/>
  <c r="O978" i="76"/>
  <c r="O964" i="76"/>
  <c r="J964" i="76"/>
  <c r="O932" i="76"/>
  <c r="J932" i="76"/>
  <c r="O959" i="76"/>
  <c r="J959" i="76"/>
  <c r="O927" i="76"/>
  <c r="J927" i="76"/>
  <c r="O1559" i="76"/>
  <c r="J1559" i="76"/>
  <c r="O1554" i="76"/>
  <c r="J1554" i="76"/>
  <c r="O1522" i="76"/>
  <c r="J1522" i="76"/>
  <c r="O1490" i="76"/>
  <c r="J1490" i="76"/>
  <c r="J1507" i="76"/>
  <c r="O1507" i="76"/>
  <c r="J1423" i="76"/>
  <c r="O1423" i="76"/>
  <c r="J1464" i="76"/>
  <c r="O1464" i="76"/>
  <c r="J1543" i="76"/>
  <c r="O1543" i="76"/>
  <c r="J1445" i="76"/>
  <c r="O1445" i="76"/>
  <c r="J1497" i="76"/>
  <c r="O1497" i="76"/>
  <c r="J1418" i="76"/>
  <c r="O1418" i="76"/>
  <c r="O1898" i="76"/>
  <c r="J1898" i="76"/>
  <c r="O1866" i="76"/>
  <c r="J1866" i="76"/>
  <c r="O1895" i="76"/>
  <c r="J1895" i="76"/>
  <c r="J1863" i="76"/>
  <c r="O1863" i="76"/>
  <c r="J1860" i="76"/>
  <c r="O1860" i="76"/>
  <c r="J1857" i="76"/>
  <c r="O1857" i="76"/>
  <c r="J1854" i="76"/>
  <c r="O1854" i="76"/>
  <c r="J147" i="76"/>
  <c r="O147" i="76"/>
  <c r="J211" i="76"/>
  <c r="O211" i="76"/>
  <c r="J367" i="76"/>
  <c r="O367" i="76"/>
  <c r="J431" i="76"/>
  <c r="O431" i="76"/>
  <c r="J495" i="76"/>
  <c r="O495" i="76"/>
  <c r="O900" i="76"/>
  <c r="J900" i="76"/>
  <c r="O868" i="76"/>
  <c r="J868" i="76"/>
  <c r="O889" i="76"/>
  <c r="J889" i="76"/>
  <c r="J1795" i="76"/>
  <c r="O1795" i="76"/>
  <c r="J1793" i="76"/>
  <c r="O1793" i="76"/>
  <c r="J22" i="76"/>
  <c r="O22" i="76"/>
  <c r="O672" i="76"/>
  <c r="J672" i="76"/>
  <c r="O640" i="76"/>
  <c r="J640" i="76"/>
  <c r="O608" i="76"/>
  <c r="J608" i="76"/>
  <c r="O576" i="76"/>
  <c r="J576" i="76"/>
  <c r="O544" i="76"/>
  <c r="J544" i="76"/>
  <c r="O669" i="76"/>
  <c r="J669" i="76"/>
  <c r="O637" i="76"/>
  <c r="J637" i="76"/>
  <c r="O605" i="76"/>
  <c r="J605" i="76"/>
  <c r="O573" i="76"/>
  <c r="J573" i="76"/>
  <c r="O1719" i="76"/>
  <c r="J1719" i="76"/>
  <c r="O1687" i="76"/>
  <c r="J1687" i="76"/>
  <c r="O1655" i="76"/>
  <c r="J1655" i="76"/>
  <c r="O1623" i="76"/>
  <c r="J1623" i="76"/>
  <c r="O1591" i="76"/>
  <c r="J1591" i="76"/>
  <c r="J1702" i="76"/>
  <c r="O1702" i="76"/>
  <c r="J1670" i="76"/>
  <c r="O1670" i="76"/>
  <c r="J1638" i="76"/>
  <c r="O1638" i="76"/>
  <c r="J1606" i="76"/>
  <c r="O1606" i="76"/>
  <c r="J2093" i="76"/>
  <c r="O2093" i="76"/>
  <c r="J2058" i="76"/>
  <c r="O2058" i="76"/>
  <c r="J2073" i="76"/>
  <c r="O2073" i="76"/>
  <c r="J351" i="76"/>
  <c r="O351" i="76"/>
  <c r="J287" i="76"/>
  <c r="O287" i="76"/>
  <c r="J312" i="76"/>
  <c r="O312" i="76"/>
  <c r="J341" i="76"/>
  <c r="O341" i="76"/>
  <c r="J277" i="76"/>
  <c r="O277" i="76"/>
  <c r="J306" i="76"/>
  <c r="O306" i="76"/>
  <c r="J1375" i="76"/>
  <c r="O1375" i="76"/>
  <c r="J1393" i="76"/>
  <c r="O1393" i="76"/>
  <c r="J1370" i="76"/>
  <c r="O1370" i="76"/>
  <c r="O1961" i="76"/>
  <c r="J1961" i="76"/>
  <c r="J75" i="76"/>
  <c r="O75" i="76"/>
  <c r="O43" i="76"/>
  <c r="J43" i="76"/>
  <c r="O64" i="76"/>
  <c r="J64" i="76"/>
  <c r="J85" i="76"/>
  <c r="O85" i="76"/>
  <c r="J102" i="76"/>
  <c r="O102" i="76"/>
  <c r="J139" i="76"/>
  <c r="O139" i="76"/>
  <c r="J126" i="76"/>
  <c r="O126" i="76"/>
  <c r="J1112" i="76"/>
  <c r="O1112" i="76"/>
  <c r="J1080" i="76"/>
  <c r="O1080" i="76"/>
  <c r="J1048" i="76"/>
  <c r="O1048" i="76"/>
  <c r="J1016" i="76"/>
  <c r="O1016" i="76"/>
  <c r="J1135" i="76"/>
  <c r="O1135" i="76"/>
  <c r="J1103" i="76"/>
  <c r="O1103" i="76"/>
  <c r="J1071" i="76"/>
  <c r="O1071" i="76"/>
  <c r="J1039" i="76"/>
  <c r="O1039" i="76"/>
  <c r="J1007" i="76"/>
  <c r="O1007" i="76"/>
  <c r="O1924" i="76"/>
  <c r="J1924" i="76"/>
  <c r="J2230" i="76"/>
  <c r="N2230" i="76"/>
  <c r="F108" i="9" s="1"/>
  <c r="E108" i="9" s="1"/>
  <c r="J2198" i="76"/>
  <c r="N2198" i="76"/>
  <c r="F76" i="9" s="1"/>
  <c r="E76" i="9" s="1"/>
  <c r="J2223" i="76"/>
  <c r="N2223" i="76"/>
  <c r="F101" i="9" s="1"/>
  <c r="E101" i="9" s="1"/>
  <c r="J2191" i="76"/>
  <c r="N2191" i="76"/>
  <c r="F69" i="9" s="1"/>
  <c r="E69" i="9" s="1"/>
  <c r="J2137" i="76"/>
  <c r="N2137" i="76"/>
  <c r="F15" i="9" s="1"/>
  <c r="E15" i="9" s="1"/>
  <c r="J2130" i="76"/>
  <c r="N2130" i="76"/>
  <c r="F8" i="9" s="1"/>
  <c r="E8" i="9" s="1"/>
  <c r="J2180" i="76"/>
  <c r="N2180" i="76"/>
  <c r="F58" i="9" s="1"/>
  <c r="E58" i="9" s="1"/>
  <c r="J3344" i="76"/>
  <c r="N3344" i="76"/>
  <c r="J3312" i="76"/>
  <c r="N3312" i="76"/>
  <c r="J3280" i="76"/>
  <c r="N3280" i="76"/>
  <c r="J3248" i="76"/>
  <c r="N3248" i="76"/>
  <c r="J3216" i="76"/>
  <c r="N3216" i="76"/>
  <c r="F211" i="65" s="1"/>
  <c r="E211" i="65" s="1"/>
  <c r="J3319" i="76"/>
  <c r="N3319" i="76"/>
  <c r="J3287" i="76"/>
  <c r="N3287" i="76"/>
  <c r="J3255" i="76"/>
  <c r="N3255" i="76"/>
  <c r="J3223" i="76"/>
  <c r="N3223" i="76"/>
  <c r="F218" i="65" s="1"/>
  <c r="E218" i="65" s="1"/>
  <c r="J3179" i="76"/>
  <c r="N3179" i="76"/>
  <c r="F174" i="65" s="1"/>
  <c r="E174" i="65" s="1"/>
  <c r="J3164" i="76"/>
  <c r="N3164" i="76"/>
  <c r="F159" i="65" s="1"/>
  <c r="E159" i="65" s="1"/>
  <c r="J3132" i="76"/>
  <c r="N3132" i="76"/>
  <c r="F127" i="65" s="1"/>
  <c r="E127" i="65" s="1"/>
  <c r="J3100" i="76"/>
  <c r="N3100" i="76"/>
  <c r="F95" i="65" s="1"/>
  <c r="E95" i="65" s="1"/>
  <c r="J3167" i="76"/>
  <c r="N3167" i="76"/>
  <c r="F162" i="65" s="1"/>
  <c r="E162" i="65" s="1"/>
  <c r="J3165" i="76"/>
  <c r="N3165" i="76"/>
  <c r="F160" i="65" s="1"/>
  <c r="E160" i="65" s="1"/>
  <c r="J3069" i="76"/>
  <c r="N3069" i="76"/>
  <c r="F64" i="65" s="1"/>
  <c r="E64" i="65" s="1"/>
  <c r="J3202" i="76"/>
  <c r="N3202" i="76"/>
  <c r="F197" i="65" s="1"/>
  <c r="E197" i="65" s="1"/>
  <c r="J3107" i="76"/>
  <c r="N3107" i="76"/>
  <c r="F102" i="65" s="1"/>
  <c r="E102" i="65" s="1"/>
  <c r="J3084" i="76"/>
  <c r="N3084" i="76"/>
  <c r="F79" i="65" s="1"/>
  <c r="E79" i="65" s="1"/>
  <c r="J3045" i="76"/>
  <c r="N3045" i="76"/>
  <c r="F40" i="65" s="1"/>
  <c r="E40" i="65" s="1"/>
  <c r="J3020" i="76"/>
  <c r="N3020" i="76"/>
  <c r="F16" i="65" s="1"/>
  <c r="E16" i="65" s="1"/>
  <c r="J3013" i="76"/>
  <c r="N3013" i="76"/>
  <c r="F9" i="65" s="1"/>
  <c r="E9" i="65" s="1"/>
  <c r="J1359" i="76"/>
  <c r="O1359" i="76"/>
  <c r="J1330" i="76"/>
  <c r="O1330" i="76"/>
  <c r="J1298" i="76"/>
  <c r="O1298" i="76"/>
  <c r="J1266" i="76"/>
  <c r="O1266" i="76"/>
  <c r="J1234" i="76"/>
  <c r="O1234" i="76"/>
  <c r="J1202" i="76"/>
  <c r="O1202" i="76"/>
  <c r="J1170" i="76"/>
  <c r="O1170" i="76"/>
  <c r="J1358" i="76"/>
  <c r="O1358" i="76"/>
  <c r="J1327" i="76"/>
  <c r="O1327" i="76"/>
  <c r="J1295" i="76"/>
  <c r="O1295" i="76"/>
  <c r="J1263" i="76"/>
  <c r="O1263" i="76"/>
  <c r="J1231" i="76"/>
  <c r="O1231" i="76"/>
  <c r="J1199" i="76"/>
  <c r="O1199" i="76"/>
  <c r="J1167" i="76"/>
  <c r="O1167" i="76"/>
  <c r="J1759" i="76"/>
  <c r="O1759" i="76"/>
  <c r="J1756" i="76"/>
  <c r="O1756" i="76"/>
  <c r="J1733" i="76"/>
  <c r="O1733" i="76"/>
  <c r="O1948" i="76"/>
  <c r="J1948" i="76"/>
  <c r="J2253" i="76"/>
  <c r="N2253" i="76"/>
  <c r="F8" i="14" s="1"/>
  <c r="E8" i="14" s="1"/>
  <c r="J2629" i="76"/>
  <c r="N2629" i="76"/>
  <c r="F28" i="66" s="1"/>
  <c r="E28" i="66" s="1"/>
  <c r="J3541" i="76"/>
  <c r="N3541" i="76"/>
  <c r="F5" i="31" s="1"/>
  <c r="E5" i="31" s="1"/>
  <c r="J2042" i="76"/>
  <c r="O2042" i="76"/>
  <c r="J2010" i="76"/>
  <c r="O2010" i="76"/>
  <c r="O1978" i="76"/>
  <c r="J1978" i="76"/>
  <c r="J2033" i="76"/>
  <c r="O2033" i="76"/>
  <c r="J2001" i="76"/>
  <c r="O2001" i="76"/>
  <c r="J2125" i="76"/>
  <c r="N2125" i="76"/>
  <c r="F25" i="5" s="1"/>
  <c r="E25" i="5" s="1"/>
  <c r="J2124" i="76"/>
  <c r="N2124" i="76"/>
  <c r="F24" i="5" s="1"/>
  <c r="E24" i="5" s="1"/>
  <c r="J2358" i="76"/>
  <c r="N2358" i="76"/>
  <c r="F104" i="48" s="1"/>
  <c r="E104" i="48" s="1"/>
  <c r="J2326" i="76"/>
  <c r="N2326" i="76"/>
  <c r="F72" i="48" s="1"/>
  <c r="E72" i="48" s="1"/>
  <c r="J2294" i="76"/>
  <c r="N2294" i="76"/>
  <c r="F40" i="48" s="1"/>
  <c r="E40" i="48" s="1"/>
  <c r="J2262" i="76"/>
  <c r="N2262" i="76"/>
  <c r="F8" i="48" s="1"/>
  <c r="E8" i="48" s="1"/>
  <c r="J2353" i="76"/>
  <c r="N2353" i="76"/>
  <c r="F99" i="48" s="1"/>
  <c r="E99" i="48" s="1"/>
  <c r="J2321" i="76"/>
  <c r="N2321" i="76"/>
  <c r="F67" i="48" s="1"/>
  <c r="E67" i="48" s="1"/>
  <c r="J2289" i="76"/>
  <c r="N2289" i="76"/>
  <c r="F35" i="48" s="1"/>
  <c r="E35" i="48" s="1"/>
  <c r="J2556" i="76"/>
  <c r="N2556" i="76"/>
  <c r="J2551" i="76"/>
  <c r="N2551" i="76"/>
  <c r="F32" i="63" s="1"/>
  <c r="E32" i="63" s="1"/>
  <c r="J2527" i="76"/>
  <c r="N2527" i="76"/>
  <c r="F8" i="63" s="1"/>
  <c r="E8" i="63" s="1"/>
  <c r="J2644" i="76"/>
  <c r="N2644" i="76"/>
  <c r="F17" i="67" s="1"/>
  <c r="E17" i="67" s="1"/>
  <c r="J2655" i="76"/>
  <c r="N2655" i="76"/>
  <c r="F28" i="67" s="1"/>
  <c r="E28" i="67" s="1"/>
  <c r="J3000" i="76"/>
  <c r="N3000" i="76"/>
  <c r="F99" i="60" s="1"/>
  <c r="E99" i="60" s="1"/>
  <c r="J2968" i="76"/>
  <c r="N2968" i="76"/>
  <c r="F67" i="60" s="1"/>
  <c r="E67" i="60" s="1"/>
  <c r="J2936" i="76"/>
  <c r="N2936" i="76"/>
  <c r="F35" i="60" s="1"/>
  <c r="E35" i="60" s="1"/>
  <c r="J3007" i="76"/>
  <c r="N3007" i="76"/>
  <c r="F106" i="60" s="1"/>
  <c r="E106" i="60" s="1"/>
  <c r="J2975" i="76"/>
  <c r="N2975" i="76"/>
  <c r="F74" i="60" s="1"/>
  <c r="E74" i="60" s="1"/>
  <c r="J2943" i="76"/>
  <c r="N2943" i="76"/>
  <c r="F42" i="60" s="1"/>
  <c r="E42" i="60" s="1"/>
  <c r="J2911" i="76"/>
  <c r="N2911" i="76"/>
  <c r="F10" i="60" s="1"/>
  <c r="E10" i="60" s="1"/>
  <c r="J3510" i="76"/>
  <c r="N3510" i="76"/>
  <c r="F88" i="40" s="1"/>
  <c r="E88" i="40" s="1"/>
  <c r="J3461" i="76"/>
  <c r="N3461" i="76"/>
  <c r="F39" i="40" s="1"/>
  <c r="E39" i="40" s="1"/>
  <c r="J3429" i="76"/>
  <c r="N3429" i="76"/>
  <c r="F7" i="40" s="1"/>
  <c r="E7" i="40" s="1"/>
  <c r="J3474" i="76"/>
  <c r="N3474" i="76"/>
  <c r="F52" i="40" s="1"/>
  <c r="E52" i="40" s="1"/>
  <c r="J3512" i="76"/>
  <c r="N3512" i="76"/>
  <c r="F90" i="40" s="1"/>
  <c r="E90" i="40" s="1"/>
  <c r="N3499" i="76"/>
  <c r="F77" i="40" s="1"/>
  <c r="E77" i="40" s="1"/>
  <c r="J3499" i="76"/>
  <c r="J170" i="76"/>
  <c r="O170" i="76"/>
  <c r="J234" i="76"/>
  <c r="O234" i="76"/>
  <c r="J390" i="76"/>
  <c r="O390" i="76"/>
  <c r="J454" i="76"/>
  <c r="O454" i="76"/>
  <c r="J518" i="76"/>
  <c r="O518" i="76"/>
  <c r="J2689" i="76"/>
  <c r="N2689" i="76"/>
  <c r="J3567" i="76"/>
  <c r="N3567" i="76"/>
  <c r="F9" i="7" s="1"/>
  <c r="E9" i="7" s="1"/>
  <c r="O858" i="76"/>
  <c r="J858" i="76"/>
  <c r="O826" i="76"/>
  <c r="J826" i="76"/>
  <c r="O794" i="76"/>
  <c r="J794" i="76"/>
  <c r="O762" i="76"/>
  <c r="J762" i="76"/>
  <c r="O730" i="76"/>
  <c r="J730" i="76"/>
  <c r="O859" i="76"/>
  <c r="J859" i="76"/>
  <c r="O827" i="76"/>
  <c r="J827" i="76"/>
  <c r="O795" i="76"/>
  <c r="J795" i="76"/>
  <c r="O763" i="76"/>
  <c r="J763" i="76"/>
  <c r="O731" i="76"/>
  <c r="J731" i="76"/>
  <c r="O699" i="76"/>
  <c r="J699" i="76"/>
  <c r="J197" i="76"/>
  <c r="O197" i="76"/>
  <c r="J261" i="76"/>
  <c r="O261" i="76"/>
  <c r="J417" i="76"/>
  <c r="O417" i="76"/>
  <c r="J481" i="76"/>
  <c r="O481" i="76"/>
  <c r="J2576" i="76"/>
  <c r="N2576" i="76"/>
  <c r="F23" i="62" s="1"/>
  <c r="E23" i="62" s="1"/>
  <c r="J2567" i="76"/>
  <c r="N2567" i="76"/>
  <c r="F14" i="62" s="1"/>
  <c r="E14" i="62" s="1"/>
  <c r="J2485" i="76"/>
  <c r="N2485" i="76"/>
  <c r="F30" i="47" s="1"/>
  <c r="E30" i="47" s="1"/>
  <c r="J2477" i="76"/>
  <c r="N2477" i="76"/>
  <c r="F22" i="47" s="1"/>
  <c r="E22" i="47" s="1"/>
  <c r="J2592" i="76"/>
  <c r="N2592" i="76"/>
  <c r="F16" i="46" s="1"/>
  <c r="E16" i="46" s="1"/>
  <c r="J2585" i="76"/>
  <c r="N2585" i="76"/>
  <c r="F9" i="46" s="1"/>
  <c r="E9" i="46" s="1"/>
  <c r="J2825" i="76"/>
  <c r="N2825" i="76"/>
  <c r="F137" i="19" s="1"/>
  <c r="E137" i="19" s="1"/>
  <c r="J2793" i="76"/>
  <c r="N2793" i="76"/>
  <c r="F105" i="19" s="1"/>
  <c r="E105" i="19" s="1"/>
  <c r="J2761" i="76"/>
  <c r="N2761" i="76"/>
  <c r="F73" i="19" s="1"/>
  <c r="E73" i="19" s="1"/>
  <c r="J2729" i="76"/>
  <c r="N2729" i="76"/>
  <c r="F41" i="19" s="1"/>
  <c r="E41" i="19" s="1"/>
  <c r="J2844" i="76"/>
  <c r="N2844" i="76"/>
  <c r="F156" i="19" s="1"/>
  <c r="E156" i="19" s="1"/>
  <c r="J2812" i="76"/>
  <c r="N2812" i="76"/>
  <c r="F124" i="19" s="1"/>
  <c r="E124" i="19" s="1"/>
  <c r="J2780" i="76"/>
  <c r="N2780" i="76"/>
  <c r="F92" i="19" s="1"/>
  <c r="E92" i="19" s="1"/>
  <c r="J2748" i="76"/>
  <c r="N2748" i="76"/>
  <c r="F60" i="19" s="1"/>
  <c r="E60" i="19" s="1"/>
  <c r="J2716" i="76"/>
  <c r="N2716" i="76"/>
  <c r="F28" i="19" s="1"/>
  <c r="E28" i="19" s="1"/>
  <c r="J2699" i="76"/>
  <c r="N2699" i="76"/>
  <c r="F11" i="19" s="1"/>
  <c r="E11" i="19" s="1"/>
  <c r="J3376" i="76"/>
  <c r="N3376" i="76"/>
  <c r="F30" i="39" s="1"/>
  <c r="E30" i="39" s="1"/>
  <c r="J3375" i="76"/>
  <c r="N3375" i="76"/>
  <c r="F29" i="39" s="1"/>
  <c r="E29" i="39" s="1"/>
  <c r="J3350" i="76"/>
  <c r="N3350" i="76"/>
  <c r="F4" i="39" s="1"/>
  <c r="E4" i="39" s="1"/>
  <c r="J3553" i="76"/>
  <c r="N3553" i="76"/>
  <c r="J3661" i="76"/>
  <c r="N3661" i="76"/>
  <c r="F80" i="33" s="1"/>
  <c r="E80" i="33" s="1"/>
  <c r="J3629" i="76"/>
  <c r="N3629" i="76"/>
  <c r="F48" i="33" s="1"/>
  <c r="E48" i="33" s="1"/>
  <c r="J3607" i="76"/>
  <c r="N3607" i="76"/>
  <c r="F26" i="33" s="1"/>
  <c r="E26" i="33" s="1"/>
  <c r="J3628" i="76"/>
  <c r="N3628" i="76"/>
  <c r="F47" i="33" s="1"/>
  <c r="E47" i="33" s="1"/>
  <c r="J3598" i="76"/>
  <c r="N3598" i="76"/>
  <c r="F17" i="33" s="1"/>
  <c r="E17" i="33" s="1"/>
  <c r="O9" i="76"/>
  <c r="J9" i="76"/>
  <c r="J188" i="76"/>
  <c r="O188" i="76"/>
  <c r="J252" i="76"/>
  <c r="O252" i="76"/>
  <c r="J408" i="76"/>
  <c r="O408" i="76"/>
  <c r="J472" i="76"/>
  <c r="O472" i="76"/>
  <c r="J535" i="76"/>
  <c r="O535" i="76"/>
  <c r="J2428" i="76"/>
  <c r="N2428" i="76"/>
  <c r="F52" i="49" s="1"/>
  <c r="E52" i="49" s="1"/>
  <c r="J2396" i="76"/>
  <c r="N2396" i="76"/>
  <c r="F20" i="49" s="1"/>
  <c r="E20" i="49" s="1"/>
  <c r="J2443" i="76"/>
  <c r="N2443" i="76"/>
  <c r="F67" i="49" s="1"/>
  <c r="E67" i="49" s="1"/>
  <c r="J2411" i="76"/>
  <c r="N2411" i="76"/>
  <c r="F35" i="49" s="1"/>
  <c r="E35" i="49" s="1"/>
  <c r="J2520" i="76"/>
  <c r="N2520" i="76"/>
  <c r="F38" i="64" s="1"/>
  <c r="E38" i="64" s="1"/>
  <c r="J2493" i="76"/>
  <c r="N2493" i="76"/>
  <c r="F11" i="64" s="1"/>
  <c r="E11" i="64" s="1"/>
  <c r="J2503" i="76"/>
  <c r="N2503" i="76"/>
  <c r="F21" i="64" s="1"/>
  <c r="E21" i="64" s="1"/>
  <c r="J2885" i="76"/>
  <c r="N2885" i="76"/>
  <c r="F36" i="43" s="1"/>
  <c r="E36" i="43" s="1"/>
  <c r="J2869" i="76"/>
  <c r="N2869" i="76"/>
  <c r="F20" i="43" s="1"/>
  <c r="E20" i="43" s="1"/>
  <c r="N2867" i="76"/>
  <c r="F18" i="43" s="1"/>
  <c r="E18" i="43" s="1"/>
  <c r="J2867" i="76"/>
  <c r="J3412" i="76"/>
  <c r="N3412" i="76"/>
  <c r="F14" i="28" s="1"/>
  <c r="E14" i="28" s="1"/>
  <c r="J3422" i="76"/>
  <c r="N3422" i="76"/>
  <c r="F24" i="28" s="1"/>
  <c r="E24" i="28" s="1"/>
  <c r="J977" i="76"/>
  <c r="O977" i="76"/>
  <c r="O946" i="76"/>
  <c r="J946" i="76"/>
  <c r="O914" i="76"/>
  <c r="J914" i="76"/>
  <c r="O941" i="76"/>
  <c r="J941" i="76"/>
  <c r="O1573" i="76"/>
  <c r="J1573" i="76"/>
  <c r="O1568" i="76"/>
  <c r="J1568" i="76"/>
  <c r="O1536" i="76"/>
  <c r="J1536" i="76"/>
  <c r="O1504" i="76"/>
  <c r="J1504" i="76"/>
  <c r="O1472" i="76"/>
  <c r="J1472" i="76"/>
  <c r="J1451" i="76"/>
  <c r="O1451" i="76"/>
  <c r="J1824" i="76"/>
  <c r="O1824" i="76"/>
  <c r="J1834" i="76"/>
  <c r="O1834" i="76"/>
  <c r="J231" i="76"/>
  <c r="O231" i="76"/>
  <c r="J1517" i="76"/>
  <c r="O1517" i="76"/>
  <c r="J1428" i="76"/>
  <c r="O1428" i="76"/>
  <c r="J1471" i="76"/>
  <c r="O1471" i="76"/>
  <c r="J1409" i="76"/>
  <c r="O1409" i="76"/>
  <c r="J1446" i="76"/>
  <c r="O1446" i="76"/>
  <c r="O1912" i="76"/>
  <c r="J1912" i="76"/>
  <c r="O1880" i="76"/>
  <c r="J1880" i="76"/>
  <c r="O1909" i="76"/>
  <c r="J1909" i="76"/>
  <c r="O1877" i="76"/>
  <c r="J1877" i="76"/>
  <c r="J1811" i="76"/>
  <c r="O1811" i="76"/>
  <c r="J1850" i="76"/>
  <c r="O1850" i="76"/>
  <c r="J199" i="76"/>
  <c r="O199" i="76"/>
  <c r="J451" i="76"/>
  <c r="O451" i="76"/>
  <c r="J403" i="76"/>
  <c r="O403" i="76"/>
  <c r="O882" i="76"/>
  <c r="J882" i="76"/>
  <c r="J1790" i="76"/>
  <c r="O1790" i="76"/>
  <c r="O558" i="76"/>
  <c r="J558" i="76"/>
  <c r="O619" i="76"/>
  <c r="J619" i="76"/>
  <c r="O1637" i="76"/>
  <c r="J1637" i="76"/>
  <c r="J1652" i="76"/>
  <c r="O1652" i="76"/>
  <c r="J2091" i="76"/>
  <c r="O2091" i="76"/>
  <c r="J356" i="76"/>
  <c r="O356" i="76"/>
  <c r="J286" i="76"/>
  <c r="O286" i="76"/>
  <c r="O1951" i="76"/>
  <c r="J1951" i="76"/>
  <c r="O68" i="76"/>
  <c r="J68" i="76"/>
  <c r="J1102" i="76"/>
  <c r="O1102" i="76"/>
  <c r="J1006" i="76"/>
  <c r="O1006" i="76"/>
  <c r="J1029" i="76"/>
  <c r="O1029" i="76"/>
  <c r="J2220" i="76"/>
  <c r="N2220" i="76"/>
  <c r="F98" i="9" s="1"/>
  <c r="E98" i="9" s="1"/>
  <c r="J2174" i="76"/>
  <c r="N2174" i="76"/>
  <c r="F52" i="9" s="1"/>
  <c r="E52" i="9" s="1"/>
  <c r="J3302" i="76"/>
  <c r="N3302" i="76"/>
  <c r="J3309" i="76"/>
  <c r="N3309" i="76"/>
  <c r="J3210" i="76"/>
  <c r="N3210" i="76"/>
  <c r="F205" i="65" s="1"/>
  <c r="E205" i="65" s="1"/>
  <c r="N3122" i="76"/>
  <c r="F117" i="65" s="1"/>
  <c r="E117" i="65" s="1"/>
  <c r="J3122" i="76"/>
  <c r="J3059" i="76"/>
  <c r="N3059" i="76"/>
  <c r="F54" i="65" s="1"/>
  <c r="E54" i="65" s="1"/>
  <c r="J3035" i="76"/>
  <c r="N3035" i="76"/>
  <c r="F30" i="65" s="1"/>
  <c r="E30" i="65" s="1"/>
  <c r="J1288" i="76"/>
  <c r="O1288" i="76"/>
  <c r="J1160" i="76"/>
  <c r="O1160" i="76"/>
  <c r="J1253" i="76"/>
  <c r="O1253" i="76"/>
  <c r="J1739" i="76"/>
  <c r="O1739" i="76"/>
  <c r="J2619" i="76"/>
  <c r="N2619" i="76"/>
  <c r="F18" i="66" s="1"/>
  <c r="E18" i="66" s="1"/>
  <c r="J2023" i="76"/>
  <c r="O2023" i="76"/>
  <c r="O906" i="76"/>
  <c r="J906" i="76"/>
  <c r="J1772" i="76"/>
  <c r="O1772" i="76"/>
  <c r="O614" i="76"/>
  <c r="J614" i="76"/>
  <c r="O675" i="76"/>
  <c r="J675" i="76"/>
  <c r="O579" i="76"/>
  <c r="J579" i="76"/>
  <c r="O1661" i="76"/>
  <c r="J1661" i="76"/>
  <c r="J1708" i="76"/>
  <c r="O1708" i="76"/>
  <c r="J1612" i="76"/>
  <c r="O1612" i="76"/>
  <c r="J315" i="76"/>
  <c r="O315" i="76"/>
  <c r="J305" i="76"/>
  <c r="O305" i="76"/>
  <c r="J334" i="76"/>
  <c r="O334" i="76"/>
  <c r="J1403" i="76"/>
  <c r="O1403" i="76"/>
  <c r="J1380" i="76"/>
  <c r="O1380" i="76"/>
  <c r="J1398" i="76"/>
  <c r="O1398" i="76"/>
  <c r="O1954" i="76"/>
  <c r="J1954" i="76"/>
  <c r="J99" i="76"/>
  <c r="O99" i="76"/>
  <c r="O57" i="76"/>
  <c r="J57" i="76"/>
  <c r="J100" i="76"/>
  <c r="O100" i="76"/>
  <c r="J113" i="76"/>
  <c r="O113" i="76"/>
  <c r="O44" i="76"/>
  <c r="J44" i="76"/>
  <c r="O39" i="76"/>
  <c r="J39" i="76"/>
  <c r="J137" i="76"/>
  <c r="O137" i="76"/>
  <c r="J1126" i="76"/>
  <c r="O1126" i="76"/>
  <c r="J1094" i="76"/>
  <c r="O1094" i="76"/>
  <c r="J1062" i="76"/>
  <c r="O1062" i="76"/>
  <c r="J1030" i="76"/>
  <c r="O1030" i="76"/>
  <c r="J998" i="76"/>
  <c r="O998" i="76"/>
  <c r="J1117" i="76"/>
  <c r="O1117" i="76"/>
  <c r="J1085" i="76"/>
  <c r="O1085" i="76"/>
  <c r="J1053" i="76"/>
  <c r="O1053" i="76"/>
  <c r="J1021" i="76"/>
  <c r="O1021" i="76"/>
  <c r="O1938" i="76"/>
  <c r="J1938" i="76"/>
  <c r="O4" i="76"/>
  <c r="J4" i="76"/>
  <c r="J2212" i="76"/>
  <c r="N2212" i="76"/>
  <c r="F90" i="9" s="1"/>
  <c r="E90" i="9" s="1"/>
  <c r="J2237" i="76"/>
  <c r="N2237" i="76"/>
  <c r="F115" i="9" s="1"/>
  <c r="E115" i="9" s="1"/>
  <c r="J2205" i="76"/>
  <c r="N2205" i="76"/>
  <c r="F83" i="9" s="1"/>
  <c r="E83" i="9" s="1"/>
  <c r="J2165" i="76"/>
  <c r="N2165" i="76"/>
  <c r="F43" i="9" s="1"/>
  <c r="E43" i="9" s="1"/>
  <c r="J2158" i="76"/>
  <c r="N2158" i="76"/>
  <c r="F36" i="9" s="1"/>
  <c r="E36" i="9" s="1"/>
  <c r="J2151" i="76"/>
  <c r="N2151" i="76"/>
  <c r="F29" i="9" s="1"/>
  <c r="E29" i="9" s="1"/>
  <c r="J2144" i="76"/>
  <c r="N2144" i="76"/>
  <c r="F22" i="9" s="1"/>
  <c r="E22" i="9" s="1"/>
  <c r="J3326" i="76"/>
  <c r="N3326" i="76"/>
  <c r="J3294" i="76"/>
  <c r="N3294" i="76"/>
  <c r="J3262" i="76"/>
  <c r="N3262" i="76"/>
  <c r="J3230" i="76"/>
  <c r="N3230" i="76"/>
  <c r="F225" i="65" s="1"/>
  <c r="E225" i="65" s="1"/>
  <c r="J3333" i="76"/>
  <c r="N3333" i="76"/>
  <c r="J3301" i="76"/>
  <c r="N3301" i="76"/>
  <c r="J3269" i="76"/>
  <c r="N3269" i="76"/>
  <c r="J3237" i="76"/>
  <c r="N3237" i="76"/>
  <c r="F232" i="65" s="1"/>
  <c r="E232" i="65" s="1"/>
  <c r="J3207" i="76"/>
  <c r="N3207" i="76"/>
  <c r="F202" i="65" s="1"/>
  <c r="E202" i="65" s="1"/>
  <c r="J3188" i="76"/>
  <c r="N3188" i="76"/>
  <c r="F183" i="65" s="1"/>
  <c r="E183" i="65" s="1"/>
  <c r="N3146" i="76"/>
  <c r="F141" i="65" s="1"/>
  <c r="E141" i="65" s="1"/>
  <c r="J3146" i="76"/>
  <c r="N3114" i="76"/>
  <c r="F109" i="65" s="1"/>
  <c r="E109" i="65" s="1"/>
  <c r="J3114" i="76"/>
  <c r="J3193" i="76"/>
  <c r="N3193" i="76"/>
  <c r="F188" i="65" s="1"/>
  <c r="E188" i="65" s="1"/>
  <c r="J3095" i="76"/>
  <c r="N3095" i="76"/>
  <c r="F90" i="65" s="1"/>
  <c r="E90" i="65" s="1"/>
  <c r="J3093" i="76"/>
  <c r="N3093" i="76"/>
  <c r="F88" i="65" s="1"/>
  <c r="E88" i="65" s="1"/>
  <c r="J3050" i="76"/>
  <c r="N3050" i="76"/>
  <c r="F45" i="65" s="1"/>
  <c r="E45" i="65" s="1"/>
  <c r="J3163" i="76"/>
  <c r="N3163" i="76"/>
  <c r="F158" i="65" s="1"/>
  <c r="E158" i="65" s="1"/>
  <c r="J3137" i="76"/>
  <c r="N3137" i="76"/>
  <c r="F132" i="65" s="1"/>
  <c r="E132" i="65" s="1"/>
  <c r="J3060" i="76"/>
  <c r="N3060" i="76"/>
  <c r="F55" i="65" s="1"/>
  <c r="E55" i="65" s="1"/>
  <c r="J3034" i="76"/>
  <c r="N3034" i="76"/>
  <c r="F29" i="65" s="1"/>
  <c r="E29" i="65" s="1"/>
  <c r="J3027" i="76"/>
  <c r="N3027" i="76"/>
  <c r="F22" i="65" s="1"/>
  <c r="E22" i="65" s="1"/>
  <c r="J3524" i="76"/>
  <c r="N3524" i="76"/>
  <c r="F9" i="61" s="1"/>
  <c r="E9" i="61" s="1"/>
  <c r="J1344" i="76"/>
  <c r="O1344" i="76"/>
  <c r="J1312" i="76"/>
  <c r="O1312" i="76"/>
  <c r="J1280" i="76"/>
  <c r="O1280" i="76"/>
  <c r="J1248" i="76"/>
  <c r="O1248" i="76"/>
  <c r="J1216" i="76"/>
  <c r="O1216" i="76"/>
  <c r="J1184" i="76"/>
  <c r="O1184" i="76"/>
  <c r="J1152" i="76"/>
  <c r="O1152" i="76"/>
  <c r="J1341" i="76"/>
  <c r="O1341" i="76"/>
  <c r="J1309" i="76"/>
  <c r="O1309" i="76"/>
  <c r="J1277" i="76"/>
  <c r="O1277" i="76"/>
  <c r="J1245" i="76"/>
  <c r="O1245" i="76"/>
  <c r="J1213" i="76"/>
  <c r="O1213" i="76"/>
  <c r="J1181" i="76"/>
  <c r="O1181" i="76"/>
  <c r="J1149" i="76"/>
  <c r="O1149" i="76"/>
  <c r="O1727" i="76"/>
  <c r="J1727" i="76"/>
  <c r="J1761" i="76"/>
  <c r="O1761" i="76"/>
  <c r="J1754" i="76"/>
  <c r="O1754" i="76"/>
  <c r="O1941" i="76"/>
  <c r="J1941" i="76"/>
  <c r="J2618" i="76"/>
  <c r="N2618" i="76"/>
  <c r="F17" i="66" s="1"/>
  <c r="E17" i="66" s="1"/>
  <c r="J2611" i="76"/>
  <c r="N2611" i="76"/>
  <c r="F10" i="66" s="1"/>
  <c r="E10" i="66" s="1"/>
  <c r="J2056" i="76"/>
  <c r="O2056" i="76"/>
  <c r="J2024" i="76"/>
  <c r="O2024" i="76"/>
  <c r="J1992" i="76"/>
  <c r="O1992" i="76"/>
  <c r="J2047" i="76"/>
  <c r="O2047" i="76"/>
  <c r="J2015" i="76"/>
  <c r="O2015" i="76"/>
  <c r="O1983" i="76"/>
  <c r="J1983" i="76"/>
  <c r="J2110" i="76"/>
  <c r="N2110" i="76"/>
  <c r="F10" i="5" s="1"/>
  <c r="E10" i="5" s="1"/>
  <c r="J2372" i="76"/>
  <c r="N2372" i="76"/>
  <c r="F118" i="48" s="1"/>
  <c r="E118" i="48" s="1"/>
  <c r="J2340" i="76"/>
  <c r="N2340" i="76"/>
  <c r="F86" i="48" s="1"/>
  <c r="E86" i="48" s="1"/>
  <c r="J2308" i="76"/>
  <c r="N2308" i="76"/>
  <c r="F54" i="48" s="1"/>
  <c r="E54" i="48" s="1"/>
  <c r="J2276" i="76"/>
  <c r="N2276" i="76"/>
  <c r="F22" i="48" s="1"/>
  <c r="E22" i="48" s="1"/>
  <c r="J2367" i="76"/>
  <c r="N2367" i="76"/>
  <c r="F113" i="48" s="1"/>
  <c r="E113" i="48" s="1"/>
  <c r="J2335" i="76"/>
  <c r="N2335" i="76"/>
  <c r="F81" i="48" s="1"/>
  <c r="E81" i="48" s="1"/>
  <c r="J2303" i="76"/>
  <c r="N2303" i="76"/>
  <c r="F49" i="48" s="1"/>
  <c r="E49" i="48" s="1"/>
  <c r="J2271" i="76"/>
  <c r="N2271" i="76"/>
  <c r="F17" i="48" s="1"/>
  <c r="E17" i="48" s="1"/>
  <c r="J2538" i="76"/>
  <c r="N2538" i="76"/>
  <c r="F19" i="63" s="1"/>
  <c r="E19" i="63" s="1"/>
  <c r="J2533" i="76"/>
  <c r="N2533" i="76"/>
  <c r="F14" i="63" s="1"/>
  <c r="E14" i="63" s="1"/>
  <c r="J2658" i="76"/>
  <c r="N2658" i="76"/>
  <c r="F31" i="67" s="1"/>
  <c r="E31" i="67" s="1"/>
  <c r="J2669" i="76"/>
  <c r="N2669" i="76"/>
  <c r="F42" i="67" s="1"/>
  <c r="E42" i="67" s="1"/>
  <c r="J2637" i="76"/>
  <c r="N2637" i="76"/>
  <c r="F10" i="67" s="1"/>
  <c r="E10" i="67" s="1"/>
  <c r="J2982" i="76"/>
  <c r="N2982" i="76"/>
  <c r="F81" i="60" s="1"/>
  <c r="E81" i="60" s="1"/>
  <c r="J2950" i="76"/>
  <c r="N2950" i="76"/>
  <c r="F49" i="60" s="1"/>
  <c r="E49" i="60" s="1"/>
  <c r="J2918" i="76"/>
  <c r="N2918" i="76"/>
  <c r="F17" i="60" s="1"/>
  <c r="E17" i="60" s="1"/>
  <c r="J2989" i="76"/>
  <c r="N2989" i="76"/>
  <c r="F88" i="60" s="1"/>
  <c r="E88" i="60" s="1"/>
  <c r="J2957" i="76"/>
  <c r="N2957" i="76"/>
  <c r="F56" i="60" s="1"/>
  <c r="E56" i="60" s="1"/>
  <c r="J2925" i="76"/>
  <c r="N2925" i="76"/>
  <c r="F24" i="60" s="1"/>
  <c r="E24" i="60" s="1"/>
  <c r="N3497" i="76"/>
  <c r="F75" i="40" s="1"/>
  <c r="E75" i="40" s="1"/>
  <c r="J3497" i="76"/>
  <c r="J3478" i="76"/>
  <c r="N3478" i="76"/>
  <c r="F56" i="40" s="1"/>
  <c r="E56" i="40" s="1"/>
  <c r="J3443" i="76"/>
  <c r="N3443" i="76"/>
  <c r="F21" i="40" s="1"/>
  <c r="E21" i="40" s="1"/>
  <c r="J3485" i="76"/>
  <c r="N3485" i="76"/>
  <c r="F63" i="40" s="1"/>
  <c r="E63" i="40" s="1"/>
  <c r="J3438" i="76"/>
  <c r="N3438" i="76"/>
  <c r="F16" i="40" s="1"/>
  <c r="E16" i="40" s="1"/>
  <c r="J3448" i="76"/>
  <c r="N3448" i="76"/>
  <c r="F26" i="40" s="1"/>
  <c r="E26" i="40" s="1"/>
  <c r="J142" i="76"/>
  <c r="O142" i="76"/>
  <c r="J206" i="76"/>
  <c r="O206" i="76"/>
  <c r="J270" i="76"/>
  <c r="O270" i="76"/>
  <c r="J426" i="76"/>
  <c r="O426" i="76"/>
  <c r="J490" i="76"/>
  <c r="O490" i="76"/>
  <c r="J2684" i="76"/>
  <c r="N2684" i="76"/>
  <c r="F14" i="68" s="1"/>
  <c r="E14" i="68" s="1"/>
  <c r="J3581" i="76"/>
  <c r="N3581" i="76"/>
  <c r="F23" i="7" s="1"/>
  <c r="E23" i="7" s="1"/>
  <c r="J3572" i="76"/>
  <c r="N3572" i="76"/>
  <c r="F14" i="7" s="1"/>
  <c r="E14" i="7" s="1"/>
  <c r="O840" i="76"/>
  <c r="J840" i="76"/>
  <c r="O808" i="76"/>
  <c r="J808" i="76"/>
  <c r="O776" i="76"/>
  <c r="J776" i="76"/>
  <c r="O744" i="76"/>
  <c r="J744" i="76"/>
  <c r="O712" i="76"/>
  <c r="J712" i="76"/>
  <c r="O841" i="76"/>
  <c r="J841" i="76"/>
  <c r="O809" i="76"/>
  <c r="J809" i="76"/>
  <c r="O777" i="76"/>
  <c r="J777" i="76"/>
  <c r="O745" i="76"/>
  <c r="J745" i="76"/>
  <c r="O713" i="76"/>
  <c r="J713" i="76"/>
  <c r="J169" i="76"/>
  <c r="O169" i="76"/>
  <c r="J233" i="76"/>
  <c r="O233" i="76"/>
  <c r="J389" i="76"/>
  <c r="O389" i="76"/>
  <c r="J453" i="76"/>
  <c r="O453" i="76"/>
  <c r="J517" i="76"/>
  <c r="O517" i="76"/>
  <c r="J2558" i="76"/>
  <c r="N2558" i="76"/>
  <c r="F5" i="62" s="1"/>
  <c r="E5" i="62" s="1"/>
  <c r="J2242" i="76"/>
  <c r="N2242" i="76"/>
  <c r="F6" i="13" s="1"/>
  <c r="E6" i="13" s="1"/>
  <c r="J2466" i="76"/>
  <c r="N2466" i="76"/>
  <c r="F11" i="47" s="1"/>
  <c r="E11" i="47" s="1"/>
  <c r="J2459" i="76"/>
  <c r="N2459" i="76"/>
  <c r="F4" i="47" s="1"/>
  <c r="E4" i="47" s="1"/>
  <c r="J2599" i="76"/>
  <c r="N2599" i="76"/>
  <c r="F23" i="46" s="1"/>
  <c r="E23" i="46" s="1"/>
  <c r="J2839" i="76"/>
  <c r="N2839" i="76"/>
  <c r="F151" i="19" s="1"/>
  <c r="E151" i="19" s="1"/>
  <c r="J2807" i="76"/>
  <c r="N2807" i="76"/>
  <c r="F119" i="19" s="1"/>
  <c r="E119" i="19" s="1"/>
  <c r="J2775" i="76"/>
  <c r="N2775" i="76"/>
  <c r="F87" i="19" s="1"/>
  <c r="E87" i="19" s="1"/>
  <c r="J2743" i="76"/>
  <c r="N2743" i="76"/>
  <c r="F55" i="19" s="1"/>
  <c r="E55" i="19" s="1"/>
  <c r="J2711" i="76"/>
  <c r="N2711" i="76"/>
  <c r="F23" i="19" s="1"/>
  <c r="E23" i="19" s="1"/>
  <c r="J2826" i="76"/>
  <c r="N2826" i="76"/>
  <c r="F138" i="19" s="1"/>
  <c r="E138" i="19" s="1"/>
  <c r="J2794" i="76"/>
  <c r="N2794" i="76"/>
  <c r="F106" i="19" s="1"/>
  <c r="E106" i="19" s="1"/>
  <c r="J2762" i="76"/>
  <c r="N2762" i="76"/>
  <c r="F74" i="19" s="1"/>
  <c r="E74" i="19" s="1"/>
  <c r="J2730" i="76"/>
  <c r="N2730" i="76"/>
  <c r="F42" i="19" s="1"/>
  <c r="E42" i="19" s="1"/>
  <c r="J2694" i="76"/>
  <c r="N2694" i="76"/>
  <c r="F6" i="19" s="1"/>
  <c r="E6" i="19" s="1"/>
  <c r="J3390" i="76"/>
  <c r="N3390" i="76"/>
  <c r="F44" i="39" s="1"/>
  <c r="E44" i="39" s="1"/>
  <c r="J3389" i="76"/>
  <c r="N3389" i="76"/>
  <c r="F43" i="39" s="1"/>
  <c r="E43" i="39" s="1"/>
  <c r="J3360" i="76"/>
  <c r="N3360" i="76"/>
  <c r="F14" i="39" s="1"/>
  <c r="E14" i="39" s="1"/>
  <c r="J3559" i="76"/>
  <c r="N3559" i="76"/>
  <c r="F14" i="57" s="1"/>
  <c r="E14" i="57" s="1"/>
  <c r="J3550" i="76"/>
  <c r="N3550" i="76"/>
  <c r="J3643" i="76"/>
  <c r="N3643" i="76"/>
  <c r="F62" i="33" s="1"/>
  <c r="E62" i="33" s="1"/>
  <c r="N3620" i="76"/>
  <c r="F39" i="33" s="1"/>
  <c r="E39" i="33" s="1"/>
  <c r="J3620" i="76"/>
  <c r="J3589" i="76"/>
  <c r="N3589" i="76"/>
  <c r="F8" i="33" s="1"/>
  <c r="E8" i="33" s="1"/>
  <c r="J3612" i="76"/>
  <c r="N3612" i="76"/>
  <c r="F31" i="33" s="1"/>
  <c r="E31" i="33" s="1"/>
  <c r="J3621" i="76"/>
  <c r="N3621" i="76"/>
  <c r="F40" i="33" s="1"/>
  <c r="E40" i="33" s="1"/>
  <c r="J160" i="76"/>
  <c r="O160" i="76"/>
  <c r="J224" i="76"/>
  <c r="O224" i="76"/>
  <c r="J380" i="76"/>
  <c r="O380" i="76"/>
  <c r="J444" i="76"/>
  <c r="O444" i="76"/>
  <c r="J508" i="76"/>
  <c r="O508" i="76"/>
  <c r="J2442" i="76"/>
  <c r="N2442" i="76"/>
  <c r="F66" i="49" s="1"/>
  <c r="E66" i="49" s="1"/>
  <c r="J2410" i="76"/>
  <c r="N2410" i="76"/>
  <c r="F34" i="49" s="1"/>
  <c r="E34" i="49" s="1"/>
  <c r="J2457" i="76"/>
  <c r="N2457" i="76"/>
  <c r="F81" i="49" s="1"/>
  <c r="E81" i="49" s="1"/>
  <c r="J2425" i="76"/>
  <c r="N2425" i="76"/>
  <c r="F49" i="49" s="1"/>
  <c r="E49" i="49" s="1"/>
  <c r="J2393" i="76"/>
  <c r="N2393" i="76"/>
  <c r="F17" i="49" s="1"/>
  <c r="E17" i="49" s="1"/>
  <c r="J2521" i="76"/>
  <c r="N2521" i="76"/>
  <c r="F39" i="64" s="1"/>
  <c r="E39" i="64" s="1"/>
  <c r="J2494" i="76"/>
  <c r="N2494" i="76"/>
  <c r="J2899" i="76"/>
  <c r="N2899" i="76"/>
  <c r="F50" i="43" s="1"/>
  <c r="E50" i="43" s="1"/>
  <c r="J2896" i="76"/>
  <c r="N2896" i="76"/>
  <c r="F47" i="43" s="1"/>
  <c r="E47" i="43" s="1"/>
  <c r="J2894" i="76"/>
  <c r="N2894" i="76"/>
  <c r="F45" i="43" s="1"/>
  <c r="E45" i="43" s="1"/>
  <c r="J3425" i="76"/>
  <c r="N3425" i="76"/>
  <c r="F27" i="28" s="1"/>
  <c r="E27" i="28" s="1"/>
  <c r="J3415" i="76"/>
  <c r="N3415" i="76"/>
  <c r="F17" i="28" s="1"/>
  <c r="E17" i="28" s="1"/>
  <c r="J974" i="76"/>
  <c r="O974" i="76"/>
  <c r="O960" i="76"/>
  <c r="J960" i="76"/>
  <c r="O928" i="76"/>
  <c r="J928" i="76"/>
  <c r="O955" i="76"/>
  <c r="J955" i="76"/>
  <c r="O923" i="76"/>
  <c r="J923" i="76"/>
  <c r="O1555" i="76"/>
  <c r="J1555" i="76"/>
  <c r="O1550" i="76"/>
  <c r="J1550" i="76"/>
  <c r="O1518" i="76"/>
  <c r="J1518" i="76"/>
  <c r="O1486" i="76"/>
  <c r="J1486" i="76"/>
  <c r="J1491" i="76"/>
  <c r="O1491" i="76"/>
  <c r="J1415" i="76"/>
  <c r="O1415" i="76"/>
  <c r="J1456" i="76"/>
  <c r="O1456" i="76"/>
  <c r="J1527" i="76"/>
  <c r="O1527" i="76"/>
  <c r="J1437" i="76"/>
  <c r="O1437" i="76"/>
  <c r="J1481" i="76"/>
  <c r="O1481" i="76"/>
  <c r="J1410" i="76"/>
  <c r="O1410" i="76"/>
  <c r="O1894" i="76"/>
  <c r="J1894" i="76"/>
  <c r="O1923" i="76"/>
  <c r="J1923" i="76"/>
  <c r="O1891" i="76"/>
  <c r="J1891" i="76"/>
  <c r="J1855" i="76"/>
  <c r="O1855" i="76"/>
  <c r="J1852" i="76"/>
  <c r="O1852" i="76"/>
  <c r="J1849" i="76"/>
  <c r="O1849" i="76"/>
  <c r="J1846" i="76"/>
  <c r="O1846" i="76"/>
  <c r="J155" i="76"/>
  <c r="O155" i="76"/>
  <c r="J219" i="76"/>
  <c r="O219" i="76"/>
  <c r="J375" i="76"/>
  <c r="O375" i="76"/>
  <c r="J439" i="76"/>
  <c r="O439" i="76"/>
  <c r="J503" i="76"/>
  <c r="O503" i="76"/>
  <c r="O904" i="76"/>
  <c r="J904" i="76"/>
  <c r="O872" i="76"/>
  <c r="J872" i="76"/>
  <c r="O893" i="76"/>
  <c r="J893" i="76"/>
  <c r="O861" i="76"/>
  <c r="J861" i="76"/>
  <c r="J1801" i="76"/>
  <c r="O1801" i="76"/>
  <c r="J271" i="76"/>
  <c r="O271" i="76"/>
  <c r="O668" i="76"/>
  <c r="J668" i="76"/>
  <c r="O636" i="76"/>
  <c r="J636" i="76"/>
  <c r="O604" i="76"/>
  <c r="J604" i="76"/>
  <c r="O572" i="76"/>
  <c r="J572" i="76"/>
  <c r="O697" i="76"/>
  <c r="J697" i="76"/>
  <c r="O665" i="76"/>
  <c r="J665" i="76"/>
  <c r="O633" i="76"/>
  <c r="J633" i="76"/>
  <c r="O601" i="76"/>
  <c r="J601" i="76"/>
  <c r="O569" i="76"/>
  <c r="J569" i="76"/>
  <c r="O1715" i="76"/>
  <c r="J1715" i="76"/>
  <c r="O1683" i="76"/>
  <c r="J1683" i="76"/>
  <c r="O1651" i="76"/>
  <c r="J1651" i="76"/>
  <c r="O1619" i="76"/>
  <c r="J1619" i="76"/>
  <c r="O1587" i="76"/>
  <c r="J1587" i="76"/>
  <c r="J1698" i="76"/>
  <c r="O1698" i="76"/>
  <c r="J1666" i="76"/>
  <c r="O1666" i="76"/>
  <c r="J1634" i="76"/>
  <c r="O1634" i="76"/>
  <c r="J1602" i="76"/>
  <c r="O1602" i="76"/>
  <c r="J2085" i="76"/>
  <c r="O2085" i="76"/>
  <c r="J2098" i="76"/>
  <c r="O2098" i="76"/>
  <c r="J2069" i="76"/>
  <c r="O2069" i="76"/>
  <c r="J359" i="76"/>
  <c r="O359" i="76"/>
  <c r="J295" i="76"/>
  <c r="O295" i="76"/>
  <c r="J320" i="76"/>
  <c r="O320" i="76"/>
  <c r="J349" i="76"/>
  <c r="O349" i="76"/>
  <c r="J285" i="76"/>
  <c r="O285" i="76"/>
  <c r="J314" i="76"/>
  <c r="O314" i="76"/>
  <c r="J1383" i="76"/>
  <c r="O1383" i="76"/>
  <c r="J1401" i="76"/>
  <c r="O1401" i="76"/>
  <c r="J1378" i="76"/>
  <c r="O1378" i="76"/>
  <c r="O1965" i="76"/>
  <c r="J1965" i="76"/>
  <c r="J79" i="76"/>
  <c r="O79" i="76"/>
  <c r="O47" i="76"/>
  <c r="J47" i="76"/>
  <c r="J80" i="76"/>
  <c r="O80" i="76"/>
  <c r="J93" i="76"/>
  <c r="O93" i="76"/>
  <c r="J110" i="76"/>
  <c r="O110" i="76"/>
  <c r="J25" i="76"/>
  <c r="O25" i="76"/>
  <c r="J134" i="76"/>
  <c r="O134" i="76"/>
  <c r="J1116" i="76"/>
  <c r="O1116" i="76"/>
  <c r="J1084" i="76"/>
  <c r="O1084" i="76"/>
  <c r="J1052" i="76"/>
  <c r="O1052" i="76"/>
  <c r="J1020" i="76"/>
  <c r="O1020" i="76"/>
  <c r="J1139" i="76"/>
  <c r="O1139" i="76"/>
  <c r="J1107" i="76"/>
  <c r="O1107" i="76"/>
  <c r="J1075" i="76"/>
  <c r="O1075" i="76"/>
  <c r="J1043" i="76"/>
  <c r="O1043" i="76"/>
  <c r="J1011" i="76"/>
  <c r="O1011" i="76"/>
  <c r="O1928" i="76"/>
  <c r="J1928" i="76"/>
  <c r="J2234" i="76"/>
  <c r="N2234" i="76"/>
  <c r="F112" i="9" s="1"/>
  <c r="E112" i="9" s="1"/>
  <c r="J2202" i="76"/>
  <c r="N2202" i="76"/>
  <c r="F80" i="9" s="1"/>
  <c r="E80" i="9" s="1"/>
  <c r="J2227" i="76"/>
  <c r="N2227" i="76"/>
  <c r="F105" i="9" s="1"/>
  <c r="E105" i="9" s="1"/>
  <c r="J2195" i="76"/>
  <c r="N2195" i="76"/>
  <c r="F73" i="9" s="1"/>
  <c r="E73" i="9" s="1"/>
  <c r="J2145" i="76"/>
  <c r="N2145" i="76"/>
  <c r="F23" i="9" s="1"/>
  <c r="E23" i="9" s="1"/>
  <c r="J2138" i="76"/>
  <c r="N2138" i="76"/>
  <c r="F16" i="9" s="1"/>
  <c r="E16" i="9" s="1"/>
  <c r="J2131" i="76"/>
  <c r="N2131" i="76"/>
  <c r="F9" i="9" s="1"/>
  <c r="E9" i="9" s="1"/>
  <c r="J3348" i="76"/>
  <c r="N3348" i="76"/>
  <c r="J3316" i="76"/>
  <c r="N3316" i="76"/>
  <c r="J3284" i="76"/>
  <c r="N3284" i="76"/>
  <c r="J3252" i="76"/>
  <c r="N3252" i="76"/>
  <c r="J3220" i="76"/>
  <c r="N3220" i="76"/>
  <c r="F215" i="65" s="1"/>
  <c r="E215" i="65" s="1"/>
  <c r="J3323" i="76"/>
  <c r="N3323" i="76"/>
  <c r="J3291" i="76"/>
  <c r="N3291" i="76"/>
  <c r="J3259" i="76"/>
  <c r="N3259" i="76"/>
  <c r="J3227" i="76"/>
  <c r="N3227" i="76"/>
  <c r="F222" i="65" s="1"/>
  <c r="E222" i="65" s="1"/>
  <c r="J3187" i="76"/>
  <c r="N3187" i="76"/>
  <c r="F182" i="65" s="1"/>
  <c r="E182" i="65" s="1"/>
  <c r="J3168" i="76"/>
  <c r="N3168" i="76"/>
  <c r="F163" i="65" s="1"/>
  <c r="E163" i="65" s="1"/>
  <c r="J3136" i="76"/>
  <c r="N3136" i="76"/>
  <c r="F131" i="65" s="1"/>
  <c r="E131" i="65" s="1"/>
  <c r="J3104" i="76"/>
  <c r="N3104" i="76"/>
  <c r="F99" i="65" s="1"/>
  <c r="E99" i="65" s="1"/>
  <c r="J3173" i="76"/>
  <c r="N3173" i="76"/>
  <c r="F168" i="65" s="1"/>
  <c r="E168" i="65" s="1"/>
  <c r="N3074" i="76"/>
  <c r="F69" i="65" s="1"/>
  <c r="E69" i="65" s="1"/>
  <c r="J3074" i="76"/>
  <c r="J3072" i="76"/>
  <c r="N3072" i="76"/>
  <c r="F67" i="65" s="1"/>
  <c r="E67" i="65" s="1"/>
  <c r="J3040" i="76"/>
  <c r="N3040" i="76"/>
  <c r="F35" i="65" s="1"/>
  <c r="E35" i="65" s="1"/>
  <c r="J3123" i="76"/>
  <c r="N3123" i="76"/>
  <c r="F118" i="65" s="1"/>
  <c r="E118" i="65" s="1"/>
  <c r="J3097" i="76"/>
  <c r="N3097" i="76"/>
  <c r="F92" i="65" s="1"/>
  <c r="E92" i="65" s="1"/>
  <c r="J3049" i="76"/>
  <c r="N3049" i="76"/>
  <c r="F44" i="65" s="1"/>
  <c r="E44" i="65" s="1"/>
  <c r="J3024" i="76"/>
  <c r="N3024" i="76"/>
  <c r="F19" i="65" s="1"/>
  <c r="E19" i="65" s="1"/>
  <c r="J3017" i="76"/>
  <c r="N3017" i="76"/>
  <c r="F13" i="65" s="1"/>
  <c r="E13" i="65" s="1"/>
  <c r="J3522" i="76"/>
  <c r="N3522" i="76"/>
  <c r="F7" i="61" s="1"/>
  <c r="E7" i="61" s="1"/>
  <c r="J1334" i="76"/>
  <c r="O1334" i="76"/>
  <c r="J1302" i="76"/>
  <c r="O1302" i="76"/>
  <c r="J1270" i="76"/>
  <c r="O1270" i="76"/>
  <c r="J1238" i="76"/>
  <c r="O1238" i="76"/>
  <c r="J1206" i="76"/>
  <c r="O1206" i="76"/>
  <c r="J1174" i="76"/>
  <c r="O1174" i="76"/>
  <c r="J1361" i="76"/>
  <c r="O1361" i="76"/>
  <c r="J1331" i="76"/>
  <c r="O1331" i="76"/>
  <c r="J1299" i="76"/>
  <c r="O1299" i="76"/>
  <c r="J1267" i="76"/>
  <c r="O1267" i="76"/>
  <c r="J1235" i="76"/>
  <c r="O1235" i="76"/>
  <c r="J1203" i="76"/>
  <c r="O1203" i="76"/>
  <c r="J1171" i="76"/>
  <c r="O1171" i="76"/>
  <c r="J1767" i="76"/>
  <c r="O1767" i="76"/>
  <c r="J1764" i="76"/>
  <c r="O1764" i="76"/>
  <c r="J1741" i="76"/>
  <c r="O1741" i="76"/>
  <c r="J1734" i="76"/>
  <c r="O1734" i="76"/>
  <c r="J2257" i="76"/>
  <c r="N2257" i="76"/>
  <c r="F12" i="14" s="1"/>
  <c r="E12" i="14" s="1"/>
  <c r="J2608" i="76"/>
  <c r="N2608" i="76"/>
  <c r="F7" i="66" s="1"/>
  <c r="E7" i="66" s="1"/>
  <c r="J3545" i="76"/>
  <c r="N3545" i="76"/>
  <c r="F9" i="31" s="1"/>
  <c r="E9" i="31" s="1"/>
  <c r="J2046" i="76"/>
  <c r="O2046" i="76"/>
  <c r="J2014" i="76"/>
  <c r="O2014" i="76"/>
  <c r="O1982" i="76"/>
  <c r="J1982" i="76"/>
  <c r="J2037" i="76"/>
  <c r="O2037" i="76"/>
  <c r="J2005" i="76"/>
  <c r="O2005" i="76"/>
  <c r="O1973" i="76"/>
  <c r="J1973" i="76"/>
  <c r="J2111" i="76"/>
  <c r="N2111" i="76"/>
  <c r="F11" i="5" s="1"/>
  <c r="E11" i="5" s="1"/>
  <c r="J2362" i="76"/>
  <c r="N2362" i="76"/>
  <c r="F108" i="48" s="1"/>
  <c r="E108" i="48" s="1"/>
  <c r="J2330" i="76"/>
  <c r="N2330" i="76"/>
  <c r="F76" i="48" s="1"/>
  <c r="E76" i="48" s="1"/>
  <c r="J2298" i="76"/>
  <c r="N2298" i="76"/>
  <c r="F44" i="48" s="1"/>
  <c r="E44" i="48" s="1"/>
  <c r="J2266" i="76"/>
  <c r="N2266" i="76"/>
  <c r="F12" i="48" s="1"/>
  <c r="E12" i="48" s="1"/>
  <c r="J2357" i="76"/>
  <c r="N2357" i="76"/>
  <c r="F103" i="48" s="1"/>
  <c r="E103" i="48" s="1"/>
  <c r="J2325" i="76"/>
  <c r="N2325" i="76"/>
  <c r="F71" i="48" s="1"/>
  <c r="E71" i="48" s="1"/>
  <c r="J2293" i="76"/>
  <c r="N2293" i="76"/>
  <c r="F39" i="48" s="1"/>
  <c r="E39" i="48" s="1"/>
  <c r="J2261" i="76"/>
  <c r="N2261" i="76"/>
  <c r="F7" i="48" s="1"/>
  <c r="E7" i="48" s="1"/>
  <c r="J2555" i="76"/>
  <c r="N2555" i="76"/>
  <c r="F36" i="63" s="1"/>
  <c r="E36" i="63" s="1"/>
  <c r="J2525" i="76"/>
  <c r="N2525" i="76"/>
  <c r="F6" i="63" s="1"/>
  <c r="E6" i="63" s="1"/>
  <c r="J2648" i="76"/>
  <c r="N2648" i="76"/>
  <c r="F21" i="67" s="1"/>
  <c r="E21" i="67" s="1"/>
  <c r="J2659" i="76"/>
  <c r="N2659" i="76"/>
  <c r="F32" i="67" s="1"/>
  <c r="E32" i="67" s="1"/>
  <c r="J3004" i="76"/>
  <c r="N3004" i="76"/>
  <c r="F103" i="60" s="1"/>
  <c r="E103" i="60" s="1"/>
  <c r="J2972" i="76"/>
  <c r="N2972" i="76"/>
  <c r="F71" i="60" s="1"/>
  <c r="E71" i="60" s="1"/>
  <c r="J2940" i="76"/>
  <c r="N2940" i="76"/>
  <c r="F39" i="60" s="1"/>
  <c r="E39" i="60" s="1"/>
  <c r="J2908" i="76"/>
  <c r="N2908" i="76"/>
  <c r="F7" i="60" s="1"/>
  <c r="E7" i="60" s="1"/>
  <c r="J2979" i="76"/>
  <c r="N2979" i="76"/>
  <c r="F78" i="60" s="1"/>
  <c r="E78" i="60" s="1"/>
  <c r="J2947" i="76"/>
  <c r="N2947" i="76"/>
  <c r="F46" i="60" s="1"/>
  <c r="E46" i="60" s="1"/>
  <c r="J2915" i="76"/>
  <c r="N2915" i="76"/>
  <c r="F14" i="60" s="1"/>
  <c r="E14" i="60" s="1"/>
  <c r="J3480" i="76"/>
  <c r="N3480" i="76"/>
  <c r="F58" i="40" s="1"/>
  <c r="E58" i="40" s="1"/>
  <c r="J3465" i="76"/>
  <c r="N3465" i="76"/>
  <c r="F43" i="40" s="1"/>
  <c r="E43" i="40" s="1"/>
  <c r="J3433" i="76"/>
  <c r="N3433" i="76"/>
  <c r="F11" i="40" s="1"/>
  <c r="E11" i="40" s="1"/>
  <c r="J3508" i="76"/>
  <c r="N3508" i="76"/>
  <c r="F86" i="40" s="1"/>
  <c r="E86" i="40" s="1"/>
  <c r="J3498" i="76"/>
  <c r="N3498" i="76"/>
  <c r="F76" i="40" s="1"/>
  <c r="E76" i="40" s="1"/>
  <c r="J3482" i="76"/>
  <c r="N3482" i="76"/>
  <c r="F60" i="40" s="1"/>
  <c r="E60" i="40" s="1"/>
  <c r="J162" i="76"/>
  <c r="O162" i="76"/>
  <c r="J226" i="76"/>
  <c r="O226" i="76"/>
  <c r="J382" i="76"/>
  <c r="O382" i="76"/>
  <c r="J446" i="76"/>
  <c r="O446" i="76"/>
  <c r="J510" i="76"/>
  <c r="O510" i="76"/>
  <c r="J2674" i="76"/>
  <c r="N2674" i="76"/>
  <c r="F4" i="68" s="1"/>
  <c r="E4" i="68" s="1"/>
  <c r="J3571" i="76"/>
  <c r="N3571" i="76"/>
  <c r="F13" i="7" s="1"/>
  <c r="E13" i="7" s="1"/>
  <c r="J3562" i="76"/>
  <c r="N3562" i="76"/>
  <c r="F4" i="7" s="1"/>
  <c r="E4" i="7" s="1"/>
  <c r="O830" i="76"/>
  <c r="J830" i="76"/>
  <c r="O798" i="76"/>
  <c r="J798" i="76"/>
  <c r="O766" i="76"/>
  <c r="J766" i="76"/>
  <c r="O734" i="76"/>
  <c r="J734" i="76"/>
  <c r="O702" i="76"/>
  <c r="J702" i="76"/>
  <c r="O831" i="76"/>
  <c r="J831" i="76"/>
  <c r="O799" i="76"/>
  <c r="J799" i="76"/>
  <c r="O767" i="76"/>
  <c r="J767" i="76"/>
  <c r="O735" i="76"/>
  <c r="J735" i="76"/>
  <c r="O703" i="76"/>
  <c r="J703" i="76"/>
  <c r="J189" i="76"/>
  <c r="O189" i="76"/>
  <c r="J253" i="76"/>
  <c r="O253" i="76"/>
  <c r="J409" i="76"/>
  <c r="O409" i="76"/>
  <c r="J473" i="76"/>
  <c r="O473" i="76"/>
  <c r="J537" i="76"/>
  <c r="O537" i="76"/>
  <c r="J2571" i="76"/>
  <c r="N2571" i="76"/>
  <c r="F18" i="62" s="1"/>
  <c r="E18" i="62" s="1"/>
  <c r="J2241" i="76"/>
  <c r="N2241" i="76"/>
  <c r="F5" i="13" s="1"/>
  <c r="E5" i="13" s="1"/>
  <c r="J2481" i="76"/>
  <c r="N2481" i="76"/>
  <c r="F26" i="47" s="1"/>
  <c r="E26" i="47" s="1"/>
  <c r="J2596" i="76"/>
  <c r="N2596" i="76"/>
  <c r="F20" i="46" s="1"/>
  <c r="E20" i="46" s="1"/>
  <c r="J2589" i="76"/>
  <c r="N2589" i="76"/>
  <c r="F13" i="46" s="1"/>
  <c r="E13" i="46" s="1"/>
  <c r="J2829" i="76"/>
  <c r="N2829" i="76"/>
  <c r="F141" i="19" s="1"/>
  <c r="E141" i="19" s="1"/>
  <c r="J2797" i="76"/>
  <c r="N2797" i="76"/>
  <c r="F109" i="19" s="1"/>
  <c r="E109" i="19" s="1"/>
  <c r="J2765" i="76"/>
  <c r="N2765" i="76"/>
  <c r="F77" i="19" s="1"/>
  <c r="E77" i="19" s="1"/>
  <c r="J2733" i="76"/>
  <c r="N2733" i="76"/>
  <c r="F45" i="19" s="1"/>
  <c r="E45" i="19" s="1"/>
  <c r="J2848" i="76"/>
  <c r="N2848" i="76"/>
  <c r="F160" i="19" s="1"/>
  <c r="E160" i="19" s="1"/>
  <c r="J2816" i="76"/>
  <c r="N2816" i="76"/>
  <c r="F128" i="19" s="1"/>
  <c r="E128" i="19" s="1"/>
  <c r="J2784" i="76"/>
  <c r="N2784" i="76"/>
  <c r="F96" i="19" s="1"/>
  <c r="E96" i="19" s="1"/>
  <c r="J2752" i="76"/>
  <c r="N2752" i="76"/>
  <c r="F64" i="19" s="1"/>
  <c r="E64" i="19" s="1"/>
  <c r="J2720" i="76"/>
  <c r="N2720" i="76"/>
  <c r="F32" i="19" s="1"/>
  <c r="E32" i="19" s="1"/>
  <c r="J2703" i="76"/>
  <c r="N2703" i="76"/>
  <c r="F15" i="19" s="1"/>
  <c r="E15" i="19" s="1"/>
  <c r="J3380" i="76"/>
  <c r="N3380" i="76"/>
  <c r="F34" i="39" s="1"/>
  <c r="E34" i="39" s="1"/>
  <c r="J3379" i="76"/>
  <c r="N3379" i="76"/>
  <c r="F33" i="39" s="1"/>
  <c r="E33" i="39" s="1"/>
  <c r="J3358" i="76"/>
  <c r="N3358" i="76"/>
  <c r="F12" i="39" s="1"/>
  <c r="E12" i="39" s="1"/>
  <c r="J3554" i="76"/>
  <c r="N3554" i="76"/>
  <c r="F9" i="57" s="1"/>
  <c r="E9" i="57" s="1"/>
  <c r="J3665" i="76"/>
  <c r="N3665" i="76"/>
  <c r="F84" i="33" s="1"/>
  <c r="E84" i="33" s="1"/>
  <c r="J3633" i="76"/>
  <c r="N3633" i="76"/>
  <c r="F52" i="33" s="1"/>
  <c r="E52" i="33" s="1"/>
  <c r="J3611" i="76"/>
  <c r="N3611" i="76"/>
  <c r="F30" i="33" s="1"/>
  <c r="E30" i="33" s="1"/>
  <c r="J3644" i="76"/>
  <c r="N3644" i="76"/>
  <c r="F63" i="33" s="1"/>
  <c r="E63" i="33" s="1"/>
  <c r="J3602" i="76"/>
  <c r="N3602" i="76"/>
  <c r="F21" i="33" s="1"/>
  <c r="E21" i="33" s="1"/>
  <c r="J3586" i="76"/>
  <c r="N3586" i="76"/>
  <c r="F5" i="33" s="1"/>
  <c r="E5" i="33" s="1"/>
  <c r="J164" i="76"/>
  <c r="O164" i="76"/>
  <c r="J228" i="76"/>
  <c r="O228" i="76"/>
  <c r="J384" i="76"/>
  <c r="O384" i="76"/>
  <c r="J448" i="76"/>
  <c r="O448" i="76"/>
  <c r="J512" i="76"/>
  <c r="O512" i="76"/>
  <c r="J2440" i="76"/>
  <c r="N2440" i="76"/>
  <c r="F64" i="49" s="1"/>
  <c r="E64" i="49" s="1"/>
  <c r="J2408" i="76"/>
  <c r="N2408" i="76"/>
  <c r="F32" i="49" s="1"/>
  <c r="E32" i="49" s="1"/>
  <c r="J2455" i="76"/>
  <c r="N2455" i="76"/>
  <c r="F79" i="49" s="1"/>
  <c r="E79" i="49" s="1"/>
  <c r="J2423" i="76"/>
  <c r="N2423" i="76"/>
  <c r="F47" i="49" s="1"/>
  <c r="E47" i="49" s="1"/>
  <c r="J2391" i="76"/>
  <c r="N2391" i="76"/>
  <c r="F15" i="49" s="1"/>
  <c r="E15" i="49" s="1"/>
  <c r="J2517" i="76"/>
  <c r="N2517" i="76"/>
  <c r="F35" i="64" s="1"/>
  <c r="E35" i="64" s="1"/>
  <c r="J2490" i="76"/>
  <c r="N2490" i="76"/>
  <c r="F8" i="64" s="1"/>
  <c r="E8" i="64" s="1"/>
  <c r="J2897" i="76"/>
  <c r="N2897" i="76"/>
  <c r="F48" i="43" s="1"/>
  <c r="E48" i="43" s="1"/>
  <c r="J2892" i="76"/>
  <c r="N2892" i="76"/>
  <c r="F43" i="43" s="1"/>
  <c r="E43" i="43" s="1"/>
  <c r="J2890" i="76"/>
  <c r="N2890" i="76"/>
  <c r="F41" i="43" s="1"/>
  <c r="E41" i="43" s="1"/>
  <c r="J3423" i="76"/>
  <c r="N3423" i="76"/>
  <c r="F25" i="28" s="1"/>
  <c r="E25" i="28" s="1"/>
  <c r="J3413" i="76"/>
  <c r="N3413" i="76"/>
  <c r="F15" i="28" s="1"/>
  <c r="E15" i="28" s="1"/>
  <c r="J989" i="76"/>
  <c r="O989" i="76"/>
  <c r="O958" i="76"/>
  <c r="J958" i="76"/>
  <c r="O926" i="76"/>
  <c r="J926" i="76"/>
  <c r="O953" i="76"/>
  <c r="J953" i="76"/>
  <c r="O921" i="76"/>
  <c r="J921" i="76"/>
  <c r="O1553" i="76"/>
  <c r="J1553" i="76"/>
  <c r="O1548" i="76"/>
  <c r="J1548" i="76"/>
  <c r="O1516" i="76"/>
  <c r="J1516" i="76"/>
  <c r="O1484" i="76"/>
  <c r="J1484" i="76"/>
  <c r="J1483" i="76"/>
  <c r="O1483" i="76"/>
  <c r="J1411" i="76"/>
  <c r="O1411" i="76"/>
  <c r="J1452" i="76"/>
  <c r="O1452" i="76"/>
  <c r="J1519" i="76"/>
  <c r="O1519" i="76"/>
  <c r="J1433" i="76"/>
  <c r="O1433" i="76"/>
  <c r="J1473" i="76"/>
  <c r="O1473" i="76"/>
  <c r="J1406" i="76"/>
  <c r="O1406" i="76"/>
  <c r="O1892" i="76"/>
  <c r="J1892" i="76"/>
  <c r="O1921" i="76"/>
  <c r="J1921" i="76"/>
  <c r="O1889" i="76"/>
  <c r="J1889" i="76"/>
  <c r="J1851" i="76"/>
  <c r="O1851" i="76"/>
  <c r="J1848" i="76"/>
  <c r="O1848" i="76"/>
  <c r="J1845" i="76"/>
  <c r="O1845" i="76"/>
  <c r="J1842" i="76"/>
  <c r="O1842" i="76"/>
  <c r="J159" i="76"/>
  <c r="O159" i="76"/>
  <c r="J223" i="76"/>
  <c r="O223" i="76"/>
  <c r="J379" i="76"/>
  <c r="O379" i="76"/>
  <c r="J443" i="76"/>
  <c r="O443" i="76"/>
  <c r="J507" i="76"/>
  <c r="O507" i="76"/>
  <c r="O894" i="76"/>
  <c r="J894" i="76"/>
  <c r="O862" i="76"/>
  <c r="J862" i="76"/>
  <c r="O883" i="76"/>
  <c r="J883" i="76"/>
  <c r="J1783" i="76"/>
  <c r="O1783" i="76"/>
  <c r="J1781" i="76"/>
  <c r="O1781" i="76"/>
  <c r="O698" i="76"/>
  <c r="J698" i="76"/>
  <c r="O666" i="76"/>
  <c r="J666" i="76"/>
  <c r="O634" i="76"/>
  <c r="J634" i="76"/>
  <c r="O602" i="76"/>
  <c r="J602" i="76"/>
  <c r="O570" i="76"/>
  <c r="J570" i="76"/>
  <c r="O695" i="76"/>
  <c r="J695" i="76"/>
  <c r="O663" i="76"/>
  <c r="J663" i="76"/>
  <c r="O631" i="76"/>
  <c r="J631" i="76"/>
  <c r="O599" i="76"/>
  <c r="J599" i="76"/>
  <c r="O567" i="76"/>
  <c r="J567" i="76"/>
  <c r="O1713" i="76"/>
  <c r="J1713" i="76"/>
  <c r="O1681" i="76"/>
  <c r="J1681" i="76"/>
  <c r="O1649" i="76"/>
  <c r="J1649" i="76"/>
  <c r="O1617" i="76"/>
  <c r="J1617" i="76"/>
  <c r="O1585" i="76"/>
  <c r="J1585" i="76"/>
  <c r="J1696" i="76"/>
  <c r="O1696" i="76"/>
  <c r="J1664" i="76"/>
  <c r="O1664" i="76"/>
  <c r="J1632" i="76"/>
  <c r="O1632" i="76"/>
  <c r="J1600" i="76"/>
  <c r="O1600" i="76"/>
  <c r="J2084" i="76"/>
  <c r="O2084" i="76"/>
  <c r="J2094" i="76"/>
  <c r="O2094" i="76"/>
  <c r="J2067" i="76"/>
  <c r="O2067" i="76"/>
  <c r="J355" i="76"/>
  <c r="O355" i="76"/>
  <c r="J291" i="76"/>
  <c r="O291" i="76"/>
  <c r="J316" i="76"/>
  <c r="O316" i="76"/>
  <c r="J345" i="76"/>
  <c r="O345" i="76"/>
  <c r="J281" i="76"/>
  <c r="O281" i="76"/>
  <c r="J310" i="76"/>
  <c r="O310" i="76"/>
  <c r="J1379" i="76"/>
  <c r="O1379" i="76"/>
  <c r="J1397" i="76"/>
  <c r="O1397" i="76"/>
  <c r="J1374" i="76"/>
  <c r="O1374" i="76"/>
  <c r="O1963" i="76"/>
  <c r="J1963" i="76"/>
  <c r="J76" i="76"/>
  <c r="O76" i="76"/>
  <c r="O45" i="76"/>
  <c r="J45" i="76"/>
  <c r="O66" i="76"/>
  <c r="J66" i="76"/>
  <c r="J89" i="76"/>
  <c r="O89" i="76"/>
  <c r="J106" i="76"/>
  <c r="O106" i="76"/>
  <c r="J34" i="76"/>
  <c r="O34" i="76"/>
  <c r="J130" i="76"/>
  <c r="O130" i="76"/>
  <c r="J1114" i="76"/>
  <c r="O1114" i="76"/>
  <c r="J1082" i="76"/>
  <c r="O1082" i="76"/>
  <c r="J1050" i="76"/>
  <c r="O1050" i="76"/>
  <c r="J1018" i="76"/>
  <c r="O1018" i="76"/>
  <c r="J1137" i="76"/>
  <c r="O1137" i="76"/>
  <c r="J1105" i="76"/>
  <c r="O1105" i="76"/>
  <c r="J1073" i="76"/>
  <c r="O1073" i="76"/>
  <c r="J1041" i="76"/>
  <c r="O1041" i="76"/>
  <c r="J1009" i="76"/>
  <c r="O1009" i="76"/>
  <c r="O1926" i="76"/>
  <c r="J1926" i="76"/>
  <c r="J2232" i="76"/>
  <c r="N2232" i="76"/>
  <c r="F110" i="9" s="1"/>
  <c r="E110" i="9" s="1"/>
  <c r="J2200" i="76"/>
  <c r="N2200" i="76"/>
  <c r="F78" i="9" s="1"/>
  <c r="E78" i="9" s="1"/>
  <c r="J2225" i="76"/>
  <c r="N2225" i="76"/>
  <c r="F103" i="9" s="1"/>
  <c r="E103" i="9" s="1"/>
  <c r="J2193" i="76"/>
  <c r="N2193" i="76"/>
  <c r="F71" i="9" s="1"/>
  <c r="E71" i="9" s="1"/>
  <c r="J2141" i="76"/>
  <c r="N2141" i="76"/>
  <c r="F19" i="9" s="1"/>
  <c r="E19" i="9" s="1"/>
  <c r="J2134" i="76"/>
  <c r="N2134" i="76"/>
  <c r="F12" i="9" s="1"/>
  <c r="E12" i="9" s="1"/>
  <c r="J2127" i="76"/>
  <c r="N2127" i="76"/>
  <c r="F5" i="9" s="1"/>
  <c r="E5" i="9" s="1"/>
  <c r="J3346" i="76"/>
  <c r="N3346" i="76"/>
  <c r="J3314" i="76"/>
  <c r="N3314" i="76"/>
  <c r="J3282" i="76"/>
  <c r="N3282" i="76"/>
  <c r="J3250" i="76"/>
  <c r="N3250" i="76"/>
  <c r="J3218" i="76"/>
  <c r="N3218" i="76"/>
  <c r="F213" i="65" s="1"/>
  <c r="E213" i="65" s="1"/>
  <c r="J3321" i="76"/>
  <c r="N3321" i="76"/>
  <c r="J3289" i="76"/>
  <c r="N3289" i="76"/>
  <c r="J3257" i="76"/>
  <c r="N3257" i="76"/>
  <c r="J3225" i="76"/>
  <c r="N3225" i="76"/>
  <c r="F220" i="65" s="1"/>
  <c r="E220" i="65" s="1"/>
  <c r="J3183" i="76"/>
  <c r="N3183" i="76"/>
  <c r="F178" i="65" s="1"/>
  <c r="E178" i="65" s="1"/>
  <c r="J3166" i="76"/>
  <c r="N3166" i="76"/>
  <c r="F161" i="65" s="1"/>
  <c r="E161" i="65" s="1"/>
  <c r="J3134" i="76"/>
  <c r="N3134" i="76"/>
  <c r="F129" i="65" s="1"/>
  <c r="E129" i="65" s="1"/>
  <c r="J3102" i="76"/>
  <c r="N3102" i="76"/>
  <c r="F97" i="65" s="1"/>
  <c r="E97" i="65" s="1"/>
  <c r="J3169" i="76"/>
  <c r="N3169" i="76"/>
  <c r="F164" i="65" s="1"/>
  <c r="E164" i="65" s="1"/>
  <c r="J3073" i="76"/>
  <c r="N3073" i="76"/>
  <c r="F68" i="65" s="1"/>
  <c r="E68" i="65" s="1"/>
  <c r="J3071" i="76"/>
  <c r="N3071" i="76"/>
  <c r="F66" i="65" s="1"/>
  <c r="E66" i="65" s="1"/>
  <c r="J3209" i="76"/>
  <c r="N3209" i="76"/>
  <c r="F204" i="65" s="1"/>
  <c r="E204" i="65" s="1"/>
  <c r="J3115" i="76"/>
  <c r="N3115" i="76"/>
  <c r="F110" i="65" s="1"/>
  <c r="E110" i="65" s="1"/>
  <c r="J3091" i="76"/>
  <c r="N3091" i="76"/>
  <c r="F86" i="65" s="1"/>
  <c r="E86" i="65" s="1"/>
  <c r="J3047" i="76"/>
  <c r="N3047" i="76"/>
  <c r="F42" i="65" s="1"/>
  <c r="E42" i="65" s="1"/>
  <c r="J3015" i="76"/>
  <c r="N3015" i="76"/>
  <c r="F11" i="65" s="1"/>
  <c r="E11" i="65" s="1"/>
  <c r="J1363" i="76"/>
  <c r="O1363" i="76"/>
  <c r="J1332" i="76"/>
  <c r="O1332" i="76"/>
  <c r="J1300" i="76"/>
  <c r="O1300" i="76"/>
  <c r="J1268" i="76"/>
  <c r="O1268" i="76"/>
  <c r="J1236" i="76"/>
  <c r="O1236" i="76"/>
  <c r="J1204" i="76"/>
  <c r="O1204" i="76"/>
  <c r="J1172" i="76"/>
  <c r="O1172" i="76"/>
  <c r="J1362" i="76"/>
  <c r="O1362" i="76"/>
  <c r="J1329" i="76"/>
  <c r="O1329" i="76"/>
  <c r="J1297" i="76"/>
  <c r="O1297" i="76"/>
  <c r="J1265" i="76"/>
  <c r="O1265" i="76"/>
  <c r="J1233" i="76"/>
  <c r="O1233" i="76"/>
  <c r="J1201" i="76"/>
  <c r="O1201" i="76"/>
  <c r="J1169" i="76"/>
  <c r="O1169" i="76"/>
  <c r="J1763" i="76"/>
  <c r="O1763" i="76"/>
  <c r="J1760" i="76"/>
  <c r="O1760" i="76"/>
  <c r="J1737" i="76"/>
  <c r="O1737" i="76"/>
  <c r="J1730" i="76"/>
  <c r="O1730" i="76"/>
  <c r="J2255" i="76"/>
  <c r="N2255" i="76"/>
  <c r="F10" i="14" s="1"/>
  <c r="E10" i="14" s="1"/>
  <c r="J2606" i="76"/>
  <c r="N2606" i="76"/>
  <c r="F5" i="66" s="1"/>
  <c r="E5" i="66" s="1"/>
  <c r="J3543" i="76"/>
  <c r="N3543" i="76"/>
  <c r="F7" i="31" s="1"/>
  <c r="E7" i="31" s="1"/>
  <c r="J2044" i="76"/>
  <c r="O2044" i="76"/>
  <c r="J2012" i="76"/>
  <c r="O2012" i="76"/>
  <c r="O1980" i="76"/>
  <c r="J1980" i="76"/>
  <c r="J2035" i="76"/>
  <c r="O2035" i="76"/>
  <c r="J2003" i="76"/>
  <c r="O2003" i="76"/>
  <c r="O1971" i="76"/>
  <c r="J1971" i="76"/>
  <c r="J2107" i="76"/>
  <c r="N2107" i="76"/>
  <c r="F7" i="5" s="1"/>
  <c r="E7" i="5" s="1"/>
  <c r="J2360" i="76"/>
  <c r="N2360" i="76"/>
  <c r="F106" i="48" s="1"/>
  <c r="E106" i="48" s="1"/>
  <c r="J2328" i="76"/>
  <c r="N2328" i="76"/>
  <c r="F74" i="48" s="1"/>
  <c r="E74" i="48" s="1"/>
  <c r="J2296" i="76"/>
  <c r="N2296" i="76"/>
  <c r="F42" i="48" s="1"/>
  <c r="E42" i="48" s="1"/>
  <c r="J2264" i="76"/>
  <c r="N2264" i="76"/>
  <c r="F10" i="48" s="1"/>
  <c r="E10" i="48" s="1"/>
  <c r="J2355" i="76"/>
  <c r="N2355" i="76"/>
  <c r="F101" i="48" s="1"/>
  <c r="E101" i="48" s="1"/>
  <c r="J2323" i="76"/>
  <c r="N2323" i="76"/>
  <c r="F69" i="48" s="1"/>
  <c r="E69" i="48" s="1"/>
  <c r="J2291" i="76"/>
  <c r="N2291" i="76"/>
  <c r="F37" i="48" s="1"/>
  <c r="E37" i="48" s="1"/>
  <c r="J2259" i="76"/>
  <c r="N2259" i="76"/>
  <c r="F5" i="48" s="1"/>
  <c r="E5" i="48" s="1"/>
  <c r="J2553" i="76"/>
  <c r="N2553" i="76"/>
  <c r="F34" i="63" s="1"/>
  <c r="E34" i="63" s="1"/>
  <c r="J2526" i="76"/>
  <c r="N2526" i="76"/>
  <c r="J2646" i="76"/>
  <c r="N2646" i="76"/>
  <c r="F19" i="67" s="1"/>
  <c r="E19" i="67" s="1"/>
  <c r="J2657" i="76"/>
  <c r="N2657" i="76"/>
  <c r="F30" i="67" s="1"/>
  <c r="E30" i="67" s="1"/>
  <c r="J3002" i="76"/>
  <c r="N3002" i="76"/>
  <c r="F101" i="60" s="1"/>
  <c r="E101" i="60" s="1"/>
  <c r="J2970" i="76"/>
  <c r="N2970" i="76"/>
  <c r="F69" i="60" s="1"/>
  <c r="E69" i="60" s="1"/>
  <c r="J2938" i="76"/>
  <c r="N2938" i="76"/>
  <c r="F37" i="60" s="1"/>
  <c r="E37" i="60" s="1"/>
  <c r="J2906" i="76"/>
  <c r="N2906" i="76"/>
  <c r="F5" i="60" s="1"/>
  <c r="E5" i="60" s="1"/>
  <c r="J2977" i="76"/>
  <c r="N2977" i="76"/>
  <c r="F76" i="60" s="1"/>
  <c r="E76" i="60" s="1"/>
  <c r="J2945" i="76"/>
  <c r="N2945" i="76"/>
  <c r="F44" i="60" s="1"/>
  <c r="E44" i="60" s="1"/>
  <c r="J2913" i="76"/>
  <c r="N2913" i="76"/>
  <c r="F12" i="60" s="1"/>
  <c r="E12" i="60" s="1"/>
  <c r="J3514" i="76"/>
  <c r="N3514" i="76"/>
  <c r="F92" i="40" s="1"/>
  <c r="E92" i="40" s="1"/>
  <c r="J3463" i="76"/>
  <c r="N3463" i="76"/>
  <c r="F41" i="40" s="1"/>
  <c r="E41" i="40" s="1"/>
  <c r="J3431" i="76"/>
  <c r="N3431" i="76"/>
  <c r="F9" i="40" s="1"/>
  <c r="E9" i="40" s="1"/>
  <c r="N3491" i="76"/>
  <c r="F69" i="40" s="1"/>
  <c r="E69" i="40" s="1"/>
  <c r="J3491" i="76"/>
  <c r="N3483" i="76"/>
  <c r="F61" i="40" s="1"/>
  <c r="E61" i="40" s="1"/>
  <c r="J3483" i="76"/>
  <c r="J3428" i="76"/>
  <c r="N3428" i="76"/>
  <c r="F6" i="40" s="1"/>
  <c r="E6" i="40" s="1"/>
  <c r="J166" i="76"/>
  <c r="O166" i="76"/>
  <c r="J230" i="76"/>
  <c r="O230" i="76"/>
  <c r="J386" i="76"/>
  <c r="O386" i="76"/>
  <c r="J450" i="76"/>
  <c r="O450" i="76"/>
  <c r="J514" i="76"/>
  <c r="O514" i="76"/>
  <c r="J2691" i="76"/>
  <c r="N2691" i="76"/>
  <c r="F21" i="68" s="1"/>
  <c r="E21" i="68" s="1"/>
  <c r="J3569" i="76"/>
  <c r="N3569" i="76"/>
  <c r="F11" i="7" s="1"/>
  <c r="E11" i="7" s="1"/>
  <c r="O860" i="76"/>
  <c r="J860" i="76"/>
  <c r="O828" i="76"/>
  <c r="J828" i="76"/>
  <c r="O796" i="76"/>
  <c r="J796" i="76"/>
  <c r="O764" i="76"/>
  <c r="J764" i="76"/>
  <c r="O732" i="76"/>
  <c r="J732" i="76"/>
  <c r="O700" i="76"/>
  <c r="J700" i="76"/>
  <c r="O829" i="76"/>
  <c r="J829" i="76"/>
  <c r="O797" i="76"/>
  <c r="J797" i="76"/>
  <c r="O765" i="76"/>
  <c r="J765" i="76"/>
  <c r="O733" i="76"/>
  <c r="J733" i="76"/>
  <c r="O701" i="76"/>
  <c r="J701" i="76"/>
  <c r="J193" i="76"/>
  <c r="O193" i="76"/>
  <c r="J257" i="76"/>
  <c r="O257" i="76"/>
  <c r="J413" i="76"/>
  <c r="O413" i="76"/>
  <c r="J477" i="76"/>
  <c r="O477" i="76"/>
  <c r="J2578" i="76"/>
  <c r="N2578" i="76"/>
  <c r="F25" i="62" s="1"/>
  <c r="E25" i="62" s="1"/>
  <c r="J2569" i="76"/>
  <c r="N2569" i="76"/>
  <c r="F16" i="62" s="1"/>
  <c r="E16" i="62" s="1"/>
  <c r="J2484" i="76"/>
  <c r="N2484" i="76"/>
  <c r="F29" i="47" s="1"/>
  <c r="E29" i="47" s="1"/>
  <c r="J2479" i="76"/>
  <c r="N2479" i="76"/>
  <c r="F24" i="47" s="1"/>
  <c r="E24" i="47" s="1"/>
  <c r="J2594" i="76"/>
  <c r="N2594" i="76"/>
  <c r="F18" i="46" s="1"/>
  <c r="E18" i="46" s="1"/>
  <c r="J2587" i="76"/>
  <c r="N2587" i="76"/>
  <c r="F11" i="46" s="1"/>
  <c r="E11" i="46" s="1"/>
  <c r="J2827" i="76"/>
  <c r="N2827" i="76"/>
  <c r="F139" i="19" s="1"/>
  <c r="E139" i="19" s="1"/>
  <c r="J2795" i="76"/>
  <c r="N2795" i="76"/>
  <c r="F107" i="19" s="1"/>
  <c r="E107" i="19" s="1"/>
  <c r="J2763" i="76"/>
  <c r="N2763" i="76"/>
  <c r="F75" i="19" s="1"/>
  <c r="E75" i="19" s="1"/>
  <c r="J2731" i="76"/>
  <c r="N2731" i="76"/>
  <c r="F43" i="19" s="1"/>
  <c r="E43" i="19" s="1"/>
  <c r="J2846" i="76"/>
  <c r="N2846" i="76"/>
  <c r="F158" i="19" s="1"/>
  <c r="E158" i="19" s="1"/>
  <c r="J2814" i="76"/>
  <c r="N2814" i="76"/>
  <c r="F126" i="19" s="1"/>
  <c r="E126" i="19" s="1"/>
  <c r="J2782" i="76"/>
  <c r="N2782" i="76"/>
  <c r="F94" i="19" s="1"/>
  <c r="E94" i="19" s="1"/>
  <c r="J2750" i="76"/>
  <c r="N2750" i="76"/>
  <c r="F62" i="19" s="1"/>
  <c r="E62" i="19" s="1"/>
  <c r="J2718" i="76"/>
  <c r="N2718" i="76"/>
  <c r="F30" i="19" s="1"/>
  <c r="E30" i="19" s="1"/>
  <c r="J2701" i="76"/>
  <c r="N2701" i="76"/>
  <c r="F13" i="19" s="1"/>
  <c r="E13" i="19" s="1"/>
  <c r="J3378" i="76"/>
  <c r="N3378" i="76"/>
  <c r="F32" i="39" s="1"/>
  <c r="E32" i="39" s="1"/>
  <c r="J3377" i="76"/>
  <c r="N3377" i="76"/>
  <c r="F31" i="39" s="1"/>
  <c r="E31" i="39" s="1"/>
  <c r="J3351" i="76"/>
  <c r="N3351" i="76"/>
  <c r="F5" i="39" s="1"/>
  <c r="E5" i="39" s="1"/>
  <c r="J3560" i="76"/>
  <c r="N3560" i="76"/>
  <c r="F15" i="57" s="1"/>
  <c r="E15" i="57" s="1"/>
  <c r="J3663" i="76"/>
  <c r="N3663" i="76"/>
  <c r="F82" i="33" s="1"/>
  <c r="E82" i="33" s="1"/>
  <c r="J3631" i="76"/>
  <c r="N3631" i="76"/>
  <c r="F50" i="33" s="1"/>
  <c r="E50" i="33" s="1"/>
  <c r="J3609" i="76"/>
  <c r="N3609" i="76"/>
  <c r="F28" i="33" s="1"/>
  <c r="E28" i="33" s="1"/>
  <c r="J3636" i="76"/>
  <c r="N3636" i="76"/>
  <c r="F55" i="33" s="1"/>
  <c r="E55" i="33" s="1"/>
  <c r="J3600" i="76"/>
  <c r="N3600" i="76"/>
  <c r="F19" i="33" s="1"/>
  <c r="E19" i="33" s="1"/>
  <c r="J5" i="76"/>
  <c r="O5" i="76"/>
  <c r="J168" i="76"/>
  <c r="O168" i="76"/>
  <c r="J232" i="76"/>
  <c r="O232" i="76"/>
  <c r="J388" i="76"/>
  <c r="O388" i="76"/>
  <c r="J452" i="76"/>
  <c r="O452" i="76"/>
  <c r="J516" i="76"/>
  <c r="O516" i="76"/>
  <c r="J2438" i="76"/>
  <c r="N2438" i="76"/>
  <c r="F62" i="49" s="1"/>
  <c r="E62" i="49" s="1"/>
  <c r="J2406" i="76"/>
  <c r="N2406" i="76"/>
  <c r="F30" i="49" s="1"/>
  <c r="E30" i="49" s="1"/>
  <c r="J2453" i="76"/>
  <c r="N2453" i="76"/>
  <c r="F77" i="49" s="1"/>
  <c r="E77" i="49" s="1"/>
  <c r="J2421" i="76"/>
  <c r="N2421" i="76"/>
  <c r="F45" i="49" s="1"/>
  <c r="E45" i="49" s="1"/>
  <c r="J2389" i="76"/>
  <c r="N2389" i="76"/>
  <c r="F13" i="49" s="1"/>
  <c r="E13" i="49" s="1"/>
  <c r="J2513" i="76"/>
  <c r="N2513" i="76"/>
  <c r="F31" i="64" s="1"/>
  <c r="E31" i="64" s="1"/>
  <c r="J2486" i="76"/>
  <c r="N2486" i="76"/>
  <c r="J2895" i="76"/>
  <c r="N2895" i="76"/>
  <c r="F46" i="43" s="1"/>
  <c r="E46" i="43" s="1"/>
  <c r="J2888" i="76"/>
  <c r="N2888" i="76"/>
  <c r="F39" i="43" s="1"/>
  <c r="E39" i="43" s="1"/>
  <c r="J2886" i="76"/>
  <c r="N2886" i="76"/>
  <c r="F37" i="43" s="1"/>
  <c r="E37" i="43" s="1"/>
  <c r="N3421" i="76"/>
  <c r="F23" i="28" s="1"/>
  <c r="E23" i="28" s="1"/>
  <c r="J3421" i="76"/>
  <c r="J3411" i="76"/>
  <c r="N3411" i="76"/>
  <c r="F13" i="28" s="1"/>
  <c r="E13" i="28" s="1"/>
  <c r="J987" i="76"/>
  <c r="O987" i="76"/>
  <c r="O956" i="76"/>
  <c r="J956" i="76"/>
  <c r="O924" i="76"/>
  <c r="J924" i="76"/>
  <c r="O951" i="76"/>
  <c r="J951" i="76"/>
  <c r="O919" i="76"/>
  <c r="J919" i="76"/>
  <c r="J1578" i="76"/>
  <c r="O1578" i="76"/>
  <c r="O1546" i="76"/>
  <c r="J1546" i="76"/>
  <c r="O1514" i="76"/>
  <c r="J1514" i="76"/>
  <c r="O1482" i="76"/>
  <c r="J1482" i="76"/>
  <c r="J1475" i="76"/>
  <c r="O1475" i="76"/>
  <c r="J1407" i="76"/>
  <c r="O1407" i="76"/>
  <c r="J1448" i="76"/>
  <c r="O1448" i="76"/>
  <c r="J1511" i="76"/>
  <c r="O1511" i="76"/>
  <c r="J1429" i="76"/>
  <c r="O1429" i="76"/>
  <c r="J1466" i="76"/>
  <c r="O1466" i="76"/>
  <c r="O1922" i="76"/>
  <c r="J1922" i="76"/>
  <c r="O1890" i="76"/>
  <c r="J1890" i="76"/>
  <c r="O1919" i="76"/>
  <c r="J1919" i="76"/>
  <c r="O1887" i="76"/>
  <c r="J1887" i="76"/>
  <c r="J1847" i="76"/>
  <c r="O1847" i="76"/>
  <c r="J1844" i="76"/>
  <c r="O1844" i="76"/>
  <c r="J1841" i="76"/>
  <c r="O1841" i="76"/>
  <c r="J1838" i="76"/>
  <c r="O1838" i="76"/>
  <c r="J163" i="76"/>
  <c r="O163" i="76"/>
  <c r="J227" i="76"/>
  <c r="O227" i="76"/>
  <c r="J383" i="76"/>
  <c r="O383" i="76"/>
  <c r="J447" i="76"/>
  <c r="O447" i="76"/>
  <c r="J511" i="76"/>
  <c r="O511" i="76"/>
  <c r="O892" i="76"/>
  <c r="J892" i="76"/>
  <c r="O913" i="76"/>
  <c r="J913" i="76"/>
  <c r="O881" i="76"/>
  <c r="J881" i="76"/>
  <c r="J1779" i="76"/>
  <c r="O1779" i="76"/>
  <c r="J1777" i="76"/>
  <c r="O1777" i="76"/>
  <c r="O696" i="76"/>
  <c r="J696" i="76"/>
  <c r="O664" i="76"/>
  <c r="J664" i="76"/>
  <c r="O632" i="76"/>
  <c r="J632" i="76"/>
  <c r="O600" i="76"/>
  <c r="J600" i="76"/>
  <c r="O568" i="76"/>
  <c r="J568" i="76"/>
  <c r="O693" i="76"/>
  <c r="J693" i="76"/>
  <c r="O661" i="76"/>
  <c r="J661" i="76"/>
  <c r="O629" i="76"/>
  <c r="J629" i="76"/>
  <c r="O597" i="76"/>
  <c r="J597" i="76"/>
  <c r="O565" i="76"/>
  <c r="J565" i="76"/>
  <c r="O1711" i="76"/>
  <c r="J1711" i="76"/>
  <c r="O1679" i="76"/>
  <c r="J1679" i="76"/>
  <c r="O1647" i="76"/>
  <c r="J1647" i="76"/>
  <c r="O1615" i="76"/>
  <c r="J1615" i="76"/>
  <c r="O1583" i="76"/>
  <c r="J1583" i="76"/>
  <c r="J1694" i="76"/>
  <c r="O1694" i="76"/>
  <c r="J1662" i="76"/>
  <c r="O1662" i="76"/>
  <c r="J1630" i="76"/>
  <c r="O1630" i="76"/>
  <c r="J1598" i="76"/>
  <c r="O1598" i="76"/>
  <c r="J2082" i="76"/>
  <c r="O2082" i="76"/>
  <c r="J2090" i="76"/>
  <c r="O2090" i="76"/>
  <c r="J2065" i="76"/>
  <c r="O2065" i="76"/>
  <c r="J335" i="76"/>
  <c r="O335" i="76"/>
  <c r="J360" i="76"/>
  <c r="O360" i="76"/>
  <c r="J296" i="76"/>
  <c r="O296" i="76"/>
  <c r="J325" i="76"/>
  <c r="O325" i="76"/>
  <c r="J354" i="76"/>
  <c r="O354" i="76"/>
  <c r="J290" i="76"/>
  <c r="O290" i="76"/>
  <c r="J1400" i="76"/>
  <c r="O1400" i="76"/>
  <c r="J1377" i="76"/>
  <c r="O1377" i="76"/>
  <c r="O1964" i="76"/>
  <c r="J1964" i="76"/>
  <c r="O1953" i="76"/>
  <c r="J1953" i="76"/>
  <c r="O67" i="76"/>
  <c r="J67" i="76"/>
  <c r="O30" i="76"/>
  <c r="J30" i="76"/>
  <c r="O54" i="76"/>
  <c r="J54" i="76"/>
  <c r="O70" i="76"/>
  <c r="J70" i="76"/>
  <c r="J86" i="76"/>
  <c r="O86" i="76"/>
  <c r="J140" i="76"/>
  <c r="O140" i="76"/>
  <c r="J1136" i="76"/>
  <c r="O1136" i="76"/>
  <c r="J1104" i="76"/>
  <c r="O1104" i="76"/>
  <c r="J1072" i="76"/>
  <c r="O1072" i="76"/>
  <c r="J1040" i="76"/>
  <c r="O1040" i="76"/>
  <c r="J1008" i="76"/>
  <c r="O1008" i="76"/>
  <c r="J1127" i="76"/>
  <c r="O1127" i="76"/>
  <c r="J1095" i="76"/>
  <c r="O1095" i="76"/>
  <c r="J1063" i="76"/>
  <c r="O1063" i="76"/>
  <c r="J1031" i="76"/>
  <c r="O1031" i="76"/>
  <c r="J999" i="76"/>
  <c r="O999" i="76"/>
  <c r="O1933" i="76"/>
  <c r="J1933" i="76"/>
  <c r="J2222" i="76"/>
  <c r="N2222" i="76"/>
  <c r="F100" i="9" s="1"/>
  <c r="E100" i="9" s="1"/>
  <c r="J2190" i="76"/>
  <c r="N2190" i="76"/>
  <c r="F68" i="9" s="1"/>
  <c r="E68" i="9" s="1"/>
  <c r="J2215" i="76"/>
  <c r="N2215" i="76"/>
  <c r="F93" i="9" s="1"/>
  <c r="E93" i="9" s="1"/>
  <c r="J2183" i="76"/>
  <c r="N2183" i="76"/>
  <c r="F61" i="9" s="1"/>
  <c r="E61" i="9" s="1"/>
  <c r="J2178" i="76"/>
  <c r="N2178" i="76"/>
  <c r="F56" i="9" s="1"/>
  <c r="E56" i="9" s="1"/>
  <c r="J2171" i="76"/>
  <c r="N2171" i="76"/>
  <c r="F49" i="9" s="1"/>
  <c r="E49" i="9" s="1"/>
  <c r="J2164" i="76"/>
  <c r="N2164" i="76"/>
  <c r="F42" i="9" s="1"/>
  <c r="E42" i="9" s="1"/>
  <c r="J3336" i="76"/>
  <c r="N3336" i="76"/>
  <c r="J3304" i="76"/>
  <c r="N3304" i="76"/>
  <c r="J3272" i="76"/>
  <c r="N3272" i="76"/>
  <c r="J3240" i="76"/>
  <c r="N3240" i="76"/>
  <c r="F235" i="65" s="1"/>
  <c r="E235" i="65" s="1"/>
  <c r="J3343" i="76"/>
  <c r="N3343" i="76"/>
  <c r="J3311" i="76"/>
  <c r="N3311" i="76"/>
  <c r="J3279" i="76"/>
  <c r="N3279" i="76"/>
  <c r="J3247" i="76"/>
  <c r="N3247" i="76"/>
  <c r="J3214" i="76"/>
  <c r="N3214" i="76"/>
  <c r="F209" i="65" s="1"/>
  <c r="E209" i="65" s="1"/>
  <c r="J3208" i="76"/>
  <c r="N3208" i="76"/>
  <c r="F203" i="65" s="1"/>
  <c r="E203" i="65" s="1"/>
  <c r="J3156" i="76"/>
  <c r="N3156" i="76"/>
  <c r="F151" i="65" s="1"/>
  <c r="E151" i="65" s="1"/>
  <c r="J3124" i="76"/>
  <c r="N3124" i="76"/>
  <c r="F119" i="65" s="1"/>
  <c r="E119" i="65" s="1"/>
  <c r="J3092" i="76"/>
  <c r="N3092" i="76"/>
  <c r="F87" i="65" s="1"/>
  <c r="E87" i="65" s="1"/>
  <c r="J3135" i="76"/>
  <c r="N3135" i="76"/>
  <c r="F130" i="65" s="1"/>
  <c r="E130" i="65" s="1"/>
  <c r="J3133" i="76"/>
  <c r="N3133" i="76"/>
  <c r="F128" i="65" s="1"/>
  <c r="E128" i="65" s="1"/>
  <c r="J3061" i="76"/>
  <c r="N3061" i="76"/>
  <c r="F56" i="65" s="1"/>
  <c r="E56" i="65" s="1"/>
  <c r="J3186" i="76"/>
  <c r="N3186" i="76"/>
  <c r="F181" i="65" s="1"/>
  <c r="E181" i="65" s="1"/>
  <c r="N3078" i="76"/>
  <c r="F73" i="65" s="1"/>
  <c r="E73" i="65" s="1"/>
  <c r="J3078" i="76"/>
  <c r="J3070" i="76"/>
  <c r="N3070" i="76"/>
  <c r="F65" i="65" s="1"/>
  <c r="E65" i="65" s="1"/>
  <c r="J3037" i="76"/>
  <c r="N3037" i="76"/>
  <c r="F32" i="65" s="1"/>
  <c r="E32" i="65" s="1"/>
  <c r="J3012" i="76"/>
  <c r="N3012" i="76"/>
  <c r="F8" i="65" s="1"/>
  <c r="E8" i="65" s="1"/>
  <c r="J3527" i="76"/>
  <c r="N3527" i="76"/>
  <c r="F12" i="61" s="1"/>
  <c r="E12" i="61" s="1"/>
  <c r="J1354" i="76"/>
  <c r="O1354" i="76"/>
  <c r="J1322" i="76"/>
  <c r="O1322" i="76"/>
  <c r="J1290" i="76"/>
  <c r="O1290" i="76"/>
  <c r="J1258" i="76"/>
  <c r="O1258" i="76"/>
  <c r="J1226" i="76"/>
  <c r="O1226" i="76"/>
  <c r="J1194" i="76"/>
  <c r="O1194" i="76"/>
  <c r="J1162" i="76"/>
  <c r="O1162" i="76"/>
  <c r="J1351" i="76"/>
  <c r="O1351" i="76"/>
  <c r="J1319" i="76"/>
  <c r="O1319" i="76"/>
  <c r="J1287" i="76"/>
  <c r="O1287" i="76"/>
  <c r="J1255" i="76"/>
  <c r="O1255" i="76"/>
  <c r="J1223" i="76"/>
  <c r="O1223" i="76"/>
  <c r="J1191" i="76"/>
  <c r="O1191" i="76"/>
  <c r="J1159" i="76"/>
  <c r="O1159" i="76"/>
  <c r="J1743" i="76"/>
  <c r="O1743" i="76"/>
  <c r="J1740" i="76"/>
  <c r="O1740" i="76"/>
  <c r="J1722" i="76"/>
  <c r="O1722" i="76"/>
  <c r="O1940" i="76"/>
  <c r="J1940" i="76"/>
  <c r="J2628" i="76"/>
  <c r="N2628" i="76"/>
  <c r="F27" i="66" s="1"/>
  <c r="E27" i="66" s="1"/>
  <c r="J2621" i="76"/>
  <c r="N2621" i="76"/>
  <c r="F20" i="66" s="1"/>
  <c r="E20" i="66" s="1"/>
  <c r="J3544" i="76"/>
  <c r="N3544" i="76"/>
  <c r="F8" i="31" s="1"/>
  <c r="E8" i="31" s="1"/>
  <c r="J2034" i="76"/>
  <c r="O2034" i="76"/>
  <c r="J2002" i="76"/>
  <c r="O2002" i="76"/>
  <c r="O1970" i="76"/>
  <c r="J1970" i="76"/>
  <c r="J2025" i="76"/>
  <c r="O2025" i="76"/>
  <c r="O1993" i="76"/>
  <c r="J1993" i="76"/>
  <c r="J2109" i="76"/>
  <c r="N2109" i="76"/>
  <c r="F9" i="5" s="1"/>
  <c r="E9" i="5" s="1"/>
  <c r="J2108" i="76"/>
  <c r="N2108" i="76"/>
  <c r="F8" i="5" s="1"/>
  <c r="E8" i="5" s="1"/>
  <c r="J2350" i="76"/>
  <c r="N2350" i="76"/>
  <c r="F96" i="48" s="1"/>
  <c r="E96" i="48" s="1"/>
  <c r="J2318" i="76"/>
  <c r="N2318" i="76"/>
  <c r="F64" i="48" s="1"/>
  <c r="E64" i="48" s="1"/>
  <c r="J2286" i="76"/>
  <c r="N2286" i="76"/>
  <c r="F32" i="48" s="1"/>
  <c r="E32" i="48" s="1"/>
  <c r="J2377" i="76"/>
  <c r="N2377" i="76"/>
  <c r="F123" i="48" s="1"/>
  <c r="E123" i="48" s="1"/>
  <c r="J2345" i="76"/>
  <c r="N2345" i="76"/>
  <c r="F91" i="48" s="1"/>
  <c r="E91" i="48" s="1"/>
  <c r="J2313" i="76"/>
  <c r="N2313" i="76"/>
  <c r="F59" i="48" s="1"/>
  <c r="E59" i="48" s="1"/>
  <c r="J2281" i="76"/>
  <c r="N2281" i="76"/>
  <c r="F27" i="48" s="1"/>
  <c r="E27" i="48" s="1"/>
  <c r="J2548" i="76"/>
  <c r="N2548" i="76"/>
  <c r="F29" i="63" s="1"/>
  <c r="E29" i="63" s="1"/>
  <c r="J2543" i="76"/>
  <c r="N2543" i="76"/>
  <c r="F24" i="63" s="1"/>
  <c r="E24" i="63" s="1"/>
  <c r="J2668" i="76"/>
  <c r="N2668" i="76"/>
  <c r="F41" i="67" s="1"/>
  <c r="E41" i="67" s="1"/>
  <c r="J2636" i="76"/>
  <c r="N2636" i="76"/>
  <c r="F9" i="67" s="1"/>
  <c r="E9" i="67" s="1"/>
  <c r="J2647" i="76"/>
  <c r="N2647" i="76"/>
  <c r="F20" i="67" s="1"/>
  <c r="E20" i="67" s="1"/>
  <c r="J2992" i="76"/>
  <c r="N2992" i="76"/>
  <c r="F91" i="60" s="1"/>
  <c r="E91" i="60" s="1"/>
  <c r="J2960" i="76"/>
  <c r="N2960" i="76"/>
  <c r="F59" i="60" s="1"/>
  <c r="E59" i="60" s="1"/>
  <c r="J2928" i="76"/>
  <c r="N2928" i="76"/>
  <c r="F27" i="60" s="1"/>
  <c r="E27" i="60" s="1"/>
  <c r="J2999" i="76"/>
  <c r="N2999" i="76"/>
  <c r="F98" i="60" s="1"/>
  <c r="E98" i="60" s="1"/>
  <c r="J2967" i="76"/>
  <c r="N2967" i="76"/>
  <c r="F66" i="60" s="1"/>
  <c r="E66" i="60" s="1"/>
  <c r="J2935" i="76"/>
  <c r="N2935" i="76"/>
  <c r="F34" i="60" s="1"/>
  <c r="E34" i="60" s="1"/>
  <c r="J3517" i="76"/>
  <c r="N3517" i="76"/>
  <c r="F95" i="40" s="1"/>
  <c r="E95" i="40" s="1"/>
  <c r="J3495" i="76"/>
  <c r="N3495" i="76"/>
  <c r="F73" i="40" s="1"/>
  <c r="E73" i="40" s="1"/>
  <c r="J3453" i="76"/>
  <c r="N3453" i="76"/>
  <c r="F31" i="40" s="1"/>
  <c r="E31" i="40" s="1"/>
  <c r="J3507" i="76"/>
  <c r="N3507" i="76"/>
  <c r="F85" i="40" s="1"/>
  <c r="E85" i="40" s="1"/>
  <c r="J3458" i="76"/>
  <c r="N3458" i="76"/>
  <c r="F36" i="40" s="1"/>
  <c r="E36" i="40" s="1"/>
  <c r="J3468" i="76"/>
  <c r="N3468" i="76"/>
  <c r="F46" i="40" s="1"/>
  <c r="E46" i="40" s="1"/>
  <c r="J15" i="76"/>
  <c r="O15" i="76"/>
  <c r="J186" i="76"/>
  <c r="O186" i="76"/>
  <c r="J250" i="76"/>
  <c r="O250" i="76"/>
  <c r="J406" i="76"/>
  <c r="O406" i="76"/>
  <c r="J470" i="76"/>
  <c r="O470" i="76"/>
  <c r="O534" i="76"/>
  <c r="J534" i="76"/>
  <c r="J2681" i="76"/>
  <c r="N2681" i="76"/>
  <c r="F11" i="68" s="1"/>
  <c r="E11" i="68" s="1"/>
  <c r="J3582" i="76"/>
  <c r="N3582" i="76"/>
  <c r="F24" i="7" s="1"/>
  <c r="E24" i="7" s="1"/>
  <c r="O850" i="76"/>
  <c r="J850" i="76"/>
  <c r="O818" i="76"/>
  <c r="J818" i="76"/>
  <c r="O786" i="76"/>
  <c r="J786" i="76"/>
  <c r="O754" i="76"/>
  <c r="J754" i="76"/>
  <c r="O722" i="76"/>
  <c r="J722" i="76"/>
  <c r="O851" i="76"/>
  <c r="J851" i="76"/>
  <c r="O819" i="76"/>
  <c r="J819" i="76"/>
  <c r="O787" i="76"/>
  <c r="J787" i="76"/>
  <c r="O755" i="76"/>
  <c r="J755" i="76"/>
  <c r="O723" i="76"/>
  <c r="J723" i="76"/>
  <c r="J149" i="76"/>
  <c r="O149" i="76"/>
  <c r="J213" i="76"/>
  <c r="O213" i="76"/>
  <c r="J369" i="76"/>
  <c r="O369" i="76"/>
  <c r="J433" i="76"/>
  <c r="O433" i="76"/>
  <c r="J497" i="76"/>
  <c r="O497" i="76"/>
  <c r="J2568" i="76"/>
  <c r="N2568" i="76"/>
  <c r="F15" i="62" s="1"/>
  <c r="E15" i="62" s="1"/>
  <c r="J2559" i="76"/>
  <c r="N2559" i="76"/>
  <c r="F6" i="62" s="1"/>
  <c r="E6" i="62" s="1"/>
  <c r="J2476" i="76"/>
  <c r="N2476" i="76"/>
  <c r="F21" i="47" s="1"/>
  <c r="E21" i="47" s="1"/>
  <c r="J2469" i="76"/>
  <c r="N2469" i="76"/>
  <c r="F14" i="47" s="1"/>
  <c r="E14" i="47" s="1"/>
  <c r="J2584" i="76"/>
  <c r="N2584" i="76"/>
  <c r="F8" i="46" s="1"/>
  <c r="E8" i="46" s="1"/>
  <c r="J2849" i="76"/>
  <c r="N2849" i="76"/>
  <c r="F161" i="19" s="1"/>
  <c r="E161" i="19" s="1"/>
  <c r="J2817" i="76"/>
  <c r="N2817" i="76"/>
  <c r="F129" i="19" s="1"/>
  <c r="E129" i="19" s="1"/>
  <c r="J2785" i="76"/>
  <c r="N2785" i="76"/>
  <c r="F97" i="19" s="1"/>
  <c r="E97" i="19" s="1"/>
  <c r="J2753" i="76"/>
  <c r="N2753" i="76"/>
  <c r="F65" i="19" s="1"/>
  <c r="E65" i="19" s="1"/>
  <c r="J2721" i="76"/>
  <c r="N2721" i="76"/>
  <c r="F33" i="19" s="1"/>
  <c r="E33" i="19" s="1"/>
  <c r="J2836" i="76"/>
  <c r="N2836" i="76"/>
  <c r="F148" i="19" s="1"/>
  <c r="E148" i="19" s="1"/>
  <c r="J2804" i="76"/>
  <c r="N2804" i="76"/>
  <c r="F116" i="19" s="1"/>
  <c r="E116" i="19" s="1"/>
  <c r="J2772" i="76"/>
  <c r="N2772" i="76"/>
  <c r="F84" i="19" s="1"/>
  <c r="E84" i="19" s="1"/>
  <c r="J2740" i="76"/>
  <c r="N2740" i="76"/>
  <c r="F52" i="19" s="1"/>
  <c r="E52" i="19" s="1"/>
  <c r="J2704" i="76"/>
  <c r="N2704" i="76"/>
  <c r="F16" i="19" s="1"/>
  <c r="E16" i="19" s="1"/>
  <c r="J3400" i="76"/>
  <c r="N3400" i="76"/>
  <c r="F54" i="39" s="1"/>
  <c r="E54" i="39" s="1"/>
  <c r="J3399" i="76"/>
  <c r="N3399" i="76"/>
  <c r="F53" i="39" s="1"/>
  <c r="E53" i="39" s="1"/>
  <c r="J3367" i="76"/>
  <c r="N3367" i="76"/>
  <c r="F21" i="39" s="1"/>
  <c r="E21" i="39" s="1"/>
  <c r="J3356" i="76"/>
  <c r="N3356" i="76"/>
  <c r="F10" i="39" s="1"/>
  <c r="E10" i="39" s="1"/>
  <c r="J3537" i="76"/>
  <c r="N3537" i="76"/>
  <c r="F10" i="30" s="1"/>
  <c r="E10" i="30" s="1"/>
  <c r="J3653" i="76"/>
  <c r="N3653" i="76"/>
  <c r="F72" i="33" s="1"/>
  <c r="E72" i="33" s="1"/>
  <c r="N3662" i="76"/>
  <c r="F81" i="33" s="1"/>
  <c r="E81" i="33" s="1"/>
  <c r="J3662" i="76"/>
  <c r="J3599" i="76"/>
  <c r="N3599" i="76"/>
  <c r="F18" i="33" s="1"/>
  <c r="E18" i="33" s="1"/>
  <c r="J3634" i="76"/>
  <c r="N3634" i="76"/>
  <c r="F53" i="33" s="1"/>
  <c r="E53" i="33" s="1"/>
  <c r="N3648" i="76"/>
  <c r="F67" i="33" s="1"/>
  <c r="E67" i="33" s="1"/>
  <c r="J3648" i="76"/>
  <c r="J124" i="76"/>
  <c r="O124" i="76"/>
  <c r="J204" i="76"/>
  <c r="O204" i="76"/>
  <c r="J268" i="76"/>
  <c r="O268" i="76"/>
  <c r="J424" i="76"/>
  <c r="O424" i="76"/>
  <c r="J488" i="76"/>
  <c r="O488" i="76"/>
  <c r="J2452" i="76"/>
  <c r="N2452" i="76"/>
  <c r="F76" i="49" s="1"/>
  <c r="E76" i="49" s="1"/>
  <c r="J2420" i="76"/>
  <c r="N2420" i="76"/>
  <c r="F44" i="49" s="1"/>
  <c r="E44" i="49" s="1"/>
  <c r="J2388" i="76"/>
  <c r="N2388" i="76"/>
  <c r="J2435" i="76"/>
  <c r="N2435" i="76"/>
  <c r="F59" i="49" s="1"/>
  <c r="E59" i="49" s="1"/>
  <c r="J2403" i="76"/>
  <c r="N2403" i="76"/>
  <c r="F27" i="49" s="1"/>
  <c r="E27" i="49" s="1"/>
  <c r="J2504" i="76"/>
  <c r="N2504" i="76"/>
  <c r="F22" i="64" s="1"/>
  <c r="E22" i="64" s="1"/>
  <c r="J2514" i="76"/>
  <c r="N2514" i="76"/>
  <c r="F32" i="64" s="1"/>
  <c r="E32" i="64" s="1"/>
  <c r="J2487" i="76"/>
  <c r="N2487" i="76"/>
  <c r="F5" i="64" s="1"/>
  <c r="E5" i="64" s="1"/>
  <c r="J2877" i="76"/>
  <c r="N2877" i="76"/>
  <c r="F28" i="43" s="1"/>
  <c r="E28" i="43" s="1"/>
  <c r="J2859" i="76"/>
  <c r="N2859" i="76"/>
  <c r="F10" i="43" s="1"/>
  <c r="E10" i="43" s="1"/>
  <c r="J2862" i="76"/>
  <c r="N2862" i="76"/>
  <c r="F13" i="43" s="1"/>
  <c r="E13" i="43" s="1"/>
  <c r="J3404" i="76"/>
  <c r="N3404" i="76"/>
  <c r="F6" i="28" s="1"/>
  <c r="E6" i="28" s="1"/>
  <c r="J984" i="76"/>
  <c r="O984" i="76"/>
  <c r="O970" i="76"/>
  <c r="J970" i="76"/>
  <c r="O938" i="76"/>
  <c r="J938" i="76"/>
  <c r="O965" i="76"/>
  <c r="J965" i="76"/>
  <c r="O933" i="76"/>
  <c r="J933" i="76"/>
  <c r="O1565" i="76"/>
  <c r="J1565" i="76"/>
  <c r="O1560" i="76"/>
  <c r="J1560" i="76"/>
  <c r="O1528" i="76"/>
  <c r="J1528" i="76"/>
  <c r="O1496" i="76"/>
  <c r="J1496" i="76"/>
  <c r="J1531" i="76"/>
  <c r="O1531" i="76"/>
  <c r="J1435" i="76"/>
  <c r="O1435" i="76"/>
  <c r="J1853" i="76"/>
  <c r="O1853" i="76"/>
  <c r="J115" i="76"/>
  <c r="O115" i="76"/>
  <c r="J371" i="76"/>
  <c r="O371" i="76"/>
  <c r="J1485" i="76"/>
  <c r="O1485" i="76"/>
  <c r="J1412" i="76"/>
  <c r="O1412" i="76"/>
  <c r="J1457" i="76"/>
  <c r="O1457" i="76"/>
  <c r="J1521" i="76"/>
  <c r="O1521" i="76"/>
  <c r="J1430" i="76"/>
  <c r="O1430" i="76"/>
  <c r="O1904" i="76"/>
  <c r="J1904" i="76"/>
  <c r="O1872" i="76"/>
  <c r="J1872" i="76"/>
  <c r="O1901" i="76"/>
  <c r="J1901" i="76"/>
  <c r="O1869" i="76"/>
  <c r="J1869" i="76"/>
  <c r="J1840" i="76"/>
  <c r="O1840" i="76"/>
  <c r="J1818" i="76"/>
  <c r="O1818" i="76"/>
  <c r="J247" i="76"/>
  <c r="O247" i="76"/>
  <c r="B5" i="63"/>
  <c r="B6" i="63"/>
  <c r="B7" i="63"/>
  <c r="B8" i="63"/>
  <c r="B9" i="63"/>
  <c r="B10" i="63"/>
  <c r="B11" i="63"/>
  <c r="B12" i="63"/>
  <c r="B13" i="63"/>
  <c r="B14" i="63"/>
  <c r="B15" i="63"/>
  <c r="B16" i="63"/>
  <c r="B17" i="63"/>
  <c r="B18" i="63"/>
  <c r="B19" i="63"/>
  <c r="B20" i="63"/>
  <c r="B21" i="63"/>
  <c r="B22" i="63"/>
  <c r="B23" i="63"/>
  <c r="B24" i="63"/>
  <c r="B25" i="63"/>
  <c r="B26" i="63"/>
  <c r="B27" i="63"/>
  <c r="B28" i="63"/>
  <c r="B29" i="63"/>
  <c r="B30" i="63"/>
  <c r="B31" i="63"/>
  <c r="B32" i="63"/>
  <c r="B33" i="63"/>
  <c r="B34" i="63"/>
  <c r="B35" i="63"/>
  <c r="B36" i="63"/>
  <c r="B37" i="63"/>
  <c r="F7" i="67" l="1"/>
  <c r="E7" i="67" s="1"/>
  <c r="F5" i="67"/>
  <c r="E5" i="67" s="1"/>
  <c r="F274" i="65"/>
  <c r="E274" i="65" s="1"/>
  <c r="F338" i="65"/>
  <c r="E338" i="65" s="1"/>
  <c r="F267" i="65"/>
  <c r="E267" i="65" s="1"/>
  <c r="F331" i="65"/>
  <c r="E331" i="65" s="1"/>
  <c r="F12" i="64"/>
  <c r="E12" i="64" s="1"/>
  <c r="F296" i="65"/>
  <c r="E296" i="65" s="1"/>
  <c r="F304" i="65"/>
  <c r="E304" i="65" s="1"/>
  <c r="F275" i="65"/>
  <c r="E275" i="65" s="1"/>
  <c r="F339" i="65"/>
  <c r="E339" i="65" s="1"/>
  <c r="F260" i="65"/>
  <c r="E260" i="65" s="1"/>
  <c r="F324" i="65"/>
  <c r="E324" i="65" s="1"/>
  <c r="F253" i="65"/>
  <c r="E253" i="65" s="1"/>
  <c r="F317" i="65"/>
  <c r="E317" i="65" s="1"/>
  <c r="F287" i="65"/>
  <c r="E287" i="65" s="1"/>
  <c r="F290" i="65"/>
  <c r="E290" i="65" s="1"/>
  <c r="F268" i="65"/>
  <c r="E268" i="65" s="1"/>
  <c r="F332" i="65"/>
  <c r="E332" i="65" s="1"/>
  <c r="F261" i="65"/>
  <c r="E261" i="65" s="1"/>
  <c r="F325" i="65"/>
  <c r="E325" i="65" s="1"/>
  <c r="F295" i="65"/>
  <c r="E295" i="65" s="1"/>
  <c r="F298" i="65"/>
  <c r="E298" i="65" s="1"/>
  <c r="F291" i="65"/>
  <c r="E291" i="65" s="1"/>
  <c r="F276" i="65"/>
  <c r="E276" i="65" s="1"/>
  <c r="F340" i="65"/>
  <c r="E340" i="65" s="1"/>
  <c r="F269" i="65"/>
  <c r="E269" i="65" s="1"/>
  <c r="F333" i="65"/>
  <c r="E333" i="65" s="1"/>
  <c r="F246" i="65"/>
  <c r="E246" i="65" s="1"/>
  <c r="F310" i="65"/>
  <c r="E310" i="65" s="1"/>
  <c r="F239" i="65"/>
  <c r="E239" i="65" s="1"/>
  <c r="F303" i="65"/>
  <c r="E303" i="65" s="1"/>
  <c r="F288" i="65"/>
  <c r="E288" i="65" s="1"/>
  <c r="F281" i="65"/>
  <c r="E281" i="65" s="1"/>
  <c r="F284" i="65"/>
  <c r="E284" i="65" s="1"/>
  <c r="F277" i="65"/>
  <c r="E277" i="65" s="1"/>
  <c r="F341" i="65"/>
  <c r="E341" i="65" s="1"/>
  <c r="F254" i="65"/>
  <c r="E254" i="65" s="1"/>
  <c r="F318" i="65"/>
  <c r="E318" i="65" s="1"/>
  <c r="F247" i="65"/>
  <c r="E247" i="65" s="1"/>
  <c r="F311" i="65"/>
  <c r="E311" i="65" s="1"/>
  <c r="F289" i="65"/>
  <c r="E289" i="65" s="1"/>
  <c r="F282" i="65"/>
  <c r="E282" i="65" s="1"/>
  <c r="F294" i="65"/>
  <c r="E294" i="65" s="1"/>
  <c r="F272" i="65"/>
  <c r="E272" i="65" s="1"/>
  <c r="F283" i="65"/>
  <c r="E283" i="65" s="1"/>
  <c r="F302" i="65"/>
  <c r="E302" i="65" s="1"/>
  <c r="F280" i="65"/>
  <c r="E280" i="65" s="1"/>
  <c r="F344" i="65"/>
  <c r="E344" i="65" s="1"/>
  <c r="F273" i="65"/>
  <c r="E273" i="65" s="1"/>
  <c r="F337" i="65"/>
  <c r="E337" i="65" s="1"/>
  <c r="F336" i="65"/>
  <c r="E336" i="65" s="1"/>
  <c r="F299" i="65"/>
  <c r="E299" i="65" s="1"/>
  <c r="F252" i="65"/>
  <c r="E252" i="65" s="1"/>
  <c r="F316" i="65"/>
  <c r="E316" i="65" s="1"/>
  <c r="F245" i="65"/>
  <c r="E245" i="65" s="1"/>
  <c r="F309" i="65"/>
  <c r="E309" i="65" s="1"/>
  <c r="F286" i="65"/>
  <c r="E286" i="65" s="1"/>
  <c r="F279" i="65"/>
  <c r="E279" i="65" s="1"/>
  <c r="F343" i="65"/>
  <c r="E343" i="65" s="1"/>
  <c r="F264" i="65"/>
  <c r="E264" i="65" s="1"/>
  <c r="F297" i="65"/>
  <c r="E297" i="65" s="1"/>
  <c r="F285" i="65"/>
  <c r="E285" i="65" s="1"/>
  <c r="F262" i="65"/>
  <c r="E262" i="65" s="1"/>
  <c r="F326" i="65"/>
  <c r="E326" i="65" s="1"/>
  <c r="F255" i="65"/>
  <c r="E255" i="65" s="1"/>
  <c r="F319" i="65"/>
  <c r="E319" i="65" s="1"/>
  <c r="F265" i="65"/>
  <c r="E265" i="65" s="1"/>
  <c r="F258" i="65"/>
  <c r="E258" i="65" s="1"/>
  <c r="F251" i="65"/>
  <c r="E251" i="65" s="1"/>
  <c r="F315" i="65"/>
  <c r="E315" i="65" s="1"/>
  <c r="F293" i="65"/>
  <c r="E293" i="65" s="1"/>
  <c r="F270" i="65"/>
  <c r="E270" i="65" s="1"/>
  <c r="F334" i="65"/>
  <c r="E334" i="65" s="1"/>
  <c r="F263" i="65"/>
  <c r="E263" i="65" s="1"/>
  <c r="F327" i="65"/>
  <c r="E327" i="65" s="1"/>
  <c r="F248" i="65"/>
  <c r="E248" i="65" s="1"/>
  <c r="F312" i="65"/>
  <c r="E312" i="65" s="1"/>
  <c r="F241" i="65"/>
  <c r="E241" i="65" s="1"/>
  <c r="F305" i="65"/>
  <c r="E305" i="65" s="1"/>
  <c r="F266" i="65"/>
  <c r="E266" i="65" s="1"/>
  <c r="F330" i="65"/>
  <c r="E330" i="65" s="1"/>
  <c r="F259" i="65"/>
  <c r="E259" i="65" s="1"/>
  <c r="F323" i="65"/>
  <c r="E323" i="65" s="1"/>
  <c r="F244" i="65"/>
  <c r="E244" i="65" s="1"/>
  <c r="F308" i="65"/>
  <c r="E308" i="65" s="1"/>
  <c r="F237" i="65"/>
  <c r="E237" i="65" s="1"/>
  <c r="F301" i="65"/>
  <c r="E301" i="65" s="1"/>
  <c r="F278" i="65"/>
  <c r="E278" i="65" s="1"/>
  <c r="F342" i="65"/>
  <c r="E342" i="65" s="1"/>
  <c r="F271" i="65"/>
  <c r="E271" i="65" s="1"/>
  <c r="F335" i="65"/>
  <c r="E335" i="65" s="1"/>
  <c r="F256" i="65"/>
  <c r="E256" i="65" s="1"/>
  <c r="F320" i="65"/>
  <c r="E320" i="65" s="1"/>
  <c r="F249" i="65"/>
  <c r="E249" i="65" s="1"/>
  <c r="F313" i="65"/>
  <c r="E313" i="65" s="1"/>
  <c r="F242" i="65"/>
  <c r="E242" i="65" s="1"/>
  <c r="F306" i="65"/>
  <c r="E306" i="65" s="1"/>
  <c r="F328" i="65"/>
  <c r="E328" i="65" s="1"/>
  <c r="F257" i="65"/>
  <c r="E257" i="65" s="1"/>
  <c r="F321" i="65"/>
  <c r="E321" i="65" s="1"/>
  <c r="F250" i="65"/>
  <c r="E250" i="65" s="1"/>
  <c r="F314" i="65"/>
  <c r="E314" i="65" s="1"/>
  <c r="F243" i="65"/>
  <c r="E243" i="65" s="1"/>
  <c r="F307" i="65"/>
  <c r="E307" i="65" s="1"/>
  <c r="F292" i="65"/>
  <c r="E292" i="65" s="1"/>
  <c r="F322" i="65"/>
  <c r="E322" i="65" s="1"/>
  <c r="F300" i="65"/>
  <c r="E300" i="65" s="1"/>
  <c r="F329" i="65"/>
  <c r="E329" i="65" s="1"/>
  <c r="F20" i="65"/>
  <c r="E20" i="65" s="1"/>
  <c r="F51" i="65"/>
  <c r="E51" i="65" s="1"/>
  <c r="F52" i="65"/>
  <c r="E52" i="65" s="1"/>
  <c r="F7" i="63"/>
  <c r="E7" i="63" s="1"/>
  <c r="F5" i="61"/>
  <c r="E5" i="61" s="1"/>
  <c r="F19" i="68"/>
  <c r="E19" i="68" s="1"/>
  <c r="F7" i="68"/>
  <c r="E7" i="68" s="1"/>
  <c r="F9" i="63"/>
  <c r="E9" i="63" s="1"/>
  <c r="F12" i="49"/>
  <c r="E12" i="49" s="1"/>
  <c r="F39" i="39"/>
  <c r="E39" i="39" s="1"/>
  <c r="F4" i="61"/>
  <c r="E4" i="61" s="1"/>
  <c r="F15" i="61"/>
  <c r="E15" i="61" s="1"/>
  <c r="F8" i="61"/>
  <c r="E8" i="61" s="1"/>
  <c r="F6" i="61"/>
  <c r="E6" i="61" s="1"/>
  <c r="F8" i="68"/>
  <c r="E8" i="68" s="1"/>
  <c r="F29" i="66"/>
  <c r="E29" i="66" s="1"/>
  <c r="F6" i="68"/>
  <c r="E6" i="68" s="1"/>
  <c r="F8" i="67"/>
  <c r="E8" i="67" s="1"/>
  <c r="F8" i="66"/>
  <c r="E8" i="66" s="1"/>
  <c r="F46" i="67"/>
  <c r="E46" i="67" s="1"/>
  <c r="F9" i="62"/>
  <c r="E9" i="62" s="1"/>
  <c r="F37" i="63"/>
  <c r="E37" i="63" s="1"/>
  <c r="F4" i="64"/>
  <c r="E4" i="64" s="1"/>
  <c r="F26" i="62"/>
  <c r="E26" i="62" s="1"/>
  <c r="F7" i="62"/>
  <c r="E7" i="62" s="1"/>
  <c r="F8" i="62"/>
  <c r="E8" i="62" s="1"/>
  <c r="F4" i="62"/>
  <c r="E4" i="62" s="1"/>
  <c r="F4" i="63"/>
  <c r="E4" i="63" s="1"/>
  <c r="F5" i="63"/>
  <c r="E5" i="63" s="1"/>
  <c r="F40" i="64"/>
  <c r="E40" i="64" s="1"/>
  <c r="F7" i="64"/>
  <c r="E7" i="64" s="1"/>
  <c r="F7" i="30"/>
  <c r="E7" i="30" s="1"/>
  <c r="F7" i="57"/>
  <c r="E7" i="57" s="1"/>
  <c r="F6" i="30"/>
  <c r="E6" i="30" s="1"/>
  <c r="F6" i="57"/>
  <c r="E6" i="57" s="1"/>
  <c r="F5" i="30"/>
  <c r="E5" i="30" s="1"/>
  <c r="F5" i="57"/>
  <c r="E5" i="57" s="1"/>
  <c r="F8" i="30"/>
  <c r="E8" i="30" s="1"/>
  <c r="F8" i="57"/>
  <c r="E8" i="57" s="1"/>
  <c r="F12" i="30"/>
  <c r="E12" i="30" s="1"/>
  <c r="F16" i="57"/>
  <c r="E16" i="57" s="1"/>
  <c r="F4" i="57"/>
  <c r="E4" i="57" s="1"/>
  <c r="F4" i="30"/>
  <c r="E4" i="30" s="1"/>
  <c r="B5" i="14"/>
  <c r="B6" i="14" s="1"/>
  <c r="B7" i="14" s="1"/>
  <c r="B8" i="14" s="1"/>
  <c r="B9" i="14" s="1"/>
  <c r="B10" i="14" s="1"/>
  <c r="B11" i="14" s="1"/>
  <c r="B12" i="14" s="1"/>
  <c r="B5" i="13"/>
  <c r="B6" i="13" s="1"/>
  <c r="B7" i="13" s="1"/>
  <c r="B8" i="13" s="1"/>
  <c r="B9" i="13" s="1"/>
  <c r="B10" i="13" s="1"/>
  <c r="B11" i="13" s="1"/>
  <c r="B12" i="13" s="1"/>
  <c r="B5" i="47" l="1"/>
  <c r="B4" i="68"/>
  <c r="B5" i="60"/>
  <c r="B4" i="67"/>
  <c r="B4" i="66"/>
  <c r="B5" i="65"/>
  <c r="B4" i="64"/>
  <c r="B5" i="64" s="1"/>
  <c r="B6" i="64" s="1"/>
  <c r="B7" i="64" s="1"/>
  <c r="B8" i="64" s="1"/>
  <c r="B4" i="63"/>
  <c r="B4" i="62"/>
  <c r="B4" i="46"/>
  <c r="B4" i="19"/>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4" i="49"/>
  <c r="B5" i="49" s="1"/>
  <c r="B6" i="49" s="1"/>
  <c r="B7" i="49" s="1"/>
  <c r="B8" i="49" s="1"/>
  <c r="B9" i="49" s="1"/>
  <c r="B10" i="49" s="1"/>
  <c r="B11" i="49" s="1"/>
  <c r="B12" i="49" s="1"/>
  <c r="B13" i="49" s="1"/>
  <c r="B14" i="49" s="1"/>
  <c r="B15" i="49" s="1"/>
  <c r="B16" i="49" s="1"/>
  <c r="B17" i="49" s="1"/>
  <c r="B18" i="49" s="1"/>
  <c r="B19" i="49" s="1"/>
  <c r="B20" i="49" s="1"/>
  <c r="B21" i="49" s="1"/>
  <c r="B22" i="49" s="1"/>
  <c r="B23" i="49" s="1"/>
  <c r="B24" i="49" s="1"/>
  <c r="B25" i="49" s="1"/>
  <c r="B26" i="49" s="1"/>
  <c r="B27" i="49" s="1"/>
  <c r="B28" i="49" s="1"/>
  <c r="B29" i="49" s="1"/>
  <c r="B30" i="49" s="1"/>
  <c r="B31" i="49" s="1"/>
  <c r="B32" i="49" s="1"/>
  <c r="B33" i="49" s="1"/>
  <c r="B34" i="49" s="1"/>
  <c r="B35" i="49" s="1"/>
  <c r="B36" i="49" s="1"/>
  <c r="B37" i="49" s="1"/>
  <c r="B38" i="49" s="1"/>
  <c r="B39" i="49" s="1"/>
  <c r="B40" i="49" s="1"/>
  <c r="B41" i="49" s="1"/>
  <c r="B42" i="49" s="1"/>
  <c r="B43" i="49" s="1"/>
  <c r="B44" i="49" s="1"/>
  <c r="B45" i="49" s="1"/>
  <c r="B46" i="49" s="1"/>
  <c r="B47" i="49" s="1"/>
  <c r="B48" i="49" s="1"/>
  <c r="B49" i="49" s="1"/>
  <c r="B50" i="49" s="1"/>
  <c r="B51" i="49" s="1"/>
  <c r="B52" i="49" s="1"/>
  <c r="B53" i="49" s="1"/>
  <c r="B54" i="49" s="1"/>
  <c r="B55" i="49" s="1"/>
  <c r="B56" i="49" s="1"/>
  <c r="B57" i="49" s="1"/>
  <c r="B58" i="49" s="1"/>
  <c r="B59" i="49" s="1"/>
  <c r="B60" i="49" s="1"/>
  <c r="B61" i="49" s="1"/>
  <c r="B62" i="49" s="1"/>
  <c r="B63" i="49" s="1"/>
  <c r="B64" i="49" s="1"/>
  <c r="B65" i="49" s="1"/>
  <c r="B66" i="49" s="1"/>
  <c r="B67" i="49" s="1"/>
  <c r="B68" i="49" s="1"/>
  <c r="B69" i="49" s="1"/>
  <c r="B70" i="49" s="1"/>
  <c r="B71" i="49" s="1"/>
  <c r="B72" i="49" s="1"/>
  <c r="B73" i="49" s="1"/>
  <c r="B74" i="49" s="1"/>
  <c r="B75" i="49" s="1"/>
  <c r="B76" i="49" s="1"/>
  <c r="B77" i="49" s="1"/>
  <c r="B78" i="49" s="1"/>
  <c r="B79" i="49" s="1"/>
  <c r="B80" i="49" s="1"/>
  <c r="B81" i="49" s="1"/>
  <c r="B82" i="49" s="1"/>
  <c r="B4" i="48"/>
  <c r="B4" i="43"/>
  <c r="B5" i="43" s="1"/>
  <c r="B6" i="43" s="1"/>
  <c r="B7" i="43" s="1"/>
  <c r="B8" i="43" s="1"/>
  <c r="B9" i="43" s="1"/>
  <c r="B10" i="43" s="1"/>
  <c r="B11" i="43" s="1"/>
  <c r="B12" i="43" s="1"/>
  <c r="B13" i="43" s="1"/>
  <c r="B14" i="43" s="1"/>
  <c r="B15" i="43" s="1"/>
  <c r="B16" i="43" s="1"/>
  <c r="B17" i="43" s="1"/>
  <c r="B18" i="43" s="1"/>
  <c r="B19" i="43" s="1"/>
  <c r="B20" i="43" s="1"/>
  <c r="B21" i="43" s="1"/>
  <c r="B22" i="43" s="1"/>
  <c r="B23" i="43" s="1"/>
  <c r="B24" i="43" s="1"/>
  <c r="B25" i="43" s="1"/>
  <c r="B26" i="43" s="1"/>
  <c r="B27" i="43" s="1"/>
  <c r="B28" i="43" s="1"/>
  <c r="B29" i="43" s="1"/>
  <c r="B30" i="43" s="1"/>
  <c r="B31" i="43" s="1"/>
  <c r="B32" i="43" s="1"/>
  <c r="B33" i="43" s="1"/>
  <c r="B34" i="43" s="1"/>
  <c r="B35" i="43" s="1"/>
  <c r="B36" i="43" s="1"/>
  <c r="B37" i="43" s="1"/>
  <c r="B38" i="43" s="1"/>
  <c r="B39" i="43" s="1"/>
  <c r="B40" i="43" s="1"/>
  <c r="B41" i="43" s="1"/>
  <c r="B42" i="43" s="1"/>
  <c r="B43" i="43" s="1"/>
  <c r="B44" i="43" s="1"/>
  <c r="B45" i="43" s="1"/>
  <c r="B46" i="43" s="1"/>
  <c r="B47" i="43" s="1"/>
  <c r="B48" i="43" s="1"/>
  <c r="B49" i="43" s="1"/>
  <c r="B50" i="43" s="1"/>
  <c r="B51" i="43" s="1"/>
  <c r="B52" i="43" s="1"/>
  <c r="B53" i="43" s="1"/>
  <c r="B54" i="43" s="1"/>
  <c r="B55" i="43" s="1"/>
  <c r="B4" i="7"/>
  <c r="B5" i="7" s="1"/>
  <c r="B6" i="7" s="1"/>
  <c r="B7" i="7" s="1"/>
  <c r="B8" i="7" s="1"/>
  <c r="B9" i="7" s="1"/>
  <c r="B10" i="7" s="1"/>
  <c r="B11" i="7" s="1"/>
  <c r="B12" i="7" s="1"/>
  <c r="B13" i="7" s="1"/>
  <c r="B14" i="7" s="1"/>
  <c r="B15" i="7" s="1"/>
  <c r="B16" i="7" s="1"/>
  <c r="B17" i="7" s="1"/>
  <c r="B18" i="7" s="1"/>
  <c r="B19" i="7" s="1"/>
  <c r="B20" i="7" s="1"/>
  <c r="B21" i="7" s="1"/>
  <c r="B22" i="7" s="1"/>
  <c r="B23" i="7" s="1"/>
  <c r="B24" i="7" s="1"/>
  <c r="B25" i="7" s="1"/>
  <c r="B26" i="7" s="1"/>
  <c r="B4" i="40"/>
  <c r="B4" i="28"/>
  <c r="B5" i="28" s="1"/>
  <c r="B6" i="28" s="1"/>
  <c r="B7" i="28" s="1"/>
  <c r="B8" i="28" s="1"/>
  <c r="B9" i="28" s="1"/>
  <c r="B10" i="28" s="1"/>
  <c r="B11" i="28" s="1"/>
  <c r="B12" i="28" s="1"/>
  <c r="B13" i="28" s="1"/>
  <c r="B14" i="28" s="1"/>
  <c r="B15" i="28" s="1"/>
  <c r="B16" i="28" s="1"/>
  <c r="B17" i="28" s="1"/>
  <c r="B18" i="28" s="1"/>
  <c r="B19" i="28" s="1"/>
  <c r="B20" i="28" s="1"/>
  <c r="B21" i="28" s="1"/>
  <c r="B22" i="28" s="1"/>
  <c r="B23" i="28" s="1"/>
  <c r="B24" i="28" s="1"/>
  <c r="B25" i="28" s="1"/>
  <c r="B26" i="28" s="1"/>
  <c r="B27" i="28" s="1"/>
  <c r="B5" i="39"/>
  <c r="B6" i="39" s="1"/>
  <c r="B7" i="39" s="1"/>
  <c r="B8" i="39" s="1"/>
  <c r="B9" i="39" s="1"/>
  <c r="B10" i="39" s="1"/>
  <c r="B11" i="39" s="1"/>
  <c r="B12" i="39" s="1"/>
  <c r="B13" i="39" s="1"/>
  <c r="B14" i="39" s="1"/>
  <c r="B15" i="39" s="1"/>
  <c r="B16" i="39" s="1"/>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A70" i="6"/>
  <c r="A3" i="6"/>
  <c r="A4" i="6"/>
  <c r="A5" i="6"/>
  <c r="A6" i="6"/>
  <c r="A7" i="6"/>
  <c r="A8" i="6"/>
  <c r="A9" i="6"/>
  <c r="A10" i="6"/>
  <c r="A11" i="6"/>
  <c r="A12" i="6"/>
  <c r="A13" i="6"/>
  <c r="A14" i="6"/>
  <c r="A15" i="6"/>
  <c r="A16" i="6"/>
  <c r="A17" i="6"/>
  <c r="A18" i="6"/>
  <c r="A19" i="6"/>
  <c r="A20" i="6"/>
  <c r="A21" i="6"/>
  <c r="A22" i="6"/>
  <c r="A23" i="6"/>
  <c r="A24" i="6"/>
  <c r="A25" i="6"/>
  <c r="A26" i="6"/>
  <c r="A27" i="6"/>
  <c r="A28" i="6"/>
  <c r="A29" i="6"/>
  <c r="A30" i="6"/>
  <c r="A31" i="6"/>
  <c r="A32" i="6"/>
  <c r="A33" i="6"/>
  <c r="A34" i="6"/>
  <c r="A35" i="6"/>
  <c r="A36" i="6"/>
  <c r="A37" i="6"/>
  <c r="A38" i="6"/>
  <c r="A39" i="6"/>
  <c r="A40" i="6"/>
  <c r="A41" i="6"/>
  <c r="A42" i="6"/>
  <c r="A43" i="6"/>
  <c r="A44" i="6"/>
  <c r="A45" i="6"/>
  <c r="A46" i="6"/>
  <c r="A47" i="6"/>
  <c r="A48" i="6"/>
  <c r="A49" i="6"/>
  <c r="A50" i="6"/>
  <c r="A51" i="6"/>
  <c r="A52" i="6"/>
  <c r="A53" i="6"/>
  <c r="A54" i="6"/>
  <c r="A55" i="6"/>
  <c r="A56" i="6"/>
  <c r="A57" i="6"/>
  <c r="A58" i="6"/>
  <c r="A59" i="6"/>
  <c r="A60" i="6"/>
  <c r="A61" i="6"/>
  <c r="A62" i="6"/>
  <c r="A63" i="6"/>
  <c r="A64" i="6"/>
  <c r="A65" i="6"/>
  <c r="A66" i="6"/>
  <c r="A67" i="6"/>
  <c r="A68" i="6"/>
  <c r="A69" i="6"/>
  <c r="B45" i="39" l="1"/>
  <c r="B46" i="39" s="1"/>
  <c r="B47" i="39" s="1"/>
  <c r="B48" i="39" s="1"/>
  <c r="B49" i="39" s="1"/>
  <c r="B50" i="39" s="1"/>
  <c r="B51" i="39" s="1"/>
  <c r="B52" i="39" s="1"/>
  <c r="B53" i="39" s="1"/>
  <c r="B54" i="39" s="1"/>
  <c r="B55" i="39" s="1"/>
  <c r="B11" i="64"/>
  <c r="B12" i="64" s="1"/>
  <c r="B13" i="64" s="1"/>
  <c r="B14" i="64" s="1"/>
  <c r="B15" i="64" s="1"/>
  <c r="B16" i="64" s="1"/>
  <c r="B17" i="64" s="1"/>
  <c r="B18" i="64" s="1"/>
  <c r="B19" i="64" s="1"/>
  <c r="B20" i="64" s="1"/>
  <c r="B21" i="64" s="1"/>
  <c r="B22" i="64" s="1"/>
  <c r="B23" i="64" s="1"/>
  <c r="B24" i="64" s="1"/>
  <c r="B25" i="64" s="1"/>
  <c r="B26" i="64" s="1"/>
  <c r="B27" i="64" s="1"/>
  <c r="B28" i="64" s="1"/>
  <c r="B29" i="64" s="1"/>
  <c r="B30" i="64" s="1"/>
  <c r="B31" i="64" s="1"/>
  <c r="B32" i="64" s="1"/>
  <c r="B33" i="64" s="1"/>
  <c r="B34" i="64" s="1"/>
  <c r="B35" i="64" s="1"/>
  <c r="B36" i="64" s="1"/>
  <c r="B37" i="64" s="1"/>
  <c r="B38" i="64" s="1"/>
  <c r="B39" i="64" s="1"/>
  <c r="B40" i="64" s="1"/>
  <c r="B5" i="48"/>
  <c r="B6" i="60"/>
  <c r="B5" i="68"/>
  <c r="B5" i="67"/>
  <c r="B5" i="66"/>
  <c r="B5" i="62"/>
  <c r="B5" i="46"/>
  <c r="B6" i="47"/>
  <c r="B6" i="65"/>
  <c r="B7" i="60" l="1"/>
  <c r="B6" i="68"/>
  <c r="B6" i="67"/>
  <c r="B6" i="66"/>
  <c r="B6" i="62"/>
  <c r="B6" i="46"/>
  <c r="B7" i="47"/>
  <c r="B8" i="47" s="1"/>
  <c r="B7" i="65"/>
  <c r="B9" i="47" l="1"/>
  <c r="B10" i="47" s="1"/>
  <c r="B8" i="62"/>
  <c r="B7" i="67"/>
  <c r="B8" i="65"/>
  <c r="B8" i="60"/>
  <c r="B7" i="68"/>
  <c r="B7" i="66"/>
  <c r="B7" i="62"/>
  <c r="B7" i="46"/>
  <c r="B8" i="66" l="1"/>
  <c r="B9" i="62"/>
  <c r="B10" i="62" s="1"/>
  <c r="B8" i="46"/>
  <c r="B9" i="46" s="1"/>
  <c r="B11" i="47"/>
  <c r="B9" i="60"/>
  <c r="B8" i="67"/>
  <c r="B31" i="33"/>
  <c r="B8" i="68"/>
  <c r="B9" i="65"/>
  <c r="B11" i="62" l="1"/>
  <c r="B10" i="46"/>
  <c r="B11" i="46" s="1"/>
  <c r="B12" i="46" s="1"/>
  <c r="B13" i="46" s="1"/>
  <c r="B10" i="60"/>
  <c r="B12" i="47"/>
  <c r="B13" i="47" s="1"/>
  <c r="B12" i="62"/>
  <c r="B13" i="62" s="1"/>
  <c r="B9" i="68"/>
  <c r="B10" i="68" s="1"/>
  <c r="B11" i="68" s="1"/>
  <c r="B9" i="67"/>
  <c r="B32" i="33"/>
  <c r="B33" i="33" s="1"/>
  <c r="B34" i="33" s="1"/>
  <c r="B10" i="65"/>
  <c r="B11" i="60" l="1"/>
  <c r="B12" i="60" s="1"/>
  <c r="B12" i="68"/>
  <c r="B13" i="68" s="1"/>
  <c r="B14" i="62"/>
  <c r="B14" i="46"/>
  <c r="B11" i="66"/>
  <c r="B12" i="66" s="1"/>
  <c r="B14" i="47"/>
  <c r="B10" i="67"/>
  <c r="B35" i="33"/>
  <c r="B11" i="65"/>
  <c r="B13" i="60" l="1"/>
  <c r="B14" i="60" s="1"/>
  <c r="B15" i="60" s="1"/>
  <c r="B15" i="62"/>
  <c r="B16" i="62" s="1"/>
  <c r="B17" i="62" s="1"/>
  <c r="B14" i="68"/>
  <c r="B15" i="68" s="1"/>
  <c r="B13" i="66"/>
  <c r="B14" i="66" s="1"/>
  <c r="B15" i="47"/>
  <c r="B16" i="47" s="1"/>
  <c r="B17" i="47" s="1"/>
  <c r="B18" i="47" s="1"/>
  <c r="B15" i="46"/>
  <c r="B16" i="46" s="1"/>
  <c r="B17" i="46" s="1"/>
  <c r="B11" i="67"/>
  <c r="B36" i="33"/>
  <c r="B12" i="65"/>
  <c r="B16" i="60" l="1"/>
  <c r="B17" i="60" s="1"/>
  <c r="B18" i="60" s="1"/>
  <c r="B19" i="60" s="1"/>
  <c r="B16" i="68"/>
  <c r="B17" i="68" s="1"/>
  <c r="B18" i="62"/>
  <c r="B19" i="62" s="1"/>
  <c r="B20" i="62" s="1"/>
  <c r="B21" i="62" s="1"/>
  <c r="B22" i="62" s="1"/>
  <c r="B23" i="62" s="1"/>
  <c r="B24" i="62" s="1"/>
  <c r="B25" i="62" s="1"/>
  <c r="B26" i="62" s="1"/>
  <c r="B19" i="47"/>
  <c r="B20" i="47" s="1"/>
  <c r="B21" i="47" s="1"/>
  <c r="B22" i="47" s="1"/>
  <c r="B23" i="47" s="1"/>
  <c r="B24" i="47" s="1"/>
  <c r="B25" i="47" s="1"/>
  <c r="B26" i="47" s="1"/>
  <c r="B27" i="47" s="1"/>
  <c r="B28" i="47" s="1"/>
  <c r="B29" i="47" s="1"/>
  <c r="B30" i="47" s="1"/>
  <c r="B18" i="46"/>
  <c r="B19" i="46" s="1"/>
  <c r="B20" i="46" s="1"/>
  <c r="B21" i="46" s="1"/>
  <c r="B22" i="46" s="1"/>
  <c r="B23" i="46" s="1"/>
  <c r="B24" i="46" s="1"/>
  <c r="B25" i="46" s="1"/>
  <c r="B26" i="46" s="1"/>
  <c r="B27" i="46" s="1"/>
  <c r="B28" i="46" s="1"/>
  <c r="B13" i="65"/>
  <c r="B15" i="66"/>
  <c r="B37" i="33"/>
  <c r="B12" i="67"/>
  <c r="B38" i="33"/>
  <c r="B39" i="33" s="1"/>
  <c r="B40" i="33" s="1"/>
  <c r="B41" i="33" s="1"/>
  <c r="B42" i="33" s="1"/>
  <c r="B43" i="33" s="1"/>
  <c r="B44" i="33" s="1"/>
  <c r="B45" i="33" s="1"/>
  <c r="B46" i="33" s="1"/>
  <c r="B47" i="33" s="1"/>
  <c r="B48" i="33" s="1"/>
  <c r="B49" i="33" s="1"/>
  <c r="B50" i="33" s="1"/>
  <c r="B51" i="33" s="1"/>
  <c r="B52" i="33" s="1"/>
  <c r="B53" i="33" s="1"/>
  <c r="B54" i="33" s="1"/>
  <c r="B55" i="33" s="1"/>
  <c r="B56" i="33" s="1"/>
  <c r="B57" i="33" s="1"/>
  <c r="B20" i="60" l="1"/>
  <c r="B21" i="60" s="1"/>
  <c r="B18" i="68"/>
  <c r="B19" i="68" s="1"/>
  <c r="B20" i="68" s="1"/>
  <c r="B21" i="68" s="1"/>
  <c r="B22" i="60"/>
  <c r="B23" i="60" s="1"/>
  <c r="B24" i="60" s="1"/>
  <c r="B25" i="60" s="1"/>
  <c r="B26" i="60" s="1"/>
  <c r="B27" i="60" s="1"/>
  <c r="B28" i="60" s="1"/>
  <c r="B29" i="60" s="1"/>
  <c r="B30" i="60" s="1"/>
  <c r="B31" i="60" s="1"/>
  <c r="B32" i="60" s="1"/>
  <c r="B33" i="60" s="1"/>
  <c r="B34" i="60" s="1"/>
  <c r="B35" i="60" s="1"/>
  <c r="B36" i="60" s="1"/>
  <c r="B37" i="60" s="1"/>
  <c r="B38" i="60" s="1"/>
  <c r="B39" i="60" s="1"/>
  <c r="B40" i="60" s="1"/>
  <c r="B41" i="60" s="1"/>
  <c r="B42" i="60" s="1"/>
  <c r="B43" i="60" s="1"/>
  <c r="B44" i="60" s="1"/>
  <c r="B45" i="60" s="1"/>
  <c r="B46" i="60" s="1"/>
  <c r="B47" i="60" s="1"/>
  <c r="B48" i="60" s="1"/>
  <c r="B49" i="60" s="1"/>
  <c r="B50" i="60" s="1"/>
  <c r="B51" i="60" s="1"/>
  <c r="B52" i="60" s="1"/>
  <c r="B53" i="60" s="1"/>
  <c r="B54" i="60" s="1"/>
  <c r="B55" i="60" s="1"/>
  <c r="B56" i="60" s="1"/>
  <c r="B57" i="60" s="1"/>
  <c r="B58" i="60" s="1"/>
  <c r="B59" i="60" s="1"/>
  <c r="B60" i="60" s="1"/>
  <c r="B61" i="60" s="1"/>
  <c r="B62" i="60" s="1"/>
  <c r="B63" i="60" s="1"/>
  <c r="B64" i="60" s="1"/>
  <c r="B65" i="60" s="1"/>
  <c r="B66" i="60" s="1"/>
  <c r="B67" i="60" s="1"/>
  <c r="B68" i="60" s="1"/>
  <c r="B69" i="60" s="1"/>
  <c r="B70" i="60" s="1"/>
  <c r="B71" i="60" s="1"/>
  <c r="B72" i="60" s="1"/>
  <c r="B73" i="60" s="1"/>
  <c r="B74" i="60" s="1"/>
  <c r="B75" i="60" s="1"/>
  <c r="B76" i="60" s="1"/>
  <c r="B77" i="60" s="1"/>
  <c r="B78" i="60" s="1"/>
  <c r="B79" i="60" s="1"/>
  <c r="B80" i="60" s="1"/>
  <c r="B81" i="60" s="1"/>
  <c r="B82" i="60" s="1"/>
  <c r="B83" i="60" s="1"/>
  <c r="B84" i="60" s="1"/>
  <c r="B85" i="60" s="1"/>
  <c r="B86" i="60" s="1"/>
  <c r="B87" i="60" s="1"/>
  <c r="B88" i="60" s="1"/>
  <c r="B89" i="60" s="1"/>
  <c r="B90" i="60" s="1"/>
  <c r="B91" i="60" s="1"/>
  <c r="B92" i="60" s="1"/>
  <c r="B93" i="60" s="1"/>
  <c r="B94" i="60" s="1"/>
  <c r="B95" i="60" s="1"/>
  <c r="B96" i="60" s="1"/>
  <c r="B97" i="60" s="1"/>
  <c r="B98" i="60" s="1"/>
  <c r="B99" i="60" s="1"/>
  <c r="B100" i="60" s="1"/>
  <c r="B101" i="60" s="1"/>
  <c r="B102" i="60" s="1"/>
  <c r="B103" i="60" s="1"/>
  <c r="B104" i="60" s="1"/>
  <c r="B105" i="60" s="1"/>
  <c r="B106" i="60" s="1"/>
  <c r="B16" i="66"/>
  <c r="B17" i="66" s="1"/>
  <c r="B14" i="65"/>
  <c r="B58" i="33"/>
  <c r="B13" i="67"/>
  <c r="B14" i="67" s="1"/>
  <c r="B15" i="67" s="1"/>
  <c r="B18" i="66" l="1"/>
  <c r="B19" i="66" s="1"/>
  <c r="B15" i="65"/>
  <c r="B59" i="33"/>
  <c r="B16" i="67"/>
  <c r="B20" i="66" l="1"/>
  <c r="B21" i="66" s="1"/>
  <c r="B22" i="66" s="1"/>
  <c r="B23" i="66" s="1"/>
  <c r="B24" i="66" s="1"/>
  <c r="B25" i="66" s="1"/>
  <c r="B26" i="66" s="1"/>
  <c r="B27" i="66" s="1"/>
  <c r="B28" i="66" s="1"/>
  <c r="B29" i="66" s="1"/>
  <c r="B16" i="65"/>
  <c r="B17" i="65" s="1"/>
  <c r="B18" i="65" s="1"/>
  <c r="B60" i="33"/>
  <c r="B61" i="33" s="1"/>
  <c r="B62" i="33" s="1"/>
  <c r="B63" i="33" s="1"/>
  <c r="B64" i="33" s="1"/>
  <c r="B65" i="33" s="1"/>
  <c r="B66" i="33" s="1"/>
  <c r="B67" i="33" s="1"/>
  <c r="B17" i="67"/>
  <c r="B68" i="33" l="1"/>
  <c r="B69" i="33" s="1"/>
  <c r="B70" i="33" s="1"/>
  <c r="B71" i="33" s="1"/>
  <c r="B72" i="33" s="1"/>
  <c r="B73" i="33" s="1"/>
  <c r="B74" i="33" s="1"/>
  <c r="B75" i="33" s="1"/>
  <c r="B76" i="33" s="1"/>
  <c r="B77" i="33" s="1"/>
  <c r="B78" i="33" s="1"/>
  <c r="B79" i="33" s="1"/>
  <c r="B80" i="33" s="1"/>
  <c r="B81" i="33" s="1"/>
  <c r="B82" i="33" s="1"/>
  <c r="B83" i="33" s="1"/>
  <c r="B84" i="33" s="1"/>
  <c r="B21" i="67"/>
  <c r="B22" i="67" s="1"/>
  <c r="B23" i="67" s="1"/>
  <c r="B24" i="67" s="1"/>
  <c r="B25" i="67" s="1"/>
  <c r="B26" i="67" s="1"/>
  <c r="B27" i="67" s="1"/>
  <c r="B28" i="67" s="1"/>
  <c r="B29" i="67" s="1"/>
  <c r="B30" i="67" l="1"/>
  <c r="B31" i="67" s="1"/>
  <c r="B32" i="67" s="1"/>
  <c r="B33" i="67" s="1"/>
  <c r="B34" i="67" s="1"/>
  <c r="B35" i="67" s="1"/>
  <c r="B36" i="67" s="1"/>
  <c r="B37" i="67" s="1"/>
  <c r="B38" i="67" s="1"/>
  <c r="B39" i="67" s="1"/>
  <c r="B40" i="67" s="1"/>
  <c r="B41" i="67" s="1"/>
  <c r="B42" i="67" s="1"/>
  <c r="B43" i="67" s="1"/>
  <c r="B44" i="67" s="1"/>
  <c r="B45" i="67" s="1"/>
  <c r="B46" i="67" s="1"/>
  <c r="B19" i="65" l="1"/>
  <c r="B20" i="65" l="1"/>
  <c r="B21" i="65" s="1"/>
  <c r="B22" i="65"/>
  <c r="B23" i="65" s="1"/>
  <c r="B24" i="65" s="1"/>
  <c r="B25" i="65" s="1"/>
  <c r="B26" i="65" s="1"/>
  <c r="B27" i="65" s="1"/>
  <c r="B28" i="65" s="1"/>
  <c r="B29" i="65" s="1"/>
  <c r="B30" i="65" s="1"/>
  <c r="B31" i="65" s="1"/>
  <c r="B32" i="65" s="1"/>
  <c r="B33" i="65" s="1"/>
  <c r="B34" i="65" s="1"/>
  <c r="B35" i="65" s="1"/>
  <c r="B36" i="65" s="1"/>
  <c r="B37" i="65" s="1"/>
  <c r="B38" i="65" s="1"/>
  <c r="B39" i="65" s="1"/>
  <c r="B40" i="65" s="1"/>
  <c r="B41" i="65" s="1"/>
  <c r="B42" i="65" s="1"/>
  <c r="B43" i="65" s="1"/>
  <c r="B44" i="65" s="1"/>
  <c r="B45" i="65" s="1"/>
  <c r="B46" i="65" s="1"/>
  <c r="B47" i="65" s="1"/>
  <c r="B48" i="65" s="1"/>
  <c r="B49" i="65" s="1"/>
  <c r="B50" i="65" s="1"/>
  <c r="B51" i="65" s="1"/>
  <c r="B52" i="65" s="1"/>
  <c r="B53" i="65" s="1"/>
  <c r="B54" i="65" s="1"/>
  <c r="B55" i="65" s="1"/>
  <c r="B56" i="65" s="1"/>
  <c r="B57" i="65" s="1"/>
  <c r="B58" i="65" s="1"/>
  <c r="B59" i="65" s="1"/>
  <c r="B60" i="65" s="1"/>
  <c r="B61" i="65" s="1"/>
  <c r="B62" i="65" s="1"/>
  <c r="B63" i="65" s="1"/>
  <c r="B64" i="65" s="1"/>
  <c r="B65" i="65" s="1"/>
  <c r="B66" i="65" s="1"/>
  <c r="B67" i="65" s="1"/>
  <c r="B68" i="65" s="1"/>
  <c r="B69" i="65" s="1"/>
  <c r="B70" i="65" s="1"/>
  <c r="B71" i="65" s="1"/>
  <c r="B72" i="65" s="1"/>
  <c r="B73" i="65" s="1"/>
  <c r="B74" i="65" s="1"/>
  <c r="B75" i="65" s="1"/>
  <c r="B76" i="65" s="1"/>
  <c r="B77" i="65" s="1"/>
  <c r="B78" i="65" s="1"/>
  <c r="B79" i="65" s="1"/>
  <c r="B80" i="65" s="1"/>
  <c r="B81" i="65" s="1"/>
  <c r="B82" i="65" s="1"/>
  <c r="B83" i="65" s="1"/>
  <c r="B84" i="65" s="1"/>
  <c r="B85" i="65" s="1"/>
  <c r="B86" i="65" s="1"/>
  <c r="B87" i="65" s="1"/>
  <c r="B88" i="65" s="1"/>
  <c r="B89" i="65" s="1"/>
  <c r="B90" i="65" s="1"/>
  <c r="B91" i="65" s="1"/>
  <c r="B92" i="65" s="1"/>
  <c r="B93" i="65" s="1"/>
  <c r="B94" i="65" s="1"/>
  <c r="B95" i="65" s="1"/>
  <c r="B96" i="65" s="1"/>
  <c r="B97" i="65" s="1"/>
  <c r="B98" i="65" s="1"/>
  <c r="B99" i="65" s="1"/>
  <c r="B100" i="65" s="1"/>
  <c r="B101" i="65" s="1"/>
  <c r="B102" i="65" s="1"/>
  <c r="B103" i="65" s="1"/>
  <c r="B104" i="65" s="1"/>
  <c r="B105" i="65" s="1"/>
  <c r="B106" i="65" s="1"/>
  <c r="B107" i="65" s="1"/>
  <c r="B108" i="65" s="1"/>
  <c r="B109" i="65" s="1"/>
  <c r="B110" i="65" s="1"/>
  <c r="B111" i="65" s="1"/>
  <c r="B112" i="65" s="1"/>
  <c r="B113" i="65" s="1"/>
  <c r="B114" i="65" s="1"/>
  <c r="B115" i="65" s="1"/>
  <c r="B116" i="65" s="1"/>
  <c r="B117" i="65" s="1"/>
  <c r="B118" i="65" s="1"/>
  <c r="B119" i="65" s="1"/>
  <c r="B120" i="65" s="1"/>
  <c r="B121" i="65" s="1"/>
  <c r="B122" i="65" s="1"/>
  <c r="B123" i="65" s="1"/>
  <c r="B124" i="65" s="1"/>
  <c r="B125" i="65" s="1"/>
  <c r="B126" i="65" s="1"/>
  <c r="B127" i="65" s="1"/>
  <c r="B128" i="65" s="1"/>
  <c r="B129" i="65" s="1"/>
  <c r="B130" i="65" s="1"/>
  <c r="B131" i="65" s="1"/>
  <c r="B132" i="65" s="1"/>
  <c r="B133" i="65" s="1"/>
  <c r="B134" i="65" s="1"/>
  <c r="B135" i="65" s="1"/>
  <c r="B136" i="65" s="1"/>
  <c r="B137" i="65" s="1"/>
  <c r="B138" i="65" s="1"/>
  <c r="B139" i="65" s="1"/>
  <c r="B140" i="65" s="1"/>
  <c r="B141" i="65" s="1"/>
  <c r="B142" i="65" s="1"/>
  <c r="B143" i="65" s="1"/>
  <c r="B144" i="65" s="1"/>
  <c r="B145" i="65" s="1"/>
  <c r="B146" i="65" s="1"/>
  <c r="B147" i="65" s="1"/>
  <c r="B148" i="65" s="1"/>
  <c r="B149" i="65" s="1"/>
  <c r="B150" i="65" s="1"/>
  <c r="B151" i="65" s="1"/>
  <c r="B152" i="65" s="1"/>
  <c r="B153" i="65" s="1"/>
  <c r="B154" i="65" s="1"/>
  <c r="B155" i="65" s="1"/>
  <c r="B156" i="65" s="1"/>
  <c r="B157" i="65" s="1"/>
  <c r="B158" i="65" s="1"/>
  <c r="B159" i="65" s="1"/>
  <c r="B160" i="65" s="1"/>
  <c r="B161" i="65" s="1"/>
  <c r="B162" i="65" s="1"/>
  <c r="B163" i="65" s="1"/>
  <c r="B164" i="65" s="1"/>
  <c r="B165" i="65" s="1"/>
  <c r="B166" i="65" s="1"/>
  <c r="B167" i="65" s="1"/>
  <c r="B168" i="65" s="1"/>
  <c r="B169" i="65" s="1"/>
  <c r="B170" i="65" s="1"/>
  <c r="B171" i="65" s="1"/>
  <c r="B172" i="65" s="1"/>
  <c r="B173" i="65" s="1"/>
  <c r="B174" i="65" s="1"/>
  <c r="B175" i="65" s="1"/>
  <c r="B176" i="65" s="1"/>
  <c r="B177" i="65" s="1"/>
  <c r="B178" i="65" s="1"/>
  <c r="B179" i="65" s="1"/>
  <c r="B180" i="65" s="1"/>
  <c r="B181" i="65" s="1"/>
  <c r="B182" i="65" s="1"/>
  <c r="B183" i="65" s="1"/>
  <c r="B184" i="65" s="1"/>
  <c r="B185" i="65" s="1"/>
  <c r="B186" i="65" s="1"/>
  <c r="B187" i="65" s="1"/>
  <c r="B188" i="65" s="1"/>
  <c r="B189" i="65" s="1"/>
  <c r="B190" i="65" s="1"/>
  <c r="B191" i="65" s="1"/>
  <c r="B192" i="65" s="1"/>
  <c r="B193" i="65" s="1"/>
  <c r="B194" i="65" s="1"/>
  <c r="B195" i="65" s="1"/>
  <c r="B196" i="65" s="1"/>
  <c r="B197" i="65" s="1"/>
  <c r="B198" i="65" s="1"/>
  <c r="B199" i="65" s="1"/>
  <c r="B200" i="65" s="1"/>
  <c r="B201" i="65" s="1"/>
  <c r="B202" i="65" s="1"/>
  <c r="B203" i="65" s="1"/>
  <c r="B204" i="65" s="1"/>
  <c r="B205" i="65" s="1"/>
  <c r="B206" i="65" s="1"/>
  <c r="B207" i="65" s="1"/>
  <c r="B208" i="65" s="1"/>
  <c r="B209" i="65" s="1"/>
  <c r="B210" i="65" s="1"/>
  <c r="B211" i="65" s="1"/>
  <c r="B212" i="65" s="1"/>
  <c r="B213" i="65" s="1"/>
  <c r="B214" i="65" s="1"/>
  <c r="B215" i="65" s="1"/>
  <c r="B216" i="65" s="1"/>
  <c r="B217" i="65" s="1"/>
  <c r="B218" i="65" s="1"/>
  <c r="B219" i="65" s="1"/>
  <c r="B220" i="65" s="1"/>
  <c r="B221" i="65" s="1"/>
  <c r="B222" i="65" s="1"/>
  <c r="B223" i="65" s="1"/>
  <c r="B224" i="65" s="1"/>
  <c r="B225" i="65" s="1"/>
  <c r="B226" i="65" s="1"/>
  <c r="B227" i="65" s="1"/>
  <c r="B228" i="65" s="1"/>
  <c r="B229" i="65" s="1"/>
  <c r="B230" i="65" s="1"/>
  <c r="B231" i="65" s="1"/>
  <c r="B232" i="65" s="1"/>
  <c r="B233" i="65" s="1"/>
  <c r="B234" i="65" s="1"/>
  <c r="B235" i="65" s="1"/>
  <c r="B236" i="65" s="1"/>
  <c r="B237" i="65" s="1"/>
  <c r="B238" i="65" s="1"/>
  <c r="B239" i="65" s="1"/>
  <c r="B240" i="65" s="1"/>
  <c r="B241" i="65" s="1"/>
  <c r="B242" i="65" s="1"/>
  <c r="B243" i="65" s="1"/>
  <c r="B244" i="65" s="1"/>
  <c r="B245" i="65" s="1"/>
  <c r="B246" i="65" s="1"/>
  <c r="B247" i="65" s="1"/>
  <c r="B248" i="65" s="1"/>
  <c r="B249" i="65" s="1"/>
  <c r="B250" i="65" s="1"/>
  <c r="B251" i="65" s="1"/>
  <c r="B252" i="65" s="1"/>
  <c r="B253" i="65" s="1"/>
  <c r="B254" i="65" s="1"/>
  <c r="B255" i="65" s="1"/>
  <c r="B256" i="65" s="1"/>
  <c r="B257" i="65" s="1"/>
  <c r="B258" i="65" s="1"/>
  <c r="B259" i="65" s="1"/>
  <c r="B260" i="65" s="1"/>
  <c r="B261" i="65" s="1"/>
  <c r="B262" i="65" s="1"/>
  <c r="B263" i="65" s="1"/>
  <c r="B264" i="65" s="1"/>
  <c r="B265" i="65" s="1"/>
  <c r="B266" i="65" s="1"/>
  <c r="B267" i="65" s="1"/>
  <c r="B268" i="65" s="1"/>
  <c r="B269" i="65" s="1"/>
  <c r="B270" i="65" s="1"/>
  <c r="B271" i="65" s="1"/>
  <c r="B272" i="65" s="1"/>
  <c r="B273" i="65" s="1"/>
  <c r="B274" i="65" s="1"/>
  <c r="B275" i="65" s="1"/>
  <c r="B276" i="65" s="1"/>
  <c r="B277" i="65" s="1"/>
  <c r="B278" i="65" s="1"/>
  <c r="B279" i="65" s="1"/>
  <c r="B280" i="65" s="1"/>
  <c r="B281" i="65" s="1"/>
  <c r="B282" i="65" s="1"/>
  <c r="B283" i="65" s="1"/>
  <c r="B284" i="65" s="1"/>
  <c r="B285" i="65" s="1"/>
  <c r="B286" i="65" s="1"/>
  <c r="B287" i="65" s="1"/>
  <c r="B288" i="65" s="1"/>
  <c r="B289" i="65" s="1"/>
  <c r="B290" i="65" s="1"/>
  <c r="B291" i="65" s="1"/>
  <c r="B292" i="65" s="1"/>
  <c r="B293" i="65" s="1"/>
  <c r="B294" i="65" s="1"/>
  <c r="B295" i="65" s="1"/>
  <c r="B296" i="65" s="1"/>
  <c r="B297" i="65" s="1"/>
  <c r="B298" i="65" s="1"/>
  <c r="B299" i="65" s="1"/>
  <c r="B300" i="65" s="1"/>
  <c r="B301" i="65" s="1"/>
  <c r="B302" i="65" s="1"/>
  <c r="B303" i="65" s="1"/>
  <c r="B304" i="65" s="1"/>
  <c r="B305" i="65" s="1"/>
  <c r="B306" i="65" s="1"/>
  <c r="B307" i="65" s="1"/>
  <c r="B308" i="65" s="1"/>
  <c r="B309" i="65" s="1"/>
  <c r="B310" i="65" s="1"/>
  <c r="B311" i="65" s="1"/>
  <c r="B312" i="65" s="1"/>
  <c r="B313" i="65" s="1"/>
  <c r="B314" i="65" s="1"/>
  <c r="B315" i="65" s="1"/>
  <c r="B316" i="65" s="1"/>
  <c r="B317" i="65" s="1"/>
  <c r="B318" i="65" s="1"/>
  <c r="B319" i="65" s="1"/>
  <c r="B320" i="65" s="1"/>
  <c r="B321" i="65" s="1"/>
  <c r="B322" i="65" s="1"/>
  <c r="B323" i="65" s="1"/>
  <c r="B324" i="65" s="1"/>
  <c r="B325" i="65" s="1"/>
  <c r="B326" i="65" s="1"/>
  <c r="B327" i="65" s="1"/>
  <c r="B328" i="65" s="1"/>
  <c r="B329" i="65" s="1"/>
  <c r="B330" i="65" s="1"/>
  <c r="B331" i="65" s="1"/>
  <c r="B332" i="65" s="1"/>
  <c r="B333" i="65" s="1"/>
  <c r="B334" i="65" s="1"/>
  <c r="B335" i="65" s="1"/>
  <c r="B336" i="65" s="1"/>
  <c r="B337" i="65" s="1"/>
  <c r="B338" i="65" s="1"/>
  <c r="B339" i="65" s="1"/>
  <c r="B340" i="65" s="1"/>
  <c r="B341" i="65" s="1"/>
  <c r="B342" i="65" s="1"/>
  <c r="B343" i="65" s="1"/>
  <c r="B344" i="65"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<sst xmlns="http://schemas.openxmlformats.org/spreadsheetml/2006/main" count="24293" uniqueCount="7488">
  <si>
    <t>外部インターフェース項目一覧（LIFE）　更新履歴：</t>
    <rPh sb="0" eb="2">
      <t>ガイブ</t>
    </rPh>
    <rPh sb="10" eb="12">
      <t>コウモク</t>
    </rPh>
    <rPh sb="12" eb="14">
      <t>イチラン</t>
    </rPh>
    <rPh sb="21" eb="23">
      <t>コウシン</t>
    </rPh>
    <rPh sb="23" eb="25">
      <t>リレキ</t>
    </rPh>
    <phoneticPr fontId="4"/>
  </si>
  <si>
    <t>No.</t>
    <phoneticPr fontId="4"/>
  </si>
  <si>
    <t>更新日付</t>
    <rPh sb="0" eb="2">
      <t>コウシン</t>
    </rPh>
    <rPh sb="2" eb="4">
      <t>ヒヅケ</t>
    </rPh>
    <phoneticPr fontId="4"/>
  </si>
  <si>
    <t>Ver.</t>
    <phoneticPr fontId="4"/>
  </si>
  <si>
    <t>更新内容</t>
    <rPh sb="0" eb="2">
      <t>コウシン</t>
    </rPh>
    <rPh sb="2" eb="4">
      <t>ナイヨウ</t>
    </rPh>
    <phoneticPr fontId="4"/>
  </si>
  <si>
    <t>外部インターフェース項目一覧（LIFE）の案を作成</t>
    <rPh sb="21" eb="22">
      <t>アン</t>
    </rPh>
    <rPh sb="23" eb="25">
      <t>サクセイ</t>
    </rPh>
    <phoneticPr fontId="4"/>
  </si>
  <si>
    <t xml:space="preserve">・全様式の必須条件について、「確定取込時必須（○）」及び「確定取込時かつその他条件に応じて必須（●）」について、記録漏れの場合にはブランク（null）として連携することの補足を追記
</t>
    <phoneticPr fontId="4"/>
  </si>
  <si>
    <t xml:space="preserve">・栄養・摂食嚥下情報　【FORM_0100_2021】
No.5 外部システム管理番号 説明欄の記載を修正
No.8 作成年月日 備考欄に「栄養・摂食嚥下アセスメントを初回に実施した日」を追記
</t>
    <phoneticPr fontId="4"/>
  </si>
  <si>
    <t xml:space="preserve">・口腔機能向上サービス管理情報　【FORM_0220_2021】
No.47、65 舌が動かせる の項目を「舌の動きが悪い」に修正
</t>
  </si>
  <si>
    <t xml:space="preserve">・ICFコード　シート　について重複や不要な行について見直しを実施
</t>
    <phoneticPr fontId="4"/>
  </si>
  <si>
    <t xml:space="preserve">・個別機能訓練情報　【FORM_0330_2021】
No.32 - 40 機能訓練の短期目標（今後３ヶ月）
No.42 - 50 機能訓練の長期目標
　文字数を8に変更
　コード値を※ICFコード参照　に変更
　説明欄を修正
</t>
    <phoneticPr fontId="4"/>
  </si>
  <si>
    <t xml:space="preserve">・リハビリテーション計画書（医療介護共通部分）(様式2-1情報)　【FORM_0410_2021】
No.128 - 136 リハビリテーションの短期目標（今後3ヶ月）
No.137 - 145 リハビリテーションの長期目標 について文字数を8に変更
　文字数を8に変更
　コード値を※ICFコード参照　に変更
　説明欄を修正
</t>
    <phoneticPr fontId="4"/>
  </si>
  <si>
    <t xml:space="preserve">・リハビリテーション計画書（介護）(様式2-2情報)　【FORM_0420_2021】
No.140 サービス1_第二水準
No.154 サービス2_第二水準
No.168 サービス3_第二水準
No.182 サービス4_第二水準
No.196 サービス5_第二水準
　文字数を8に変更
　コード値を※ICFコード参照　に変更
　説明欄を修正
</t>
    <phoneticPr fontId="4"/>
  </si>
  <si>
    <t>・リハビリテーション計画書（医療介護共通部分）(様式2-1情報)　【FORM_0410_2021】
No.27 合併疾患・コントロール状態（高血圧、心疾患、呼吸器疾患、糖尿病等）_自由記述 の項目を新規追加</t>
    <phoneticPr fontId="4"/>
  </si>
  <si>
    <t xml:space="preserve">・リハビリテーション計画書（医療介護共通部分）(様式2-1情報)　【FORM_0410_2021】
No.73 ６分間歩行試験(m)かTimed Up &amp; Go Test(秒)の現在の状況
　項目名を「６分間歩行試験(m)かTimed Up &amp; Go Test(秒)の値」に修正
　タイプを数値に変更
　説明欄を修正
No.74 ６分間歩行試験(m)かTimed Up &amp; Go Test(秒)の活動への支障 の項目を削除
</t>
    <rPh sb="145" eb="147">
      <t>スウチ</t>
    </rPh>
    <rPh sb="148" eb="150">
      <t>ヘンコウ</t>
    </rPh>
    <phoneticPr fontId="4"/>
  </si>
  <si>
    <t xml:space="preserve">・リハビリテーション計画書（医療介護共通部分）(様式2-1情報)　【FORM_0410_2021】
以下の項目について文字数を2桁→1桁に修正
No.96 食事_リハビリ開始時点
No.97 食事_現在の状況
No.99 イスとベッド間の移乗_リハビリ開始時点
No.100 イスとベッド間の移乗_現在の状況
No.105 トイレ動作_リハビリ開始時点
No.106 トイレ動作_現在の状況
No.111 平地歩行_現在の状況
No.112 平地歩行_リハビリ開始時点
No.114 階段昇降_現在の状況
No.115 階段昇降_リハビリ開始時点
No.117 更衣_現在の状況
No.118 更衣_リハビリ開始時点
No.120 排便コントロール_リハビリ開始時点
No.121 排便コントロール_現在の状況
No.123 排尿コントロール_リハビリ開始時点
No.124 排尿コントロール_現在の状況
</t>
    <phoneticPr fontId="4"/>
  </si>
  <si>
    <t xml:space="preserve">・リハビリテーション計画書（介護）(様式2-2情報)　【FORM_0420_2021】
No.56 余暇活動（頻度）_1
No.58 余暇活動（頻度）_2
No.60 余暇活動（頻度）_3
No.62 余暇活動（頻度）_4
No.64 余暇活動（頻度）_5
No.67 社会地域活動（頻度）_1
No.69 社会地域活動（頻度）_2
No.71 社会地域活動（頻度）_3
No.73 社会地域活動（頻度）_4
No.75 社会地域活動（頻度）_5
　整数桁を2に変更
　説明欄に「週あたりの頻度（回数）」を追記
</t>
    <phoneticPr fontId="4"/>
  </si>
  <si>
    <t xml:space="preserve">・リハビリテーション計画書（介護）(様式2-2情報)　【FORM_0420_2021】
No.165 サービス2_通所リハ頻度・回数（週） コード値欄を削除
</t>
    <phoneticPr fontId="4"/>
  </si>
  <si>
    <t xml:space="preserve">・リハビリテーション会議録(様式3情報)　【FORM_0430_2021】
自由記述の各項目についてLIFE上では暗号化して保持することを備考欄に追記
</t>
    <phoneticPr fontId="4"/>
  </si>
  <si>
    <t xml:space="preserve">・支援コード　シート　についてコードを先頭ゼロ(0)埋めの２桁に変更
</t>
    <rPh sb="19" eb="21">
      <t>セントウ</t>
    </rPh>
    <rPh sb="26" eb="27">
      <t>ウ</t>
    </rPh>
    <rPh sb="30" eb="31">
      <t>ケタ</t>
    </rPh>
    <rPh sb="32" eb="34">
      <t>ヘンコウ</t>
    </rPh>
    <phoneticPr fontId="4"/>
  </si>
  <si>
    <t xml:space="preserve">・自立支援促進情報　【FORM_0700_2021】
No.7 計画作成日 説明欄を修正
No.70 立ち上がり_1日あたり（回） 小数点以下の桁数を削除
</t>
    <phoneticPr fontId="4"/>
  </si>
  <si>
    <t xml:space="preserve">・薬剤変更情報　【FORM_0800_2021】
No.12 ステータス コード値を以下に修正
　11：追加
　21：変更（薬剤変更）
　31：減量（規格変更）
　32：減量（用量変更）
　41：減薬（処方中止）
</t>
    <phoneticPr fontId="4"/>
  </si>
  <si>
    <t xml:space="preserve">・科学的介護推進情報　【FORM_0000_2021】
以下の項目について 説明欄に「施設／通所・居宅区分＝1：施設 かつ 科学的介護推進体制加算（Ⅱ）を取得する場合に必須」を追記
既往歴
服薬情報
同居家族等
　No.13 同居家族等の有無
　No.14 同居家族等（配偶者）
　No.15 同居家族等（子）
　No.16 同居家族等（その他）
　No.17 家族等が介護できる時間
</t>
    <phoneticPr fontId="4"/>
  </si>
  <si>
    <t xml:space="preserve">・科学的介護推進情報　【FORM_0000_2021】
No.35 低栄養状態のリスクレベル
No.36 経腸栄養法
No.37 静脈栄養法
No.38 経口摂取
No.49 血清アルブミン値_有無
　必須欄を●：確定取込時かつその他条件に応じて必須　に変更
　説明欄に施設／通所・居宅区分＝1：施設の場合に必須　を追記
</t>
    <phoneticPr fontId="4"/>
  </si>
  <si>
    <t xml:space="preserve">・科学的介護推進情報　【FORM_0000_2021】
No.51 褥瘡 必須について任意に変更（●を削除）
</t>
    <phoneticPr fontId="4"/>
  </si>
  <si>
    <t xml:space="preserve">・科学的介護推進情報　【FORM_0000_2021】
No.29 在宅復帰の有無
　ファイル項目名を「在宅復帰の有無等」に変更
　コード値を以下に修正
　　　　1：入所/サービス継続中
　　　　2：中止
No.30 退所日
　ファイル項目名を「中止日」に変更
　説明欄の必須条件を変更　在宅復帰の有無等＝2：中止の場合に必須
No.31 退所理由　
　ファイル項目名を「中止理由」に変更
　説明欄の必須条件を変更　在宅復帰の有無等＝2：中止の場合に必須
</t>
    <phoneticPr fontId="4"/>
  </si>
  <si>
    <t xml:space="preserve">・科学的介護推進情報　【FORM_0000_2021】
No.87　ファイル項目名　食事　のファイル項目IDの変更
　変更前：vitality_index_meal 
　変更後：vitality_index_03
</t>
    <rPh sb="55" eb="57">
      <t>ヘンコウ</t>
    </rPh>
    <phoneticPr fontId="4"/>
  </si>
  <si>
    <t xml:space="preserve">・口腔衛生管理情報　【FORM_0210_2021】
No.74 No.75 ファイル項目名　実施頻度と実施頻度その他（具体的に）のファイル　のファイル項目IDの変更
　変更前：
　　1、Implementation_frequency
　　2、Implementation_frequency_contents
　変更後：
　　1、implementation_frequency
　　2、implementation_frequency_contents
</t>
  </si>
  <si>
    <t xml:space="preserve">・栄養・摂食嚥下情報　【FORM_0100_2021】
No.39　ファイル項目名　摂取栄養量_エネルギー（kcal）のファイル項目IDの変更
　変更前：
　　required_nutrients_energy
　変更後：
　　nutrition_intake_energy
</t>
    <rPh sb="38" eb="41">
      <t>コウモクメイ</t>
    </rPh>
    <rPh sb="64" eb="66">
      <t>コウモク</t>
    </rPh>
    <rPh sb="69" eb="71">
      <t>ヘンコウ</t>
    </rPh>
    <phoneticPr fontId="4"/>
  </si>
  <si>
    <t xml:space="preserve">・栄養・摂食嚥下情報　【FORM_0100_2021】
No.40　ファイル項目　摂取栄養量_エネルギー（現体重当たり）（kcal/kg）のファイル項目IDの変更
　変更前：
　　required_nutrients_energy_kg 
　変更後：
　　nutrition_intake_energy_kg
</t>
    <rPh sb="38" eb="40">
      <t>コウモク</t>
    </rPh>
    <rPh sb="74" eb="76">
      <t>コウモク</t>
    </rPh>
    <rPh sb="79" eb="81">
      <t>ヘンコウ</t>
    </rPh>
    <phoneticPr fontId="4"/>
  </si>
  <si>
    <t xml:space="preserve">・栄養・摂食嚥下情報　【FORM_0100_2021】
No.41　ファイル項目　摂取栄養量_たんぱく質（g）のファイル項目IDの変更
　変更前：
　　required_nutrients_protein 
　変更後：
　　nutrition_intake_protein
</t>
    <rPh sb="38" eb="40">
      <t>コウモク</t>
    </rPh>
    <rPh sb="60" eb="62">
      <t>コウモク</t>
    </rPh>
    <rPh sb="65" eb="67">
      <t>ヘンコウ</t>
    </rPh>
    <phoneticPr fontId="4"/>
  </si>
  <si>
    <t xml:space="preserve">・栄養・摂食嚥下情報　【FORM_0100_2021】
No.42　ファイル項目　摂取栄養量_たんぱく質（g/kg）のファイル項目IDの変更
　変更前：
　　required_nutrients_protein_kg 
　変更後：
　　nutrition_intake_protein_kg
</t>
    <rPh sb="38" eb="40">
      <t>コウモク</t>
    </rPh>
    <rPh sb="63" eb="65">
      <t>コウモク</t>
    </rPh>
    <rPh sb="68" eb="70">
      <t>ヘンコウ</t>
    </rPh>
    <phoneticPr fontId="4"/>
  </si>
  <si>
    <t xml:space="preserve">・栄養・摂食嚥下情報　【FORM_0100_2021】
No.48　ファイル項目　必要栄養量_エネルギー（現体重当たり）（kcal/kg）のファイル項目IDの変更
　変更前：
　　provided_nutrients_energy_kg 
　変更後：
　　required_nutrients_energy_kg
</t>
    <rPh sb="38" eb="40">
      <t>コウモク</t>
    </rPh>
    <rPh sb="74" eb="76">
      <t>コウモク</t>
    </rPh>
    <rPh sb="79" eb="81">
      <t>ヘンコウ</t>
    </rPh>
    <phoneticPr fontId="4"/>
  </si>
  <si>
    <t xml:space="preserve">・栄養・摂食嚥下情報　【FORM_0100_2021】
No.49　ファイル項目　必要栄養量_たんぱく質（g）ファイル項目IDの変更
　変更前：
　　provided_nutrients_protein 
　変更後：
　　required_nutrients_protein
</t>
    <rPh sb="38" eb="40">
      <t>コウモク</t>
    </rPh>
    <rPh sb="59" eb="61">
      <t>コウモク</t>
    </rPh>
    <rPh sb="64" eb="66">
      <t>ヘンコウ</t>
    </rPh>
    <phoneticPr fontId="4"/>
  </si>
  <si>
    <t xml:space="preserve">・栄養・摂食嚥下情報　【FORM_0100_2021】
No.50　必要栄養量_たんぱく質（g/kg）　のファイル項目ID変更
　変更前：
　　provided_nutrients_protein_kg 
　変更後：
　　required_nutrients_protein_kg
</t>
    <rPh sb="57" eb="59">
      <t>コウモク</t>
    </rPh>
    <rPh sb="61" eb="63">
      <t>ヘンコウ</t>
    </rPh>
    <phoneticPr fontId="4"/>
  </si>
  <si>
    <t xml:space="preserve">・科学的介護推進情報 (既往歴情報)　【FORM_0001_2021】
No.8　病名　における桁数の変更
　変更前
　　50
　変更後
　　100
</t>
    <phoneticPr fontId="4"/>
  </si>
  <si>
    <t xml:space="preserve">・自立支援促進情報　【FORM_0700_2021】
No.10 No.13 No.15（診断名）の桁数を変更
　変更前
　　50
　変更後
　　100
</t>
    <phoneticPr fontId="4"/>
  </si>
  <si>
    <t xml:space="preserve">・薬剤変更情報 (既往歴情報)　【FORM_0801_2021】
No.8　病名　における桁数の変更
　変更前
　　50
　変更後
　　100
</t>
    <phoneticPr fontId="4"/>
  </si>
  <si>
    <t xml:space="preserve">・個別機能訓練情報　【FORM_0330_2021】
No.19　病名　における桁数の変更
　　50
　変更後
　　100
</t>
    <phoneticPr fontId="4"/>
  </si>
  <si>
    <t xml:space="preserve">・リハビリテーション計画書（医療介護共通部分）(様式2-1情報)　【FORM_0410_2021】
85行目
　変更前
　　活動（基本動作、活動範囲など）
　変更後
　　活動（基本動作）
</t>
    <phoneticPr fontId="4"/>
  </si>
  <si>
    <t xml:space="preserve">・リハビリテーション計画書（介護）(様式2-2情報)　【FORM_0420_2021】
No.49　家庭内の役割の内容_1
　必須を「確定取込時かつその他条件に応じて必須（●）」に変更
　説明に「家庭内の役割の内容_特になし＝0：該当無し の場合に必須」を追記
No.55　余暇活動（内容）_1
　必須を「確定取込時かつその他条件に応じて必須（●）」に変更
　説明に「余暇活動（内容）_特になし＝0：該当無し の場合に必須」を追記
No.66　社会地域活動（内容）_1
　必須を「確定取込時かつその他条件に応じて必須（●）」に変更
　説明に「社会地域活動（内容）_特になし＝0：該当無し の場合に必須」を追記
No.77　リハビリテーション終了後に行いたい社会参加等の取組_1
　必須を「確定取込時かつその他条件に応じて必須（●）」に変更
　説明に「リハビリテーション終了後に行いたい社会参加等の取組_特になし＝0：該当無し の場合に必須」を追記
</t>
    <phoneticPr fontId="4"/>
  </si>
  <si>
    <t xml:space="preserve">・自立支援促進情報　【FORM_0700_2021】
No.112　その他職種_1週間あたり（時間） タイプを数値に変更
</t>
    <phoneticPr fontId="4"/>
  </si>
  <si>
    <t>・その他情報　【FORM_8000_2021】
No.58　復唱　（3つのものの名前を繰り返す）
　コード値を以下に変更
　　01：誤り
　　02：1つ正答
　　03：2つ正答
　　04：3つ正答</t>
    <phoneticPr fontId="4"/>
  </si>
  <si>
    <t xml:space="preserve">以下のインターフェースにあるICD10コードに説明欄を追記
・科学的介護推進情報 (既往歴情報)　【FORM_0001_2021】
・個別機能訓練情報　【FORM_0330_2021】
・リハビリテーション計画書（医療介護共通部分）(様式2-1情報)　【FORM_0410_2021】
・自立支援促進情報　【FORM_0700_2021】
・薬剤変更情報 (既往歴情報)　【FORM_0801_2021】
「ICD10コードに記載されている項目「分類単位」の"最小"、"細分類あり"における項目「コード」を使用する
ピリオド付きのICD10コードとなる。
例　急性A型肝炎、肝性昏睡を伴わないもの→B15.9」
</t>
  </si>
  <si>
    <t xml:space="preserve">・科学的介護推進情報　【FORM_0000_2021】
No.42　食事摂取量（全体）
No.43　主食の摂取量
No.44　副食の摂取量
　説明欄を以下に変更
　　％で入力（整数）
　　施設／通所・居宅区分＝1：施設
　　かつ経口摂取＝（1：一部若しくは2：完全）の場合に必須
</t>
    <phoneticPr fontId="4"/>
  </si>
  <si>
    <t xml:space="preserve">・栄養・摂食嚥下情報　【FORM_0100_2021】
No.34　食事摂取量（全体）
No.35　主食の摂取量
No.36　主菜の摂取量
No.37　副菜の摂取量
　説明欄を以下に変更
　　％で入力（整数）
　　施設／通所・居宅区分＝1：施設
　　かつ経口摂取＝（1：一部若しくは2：完全）の場合に必須
</t>
    <phoneticPr fontId="4"/>
  </si>
  <si>
    <t xml:space="preserve">・生活行為向上リハビリテーション実施計画書(様式5情報)　【FORM_0450_2021】
No.35　活動_通所訓練期_自己訓練　ファイル項目IDの変更
　変更前：
　　action_self_taining_01
　変更後：
　　action_self_training_01
</t>
    <phoneticPr fontId="4"/>
  </si>
  <si>
    <t xml:space="preserve">・生活行為向上リハビリテーション実施計画書(様式5情報)　【FORM_0450_2021】
No.56　活動_社会適応訓練期_自己訓練　ファイル項目IDの変更
　変更前：
　　action_self_taining_02
　変更後：
　　action_self_training_02
</t>
    <phoneticPr fontId="4"/>
  </si>
  <si>
    <t xml:space="preserve">外部インターフェース項目一覧（LIFE） 1.00版として作成
</t>
    <rPh sb="0" eb="2">
      <t>ガイブ</t>
    </rPh>
    <rPh sb="25" eb="26">
      <t>ハン</t>
    </rPh>
    <rPh sb="29" eb="31">
      <t>サクセイ</t>
    </rPh>
    <phoneticPr fontId="4"/>
  </si>
  <si>
    <t xml:space="preserve">・科学的介護推進情報　【FORM_0000_2021】
No.60　発症日(1)
No.61　発症日(2)
No.62　発症日(3)
No.63　発症日(4)
No.64　発症日(5)
　説明欄を変更
　　　変更前：発症（日）が不明な場合には15日として入力すること
　　　変更後：発症（日）が不明な場合には00日として入力すること
</t>
    <phoneticPr fontId="4"/>
  </si>
  <si>
    <t xml:space="preserve">・科学的介護推進情報 (既往歴情報)　【FORM_0001_2021】
No.9　発症年月日
　説明欄を変更
　　　変更前：発症（日）が不明な場合には15日として入力すること
　　　変更後：発症（日）が不明な場合には00日として入力すること
</t>
    <phoneticPr fontId="4"/>
  </si>
  <si>
    <t xml:space="preserve">・薬剤変更情報 (既往歴情報)　【FORM_0801_2021】
No.9　発症年月日
　説明欄を変更
　　　変更前：発症（日）が不明な場合には15日として入力すること
　　　変更後：発症（日）が不明な場合には00日として入力すること
</t>
    <phoneticPr fontId="4"/>
  </si>
  <si>
    <t xml:space="preserve">・個別機能訓練情報　【FORM_0330_2021】
No.32　機能訓練の短期目標（今後３ヶ月間）_機能_1
No.33　機能訓練の短期目標（今後３ヶ月間）_機能_2
No.34　機能訓練の短期目標（今後３ヶ月間）_機能_3
No.42　機能訓練の目標_（長期）_機能_1
No.43　機能訓練の目標_（長期）_機能_2
No.44　機能訓練の目標_（長期）_機能_3
　説明欄に「ICFコードは、頭文字が「b」若しくは「s」から始まるコードから選択すること。」を追記
</t>
    <rPh sb="1" eb="3">
      <t>コベツ</t>
    </rPh>
    <rPh sb="3" eb="5">
      <t>キノウ</t>
    </rPh>
    <rPh sb="5" eb="7">
      <t>クンレン</t>
    </rPh>
    <rPh sb="7" eb="9">
      <t>ジョウホウ</t>
    </rPh>
    <rPh sb="233" eb="235">
      <t>ツイキ</t>
    </rPh>
    <phoneticPr fontId="4"/>
  </si>
  <si>
    <t xml:space="preserve">・個別機能訓練情報　【FORM_0330_2021】
No.35　機能訓練の短期目標（今後３ヶ月間）_活動_1
No.36　機能訓練の短期目標（今後３ヶ月間）_活動_2
No.37　機能訓練の短期目標（今後３ヶ月間）_活動_3
No.38　機能訓練の短期目標（今後３ヶ月間）_参加_1
No.39　機能訓練の短期目標（今後３ヶ月間）_参加_2
No.40　機能訓練の短期目標（今後３ヶ月間）_参加_3
No.45　機能訓練の目標（長期）_活動_1
No.46　機能訓練の目標（長期）_活動_2
No.47　機能訓練の目標（長期）_活動_3
No.48　機能訓練の目標（長期）_参加_1
No.49　機能訓練の目標（長期）_参加_2
No.50　機能訓練の目標（長期）_参加_3
　説明欄に「ICFコードは、頭文字が「d」から始まるコードから選択すること。」を追記
</t>
    <rPh sb="1" eb="3">
      <t>コベツ</t>
    </rPh>
    <rPh sb="3" eb="5">
      <t>キノウ</t>
    </rPh>
    <rPh sb="5" eb="7">
      <t>クンレン</t>
    </rPh>
    <rPh sb="7" eb="9">
      <t>ジョウホウ</t>
    </rPh>
    <rPh sb="380" eb="382">
      <t>ツイキ</t>
    </rPh>
    <phoneticPr fontId="4"/>
  </si>
  <si>
    <t xml:space="preserve">・リハビリテーション計画書（医療介護共通部分）(様式2-1情報)　【FORM_0410_2021】
No.128　リハビリテーションの短期目標（今後３ヶ月間）_心身機能_1
No.129　リハビリテーションの短期目標（今後３ヶ月間）_心身機能_2
No.130　リハビリテーションの短期目標（今後３ヶ月間）_心身機能_3
No.137　リハビリテーションの長期目標_心身機能_1
No.138　リハビリテーションの長期目標_心身機能_2
No.139　リハビリテーションの長期目標_心身機能_3
　説明欄に「ICFコードは、頭文字が「b」若しくは「s」から始まるコードから選択すること。」を追記
</t>
    <rPh sb="295" eb="297">
      <t>ツイキ</t>
    </rPh>
    <phoneticPr fontId="4"/>
  </si>
  <si>
    <t xml:space="preserve">・リハビリテーション計画書（医療介護共通部分）(様式2-1情報)　【FORM_0410_2021】
No.131　リハビリテーションの短期目標（今後３ヶ月間）_活動_1
No.132　リハビリテーションの短期目標（今後３ヶ月間）_活動_2
No.133　リハビリテーションの短期目標（今後３ヶ月間）_活動_3
No.134　リハビリテーションの短期目標（今後３ヶ月間）_参加_1
No.135　リハビリテーションの短期目標（今後３ヶ月間）_参加_2
No.136　リハビリテーションの短期目標（今後３ヶ月間）_参加_3
No.140　リハビリテーションの長期目標_活動_1
No.141　リハビリテーションの長期目標_活動_2
No.142　リハビリテーションの長期目標_活動_3
No.143　リハビリテーションの長期目標_参加_1
No.144　リハビリテーションの長期目標_参加_2
No.145　リハビリテーションの長期目標_参加_3
　説明欄に「ICFコードは、頭文字が「d」から始まるコードから選択すること。」を追記
</t>
    <phoneticPr fontId="4"/>
  </si>
  <si>
    <t xml:space="preserve">・リハビリテーション計画書（介護）(様式2-2情報)　【FORM_0420_2021】
　支援コードの備考欄に、選択対象のコードを追記。
</t>
    <rPh sb="45" eb="47">
      <t>シエン</t>
    </rPh>
    <rPh sb="51" eb="53">
      <t>ビコウ</t>
    </rPh>
    <rPh sb="53" eb="54">
      <t>ラン</t>
    </rPh>
    <rPh sb="56" eb="58">
      <t>センタク</t>
    </rPh>
    <rPh sb="58" eb="60">
      <t>タイショウ</t>
    </rPh>
    <phoneticPr fontId="4"/>
  </si>
  <si>
    <t xml:space="preserve">・生活行為向上リハビリテーション実施計画書(様式5情報)　【FORM_0450_2021】
　支援コードの備考欄に、選択対象のコードを追記。
</t>
    <phoneticPr fontId="4"/>
  </si>
  <si>
    <t>・ADL維持等情報　【FORM_0900_2021】
No.19　７ヶ月目対象
　説明欄に「評価対象利用開始月の翌月から起算して六月目の月」を追記
　</t>
    <rPh sb="41" eb="43">
      <t>セツメイ</t>
    </rPh>
    <rPh sb="43" eb="44">
      <t>ラン</t>
    </rPh>
    <rPh sb="71" eb="73">
      <t>ツイキ</t>
    </rPh>
    <phoneticPr fontId="4"/>
  </si>
  <si>
    <t>・リハビリテーション計画書（医療介護共通部分）(様式2-1情報)　【FORM_0410_2021】
No.73　６分間歩行試験(m)かTimed Up &amp; Go Test(秒)の値
　必須欄を●：確定取込時かつその他条件に応じて必須　に変更
　説明欄に６分間歩行試験(m)かTimed Up &amp; Go Test(秒)を選択＝（2：6分間歩行試験　OR　3：TUG　Test）の場合に必須　を追記
　</t>
    <phoneticPr fontId="4"/>
  </si>
  <si>
    <t xml:space="preserve">・ICD10コードの入力項目について、コード値欄、説明欄、備考欄に追記
</t>
    <phoneticPr fontId="4"/>
  </si>
  <si>
    <t xml:space="preserve">・以下のインターフェースを新規追加
　栄養ケア計画等情報　【FORM_0110_2021】
　NPI評価尺度情報　【FORM_8010_2021】
</t>
    <rPh sb="1" eb="3">
      <t>イカ</t>
    </rPh>
    <rPh sb="13" eb="15">
      <t>シンキ</t>
    </rPh>
    <rPh sb="15" eb="17">
      <t>ツイカ</t>
    </rPh>
    <rPh sb="19" eb="21">
      <t>エイヨウ</t>
    </rPh>
    <rPh sb="23" eb="25">
      <t>ケイカク</t>
    </rPh>
    <rPh sb="25" eb="26">
      <t>トウ</t>
    </rPh>
    <rPh sb="26" eb="28">
      <t>ジョウホウ</t>
    </rPh>
    <phoneticPr fontId="4"/>
  </si>
  <si>
    <t xml:space="preserve">・明細含め全インターフェースにバージョン番号 の項目を新規追加
</t>
    <rPh sb="1" eb="3">
      <t>メイサイ</t>
    </rPh>
    <rPh sb="3" eb="4">
      <t>フク</t>
    </rPh>
    <rPh sb="5" eb="6">
      <t>ゼン</t>
    </rPh>
    <rPh sb="19" eb="20">
      <t>フク</t>
    </rPh>
    <rPh sb="21" eb="22">
      <t>ゼンバンゴウ</t>
    </rPh>
    <phoneticPr fontId="4"/>
  </si>
  <si>
    <t xml:space="preserve">・口腔衛生管理情報　【FORM_0210_2021】
No.51 記入日
　必須欄を◎：常に必須　に変更
</t>
    <rPh sb="1" eb="3">
      <t>コウクウ</t>
    </rPh>
    <rPh sb="3" eb="5">
      <t>エイセイ</t>
    </rPh>
    <rPh sb="5" eb="7">
      <t>カンリ</t>
    </rPh>
    <rPh sb="7" eb="9">
      <t>ジョウホウ</t>
    </rPh>
    <phoneticPr fontId="4"/>
  </si>
  <si>
    <t xml:space="preserve">・口腔機能向上サービス管理情報　【FORM_0220_2021】
No.73 作成日
　必須欄を◎：常に必須　に変更
</t>
    <rPh sb="1" eb="3">
      <t>コウクウ</t>
    </rPh>
    <rPh sb="3" eb="5">
      <t>キノウ</t>
    </rPh>
    <rPh sb="5" eb="7">
      <t>コウジョウ</t>
    </rPh>
    <rPh sb="11" eb="13">
      <t>カンリ</t>
    </rPh>
    <rPh sb="13" eb="15">
      <t>ジョウホウ</t>
    </rPh>
    <phoneticPr fontId="4"/>
  </si>
  <si>
    <t xml:space="preserve">・リハビリテーション計画書（医療介護共通部分）(様式2-1情報)　【FORM_0410_2021】
No.30 日常生活自立度
No.31 認知症高齢者の日常生活自立度判定基準
　必須欄を○：確定取込時必須　に変更
</t>
    <phoneticPr fontId="4"/>
  </si>
  <si>
    <t xml:space="preserve">・ADL維持等情報　【FORM_0900_2021】
No.19 ７ヶ月目対象 の項目を「６月後対象」に修正
</t>
    <phoneticPr fontId="4"/>
  </si>
  <si>
    <t xml:space="preserve">・その他情報　【FORM_8000_2021】
No.8 評価方法
　コード値を以下に変更
　　1：H（包括的自立支援プログラム）
　　2：K（居宅サービス計画ガイドライン）
　　3：M(インターライ、MDS-HC2.0)
　　4：M(インターライ、MDS2.1)
　　5：R4(A-3)
　　6：R4(A-2)
</t>
    <phoneticPr fontId="4"/>
  </si>
  <si>
    <t xml:space="preserve">・その他情報　【FORM_8000_2021】
No.9 入浴
No.12 食事介助
No.13 更衣（上衣）
No.14 更衣（下衣）
No.15 個人衛生（洗顔・洗髪・爪切り）
　コード値欄の評価方法名の修正
　変更前
　　【MDS、MDS-HC】
　変更後
　　【インターライ、MDS、MDS-HC】
</t>
    <rPh sb="96" eb="97">
      <t>ラン</t>
    </rPh>
    <rPh sb="98" eb="100">
      <t>ヒョウカ</t>
    </rPh>
    <rPh sb="100" eb="102">
      <t>ホウホウ</t>
    </rPh>
    <rPh sb="102" eb="103">
      <t>メイ</t>
    </rPh>
    <rPh sb="104" eb="106">
      <t>シュウセイ</t>
    </rPh>
    <rPh sb="108" eb="110">
      <t>ヘンコウ</t>
    </rPh>
    <rPh sb="110" eb="111">
      <t>マエ</t>
    </rPh>
    <rPh sb="128" eb="130">
      <t>ヘンコウ</t>
    </rPh>
    <rPh sb="130" eb="131">
      <t>ゴ</t>
    </rPh>
    <phoneticPr fontId="4"/>
  </si>
  <si>
    <t xml:space="preserve">・レセプト電算コードの入力項目について、備考欄に追記
</t>
    <rPh sb="11" eb="13">
      <t>ニュウリョク</t>
    </rPh>
    <rPh sb="17" eb="19">
      <t xml:space="preserve">セツ_x0000_
</t>
    </rPh>
    <rPh sb="20" eb="22">
      <t>_x0019__x0002__x0013_</t>
    </rPh>
    <rPh sb="22" eb="23">
      <t>_x001B__x0001_</t>
    </rPh>
    <rPh sb="24" eb="26">
      <t/>
    </rPh>
    <phoneticPr fontId="4"/>
  </si>
  <si>
    <t xml:space="preserve">・ICFコード　シート　について重複や不要な行について見直しを実施
No.10 における　含まれる行為欄　及び　ICF(国際生活機能分類）欄　の修正
　変更前
　　運動耐用能
　変更後
　　運動耐容能
</t>
    <rPh sb="51" eb="52">
      <t>ラン</t>
    </rPh>
    <rPh sb="69" eb="70">
      <t>ラン</t>
    </rPh>
    <rPh sb="72" eb="74">
      <t>シュウセイ</t>
    </rPh>
    <phoneticPr fontId="4"/>
  </si>
  <si>
    <t>外部インターフェース項目一覧（LIFE） 2.00版として更新</t>
    <rPh sb="29" eb="31">
      <t>コウシン</t>
    </rPh>
    <phoneticPr fontId="4"/>
  </si>
  <si>
    <t>R6.04.05
※LIFEへの適応時期は令和６年８月</t>
    <rPh sb="16" eb="18">
      <t>テキオウ</t>
    </rPh>
    <rPh sb="18" eb="20">
      <t>ジキ</t>
    </rPh>
    <rPh sb="21" eb="23">
      <t>レイワ</t>
    </rPh>
    <rPh sb="24" eb="25">
      <t>ネン</t>
    </rPh>
    <rPh sb="26" eb="27">
      <t>ガツ</t>
    </rPh>
    <phoneticPr fontId="4"/>
  </si>
  <si>
    <t xml:space="preserve">外部インターフェース項目一覧（LIFE） 3.00版として更新
○全体
・属性項目を追加し、設定可能な文字種別を設定
・入力例項目を追加し、入力の凡例を記載
・利用者情報　【SERVICE_USER_INFO】以外のインターフェース仕様を削除
・以下2024年度の様式情報インターフェースを追加
科学的介護推進に関する評価【SCIENTIFIC_NURSING_CARE_PROMOTION_2024】
科学的介護推進に関する評価（診断名）【SCIENTIFIC_NURSING_CARE_PROMOTION_DIAGNOSIS_2024】
科学的介護推進に関する評価 （服薬情報）【SCIENTIFIC_NURSING_CARE_PROMOTION_TAKING_MEDICATION_2024】
栄養・摂食嚥下スクリーニング・アセスメント・モニタリング【NUTRITION_FEEDING_SWALLOWING_SCREENING_ASSESSMENT_MONITORING_2024】
栄養ケア等計画書【NUTRITION_CARE_PLAN_2024】
口腔衛生管理加算【ORAL_HYGIENE_MANAGEMENT_ADDITION_2024】
口腔衛生管理加算（口腔の健康状態の評価）【ORAL_HYGIENE_MANAGEMENT_ADDITION_EVALUATE_2024】
口腔衛生管理加算（口腔衛生の管理内容）【ORAL_HYGIENE_MANAGEMENT_ADDITION_DETAIL_2024】
口腔衛生管理加算（歯科衛生士が実施した口腔衛生等の管理）【ORAL_HYGIENE_MANAGEMENT_ADDITION_DONE_2024】
口腔機能向上サービスに関する計画書【ORAL_FUNCTION_IMPROVE_SERVICE_PLAN_2024】
口腔機能向上サービスに関する計画書（口腔の健康状態の評価）【ORAL_FUNCTION_IMPROVE_SERVICE_PLAN_EVALUATE_2024】
口腔機能向上サービスに関する計画書（口腔機能改善管理計画）　【ORAL_FUNCTION_IMPROVE_SERVICE_PLAN_MANAGEMENT_2024】
口腔機能向上サービスに関する計画書（実施記録）【ORAL_FUNCTION_IMPROVE_SERVICE_PLAN_RECORD_2024】
</t>
    <phoneticPr fontId="4"/>
  </si>
  <si>
    <t>興味関心チェックシート【INTEREST_CHECK_SHEET_2024】
生活機能チェックシート【LIFE_FUNCTION_CHECK_SHEET_2024】
個別機能訓練計画書【INDIVIDUAL_FUNCTION_TRAINING_PLAN_2024】
リハビリテーション計画書【REHABILITATION_PLAN_2024】
褥瘡対策に関するスクリーニング・ケア計画書【BEDSORE_MEASURE_CARE_PLAN_2024】
排せつの状態に関するスクリーニング・支援計画書【EXCRETION_SUPPORT_PLAN_2024】
自立支援促進に関する評価・支援計画書【INDEPENDENCE_SUPPORT_PLAN_2024】
自立支援促進に関する評価・支援計画書（診断名）【INDEPENDENCE_SUPPORT_PLAN_DIAGNOSIS_2024】
かかりつけ医連携薬剤調整加算・薬剤管理指導【FAMILY_DOCTOR_COOPERATION_2024】
かかりつけ医連携薬剤調整加算・薬剤管理指導（診断名）【FAMILY_DOCTOR_COOPERATION_DIAGNOSIS_2024】
かかりつけ医連携薬剤調整加算・薬剤管理指導（服薬情報）【FAMILY_DOCTOR_COOPERATION_TAKING_MEDICATION_2024】
ADL維持等情報(2024年度)【ADL_MAINTENANCE_ADDITION_INFO_2024】
その他情報【OTHER_INFO_2024】</t>
    <phoneticPr fontId="4"/>
  </si>
  <si>
    <t>R6.05.08
(R6.04.05からの更新)</t>
    <phoneticPr fontId="4"/>
  </si>
  <si>
    <t xml:space="preserve">利用者情報　【SERVICE_USER_INFO】
・No.1 事業所番号	
・No.2 サービス種類コード
・No.5 被保険者番号
　備考欄に「英字の場合、大文字で設定する」を追記
・No.4 保険者番号
　属性を「半角数字」に修正
リハビリテーション計画書【REHABILITATION_PLAN_2024】
・No.11短期集中リハビリテーション実施加算の算定
　備考欄の「介護老人保健施設」を「介護老人保健施設（52：介護保健施設サービス）」に変更
・No.49 健康状態、経過　合併症　その他（内容）
　備考欄に「暗号化対象」を追記
・No.50 健康状態、経過　合併症　コントロール状態
　説明欄に「健康状態、経過　合併症　脳血管疾患～健康状態、経過　合併症　その他のいずれかが1：ありの場合入力可能」を追記
・No.235 環境因子（現状について記載する）　住環境　食事　その他
　ファイル項目IDを修正
　「living_dinning_sofa」→「living_dinning_other」
・No.237 環境因子（現状について記載する）　住環境　排せつ 和式トイレ
　ファイル項目IDを修正（不要なスペースを削除）「toilet_japanese _style」→「toilet_japanese_style」
口腔機能向上サービスに関する計画書（口腔の健康状態の評価）　【ORAL_FUNCTION_IMPROVE_SERVICE_PLAN_EVALUATE_2024】
・No.7 実施日
　必須列を「◎：常に必須」に修正。説明列に記載の内容を削除
</t>
    <rPh sb="69" eb="72">
      <t>ビコウラン</t>
    </rPh>
    <rPh sb="90" eb="92">
      <t>ツイキ</t>
    </rPh>
    <rPh sb="99" eb="102">
      <t>ホケンシャ</t>
    </rPh>
    <rPh sb="102" eb="104">
      <t>バンゴウ</t>
    </rPh>
    <rPh sb="106" eb="108">
      <t>ゾクセイ</t>
    </rPh>
    <rPh sb="110" eb="114">
      <t>ハンカクスウジ</t>
    </rPh>
    <rPh sb="116" eb="118">
      <t>シュウセイ</t>
    </rPh>
    <rPh sb="186" eb="189">
      <t>ビコウラン</t>
    </rPh>
    <rPh sb="191" eb="199">
      <t>カイゴロウジンホケンシセツ</t>
    </rPh>
    <rPh sb="202" eb="210">
      <t>カイゴロウジンホケンシセツ</t>
    </rPh>
    <rPh sb="227" eb="229">
      <t>ヘンコウ</t>
    </rPh>
    <phoneticPr fontId="4"/>
  </si>
  <si>
    <t xml:space="preserve">生活機能チェックシート　【LIFE_FUNCTION_CHECK_SHEET_2024】
・No.12,14,16,18,20,22,24,26,28,30,34,36,38,42,44,46,48,50　
　様式に合わせてコード値の順番を修正
口腔衛生管理加算　【ORAL_HYGIENE_MANAGEMENT_ADDITION_2024】
・No.20 食形態等　食事形態　
　様式に合わせてコード値の順番を修正
栄養・摂食嚥下スクリーニング・アセスメント・モニタリング【NUTRITION_FEEDING_SWALLOWING_SCREENING_ASSESSMENT_MONITORING_2024】
・No.42 食生活状況等　食事の形態（コード）
　様式に合わせてコード値の順番を修正
</t>
    <rPh sb="191" eb="193">
      <t>ヨウシキ</t>
    </rPh>
    <rPh sb="194" eb="195">
      <t>ア</t>
    </rPh>
    <rPh sb="201" eb="202">
      <t>チ</t>
    </rPh>
    <rPh sb="203" eb="205">
      <t>ジュンバン</t>
    </rPh>
    <rPh sb="206" eb="208">
      <t>シュウセイ</t>
    </rPh>
    <rPh sb="331" eb="333">
      <t>ヨウシキ</t>
    </rPh>
    <rPh sb="334" eb="335">
      <t>ア</t>
    </rPh>
    <rPh sb="341" eb="342">
      <t>チ</t>
    </rPh>
    <rPh sb="343" eb="345">
      <t>ジュンバン</t>
    </rPh>
    <rPh sb="346" eb="348">
      <t>シュウセイ</t>
    </rPh>
    <phoneticPr fontId="4"/>
  </si>
  <si>
    <t>褥瘡対策に関するスクリーニング・ケア計画書　【BEDSORE_MEASURE_CARE_PLAN_2024】
・No.29　危険因子の評価　基本動作　立位の保持
　様式に合わせてコード値の順番を修正
自立支援促進に関する評価・支援計画書【INDEPENDENCE_SUPPORT_PLAN_2024】
・No.45～58　「その他　ICFステージング」
　備考欄の「介護老人保健施設」を「介護老人保健施設（52：介護保健施設サービス）」に変更</t>
    <rPh sb="82" eb="84">
      <t>ヨウシキ</t>
    </rPh>
    <rPh sb="85" eb="86">
      <t>ア</t>
    </rPh>
    <rPh sb="92" eb="93">
      <t>チ</t>
    </rPh>
    <rPh sb="94" eb="96">
      <t>ジュンバン</t>
    </rPh>
    <rPh sb="97" eb="99">
      <t>シュウセイ</t>
    </rPh>
    <phoneticPr fontId="4"/>
  </si>
  <si>
    <t>R6.06.19
(R6.05.08からの更新)</t>
    <phoneticPr fontId="4"/>
  </si>
  <si>
    <t>3.00</t>
    <phoneticPr fontId="4"/>
  </si>
  <si>
    <t>個別機能訓練計画書【INDIVIDUAL_FUNCTION_TRAINING_PLAN_2024】 
・No.18～26　必須欄、説明欄の修正
「年」：原則必須、「月」：対応する「年」を入力条件に変更、「日」：対応する「年」「月」を入力条件に変更
・No.77のファイル項目名を以下の通り修正
「個別機能訓練の目標・個別機能訓練項目の設定　個別機能訓練の目標　前回作成した長期目標に対する目標達成度（達成・一部・未達）」
→「個別機能訓練の目標・個別機能訓練項目の設定　個別機能訓練の目標　前回作成した長期目標に係る目標達成度（達成・一部・未達）」
リハビリテーション計画書【REHABILITATION_PLAN_2024】
・No.16～24　必須欄、説明欄の修正
「年」：原則必須、「月」：対応する「年」を入力条件に変更、「日」：対応する「年」「月」を入力条件に変更
自立支援促進に関する評価・支援計画書 (診断名) 　【INDEPENDENCE_SUPPORT_PLAN_DIAGNOSIS_2024】
・No.10～11　必須欄、説明欄の修正
「発症月」：原則必須且つ条件に応じて入力に変更、「発症年」を入力条件に変更、「日」：「発症年」「発症月」を入力条件に変更
ICFコード心身機能
・No.9の含まれる行為、ICF(国際生活機能分類）名称を以下の通り修正
「運動耐用能の維持・改善」→「運動耐容能の維持・改善」、「運動耐用能」→「運動耐容能」</t>
    <rPh sb="61" eb="63">
      <t>ヒッス</t>
    </rPh>
    <rPh sb="63" eb="64">
      <t>ラン</t>
    </rPh>
    <rPh sb="65" eb="68">
      <t>セツメイラン</t>
    </rPh>
    <rPh sb="69" eb="71">
      <t>シュウセイ</t>
    </rPh>
    <rPh sb="73" eb="74">
      <t>ネン</t>
    </rPh>
    <rPh sb="82" eb="83">
      <t>ツキ</t>
    </rPh>
    <rPh sb="85" eb="87">
      <t>タイオウ</t>
    </rPh>
    <rPh sb="90" eb="91">
      <t>ネン</t>
    </rPh>
    <rPh sb="93" eb="97">
      <t>ニュウリョクジョウケン</t>
    </rPh>
    <rPh sb="98" eb="100">
      <t>ヘンコウ</t>
    </rPh>
    <rPh sb="102" eb="103">
      <t>ヒ</t>
    </rPh>
    <rPh sb="105" eb="107">
      <t>タイオウ</t>
    </rPh>
    <rPh sb="110" eb="111">
      <t>ネン</t>
    </rPh>
    <rPh sb="113" eb="114">
      <t>ゲツ</t>
    </rPh>
    <rPh sb="116" eb="118">
      <t>ニュウリョク</t>
    </rPh>
    <rPh sb="118" eb="120">
      <t>ジョウケン</t>
    </rPh>
    <rPh sb="121" eb="123">
      <t>ヘンコウ</t>
    </rPh>
    <rPh sb="135" eb="138">
      <t>コウモクメイ</t>
    </rPh>
    <rPh sb="139" eb="141">
      <t>イカ</t>
    </rPh>
    <rPh sb="142" eb="143">
      <t>トオ</t>
    </rPh>
    <rPh sb="144" eb="146">
      <t>シュウセイ</t>
    </rPh>
    <rPh sb="256" eb="257">
      <t>カカ</t>
    </rPh>
    <rPh sb="502" eb="504">
      <t>ハッショウ</t>
    </rPh>
    <rPh sb="520" eb="523">
      <t>ハッショウネン</t>
    </rPh>
    <rPh sb="525" eb="527">
      <t>ハッショウ</t>
    </rPh>
    <rPh sb="578" eb="580">
      <t>イカ</t>
    </rPh>
    <rPh sb="581" eb="582">
      <t>トオ</t>
    </rPh>
    <rPh sb="583" eb="585">
      <t>シュウセイ</t>
    </rPh>
    <rPh sb="590" eb="591">
      <t>ヨウ</t>
    </rPh>
    <rPh sb="618" eb="619">
      <t>ヨウ</t>
    </rPh>
    <phoneticPr fontId="4"/>
  </si>
  <si>
    <t>栄養・摂食嚥下スクリーニング・アセスメント・モニタリング【NUTRITION_FEEDING_SWALLOWING_SCREENING_ASSESSMENT_MONITORING_2024】
・No.14　説明欄の修正
「他日付項目と前後関係のチェックを設ける。」の文言を削除
・No.88,103,115　説明欄の修正
「登録時、実施日の日付より後の日付を設定した場合エラーとする。」の文言を削除
褥瘡対策に関するスクリーニング・ケア計画書　【BEDSORE_MEASURE_CARE_PLAN_2024】
・No.42　説明欄の修正
「登録時、評価日の日付より後の日付を設定した場合エラーとする。」の文言を削除
排せつの状態に関するスクリーニング・支援計画書　【EXCRETION_SUPPORT_PLAN_2024】
・No.9　説明欄の修正
「他日付項目と前後関係のチェックを設ける。」の文言を削除
・No.22　説明欄の修正
「登録時、評価日の日付より後の日付を設定した場合エラーとする。」の文言を削除
自立支援促進に関する評価・支援計画書　【INDEPENDENCE_SUPPORT_PLAN_2024】
・No.9　説明欄の修正
「他日付項目と前後関係のチェックを設ける。」の文言を削除
・No.86　説明欄の修正
「登録時、評価日の日付より後の日付を設定した場合エラーとする。」の文言を削除</t>
    <phoneticPr fontId="4"/>
  </si>
  <si>
    <t>LIFE 外部インターフェース一覧</t>
    <rPh sb="5" eb="7">
      <t>ガイブ</t>
    </rPh>
    <rPh sb="15" eb="17">
      <t>イチラン</t>
    </rPh>
    <phoneticPr fontId="4"/>
  </si>
  <si>
    <t>No.</t>
    <phoneticPr fontId="7"/>
  </si>
  <si>
    <t>インターフェース名</t>
    <rPh sb="8" eb="9">
      <t>メイ</t>
    </rPh>
    <phoneticPr fontId="7"/>
  </si>
  <si>
    <t>インターフェースの種類を
示す物理名（新）</t>
    <rPh sb="19" eb="20">
      <t>シン</t>
    </rPh>
    <phoneticPr fontId="7"/>
  </si>
  <si>
    <t>説明</t>
    <rPh sb="0" eb="2">
      <t>セツメイ</t>
    </rPh>
    <phoneticPr fontId="7"/>
  </si>
  <si>
    <t>利用者情報</t>
  </si>
  <si>
    <t>SERVICE_USER_INFO</t>
    <phoneticPr fontId="4"/>
  </si>
  <si>
    <t>科学的介護推進に関する評価</t>
    <phoneticPr fontId="4"/>
  </si>
  <si>
    <t>SCIENTIFIC_NURSING_CARE_PROMOTION_2024</t>
    <phoneticPr fontId="4"/>
  </si>
  <si>
    <t>科学的介護推進に関する評価（診断名）</t>
  </si>
  <si>
    <t>SCIENTIFIC_NURSING_CARE_PROMOTION_DIAGNOSIS_2024</t>
  </si>
  <si>
    <t>科学的介護推進に関する評価 (服薬情報)</t>
    <phoneticPr fontId="4"/>
  </si>
  <si>
    <t>SCIENTIFIC_NURSING_CARE_PROMOTION_TAKING_MEDICATION_2024</t>
  </si>
  <si>
    <t>栄養・摂食嚥下スクリーニング・アセスメント・モニタリング</t>
    <phoneticPr fontId="4"/>
  </si>
  <si>
    <t>NUTRITION_FEEDING_SWALLOWING_SCREENING_ASSESSMENT_MONITORING_2024</t>
    <phoneticPr fontId="4"/>
  </si>
  <si>
    <t>栄養ケア等計画書</t>
    <phoneticPr fontId="4"/>
  </si>
  <si>
    <t>NUTRITION_CARE_PLAN_2024</t>
  </si>
  <si>
    <t>口腔衛生管理加算</t>
    <phoneticPr fontId="4"/>
  </si>
  <si>
    <t>ORAL_HYGIENE_MANAGEMENT_ADDITION_2024</t>
    <phoneticPr fontId="4"/>
  </si>
  <si>
    <t>口腔衛生管理加算（口腔の健康状態の評価）</t>
    <phoneticPr fontId="4"/>
  </si>
  <si>
    <t>ORAL_HYGIENE_MANAGEMENT_ADDITION_EVALUATE_2024</t>
    <phoneticPr fontId="4"/>
  </si>
  <si>
    <t>口腔衛生管理加算（口腔衛生の管理内容）</t>
    <phoneticPr fontId="4"/>
  </si>
  <si>
    <t>ORAL_HYGIENE_MANAGEMENT_ADDITION_DETAIL_2024</t>
  </si>
  <si>
    <t>口腔衛生管理加算（歯科衛生士が実施した口腔衛生等の管理）　</t>
    <phoneticPr fontId="4"/>
  </si>
  <si>
    <t>ORAL_HYGIENE_MANAGEMENT_ADDITION_DONE_2024</t>
  </si>
  <si>
    <t>口腔機能向上サービスに関する計画書</t>
    <phoneticPr fontId="4"/>
  </si>
  <si>
    <t>ORAL_FUNCTION_IMPROVE_SERVICE_PLAN_2024</t>
    <phoneticPr fontId="4"/>
  </si>
  <si>
    <t>口腔機能向上サービスに関する計画書（口腔の健康状態の評価）</t>
    <phoneticPr fontId="4"/>
  </si>
  <si>
    <t>ORAL_FUNCTION_IMPROVE_SERVICE_PLAN_EVALUATE_2024</t>
    <phoneticPr fontId="4"/>
  </si>
  <si>
    <t>口腔機能向上サービスに関する計画書（口腔機能改善管理計画）　</t>
    <phoneticPr fontId="4"/>
  </si>
  <si>
    <t>ORAL_FUNCTION_IMPROVE_SERVICE_PLAN_MANAGEMENT_2024</t>
  </si>
  <si>
    <t>口腔機能向上サービスに関する計画書（実施記録）　</t>
    <phoneticPr fontId="4"/>
  </si>
  <si>
    <t>ORAL_FUNCTION_IMPROVE_SERVICE_PLAN_RECORD_2024</t>
  </si>
  <si>
    <t>興味関心チェックシート</t>
    <phoneticPr fontId="4"/>
  </si>
  <si>
    <t>INTEREST_CHECK_SHEET_2024</t>
  </si>
  <si>
    <t>生活機能チェックシート</t>
    <phoneticPr fontId="4"/>
  </si>
  <si>
    <t>LIFE_FUNCTION_CHECK_SHEET_2024</t>
    <phoneticPr fontId="4"/>
  </si>
  <si>
    <t>個別機能訓練計画書</t>
    <phoneticPr fontId="4"/>
  </si>
  <si>
    <t>INDIVIDUAL_FUNCTION_TRAINING_PLAN_2024</t>
    <phoneticPr fontId="4"/>
  </si>
  <si>
    <t>リハビリテーション計画書</t>
    <phoneticPr fontId="4"/>
  </si>
  <si>
    <t>REHABILITATION_PLAN_2024</t>
    <phoneticPr fontId="4"/>
  </si>
  <si>
    <t>褥瘡対策に関するスクリーニング・ケア計画書</t>
    <phoneticPr fontId="4"/>
  </si>
  <si>
    <t>BEDSORE_MEASURE_CARE_PLAN_2024</t>
  </si>
  <si>
    <t>排せつの状態に関するスクリーニング・支援計画書</t>
    <phoneticPr fontId="4"/>
  </si>
  <si>
    <t>EXCRETION_SUPPORT_PLAN_2024</t>
  </si>
  <si>
    <t>自立支援促進に関する評価・支援計画書</t>
    <phoneticPr fontId="4"/>
  </si>
  <si>
    <t>INDEPENDENCE_SUPPORT_PLAN_2024</t>
    <phoneticPr fontId="4"/>
  </si>
  <si>
    <t>自立支援促進に関する評価・支援計画書（診断名）</t>
  </si>
  <si>
    <t>INDEPENDENCE_SUPPORT_PLAN_DIAGNOSIS_2024</t>
  </si>
  <si>
    <t>かかりつけ医連携薬剤調整加算・薬剤管理指導</t>
    <phoneticPr fontId="4"/>
  </si>
  <si>
    <t>FAMILY_DOCTOR_COOPERATION_2024</t>
  </si>
  <si>
    <t>かかりつけ医連携薬剤調整加算・薬剤管理指導（診断名）</t>
  </si>
  <si>
    <t>FAMILY_DOCTOR_COOPERATION_DIAGNOSIS_2024</t>
  </si>
  <si>
    <t>かかりつけ医連携薬剤調整加算・薬剤管理指導（服薬情報）</t>
    <phoneticPr fontId="4"/>
  </si>
  <si>
    <t>FAMILY_DOCTOR_COOPERATION_TAKING_MEDICATION_2024</t>
  </si>
  <si>
    <t>ADL維持等加算（2024年度）</t>
    <rPh sb="6" eb="8">
      <t>カサン</t>
    </rPh>
    <phoneticPr fontId="4"/>
  </si>
  <si>
    <t>ADL_MAINTENANCE_ADDITION_2024</t>
    <phoneticPr fontId="4"/>
  </si>
  <si>
    <t>その他情報</t>
    <rPh sb="2" eb="3">
      <t>タ</t>
    </rPh>
    <rPh sb="3" eb="5">
      <t>ジョウホウ</t>
    </rPh>
    <phoneticPr fontId="4"/>
  </si>
  <si>
    <t>OTHER_INFO_2024</t>
    <phoneticPr fontId="4"/>
  </si>
  <si>
    <t>インターフェースの種類を示す物理名(新)</t>
    <rPh sb="18" eb="19">
      <t>シン</t>
    </rPh>
    <phoneticPr fontId="7"/>
  </si>
  <si>
    <t>new</t>
    <phoneticPr fontId="4"/>
  </si>
  <si>
    <t>利用者情報</t>
    <phoneticPr fontId="4"/>
  </si>
  <si>
    <t>科学的介護推進情報</t>
    <phoneticPr fontId="4"/>
  </si>
  <si>
    <t>FORM_0000_2021</t>
    <phoneticPr fontId="4"/>
  </si>
  <si>
    <t>科学的介護推進情報 (既往歴情報)</t>
  </si>
  <si>
    <t>FORM_0001_2021</t>
    <phoneticPr fontId="4"/>
  </si>
  <si>
    <t>科学的介護推進に関する評価（服薬情報）</t>
  </si>
  <si>
    <t>科学的介護推進情報 (服薬情報)</t>
  </si>
  <si>
    <t>FORM_0002_2021</t>
    <phoneticPr fontId="4"/>
  </si>
  <si>
    <t>栄養・摂食嚥下情報</t>
    <rPh sb="3" eb="5">
      <t>セッショク</t>
    </rPh>
    <rPh sb="5" eb="7">
      <t>エンゲ</t>
    </rPh>
    <phoneticPr fontId="4"/>
  </si>
  <si>
    <t>FORM_0100_2021</t>
    <phoneticPr fontId="4"/>
  </si>
  <si>
    <t>栄養ケア計画等情報</t>
    <phoneticPr fontId="4"/>
  </si>
  <si>
    <t>FORM_0110_2021</t>
    <phoneticPr fontId="4"/>
  </si>
  <si>
    <t>ORAL_HYGIENE_MANAGEMENT_ADDITION_2024</t>
  </si>
  <si>
    <t>口腔衛生管理情報</t>
    <rPh sb="2" eb="4">
      <t>エイセイ</t>
    </rPh>
    <phoneticPr fontId="4"/>
  </si>
  <si>
    <t>FORM_0210_2021</t>
    <phoneticPr fontId="4"/>
  </si>
  <si>
    <t>口腔衛生管理加算（口腔の健康状態の評価）</t>
  </si>
  <si>
    <t>口腔衛生管理加算（口腔衛生の管理内容）</t>
  </si>
  <si>
    <t>口腔衛生管理加算（歯科衛生士が実施した口腔衛生等の管理）</t>
  </si>
  <si>
    <t>ORAL_FUNCTION_IMPROVE_SERVICE_PLAN_2024</t>
  </si>
  <si>
    <t>口腔機能向上サービス管理情報</t>
    <rPh sb="10" eb="12">
      <t>カンリ</t>
    </rPh>
    <phoneticPr fontId="4"/>
  </si>
  <si>
    <t>FORM_0220_2021</t>
    <phoneticPr fontId="4"/>
  </si>
  <si>
    <t>口腔機能向上サービスに関する計画書（口腔の健康状態の評価）</t>
  </si>
  <si>
    <t>口腔機能向上サービスに関する計画書（口腔機能改善管理計画）</t>
  </si>
  <si>
    <t>口腔機能向上サービスに関する計画書（実施記録）</t>
  </si>
  <si>
    <t>興味関心チェック情報</t>
  </si>
  <si>
    <t>FORM_0310_2021</t>
    <phoneticPr fontId="4"/>
  </si>
  <si>
    <t>LIFE_FUNCTION_CHECK_SHEET_2024</t>
  </si>
  <si>
    <t>生活機能チェック情報</t>
    <rPh sb="0" eb="2">
      <t>セイカツ</t>
    </rPh>
    <rPh sb="2" eb="4">
      <t>キノウ</t>
    </rPh>
    <phoneticPr fontId="4"/>
  </si>
  <si>
    <t>FORM_0320_2021</t>
    <phoneticPr fontId="4"/>
  </si>
  <si>
    <t>INDIVIDUAL_FUNCTION_TRAINING_PLAN_INFO_2024</t>
    <phoneticPr fontId="4"/>
  </si>
  <si>
    <t>個別機能訓練計画情報</t>
    <rPh sb="0" eb="2">
      <t>コベツ</t>
    </rPh>
    <rPh sb="2" eb="4">
      <t>キノウ</t>
    </rPh>
    <rPh sb="4" eb="6">
      <t>クンレン</t>
    </rPh>
    <rPh sb="6" eb="8">
      <t>ケイカク</t>
    </rPh>
    <rPh sb="8" eb="10">
      <t>ジョウホウ</t>
    </rPh>
    <phoneticPr fontId="4"/>
  </si>
  <si>
    <t>FORM_0330_2021</t>
    <phoneticPr fontId="4"/>
  </si>
  <si>
    <t>REHABILITATION_PLAN_2024</t>
  </si>
  <si>
    <t>リハビリテーション計画書(医療介護共通部分)</t>
  </si>
  <si>
    <t>FORM_0410_2021</t>
    <phoneticPr fontId="4"/>
  </si>
  <si>
    <t>リハビリテーション計画書(介護)</t>
  </si>
  <si>
    <t>FORM_0420_2021</t>
    <phoneticPr fontId="4"/>
  </si>
  <si>
    <t>リハビリテーション会議録(様式3情報)</t>
  </si>
  <si>
    <t>FORM_0430_2021</t>
    <phoneticPr fontId="4"/>
  </si>
  <si>
    <t>リハビリテーションマネジメントにおけるプロセス管理票(様式4情報)</t>
  </si>
  <si>
    <t>FORM_0440_2021</t>
    <phoneticPr fontId="4"/>
  </si>
  <si>
    <t>生活行為向上リハビリテーション実施計画書(様式5情報)</t>
  </si>
  <si>
    <t>FORM_0450_2021</t>
    <phoneticPr fontId="4"/>
  </si>
  <si>
    <t>褥瘡マネジメント情報</t>
    <rPh sb="0" eb="2">
      <t>ジョクソウ</t>
    </rPh>
    <rPh sb="8" eb="10">
      <t>ジョウホウ</t>
    </rPh>
    <phoneticPr fontId="4"/>
  </si>
  <si>
    <t>FORM_0500_2021</t>
    <phoneticPr fontId="4"/>
  </si>
  <si>
    <t>排せつ支援情報</t>
    <rPh sb="0" eb="1">
      <t>ハイ</t>
    </rPh>
    <rPh sb="3" eb="5">
      <t>シエン</t>
    </rPh>
    <rPh sb="5" eb="7">
      <t>ジョウホウ</t>
    </rPh>
    <phoneticPr fontId="4"/>
  </si>
  <si>
    <t>FORM_0600_2021</t>
    <phoneticPr fontId="4"/>
  </si>
  <si>
    <t>INDEPENDENCE_SUPPORT_PLAN_2024</t>
  </si>
  <si>
    <t>自立支援促進情報</t>
    <rPh sb="0" eb="2">
      <t>ジリツ</t>
    </rPh>
    <rPh sb="2" eb="4">
      <t>シエン</t>
    </rPh>
    <rPh sb="4" eb="6">
      <t>ソクシン</t>
    </rPh>
    <rPh sb="6" eb="8">
      <t>ジョウホウ</t>
    </rPh>
    <phoneticPr fontId="4"/>
  </si>
  <si>
    <t>FORM_0700_2021</t>
    <phoneticPr fontId="4"/>
  </si>
  <si>
    <t>薬剤変更情報</t>
    <rPh sb="0" eb="2">
      <t>ヤクザイ</t>
    </rPh>
    <rPh sb="2" eb="4">
      <t>ヘンコウ</t>
    </rPh>
    <rPh sb="4" eb="6">
      <t>ジョウホウ</t>
    </rPh>
    <phoneticPr fontId="4"/>
  </si>
  <si>
    <t>FORM_0800_2021</t>
    <phoneticPr fontId="4"/>
  </si>
  <si>
    <t>薬剤変更情報(既往歴情報)</t>
    <rPh sb="0" eb="2">
      <t>ヤクザイ</t>
    </rPh>
    <rPh sb="2" eb="4">
      <t>ヘンコウ</t>
    </rPh>
    <rPh sb="4" eb="6">
      <t>ジョウホウ</t>
    </rPh>
    <rPh sb="7" eb="9">
      <t>キオウ</t>
    </rPh>
    <rPh sb="9" eb="10">
      <t>レキ</t>
    </rPh>
    <rPh sb="10" eb="12">
      <t>ジョウホウ</t>
    </rPh>
    <phoneticPr fontId="4"/>
  </si>
  <si>
    <t>FORM_0801_2021</t>
    <phoneticPr fontId="4"/>
  </si>
  <si>
    <t>かかりつけ医連携薬剤調整加算・薬剤管理指導（服薬情報）</t>
  </si>
  <si>
    <t>ADL維持等加算（2024年度）</t>
  </si>
  <si>
    <t>ADL_MAINTENANCE_ADDITION_INFO_2024</t>
    <phoneticPr fontId="4"/>
  </si>
  <si>
    <t>ADL維持等情報</t>
    <rPh sb="3" eb="5">
      <t>イジ</t>
    </rPh>
    <rPh sb="5" eb="6">
      <t>ナド</t>
    </rPh>
    <rPh sb="6" eb="8">
      <t>ジョウホウ</t>
    </rPh>
    <phoneticPr fontId="4"/>
  </si>
  <si>
    <t>FORM_0900_2021</t>
    <phoneticPr fontId="4"/>
  </si>
  <si>
    <t>FORM_8000_2021</t>
    <phoneticPr fontId="4"/>
  </si>
  <si>
    <t>-</t>
    <phoneticPr fontId="4"/>
  </si>
  <si>
    <t>NPI評価尺度情報</t>
    <rPh sb="3" eb="5">
      <t>ヒョウカ</t>
    </rPh>
    <rPh sb="5" eb="7">
      <t>シャクド</t>
    </rPh>
    <rPh sb="7" eb="9">
      <t>ジョウホウ</t>
    </rPh>
    <phoneticPr fontId="4"/>
  </si>
  <si>
    <t>FORM_8010_2021</t>
    <phoneticPr fontId="4"/>
  </si>
  <si>
    <t>old</t>
    <phoneticPr fontId="4"/>
  </si>
  <si>
    <t>通番</t>
  </si>
  <si>
    <t>シート名</t>
  </si>
  <si>
    <t>No</t>
  </si>
  <si>
    <t>ファイル項目ID</t>
  </si>
  <si>
    <t>ファイル項目名</t>
  </si>
  <si>
    <t>新旧</t>
    <rPh sb="0" eb="2">
      <t>シンキュウ</t>
    </rPh>
    <phoneticPr fontId="4"/>
  </si>
  <si>
    <t>シート対応キー</t>
    <rPh sb="3" eb="5">
      <t>タイオウ</t>
    </rPh>
    <phoneticPr fontId="4"/>
  </si>
  <si>
    <t>キー＋ファイル項目ID＋新旧</t>
    <rPh sb="7" eb="9">
      <t>コウモク</t>
    </rPh>
    <rPh sb="12" eb="14">
      <t>シンキュウ</t>
    </rPh>
    <phoneticPr fontId="4"/>
  </si>
  <si>
    <t>対応する名称</t>
    <rPh sb="0" eb="2">
      <t>タイオウ</t>
    </rPh>
    <rPh sb="4" eb="6">
      <t>メイショウ</t>
    </rPh>
    <phoneticPr fontId="4"/>
  </si>
  <si>
    <t>一致不一致</t>
    <rPh sb="0" eb="5">
      <t>イッチフイッチ</t>
    </rPh>
    <phoneticPr fontId="4"/>
  </si>
  <si>
    <t>様式名</t>
    <rPh sb="0" eb="3">
      <t>ヨウシキメイ</t>
    </rPh>
    <phoneticPr fontId="4"/>
  </si>
  <si>
    <t>ファイル項目ID</t>
    <rPh sb="4" eb="6">
      <t>コウモク</t>
    </rPh>
    <phoneticPr fontId="4"/>
  </si>
  <si>
    <t>ファイル項目名(2021年度)</t>
    <rPh sb="4" eb="6">
      <t>コウモク</t>
    </rPh>
    <rPh sb="6" eb="7">
      <t>メイ</t>
    </rPh>
    <rPh sb="12" eb="14">
      <t>ネンド</t>
    </rPh>
    <phoneticPr fontId="4"/>
  </si>
  <si>
    <t>ファイル項目名(2024年度)</t>
    <rPh sb="4" eb="6">
      <t>コウモク</t>
    </rPh>
    <rPh sb="6" eb="7">
      <t>メイ</t>
    </rPh>
    <rPh sb="12" eb="14">
      <t>ネンド</t>
    </rPh>
    <phoneticPr fontId="4"/>
  </si>
  <si>
    <t>SERVICE_USER_INFO</t>
  </si>
  <si>
    <t>care_facility_id</t>
  </si>
  <si>
    <t>事業所番号</t>
  </si>
  <si>
    <t>service_code</t>
  </si>
  <si>
    <t>サービス種類コード</t>
  </si>
  <si>
    <t>external_system_management_number</t>
  </si>
  <si>
    <t>外部システム管理番号</t>
  </si>
  <si>
    <t>insurer_no</t>
  </si>
  <si>
    <t>保険者番号</t>
  </si>
  <si>
    <t>insured_no</t>
  </si>
  <si>
    <t>被保険者番号</t>
  </si>
  <si>
    <t>last_name</t>
  </si>
  <si>
    <t>利用者姓</t>
  </si>
  <si>
    <t>first_name</t>
  </si>
  <si>
    <t>利用者名</t>
  </si>
  <si>
    <t>last_name_kana</t>
  </si>
  <si>
    <t>利用者姓半角カナ</t>
  </si>
  <si>
    <t>first_name_kana</t>
  </si>
  <si>
    <t>利用者名半角カナ</t>
  </si>
  <si>
    <t>gender</t>
  </si>
  <si>
    <t>利用者性別</t>
  </si>
  <si>
    <t>birthday</t>
  </si>
  <si>
    <t>利用者生年月日</t>
  </si>
  <si>
    <t>certified_date</t>
  </si>
  <si>
    <t>認定日</t>
  </si>
  <si>
    <t>care_period_start</t>
  </si>
  <si>
    <t>利用者介護認定年月日（開始）</t>
  </si>
  <si>
    <t>care_period_end</t>
  </si>
  <si>
    <t>利用者介護認定年月日（終了）</t>
  </si>
  <si>
    <t>care_level</t>
  </si>
  <si>
    <t>要介護度</t>
  </si>
  <si>
    <t>impaired_elderly_independence_degree</t>
  </si>
  <si>
    <t>障害高齢者の日常生活自立度</t>
  </si>
  <si>
    <t>dementia_elderly_independence_degree</t>
  </si>
  <si>
    <t>認知症高齢者の日常生活自立度</t>
  </si>
  <si>
    <t>start_date</t>
  </si>
  <si>
    <t>利用開始日（入所日）</t>
  </si>
  <si>
    <t>end_date</t>
  </si>
  <si>
    <t>利用終了日（退所日）</t>
  </si>
  <si>
    <t>death_date</t>
  </si>
  <si>
    <t>死亡日</t>
  </si>
  <si>
    <t>remarks</t>
  </si>
  <si>
    <t>備考</t>
  </si>
  <si>
    <t>version</t>
  </si>
  <si>
    <t>バージョン番号</t>
  </si>
  <si>
    <t>FORM_0000_2021</t>
  </si>
  <si>
    <t>facility_outpatient_category</t>
  </si>
  <si>
    <t>施設／通所・居宅区分</t>
  </si>
  <si>
    <t>evaluate_date</t>
  </si>
  <si>
    <t>評価日</t>
  </si>
  <si>
    <t>last_evaluate_date</t>
  </si>
  <si>
    <t>前回評価日</t>
  </si>
  <si>
    <t>record_staff_job_category</t>
  </si>
  <si>
    <t>記入者職員職種</t>
  </si>
  <si>
    <t>filing_staff</t>
  </si>
  <si>
    <t>記入者名</t>
  </si>
  <si>
    <t>family_01</t>
  </si>
  <si>
    <t>総論　同居家族等　同居家族等の有無</t>
  </si>
  <si>
    <t>family_02</t>
  </si>
  <si>
    <t>総論　同居家族等　同居家族等（配偶者）</t>
  </si>
  <si>
    <t>family_03</t>
  </si>
  <si>
    <t>総論　同居家族等　同居家族等（子）</t>
  </si>
  <si>
    <t>family_other</t>
  </si>
  <si>
    <t>総論　同居家族等　同居家族等（その他）</t>
  </si>
  <si>
    <t>family_nursing_time</t>
  </si>
  <si>
    <t>総論　同居家族等　家族等が介護できる時間</t>
  </si>
  <si>
    <t>adl_evaluate</t>
  </si>
  <si>
    <t>総論　ADL　ADL評価日</t>
  </si>
  <si>
    <t>barthel_index_meal</t>
  </si>
  <si>
    <t>総論　ADL　食事</t>
  </si>
  <si>
    <t>barthel_transfer</t>
  </si>
  <si>
    <t>総論　ADL　椅子とベッド間の移乗</t>
  </si>
  <si>
    <t>barthel_index_personal_hygiene_and_adjustment</t>
  </si>
  <si>
    <t>総論　ADL　整容</t>
  </si>
  <si>
    <t>barthel_index_toilet_activity</t>
  </si>
  <si>
    <t>総論　ADL　トイレ動作</t>
  </si>
  <si>
    <t>barthel_index_bathing</t>
  </si>
  <si>
    <t>総論　ADL　入浴</t>
  </si>
  <si>
    <t>barthel_index_flat_ground_walking</t>
  </si>
  <si>
    <t>総論　ADL　平地歩行</t>
  </si>
  <si>
    <t>barthel_index_stair_movement</t>
  </si>
  <si>
    <t>総論　ADL　階段昇降</t>
  </si>
  <si>
    <t>barthel_index_changing_clothes</t>
  </si>
  <si>
    <t>総論　ADL　更衣</t>
  </si>
  <si>
    <t>barthel_index_defecation_manage</t>
  </si>
  <si>
    <t>総論　ADL　排便コントロール</t>
  </si>
  <si>
    <t>barthel_index_urination_manage</t>
  </si>
  <si>
    <t>総論　ADL　排尿コントロール</t>
  </si>
  <si>
    <t>remote_working</t>
  </si>
  <si>
    <t>総論　在宅復帰の有無等　在宅復帰の有無等</t>
  </si>
  <si>
    <t>departure_date</t>
  </si>
  <si>
    <t>総論　在宅復帰の有無等　中止日</t>
  </si>
  <si>
    <t>departure</t>
  </si>
  <si>
    <t>総論　在宅復帰の有無等　中止理由</t>
  </si>
  <si>
    <t>nutrition_evalaute_date</t>
  </si>
  <si>
    <t>口腔・栄養　栄養　栄養評価日</t>
  </si>
  <si>
    <t>height</t>
  </si>
  <si>
    <t>口腔・栄養　栄養　身長</t>
  </si>
  <si>
    <t>weight</t>
  </si>
  <si>
    <t>口腔・栄養　栄養　体重</t>
  </si>
  <si>
    <t>low_operating_risk_level</t>
  </si>
  <si>
    <t>口腔・栄養　栄養　低栄養状態のリスクレベル</t>
  </si>
  <si>
    <t>is_nutrition_supply_method_enteral_nutrition</t>
  </si>
  <si>
    <t>口腔・栄養　栄養　栄養補給法　経腸栄養法</t>
  </si>
  <si>
    <t>is_nutrition_supply_method_parenteral_nutrition</t>
  </si>
  <si>
    <t>口腔・栄養　栄養　栄養補給法　静脈栄養法</t>
  </si>
  <si>
    <t>food_form_ingestion</t>
  </si>
  <si>
    <t>口腔・栄養　栄養　経口摂取</t>
  </si>
  <si>
    <t>is_need_swallowing_adjusted_food</t>
  </si>
  <si>
    <t>口腔・栄養　栄養　嚥下調整食品の必要性</t>
  </si>
  <si>
    <t>meal_form</t>
  </si>
  <si>
    <t>口腔・栄養　栄養　食事の形態（コード）</t>
  </si>
  <si>
    <t>thickening</t>
  </si>
  <si>
    <t>口腔・栄養　栄養　とろみ</t>
  </si>
  <si>
    <t>dietary_intake</t>
  </si>
  <si>
    <t>口腔・栄養　栄養　食事摂取量（全体）</t>
  </si>
  <si>
    <t>staple_food_intake</t>
  </si>
  <si>
    <t>口腔・栄養　栄養　主食の摂取量</t>
  </si>
  <si>
    <t>side_dish_intake</t>
  </si>
  <si>
    <t>口腔・栄養　栄養　副食の摂取量</t>
  </si>
  <si>
    <t>required_nutrients_energy</t>
  </si>
  <si>
    <t>口腔・栄養　栄養　必要栄養量_エネルギー</t>
  </si>
  <si>
    <t>required_nutrients_protein</t>
  </si>
  <si>
    <t>口腔・栄養　栄養　必要栄養量_たんぱく質</t>
  </si>
  <si>
    <t>provided_nutrients_energy</t>
  </si>
  <si>
    <t>口腔・栄養　栄養　提供栄養量_エネルギー</t>
  </si>
  <si>
    <t>provided_nutrients_protein</t>
  </si>
  <si>
    <t>口腔・栄養　栄養　提供栄養量_たんぱく質</t>
  </si>
  <si>
    <t>is_serum_albumin_value</t>
  </si>
  <si>
    <t>口腔・栄養　栄養　血清アルブミン値_有無</t>
  </si>
  <si>
    <t>serum_albumin_value</t>
  </si>
  <si>
    <t>口腔・栄養　栄養　血清アルブミン値</t>
  </si>
  <si>
    <t>bedsore</t>
  </si>
  <si>
    <t>口腔・栄養　栄養　褥瘡</t>
  </si>
  <si>
    <t>nursing_facility_services_01</t>
  </si>
  <si>
    <t>口腔・栄養　口腔　口腔の健康状態　歯・入れ歯が汚れている</t>
  </si>
  <si>
    <t>nursing_facility_services_02</t>
  </si>
  <si>
    <t>口腔・栄養　口腔　口腔の健康状態　歯が少ないのに入れ歯を使っていない　</t>
  </si>
  <si>
    <t>nursing_facility_services_03</t>
  </si>
  <si>
    <t>口腔・栄養　口腔　口腔の健康状態　むせやすい</t>
  </si>
  <si>
    <t>visit_services_01</t>
  </si>
  <si>
    <t>口腔・栄養　口腔　口腔の健康状態　硬いものを避け柔らかいものばかり食べる</t>
  </si>
  <si>
    <t>visit_services_02</t>
  </si>
  <si>
    <t>口腔・栄養　口腔　口腔の健康状態　入れ歯を使っている</t>
  </si>
  <si>
    <t>visit_services_03</t>
  </si>
  <si>
    <t>aspiration_pneumonitis_evaluate</t>
  </si>
  <si>
    <t>口腔・栄養　口腔　誤嚥性肺炎の発症・既往　誤嚥性肺炎の発症・既往の評価日</t>
  </si>
  <si>
    <t>aspiration_pneumonitis_flag</t>
  </si>
  <si>
    <t>口腔・栄養　口腔　誤嚥性肺炎の発症・既往　誤嚥性肺炎の発症・既往</t>
  </si>
  <si>
    <t>date_of_onset_01</t>
  </si>
  <si>
    <t>口腔・栄養　口腔　誤嚥性肺炎の発症・既往　発症日(1)</t>
  </si>
  <si>
    <t>date_of_onset_02</t>
  </si>
  <si>
    <t>口腔・栄養　口腔　誤嚥性肺炎の発症・既往　発症日(2)</t>
  </si>
  <si>
    <t>date_of_onset_03</t>
  </si>
  <si>
    <t>口腔・栄養　口腔　誤嚥性肺炎の発症・既往　発症日(3)</t>
  </si>
  <si>
    <t>date_of_onset_04</t>
  </si>
  <si>
    <t>口腔・栄養　口腔　誤嚥性肺炎の発症・既往　発症日(4)</t>
  </si>
  <si>
    <t>date_of_onset_05</t>
  </si>
  <si>
    <t>口腔・栄養　口腔　誤嚥性肺炎の発症・既往　発症日(5)</t>
  </si>
  <si>
    <t>diagnosis_of_dementia_flag</t>
  </si>
  <si>
    <t>認知症　認知症の診断の有無</t>
  </si>
  <si>
    <t>diagnosis_of_dementia_date</t>
  </si>
  <si>
    <t>認知症　診断日</t>
  </si>
  <si>
    <t>diagnosis_of_dementia_01</t>
  </si>
  <si>
    <t>認知症　アルツハイマー病</t>
  </si>
  <si>
    <t>diagnosis_of_dementia_02</t>
  </si>
  <si>
    <t>認知症　血管性認知症</t>
  </si>
  <si>
    <t>diagnosis_of_dementia_03</t>
  </si>
  <si>
    <t>認知症　レビー小体病</t>
  </si>
  <si>
    <t>diagnosis_of_dementia_other</t>
  </si>
  <si>
    <t>認知症　その他</t>
  </si>
  <si>
    <t>diagnosis_of_dementia_other_name</t>
  </si>
  <si>
    <t>認知症　その他（具体的に）</t>
  </si>
  <si>
    <t>dbd13_01</t>
  </si>
  <si>
    <t>認知症　DBD13　同じことを何度も何度も聞く</t>
  </si>
  <si>
    <t>dbd13_02</t>
  </si>
  <si>
    <t>認知症　DBD13　よく物をなくしたり、置き場所を間違えたり、隠したりする</t>
  </si>
  <si>
    <t>dbd13_03</t>
  </si>
  <si>
    <t>認知症　DBD13　日常的な物事に関心を示さない</t>
  </si>
  <si>
    <t>dbd13_04</t>
  </si>
  <si>
    <t>認知症　DBD13　特別な事情がないのに夜中起き出す</t>
  </si>
  <si>
    <t>dbd13_05</t>
  </si>
  <si>
    <t>認知症　DBD13　特別な根拠もないのに人に言いがかりをつける</t>
  </si>
  <si>
    <t>dbd13_06</t>
  </si>
  <si>
    <t>認知症　DBD13　昼間、寝てばかりいる</t>
  </si>
  <si>
    <t>dbd13_07</t>
  </si>
  <si>
    <t>認知症　DBD13　やたらに歩きまわる</t>
  </si>
  <si>
    <t>dbd13_08</t>
  </si>
  <si>
    <t>認知症　DBD13　同じ動作をいつまでも繰り返す</t>
  </si>
  <si>
    <t>dbd13_09</t>
  </si>
  <si>
    <t>認知症　DBD13　口汚くののしる</t>
  </si>
  <si>
    <t>dbd13_10</t>
  </si>
  <si>
    <t>認知症　DBD13　場違いあるいは季節に合わない不適切な服装をする</t>
  </si>
  <si>
    <t>dbd13_11</t>
  </si>
  <si>
    <t>認知症　DBD13　世話をされるのを拒否する</t>
  </si>
  <si>
    <t>dbd13_12</t>
  </si>
  <si>
    <t>認知症　DBD13　物を貯め込む</t>
  </si>
  <si>
    <t>dbd13_13</t>
  </si>
  <si>
    <t>認知症　DBD13　引き出しや箪笥の中身をみんな出してしまう</t>
  </si>
  <si>
    <t>vitality_index_01</t>
  </si>
  <si>
    <t>認知症　Vitality Index　起床</t>
  </si>
  <si>
    <t>vitality_index_02</t>
  </si>
  <si>
    <t>認知症　Vitality Index　意思疎通</t>
  </si>
  <si>
    <t>vitality_index_03</t>
  </si>
  <si>
    <t>認知症　Vitality Index　食事</t>
  </si>
  <si>
    <t>vitality_index_04</t>
  </si>
  <si>
    <t>認知症　Vitality Index　排せつ</t>
  </si>
  <si>
    <t>vitality_index_05</t>
  </si>
  <si>
    <t>認知症　Vitality Index　リハビリ、活動</t>
  </si>
  <si>
    <t>FORM_0001_2021</t>
  </si>
  <si>
    <t>external_system_management_detail_number</t>
  </si>
  <si>
    <t>外部システム管理明細番号</t>
  </si>
  <si>
    <t>injury_code</t>
  </si>
  <si>
    <t>病名（コード）</t>
  </si>
  <si>
    <t>disease_name</t>
  </si>
  <si>
    <t>病名</t>
  </si>
  <si>
    <t>symptoms_appearance_date</t>
  </si>
  <si>
    <t>発症年月日</t>
  </si>
  <si>
    <t>FORM_0002_2021</t>
  </si>
  <si>
    <t>dispensing_date</t>
  </si>
  <si>
    <t>調剤等年月日</t>
  </si>
  <si>
    <t>prescription_number</t>
  </si>
  <si>
    <t>処方番号</t>
  </si>
  <si>
    <t>chemical_code_type</t>
  </si>
  <si>
    <t>薬品コード種別</t>
  </si>
  <si>
    <t>chemical_code</t>
  </si>
  <si>
    <t>薬品コード</t>
  </si>
  <si>
    <t>drug_name</t>
  </si>
  <si>
    <t>薬品名称</t>
  </si>
  <si>
    <t>dose</t>
  </si>
  <si>
    <t>用量</t>
  </si>
  <si>
    <t>unit_name</t>
  </si>
  <si>
    <t>単位名</t>
  </si>
  <si>
    <t>dosage_form_code</t>
  </si>
  <si>
    <t>剤形コード</t>
  </si>
  <si>
    <t>dispensing_quantity</t>
  </si>
  <si>
    <t>調剤数量</t>
  </si>
  <si>
    <t>method_name</t>
  </si>
  <si>
    <t>用法名称</t>
  </si>
  <si>
    <t>FORM_0100_2021</t>
  </si>
  <si>
    <t>user_family_intention</t>
  </si>
  <si>
    <t>利用者・家族の意向</t>
  </si>
  <si>
    <t>create_date</t>
  </si>
  <si>
    <t>作成年月日</t>
  </si>
  <si>
    <t>病名・特記事項等</t>
  </si>
  <si>
    <t>meal_content</t>
  </si>
  <si>
    <t>食事の準備状況（買い物、食事の支度、地域特性等）</t>
  </si>
  <si>
    <t>family_content</t>
  </si>
  <si>
    <t>家族構成とキーパーソン（支援者）</t>
  </si>
  <si>
    <t>implementation_date</t>
  </si>
  <si>
    <t>実施日</t>
  </si>
  <si>
    <t>process</t>
  </si>
  <si>
    <t>プロセス</t>
  </si>
  <si>
    <t>低栄養状態のリスク　リスクレベル</t>
  </si>
  <si>
    <t>低栄養状態のリスク　身長</t>
  </si>
  <si>
    <t>低栄養状態のリスク　体重</t>
  </si>
  <si>
    <t>bmi</t>
  </si>
  <si>
    <t>低栄養状態のリスク　ＢＭＩ</t>
  </si>
  <si>
    <t>is_one_month_weight_loss</t>
  </si>
  <si>
    <t>低栄養状態のリスク　3%以上の体重減少率（kg/1ヶ月）　3%以上の体重減少（kg/1ヶ月）_有無</t>
  </si>
  <si>
    <t>one_month_weight_loss</t>
  </si>
  <si>
    <t>低栄養状態のリスク　3%以上の体重減少率（kg/1ヶ月）　体重減少（kg/1ヶ月）</t>
  </si>
  <si>
    <t>is_three_month_weight_loss</t>
  </si>
  <si>
    <t>低栄養状態のリスク　3%以上の体重減少率（kg/3ヶ月）　3%以上の体重減少（kg/3ヶ月）</t>
  </si>
  <si>
    <t>three_month_weight_loss</t>
  </si>
  <si>
    <t>低栄養状態のリスク　3%以上の体重減少率（kg/3ヶ月）　体重減少（kg/3ヶ月）</t>
  </si>
  <si>
    <t>is_six_month_weight_loss</t>
  </si>
  <si>
    <t>低栄養状態のリスク　3%以上の体重減少率（kg/6ヶ月）　3%以上の体重減少（kg/6ヶ月）_有無</t>
  </si>
  <si>
    <t>six_month_weight_loss</t>
  </si>
  <si>
    <t>低栄養状態のリスク　3%以上の体重減少率（kg/6ヶ月）　体重減少（kg/6ヶ月）</t>
  </si>
  <si>
    <t>低栄養状態のリスク　血清アルブミン値_有無</t>
  </si>
  <si>
    <t>低栄養状態のリスク　血清アルブミン値</t>
  </si>
  <si>
    <t>低栄養状態のリスク　褥瘡</t>
  </si>
  <si>
    <t>低栄養状態のリスク　栄養補給法　経口摂取</t>
  </si>
  <si>
    <t>低栄養状態のリスク　栄養補給法　経腸栄養法</t>
  </si>
  <si>
    <t>低栄養状態のリスク　栄養補給法　静脈栄養法</t>
  </si>
  <si>
    <t>nutrition_supply_method_other</t>
  </si>
  <si>
    <t>低栄養状態のリスク　その他</t>
  </si>
  <si>
    <t>食生活状況等　栄養補給の状態　食事摂取量（全体）</t>
  </si>
  <si>
    <t>食生活状況等　栄養補給の状態　主食の摂取量</t>
  </si>
  <si>
    <t>main_dish_intake</t>
  </si>
  <si>
    <t>食生活状況等　栄養補給の状態　主菜、副菜の摂取量　主菜の摂取量</t>
  </si>
  <si>
    <t>食生活状況等　栄養補給の状態　主菜、副菜の摂取量　副菜の摂取量</t>
  </si>
  <si>
    <t>provided_nutrients_other</t>
  </si>
  <si>
    <t>食生活状況等　栄養補給の状態　その他（補助食品など）</t>
  </si>
  <si>
    <t>nutrition_intake_energy</t>
  </si>
  <si>
    <t>食生活状況等　摂取栄養量_エネルギー（kcal）</t>
  </si>
  <si>
    <t>nutrition_intake_energy_kg</t>
  </si>
  <si>
    <t>食生活状況等　摂取栄養量_エネルギー（現体重当たり）（kcal/kg）</t>
  </si>
  <si>
    <t>nutrition_intake_protein</t>
  </si>
  <si>
    <t>食生活状況等　摂取栄養量_たんぱく質（g）</t>
  </si>
  <si>
    <t>nutrition_intake_protein_kg</t>
  </si>
  <si>
    <t>食生活状況等　摂取栄養量_たんぱく質（g/kg）</t>
  </si>
  <si>
    <t>nutrition_provided_energy</t>
  </si>
  <si>
    <t>食生活状況等　提供栄養量_エネルギー（kcal）</t>
  </si>
  <si>
    <t>nutrition_provided_energy_kg</t>
  </si>
  <si>
    <t>食生活状況等　提供栄養量_エネルギー（現体重当たり）（kcal/kg）</t>
  </si>
  <si>
    <t>nutrition_provided_protein</t>
  </si>
  <si>
    <t>食生活状況等　提供栄養量_たんぱく質（g）</t>
  </si>
  <si>
    <t>nutrition_provided_protein_kg</t>
  </si>
  <si>
    <t>食生活状況等　提供栄養量_たんぱく質（g/kg）</t>
  </si>
  <si>
    <t>食生活状況等　必要栄養量_エネルギー（kcal）</t>
  </si>
  <si>
    <t>required_nutrients_energy_kg</t>
  </si>
  <si>
    <t>食生活状況等　必要栄養量_エネルギー（現体重当たり）（kcal/kg）</t>
  </si>
  <si>
    <t>食生活状況等　必要栄養量_たんぱく質（g）</t>
  </si>
  <si>
    <t>required_nutrients_protein_kg</t>
  </si>
  <si>
    <t>食生活状況等　必要栄養量_たんぱく質（g/kg）</t>
  </si>
  <si>
    <t>食生活状況等　嚥下調整食品の必要性</t>
  </si>
  <si>
    <t>食生活状況等　食事の形態（コード）</t>
  </si>
  <si>
    <t>食生活状況等　とろみ</t>
  </si>
  <si>
    <t>is_meal_notes</t>
  </si>
  <si>
    <t>食生活状況等　食事の留意事項の有無（療養食の指示、食事形態、嗜好、薬剤影響食品、アレルギーなど）</t>
  </si>
  <si>
    <t>instructions_and_allergies_etc_notes</t>
  </si>
  <si>
    <t>食生活状況等　食事の留意事項（具体的に）</t>
  </si>
  <si>
    <t>motivation</t>
  </si>
  <si>
    <t>食生活状況等　本人の意欲</t>
  </si>
  <si>
    <t>appetite_meal_satisfaction</t>
  </si>
  <si>
    <t>食生活状況等　食欲・食事の満足感</t>
  </si>
  <si>
    <t>eating_aweareness</t>
  </si>
  <si>
    <t>食生活状況等　食事に対する意識</t>
  </si>
  <si>
    <t>eating_status_oral</t>
  </si>
  <si>
    <t>多職種による栄養ケアの課題（低栄養関連問題）　口腔関係　口腔関係の課題　口腔衛生</t>
  </si>
  <si>
    <t>eating_status_eating_swallow</t>
  </si>
  <si>
    <t>多職種による栄養ケアの課題（低栄養関連問題）　口腔関係　口腔関係の課題　摂食・嚥下</t>
  </si>
  <si>
    <t>eating_status_unable_stable_right_posture</t>
  </si>
  <si>
    <t>多職種による栄養ケアの課題（低栄養関連問題）　口腔関係　安定した正しい姿勢が自分で取れない</t>
  </si>
  <si>
    <t>eating_status_unable_meal_concentrate</t>
  </si>
  <si>
    <t>多職種による栄養ケアの課題（低栄養関連問題）　口腔関係　食事に集中することができない</t>
  </si>
  <si>
    <t>eating_status_somnolence_confusion_during_meal</t>
  </si>
  <si>
    <t>多職種による栄養ケアの課題（低栄養関連問題）　口腔関係　食事中に傾眠や意識混濁がある</t>
  </si>
  <si>
    <t>eating_status_eating_without_denture</t>
  </si>
  <si>
    <t>多職種による栄養ケアの課題（低栄養関連問題）　口腔関係　歯（義歯）のない状態で食事をしている</t>
  </si>
  <si>
    <t>eating_status_accumulate_food_in_mouth</t>
  </si>
  <si>
    <t>多職種による栄養ケアの課題（低栄養関連問題）　口腔関係　食べ物を口腔内に溜め込む</t>
  </si>
  <si>
    <t>eating_status_choke_while_chewing_solid_food</t>
  </si>
  <si>
    <t>多職種による栄養ケアの課題（低栄養関連問題）　口腔関係　固形の食べ物を咀しゃく中にむせる</t>
  </si>
  <si>
    <t>eating_status_food_remain_in_cheeks_or_mouth_after_meal</t>
  </si>
  <si>
    <t>多職種による栄養ケアの課題（低栄養関連問題）　口腔関係　食後、頬の内側や口腔内に残渣がある</t>
  </si>
  <si>
    <t>eating_status_choke_by_water</t>
  </si>
  <si>
    <t>多職種による栄養ケアの課題（低栄養関連問題）　口腔関係　水分でむせる</t>
  </si>
  <si>
    <t>eating_status_cough_during_or_after_meal</t>
  </si>
  <si>
    <t>多職種による栄養ケアの課題（低栄養関連問題）　口腔関係　食事中、食後に咳をすることがある</t>
  </si>
  <si>
    <t>eating_status_other_notice</t>
  </si>
  <si>
    <t>多職種による栄養ケアの課題（低栄養関連問題）　口腔関係　その他・気が付いた点_自由記述</t>
  </si>
  <si>
    <t>nutrition_care_issues_bedsore</t>
  </si>
  <si>
    <t>多職種による栄養ケアの課題（低栄養関連問題）　その他　褥瘡</t>
  </si>
  <si>
    <t>nutrition_care_issues_living_function_deterioration</t>
  </si>
  <si>
    <t>多職種による栄養ケアの課題（低栄養関連問題）　その他　生活機能低下</t>
  </si>
  <si>
    <t>nutrition_care_issues_nausea_vomit</t>
  </si>
  <si>
    <t>多職種による栄養ケアの課題（低栄養関連問題）　その他　嘔気・嘔吐</t>
  </si>
  <si>
    <t>nutrition_care_issues_diarrhoea</t>
  </si>
  <si>
    <t>多職種による栄養ケアの課題（低栄養関連問題）　その他　下痢</t>
  </si>
  <si>
    <t>nutrition_care_issues_constipation</t>
  </si>
  <si>
    <t>多職種による栄養ケアの課題（低栄養関連問題）　その他　便秘</t>
  </si>
  <si>
    <t>nutrition_care_issues_edema</t>
  </si>
  <si>
    <t>多職種による栄養ケアの課題（低栄養関連問題）　その他　浮腫</t>
  </si>
  <si>
    <t>nutrition_care_issues_dehydration</t>
  </si>
  <si>
    <t>多職種による栄養ケアの課題（低栄養関連問題）　その他　脱水</t>
  </si>
  <si>
    <t>nutrition_care_issues_infection</t>
  </si>
  <si>
    <t>多職種による栄養ケアの課題（低栄養関連問題）　その他　感染</t>
  </si>
  <si>
    <t>nutrition_care_issues_fever</t>
  </si>
  <si>
    <t>多職種による栄養ケアの課題（低栄養関連問題）　その他　発熱</t>
  </si>
  <si>
    <t>nutrition_care_issues_homebodies</t>
  </si>
  <si>
    <t>多職種による栄養ケアの課題（低栄養関連問題）　その他　閉じこもり</t>
  </si>
  <si>
    <t>nutrition_care_issues_depression</t>
  </si>
  <si>
    <t>多職種による栄養ケアの課題（低栄養関連問題）　その他　うつ</t>
  </si>
  <si>
    <t>nutrition_care_issues_cognitive_function</t>
  </si>
  <si>
    <t>多職種による栄養ケアの課題（低栄養関連問題）　その他　認知症</t>
  </si>
  <si>
    <t>nutrition_care_issues_medicine</t>
  </si>
  <si>
    <t>多職種による栄養ケアの課題（低栄養関連問題）　その他　薬の影響</t>
  </si>
  <si>
    <t>overall_notice</t>
  </si>
  <si>
    <t>特記事項</t>
  </si>
  <si>
    <t>overall_evaluation</t>
  </si>
  <si>
    <t>総合評価</t>
  </si>
  <si>
    <t>is_overall_evaluation_planning</t>
  </si>
  <si>
    <t>計画変更</t>
  </si>
  <si>
    <t>overall_service_continuous_necessity</t>
  </si>
  <si>
    <t>サービス継続の必要性</t>
  </si>
  <si>
    <t>inspection_drinking_test</t>
  </si>
  <si>
    <t xml:space="preserve">経口維持加算　Ⅰ・Ⅱを算定する場合　※施設のみ※　摂食・嚥下の課題　摂食・嚥下機能検査　水飲みテスト </t>
  </si>
  <si>
    <t>inspection_cervical_auscultation</t>
  </si>
  <si>
    <t xml:space="preserve">経口維持加算　Ⅰ・Ⅱを算定する場合　※施設のみ※　摂食・嚥下の課題　摂食・嚥下機能検査　頚部聴診法 </t>
  </si>
  <si>
    <t>inspection_swallow_endoscopic</t>
  </si>
  <si>
    <t xml:space="preserve">経口維持加算　Ⅰ・Ⅱを算定する場合　※施設のみ※　摂食・嚥下の課題　摂食・嚥下機能検査　嚥下内視鏡検査 </t>
  </si>
  <si>
    <t>inspection_swallow_fluoroscopic</t>
  </si>
  <si>
    <t>経口維持加算　Ⅰ・Ⅱを算定する場合　※施設のみ※　摂食・嚥下の課題　摂食・嚥下機能検査　嚥下造影検査</t>
  </si>
  <si>
    <t>inspection_chewing_ability_function_inspection</t>
  </si>
  <si>
    <t>経口維持加算　Ⅰ・Ⅱを算定する場合　※施設のみ※　摂食・嚥下の課題　摂食・嚥下機能検査　咀嚼能力・機能の検査　</t>
  </si>
  <si>
    <t>inspection_problem_in_cognitive_function</t>
  </si>
  <si>
    <t>経口維持加算　Ⅰ・Ⅱを算定する場合　※施設のみ※　摂食・嚥下の課題　摂食・嚥下機能検査　認知機能に課題あり</t>
  </si>
  <si>
    <t>inspection_other</t>
  </si>
  <si>
    <t>経口維持加算　Ⅰ・Ⅱを算定する場合　※施設のみ※　摂食・嚥下の課題　摂食・嚥下機能検査　その他</t>
  </si>
  <si>
    <t>inspection_noice</t>
  </si>
  <si>
    <t>経口維持加算　Ⅰ・Ⅱを算定する場合　※施設のみ※　摂食・嚥下の課題　摂食・嚥下機能検査　その他_自由記述</t>
  </si>
  <si>
    <t>inspection_date</t>
  </si>
  <si>
    <t>経口維持加算　Ⅰ・Ⅱを算定する場合　※施設のみ※　摂食・嚥下の課題　摂食・嚥下機能検査の実施日</t>
  </si>
  <si>
    <t>issues_location_cognitive_function</t>
  </si>
  <si>
    <t>経口維持加算　Ⅰ・Ⅱを算定する場合　※施設のみ※　摂食・嚥下の課題　検査結果や観察等を通して把握した課題の所在　認知機能</t>
  </si>
  <si>
    <t>issues_location_chewing_oral_function</t>
  </si>
  <si>
    <t>経口維持加算　Ⅰ・Ⅱを算定する場合　※施設のみ※　摂食・嚥下の課題　検査結果や観察等を通して把握した課題の所在　咀嚼・口腔機能</t>
  </si>
  <si>
    <t>issues_location_swallowing_function</t>
  </si>
  <si>
    <t>経口維持加算　Ⅰ・Ⅱを算定する場合　※施設のみ※　摂食・嚥下の課題　検査結果や観察等を通して把握した課題の所在　嚥下機能</t>
  </si>
  <si>
    <t>meals_observation_participants_doctor</t>
  </si>
  <si>
    <t>経口維持加算　Ⅰ・Ⅱを算定する場合　※施設のみ※　食事の観察　参加者　食事の観察　参加者　医師　</t>
  </si>
  <si>
    <t>meals_observation_participants_dentist</t>
  </si>
  <si>
    <t>経口維持加算　Ⅰ・Ⅱを算定する場合　※施設のみ※　食事の観察　参加者　食事の観察　参加者　歯科医師　</t>
  </si>
  <si>
    <t>meals_observation_participants_managerial_dietician</t>
  </si>
  <si>
    <t>経口維持加算　Ⅰ・Ⅱを算定する場合　※施設のみ※　食事の観察　参加者　管理栄養士</t>
  </si>
  <si>
    <t>meals_observation_participants_dietician</t>
  </si>
  <si>
    <t>経口維持加算　Ⅰ・Ⅱを算定する場合　※施設のみ※　食事の観察　参加者　栄養士</t>
  </si>
  <si>
    <t>meals_observation_participants_dental_hygienist</t>
  </si>
  <si>
    <t>経口維持加算　Ⅰ・Ⅱを算定する場合　※施設のみ※　食事の観察　参加者　歯科衛生士　</t>
  </si>
  <si>
    <t>meals_observation_participants_hearing_therapist</t>
  </si>
  <si>
    <t>経口維持加算　Ⅰ・Ⅱを算定する場合　※施設のみ※　食事の観察　参加者　言語聴覚士　</t>
  </si>
  <si>
    <t>meals_observation_participants_occupational_therapist</t>
  </si>
  <si>
    <t>経口維持加算　Ⅰ・Ⅱを算定する場合　※施設のみ※　食事の観察　参加者　作業療法士　</t>
  </si>
  <si>
    <t>meals_observation_participants_physical_therapist</t>
  </si>
  <si>
    <t>経口維持加算　Ⅰ・Ⅱを算定する場合　※施設のみ※　食事の観察　参加者　理学療法士　</t>
  </si>
  <si>
    <t>meals_observation_participants_nursing_staff</t>
  </si>
  <si>
    <t>経口維持加算　Ⅰ・Ⅱを算定する場合　※施設のみ※　食事の観察　参加者　看護職員　</t>
  </si>
  <si>
    <t>meals_observation_participants_nursing_care_staff</t>
  </si>
  <si>
    <t>経口維持加算　Ⅰ・Ⅱを算定する場合　※施設のみ※　食事の観察　参加者　介護職員　</t>
  </si>
  <si>
    <t>meals_observation_participants_care_support_specialist</t>
  </si>
  <si>
    <t>経口維持加算　Ⅰ・Ⅱを算定する場合　※施設のみ※　食事の観察　参加者　介護支援専門員</t>
  </si>
  <si>
    <t>meals_observation_date</t>
  </si>
  <si>
    <t>経口維持加算　Ⅰ・Ⅱを算定する場合　※施設のみ※　食事の観察　食事の観察の実施日</t>
  </si>
  <si>
    <t>meeting_participants_doctor</t>
  </si>
  <si>
    <t>経口維持加算　Ⅰ・Ⅱを算定する場合　※施設のみ※　多職種会議　参加者　医師　</t>
  </si>
  <si>
    <t>meeting_participants_dentist</t>
  </si>
  <si>
    <t>経口維持加算　Ⅰ・Ⅱを算定する場合　※施設のみ※　多職種会議　参加者　歯科医師　</t>
  </si>
  <si>
    <t>meeting_participants_managerial_dietician</t>
  </si>
  <si>
    <t>経口維持加算　Ⅰ・Ⅱを算定する場合　※施設のみ※　多職種会議　参加者　管理栄養士　</t>
  </si>
  <si>
    <t>meeting_participants_dietician</t>
  </si>
  <si>
    <t>経口維持加算　Ⅰ・Ⅱを算定する場合　※施設のみ※　多職種会議　参加者　栄養士</t>
  </si>
  <si>
    <t>meeting_participants_dental_hygienist</t>
  </si>
  <si>
    <t>経口維持加算　Ⅰ・Ⅱを算定する場合　※施設のみ※　多職種会議　参加者　歯科衛生士　</t>
  </si>
  <si>
    <t>meeting_participants_speech_language_hearing_therapist</t>
  </si>
  <si>
    <t>経口維持加算　Ⅰ・Ⅱを算定する場合　※施設のみ※　多職種会議　参加者　言語聴覚士　</t>
  </si>
  <si>
    <t>meeting_participants_occupational_therapist</t>
  </si>
  <si>
    <t>経口維持加算　Ⅰ・Ⅱを算定する場合　※施設のみ※　多職種会議　参加者　作業療法士　</t>
  </si>
  <si>
    <t>meeting_participants_physical_therapist</t>
  </si>
  <si>
    <t>経口維持加算　Ⅰ・Ⅱを算定する場合　※施設のみ※　多職種会議　参加者　理学療法士　</t>
  </si>
  <si>
    <t>meeting_participants_nursing_staff</t>
  </si>
  <si>
    <t>経口維持加算　Ⅰ・Ⅱを算定する場合　※施設のみ※　多職種会議　参加者　看護職員　</t>
  </si>
  <si>
    <t>meeting_participants_nursing_care_staff</t>
  </si>
  <si>
    <t>経口維持加算　Ⅰ・Ⅱを算定する場合　※施設のみ※　多職種会議　参加者　介護職員　</t>
  </si>
  <si>
    <t>meeting_participants_care_support_specialist</t>
  </si>
  <si>
    <t>経口維持加算　Ⅰ・Ⅱを算定する場合　※施設のみ※　多職種会議　参加者　介護支援専門員</t>
  </si>
  <si>
    <t>meeting_date</t>
  </si>
  <si>
    <t>経口維持加算　Ⅰ・Ⅱを算定する場合　※施設のみ※　多職種会議　会議実施日</t>
  </si>
  <si>
    <t>support_viewpoint_meal_forms_supplementary_meals</t>
  </si>
  <si>
    <t>経口維持加算　Ⅰ・Ⅱを算定する場合　※施設のみ※　多職種会議　食事の形態・とろみ、補助食の活用</t>
  </si>
  <si>
    <t>support_viewpoint_meal_ambience</t>
  </si>
  <si>
    <t>経口維持加算　Ⅰ・Ⅱを算定する場合　※施設のみ※　多職種会議　食事の周囲環境</t>
  </si>
  <si>
    <t>support_viewpoint_meal_support_method</t>
  </si>
  <si>
    <t>経口維持加算　Ⅰ・Ⅱを算定する場合　※施設のみ※　多職種会議　食事の介助の方法</t>
  </si>
  <si>
    <t>support_viewpoint_oral_care_method</t>
  </si>
  <si>
    <t>経口維持加算　Ⅰ・Ⅱを算定する場合　※施設のみ※　多職種会議　口腔のケアの方法</t>
  </si>
  <si>
    <t>support_viewpoint_medical_or_dental_treatment_necessity</t>
  </si>
  <si>
    <t>経口維持加算　Ⅰ・Ⅱを算定する場合　※施設のみ※　多職種会議　医療又は歯科医療受療の必要性</t>
  </si>
  <si>
    <t>support_viewpoint_notice</t>
  </si>
  <si>
    <t>経口維持加算　Ⅰ・Ⅱを算定する場合　※施設のみ※　特記事項</t>
  </si>
  <si>
    <t>FORM_0110_2021</t>
  </si>
  <si>
    <t>admission_date</t>
  </si>
  <si>
    <t>入所（院）日</t>
  </si>
  <si>
    <t>first_time_create_date</t>
  </si>
  <si>
    <t>初回作成日</t>
  </si>
  <si>
    <t>作成（変更）日</t>
  </si>
  <si>
    <t>plan_create_date_name</t>
  </si>
  <si>
    <t>作成者名</t>
  </si>
  <si>
    <t>作成者職員職種</t>
  </si>
  <si>
    <t>is_doctor_instructions</t>
  </si>
  <si>
    <t>医師の指示　指示の有無</t>
  </si>
  <si>
    <t>doctor_instructions_point</t>
  </si>
  <si>
    <t>医師の指示　要点</t>
  </si>
  <si>
    <t>doctor_instructions_date</t>
  </si>
  <si>
    <t>医師の指示　指示日</t>
  </si>
  <si>
    <t>利用者及び家族の意向</t>
  </si>
  <si>
    <t>user_family_intention_date</t>
  </si>
  <si>
    <t>説明日</t>
  </si>
  <si>
    <t>解決すべき課題（ニーズ）　低栄養状態のリスク</t>
  </si>
  <si>
    <t>assignment_contents</t>
  </si>
  <si>
    <t>解決すべき課題（ニーズ）　課題（ニーズ）の内容</t>
  </si>
  <si>
    <t>long_goal_and_period_contents</t>
  </si>
  <si>
    <t>長期目標と期間</t>
  </si>
  <si>
    <t>plan_classification_01</t>
  </si>
  <si>
    <t>栄養ケア・経口移行・経口維持計画1　分類</t>
  </si>
  <si>
    <t>plan_short_goal_and_period_01</t>
  </si>
  <si>
    <t>栄養ケア・経口移行・経口維持計画1　短期目標と期間</t>
  </si>
  <si>
    <t>plan_content_of_nutritional_care_01</t>
  </si>
  <si>
    <t>栄養ケア・経口移行・経口維持計画1　栄養ケアの具体的内容（頻度、期間）</t>
  </si>
  <si>
    <t>plan_staff_01</t>
  </si>
  <si>
    <t>栄養ケア・経口移行・経口維持計画1　担当者名</t>
  </si>
  <si>
    <t>plan_staff_job_category_01</t>
  </si>
  <si>
    <t>栄養ケア・経口移行・経口維持計画1　担当者職種</t>
  </si>
  <si>
    <t>plan_classification_02</t>
  </si>
  <si>
    <t>栄養ケア・経口移行・経口維持計画2　分類</t>
  </si>
  <si>
    <t>plan_short_goal_and_period_02</t>
  </si>
  <si>
    <t>栄養ケア・経口移行・経口維持計画2　短期目標と期間</t>
  </si>
  <si>
    <t>plan_content_of_nutritional_care_02</t>
  </si>
  <si>
    <t>栄養ケア・経口移行・経口維持計画2　栄養ケアの具体的内容（頻度、期間）</t>
  </si>
  <si>
    <t>plan_staff_02</t>
  </si>
  <si>
    <t>栄養ケア・経口移行・経口維持計画2　担当者名</t>
  </si>
  <si>
    <t>plan_staff_job_category_02</t>
  </si>
  <si>
    <t>栄養ケア・経口移行・経口維持計画2　担当者職種</t>
  </si>
  <si>
    <t>plan_classification_03</t>
  </si>
  <si>
    <t>栄養ケア・経口移行・経口維持計画3　分類</t>
  </si>
  <si>
    <t>plan_short_goal_and_period_03</t>
  </si>
  <si>
    <t>栄養ケア・経口移行・経口維持計画3　短期目標と期間</t>
  </si>
  <si>
    <t>plan_content_of_nutritional_care_03</t>
  </si>
  <si>
    <t>栄養ケア・経口移行・経口維持計画3　栄養ケアの具体的内容（頻度、期間）</t>
  </si>
  <si>
    <t>plan_staff_03</t>
  </si>
  <si>
    <t>栄養ケア・経口移行・経口維持計画3　担当者名</t>
  </si>
  <si>
    <t>plan_staff_job_category_03</t>
  </si>
  <si>
    <t>栄養ケア・経口移行・経口維持計画3　担当者職種</t>
  </si>
  <si>
    <t>plan_classification_04</t>
  </si>
  <si>
    <t>栄養ケア・経口移行・経口維持計画4　分類</t>
  </si>
  <si>
    <t>plan_short_goal_and_period_04</t>
  </si>
  <si>
    <t>栄養ケア・経口移行・経口維持計画4　短期目標と期間</t>
  </si>
  <si>
    <t>plan_content_of_nutritional_care_04</t>
  </si>
  <si>
    <t>栄養ケア・経口移行・経口維持計画4　栄養ケアの具体的内容（頻度、期間）</t>
  </si>
  <si>
    <t>plan_staff_04</t>
  </si>
  <si>
    <t>栄養ケア・経口移行・経口維持計画4　担当者名</t>
  </si>
  <si>
    <t>plan_staff_job_category_04</t>
  </si>
  <si>
    <t>栄養ケア・経口移行・経口維持計画4　担当者職種</t>
  </si>
  <si>
    <t>plan_classification_05</t>
  </si>
  <si>
    <t>栄養ケア・経口移行・経口維持計画5　分類</t>
  </si>
  <si>
    <t>plan_short_goal_and_period_05</t>
  </si>
  <si>
    <t>栄養ケア・経口移行・経口維持計画5　短期目標と期間</t>
  </si>
  <si>
    <t>plan_content_of_nutritional_care_05</t>
  </si>
  <si>
    <t>栄養ケア・経口移行・経口維持計画5　栄養ケアの具体的内容（頻度、期間）</t>
  </si>
  <si>
    <t>plan_staff_05</t>
  </si>
  <si>
    <t>栄養ケア・経口移行・経口維持計画5　担当者名</t>
  </si>
  <si>
    <t>plan_staff_job_category_05</t>
  </si>
  <si>
    <t>栄養ケア・経口移行・経口維持計画5　担当者職種</t>
  </si>
  <si>
    <t>is_nutrition_management_addition</t>
  </si>
  <si>
    <t>算定加算　栄養マネジメント強化加算</t>
  </si>
  <si>
    <t>oral_shift_addition</t>
  </si>
  <si>
    <t>算定加算　経口移行加算</t>
  </si>
  <si>
    <t>oral_maintenance_addition_01</t>
  </si>
  <si>
    <t>算定加算　経口維持加算(Ⅰ)</t>
  </si>
  <si>
    <t>oral_maintenance_addition_02</t>
  </si>
  <si>
    <t>算定加算　経口維持加算(Ⅱ)</t>
  </si>
  <si>
    <t>dietetic_food_addition</t>
  </si>
  <si>
    <t>算定加算　療養食加算</t>
  </si>
  <si>
    <t>implementation_date_01</t>
  </si>
  <si>
    <t>栄養ケア提供経過記録1　実施日</t>
  </si>
  <si>
    <t>service_provision_items_01</t>
  </si>
  <si>
    <t>栄養ケア提供経過記録1　サービス提供項目</t>
  </si>
  <si>
    <t>implementation_date_02</t>
  </si>
  <si>
    <t>栄養ケア提供経過記録2　実施日</t>
  </si>
  <si>
    <t>service_provision_items_02</t>
  </si>
  <si>
    <t>栄養ケア提供経過記録2　サービス提供項目</t>
  </si>
  <si>
    <t>implementation_date_03</t>
  </si>
  <si>
    <t>栄養ケア提供経過記録3　実施日</t>
  </si>
  <si>
    <t>service_provision_items_03</t>
  </si>
  <si>
    <t>栄養ケア提供経過記録3　サービス提供項目</t>
  </si>
  <si>
    <t>implementation_date_04</t>
  </si>
  <si>
    <t>栄養ケア提供経過記録4　実施日</t>
  </si>
  <si>
    <t>service_provision_items_04</t>
  </si>
  <si>
    <t>栄養ケア提供経過記録4　サービス提供項目</t>
  </si>
  <si>
    <t>implementation_date_05</t>
  </si>
  <si>
    <t>栄養ケア提供経過記録5　実施日</t>
  </si>
  <si>
    <t>service_provision_items_05</t>
  </si>
  <si>
    <t>栄養ケア提供経過記録5　サービス提供項目</t>
  </si>
  <si>
    <t>implementation_date_06</t>
  </si>
  <si>
    <t>栄養ケア提供経過記録6　実施日</t>
  </si>
  <si>
    <t>service_provision_items_06</t>
  </si>
  <si>
    <t>栄養ケア提供経過記録6　サービス提供項目</t>
  </si>
  <si>
    <t>implementation_date_07</t>
  </si>
  <si>
    <t>栄養ケア提供経過記録7　実施日</t>
  </si>
  <si>
    <t>service_provision_items_07</t>
  </si>
  <si>
    <t>栄養ケア提供経過記録7　サービス提供項目</t>
  </si>
  <si>
    <t>implementation_date_08</t>
  </si>
  <si>
    <t>栄養ケア提供経過記録8　実施日</t>
  </si>
  <si>
    <t>service_provision_items_08</t>
  </si>
  <si>
    <t>栄養ケア提供経過記録8　サービス提供項目</t>
  </si>
  <si>
    <t>implementation_date_09</t>
  </si>
  <si>
    <t>栄養ケア提供経過記録9　実施日</t>
  </si>
  <si>
    <t>service_provision_items_09</t>
  </si>
  <si>
    <t>栄養ケア提供経過記録9　サービス提供項目</t>
  </si>
  <si>
    <t>implementation_date_10</t>
  </si>
  <si>
    <t>栄養ケア提供経過記録10　実施日</t>
  </si>
  <si>
    <t>service_provision_items_10</t>
  </si>
  <si>
    <t>栄養ケア提供経過記録10　サービス提供項目</t>
  </si>
  <si>
    <t>implementation_date_11</t>
  </si>
  <si>
    <t>栄養ケア提供経過記録11　実施日</t>
  </si>
  <si>
    <t>service_provision_items_11</t>
  </si>
  <si>
    <t>栄養ケア提供経過記録11　サービス提供項目</t>
  </si>
  <si>
    <t>implementation_date_12</t>
  </si>
  <si>
    <t>栄養ケア提供経過記録12　実施日</t>
  </si>
  <si>
    <t>service_provision_items_12</t>
  </si>
  <si>
    <t>栄養ケア提供経過記録12　サービス提供項目</t>
  </si>
  <si>
    <t>implementation_date_13</t>
  </si>
  <si>
    <t>栄養ケア提供経過記録13　実施日</t>
  </si>
  <si>
    <t>service_provision_items_13</t>
  </si>
  <si>
    <t>栄養ケア提供経過記録13　サービス提供項目</t>
  </si>
  <si>
    <t>implementation_date_14</t>
  </si>
  <si>
    <t>栄養ケア提供経過記録14　実施日</t>
  </si>
  <si>
    <t>service_provision_items_14</t>
  </si>
  <si>
    <t>栄養ケア提供経過記録14　サービス提供項目</t>
  </si>
  <si>
    <t>implementation_date_15</t>
  </si>
  <si>
    <t>栄養ケア提供経過記録15　実施日</t>
  </si>
  <si>
    <t>service_provision_items_15</t>
  </si>
  <si>
    <t>栄養ケア提供経過記録15　サービス提供項目</t>
  </si>
  <si>
    <t>implementation_date_16</t>
  </si>
  <si>
    <t>栄養ケア提供経過記録16　実施日</t>
  </si>
  <si>
    <t>service_provision_items_16</t>
  </si>
  <si>
    <t>栄養ケア提供経過記録16　サービス提供項目</t>
  </si>
  <si>
    <t>implementation_date_17</t>
  </si>
  <si>
    <t>栄養ケア提供経過記録17　実施日</t>
  </si>
  <si>
    <t>service_provision_items_17</t>
  </si>
  <si>
    <t>栄養ケア提供経過記録17　サービス提供項目</t>
  </si>
  <si>
    <t>implementation_date_18</t>
  </si>
  <si>
    <t>栄養ケア提供経過記録18　実施日</t>
  </si>
  <si>
    <t>service_provision_items_18</t>
  </si>
  <si>
    <t>栄養ケア提供経過記録18　サービス提供項目</t>
  </si>
  <si>
    <t>implementation_date_19</t>
  </si>
  <si>
    <t>栄養ケア提供経過記録19　実施日</t>
  </si>
  <si>
    <t>service_provision_items_19</t>
  </si>
  <si>
    <t>栄養ケア提供経過記録19　サービス提供項目</t>
  </si>
  <si>
    <t>implementation_date_20</t>
  </si>
  <si>
    <t>栄養ケア提供経過記録20　実施日</t>
  </si>
  <si>
    <t>service_provision_items_20</t>
  </si>
  <si>
    <t>栄養ケア提供経過記録20　サービス提供項目</t>
  </si>
  <si>
    <t>FORM_0210_2021</t>
  </si>
  <si>
    <t>病名等</t>
  </si>
  <si>
    <t>family_dentist</t>
  </si>
  <si>
    <t>かかりつけ歯科医</t>
  </si>
  <si>
    <t>denture_using</t>
  </si>
  <si>
    <t>入れ歯の使用</t>
  </si>
  <si>
    <t>food_form_enteral_nutrition</t>
  </si>
  <si>
    <t>食形態　経腸栄養</t>
  </si>
  <si>
    <t>food_form_tube_feeding</t>
  </si>
  <si>
    <t>食形態　静脈栄養</t>
  </si>
  <si>
    <t>食形態　経口摂取</t>
  </si>
  <si>
    <t>食形態　食事の形態（コード）</t>
  </si>
  <si>
    <t>aspiration_pneumonitis</t>
  </si>
  <si>
    <t>誤嚥性肺炎の発症・罹患　誤嚥性肺炎の発症・罹患</t>
  </si>
  <si>
    <t>誤嚥性肺炎の発症・罹患　発症日(1)</t>
  </si>
  <si>
    <t>誤嚥性肺炎の発症・罹患　発症日(2)</t>
  </si>
  <si>
    <t>誤嚥性肺炎の発症・罹患　発症日(3)</t>
  </si>
  <si>
    <t>誤嚥性肺炎の発症・罹患　発症日(4)</t>
  </si>
  <si>
    <t>誤嚥性肺炎の発症・罹患　発症日(5)</t>
  </si>
  <si>
    <t>is_visiting_dental_hygiene_guidance</t>
  </si>
  <si>
    <t>同一月内の訪問歯科衛生指導（医療保険）の実施の有無　実施の有無</t>
  </si>
  <si>
    <t>visiting_dental_hygiene_guidance_frequency</t>
  </si>
  <si>
    <t>同一月内の訪問歯科衛生指導（医療保険）の実施の有無　回数</t>
  </si>
  <si>
    <t>filing_date_01</t>
  </si>
  <si>
    <t>口腔に関する問題点（スクリーニング）　記入日</t>
  </si>
  <si>
    <t>record_staff_job_category_01</t>
  </si>
  <si>
    <t>口腔に関する問題点（スクリーニング）　記入者職員職種</t>
  </si>
  <si>
    <t>filing_staff_01</t>
  </si>
  <si>
    <t>口腔に関する問題点（スクリーニング）　記入者</t>
  </si>
  <si>
    <t>is_teeth_status_problem</t>
  </si>
  <si>
    <t>口腔に関する問題点（スクリーニング）　口腔衛生状態　口腔衛生状態の問題</t>
  </si>
  <si>
    <t>is_teeth_staining</t>
  </si>
  <si>
    <t>口腔に関する問題点（スクリーニング）　口腔衛生状態　口腔衛生状態の問題の詳細　歯の汚れ</t>
  </si>
  <si>
    <t>is_denture_staining</t>
  </si>
  <si>
    <t>口腔に関する問題点（スクリーニング）　口腔衛生状態　口腔衛生状態の問題の詳細　義歯の汚れ</t>
  </si>
  <si>
    <t>is_coating_tongue</t>
  </si>
  <si>
    <t>口腔に関する問題点（スクリーニング）　口腔衛生状態　口腔衛生状態の問題の詳細　舌苔</t>
  </si>
  <si>
    <t>is_problem_bad_breath</t>
  </si>
  <si>
    <t>口腔に関する問題点（スクリーニング）　口腔衛生状態　口腔衛生状態の問題の詳細　口臭</t>
  </si>
  <si>
    <t>is_teeth_fucntion_problem</t>
  </si>
  <si>
    <t>口腔に関する問題点（スクリーニング）　口腔機能の状態　口腔機能の状態の問題</t>
  </si>
  <si>
    <t>is_problem_spill_food</t>
  </si>
  <si>
    <t>口腔に関する問題点（スクリーニング）　口腔機能の状態　口腔機能の状態の問題の詳細　食べこぼし</t>
  </si>
  <si>
    <t>is_move_tongue</t>
  </si>
  <si>
    <t>口腔に関する問題点（スクリーニング）　口腔機能の状態　口腔機能の状態の問題の詳細　舌の動きが悪い</t>
  </si>
  <si>
    <t>is_choke</t>
  </si>
  <si>
    <t>口腔に関する問題点（スクリーニング）　口腔機能の状態　口腔機能の状態の問題の詳細　むせ</t>
  </si>
  <si>
    <t>is_phlegm</t>
  </si>
  <si>
    <t>口腔に関する問題点（スクリーニング）　口腔機能の状態　口腔機能の状態の問題の詳細　痰がらみ</t>
  </si>
  <si>
    <t>is_dryness_of_mouth</t>
  </si>
  <si>
    <t>口腔に関する問題点（スクリーニング）　口腔機能の状態　口腔機能の状態の問題の詳細　口腔乾燥</t>
  </si>
  <si>
    <t>is_number_of_teeth</t>
  </si>
  <si>
    <t>口腔に関する問題点（スクリーニング）　歯数　歯数の問題</t>
  </si>
  <si>
    <t>number_of_teeth</t>
  </si>
  <si>
    <t>口腔に関する問題点（スクリーニング）　歯数　歯数</t>
  </si>
  <si>
    <t>is_teeth_problem</t>
  </si>
  <si>
    <t>口腔に関する問題点（スクリーニング）　　歯の問題　歯の問題</t>
  </si>
  <si>
    <t>is_caries</t>
  </si>
  <si>
    <t>口腔に関する問題点（スクリーニング）　　歯の問題　歯の問題の詳細　う蝕</t>
  </si>
  <si>
    <t>is_broken_teeth</t>
  </si>
  <si>
    <t>口腔に関する問題点（スクリーニング）　　歯の問題　歯の問題の詳細　歯の破折</t>
  </si>
  <si>
    <t>is_desorption</t>
  </si>
  <si>
    <t>口腔に関する問題点（スクリーニング）　　歯の問題　歯の問題の詳細　修復物脱離</t>
  </si>
  <si>
    <t>is_teeth_problem_other</t>
  </si>
  <si>
    <t>口腔に関する問題点（スクリーニング）　　歯の問題　歯の問題の詳細　その他</t>
  </si>
  <si>
    <t>teeth_problem_other_contents</t>
  </si>
  <si>
    <t>口腔に関する問題点（スクリーニング）　　歯の問題　歯の問題の詳細　その他（具体的に）</t>
  </si>
  <si>
    <t>is_denture_problem</t>
  </si>
  <si>
    <t>口腔に関する問題点（スクリーニング）　　義歯の問題　義歯の問題</t>
  </si>
  <si>
    <t>is_denture_nonconformity</t>
  </si>
  <si>
    <t>口腔に関する問題点（スクリーニング）　　義歯の問題　義歯の問題の詳細　不適合</t>
  </si>
  <si>
    <t>is_broken_denture</t>
  </si>
  <si>
    <t>口腔に関する問題点（スクリーニング）　　義歯の問題　義歯の問題の詳細　破損</t>
  </si>
  <si>
    <t>is_denture_other</t>
  </si>
  <si>
    <t>口腔に関する問題点（スクリーニング）　　義歯の問題　義歯の問題の詳細　その他</t>
  </si>
  <si>
    <t>denture_other_contents</t>
  </si>
  <si>
    <t>口腔に関する問題点（スクリーニング）　　義歯の問題　義歯の問題の詳細　その他（具体的に）</t>
  </si>
  <si>
    <t>is_gingivitis</t>
  </si>
  <si>
    <t>口腔に関する問題点（スクリーニング）　歯肉・粘膜の問題　歯周病</t>
  </si>
  <si>
    <t>is_ulceration</t>
  </si>
  <si>
    <t>口腔に関する問題点（スクリーニング）　歯肉・粘膜の問題　口腔粘膜疾患（潰瘍等）</t>
  </si>
  <si>
    <t>filing_date_02</t>
  </si>
  <si>
    <t>口腔衛生管理の実施内容（アセスメント）　記入日</t>
  </si>
  <si>
    <t>record_staff_job_category_02</t>
  </si>
  <si>
    <t>口腔衛生管理の実施内容（アセスメント）　記入者職員職種</t>
  </si>
  <si>
    <t>filing_staff_02</t>
  </si>
  <si>
    <t>口腔衛生管理の実施内容（アセスメント）　記入者</t>
  </si>
  <si>
    <t>oral_management_indicator_name</t>
  </si>
  <si>
    <t>口腔衛生管理の実施内容（アセスメント）　指示を行った歯科医師名</t>
  </si>
  <si>
    <t>is_odontopathy_01</t>
  </si>
  <si>
    <t>口腔衛生管理の実施内容（アセスメント）　実施目標　歯科疾患　予防</t>
  </si>
  <si>
    <t>is_odontopathy_02</t>
  </si>
  <si>
    <t>口腔衛生管理の実施内容（アセスメント）　実施目標　歯科疾患　重症化予防</t>
  </si>
  <si>
    <t>is_oral_hygiene_01</t>
  </si>
  <si>
    <t>口腔衛生管理の実施内容（アセスメント）　実施目標　口腔衛生　自立</t>
  </si>
  <si>
    <t>is_oral_hygiene_02</t>
  </si>
  <si>
    <t>口腔衛生管理の実施内容（アセスメント）　実施目標　口腔衛生　介護者の口腔清掃の技術向上</t>
  </si>
  <si>
    <t>is_oral_hygiene_03</t>
  </si>
  <si>
    <t>口腔衛生管理の実施内容（アセスメント）　実施目標　口腔衛生　専門職の定期的な口腔清掃等</t>
  </si>
  <si>
    <t>is_oral_hygiene_04</t>
  </si>
  <si>
    <t>口腔衛生管理の実施内容（アセスメント）　実施目標　摂食・嚥下機能</t>
  </si>
  <si>
    <t>is_oral_hygiene_05</t>
  </si>
  <si>
    <t>口腔衛生管理の実施内容（アセスメント）　実施目標　食形態　</t>
  </si>
  <si>
    <t>is_oral_hygiene_06</t>
  </si>
  <si>
    <t>口腔衛生管理の実施内容（アセスメント）　実施目標　栄養状態</t>
  </si>
  <si>
    <t>is_oral_hygiene_07</t>
  </si>
  <si>
    <t>口腔衛生管理の実施内容（アセスメント）　実施目標　誤嚥性肺炎の予防　</t>
  </si>
  <si>
    <t>is_oral_hygiene_other</t>
  </si>
  <si>
    <t>口腔衛生管理の実施内容（アセスメント）　実施目標　その他</t>
  </si>
  <si>
    <t>is_oral_hygiene_other_contents</t>
  </si>
  <si>
    <t>口腔衛生管理の実施内容（アセスメント）　実施目標　その他（具体的に）</t>
  </si>
  <si>
    <t>is_contents_01</t>
  </si>
  <si>
    <t>口腔衛生管理の実施内容（アセスメント）　実施内容　口腔の清掃</t>
  </si>
  <si>
    <t>is_contents_02</t>
  </si>
  <si>
    <t>口腔衛生管理の実施内容（アセスメント）　実施内容　口腔の清掃に関する指導</t>
  </si>
  <si>
    <t>is_contents_03</t>
  </si>
  <si>
    <t>口腔衛生管理の実施内容（アセスメント）　実施内容　義歯の清掃</t>
  </si>
  <si>
    <t>is_contents_04</t>
  </si>
  <si>
    <t>口腔衛生管理の実施内容（アセスメント）　実施内容　義歯の清掃に関する指導</t>
  </si>
  <si>
    <t>is_contents_05</t>
  </si>
  <si>
    <t>口腔衛生管理の実施内容（アセスメント）　実施内容　摂食・嚥下等の口腔機能に関する指導</t>
  </si>
  <si>
    <t>is_contents_06</t>
  </si>
  <si>
    <t>口腔衛生管理の実施内容（アセスメント）　実施内容　誤嚥性肺炎の予防に関する指導</t>
  </si>
  <si>
    <t>is_contents_other</t>
  </si>
  <si>
    <t>口腔衛生管理の実施内容（アセスメント）　実施内容　その他</t>
  </si>
  <si>
    <t>is_contents_other_contents</t>
  </si>
  <si>
    <t>口腔衛生管理の実施内容（アセスメント）　実施内容　その他（具体的に）</t>
  </si>
  <si>
    <t>implementation_frequency</t>
  </si>
  <si>
    <t>口腔衛生管理の実施内容（アセスメント）　実施頻度</t>
  </si>
  <si>
    <t>implementation_frequency_contents</t>
  </si>
  <si>
    <t>口腔衛生管理の実施内容（アセスメント）　実施頻度その他（具体的に）</t>
  </si>
  <si>
    <t>oral_care_filing_date_01</t>
  </si>
  <si>
    <t>歯科衛生士が実施した口腔ケアの内容及び介護職員への具体的な技術的助言及び指導の内容の要点（1回目）　実施日</t>
  </si>
  <si>
    <t>oral_care_record_staff_job_category_01</t>
  </si>
  <si>
    <t>歯科衛生士が実施した口腔ケアの内容及び介護職員への具体的な技術的助言及び指導の内容の要点（1回目）　記入者職員職種</t>
  </si>
  <si>
    <t>oral_care_filing_staff</t>
  </si>
  <si>
    <t>歯科衛生士が実施した口腔ケアの内容及び介護職員への具体的な技術的助言及び指導の内容の要点（1回目）　記入者</t>
  </si>
  <si>
    <t>is_oral_management_01_01</t>
  </si>
  <si>
    <t>歯科衛生士が実施した口腔ケアの内容及び介護職員への具体的な技術的助言及び指導の内容の要点（1回目）　口腔衛生等の管理　口腔の清掃</t>
  </si>
  <si>
    <t>is_oral_management_01_02</t>
  </si>
  <si>
    <t>歯科衛生士が実施した口腔ケアの内容及び介護職員への具体的な技術的助言及び指導の内容の要点（1回目）　口腔衛生等の管理　口腔の清掃に関する指導</t>
  </si>
  <si>
    <t>is_oral_management_01_03</t>
  </si>
  <si>
    <t>歯科衛生士が実施した口腔ケアの内容及び介護職員への具体的な技術的助言及び指導の内容の要点（1回目）　口腔衛生等の管理　義歯の清掃</t>
  </si>
  <si>
    <t>is_oral_management_01_04</t>
  </si>
  <si>
    <t>歯科衛生士が実施した口腔ケアの内容及び介護職員への具体的な技術的助言及び指導の内容の要点（1回目）　口腔衛生等の管理　義歯の清掃に関する指導</t>
  </si>
  <si>
    <t>is_oral_management_01_05</t>
  </si>
  <si>
    <t>歯科衛生士が実施した口腔ケアの内容及び介護職員への具体的な技術的助言及び指導の内容の要点（1回目）　口腔衛生等の管理　摂食・嚥下等の口腔機能に関する指導</t>
  </si>
  <si>
    <t>is_oral_management_01_06</t>
  </si>
  <si>
    <t>歯科衛生士が実施した口腔ケアの内容及び介護職員への具体的な技術的助言及び指導の内容の要点（1回目）　口腔衛生等の管理　誤嚥性肺炎の予防に関する指導</t>
  </si>
  <si>
    <t>is_oral_care_01_other</t>
  </si>
  <si>
    <t>歯科衛生士が実施した口腔ケアの内容及び介護職員への具体的な技術的助言及び指導の内容の要点（1回目）　口腔衛生等の管理　その他</t>
  </si>
  <si>
    <t>is_oral_care_01_other_contents</t>
  </si>
  <si>
    <t>歯科衛生士が実施した口腔ケアの内容及び介護職員への具体的な技術的助言及び指導の内容の要点（1回目）　口腔衛生等の管理　その他（具体的に）</t>
  </si>
  <si>
    <t>is_oral_care_support_01_01</t>
  </si>
  <si>
    <t>歯科衛生士が実施した口腔ケアの内容及び介護職員への具体的な技術的助言及び指導の内容の要点（1回目）　介護職員への技術的助言等の内容　入所者のリスクに応じた口腔清掃等の実施　</t>
  </si>
  <si>
    <t>is_oral_care_support_01_02</t>
  </si>
  <si>
    <t>歯科衛生士が実施した口腔ケアの内容及び介護職員への具体的な技術的助言及び指導の内容の要点（1回目）　介護職員への技術的助言等の内容　口腔清掃にかかる知識、技術の習得の必要性</t>
  </si>
  <si>
    <t>is_oral_care_support_01_03</t>
  </si>
  <si>
    <t>歯科衛生士が実施した口腔ケアの内容及び介護職員への具体的な技術的助言及び指導の内容の要点（1回目）　介護職員への技術的助言等の内容　食事の状態、食形態等の確認</t>
  </si>
  <si>
    <t>is_oral_care_support_01_04</t>
  </si>
  <si>
    <t>歯科衛生士が実施した口腔ケアの内容及び介護職員への具体的な技術的助言及び指導の内容の要点（1回目）　介護職員への技術的助言等の内容　現在の取組の継続</t>
  </si>
  <si>
    <t>is_oral_care_support_01_other</t>
  </si>
  <si>
    <t>歯科衛生士が実施した口腔ケアの内容及び介護職員への具体的な技術的助言及び指導の内容の要点（1回目）　介護職員への技術的助言等の内容　その他</t>
  </si>
  <si>
    <t>is_oral_care_support_01_other_contents</t>
  </si>
  <si>
    <t>歯科衛生士が実施した口腔ケアの内容及び介護職員への具体的な技術的助言及び指導の内容の要点（1回目）　介護職員への技術的助言等の内容　その他（具体的に）</t>
  </si>
  <si>
    <t>oral_care_filing_date_02</t>
  </si>
  <si>
    <t>歯科衛生士が実施した口腔ケアの内容及び介護職員への具体的な技術的助言及び指導の内容の要点（2回目）　記入日</t>
  </si>
  <si>
    <t>oral_care_record_staff_job_category_02</t>
  </si>
  <si>
    <t>歯科衛生士が実施した口腔ケアの内容及び介護職員への具体的な技術的助言及び指導の内容の要点（2回目）　記入者職員職種</t>
  </si>
  <si>
    <t>oral_care_filing_staff_02</t>
  </si>
  <si>
    <t>歯科衛生士が実施した口腔ケアの内容及び介護職員への具体的な技術的助言及び指導の内容の要点（2回目）　記入者</t>
  </si>
  <si>
    <t>is_oral_management_02_01</t>
  </si>
  <si>
    <t>歯科衛生士が実施した口腔ケアの内容及び介護職員への具体的な技術的助言及び指導の内容の要点（2回目）　口腔衛生等の管理　口腔の清掃</t>
  </si>
  <si>
    <t>is_oral_management_02_02</t>
  </si>
  <si>
    <t>歯科衛生士が実施した口腔ケアの内容及び介護職員への具体的な技術的助言及び指導の内容の要点（2回目）　口腔衛生等の管理　口腔の清掃に関する指導</t>
  </si>
  <si>
    <t>is_oral_management_02_03</t>
  </si>
  <si>
    <t>歯科衛生士が実施した口腔ケアの内容及び介護職員への具体的な技術的助言及び指導の内容の要点（2回目）　口腔衛生等の管理　義歯の清掃</t>
  </si>
  <si>
    <t>is_oral_management_02_04</t>
  </si>
  <si>
    <t>歯科衛生士が実施した口腔ケアの内容及び介護職員への具体的な技術的助言及び指導の内容の要点（2回目）　口腔衛生等の管理　義歯の清掃に関する指導</t>
  </si>
  <si>
    <t>is_oral_management_02_05</t>
  </si>
  <si>
    <t>歯科衛生士が実施した口腔ケアの内容及び介護職員への具体的な技術的助言及び指導の内容の要点（2回目）　口腔衛生等の管理　摂食・嚥下等の口腔機能に関する指導</t>
  </si>
  <si>
    <t>is_oral_management_02_06</t>
  </si>
  <si>
    <t>歯科衛生士が実施した口腔ケアの内容及び介護職員への具体的な技術的助言及び指導の内容の要点（2回目）　口腔衛生等の管理　誤嚥性肺炎の予防に関する指導</t>
  </si>
  <si>
    <t>is_oral_care_02_other</t>
  </si>
  <si>
    <t>歯科衛生士が実施した口腔ケアの内容及び介護職員への具体的な技術的助言及び指導の内容の要点（2回目）　口腔衛生等の管理　その他</t>
  </si>
  <si>
    <t>is_oral_care_02_other_contents</t>
  </si>
  <si>
    <t>歯科衛生士が実施した口腔ケアの内容及び介護職員への具体的な技術的助言及び指導の内容の要点（2回目）　口腔衛生等の管理　その他（具体的に）</t>
  </si>
  <si>
    <t>is_oral_care_support_02_01</t>
  </si>
  <si>
    <t>歯科衛生士が実施した口腔ケアの内容及び介護職員への具体的な技術的助言及び指導の内容の要点（2回目）　介護職員への技術的助言等の内容　入所者のリスクに応じた口腔清掃等の実施　</t>
  </si>
  <si>
    <t>is_oral_care_support_02_02</t>
  </si>
  <si>
    <t>歯科衛生士が実施した口腔ケアの内容及び介護職員への具体的な技術的助言及び指導の内容の要点（2回目）　介護職員への技術的助言等の内容　口腔清掃にかかる知識、技術の習得の必要性</t>
  </si>
  <si>
    <t>is_oral_care_support_02_03</t>
  </si>
  <si>
    <t>歯科衛生士が実施した口腔ケアの内容及び介護職員への具体的な技術的助言及び指導の内容の要点（2回目）　介護職員への技術的助言等の内容　食事の状態、食形態等の確認</t>
  </si>
  <si>
    <t>is_oral_care_support_02_04</t>
  </si>
  <si>
    <t>歯科衛生士が実施した口腔ケアの内容及び介護職員への具体的な技術的助言及び指導の内容の要点（2回目）　介護職員への技術的助言等の内容　現在の取組の継続</t>
  </si>
  <si>
    <t>is_oral_care_support_02_other</t>
  </si>
  <si>
    <t>歯科衛生士が実施した口腔ケアの内容及び介護職員への具体的な技術的助言及び指導の内容の要点（2回目）　介護職員への技術的助言等の内容　その他</t>
  </si>
  <si>
    <t>is_oral_care_support_02_other_contents</t>
  </si>
  <si>
    <t>歯科衛生士が実施した口腔ケアの内容及び介護職員への具体的な技術的助言及び指導の内容の要点（2回目）　介護職員への技術的助言等の内容　その他（具体的に）</t>
  </si>
  <si>
    <t>oral_care_filing_date_03</t>
  </si>
  <si>
    <t>歯科衛生士が実施した口腔ケアの内容及び介護職員への具体的な技術的助言及び指導の内容の要点（3回目）　記入日</t>
  </si>
  <si>
    <t>oral_care_record_staff_job_category_03</t>
  </si>
  <si>
    <t>歯科衛生士が実施した口腔ケアの内容及び介護職員への具体的な技術的助言及び指導の内容の要点（3回目）　記入者職員職種</t>
  </si>
  <si>
    <t>oral_care_filing_staff_03</t>
  </si>
  <si>
    <t>歯科衛生士が実施した口腔ケアの内容及び介護職員への具体的な技術的助言及び指導の内容の要点（3回目）　記入者</t>
  </si>
  <si>
    <t>is_oral_management_03_01</t>
  </si>
  <si>
    <t>歯科衛生士が実施した口腔ケアの内容及び介護職員への具体的な技術的助言及び指導の内容の要点（3回目）　口腔衛生等の管理　口腔の清掃</t>
  </si>
  <si>
    <t>is_oral_management_03_02</t>
  </si>
  <si>
    <t>歯科衛生士が実施した口腔ケアの内容及び介護職員への具体的な技術的助言及び指導の内容の要点（3回目）　口腔衛生等の管理　口腔の清掃に関する指導</t>
  </si>
  <si>
    <t>is_oral_management_03_03</t>
  </si>
  <si>
    <t>歯科衛生士が実施した口腔ケアの内容及び介護職員への具体的な技術的助言及び指導の内容の要点（3回目）　口腔衛生等の管理　義歯の清掃</t>
  </si>
  <si>
    <t>is_oral_management_03_04</t>
  </si>
  <si>
    <t>歯科衛生士が実施した口腔ケアの内容及び介護職員への具体的な技術的助言及び指導の内容の要点（3回目）　口腔衛生等の管理　義歯の清掃に関する指導</t>
  </si>
  <si>
    <t>is_oral_management_03_05</t>
  </si>
  <si>
    <t>歯科衛生士が実施した口腔ケアの内容及び介護職員への具体的な技術的助言及び指導の内容の要点（3回目）　口腔衛生等の管理　摂食・嚥下等の口腔機能に関する指導</t>
  </si>
  <si>
    <t>is_oral_management_03_06</t>
  </si>
  <si>
    <t>歯科衛生士が実施した口腔ケアの内容及び介護職員への具体的な技術的助言及び指導の内容の要点（3回目）　口腔衛生等の管理　誤嚥性肺炎の予防に関する指導</t>
  </si>
  <si>
    <t>is_oral_care_03_other</t>
  </si>
  <si>
    <t>歯科衛生士が実施した口腔ケアの内容及び介護職員への具体的な技術的助言及び指導の内容の要点（3回目）　口腔衛生等の管理　その他</t>
  </si>
  <si>
    <t>is_oral_care_03_other_contents</t>
  </si>
  <si>
    <t>歯科衛生士が実施した口腔ケアの内容及び介護職員への具体的な技術的助言及び指導の内容の要点（3回目）　口腔衛生等の管理　その他（具体的に）</t>
  </si>
  <si>
    <t>is_oral_care_support_03_01</t>
  </si>
  <si>
    <t>歯科衛生士が実施した口腔ケアの内容及び介護職員への具体的な技術的助言及び指導の内容の要点（3回目）　介護職員への技術的助言等の内容　入所者のリスクに応じた口腔清掃等の実施　</t>
  </si>
  <si>
    <t>is_oral_care_support_03_02</t>
  </si>
  <si>
    <t>歯科衛生士が実施した口腔ケアの内容及び介護職員への具体的な技術的助言及び指導の内容の要点（3回目）　介護職員への技術的助言等の内容　口腔清掃にかかる知識、技術の習得の必要性</t>
  </si>
  <si>
    <t>is_oral_care_support_03_03</t>
  </si>
  <si>
    <t>歯科衛生士が実施した口腔ケアの内容及び介護職員への具体的な技術的助言及び指導の内容の要点（3回目）　介護職員への技術的助言等の内容　食事の状態、食形態等の確認</t>
  </si>
  <si>
    <t>is_oral_care_support_03_04</t>
  </si>
  <si>
    <t>歯科衛生士が実施した口腔ケアの内容及び介護職員への具体的な技術的助言及び指導の内容の要点（3回目）　介護職員への技術的助言等の内容　現在の取組の継続</t>
  </si>
  <si>
    <t>is_oral_care_support_03_other</t>
  </si>
  <si>
    <t>歯科衛生士が実施した口腔ケアの内容及び介護職員への具体的な技術的助言及び指導の内容の要点（3回目）　介護職員への技術的助言等の内容　その他</t>
  </si>
  <si>
    <t>is_oral_care_support_03_other_contents</t>
  </si>
  <si>
    <t>歯科衛生士が実施した口腔ケアの内容及び介護職員への具体的な技術的助言及び指導の内容の要点（3回目）　介護職員への技術的助言等の内容　その他（具体的に）</t>
  </si>
  <si>
    <t>oral_care_filing_date_04</t>
  </si>
  <si>
    <t>歯科衛生士が実施した口腔ケアの内容及び介護職員への具体的な技術的助言及び指導の内容の要点（4回目）　記入日</t>
  </si>
  <si>
    <t>oral_care_record_staff_job_category_04</t>
  </si>
  <si>
    <t>歯科衛生士が実施した口腔ケアの内容及び介護職員への具体的な技術的助言及び指導の内容の要点（4回目）　記入者職員職種</t>
  </si>
  <si>
    <t>oral_care_filing_staff_04</t>
  </si>
  <si>
    <t>歯科衛生士が実施した口腔ケアの内容及び介護職員への具体的な技術的助言及び指導の内容の要点（4回目）　記入者</t>
  </si>
  <si>
    <t>is_oral_management_04_01</t>
  </si>
  <si>
    <t>歯科衛生士が実施した口腔ケアの内容及び介護職員への具体的な技術的助言及び指導の内容の要点（4回目）　口腔衛生等の管理　口腔の清掃</t>
  </si>
  <si>
    <t>is_oral_management_04_02</t>
  </si>
  <si>
    <t>歯科衛生士が実施した口腔ケアの内容及び介護職員への具体的な技術的助言及び指導の内容の要点（4回目）　口腔衛生等の管理　口腔の清掃に関する指導</t>
  </si>
  <si>
    <t>is_oral_management_04_03</t>
  </si>
  <si>
    <t>歯科衛生士が実施した口腔ケアの内容及び介護職員への具体的な技術的助言及び指導の内容の要点（4回目）　口腔衛生等の管理　義歯の清掃</t>
  </si>
  <si>
    <t>is_oral_management_04_04</t>
  </si>
  <si>
    <t>歯科衛生士が実施した口腔ケアの内容及び介護職員への具体的な技術的助言及び指導の内容の要点（4回目）　口腔衛生等の管理　義歯の清掃に関する指導</t>
  </si>
  <si>
    <t>is_oral_management_04_05</t>
  </si>
  <si>
    <t>歯科衛生士が実施した口腔ケアの内容及び介護職員への具体的な技術的助言及び指導の内容の要点（4回目）　口腔衛生等の管理　摂食・嚥下等の口腔機能に関する指導</t>
  </si>
  <si>
    <t>is_oral_management_04_06</t>
  </si>
  <si>
    <t>歯科衛生士が実施した口腔ケアの内容及び介護職員への具体的な技術的助言及び指導の内容の要点（4回目）　口腔衛生等の管理　誤嚥性肺炎の予防に関する指導</t>
  </si>
  <si>
    <t>is_oral_management_04_other</t>
  </si>
  <si>
    <t>歯科衛生士が実施した口腔ケアの内容及び介護職員への具体的な技術的助言及び指導の内容の要点（4回目）　口腔衛生等の管理　その他</t>
  </si>
  <si>
    <t>is_oral_management_04_other_contents</t>
  </si>
  <si>
    <t>歯科衛生士が実施した口腔ケアの内容及び介護職員への具体的な技術的助言及び指導の内容の要点（4回目）　口腔衛生等の管理　その他（具体的に）</t>
  </si>
  <si>
    <t>is_oral_care_support_04_01</t>
  </si>
  <si>
    <t>歯科衛生士が実施した口腔ケアの内容及び介護職員への具体的な技術的助言及び指導の内容の要点（4回目）　介護職員への技術的助言等の内容　入所者のリスクに応じた口腔清掃等の実施　</t>
  </si>
  <si>
    <t>is_oral_care_support_04_02</t>
  </si>
  <si>
    <t>歯科衛生士が実施した口腔ケアの内容及び介護職員への具体的な技術的助言及び指導の内容の要点（4回目）　介護職員への技術的助言等の内容　口腔清掃にかかる知識、技術の習得の必要性</t>
  </si>
  <si>
    <t>is_oral_care_support_04_03</t>
  </si>
  <si>
    <t>歯科衛生士が実施した口腔ケアの内容及び介護職員への具体的な技術的助言及び指導の内容の要点（4回目）　介護職員への技術的助言等の内容　食事の状態、食形態等の確認</t>
  </si>
  <si>
    <t>is_oral_care_support_04_04</t>
  </si>
  <si>
    <t>歯科衛生士が実施した口腔ケアの内容及び介護職員への具体的な技術的助言及び指導の内容の要点（4回目）　介護職員への技術的助言等の内容　現在の取組の継続</t>
  </si>
  <si>
    <t>is_oral_care_support_04_other</t>
  </si>
  <si>
    <t>歯科衛生士が実施した口腔ケアの内容及び介護職員への具体的な技術的助言及び指導の内容の要点（4回目）　介護職員への技術的助言等の内容　その他</t>
  </si>
  <si>
    <t>is_oral_care_support_04_other_contents</t>
  </si>
  <si>
    <t>歯科衛生士が実施した口腔ケアの内容及び介護職員への具体的な技術的助言及び指導の内容の要点（4回目）　介護職員への技術的助言等の内容　その他（具体的に）</t>
  </si>
  <si>
    <t>oral_care_filing_date_05</t>
  </si>
  <si>
    <t>歯科衛生士が実施した口腔ケアの内容及び介護職員への具体的な技術的助言及び指導の内容の要点（5回目）　記入日</t>
  </si>
  <si>
    <t>oral_care_record_staff_job_category_05</t>
  </si>
  <si>
    <t>歯科衛生士が実施した口腔ケアの内容及び介護職員への具体的な技術的助言及び指導の内容の要点（5回目）　記入者職員職種</t>
  </si>
  <si>
    <t>oral_care_filing_staff_05</t>
  </si>
  <si>
    <t>歯科衛生士が実施した口腔ケアの内容及び介護職員への具体的な技術的助言及び指導の内容の要点（5回目）　記入者</t>
  </si>
  <si>
    <t>is_oral_management_05_01</t>
  </si>
  <si>
    <t>歯科衛生士が実施した口腔ケアの内容及び介護職員への具体的な技術的助言及び指導の内容の要点（5回目）　口腔衛生等の管理　口腔の清掃</t>
  </si>
  <si>
    <t>is_oral_management_05_02</t>
  </si>
  <si>
    <t>歯科衛生士が実施した口腔ケアの内容及び介護職員への具体的な技術的助言及び指導の内容の要点（5回目）　口腔衛生等の管理　口腔の清掃に関する指導</t>
  </si>
  <si>
    <t>is_oral_management_05_03</t>
  </si>
  <si>
    <t>歯科衛生士が実施した口腔ケアの内容及び介護職員への具体的な技術的助言及び指導の内容の要点（5回目）　口腔衛生等の管理　義歯の清掃</t>
  </si>
  <si>
    <t>is_oral_management_05_04</t>
  </si>
  <si>
    <t>歯科衛生士が実施した口腔ケアの内容及び介護職員への具体的な技術的助言及び指導の内容の要点（5回目）　口腔衛生等の管理　義歯の清掃に関する指導</t>
  </si>
  <si>
    <t>is_oral_management_05_05</t>
  </si>
  <si>
    <t>歯科衛生士が実施した口腔ケアの内容及び介護職員への具体的な技術的助言及び指導の内容の要点（5回目）　口腔衛生等の管理　摂食・嚥下等の口腔機能に関する指導</t>
  </si>
  <si>
    <t>is_oral_management_05_06</t>
  </si>
  <si>
    <t>歯科衛生士が実施した口腔ケアの内容及び介護職員への具体的な技術的助言及び指導の内容の要点（5回目）　口腔衛生等の管理　誤嚥性肺炎の予防に関する指導</t>
  </si>
  <si>
    <t>is_oral_management_05_other</t>
  </si>
  <si>
    <t>歯科衛生士が実施した口腔ケアの内容及び介護職員への具体的な技術的助言及び指導の内容の要点（5回目）　口腔衛生等の管理　その他</t>
  </si>
  <si>
    <t>is_oral_management_05_other_contents</t>
  </si>
  <si>
    <t>歯科衛生士が実施した口腔ケアの内容及び介護職員への具体的な技術的助言及び指導の内容の要点（5回目）　口腔衛生等の管理　その他（具体的に）</t>
  </si>
  <si>
    <t>is_oral_care_support_05_01</t>
  </si>
  <si>
    <t>歯科衛生士が実施した口腔ケアの内容及び介護職員への具体的な技術的助言及び指導の内容の要点（5回目）　介護職員への技術的助言等の内容　入所者のリスクに応じた口腔清掃等の実施　</t>
  </si>
  <si>
    <t>is_oral_care_support_05_02</t>
  </si>
  <si>
    <t>歯科衛生士が実施した口腔ケアの内容及び介護職員への具体的な技術的助言及び指導の内容の要点（5回目）　介護職員への技術的助言等の内容　口腔清掃にかかる知識、技術の習得の必要性</t>
  </si>
  <si>
    <t>is_oral_care_support_05_03</t>
  </si>
  <si>
    <t>歯科衛生士が実施した口腔ケアの内容及び介護職員への具体的な技術的助言及び指導の内容の要点（5回目）　介護職員への技術的助言等の内容　食事の状態、食形態等の確認</t>
  </si>
  <si>
    <t>is_oral_care_support_05_04</t>
  </si>
  <si>
    <t>歯科衛生士が実施した口腔ケアの内容及び介護職員への具体的な技術的助言及び指導の内容の要点（5回目）　介護職員への技術的助言等の内容　現在の取組の継続</t>
  </si>
  <si>
    <t>is_oral_care_support_05_other</t>
  </si>
  <si>
    <t>歯科衛生士が実施した口腔ケアの内容及び介護職員への具体的な技術的助言及び指導の内容の要点（5回目）　介護職員への技術的助言等の内容　その他</t>
  </si>
  <si>
    <t>is_oral_care_support_05_other_contents</t>
  </si>
  <si>
    <t>歯科衛生士が実施した口腔ケアの内容及び介護職員への具体的な技術的助言及び指導の内容の要点（5回目）　介護職員への技術的助言等の内容　その他（具体的に）</t>
  </si>
  <si>
    <t>oral_care_filing_date_06</t>
  </si>
  <si>
    <t>歯科衛生士が実施した口腔ケアの内容及び介護職員への具体的な技術的助言及び指導の内容の要点（6回目）　記入日</t>
  </si>
  <si>
    <t>oral_care_record_staff_job_category_06</t>
  </si>
  <si>
    <t>歯科衛生士が実施した口腔ケアの内容及び介護職員への具体的な技術的助言及び指導の内容の要点（6回目）　記入者職員職種</t>
  </si>
  <si>
    <t>oral_care_filing_staff_06</t>
  </si>
  <si>
    <t>歯科衛生士が実施した口腔ケアの内容及び介護職員への具体的な技術的助言及び指導の内容の要点（6回目）　記入者</t>
  </si>
  <si>
    <t>is_oral_management_06_01</t>
  </si>
  <si>
    <t>歯科衛生士が実施した口腔ケアの内容及び介護職員への具体的な技術的助言及び指導の内容の要点（6回目）　口腔衛生等の管理　口腔の清掃</t>
  </si>
  <si>
    <t>is_oral_management_06_02</t>
  </si>
  <si>
    <t>歯科衛生士が実施した口腔ケアの内容及び介護職員への具体的な技術的助言及び指導の内容の要点（6回目）　口腔衛生等の管理　口腔の清掃に関する指導</t>
  </si>
  <si>
    <t>is_oral_management_06_03</t>
  </si>
  <si>
    <t>歯科衛生士が実施した口腔ケアの内容及び介護職員への具体的な技術的助言及び指導の内容の要点（6回目）　口腔衛生等の管理　義歯の清掃</t>
  </si>
  <si>
    <t>is_oral_management_06_04</t>
  </si>
  <si>
    <t>歯科衛生士が実施した口腔ケアの内容及び介護職員への具体的な技術的助言及び指導の内容の要点（6回目）　口腔衛生等の管理　義歯の清掃に関する指導</t>
  </si>
  <si>
    <t>is_oral_management_06_05</t>
  </si>
  <si>
    <t>歯科衛生士が実施した口腔ケアの内容及び介護職員への具体的な技術的助言及び指導の内容の要点（6回目）　口腔衛生等の管理　摂食・嚥下等の口腔機能に関する指導</t>
  </si>
  <si>
    <t>is_oral_management_06_06</t>
  </si>
  <si>
    <t>歯科衛生士が実施した口腔ケアの内容及び介護職員への具体的な技術的助言及び指導の内容の要点（6回目）　口腔衛生等の管理　誤嚥性肺炎の予防に関する指導</t>
  </si>
  <si>
    <t>is_oral_management_06_other</t>
  </si>
  <si>
    <t>歯科衛生士が実施した口腔ケアの内容及び介護職員への具体的な技術的助言及び指導の内容の要点（6回目）　口腔衛生等の管理　その他</t>
  </si>
  <si>
    <t>is_oral_management_06_other_contents</t>
  </si>
  <si>
    <t>歯科衛生士が実施した口腔ケアの内容及び介護職員への具体的な技術的助言及び指導の内容の要点（6回目）　口腔衛生等の管理　その他（具体的に）</t>
  </si>
  <si>
    <t>is_oral_care_support_06_01</t>
  </si>
  <si>
    <t>歯科衛生士が実施した口腔ケアの内容及び介護職員への具体的な技術的助言及び指導の内容の要点（6回目）　介護職員への技術的助言等の内容　入所者のリスクに応じた口腔清掃等の実施　</t>
  </si>
  <si>
    <t>is_oral_care_support_06_02</t>
  </si>
  <si>
    <t>歯科衛生士が実施した口腔ケアの内容及び介護職員への具体的な技術的助言及び指導の内容の要点（6回目）　介護職員への技術的助言等の内容　口腔清掃にかかる知識、技術の習得の必要性</t>
  </si>
  <si>
    <t>is_oral_care_support_06_03</t>
  </si>
  <si>
    <t>歯科衛生士が実施した口腔ケアの内容及び介護職員への具体的な技術的助言及び指導の内容の要点（6回目）　介護職員への技術的助言等の内容　食事の状態、食形態等の確認</t>
  </si>
  <si>
    <t>is_oral_care_support_06_04</t>
  </si>
  <si>
    <t>歯科衛生士が実施した口腔ケアの内容及び介護職員への具体的な技術的助言及び指導の内容の要点（6回目）　介護職員への技術的助言等の内容　現在の取組の継続</t>
  </si>
  <si>
    <t>is_oral_care_support_06_other</t>
  </si>
  <si>
    <t>歯科衛生士が実施した口腔ケアの内容及び介護職員への具体的な技術的助言及び指導の内容の要点（6回目）　介護職員への技術的助言等の内容　その他</t>
  </si>
  <si>
    <t>is_oral_care_support_06_other_contents</t>
  </si>
  <si>
    <t>歯科衛生士が実施した口腔ケアの内容及び介護職員への具体的な技術的助言及び指導の内容の要点（6回目）　介護職員への技術的助言等の内容　その他（具体的に）</t>
  </si>
  <si>
    <t>other_notice</t>
  </si>
  <si>
    <t>その他の事項</t>
  </si>
  <si>
    <t>FORM_0220_2021</t>
  </si>
  <si>
    <t>is_family_dentist</t>
  </si>
  <si>
    <t>is_denture_using</t>
  </si>
  <si>
    <t>is_food_form_enteral_nutrition</t>
  </si>
  <si>
    <t>食形態等　経腸栄養</t>
  </si>
  <si>
    <t>is_central_venous_nutrition</t>
  </si>
  <si>
    <t>食形態等　静脈栄養</t>
  </si>
  <si>
    <t>食形態等　経口摂取</t>
  </si>
  <si>
    <t>食形態等　食事の形態（コード）</t>
  </si>
  <si>
    <t>screening_and_monitoring_date_01</t>
  </si>
  <si>
    <t>スクリーニング、アセスメント、モニタリング　スクリーニング、アセスメント、モニタリング（1回目）　実施日</t>
  </si>
  <si>
    <t>screening_and_monitoring_record_staff_job_category_01_01</t>
  </si>
  <si>
    <t>スクリーニング、アセスメント、モニタリング　スクリーニング、アセスメント、モニタリング（1回目）　記入者　看護職員</t>
  </si>
  <si>
    <t>screening_and_monitoring_record_staff_job_category_01_02</t>
  </si>
  <si>
    <t>スクリーニング、アセスメント、モニタリング　スクリーニング、アセスメント、モニタリング（1回目）　記入者　歯科衛生士</t>
  </si>
  <si>
    <t>screening_and_monitoring_record_staff_job_category_01_03</t>
  </si>
  <si>
    <t>スクリーニング、アセスメント、モニタリング　スクリーニング、アセスメント、モニタリング（1回目）　記入者　言語聴覚士</t>
  </si>
  <si>
    <t>screening_and_monitoring_record_staff_name_01</t>
  </si>
  <si>
    <t>スクリーニング、アセスメント、モニタリング　スクリーニング、アセスメント、モニタリング（1回目）　記入者　記入者名</t>
  </si>
  <si>
    <t>problem_bad_breath_01</t>
  </si>
  <si>
    <t>スクリーニング、アセスメント、モニタリング　スクリーニング、アセスメント、モニタリング（1回目）　口腔衛生状態　口臭</t>
  </si>
  <si>
    <t>teeth_staining_01</t>
  </si>
  <si>
    <t>スクリーニング、アセスメント、モニタリング　スクリーニング、アセスメント、モニタリング（1回目）　口腔衛生状態　歯の汚れ</t>
  </si>
  <si>
    <t>denture_staining_01</t>
  </si>
  <si>
    <t>スクリーニング、アセスメント、モニタリング　スクリーニング、アセスメント、モニタリング（1回目）　口腔衛生状態　義歯の汚れ</t>
  </si>
  <si>
    <t>coating_tongue_01</t>
  </si>
  <si>
    <t>スクリーニング、アセスメント、モニタリング　スクリーニング、アセスメント、モニタリング（1回目）　口腔衛生状態　舌苔</t>
  </si>
  <si>
    <t>problem_spill_food_01</t>
  </si>
  <si>
    <t>スクリーニング、アセスメント、モニタリング　スクリーニング、アセスメント、モニタリング（1回目）　口腔機能　食べこぼし</t>
  </si>
  <si>
    <t>move_tongue_01</t>
  </si>
  <si>
    <t>スクリーニング、アセスメント、モニタリング　スクリーニング、アセスメント、モニタリング（1回目）　口腔機能　舌の動きが悪い</t>
  </si>
  <si>
    <t>choke_01</t>
  </si>
  <si>
    <t>スクリーニング、アセスメント、モニタリング　スクリーニング、アセスメント、モニタリング（1回目）　口腔機能　むせ</t>
  </si>
  <si>
    <t>phlegm_01</t>
  </si>
  <si>
    <t>スクリーニング、アセスメント、モニタリング　スクリーニング、アセスメント、モニタリング（1回目）　口腔機能　痰がらみ</t>
  </si>
  <si>
    <t>dryness_of_mouth_01</t>
  </si>
  <si>
    <t>スクリーニング、アセスメント、モニタリング　スクリーニング、アセスメント、モニタリング（1回目）　口腔機能　口腔乾燥</t>
  </si>
  <si>
    <t>is_possibility_of_tooth_denture_01</t>
  </si>
  <si>
    <t>スクリーニング、アセスメント、モニタリング　スクリーニング、アセスメント、モニタリング（1回目）　特記事項　歯（う蝕、修復物脱離等）、義歯（義歯不適合等）、歯周病、口腔粘膜（潰瘍等）の疾患の可能性</t>
  </si>
  <si>
    <t>is_diseases_related_to_voice_language_function_01</t>
  </si>
  <si>
    <t>スクリーニング、アセスメント、モニタリング　スクリーニング、アセスメント、モニタリング（1回目）　特記事項　音声・言語機能に関する疾患の可能性</t>
  </si>
  <si>
    <t>is_other_diseases_01</t>
  </si>
  <si>
    <t>スクリーニング、アセスメント、モニタリング　スクリーニング、アセスメント、モニタリング（1回目）　特記事項　その他</t>
  </si>
  <si>
    <t>other_diseases_contents_01</t>
  </si>
  <si>
    <t>スクリーニング、アセスメント、モニタリング　スクリーニング、アセスメント、モニタリング（1回目）　特記事項　その他（具体的に）</t>
  </si>
  <si>
    <t>screening_and_monitoring_date_02</t>
  </si>
  <si>
    <t>スクリーニング、アセスメント、モニタリング　スクリーニング、アセスメント、モニタリング（2回目）　実施日</t>
  </si>
  <si>
    <t>screening_and_monitoring_record_staff_job_category_02_01</t>
  </si>
  <si>
    <t>スクリーニング、アセスメント、モニタリング　スクリーニング、アセスメント、モニタリング（2回目）　記入者　看護職員</t>
  </si>
  <si>
    <t>screening_and_monitoring_record_staff_job_category_02_02</t>
  </si>
  <si>
    <t>スクリーニング、アセスメント、モニタリング　スクリーニング、アセスメント、モニタリング（2回目）　記入者　歯科衛生士</t>
  </si>
  <si>
    <t>screening_and_monitoring_record_staff_job_category_02_03</t>
  </si>
  <si>
    <t>スクリーニング、アセスメント、モニタリング　スクリーニング、アセスメント、モニタリング（2回目）　記入者　言語聴覚士</t>
  </si>
  <si>
    <t>screening_and_monitoring_record_staff_name_02</t>
  </si>
  <si>
    <t>スクリーニング、アセスメント、モニタリング　スクリーニング、アセスメント、モニタリング（2回目）　記入者　記入者名</t>
  </si>
  <si>
    <t>problem_bad_breath_02</t>
  </si>
  <si>
    <t>スクリーニング、アセスメント、モニタリング　スクリーニング、アセスメント、モニタリング（2回目）　口腔衛生状態　口臭</t>
  </si>
  <si>
    <t>teeth_staining_02</t>
  </si>
  <si>
    <t>スクリーニング、アセスメント、モニタリング　スクリーニング、アセスメント、モニタリング（2回目）　口腔衛生状態　歯の汚れ</t>
  </si>
  <si>
    <t>denture_staining_02</t>
  </si>
  <si>
    <t>スクリーニング、アセスメント、モニタリング　スクリーニング、アセスメント、モニタリング（2回目）　口腔衛生状態　義歯の汚れ</t>
  </si>
  <si>
    <t>coating_tongue_02</t>
  </si>
  <si>
    <t>スクリーニング、アセスメント、モニタリング　スクリーニング、アセスメント、モニタリング（2回目）　口腔衛生状態　舌苔</t>
  </si>
  <si>
    <t>problem_spill_food_02</t>
  </si>
  <si>
    <t>スクリーニング、アセスメント、モニタリング　スクリーニング、アセスメント、モニタリング（2回目）　口腔機能　食べこぼし</t>
  </si>
  <si>
    <t>move_tongue_02</t>
  </si>
  <si>
    <t>スクリーニング、アセスメント、モニタリング　スクリーニング、アセスメント、モニタリング（2回目）　口腔機能　舌の動きが悪い</t>
  </si>
  <si>
    <t>choke_02</t>
  </si>
  <si>
    <t>スクリーニング、アセスメント、モニタリング　スクリーニング、アセスメント、モニタリング（2回目）　口腔機能　むせ</t>
  </si>
  <si>
    <t>phlegm_02</t>
  </si>
  <si>
    <t>スクリーニング、アセスメント、モニタリング　スクリーニング、アセスメント、モニタリング（2回目）　口腔機能　痰がらみ</t>
  </si>
  <si>
    <t>dryness_of_mouth_02</t>
  </si>
  <si>
    <t>スクリーニング、アセスメント、モニタリング　スクリーニング、アセスメント、モニタリング（2回目）　口腔機能　口腔乾燥</t>
  </si>
  <si>
    <t>is_possibility_of_tooth_denture_02</t>
  </si>
  <si>
    <t>スクリーニング、アセスメント、モニタリング　スクリーニング、アセスメント、モニタリング（2回目）　特記事項　歯（う蝕、修復物脱離等）、義歯（義歯不適合等）、歯周病、口腔粘膜（潰瘍等）の疾患の可能性</t>
  </si>
  <si>
    <t>is_diseases_related_to_voice_language_function_02</t>
  </si>
  <si>
    <t>スクリーニング、アセスメント、モニタリング　スクリーニング、アセスメント、モニタリング（2回目）　特記事項　音声・言語機能に関する疾患の可能性</t>
  </si>
  <si>
    <t>is_other_diseases_02</t>
  </si>
  <si>
    <t>スクリーニング、アセスメント、モニタリング　スクリーニング、アセスメント、モニタリング（2回目）　特記事項　その他の疾患の可能性</t>
  </si>
  <si>
    <t>other_diseases_contents_02</t>
  </si>
  <si>
    <t>スクリーニング、アセスメント、モニタリング　スクリーニング、アセスメント、モニタリング（2回目）　特記事項　その他の疾患の可能性（具体的に）</t>
  </si>
  <si>
    <t>screening_and_monitoring_date_03</t>
  </si>
  <si>
    <t>スクリーニング、アセスメント、モニタリング　スクリーニング、アセスメント、モニタリング（3回目）　実施日</t>
  </si>
  <si>
    <t>screening_and_monitoring_record_staff_job_category_03_01</t>
  </si>
  <si>
    <t>スクリーニング、アセスメント、モニタリング　スクリーニング、アセスメント、モニタリング（3回目）　記入者　看護職員</t>
  </si>
  <si>
    <t>screening_and_monitoring_record_staff_job_category_03_02</t>
  </si>
  <si>
    <t>スクリーニング、アセスメント、モニタリング　スクリーニング、アセスメント、モニタリング（3回目）　記入者　歯科衛生士</t>
  </si>
  <si>
    <t>screening_and_monitoring_record_staff_job_category_03_03</t>
  </si>
  <si>
    <t>スクリーニング、アセスメント、モニタリング　スクリーニング、アセスメント、モニタリング（3回目）　記入者　言語聴覚士</t>
  </si>
  <si>
    <t>screening_and_monitoring_record_staff_name_03</t>
  </si>
  <si>
    <t>スクリーニング、アセスメント、モニタリング　スクリーニング、アセスメント、モニタリング（3回目）　記入者　記入者名</t>
  </si>
  <si>
    <t>problem_bad_breath_03</t>
  </si>
  <si>
    <t>スクリーニング、アセスメント、モニタリング　スクリーニング、アセスメント、モニタリング（3回目）　口腔衛生状態　口臭</t>
  </si>
  <si>
    <t>teeth_staining_03</t>
  </si>
  <si>
    <t>スクリーニング、アセスメント、モニタリング　スクリーニング、アセスメント、モニタリング（3回目）　口腔衛生状態　歯の汚れ</t>
  </si>
  <si>
    <t>denture_staining_03</t>
  </si>
  <si>
    <t>スクリーニング、アセスメント、モニタリング　スクリーニング、アセスメント、モニタリング（3回目）　口腔衛生状態　義歯の汚れ</t>
  </si>
  <si>
    <t>coating_tongue_03</t>
  </si>
  <si>
    <t>スクリーニング、アセスメント、モニタリング　スクリーニング、アセスメント、モニタリング（3回目）　口腔衛生状態　舌苔</t>
  </si>
  <si>
    <t>problem_spill_food_03</t>
  </si>
  <si>
    <t>スクリーニング、アセスメント、モニタリング　スクリーニング、アセスメント、モニタリング（3回目）　口腔機能　食べこぼし</t>
  </si>
  <si>
    <t>move_tongue_03</t>
  </si>
  <si>
    <t>スクリーニング、アセスメント、モニタリング　スクリーニング、アセスメント、モニタリング（3回目）　口腔機能　舌の動きが悪い</t>
  </si>
  <si>
    <t>choke_03</t>
  </si>
  <si>
    <t>スクリーニング、アセスメント、モニタリング　スクリーニング、アセスメント、モニタリング（3回目）　口腔機能　むせ</t>
  </si>
  <si>
    <t>phlegm_03</t>
  </si>
  <si>
    <t>スクリーニング、アセスメント、モニタリング　スクリーニング、アセスメント、モニタリング（3回目）　口腔機能　痰がらみ</t>
  </si>
  <si>
    <t>dryness_of_mouth_03</t>
  </si>
  <si>
    <t>スクリーニング、アセスメント、モニタリング　スクリーニング、アセスメント、モニタリング（3回目）　口腔機能　口腔乾燥</t>
  </si>
  <si>
    <t>is_possibility_of_tooth_denture_03</t>
  </si>
  <si>
    <t>スクリーニング、アセスメント、モニタリング　スクリーニング、アセスメント、モニタリング（3回目）　特記事項　歯（う蝕、修復物脱離等）、義歯（義歯不適合等）、歯周病、口腔粘膜（潰瘍等）の疾患の可能性</t>
  </si>
  <si>
    <t>is_diseases_related_to_voice_language_function_03</t>
  </si>
  <si>
    <t>スクリーニング、アセスメント、モニタリング　スクリーニング、アセスメント、モニタリング（3回目）　特記事項　音声・言語機能に関する疾患の可能性</t>
  </si>
  <si>
    <t>is_other_diseases_03</t>
  </si>
  <si>
    <t>スクリーニング、アセスメント、モニタリング　スクリーニング、アセスメント、モニタリング（3回目）　特記事項　その他の疾患の可能性</t>
  </si>
  <si>
    <t>other_diseases_contents_03</t>
  </si>
  <si>
    <t>スクリーニング、アセスメント、モニタリング　スクリーニング、アセスメント、モニタリング（3回目）　特記事項　その他の疾患の可能性（具体的に）</t>
  </si>
  <si>
    <t>plan_create_date</t>
  </si>
  <si>
    <t>口腔機能改善管理計画　作成日</t>
  </si>
  <si>
    <t>planner_01</t>
  </si>
  <si>
    <t>口腔機能改善管理計画　計画立案者　看護職員</t>
  </si>
  <si>
    <t>planner_02</t>
  </si>
  <si>
    <t>口腔機能改善管理計画　計画立案者　歯科衛生士</t>
  </si>
  <si>
    <t>planner_03</t>
  </si>
  <si>
    <t>口腔機能改善管理計画　計画立案者　言語聴覚士</t>
  </si>
  <si>
    <t>service_provider_01</t>
  </si>
  <si>
    <t>口腔機能改善管理計画　サービス提供者　看護職員</t>
  </si>
  <si>
    <t>service_provider_02</t>
  </si>
  <si>
    <t>口腔機能改善管理計画　サービス提供者　歯科衛生士</t>
  </si>
  <si>
    <t>service_provider_03</t>
  </si>
  <si>
    <t>口腔機能改善管理計画　サービス提供者　言語聴覚士</t>
  </si>
  <si>
    <t>oral_cleaning_flag</t>
  </si>
  <si>
    <t>口腔機能改善管理計画　目標　口腔衛生</t>
  </si>
  <si>
    <t>oral_cleaning_notice</t>
  </si>
  <si>
    <t>口腔機能改善管理計画　目標　口腔機能の改善目標の詳細</t>
  </si>
  <si>
    <t>oral_cavity_function_flag</t>
  </si>
  <si>
    <t>口腔機能改善管理計画　目標　摂食・嚥下機能</t>
  </si>
  <si>
    <t>oral_cavity_function_notice</t>
  </si>
  <si>
    <t>口腔機能改善管理計画　目標　摂食・嚥下機能の改善目標の詳細</t>
  </si>
  <si>
    <t>food_form_flag</t>
  </si>
  <si>
    <t>口腔機能改善管理計画　目標　食形態　</t>
  </si>
  <si>
    <t>food_form_notice</t>
  </si>
  <si>
    <t>口腔機能改善管理計画　目標　食形態の改善目標の詳細</t>
  </si>
  <si>
    <t>language_voice_function_flag</t>
  </si>
  <si>
    <t>口腔機能改善管理計画　目標　音声・言語機能</t>
  </si>
  <si>
    <t>language_voice_function_notice</t>
  </si>
  <si>
    <t>口腔機能改善管理計画　目標　音声・言語機能の改善目標の詳細</t>
  </si>
  <si>
    <t>is_prevention_of_aspiration_pneumonia</t>
  </si>
  <si>
    <t>口腔機能改善管理計画　目標　誤嚥性肺炎の予防　</t>
  </si>
  <si>
    <t>is_goal_other</t>
  </si>
  <si>
    <t>口腔機能改善管理計画　目標　その他</t>
  </si>
  <si>
    <t>goal_other_contents</t>
  </si>
  <si>
    <t>口腔機能改善管理計画　目標　その他（具体的に）</t>
  </si>
  <si>
    <t>is_contents_guidance_eating_and_swallowing</t>
  </si>
  <si>
    <t>口腔機能改善管理計画　実施内容　摂食・嚥下等の口腔機能に関する指導</t>
  </si>
  <si>
    <t>is_contents_guidance_oral_cleaning</t>
  </si>
  <si>
    <t>口腔機能改善管理計画　実施内容　口腔清掃、口腔清掃に関する指導</t>
  </si>
  <si>
    <t>is_contents_guidance_language_voice_function</t>
  </si>
  <si>
    <t>口腔機能改善管理計画　実施内容　音声・言語機能に関する指導</t>
  </si>
  <si>
    <t>口腔機能改善管理計画　実施内容　その他</t>
  </si>
  <si>
    <t>is_contents_other_notices</t>
  </si>
  <si>
    <t>口腔機能改善管理計画　実施内容　その他（具体的に）</t>
  </si>
  <si>
    <t>plan_date_01</t>
  </si>
  <si>
    <t>実施記録　実施記録（1回目）　実施年月日</t>
  </si>
  <si>
    <t>record_service_provider_01_01</t>
  </si>
  <si>
    <t>実施記録　実施記録（1回目）　サービス提供者　看護職員</t>
  </si>
  <si>
    <t>record_service_provider_01_02</t>
  </si>
  <si>
    <t>実施記録　実施記録（1回目）　サービス提供者　歯科衛生士</t>
  </si>
  <si>
    <t>record_service_provider_01_03</t>
  </si>
  <si>
    <t>実施記録　実施記録（1回目）　サービス提供者　言語聴覚士</t>
  </si>
  <si>
    <t>record_service_provider_name_01</t>
  </si>
  <si>
    <t>実施記録　実施記録（1回目）　サービス提供者　サービス提供者名</t>
  </si>
  <si>
    <t>contents_guidance_oral_cleaning_01_01</t>
  </si>
  <si>
    <t>実施記録　実施記録（1回目）　口腔清掃、口腔清掃に関する指導　実施</t>
  </si>
  <si>
    <t>contents_guidance_and_info_eating_and_swallowing_01_01</t>
  </si>
  <si>
    <t>実施記録　実施記録（1回目）　摂食・嚥下等の口腔機能に関する指導　　実施</t>
  </si>
  <si>
    <t>contents_guidance_language_voice_function_01_01</t>
  </si>
  <si>
    <t>実施記録　実施記録（1回目）　音声・言語機能に関する指導　実施</t>
  </si>
  <si>
    <t>contents_notice_01</t>
  </si>
  <si>
    <t>実施記録　実施記録（1回目）　その他　その他（具体的に）</t>
  </si>
  <si>
    <t>contents_other_01_01</t>
  </si>
  <si>
    <t>実施記録　実施記録（1回目）　その他　実施</t>
  </si>
  <si>
    <t>plan_date_02</t>
  </si>
  <si>
    <t>実施記録　実施記録（2回目）　実施年月日</t>
  </si>
  <si>
    <t>record_service_provider_02_01</t>
  </si>
  <si>
    <t>実施記録　実施記録（2回目）　サービス提供者　看護職員</t>
  </si>
  <si>
    <t>record_service_provider_02_02</t>
  </si>
  <si>
    <t>実施記録　実施記録（2回目）　サービス提供者　歯科衛生士</t>
  </si>
  <si>
    <t>record_service_provider_02_03</t>
  </si>
  <si>
    <t>実施記録　実施記録（2回目）　サービス提供者　言語聴覚士</t>
  </si>
  <si>
    <t>record_service_provider_name_02</t>
  </si>
  <si>
    <t>実施記録　実施記録（2回目）　サービス提供者　サービス提供者名</t>
  </si>
  <si>
    <t>contents_guidance_oral_cleaning_02_01</t>
  </si>
  <si>
    <t>実施記録　実施記録（2回目）　口腔清掃、口腔清掃に関する指導　実施</t>
  </si>
  <si>
    <t>contents_guidance_and_info_eating_and_swallowing_02_01</t>
  </si>
  <si>
    <t>実施記録　実施記録（2回目）　摂食・嚥下等の口腔機能に関する指導　　実施</t>
  </si>
  <si>
    <t>contents_guidance_language_voice_function_02_01</t>
  </si>
  <si>
    <t>実施記録　実施記録（2回目）　音声・言語機能に関する指導　実施</t>
  </si>
  <si>
    <t>contents_notice_02</t>
  </si>
  <si>
    <t>実施記録　実施記録（2回目）　その他　その他（具体的に）</t>
  </si>
  <si>
    <t>contents_other_02_01</t>
  </si>
  <si>
    <t>実施記録　実施記録（2回目）　その他　実施</t>
  </si>
  <si>
    <t>plan_date_03</t>
  </si>
  <si>
    <t>実施記録　実施記録（3回目）　実施年月日</t>
  </si>
  <si>
    <t>record_service_provider_03_01</t>
  </si>
  <si>
    <t>実施記録　実施記録（3回目）　サービス提供者　実施記録（3回目）サービス提供者　看護職員</t>
  </si>
  <si>
    <t>record_service_provider_03_02</t>
  </si>
  <si>
    <t>実施記録　実施記録（3回目）　サービス提供者　歯科衛生士</t>
  </si>
  <si>
    <t>record_service_provider_03_03</t>
  </si>
  <si>
    <t>実施記録　実施記録（3回目）　サービス提供者　言語聴覚士</t>
  </si>
  <si>
    <t>record_service_provider_name_03</t>
  </si>
  <si>
    <t>実施記録　実施記録（3回目）　サービス提供者　サービス提供者名</t>
  </si>
  <si>
    <t>contents_guidance_oral_cleaning_03_01</t>
  </si>
  <si>
    <t>実施記録　実施記録（3回目）　口腔清掃、口腔清掃に関する指導　実施</t>
  </si>
  <si>
    <t>contents_guidance_and_info_eating_and_swallowing_03_01</t>
  </si>
  <si>
    <t>実施記録　実施記録（3回目）　摂食・嚥下等の口腔機能に関する指導　　実施</t>
  </si>
  <si>
    <t>contents_guidance_language_voice_function_03_01</t>
  </si>
  <si>
    <t>実施記録　実施記録（3回目）　音声・言語機能に関する指導　実施</t>
  </si>
  <si>
    <t>contents_notice_03</t>
  </si>
  <si>
    <t>実施記録　実施記録（3回目）　その他　その他（具体的に）</t>
  </si>
  <si>
    <t>contents_other_03_01</t>
  </si>
  <si>
    <t>実施記録　実施記録（3回目）　その他　実施</t>
  </si>
  <si>
    <t>plan_date_04</t>
  </si>
  <si>
    <t>実施記録　実施記録（4回目）　実施年月日</t>
  </si>
  <si>
    <t>record_service_provider_04_01</t>
  </si>
  <si>
    <t>実施記録　実施記録（4回目）　サービス提供者　看護職員</t>
  </si>
  <si>
    <t>record_service_provider_04_02</t>
  </si>
  <si>
    <t>実施記録　実施記録（4回目）　サービス提供者　歯科衛生士</t>
  </si>
  <si>
    <t>record_service_provider_04_03</t>
  </si>
  <si>
    <t>実施記録　実施記録（4回目）　サービス提供者　言語聴覚士</t>
  </si>
  <si>
    <t>record_service_provider_name_04</t>
  </si>
  <si>
    <t>実施記録　実施記録（4回目）　サービス提供者　サービス提供者名</t>
  </si>
  <si>
    <t>contents_guidance_oral_cleaning_04_01</t>
  </si>
  <si>
    <t>実施記録　実施記録（4回目）　口腔清掃、口腔清掃に関する指導　実施</t>
  </si>
  <si>
    <t>contents_guidance_and_info_eating_and_swallowing_04_01</t>
  </si>
  <si>
    <t>実施記録　実施記録（4回目）　摂食・嚥下等の口腔機能に関する指導　　実施</t>
  </si>
  <si>
    <t>contents_guidance_language_voice_function_04_01</t>
  </si>
  <si>
    <t>実施記録　実施記録（4回目）　音声・言語機能に関する指導　実施</t>
  </si>
  <si>
    <t>contents_notice_04</t>
  </si>
  <si>
    <t>実施記録　実施記録（4回目）　その他　その他（具体的に）</t>
  </si>
  <si>
    <t>contents_other_04_01</t>
  </si>
  <si>
    <t>実施記録　実施記録（4回目）　その他　実施</t>
  </si>
  <si>
    <t>plan_date_05</t>
  </si>
  <si>
    <t>実施記録　実施記録（5回目）　実施年月日</t>
  </si>
  <si>
    <t>record_service_provider_05_01</t>
  </si>
  <si>
    <t>実施記録　実施記録（5回目）　サービス提供者　看護職員</t>
  </si>
  <si>
    <t>record_service_provider_05_02</t>
  </si>
  <si>
    <t>実施記録　実施記録（5回目）　サービス提供者　歯科衛生士</t>
  </si>
  <si>
    <t>record_service_provider_05_03</t>
  </si>
  <si>
    <t>実施記録　実施記録（5回目）　サービス提供者　言語聴覚士</t>
  </si>
  <si>
    <t>record_service_provider_name_05</t>
  </si>
  <si>
    <t>実施記録　実施記録（5回目）　サービス提供者　サービス提供者名</t>
  </si>
  <si>
    <t>contents_guidance_oral_cleaning_05_01</t>
  </si>
  <si>
    <t>実施記録　実施記録（5回目）　口腔清掃、口腔清掃に関する指導　実施</t>
  </si>
  <si>
    <t>contents_guidance_and_info_eating_and_swallowing_05_01</t>
  </si>
  <si>
    <t>実施記録　実施記録（5回目）　摂食・嚥下等の口腔機能に関する指導　　実施</t>
  </si>
  <si>
    <t>contents_guidance_language_voice_function_05_01</t>
  </si>
  <si>
    <t>実施記録　実施記録（5回目）　音声・言語機能に関する指導　実施</t>
  </si>
  <si>
    <t>contents_notice_05</t>
  </si>
  <si>
    <t>実施記録　実施記録（5回目）　その他　その他（具体的に）</t>
  </si>
  <si>
    <t>contents_other_05_01</t>
  </si>
  <si>
    <t>実施記録　実施記録（5回目）　その他　実施</t>
  </si>
  <si>
    <t>plan_date_06</t>
  </si>
  <si>
    <t>実施記録　実施記録（6回目）　実施年月日</t>
  </si>
  <si>
    <t>record_service_provider_06_01</t>
  </si>
  <si>
    <t>実施記録　実施記録（6回目）　サービス提供者　看護職員</t>
  </si>
  <si>
    <t>record_service_provider_06_02</t>
  </si>
  <si>
    <t>実施記録　実施記録（6回目）　サービス提供者　歯科衛生士</t>
  </si>
  <si>
    <t>record_service_provider_06_03</t>
  </si>
  <si>
    <t>実施記録　実施記録（6回目）　サービス提供者　言語聴覚士</t>
  </si>
  <si>
    <t>record_service_provider_name_06</t>
  </si>
  <si>
    <t>実施記録　実施記録（6回目）　サービス提供者　サービス提供者名</t>
  </si>
  <si>
    <t>contents_guidance_oral_cleaning_06_01</t>
  </si>
  <si>
    <t>実施記録　実施記録（6回目）　口腔清掃、口腔清掃に関する指導　実施</t>
  </si>
  <si>
    <t>contents_guidance_and_info_eating_and_swallowing_06_01</t>
  </si>
  <si>
    <t>実施記録　実施記録（6回目）　摂食・嚥下等の口腔機能に関する指導　　実施</t>
  </si>
  <si>
    <t>contents_guidance_language_voice_function_06_01</t>
  </si>
  <si>
    <t>実施記録　実施記録（6回目）　音声・言語機能に関する指導　実施</t>
  </si>
  <si>
    <t>contents_notice_06</t>
  </si>
  <si>
    <t>実施記録　実施記録（6回目）　その他　その他（具体的に）</t>
  </si>
  <si>
    <t>contents_other_06_01</t>
  </si>
  <si>
    <t>実施記録　実施記録（6回目）　その他　実施</t>
  </si>
  <si>
    <t>contents_notice</t>
  </si>
  <si>
    <t>その他特記事項</t>
  </si>
  <si>
    <t>FORM_0310_2021</t>
  </si>
  <si>
    <t>記録職員職種</t>
  </si>
  <si>
    <t>作成日</t>
  </si>
  <si>
    <t>toilet_interested</t>
  </si>
  <si>
    <t>自分でトイレへ行く　興味がある</t>
  </si>
  <si>
    <t>toilet_want_to_try</t>
  </si>
  <si>
    <t>自分でトイレへ行く　してみたい</t>
  </si>
  <si>
    <t>toilet_doing</t>
  </si>
  <si>
    <t>自分でトイレへ行く　している</t>
  </si>
  <si>
    <t>bath_interested</t>
  </si>
  <si>
    <t>一人でお風呂に入る　興味がある</t>
  </si>
  <si>
    <t>bath_want_to_try</t>
  </si>
  <si>
    <t>一人でお風呂に入る　してみたい</t>
  </si>
  <si>
    <t>bath_doing</t>
  </si>
  <si>
    <t>一人でお風呂に入る　している</t>
  </si>
  <si>
    <t>clothes_interested</t>
  </si>
  <si>
    <t>自分で服を着る　興味がある</t>
  </si>
  <si>
    <t>clothes_want_to_try</t>
  </si>
  <si>
    <t>自分で服を着る　してみたい</t>
  </si>
  <si>
    <t>clothes_doing</t>
  </si>
  <si>
    <t>自分で服を着る　している</t>
  </si>
  <si>
    <t>eating_interested</t>
  </si>
  <si>
    <t>自分で食べる　興味がある</t>
  </si>
  <si>
    <t>eating_want_to_try</t>
  </si>
  <si>
    <t>自分で食べる　してみたい</t>
  </si>
  <si>
    <t>eating_doing</t>
  </si>
  <si>
    <t>自分で食べる　している</t>
  </si>
  <si>
    <t>brushing_teeth_interested</t>
  </si>
  <si>
    <t>歯磨きをする　興味がある</t>
  </si>
  <si>
    <t>brushing_teeth_want_to_try</t>
  </si>
  <si>
    <t>歯磨きをする　してみたい</t>
  </si>
  <si>
    <t>brushing_teeth_doing</t>
  </si>
  <si>
    <t>歯磨きをする　している</t>
  </si>
  <si>
    <t>appearance_interested</t>
  </si>
  <si>
    <t>身だしなみを整える　興味がある</t>
  </si>
  <si>
    <t>appearance_want_to_try</t>
  </si>
  <si>
    <t>身だしなみを整える　してみたい</t>
  </si>
  <si>
    <t>appearance_doing</t>
  </si>
  <si>
    <t>身だしなみを整える　している</t>
  </si>
  <si>
    <t>sleeping_interested</t>
  </si>
  <si>
    <t>好きなときに眠る　興味がある</t>
  </si>
  <si>
    <t>sleeping_want_to_try</t>
  </si>
  <si>
    <t>好きなときに眠る　してみたい</t>
  </si>
  <si>
    <t>sleeping_doing</t>
  </si>
  <si>
    <t>好きなときに眠る　している</t>
  </si>
  <si>
    <t>cleaning_interested</t>
  </si>
  <si>
    <t>掃除・整理整頓　興味がある</t>
  </si>
  <si>
    <t>cleaning_want_to_try</t>
  </si>
  <si>
    <t>掃除・整理整頓　してみたい</t>
  </si>
  <si>
    <t>cleaning_doing</t>
  </si>
  <si>
    <t>掃除・整理整頓　している</t>
  </si>
  <si>
    <t>cooking_interested</t>
  </si>
  <si>
    <t>料理を作る　興味がある</t>
  </si>
  <si>
    <t>cooking_want_to_try</t>
  </si>
  <si>
    <t>料理を作る　してみたい</t>
  </si>
  <si>
    <t>cooking_doing</t>
  </si>
  <si>
    <t>料理を作る　している</t>
  </si>
  <si>
    <t>shopping_interested</t>
  </si>
  <si>
    <t>買い物　興味がある</t>
  </si>
  <si>
    <t>shopping_want_to_try</t>
  </si>
  <si>
    <t>買い物　してみたい</t>
  </si>
  <si>
    <t>shopping_doing</t>
  </si>
  <si>
    <t>買い物　している</t>
  </si>
  <si>
    <t>gardening_interested</t>
  </si>
  <si>
    <t>家や庭の手入れ・世話　興味がある</t>
  </si>
  <si>
    <t>gardening_want_to_try</t>
  </si>
  <si>
    <t>家や庭の手入れ・世話　してみたい</t>
  </si>
  <si>
    <t>gardening_doing</t>
  </si>
  <si>
    <t>家や庭の手入れ・世話　している</t>
  </si>
  <si>
    <t>washing_interested</t>
  </si>
  <si>
    <t>洗濯・洗濯物たたみ　興味がある</t>
  </si>
  <si>
    <t>washing_want_to_try</t>
  </si>
  <si>
    <t>洗濯・洗濯物たたみ　してみたい</t>
  </si>
  <si>
    <t>washing_doing</t>
  </si>
  <si>
    <t>洗濯・洗濯物たたみ　している</t>
  </si>
  <si>
    <t>driving_interested</t>
  </si>
  <si>
    <t>自転車・車の運転　興味がある</t>
  </si>
  <si>
    <t>driving_want_to_try</t>
  </si>
  <si>
    <t>自転車・車の運転　してみたい</t>
  </si>
  <si>
    <t>driving_doing</t>
  </si>
  <si>
    <t>自転車・車の運転　している</t>
  </si>
  <si>
    <t>outgo_interested</t>
  </si>
  <si>
    <t>電車・バスでの外出　興味がある</t>
  </si>
  <si>
    <t>outgo_want_to_try</t>
  </si>
  <si>
    <t>電車・バスでの外出　してみたい</t>
  </si>
  <si>
    <t>outgo_doing</t>
  </si>
  <si>
    <t>電車・バスでの外出　している</t>
  </si>
  <si>
    <t>care_child_interested</t>
  </si>
  <si>
    <t>孫・子供の世話　興味がある</t>
  </si>
  <si>
    <t>care_child_want_to_try</t>
  </si>
  <si>
    <t>孫・子供の世話　してみたい</t>
  </si>
  <si>
    <t>care_child_doing</t>
  </si>
  <si>
    <t>孫・子供の世話　している</t>
  </si>
  <si>
    <t>care_pet_interested</t>
  </si>
  <si>
    <t>動物の世話　興味がある</t>
  </si>
  <si>
    <t>care_pet_want_to_try</t>
  </si>
  <si>
    <t>動物の世話　してみたい</t>
  </si>
  <si>
    <t>care_pet_doing</t>
  </si>
  <si>
    <t>動物の世話　している</t>
  </si>
  <si>
    <t>talking_interested</t>
  </si>
  <si>
    <t>友達とおしゃべり・遊ぶ　興味がある</t>
  </si>
  <si>
    <t>talking_want_to_try</t>
  </si>
  <si>
    <t>友達とおしゃべり・遊ぶ　してみたい</t>
  </si>
  <si>
    <t>talking_doing</t>
  </si>
  <si>
    <t>友達とおしゃべり・遊ぶ　している</t>
  </si>
  <si>
    <t>gathering_family_interested</t>
  </si>
  <si>
    <t>家族・親戚との団らん　興味がある</t>
  </si>
  <si>
    <t>gathering_family_want_to_try</t>
  </si>
  <si>
    <t>家族・親戚との団らん　してみたい</t>
  </si>
  <si>
    <t>gathering_family_doing</t>
  </si>
  <si>
    <t>家族・親戚との団らん　している</t>
  </si>
  <si>
    <t>going_date_interested</t>
  </si>
  <si>
    <t>デート・異性との交流　興味がある</t>
  </si>
  <si>
    <t>going_date_want_to_try</t>
  </si>
  <si>
    <t>デート・異性との交流　してみたい</t>
  </si>
  <si>
    <t>going_date_doing</t>
  </si>
  <si>
    <t>デート・異性との交流　している</t>
  </si>
  <si>
    <t>go_drinking_spot_interested</t>
  </si>
  <si>
    <t>居酒屋に行く　興味がある</t>
  </si>
  <si>
    <t>go_drinking_spot_want_to_try</t>
  </si>
  <si>
    <t>居酒屋に行く　してみたい</t>
  </si>
  <si>
    <t>go_drinking_spot_doing</t>
  </si>
  <si>
    <t>居酒屋に行く　している</t>
  </si>
  <si>
    <t>volunteer_interested</t>
  </si>
  <si>
    <t>ボランティア　興味がある</t>
  </si>
  <si>
    <t>volunteer_want_to_try</t>
  </si>
  <si>
    <t>ボランティア　してみたい</t>
  </si>
  <si>
    <t>volunteer_doing</t>
  </si>
  <si>
    <t>ボランティア　している</t>
  </si>
  <si>
    <t>community_interested</t>
  </si>
  <si>
    <t>地域活動（町内会・老人クラブ）　興味がある</t>
  </si>
  <si>
    <t>community_want_to_try</t>
  </si>
  <si>
    <t>地域活動（町内会・老人クラブ）　してみたい</t>
  </si>
  <si>
    <t>community_doing</t>
  </si>
  <si>
    <t>地域活動（町内会・老人クラブ）　している</t>
  </si>
  <si>
    <t>religion_interested</t>
  </si>
  <si>
    <t>お参り・宗教活動　興味がある</t>
  </si>
  <si>
    <t>religion_want_to_try</t>
  </si>
  <si>
    <t>お参り・宗教活動　してみたい</t>
  </si>
  <si>
    <t>religion_doing</t>
  </si>
  <si>
    <t>お参り・宗教活動　している</t>
  </si>
  <si>
    <t>history_interested</t>
  </si>
  <si>
    <t>生涯学習・歴史　興味がある</t>
  </si>
  <si>
    <t>history_want_to_try</t>
  </si>
  <si>
    <t>生涯学習・歴史　してみたい</t>
  </si>
  <si>
    <t>history_doing</t>
  </si>
  <si>
    <t>生涯学習・歴史　している</t>
  </si>
  <si>
    <t>reading_interested</t>
  </si>
  <si>
    <t>読書　興味がある</t>
  </si>
  <si>
    <t>reading_want_to_try</t>
  </si>
  <si>
    <t>読書　してみたい</t>
  </si>
  <si>
    <t>reading_doing</t>
  </si>
  <si>
    <t>読書　している</t>
  </si>
  <si>
    <t>haiku_interested</t>
  </si>
  <si>
    <t>俳句　興味がある</t>
  </si>
  <si>
    <t>haiku_want_to_try</t>
  </si>
  <si>
    <t>俳句　してみたい</t>
  </si>
  <si>
    <t>haiku_doing</t>
  </si>
  <si>
    <t>俳句　している</t>
  </si>
  <si>
    <t>calligraphy_interested</t>
  </si>
  <si>
    <t>書道・習字　興味がある</t>
  </si>
  <si>
    <t>calligraphy_want_to_try</t>
  </si>
  <si>
    <t>書道・習字　してみたい</t>
  </si>
  <si>
    <t>calligraphy_doing</t>
  </si>
  <si>
    <t>書道・習字　している</t>
  </si>
  <si>
    <t>drawing_interested</t>
  </si>
  <si>
    <t>絵を描く・絵手紙　興味がある</t>
  </si>
  <si>
    <t>drawing_want_to_try</t>
  </si>
  <si>
    <t>絵を描く・絵手紙　してみたい</t>
  </si>
  <si>
    <t>drawing_doing</t>
  </si>
  <si>
    <t>絵を描く・絵手紙　している</t>
  </si>
  <si>
    <t>pc_interested</t>
  </si>
  <si>
    <t>パソコン・ワープロ　興味がある</t>
  </si>
  <si>
    <t>pc_want_to_try</t>
  </si>
  <si>
    <t>パソコン・ワープロ　してみたい</t>
  </si>
  <si>
    <t>pc_doing</t>
  </si>
  <si>
    <t>パソコン・ワープロ　している</t>
  </si>
  <si>
    <t>picture_interested</t>
  </si>
  <si>
    <t>写真　興味がある</t>
  </si>
  <si>
    <t>picture_want_to_try</t>
  </si>
  <si>
    <t>写真　してみたい</t>
  </si>
  <si>
    <t>picture_doing</t>
  </si>
  <si>
    <t>写真　している</t>
  </si>
  <si>
    <t>movie_interested</t>
  </si>
  <si>
    <t>映画・観劇・演奏会　興味がある</t>
  </si>
  <si>
    <t>movie_want_to_try</t>
  </si>
  <si>
    <t>映画・観劇・演奏会　してみたい</t>
  </si>
  <si>
    <t>movie_doing</t>
  </si>
  <si>
    <t>映画・観劇・演奏会　している</t>
  </si>
  <si>
    <t>tea_flower_interested</t>
  </si>
  <si>
    <t>お茶・お花　興味がある</t>
  </si>
  <si>
    <t>tea_flower_want_to_try</t>
  </si>
  <si>
    <t>お茶・お花　してみたい</t>
  </si>
  <si>
    <t>tea_flower_doing</t>
  </si>
  <si>
    <t>お茶・お花　している</t>
  </si>
  <si>
    <t>singing_interested</t>
  </si>
  <si>
    <t>歌を歌う・カラオケ　興味がある</t>
  </si>
  <si>
    <t>singing_want_to_try</t>
  </si>
  <si>
    <t>歌を歌う・カラオケ　してみたい</t>
  </si>
  <si>
    <t>singing_doing</t>
  </si>
  <si>
    <t>歌を歌う・カラオケ　している</t>
  </si>
  <si>
    <t>music_interested</t>
  </si>
  <si>
    <t>音楽を聴く・楽器演奏　興味がある</t>
  </si>
  <si>
    <t>music_want_to_try</t>
  </si>
  <si>
    <t>音楽を聴く・楽器演奏　してみたい</t>
  </si>
  <si>
    <t>music_doing</t>
  </si>
  <si>
    <t>音楽を聴く・楽器演奏　している</t>
  </si>
  <si>
    <t>game_interested</t>
  </si>
  <si>
    <t>将棋・囲碁・麻雀・ゲーム等　興味がある</t>
  </si>
  <si>
    <t>game_want_to_try</t>
  </si>
  <si>
    <t>将棋・囲碁・麻雀・ゲーム等　してみたい</t>
  </si>
  <si>
    <t>game_doing</t>
  </si>
  <si>
    <t>将棋・囲碁・麻雀・ゲーム等　している</t>
  </si>
  <si>
    <t>exercise_interested</t>
  </si>
  <si>
    <t>体操･運動　興味がある</t>
  </si>
  <si>
    <t>exercise_want_to_try</t>
  </si>
  <si>
    <t>体操･運動　してみたい</t>
  </si>
  <si>
    <t>exercise_doing</t>
  </si>
  <si>
    <t>体操･運動　している</t>
  </si>
  <si>
    <t>walking_interested</t>
  </si>
  <si>
    <t>散歩　興味がある</t>
  </si>
  <si>
    <t>walking_want_to_try</t>
  </si>
  <si>
    <t>散歩　してみたい</t>
  </si>
  <si>
    <t>walking_doing</t>
  </si>
  <si>
    <t>散歩　している</t>
  </si>
  <si>
    <t>sports_interested</t>
  </si>
  <si>
    <t>ゴルフ・グラウンドゴルフ・水泳・テニスなどのスポーツ　興味がある</t>
  </si>
  <si>
    <t>sports_want_to_try</t>
  </si>
  <si>
    <t>ゴルフ・グラウンドゴルフ・水泳・テニスなどのスポーツ　してみたい</t>
  </si>
  <si>
    <t>sports_doing</t>
  </si>
  <si>
    <t>ゴルフ・グラウンドゴルフ・水泳・テニスなどのスポーツ　している</t>
  </si>
  <si>
    <t>dance_interested</t>
  </si>
  <si>
    <t>ダンス・踊り　興味がある</t>
  </si>
  <si>
    <t>dance_want_to_try</t>
  </si>
  <si>
    <t>ダンス・踊り　してみたい</t>
  </si>
  <si>
    <t>dance_doing</t>
  </si>
  <si>
    <t>ダンス・踊り　している</t>
  </si>
  <si>
    <t>spectate_interested</t>
  </si>
  <si>
    <t>野球・相撲等観戦　興味がある</t>
  </si>
  <si>
    <t>spectate_want_to_try</t>
  </si>
  <si>
    <t>野球・相撲等観戦　してみたい</t>
  </si>
  <si>
    <t>spectate_doing</t>
  </si>
  <si>
    <t>野球・相撲等観戦　している</t>
  </si>
  <si>
    <t>gamble_interested</t>
  </si>
  <si>
    <t>競馬・競輪・競艇・パチンコ　興味がある</t>
  </si>
  <si>
    <t>gamble_want_to_try</t>
  </si>
  <si>
    <t>競馬・競輪・競艇・パチンコ　してみたい</t>
  </si>
  <si>
    <t>gamble_doing</t>
  </si>
  <si>
    <t>競馬・競輪・競艇・パチンコ　している</t>
  </si>
  <si>
    <t>knitting_interested</t>
  </si>
  <si>
    <t>編み物　興味がある</t>
  </si>
  <si>
    <t>knitting_want_to_try</t>
  </si>
  <si>
    <t>編み物　してみたい</t>
  </si>
  <si>
    <t>knitting_doing</t>
  </si>
  <si>
    <t>編み物　している</t>
  </si>
  <si>
    <t>sewing_interested</t>
  </si>
  <si>
    <t>針仕事　興味がある</t>
  </si>
  <si>
    <t>sewing_want_to_try</t>
  </si>
  <si>
    <t>針仕事　してみたい</t>
  </si>
  <si>
    <t>sewing_doing</t>
  </si>
  <si>
    <t>針仕事　している</t>
  </si>
  <si>
    <t>field_interested</t>
  </si>
  <si>
    <t>畑仕事　興味がある</t>
  </si>
  <si>
    <t>field_want_to_try</t>
  </si>
  <si>
    <t>畑仕事　してみたい</t>
  </si>
  <si>
    <t>field_doing</t>
  </si>
  <si>
    <t>畑仕事　している</t>
  </si>
  <si>
    <t>job_interested</t>
  </si>
  <si>
    <t>賃金を伴う仕事　興味がある</t>
  </si>
  <si>
    <t>job_want_to_try</t>
  </si>
  <si>
    <t>賃金を伴う仕事　してみたい</t>
  </si>
  <si>
    <t>job_doing</t>
  </si>
  <si>
    <t>賃金を伴う仕事　している</t>
  </si>
  <si>
    <t>traveling_interested</t>
  </si>
  <si>
    <t>旅行・温泉　興味がある</t>
  </si>
  <si>
    <t>traveling_want_to_try</t>
  </si>
  <si>
    <t>旅行・温泉　してみたい</t>
  </si>
  <si>
    <t>traveling_doing</t>
  </si>
  <si>
    <t>旅行・温泉　している</t>
  </si>
  <si>
    <t>other01</t>
  </si>
  <si>
    <t>その他（１）　　その他（1）内容</t>
  </si>
  <si>
    <t>other01_interested</t>
  </si>
  <si>
    <t>その他（１）　興味がある</t>
  </si>
  <si>
    <t>other01_want_to_try</t>
  </si>
  <si>
    <t>その他（１）　してみたい</t>
  </si>
  <si>
    <t>other01_doing</t>
  </si>
  <si>
    <t>その他（１）　している</t>
  </si>
  <si>
    <t>other02</t>
  </si>
  <si>
    <t>その他（２）　　その他（2）内容</t>
  </si>
  <si>
    <t>other02_interested</t>
  </si>
  <si>
    <t>その他（２）　興味がある</t>
  </si>
  <si>
    <t>other02_want_to_try</t>
  </si>
  <si>
    <t>その他（２）　してみたい</t>
  </si>
  <si>
    <t>other02_doing</t>
  </si>
  <si>
    <t>その他（２）　している</t>
  </si>
  <si>
    <t>other03</t>
  </si>
  <si>
    <t>その他（３）　　その他（3）内容</t>
  </si>
  <si>
    <t>other03_interested</t>
  </si>
  <si>
    <t>その他（３）　興味がある</t>
  </si>
  <si>
    <t>other03_want_to_try</t>
  </si>
  <si>
    <t>その他（３）　してみたい</t>
  </si>
  <si>
    <t>other03_doing</t>
  </si>
  <si>
    <t>その他（３）　している</t>
  </si>
  <si>
    <t>other04</t>
  </si>
  <si>
    <t>その他（４）　　その他（4）内容</t>
  </si>
  <si>
    <t>other04_interested</t>
  </si>
  <si>
    <t>その他（４）　興味がある</t>
  </si>
  <si>
    <t>other04_want_to_try</t>
  </si>
  <si>
    <t>その他（４）　してみたい</t>
  </si>
  <si>
    <t>other04_doing</t>
  </si>
  <si>
    <t>その他（４）　している</t>
  </si>
  <si>
    <t>FORM_0320_2021</t>
  </si>
  <si>
    <t>evaluate_start_time</t>
  </si>
  <si>
    <t>評価開始時間</t>
  </si>
  <si>
    <t>evaluate_end_time</t>
  </si>
  <si>
    <t>評価終了時間</t>
  </si>
  <si>
    <t>evaluate_staff</t>
  </si>
  <si>
    <t>評価スタッフ</t>
  </si>
  <si>
    <t>職種</t>
  </si>
  <si>
    <t>meal_status</t>
  </si>
  <si>
    <t>ADL　食事　　レベル</t>
  </si>
  <si>
    <t>is_meal_assignment</t>
  </si>
  <si>
    <t>ADL　食事　　課題有無</t>
  </si>
  <si>
    <t>transfer_bed_chair_status</t>
  </si>
  <si>
    <t>ADL　椅子とベッド間の移乗　　レベル</t>
  </si>
  <si>
    <t>is_transfer_bed_chair_assignment</t>
  </si>
  <si>
    <t>ADL　椅子とベッド間の移乗　　課題有無</t>
  </si>
  <si>
    <t>personal_hygiene_and_adjustment_status</t>
  </si>
  <si>
    <t>ADL　整容　　レベル</t>
  </si>
  <si>
    <t>is_personal_hygiene_and_adjustment_assignment</t>
  </si>
  <si>
    <t>ADL　整容　　課題有無</t>
  </si>
  <si>
    <t>toilet_behavior_status</t>
  </si>
  <si>
    <t>ADL　トイレ動作　　レベル</t>
  </si>
  <si>
    <t>is_toilet_behavior_assignment</t>
  </si>
  <si>
    <t>ADL　トイレ動作　　課題有無</t>
  </si>
  <si>
    <t>bathe_status</t>
  </si>
  <si>
    <t>ADL　入浴　　レベル</t>
  </si>
  <si>
    <t>is_bathe_assignment</t>
  </si>
  <si>
    <t>ADL　入浴　　課題有無</t>
  </si>
  <si>
    <t>walking_status</t>
  </si>
  <si>
    <t>ADL　平地歩行　　レベル</t>
  </si>
  <si>
    <t>is_walking_assignment</t>
  </si>
  <si>
    <t>ADL　平地歩行　　課題有無</t>
  </si>
  <si>
    <t>up_stairs_status</t>
  </si>
  <si>
    <t>ADL　階段昇降　　レベル</t>
  </si>
  <si>
    <t>is_up_stairs_assignment</t>
  </si>
  <si>
    <t>ADL　階段昇降　　課題有無</t>
  </si>
  <si>
    <t>dressing_status</t>
  </si>
  <si>
    <t>ADL　更衣　　レベル</t>
  </si>
  <si>
    <t>is_dressing_assignment</t>
  </si>
  <si>
    <t>ADL　更衣　　課題有無</t>
  </si>
  <si>
    <t>defecation_status</t>
  </si>
  <si>
    <t>ADL　排便コントロール　　レベル</t>
  </si>
  <si>
    <t>is_defecation_assignment</t>
  </si>
  <si>
    <t>ADL　排便コントロール　　課題有無</t>
  </si>
  <si>
    <t>urination_status</t>
  </si>
  <si>
    <t>ADL　排尿コントロール　　レベル</t>
  </si>
  <si>
    <t>is_urination_assignment</t>
  </si>
  <si>
    <t>ADL　排尿コントロール　　課題有無</t>
  </si>
  <si>
    <t>environment_viewpoint_adl</t>
  </si>
  <si>
    <t>ADL　環境（実施場所・補助具等）（ADL）</t>
  </si>
  <si>
    <t>support_viewpoint_adl</t>
  </si>
  <si>
    <t>ADL　状況・生活課題（ADL）</t>
  </si>
  <si>
    <t>cooking_status</t>
  </si>
  <si>
    <t>IADL　調理　　レベル</t>
  </si>
  <si>
    <t>is_cooking_assignment</t>
  </si>
  <si>
    <t>IADL　調理　　課題有無</t>
  </si>
  <si>
    <t>washing_status</t>
  </si>
  <si>
    <t>IADL　洗濯　　レベル</t>
  </si>
  <si>
    <t>is_washing_assignment</t>
  </si>
  <si>
    <t>IADL　洗濯　　課題有無</t>
  </si>
  <si>
    <t>cleaning_status</t>
  </si>
  <si>
    <t>IADL　掃除　　レベル</t>
  </si>
  <si>
    <t>is_cleaning_assignment</t>
  </si>
  <si>
    <t>IADL　掃除　　課題有無</t>
  </si>
  <si>
    <t>environment_viewpoint_iadl</t>
  </si>
  <si>
    <t>IADL　環境（実施場所・補助具等）（IADL）</t>
  </si>
  <si>
    <t>support_viewpoint_iadl</t>
  </si>
  <si>
    <t>IADL　状況・生活課題（IADL）</t>
  </si>
  <si>
    <t>roll_over_status</t>
  </si>
  <si>
    <t>起居動作　寝返り　　レベル</t>
  </si>
  <si>
    <t>is_roll_over_assignment</t>
  </si>
  <si>
    <t>起居動作　寝返り　　課題有無</t>
  </si>
  <si>
    <t>get_up_status</t>
  </si>
  <si>
    <t>起居動作　起き上がり　　レベル</t>
  </si>
  <si>
    <t>is_get_up_assignment</t>
  </si>
  <si>
    <t>起居動作　起き上がり　　課題有無</t>
  </si>
  <si>
    <t>sitting_status</t>
  </si>
  <si>
    <t>起居動作　座位　　レベル</t>
  </si>
  <si>
    <t>is_sitting_assignment</t>
  </si>
  <si>
    <t>起居動作　座位　　課題有無</t>
  </si>
  <si>
    <t>rising_from_chair_status</t>
  </si>
  <si>
    <t>起居動作　立ち上がり　　レベル</t>
  </si>
  <si>
    <t>is_rising_from_chair_assignment</t>
  </si>
  <si>
    <t>起居動作　立ち上がり　　課題有無</t>
  </si>
  <si>
    <t>standup_status</t>
  </si>
  <si>
    <t>起居動作　立位　　レベル</t>
  </si>
  <si>
    <t>is_standup_assignment</t>
  </si>
  <si>
    <t>起居動作　立位　　課題有無</t>
  </si>
  <si>
    <t>support_viewpoint_standup</t>
  </si>
  <si>
    <t>起居動作　状況・生活課題（起居動作）</t>
  </si>
  <si>
    <t>FORM_0330_2021</t>
  </si>
  <si>
    <t>last_time_create_date</t>
  </si>
  <si>
    <t>前回作成日</t>
  </si>
  <si>
    <t>計画作成者</t>
  </si>
  <si>
    <t>計画作成者職種</t>
  </si>
  <si>
    <t>障害老人の日常生活自立度</t>
  </si>
  <si>
    <t>認知症老人の日常生活自立度</t>
  </si>
  <si>
    <t>user_request</t>
  </si>
  <si>
    <t>利用者本人の希望</t>
  </si>
  <si>
    <t>user_family_request</t>
  </si>
  <si>
    <t>家族の希望</t>
  </si>
  <si>
    <t>user_social_participation_notice</t>
  </si>
  <si>
    <t>利用者本人の社会参加の状況</t>
  </si>
  <si>
    <t>user_environment_notice</t>
  </si>
  <si>
    <t>利用者の居宅の環境（環境因子）</t>
  </si>
  <si>
    <t>disease_name_code</t>
  </si>
  <si>
    <t>健康状態・経過　病名（コード）</t>
  </si>
  <si>
    <t>健康状態・経過　病名</t>
  </si>
  <si>
    <t>onset_date</t>
  </si>
  <si>
    <t>健康状態・経過　発症日・受傷日</t>
  </si>
  <si>
    <t>latest_admission_date</t>
  </si>
  <si>
    <t>健康状態・経過　直近の入院日</t>
  </si>
  <si>
    <t>latest_discharge_date</t>
  </si>
  <si>
    <t>健康状態・経過　直近の退院日</t>
  </si>
  <si>
    <t>progress</t>
  </si>
  <si>
    <t>健康状態・経過　治療経過（手術がある場合は手術日・術式等）</t>
  </si>
  <si>
    <t>complications_control_1</t>
  </si>
  <si>
    <t>健康状態・経過　合併疾患・コントロール状態（高血圧、心疾患、呼吸器疾患、糖尿病等）_1</t>
  </si>
  <si>
    <t>complications_control_2</t>
  </si>
  <si>
    <t>健康状態・経過　合併疾患・コントロール状態（高血圧、心疾患、呼吸器疾患、糖尿病等）_2</t>
  </si>
  <si>
    <t>complications_control_3</t>
  </si>
  <si>
    <t>健康状態・経過　合併疾患・コントロール状態（高血圧、心疾患、呼吸器疾患、糖尿病等）_3</t>
  </si>
  <si>
    <t>complications_control_4</t>
  </si>
  <si>
    <t>健康状態・経過　合併疾患・コントロール状態（高血圧、心疾患、呼吸器疾患、糖尿病等）_4</t>
  </si>
  <si>
    <t>complications_control_5</t>
  </si>
  <si>
    <t>健康状態・経過　合併疾患・コントロール状態（高血圧、心疾患、呼吸器疾患、糖尿病等）_5</t>
  </si>
  <si>
    <t>complications_control_notices</t>
  </si>
  <si>
    <t>健康状態・経過　合併疾患・コントロール状態（高血圧、心疾患、呼吸器疾患、糖尿病等）_自由記述</t>
  </si>
  <si>
    <t>implementation_status</t>
  </si>
  <si>
    <t>健康状態・経過　機能訓練実施上の留意事項（開始前・訓練中の留意事項、運動強度・負荷量等）</t>
  </si>
  <si>
    <t>short_goal_achievement</t>
  </si>
  <si>
    <t>機能訓練の短期目標（今後３ヶ月）　目標達成度（今後３ヶ月間）</t>
  </si>
  <si>
    <t>short_goal_functional_training_mind_and_body_function_1</t>
  </si>
  <si>
    <t>機能訓練の短期目標（今後３ヶ月）　機能訓練の短期目標（今後３ヶ月間）_機能_1</t>
  </si>
  <si>
    <t>short_goal_functional_training_mind_and_body_function_2</t>
  </si>
  <si>
    <t>機能訓練の短期目標（今後３ヶ月）　機能訓練の短期目標（今後３ヶ月間）_機能_2</t>
  </si>
  <si>
    <t>short_goal_functional_training_mind_and_body_function_3</t>
  </si>
  <si>
    <t>機能訓練の短期目標（今後３ヶ月）　機能訓練の短期目標（今後３ヶ月間）_機能_3</t>
  </si>
  <si>
    <t>short_goal_functional_training_activity_join_1</t>
  </si>
  <si>
    <t>機能訓練の短期目標（今後３ヶ月）　機能訓練の短期目標（今後３ヶ月間）_活動_1</t>
  </si>
  <si>
    <t>short_goal_functional_training_activity_join_2</t>
  </si>
  <si>
    <t>機能訓練の短期目標（今後３ヶ月）　機能訓練の短期目標（今後３ヶ月間）_活動_2</t>
  </si>
  <si>
    <t>short_goal_functional_training_activity_join_3</t>
  </si>
  <si>
    <t>機能訓練の短期目標（今後３ヶ月）　機能訓練の短期目標（今後３ヶ月間）_活動_3</t>
  </si>
  <si>
    <t>short_goal_functional_training_activity_join_4</t>
  </si>
  <si>
    <t>機能訓練の短期目標（今後３ヶ月）　機能訓練の短期目標（今後３ヶ月間）_参加_1</t>
  </si>
  <si>
    <t>short_goal_functional_training_activity_join_5</t>
  </si>
  <si>
    <t>機能訓練の短期目標（今後３ヶ月）　機能訓練の短期目標（今後３ヶ月間）_参加_2</t>
  </si>
  <si>
    <t>short_goal_functional_training_activity_join_6</t>
  </si>
  <si>
    <t>機能訓練の短期目標（今後３ヶ月）　機能訓練の短期目標（今後３ヶ月間）_参加_3</t>
  </si>
  <si>
    <t>long_goal_achievement</t>
  </si>
  <si>
    <t>機能訓練の長期目標　目標達成度（長期）</t>
  </si>
  <si>
    <t>long_goal_functional_training_mind_and_body_function_1</t>
  </si>
  <si>
    <t>機能訓練の長期目標　機能訓練の目標_（長期）_機能_1</t>
  </si>
  <si>
    <t>long_goal_functional_training_mind_and_body_function_2</t>
  </si>
  <si>
    <t>機能訓練の長期目標　機能訓練の目標_（長期）_機能_2</t>
  </si>
  <si>
    <t>long_goal_functional_training_mind_and_body_function_3</t>
  </si>
  <si>
    <t>機能訓練の長期目標　機能訓練の目標_（長期）_機能_3</t>
  </si>
  <si>
    <t>long_goal_functional_training_activity_join_1</t>
  </si>
  <si>
    <t>機能訓練の長期目標　機能訓練の目標（長期）_活動_1</t>
  </si>
  <si>
    <t>long_goal_functional_training_activity_join_2</t>
  </si>
  <si>
    <t>機能訓練の長期目標　機能訓練の目標（長期）_活動_2</t>
  </si>
  <si>
    <t>long_goal_functional_training_activity_join_3</t>
  </si>
  <si>
    <t>機能訓練の長期目標　機能訓練の目標（長期）_活動_3</t>
  </si>
  <si>
    <t>long_goal_functional_training_activity_join_4</t>
  </si>
  <si>
    <t>機能訓練の長期目標　機能訓練の目標（長期）_参加_1</t>
  </si>
  <si>
    <t>long_goal_functional_training_activity_join_5</t>
  </si>
  <si>
    <t>機能訓練の長期目標　機能訓練の目標（長期）_参加_2</t>
  </si>
  <si>
    <t>long_goal_functional_training_activity_join_6</t>
  </si>
  <si>
    <t>機能訓練の長期目標　機能訓練の目標（長期）_参加_3</t>
  </si>
  <si>
    <t>function_training_content_01</t>
  </si>
  <si>
    <t>個別機能訓練項目　プログラム内容①　プログラム内容①</t>
  </si>
  <si>
    <t>function_training_note_01</t>
  </si>
  <si>
    <t>個別機能訓練項目　プログラム内容①　留意点①</t>
  </si>
  <si>
    <t>function_training_frequency_times_01</t>
  </si>
  <si>
    <t>個別機能訓練項目　プログラム内容①　頻度①</t>
  </si>
  <si>
    <t>function_training_date_01</t>
  </si>
  <si>
    <t>個別機能訓練項目　プログラム内容①　時間①</t>
  </si>
  <si>
    <t>function_training_personnel_01</t>
  </si>
  <si>
    <t>個別機能訓練項目　プログラム内容①　主な実施者①</t>
  </si>
  <si>
    <t>function_training_content_02</t>
  </si>
  <si>
    <t>個別機能訓練項目　プログラム内容②　プログラム内容②</t>
  </si>
  <si>
    <t>function_training_note_02</t>
  </si>
  <si>
    <t>個別機能訓練項目　プログラム内容②　留意点②</t>
  </si>
  <si>
    <t>function_training_frequency_times_02</t>
  </si>
  <si>
    <t>個別機能訓練項目　プログラム内容②　頻度②</t>
  </si>
  <si>
    <t>function_training_date_02</t>
  </si>
  <si>
    <t>個別機能訓練項目　プログラム内容②　時間②</t>
  </si>
  <si>
    <t>function_training_personnel_02</t>
  </si>
  <si>
    <t>個別機能訓練項目　プログラム内容②　主な実施者②</t>
  </si>
  <si>
    <t>function_training_content_03</t>
  </si>
  <si>
    <t>個別機能訓練項目　プログラム内容③　プログラム内容③</t>
  </si>
  <si>
    <t>function_training_note_03</t>
  </si>
  <si>
    <t>個別機能訓練項目　プログラム内容③　留意点③</t>
  </si>
  <si>
    <t>function_training_frequency_times_03</t>
  </si>
  <si>
    <t>個別機能訓練項目　プログラム内容③　頻度③</t>
  </si>
  <si>
    <t>function_training_date_03</t>
  </si>
  <si>
    <t>個別機能訓練項目　プログラム内容③　時間③</t>
  </si>
  <si>
    <t>function_training_personnel_03</t>
  </si>
  <si>
    <t>個別機能訓練項目　プログラム内容③　主な実施者③</t>
  </si>
  <si>
    <t>function_training_content_04</t>
  </si>
  <si>
    <t>個別機能訓練項目　プログラム内容④　プログラム内容④</t>
  </si>
  <si>
    <t>function_training_note_04</t>
  </si>
  <si>
    <t>個別機能訓練項目　プログラム内容④　留意点④</t>
  </si>
  <si>
    <t>function_training_frequency_times_04</t>
  </si>
  <si>
    <t>個別機能訓練項目　プログラム内容④　頻度④</t>
  </si>
  <si>
    <t>function_training_date_04</t>
  </si>
  <si>
    <t>個別機能訓練項目　プログラム内容④　時間④</t>
  </si>
  <si>
    <t>function_training_personnel_04</t>
  </si>
  <si>
    <t>個別機能訓練項目　プログラム内容④　主な実施者④</t>
  </si>
  <si>
    <t>program_planner_staff_job_category</t>
  </si>
  <si>
    <t>個別機能訓練項目　プログラム内容④　プログラム立案者職種</t>
  </si>
  <si>
    <t>program_planner</t>
  </si>
  <si>
    <t>個別機能訓練項目　プログラム内容④　プログラム立案者</t>
  </si>
  <si>
    <t>not_service_time_implement_notice</t>
  </si>
  <si>
    <t>利用者本人・家族等がサービス利用時間以外に実施すること</t>
  </si>
  <si>
    <t>functional_training_notice</t>
  </si>
  <si>
    <t>functional_training_summary</t>
  </si>
  <si>
    <t>個別機能訓練の実施による変化</t>
  </si>
  <si>
    <t>re_evaluation</t>
  </si>
  <si>
    <t>個別機能訓練実施における課題とその要因</t>
  </si>
  <si>
    <t>FORM_0410_2021</t>
  </si>
  <si>
    <t>計画作成日</t>
  </si>
  <si>
    <t>usage_situation_flag</t>
  </si>
  <si>
    <t>入院・外来</t>
  </si>
  <si>
    <t>visit_flag</t>
  </si>
  <si>
    <t>訪問</t>
  </si>
  <si>
    <t>outpatient_flag</t>
  </si>
  <si>
    <t>通所</t>
  </si>
  <si>
    <t>admission_flag</t>
  </si>
  <si>
    <t>入所</t>
  </si>
  <si>
    <t>rehabilitation_physician</t>
  </si>
  <si>
    <t>リハビリテーション担当医</t>
  </si>
  <si>
    <t>person_in_charge</t>
  </si>
  <si>
    <t>担当</t>
  </si>
  <si>
    <t>担当職員職種</t>
  </si>
  <si>
    <t>本人の希望（したい又はできるようになりたい生活の希望等）</t>
  </si>
  <si>
    <t>家族の希望（本人にしてほしい生活内容、家族が支援できること等）</t>
  </si>
  <si>
    <t>原因疾病</t>
  </si>
  <si>
    <t>発症日・受傷日</t>
  </si>
  <si>
    <t>直近の入院日</t>
  </si>
  <si>
    <t>直近の退院日</t>
  </si>
  <si>
    <t>治療経過（手術がある場合は手術日・術式等）</t>
  </si>
  <si>
    <t>合併疾患・コントロール状態（高血圧、心疾患、呼吸器疾患、糖尿病等）_1</t>
  </si>
  <si>
    <t>合併疾患・コントロール状態（高血圧、心疾患、呼吸器疾患、糖尿病等）_2</t>
  </si>
  <si>
    <t>合併疾患・コントロール状態（高血圧、心疾患、呼吸器疾患、糖尿病等）_3</t>
  </si>
  <si>
    <t>合併疾患・コントロール状態（高血圧、心疾患、呼吸器疾患、糖尿病等）_4</t>
  </si>
  <si>
    <t>合併疾患・コントロール状態（高血圧、心疾患、呼吸器疾患、糖尿病等）_5</t>
  </si>
  <si>
    <t>合併疾患・コントロール状態（高血圧、心疾患、呼吸器疾患、糖尿病等）_自由記述</t>
  </si>
  <si>
    <t>これまでのリハビリテーションの実施状況（プログラムの実施内容、頻度、量等）</t>
  </si>
  <si>
    <t>management_seat_flag</t>
  </si>
  <si>
    <t>目標設定等支援・管理シート</t>
  </si>
  <si>
    <t>daily_life_independence_degree</t>
  </si>
  <si>
    <t>日常生活自立度</t>
  </si>
  <si>
    <t>daily_life_independence_criteria</t>
  </si>
  <si>
    <t>認知症高齢者の日常生活自立度判定基準</t>
  </si>
  <si>
    <t>muscle_weakness_status</t>
  </si>
  <si>
    <t>心身機能・構造　筋力低下_現在の状況</t>
  </si>
  <si>
    <t>muscle_weakness_interference</t>
  </si>
  <si>
    <t>心身機能・構造　筋力低下_活動への支障</t>
  </si>
  <si>
    <t>muscle_weakness_notices</t>
  </si>
  <si>
    <t>心身機能・構造　筋力低下_特記事項</t>
  </si>
  <si>
    <t>paralysis_status</t>
  </si>
  <si>
    <t>心身機能・構造　麻痺_現在の状況</t>
  </si>
  <si>
    <t>paralysis_interference</t>
  </si>
  <si>
    <t>心身機能・構造　麻痺_活動への支障</t>
  </si>
  <si>
    <t>paralysis_notices</t>
  </si>
  <si>
    <t>心身機能・構造　麻痺_特記事項</t>
  </si>
  <si>
    <t>sensory_dysfunction_status</t>
  </si>
  <si>
    <t>心身機能・構造　感覚機能障害_現在の状況</t>
  </si>
  <si>
    <t>sensory_dysfunction_interference</t>
  </si>
  <si>
    <t>心身機能・構造　感覚機能障害_活動への支障</t>
  </si>
  <si>
    <t>sensory_dysfunction_notices</t>
  </si>
  <si>
    <t>心身機能・構造　感覚機能障害_特記事項</t>
  </si>
  <si>
    <t>limit_joint_range_status</t>
  </si>
  <si>
    <t>心身機能・構造　関節可動域制限_現在の状況</t>
  </si>
  <si>
    <t>limit_joint_range_interference</t>
  </si>
  <si>
    <t>心身機能・構造　関節可動域制限_活動への支障</t>
  </si>
  <si>
    <t>limit_joint_range_notices</t>
  </si>
  <si>
    <t>心身機能・構造　関節可動域制限_特記事項</t>
  </si>
  <si>
    <t>dysphagia_status</t>
  </si>
  <si>
    <t>心身機能・構造　摂食嚥下障害_現在の状況</t>
  </si>
  <si>
    <t>dysphagia_interference</t>
  </si>
  <si>
    <t>心身機能・構造　摂食嚥下障害_活動への支障</t>
  </si>
  <si>
    <t>dysphagia_notices</t>
  </si>
  <si>
    <t>心身機能・構造　摂食嚥下障害_特記事項</t>
  </si>
  <si>
    <t>alogia_dysarthria_status</t>
  </si>
  <si>
    <t>心身機能・構造　失語症・構音障害_現在の状況</t>
  </si>
  <si>
    <t>alogia_dysarthria_interference</t>
  </si>
  <si>
    <t>心身機能・構造　失語症・構音障害_活動への支障</t>
  </si>
  <si>
    <t>alogia_dysarthria_notices</t>
  </si>
  <si>
    <t>心身機能・構造　失語症・構音障害_特記事項</t>
  </si>
  <si>
    <t>cognitive_dysfunction_status</t>
  </si>
  <si>
    <t>心身機能・構造　見当識障害_現在の状況</t>
  </si>
  <si>
    <t>cognitive_dysfunction_interference</t>
  </si>
  <si>
    <t>心身機能・構造　見当識障害_活動への支障</t>
  </si>
  <si>
    <t>cognitive_dysfunction_notices</t>
  </si>
  <si>
    <t>心身機能・構造　見当識障害_特記事項</t>
  </si>
  <si>
    <t>memory_problem_status</t>
  </si>
  <si>
    <t>心身機能・構造　記憶障害_現在の状況</t>
  </si>
  <si>
    <t>memory_problem_interference</t>
  </si>
  <si>
    <t>心身機能・構造　記憶障害_活動への支障</t>
  </si>
  <si>
    <t>memory_problem_notices</t>
  </si>
  <si>
    <t>心身機能・構造　記憶障害_特記事項</t>
  </si>
  <si>
    <t>dysfunction</t>
  </si>
  <si>
    <t>心身機能・構造　高次脳機能障害</t>
  </si>
  <si>
    <t>dysfunction_status</t>
  </si>
  <si>
    <t>心身機能・構造　高次脳機能障害_現在の状況</t>
  </si>
  <si>
    <t>dysfunction_interference</t>
  </si>
  <si>
    <t>心身機能・構造　高次脳機能障害_活動への支障</t>
  </si>
  <si>
    <t>dysfunction_notices</t>
  </si>
  <si>
    <t>心身機能・構造　高次脳機能障害_特記事項</t>
  </si>
  <si>
    <t>nutrition_disorder_status</t>
  </si>
  <si>
    <t>心身機能・構造　栄養障害_現在の状況</t>
  </si>
  <si>
    <t>nutrition_disorder_interference</t>
  </si>
  <si>
    <t>心身機能・構造　栄養障害_活動への支障</t>
  </si>
  <si>
    <t>nutrition_disorder_notices</t>
  </si>
  <si>
    <t>心身機能・構造　栄養障害_特記事項</t>
  </si>
  <si>
    <t>bedsore_status</t>
  </si>
  <si>
    <t>心身機能・構造　褥瘡_現在の状況</t>
  </si>
  <si>
    <t>bedsore_interference</t>
  </si>
  <si>
    <t>心身機能・構造　褥瘡_活動への支障</t>
  </si>
  <si>
    <t>bedsore_notice</t>
  </si>
  <si>
    <t>心身機能・構造　褥瘡_特記事項</t>
  </si>
  <si>
    <t>piercing_pain_status</t>
  </si>
  <si>
    <t>心身機能・構造　疼痛_現在の状況</t>
  </si>
  <si>
    <t>piercing_pain_interference</t>
  </si>
  <si>
    <t>心身機能・構造　疼痛_活動への支障</t>
  </si>
  <si>
    <t>piercing_pain_notice</t>
  </si>
  <si>
    <t>心身機能・構造　疼痛_特記事項</t>
  </si>
  <si>
    <t>bpsd_status</t>
  </si>
  <si>
    <t>心身機能・構造　精神行動障害（BPSD）_現在の状況</t>
  </si>
  <si>
    <t>bpsd_interference</t>
  </si>
  <si>
    <t>心身機能・構造　精神行動障害（BPSD）_活動への支障</t>
  </si>
  <si>
    <t>bpsd_notices</t>
  </si>
  <si>
    <t>心身機能・構造　精神行動障害（BPSD）_特記事項</t>
  </si>
  <si>
    <t>six_minutes_walking_test_or_tug_test_flag</t>
  </si>
  <si>
    <t>心身機能・構造　６分間歩行試験(m)かTimed Up &amp; Go Test(秒)を選択</t>
  </si>
  <si>
    <t>six_minutes_walking_test_or_tug_test_status</t>
  </si>
  <si>
    <t>心身機能・構造　６分間歩行試験(m)かTimed Up &amp; Go Test(秒)の値</t>
  </si>
  <si>
    <t>six_minutes_walking_test_or_tug_test_notice</t>
  </si>
  <si>
    <t>心身機能・構造　６分間歩行試験(m)かTimed Up &amp; Go Test(秒)の特記事項</t>
  </si>
  <si>
    <t>medication_management_current_status</t>
  </si>
  <si>
    <t>心身機能・構造　服薬管理_状況</t>
  </si>
  <si>
    <t>medication_management_notices</t>
  </si>
  <si>
    <t>心身機能・構造　服薬管理_特記事項</t>
  </si>
  <si>
    <t>mmse_or_hdsr_flag</t>
  </si>
  <si>
    <t>心身機能・構造　MMSEかHDS-Rを選択</t>
  </si>
  <si>
    <t>mmse_or_hdsr_status</t>
  </si>
  <si>
    <t>心身機能・構造　MMSEかHDS-Rの値</t>
  </si>
  <si>
    <t>mmse_or_hdsr_notice</t>
  </si>
  <si>
    <t>心身機能・構造　MMSEかHDSRの特記事項</t>
  </si>
  <si>
    <t>communication_situation_current_status</t>
  </si>
  <si>
    <t>心身機能・構造　コミュニケーションの状況</t>
  </si>
  <si>
    <t>turning_over_start_status</t>
  </si>
  <si>
    <t>活動（基本動作）　寝返り_リハビリ開始時点</t>
  </si>
  <si>
    <t>turning_over_current_status</t>
  </si>
  <si>
    <t>活動（基本動作）　寝返り_現在の状況</t>
  </si>
  <si>
    <t>turning_over_notices</t>
  </si>
  <si>
    <t>活動（基本動作）　寝返り_特記事項</t>
  </si>
  <si>
    <t>get_up_start_status</t>
  </si>
  <si>
    <t>活動（基本動作）　起き上がり_リハビリ開始</t>
  </si>
  <si>
    <t>get_up_current_status</t>
  </si>
  <si>
    <t>活動（基本動作）　起き上がり_現在の状況</t>
  </si>
  <si>
    <t>get_up_current_notices</t>
  </si>
  <si>
    <t>活動（基本動作）　起き上がり_特記事項</t>
  </si>
  <si>
    <t>sitting_continuous_start_status</t>
  </si>
  <si>
    <t>活動（基本動作）　座位保持_リハビリ開始時点</t>
  </si>
  <si>
    <t>sitting_continuous_current_status</t>
  </si>
  <si>
    <t>活動（基本動作）　座位保持_現在の状況</t>
  </si>
  <si>
    <t>sitting_continuous_notices</t>
  </si>
  <si>
    <t>活動（基本動作）　座位保持_特記事項</t>
  </si>
  <si>
    <t>rising_from_chair_start_status</t>
  </si>
  <si>
    <t>活動（基本動作）　立ち上がり_リハビリ開始時点</t>
  </si>
  <si>
    <t>rising_from_chair_current_status</t>
  </si>
  <si>
    <t>活動（基本動作）　立ち上がり_現在の状況</t>
  </si>
  <si>
    <t>rising_from_chair_current_notices</t>
  </si>
  <si>
    <t>活動（基本動作）　立ち上がり_特記事項</t>
  </si>
  <si>
    <t>standup_continuous_start_status</t>
  </si>
  <si>
    <t>活動（基本動作）　立位保持_リハビリ開始時点</t>
  </si>
  <si>
    <t>standup_continuous_current_status</t>
  </si>
  <si>
    <t>活動（基本動作）　立位保持_現在の状況</t>
  </si>
  <si>
    <t>standup_continuous_notices</t>
  </si>
  <si>
    <t>活動（基本動作）　立位保持_特記事項</t>
  </si>
  <si>
    <t>meal_start_status</t>
  </si>
  <si>
    <t>活動（ADL）　食事_リハビリ開始時点</t>
  </si>
  <si>
    <t>meal_current_status</t>
  </si>
  <si>
    <t>活動（ADL）　食事_現在の状況</t>
  </si>
  <si>
    <t>meal_notices</t>
  </si>
  <si>
    <t>活動（ADL）　食事_特記事項</t>
  </si>
  <si>
    <t>transfer_start_status</t>
  </si>
  <si>
    <t>活動（ADL）　イスとベッド間の移乗_リハビリ開始時点</t>
  </si>
  <si>
    <t>transfer_current_status</t>
  </si>
  <si>
    <t>活動（ADL）　イスとベッド間の移乗_現在の状況</t>
  </si>
  <si>
    <t>transfer_notice</t>
  </si>
  <si>
    <t>活動（ADL）　イスとベッド間の移乗_特記事項</t>
  </si>
  <si>
    <t>cosmesis_start_status</t>
  </si>
  <si>
    <t>活動（ADL）　整容_リハビリ開始時点</t>
  </si>
  <si>
    <t>cosmesis_current_status</t>
  </si>
  <si>
    <t>活動（ADL）　整容_現在の状況</t>
  </si>
  <si>
    <t>cosmesis_notice</t>
  </si>
  <si>
    <t>活動（ADL）　整容_特記事項</t>
  </si>
  <si>
    <t>toilet_behavior_start_status</t>
  </si>
  <si>
    <t>活動（ADL）　トイレ動作_リハビリ開始時点</t>
  </si>
  <si>
    <t>toilet_behavior_current_status</t>
  </si>
  <si>
    <t>活動（ADL）　トイレ動作_現在の状況</t>
  </si>
  <si>
    <t>toilet_behavior_notices</t>
  </si>
  <si>
    <t>活動（ADL）　トイレ動作_特記事項</t>
  </si>
  <si>
    <t>bathe_start_status</t>
  </si>
  <si>
    <t>活動（ADL）　入浴_リハビリ開始時点</t>
  </si>
  <si>
    <t>bathe_current_status</t>
  </si>
  <si>
    <t>活動（ADL）　入浴_現在の状況</t>
  </si>
  <si>
    <t>bathe_notice</t>
  </si>
  <si>
    <t>活動（ADL）　入浴_特記事項</t>
  </si>
  <si>
    <t>walking_current_status</t>
  </si>
  <si>
    <t>活動（ADL）　平地歩行_現在の状況</t>
  </si>
  <si>
    <t>walking_start_status</t>
  </si>
  <si>
    <t>活動（ADL）　平地歩行_リハビリ開始時点</t>
  </si>
  <si>
    <t>walking_notice</t>
  </si>
  <si>
    <t>活動（ADL）　平地歩行_特記事項</t>
  </si>
  <si>
    <t>up_stairs_current_status</t>
  </si>
  <si>
    <t>活動（ADL）　階段昇降_現在の状況</t>
  </si>
  <si>
    <t>up_stairs_start_status</t>
  </si>
  <si>
    <t>活動（ADL）　階段昇降_リハビリ開始時点</t>
  </si>
  <si>
    <t>up_stairs_notice</t>
  </si>
  <si>
    <t>活動（ADL）　階段昇降_特記事項</t>
  </si>
  <si>
    <t>dressing_current_status</t>
  </si>
  <si>
    <t>活動（ADL）　更衣_現在の状況</t>
  </si>
  <si>
    <t>dressing_start_status</t>
  </si>
  <si>
    <t>活動（ADL）　更衣_リハビリ開始時点</t>
  </si>
  <si>
    <t>dressing_notice</t>
  </si>
  <si>
    <t>活動（ADL）　更衣_特記事項</t>
  </si>
  <si>
    <t>defecation_start_status</t>
  </si>
  <si>
    <t>活動（ADL）　排便コントロール_リハビリ開始時点</t>
  </si>
  <si>
    <t>defecation_current_status</t>
  </si>
  <si>
    <t>活動（ADL）　排便コントロール_現在の状況</t>
  </si>
  <si>
    <t>defecation_notice</t>
  </si>
  <si>
    <t>活動（ADL）　排便コントロール_特記事項</t>
  </si>
  <si>
    <t>urination_start_status</t>
  </si>
  <si>
    <t>活動（ADL）　排尿コントロール_リハビリ開始時点</t>
  </si>
  <si>
    <t>urination_current_status</t>
  </si>
  <si>
    <t>活動（ADL）　排尿コントロール_現在の状況</t>
  </si>
  <si>
    <t>urination_notice</t>
  </si>
  <si>
    <t>活動（ADL）　排尿コントロール_特記事項</t>
  </si>
  <si>
    <t>adl_total_start_status</t>
  </si>
  <si>
    <t>活動（ADL）　合計点_リハビリ開始時点</t>
  </si>
  <si>
    <t>adl_total_current_status</t>
  </si>
  <si>
    <t>活動（ADL）　合計点_現在の状況</t>
  </si>
  <si>
    <t>short_goal_rehabilitation_mind_and_body_function_1</t>
  </si>
  <si>
    <t>リハビリテーションの短期目標（今後3ヶ月）　リハビリテーションの短期目標（今後３ヶ月間）_心身機能_1</t>
  </si>
  <si>
    <t>short_goal_rehabilitation_mind_and_body_function_2</t>
  </si>
  <si>
    <t>リハビリテーションの短期目標（今後3ヶ月）　リハビリテーションの短期目標（今後３ヶ月間）_心身機能_2</t>
  </si>
  <si>
    <t>short_goal_rehabilitation_mind_and_body_function_3</t>
  </si>
  <si>
    <t>リハビリテーションの短期目標（今後3ヶ月）　リハビリテーションの短期目標（今後３ヶ月間）_心身機能_3</t>
  </si>
  <si>
    <t>short_goal_rehabilitation_activity_join_4</t>
  </si>
  <si>
    <t>リハビリテーションの短期目標（今後3ヶ月）　リハビリテーションの短期目標（今後３ヶ月間）_活動_1</t>
  </si>
  <si>
    <t>short_goal_rehabilitation_activity_join_5</t>
  </si>
  <si>
    <t>リハビリテーションの短期目標（今後3ヶ月）　リハビリテーションの短期目標（今後３ヶ月間）_活動_2</t>
  </si>
  <si>
    <t>short_goal_rehabilitation_activity_join_6</t>
  </si>
  <si>
    <t>リハビリテーションの短期目標（今後3ヶ月）　リハビリテーションの短期目標（今後３ヶ月間）_活動_3</t>
  </si>
  <si>
    <t>short_goal_rehabilitation_activity_join_1</t>
  </si>
  <si>
    <t>リハビリテーションの短期目標（今後3ヶ月）　リハビリテーションの短期目標（今後３ヶ月間）_参加_1</t>
  </si>
  <si>
    <t>short_goal_rehabilitation_activity_join_2</t>
  </si>
  <si>
    <t>リハビリテーションの短期目標（今後3ヶ月）　リハビリテーションの短期目標（今後３ヶ月間）_参加_2</t>
  </si>
  <si>
    <t>short_goal_rehabilitation_activity_join_3</t>
  </si>
  <si>
    <t>リハビリテーションの短期目標（今後3ヶ月）　リハビリテーションの短期目標（今後３ヶ月間）_参加_3</t>
  </si>
  <si>
    <t>long_goal_rehabilitation_mind_and_body_function_1</t>
  </si>
  <si>
    <t>リハビリテーションの長期目標　リハビリテーションの長期目標_心身機能_1</t>
  </si>
  <si>
    <t>long_goal_rehabilitation_mind_and_body_function_2</t>
  </si>
  <si>
    <t>リハビリテーションの長期目標　リハビリテーションの長期目標_心身機能_2</t>
  </si>
  <si>
    <t>long_goal_rehabilitation_mind_and_body_function_3</t>
  </si>
  <si>
    <t>リハビリテーションの長期目標　リハビリテーションの長期目標_心身機能_3</t>
  </si>
  <si>
    <t>long_goal_rehabilitation_activity_join_1</t>
  </si>
  <si>
    <t>リハビリテーションの長期目標　リハビリテーションの長期目標_活動_1</t>
  </si>
  <si>
    <t>long_goal_rehabilitation_activity_join_2</t>
  </si>
  <si>
    <t>リハビリテーションの長期目標　リハビリテーションの長期目標_活動_2</t>
  </si>
  <si>
    <t>long_goal_rehabilitation_activity_join_3</t>
  </si>
  <si>
    <t>リハビリテーションの長期目標　リハビリテーションの長期目標_活動_3</t>
  </si>
  <si>
    <t>long_goal_rehabilitation_activity_join_4</t>
  </si>
  <si>
    <t>リハビリテーションの長期目標　リハビリテーションの長期目標_参加_1</t>
  </si>
  <si>
    <t>long_goal_rehabilitation_activity_join_5</t>
  </si>
  <si>
    <t>リハビリテーションの長期目標　リハビリテーションの長期目標_参加_2</t>
  </si>
  <si>
    <t>long_goal_rehabilitation_activity_join_6</t>
  </si>
  <si>
    <t>リハビリテーションの長期目標　リハビリテーションの長期目標_参加_3</t>
  </si>
  <si>
    <t>rehabilitation_policy</t>
  </si>
  <si>
    <t>リハビリテーションの方針（今後３ヶ月間）</t>
  </si>
  <si>
    <t>rehabilitation_life_guidance</t>
  </si>
  <si>
    <t>本人・家族への生活指導の内容（自主トレ指導含む）</t>
  </si>
  <si>
    <t>rehabilitation_notes</t>
  </si>
  <si>
    <t xml:space="preserve">リハビリテーション実施上の留意点_（開始前・訓練中の留意事項、運動強度・負荷量等） </t>
  </si>
  <si>
    <t>rehabilitation_review</t>
  </si>
  <si>
    <t>リハビリテーションの見通し・継続理由</t>
  </si>
  <si>
    <t>rehabilitation_time_estimate</t>
  </si>
  <si>
    <t>リハビリテーションの終了目安_時期</t>
  </si>
  <si>
    <t>rehabilitation_time_estimate_notice</t>
  </si>
  <si>
    <t>リハビリテーションの終了目安_補足</t>
  </si>
  <si>
    <t>FORM_0420_2021</t>
  </si>
  <si>
    <t>reviewed_date_month</t>
  </si>
  <si>
    <t>見直し予定時期_月</t>
  </si>
  <si>
    <t>reviewed_date_day</t>
  </si>
  <si>
    <t>見直し予定時期_頃</t>
  </si>
  <si>
    <t>family_flag</t>
  </si>
  <si>
    <t>環境因子　家族　家族_課題</t>
  </si>
  <si>
    <t>family_status</t>
  </si>
  <si>
    <t>環境因子　家族　家族_現在の状況</t>
  </si>
  <si>
    <t>living_with</t>
  </si>
  <si>
    <t>環境因子　家族　同居家族</t>
  </si>
  <si>
    <t>welfare_equipment_flag</t>
  </si>
  <si>
    <t>環境因子　福祉用具等　福祉用具等_課題</t>
  </si>
  <si>
    <t>stick_status</t>
  </si>
  <si>
    <t>環境因子　福祉用具等　杖</t>
  </si>
  <si>
    <t>hardness_status</t>
  </si>
  <si>
    <t>環境因子　福祉用具等　装具</t>
  </si>
  <si>
    <t>walker_status</t>
  </si>
  <si>
    <t>環境因子　福祉用具等　歩行器</t>
  </si>
  <si>
    <t>wheelchair_status</t>
  </si>
  <si>
    <t>環境因子　福祉用具等　車いす</t>
  </si>
  <si>
    <t>handrail_status</t>
  </si>
  <si>
    <t>環境因子　福祉用具等　手すり</t>
  </si>
  <si>
    <t>bed_status</t>
  </si>
  <si>
    <t>環境因子　福祉用具等　ベッド　</t>
  </si>
  <si>
    <t>portable_toilet_status</t>
  </si>
  <si>
    <t>環境因子　福祉用具等　ポータブルトイレ</t>
  </si>
  <si>
    <t>welfare_equipment_other</t>
  </si>
  <si>
    <t>環境因子　福祉用具等　福祉用具等_その他</t>
  </si>
  <si>
    <t>welfare_equipment_other_content</t>
  </si>
  <si>
    <t>環境因子　福祉用具等　福祉用具等_その他詳細</t>
  </si>
  <si>
    <t>welfare_equipment_adjust_status</t>
  </si>
  <si>
    <t>環境因子　福祉用具等　福祉用具等_調整_現在の状況</t>
  </si>
  <si>
    <t>living_environment_flag</t>
  </si>
  <si>
    <t>環境因子　住環境　住環境_課題</t>
  </si>
  <si>
    <t>living_house</t>
  </si>
  <si>
    <t>環境因子　住環境　一戸建</t>
  </si>
  <si>
    <t>living_apartment_building</t>
  </si>
  <si>
    <t>環境因子　住環境　集合住宅</t>
  </si>
  <si>
    <t>living_apartment_floor</t>
  </si>
  <si>
    <t>環境因子　住環境　集合住宅_階</t>
  </si>
  <si>
    <t>living_stairs</t>
  </si>
  <si>
    <t>環境因子　住環境　階段</t>
  </si>
  <si>
    <t>living_elevator</t>
  </si>
  <si>
    <t>環境因子　住環境　エレベータ</t>
  </si>
  <si>
    <t>living_step_entrance</t>
  </si>
  <si>
    <t>環境因子　住環境　玄関前の段差</t>
  </si>
  <si>
    <t>living_handrail</t>
  </si>
  <si>
    <t>環境因子　住環境　住環境_手すり</t>
  </si>
  <si>
    <t>living_handrail_location</t>
  </si>
  <si>
    <t>環境因子　住環境　手すり_設置場所</t>
  </si>
  <si>
    <t>living_dinning_on_seat</t>
  </si>
  <si>
    <t>環境因子　住環境　食卓_座卓</t>
  </si>
  <si>
    <t>living_dinning_on_table_chair</t>
  </si>
  <si>
    <t>環境因子　住環境　食卓_テーブル・いす</t>
  </si>
  <si>
    <t>toilet_western_style</t>
  </si>
  <si>
    <t>環境因子　住環境　トイレ_洋式</t>
  </si>
  <si>
    <t>toilet_japanese_style</t>
  </si>
  <si>
    <t>環境因子　住環境　トイレ_和式</t>
  </si>
  <si>
    <t>portable_toilet</t>
  </si>
  <si>
    <t>環境因子　住環境　トイレ_ポータブルトイレ</t>
  </si>
  <si>
    <t>living_environment_other</t>
  </si>
  <si>
    <t>環境因子　住環境　住環境_その他</t>
  </si>
  <si>
    <t>living_environment_other_content</t>
  </si>
  <si>
    <t>環境因子　住環境　住環境_その他詳細</t>
  </si>
  <si>
    <t>living_environment_adjust_status</t>
  </si>
  <si>
    <t>環境因子　住環境　住環境_調整</t>
  </si>
  <si>
    <t>house_circumference_flag</t>
  </si>
  <si>
    <t>環境因子　自宅周辺　自宅周辺_課題</t>
  </si>
  <si>
    <t>house_circumference</t>
  </si>
  <si>
    <t>環境因子　自宅周辺　自宅周辺詳細</t>
  </si>
  <si>
    <t>transportation_flag</t>
  </si>
  <si>
    <t>環境因子　交通機関の利用　交通機関の利用_課題</t>
  </si>
  <si>
    <t>transportation_status</t>
  </si>
  <si>
    <t>環境因子　交通機関の利用　交通機関の利用_現在の状況</t>
  </si>
  <si>
    <t>transportation</t>
  </si>
  <si>
    <t>環境因子　交通機関の利用　交通機関の利用</t>
  </si>
  <si>
    <t>services_flag</t>
  </si>
  <si>
    <t>環境因子　サービスの利用　サービスの利用_課題</t>
  </si>
  <si>
    <t>services</t>
  </si>
  <si>
    <t>環境因子　サービスの利用　サービスの利用</t>
  </si>
  <si>
    <t>other_environment_flag</t>
  </si>
  <si>
    <t>環境因子　その他　その他_課題</t>
  </si>
  <si>
    <t>other_environment</t>
  </si>
  <si>
    <t>環境因子　その他　その他</t>
  </si>
  <si>
    <t>content_of_roles_home_general_flag</t>
  </si>
  <si>
    <t>社会参加の状況　家庭内の役割の内容_1</t>
  </si>
  <si>
    <t>content_of_roles_shopping_flag</t>
  </si>
  <si>
    <t>社会参加の状況　家庭内の役割の内容_2</t>
  </si>
  <si>
    <t>content_of_roles_garden_home_care_flag</t>
  </si>
  <si>
    <t>社会参加の状況　家庭内の役割の内容_3</t>
  </si>
  <si>
    <t>content_of_roles_take_care_pets_flag</t>
  </si>
  <si>
    <t>社会参加の状況　家庭内の役割の内容_4</t>
  </si>
  <si>
    <t>content_of_roles_other_flag</t>
  </si>
  <si>
    <t>社会参加の状況　家庭内の役割の内容_5</t>
  </si>
  <si>
    <t>content_of_roles_nothing_flag</t>
  </si>
  <si>
    <t>社会参加の状況　家庭内の役割の内容_特になし</t>
  </si>
  <si>
    <t>leisure_activity_watching_reading_flag</t>
  </si>
  <si>
    <t>社会参加の状況　余暇活動（内容）_1</t>
  </si>
  <si>
    <t>leisure_activity_watching_reading_frequency</t>
  </si>
  <si>
    <t>社会参加の状況　余暇活動（頻度）_1</t>
  </si>
  <si>
    <t>leisure_activity_hobby_flag</t>
  </si>
  <si>
    <t>社会参加の状況　余暇活動（内容）_2</t>
  </si>
  <si>
    <t>leisure_activity_hobby_frequency</t>
  </si>
  <si>
    <t>社会参加の状況　余暇活動（頻度）_2</t>
  </si>
  <si>
    <t>leisure_activity_walking_flag</t>
  </si>
  <si>
    <t>社会参加の状況　余暇活動（内容）_3</t>
  </si>
  <si>
    <t>leisure_activity_walking_frequency</t>
  </si>
  <si>
    <t>社会参加の状況　余暇活動（頻度）_3</t>
  </si>
  <si>
    <t>leisure_activity_garden_work</t>
  </si>
  <si>
    <t>社会参加の状況　余暇活動（内容）_4</t>
  </si>
  <si>
    <t>leisure_activity_garden_work_frequency</t>
  </si>
  <si>
    <t>社会参加の状況　余暇活動（頻度）_4</t>
  </si>
  <si>
    <t>leisure_activity_other_flag</t>
  </si>
  <si>
    <t>社会参加の状況　余暇活動（内容）_5</t>
  </si>
  <si>
    <t>leisure_activity_other_frequency</t>
  </si>
  <si>
    <t>社会参加の状況　余暇活動（頻度）_5</t>
  </si>
  <si>
    <t>leisure_activity_nothing_flag</t>
  </si>
  <si>
    <t>社会参加の状況　余暇活動（内容）_特になし</t>
  </si>
  <si>
    <t>social_activity_neighborhood_meeting_flag</t>
  </si>
  <si>
    <t>社会参加の状況　社会地域活動（内容）_1</t>
  </si>
  <si>
    <t>social_activity_neighborhood_meeting_frequency</t>
  </si>
  <si>
    <t>社会参加の状況　社会地域活動（頻度）_1</t>
  </si>
  <si>
    <t>social_activity_club_of_aged_flag</t>
  </si>
  <si>
    <t>社会参加の状況　社会地域活動（内容）_2</t>
  </si>
  <si>
    <t>social_activity_club_of_aged_frequency</t>
  </si>
  <si>
    <t>社会参加の状況　社会地域活動（頻度）_2</t>
  </si>
  <si>
    <t>social_activity_work_flag</t>
  </si>
  <si>
    <t>社会参加の状況　社会地域活動（内容）_3</t>
  </si>
  <si>
    <t>social_activity_work_frequency</t>
  </si>
  <si>
    <t>社会参加の状況　社会地域活動（頻度）_3</t>
  </si>
  <si>
    <t>social_activity_Neighboring_flag</t>
  </si>
  <si>
    <t>社会参加の状況　社会地域活動（内容）_4</t>
  </si>
  <si>
    <t>social_activity_Neighboring_frequency</t>
  </si>
  <si>
    <t>社会参加の状況　社会地域活動（頻度）_4</t>
  </si>
  <si>
    <t>social_activity_other_flag</t>
  </si>
  <si>
    <t>社会参加の状況　社会地域活動（内容）_5</t>
  </si>
  <si>
    <t>social_activity_other_frequency</t>
  </si>
  <si>
    <t>社会参加の状況　社会地域活動（頻度）_5</t>
  </si>
  <si>
    <t>social_activity_nothing_flag</t>
  </si>
  <si>
    <t>社会参加の状況　社会地域活動（内容）_特になし</t>
  </si>
  <si>
    <t>rehabilitation_result_hobby</t>
  </si>
  <si>
    <t>社会参加の状況　リハビリテーション終了後に行いたい社会参加等の取組_1</t>
  </si>
  <si>
    <t>rehabilitation_result_outing</t>
  </si>
  <si>
    <t>社会参加の状況　リハビリテーション終了後に行いたい社会参加等の取組_2</t>
  </si>
  <si>
    <t>rehabilitation_result_travel</t>
  </si>
  <si>
    <t>社会参加の状況　リハビリテーション終了後に行いたい社会参加等の取組_3</t>
  </si>
  <si>
    <t>rehabilitation_result_walk</t>
  </si>
  <si>
    <t>社会参加の状況　リハビリテーション終了後に行いたい社会参加等の取組_4</t>
  </si>
  <si>
    <t>rehabilitation_result_volunteer</t>
  </si>
  <si>
    <t>社会参加の状況　リハビリテーション終了後に行いたい社会参加等の取組_5</t>
  </si>
  <si>
    <t>rehabilitation_result_other</t>
  </si>
  <si>
    <t>社会参加の状況　リハビリテーション終了後に行いたい社会参加等の取組_6</t>
  </si>
  <si>
    <t>rehabilitation_result_nothing</t>
  </si>
  <si>
    <t>社会参加の状況　リハビリテーション終了後に行いたい社会参加等の取組_特になし</t>
  </si>
  <si>
    <t>prepare_meals_start_status</t>
  </si>
  <si>
    <t>活動（IADL）　食事の用意　食事の用意_リハ開始時</t>
  </si>
  <si>
    <t>prepare_meals_current_status</t>
  </si>
  <si>
    <t>活動（IADL）　食事の用意　食事の用意_現状</t>
  </si>
  <si>
    <t>prepare_meals_notices</t>
  </si>
  <si>
    <t>活動（IADL）　食事の用意　食事の用意_特記事項</t>
  </si>
  <si>
    <t>clean_meals_start_status</t>
  </si>
  <si>
    <t>活動（IADL）　食事の片付け　食事の片付け_リハ開始時</t>
  </si>
  <si>
    <t>clean_meals_current_status</t>
  </si>
  <si>
    <t>活動（IADL）　食事の片付け　食事の片付け_現状</t>
  </si>
  <si>
    <t>clean_meals_notices</t>
  </si>
  <si>
    <t>活動（IADL）　食事の片付け　食事の片付け_特記事項</t>
  </si>
  <si>
    <t>washing_start_status</t>
  </si>
  <si>
    <t>活動（IADL）　洗濯　洗濯_リハ開始時</t>
  </si>
  <si>
    <t>washing_current_status</t>
  </si>
  <si>
    <t>活動（IADL）　洗濯　洗濯_現状</t>
  </si>
  <si>
    <t>washing_notices</t>
  </si>
  <si>
    <t>活動（IADL）　洗濯　洗濯_特記事項</t>
  </si>
  <si>
    <t>cleaning_tidy_start_status</t>
  </si>
  <si>
    <t>活動（IADL）　掃除や整頓　掃除や整頓_リハ開始時</t>
  </si>
  <si>
    <t>cleaning_tidy_current_status</t>
  </si>
  <si>
    <t>活動（IADL）　掃除や整頓　掃除や整頓_現状</t>
  </si>
  <si>
    <t>cleaning_tidy_notices</t>
  </si>
  <si>
    <t>活動（IADL）　掃除や整頓　掃除や整頓_特記事項</t>
  </si>
  <si>
    <t>heavy_lifting_start_status</t>
  </si>
  <si>
    <t>活動（IADL）　力仕事　力仕事_リハ開始時</t>
  </si>
  <si>
    <t>heavy_lifting_current_status</t>
  </si>
  <si>
    <t>活動（IADL）　力仕事　力仕事_現状</t>
  </si>
  <si>
    <t>heavy_lifting_notices</t>
  </si>
  <si>
    <t>活動（IADL）　力仕事　力仕事_特記事項</t>
  </si>
  <si>
    <t>shopping_start_status</t>
  </si>
  <si>
    <t>活動（IADL）　買物　買物_リハ開始時</t>
  </si>
  <si>
    <t>shopping_current_status</t>
  </si>
  <si>
    <t>活動（IADL）　買物　買物_現状</t>
  </si>
  <si>
    <t>shopping_notices</t>
  </si>
  <si>
    <t>活動（IADL）　買物　買物_特記事項</t>
  </si>
  <si>
    <t>outing_start_status</t>
  </si>
  <si>
    <t>活動（IADL）　外出　外出_リハ開始時</t>
  </si>
  <si>
    <t>outing_current_status</t>
  </si>
  <si>
    <t>活動（IADL）　外出　外出_現状</t>
  </si>
  <si>
    <t>outing_notices</t>
  </si>
  <si>
    <t>活動（IADL）　外出　外出_特記事項</t>
  </si>
  <si>
    <t>outdoor_walking_start_status</t>
  </si>
  <si>
    <t>活動（IADL）　屋外歩行　屋外歩行_リハ開始時</t>
  </si>
  <si>
    <t>outdoor_walking_current_status</t>
  </si>
  <si>
    <t>活動（IADL）　屋外歩行　屋外歩行_現状</t>
  </si>
  <si>
    <t>outdoor_walking_notices</t>
  </si>
  <si>
    <t>活動（IADL）　屋外歩行　屋外歩行_特記事項</t>
  </si>
  <si>
    <t>hobby_start_status</t>
  </si>
  <si>
    <t>活動（IADL）　趣味　趣味_リハ開始時</t>
  </si>
  <si>
    <t>hobby_current_status</t>
  </si>
  <si>
    <t>活動（IADL）　趣味　趣味_現状</t>
  </si>
  <si>
    <t>hobby_notices</t>
  </si>
  <si>
    <t>活動（IADL）　趣味　趣味_特記事項</t>
  </si>
  <si>
    <t>use_transportation_start_status</t>
  </si>
  <si>
    <t>活動（IADL）　交通手段の利用　交通手段の利用_リハ開始時</t>
  </si>
  <si>
    <t>use_transportation_current_status</t>
  </si>
  <si>
    <t>活動（IADL）　交通手段の利用　交通手段の利用_現状</t>
  </si>
  <si>
    <t>use_transportation_notices</t>
  </si>
  <si>
    <t>活動（IADL）　交通手段の利用　交通手段の利用_特記事項</t>
  </si>
  <si>
    <t>travel_start_status</t>
  </si>
  <si>
    <t>活動（IADL）　旅行　旅行_リハ開始時</t>
  </si>
  <si>
    <t>travel_current_status</t>
  </si>
  <si>
    <t>活動（IADL）　旅行　旅行_現状</t>
  </si>
  <si>
    <t>travel_notices</t>
  </si>
  <si>
    <t>活動（IADL）　旅行　旅行_特記事項</t>
  </si>
  <si>
    <t>garden_work_start_status</t>
  </si>
  <si>
    <t>活動（IADL）　庭仕事　庭仕事_リハ開始時</t>
  </si>
  <si>
    <t>garden_work_current_status</t>
  </si>
  <si>
    <t>活動（IADL）　庭仕事　庭仕事_現状</t>
  </si>
  <si>
    <t>garden_work_notices</t>
  </si>
  <si>
    <t>活動（IADL）　庭仕事　庭仕事_特記事項</t>
  </si>
  <si>
    <t>care_home_car_start_status</t>
  </si>
  <si>
    <t>活動（IADL）　家や車の手入れ　家や車の手入れ_リハ開始時</t>
  </si>
  <si>
    <t>care_home_car_current_status</t>
  </si>
  <si>
    <t>活動（IADL）　家や車の手入れ　家や車の手入れ_現状</t>
  </si>
  <si>
    <t>care_home_car_notices</t>
  </si>
  <si>
    <t>活動（IADL）　家や車の手入れ　家や車の手入れ_特記事項</t>
  </si>
  <si>
    <t>reading_start_status</t>
  </si>
  <si>
    <t>活動（IADL）　読書　読書_リハ開始時</t>
  </si>
  <si>
    <t>reading_current_status</t>
  </si>
  <si>
    <t>活動（IADL）　読書　読書_現状</t>
  </si>
  <si>
    <t>reading_notices</t>
  </si>
  <si>
    <t>活動（IADL）　読書　読書_特記事項</t>
  </si>
  <si>
    <t>work_start_status</t>
  </si>
  <si>
    <t>活動（IADL）　仕事　仕事_リハ開始時</t>
  </si>
  <si>
    <t>work_current_status</t>
  </si>
  <si>
    <t>活動（IADL）　仕事　仕事_現状</t>
  </si>
  <si>
    <t>work_notices</t>
  </si>
  <si>
    <t>活動（IADL）　仕事　仕事_特記事項</t>
  </si>
  <si>
    <t>iadl_total_start_status</t>
  </si>
  <si>
    <t>活動（IADL）　合計点数_リハ開始時</t>
  </si>
  <si>
    <t>iadl_total_current_status</t>
  </si>
  <si>
    <t>活動（IADL）　合計点数_現状</t>
  </si>
  <si>
    <t>important_issues_acitives_participation</t>
  </si>
  <si>
    <t>活動と参加に影響を及ぼす課題の要因分析　活動と参加において重要性の高い課題</t>
  </si>
  <si>
    <t>problems_dysfunction_affect_activities_participation</t>
  </si>
  <si>
    <t>活動と参加に影響を及ぼす課題の要因分析　活動と参加に影響を及ぼす機能障害の課題</t>
  </si>
  <si>
    <t>other_problems_affect_activities_participation</t>
  </si>
  <si>
    <t>活動と参加に影響を及ぼす課題の要因分析　活動と参加に影響を及ぼす機能障害以外の要因</t>
  </si>
  <si>
    <t>visit_frequency_flag</t>
  </si>
  <si>
    <t>リハビリテーションサービス　訪問・通所頻度</t>
  </si>
  <si>
    <t>visit_frequency_times</t>
  </si>
  <si>
    <t>リハビリテーションサービス　訪問・通所頻度・回数（週）</t>
  </si>
  <si>
    <t>use_time_flag</t>
  </si>
  <si>
    <t>リハビリテーションサービス　利用時間</t>
  </si>
  <si>
    <t>use_time_content_times</t>
  </si>
  <si>
    <t>リハビリテーションサービス　利用時間・時間（週）</t>
  </si>
  <si>
    <t>not_use_transfer_flag</t>
  </si>
  <si>
    <t>リハビリテーションサービス　送迎なし</t>
  </si>
  <si>
    <t>no1_number</t>
  </si>
  <si>
    <t>リハビリテーションサービス　サービス1　サービス1_No.</t>
  </si>
  <si>
    <t>no1_level2_code</t>
  </si>
  <si>
    <t>リハビリテーションサービス　サービス1　サービス1_第二水準</t>
  </si>
  <si>
    <t>no1_period</t>
  </si>
  <si>
    <t>リハビリテーションサービス　サービス1　サービス1_期間（月）</t>
  </si>
  <si>
    <t>no1_outpatient_rehabilitation_01_service_personnel</t>
  </si>
  <si>
    <t>リハビリテーションサービス　サービス1　サービス1_担当職種_01</t>
  </si>
  <si>
    <t>no1_outpatient_rehabilitation_01_id</t>
  </si>
  <si>
    <t>リハビリテーションサービス　サービス1　サービス1_リハコード01</t>
  </si>
  <si>
    <t>no1_outpatient_rehabilitation_02_id</t>
  </si>
  <si>
    <t>リハビリテーションサービス　サービス1　サービス1_リハコード02</t>
  </si>
  <si>
    <t>no1_outpatient_rehabilitation_02_service_personnel</t>
  </si>
  <si>
    <t>リハビリテーションサービス　サービス1　サービス1_担当職種_02</t>
  </si>
  <si>
    <t>no1_outpatient_rehabilitation_03_id</t>
  </si>
  <si>
    <t>リハビリテーションサービス　サービス1　サービス1_リハコード03</t>
  </si>
  <si>
    <t>no1_outpatient_rehabilitation_04_id</t>
  </si>
  <si>
    <t>リハビリテーションサービス　サービス1　サービス1_リハコード04</t>
  </si>
  <si>
    <t>no1_outpatient_rehabilitation_03_service_personnel</t>
  </si>
  <si>
    <t>リハビリテーションサービス　サービス1　サービス1_担当職種_03</t>
  </si>
  <si>
    <t>no1_outpatient_rehabilitation_05_id</t>
  </si>
  <si>
    <t>リハビリテーションサービス　サービス1　サービス1_リハコード05</t>
  </si>
  <si>
    <t>no1_outpatient_rehabilitation_06_id</t>
  </si>
  <si>
    <t>リハビリテーションサービス　サービス1　サービス1_リハコード06</t>
  </si>
  <si>
    <t>no1_outpatient_frequency_times</t>
  </si>
  <si>
    <t>リハビリテーションサービス　サービス1　サービス1_通所リハ頻度・回数（週）</t>
  </si>
  <si>
    <t>no1_outpatient_time</t>
  </si>
  <si>
    <t>リハビリテーションサービス　サービス1　サービス1_通所リハ・時間（分）</t>
  </si>
  <si>
    <t>no2_number</t>
  </si>
  <si>
    <t>リハビリテーションサービス　サービス2　サービス2_No.</t>
  </si>
  <si>
    <t>no2_level2_code</t>
  </si>
  <si>
    <t>リハビリテーションサービス　サービス2　サービス2_第二水準</t>
  </si>
  <si>
    <t>no2_period</t>
  </si>
  <si>
    <t>リハビリテーションサービス　サービス2　サービス2_期間（月）</t>
  </si>
  <si>
    <t>no2_outpatient_rehabilitation_01_service_personnel</t>
  </si>
  <si>
    <t>リハビリテーションサービス　サービス2　サービス2_担当職種_01</t>
  </si>
  <si>
    <t>no2_outpatient_rehabilitation_01_id</t>
  </si>
  <si>
    <t>リハビリテーションサービス　サービス2　サービス2_リハコード01</t>
  </si>
  <si>
    <t>no2_outpatient_rehabilitation_02_id</t>
  </si>
  <si>
    <t>リハビリテーションサービス　サービス2　サービス2_リハコード02</t>
  </si>
  <si>
    <t>no2_outpatient_rehabilitation_02_service_personnel</t>
  </si>
  <si>
    <t>リハビリテーションサービス　サービス2　サービス2_担当職種_02</t>
  </si>
  <si>
    <t>no2_outpatient_rehabilitation_03_id</t>
  </si>
  <si>
    <t>リハビリテーションサービス　サービス2　サービス2_リハコード03</t>
  </si>
  <si>
    <t>no2_outpatient_rehabilitation_04_id</t>
  </si>
  <si>
    <t>リハビリテーションサービス　サービス2　サービス2_リハコード04</t>
  </si>
  <si>
    <t>no2_outpatient_rehabilitation_03_service_personnel</t>
  </si>
  <si>
    <t>リハビリテーションサービス　サービス2　サービス2_担当職種_03</t>
  </si>
  <si>
    <t>no2_outpatient_rehabilitation_05_id</t>
  </si>
  <si>
    <t>リハビリテーションサービス　サービス2　サービス2_リハコード05</t>
  </si>
  <si>
    <t>no2_outpatient_rehabilitation_06_id</t>
  </si>
  <si>
    <t>リハビリテーションサービス　サービス2　サービス2_リハコード06</t>
  </si>
  <si>
    <t>no2_outpatient_frequency_times</t>
  </si>
  <si>
    <t>リハビリテーションサービス　サービス2　サービス2_通所リハ頻度・回数（週）</t>
  </si>
  <si>
    <t>no2_outpatient_time</t>
  </si>
  <si>
    <t>リハビリテーションサービス　サービス2　サービス2_通所リハ・時間（分）</t>
  </si>
  <si>
    <t>no3_number</t>
  </si>
  <si>
    <t>リハビリテーションサービス　サービス3　サービス3_No.</t>
  </si>
  <si>
    <t>no3_level2_code</t>
  </si>
  <si>
    <t>リハビリテーションサービス　サービス3　サービス3_第二水準</t>
  </si>
  <si>
    <t>no3_period</t>
  </si>
  <si>
    <t>リハビリテーションサービス　サービス3　サービス3_期間（月）</t>
  </si>
  <si>
    <t>no3_outpatient_rehabilitation_01_service_personnel</t>
  </si>
  <si>
    <t>リハビリテーションサービス　サービス3　サービス3_担当職種_01</t>
  </si>
  <si>
    <t>no3_outpatient_rehabilitation_01_id</t>
  </si>
  <si>
    <t>リハビリテーションサービス　サービス3　サービス3_リハコード01</t>
  </si>
  <si>
    <t>no3_outpatient_rehabilitation_02_id</t>
  </si>
  <si>
    <t>リハビリテーションサービス　サービス3　サービス3_リハコード02</t>
  </si>
  <si>
    <t>no3_outpatient_rehabilitation_02_service_personnel</t>
  </si>
  <si>
    <t>リハビリテーションサービス　サービス3　サービス3_担当職種_02</t>
  </si>
  <si>
    <t>no3_outpatient_rehabilitation_03_id</t>
  </si>
  <si>
    <t>リハビリテーションサービス　サービス3　サービス3_リハコード03</t>
  </si>
  <si>
    <t>no3_outpatient_rehabilitation_04_id</t>
  </si>
  <si>
    <t>リハビリテーションサービス　サービス3　サービス3_リハコード04</t>
  </si>
  <si>
    <t>no3_outpatient_rehabilitation_03_service_personnel</t>
  </si>
  <si>
    <t>リハビリテーションサービス　サービス3　サービス3_担当職種_03</t>
  </si>
  <si>
    <t>no3_outpatient_rehabilitation_05_id</t>
  </si>
  <si>
    <t>リハビリテーションサービス　サービス3　サービス3_リハコード05</t>
  </si>
  <si>
    <t>no3_outpatient_rehabilitation_06_id</t>
  </si>
  <si>
    <t>リハビリテーションサービス　サービス3　サービス3_リハコード06</t>
  </si>
  <si>
    <t>no3_outpatient_frequency_times</t>
  </si>
  <si>
    <t>リハビリテーションサービス　サービス3　サービス3_通所リハ頻度・回数（週）</t>
  </si>
  <si>
    <t>no3_outpatient_time</t>
  </si>
  <si>
    <t>リハビリテーションサービス　サービス3　サービス3_通所リハ・時間（分）</t>
  </si>
  <si>
    <t>no4_number</t>
  </si>
  <si>
    <t>リハビリテーションサービス　サービス4　サービス4_No.</t>
  </si>
  <si>
    <t>no4_level2_code</t>
  </si>
  <si>
    <t>リハビリテーションサービス　サービス4　サービス4_第二水準</t>
  </si>
  <si>
    <t>no4_period</t>
  </si>
  <si>
    <t>リハビリテーションサービス　サービス4　サービス4_期間（月）</t>
  </si>
  <si>
    <t>no4_outpatient_rehabilitation_01_service_personnel</t>
  </si>
  <si>
    <t>リハビリテーションサービス　サービス4　サービス4_担当職種_01</t>
  </si>
  <si>
    <t>no4_outpatient_rehabilitation_01_id</t>
  </si>
  <si>
    <t>リハビリテーションサービス　サービス4　サービス4_リハコード01</t>
  </si>
  <si>
    <t>no4_outpatient_rehabilitation_02_id</t>
  </si>
  <si>
    <t>リハビリテーションサービス　サービス4　サービス4_リハコード02</t>
  </si>
  <si>
    <t>no4_outpatient_rehabilitation_02_service_personnel</t>
  </si>
  <si>
    <t>リハビリテーションサービス　サービス4　サービス4_担当職種_02</t>
  </si>
  <si>
    <t>no4_outpatient_rehabilitation_03_id</t>
  </si>
  <si>
    <t>リハビリテーションサービス　サービス4　サービス4_リハコード03</t>
  </si>
  <si>
    <t>no4_outpatient_rehabilitation_04_id</t>
  </si>
  <si>
    <t>リハビリテーションサービス　サービス4　サービス4_リハコード04</t>
  </si>
  <si>
    <t>no4_outpatient_rehabilitation_03_service_personnel</t>
  </si>
  <si>
    <t>リハビリテーションサービス　サービス4　サービス4_担当職種_03</t>
  </si>
  <si>
    <t>no4_outpatient_rehabilitation_05_id</t>
  </si>
  <si>
    <t>リハビリテーションサービス　サービス4　サービス4_リハコード05</t>
  </si>
  <si>
    <t>no4_outpatient_rehabilitation_06_id</t>
  </si>
  <si>
    <t>リハビリテーションサービス　サービス4　サービス4_リハコード06</t>
  </si>
  <si>
    <t>no4_outpatient_frequency_times</t>
  </si>
  <si>
    <t>リハビリテーションサービス　サービス4　サービス4_通所リハ頻度・回数（週）</t>
  </si>
  <si>
    <t>no4_outpatient_time</t>
  </si>
  <si>
    <t>リハビリテーションサービス　サービス4　サービス4_通所リハ・時間（分）</t>
  </si>
  <si>
    <t>no5_number</t>
  </si>
  <si>
    <t>リハビリテーションサービス　サービス5　サービス5_No.</t>
  </si>
  <si>
    <t>no5_level2_code</t>
  </si>
  <si>
    <t>リハビリテーションサービス　サービス5　サービス5_第二水準</t>
  </si>
  <si>
    <t>no5_period</t>
  </si>
  <si>
    <t>リハビリテーションサービス　サービス5　サービス5_期間（月）</t>
  </si>
  <si>
    <t>no5_outpatient_rehabilitation_01_service_personnel</t>
  </si>
  <si>
    <t>リハビリテーションサービス　サービス5　サービス5_担当職種_01</t>
  </si>
  <si>
    <t>no5_outpatient_rehabilitation_01_id</t>
  </si>
  <si>
    <t>リハビリテーションサービス　サービス5　サービス5_リハコード01</t>
  </si>
  <si>
    <t>no5_outpatient_rehabilitation_02_id</t>
  </si>
  <si>
    <t>リハビリテーションサービス　サービス5　サービス5_リハコード02</t>
  </si>
  <si>
    <t>no5_outpatient_rehabilitation_02_service_personnel</t>
  </si>
  <si>
    <t>リハビリテーションサービス　サービス5　サービス5_担当職種_02</t>
  </si>
  <si>
    <t>no5_outpatient_rehabilitation_03_id</t>
  </si>
  <si>
    <t>リハビリテーションサービス　サービス5　サービス5_リハコード03</t>
  </si>
  <si>
    <t>no5_outpatient_rehabilitation_04_id</t>
  </si>
  <si>
    <t>リハビリテーションサービス　サービス5　サービス5_リハコード04</t>
  </si>
  <si>
    <t>no5_outpatient_rehabilitation_03_service_personnel</t>
  </si>
  <si>
    <t>リハビリテーションサービス　サービス5　サービス5_担当職種_03</t>
  </si>
  <si>
    <t>no5_outpatient_rehabilitation_05_id</t>
  </si>
  <si>
    <t>リハビリテーションサービス　サービス5　サービス5_リハコード05</t>
  </si>
  <si>
    <t>no5_outpatient_rehabilitation_06_id</t>
  </si>
  <si>
    <t>リハビリテーションサービス　サービス5　サービス5_リハコード06</t>
  </si>
  <si>
    <t>no5_outpatient_frequency_times</t>
  </si>
  <si>
    <t>リハビリテーションサービス　サービス5　サービス5_通所リハ頻度・回数（週）</t>
  </si>
  <si>
    <t>no5_outpatient_time</t>
  </si>
  <si>
    <t>リハビリテーションサービス　サービス5　サービス5_通所リハ・時間（分）</t>
  </si>
  <si>
    <t>week_total_time</t>
  </si>
  <si>
    <t>リハビリテーションサービス　週合計時間</t>
  </si>
  <si>
    <t>care_share_flag</t>
  </si>
  <si>
    <t>他事業所の担当者と共有すべき事項</t>
  </si>
  <si>
    <t>care_share_contents</t>
  </si>
  <si>
    <t>他事業所の担当者と共有すべき事項_内容</t>
  </si>
  <si>
    <t>nursing_share_flag</t>
  </si>
  <si>
    <t>介護支援専門員と共有すべき事項</t>
  </si>
  <si>
    <t>nursing_share_contents</t>
  </si>
  <si>
    <t>介護支援専門員と共有すべき事項_内容</t>
  </si>
  <si>
    <t>other_share_flag</t>
  </si>
  <si>
    <t>その他、共有すべき事項</t>
  </si>
  <si>
    <t>other_share_name</t>
  </si>
  <si>
    <t>その他共有すべき事項・名称</t>
  </si>
  <si>
    <t>other_share_contents</t>
  </si>
  <si>
    <t>その他、共有すべき事項_内容</t>
  </si>
  <si>
    <t>information_providing_01</t>
  </si>
  <si>
    <t>情報提供先01_介護支援専門員</t>
  </si>
  <si>
    <t>information_providing_02</t>
  </si>
  <si>
    <t>情報提供先02_医師</t>
  </si>
  <si>
    <t>information_providing_03</t>
  </si>
  <si>
    <t>情報提供先03_（地域密着型)通所介護</t>
  </si>
  <si>
    <t>information_providing_04</t>
  </si>
  <si>
    <t>情報提供先04_その他</t>
  </si>
  <si>
    <t>information_providing_04_name</t>
  </si>
  <si>
    <t>情報提供先04名称_その他</t>
  </si>
  <si>
    <t>FORM_0430_2021</t>
  </si>
  <si>
    <t>event_date</t>
  </si>
  <si>
    <t>開催日</t>
  </si>
  <si>
    <t>event_place</t>
  </si>
  <si>
    <t>開催場所</t>
  </si>
  <si>
    <t>event_start_hour</t>
  </si>
  <si>
    <t>開催時間（時）</t>
  </si>
  <si>
    <t>event_start_minute</t>
  </si>
  <si>
    <t>開催時間（分）</t>
  </si>
  <si>
    <t>event_end_hour</t>
  </si>
  <si>
    <t>終了時間（時）</t>
  </si>
  <si>
    <t>event_end_minute</t>
  </si>
  <si>
    <t>終了時間（分）</t>
  </si>
  <si>
    <t>event_count</t>
  </si>
  <si>
    <t>開催回数</t>
  </si>
  <si>
    <t>attendee_01_job_type_id</t>
  </si>
  <si>
    <t>参加者・職種01</t>
  </si>
  <si>
    <t>attendee_02_job_type_id</t>
  </si>
  <si>
    <t>参加者・職種02</t>
  </si>
  <si>
    <t>attendee_03_job_type_id</t>
  </si>
  <si>
    <t>参加者・職種03</t>
  </si>
  <si>
    <t>attendee_04_job_type_id</t>
  </si>
  <si>
    <t>参加者・職種04</t>
  </si>
  <si>
    <t>attendee_05_job_type_id</t>
  </si>
  <si>
    <t>参加者・職種05</t>
  </si>
  <si>
    <t>attendee_06_job_type_id</t>
  </si>
  <si>
    <t>参加者・職種06</t>
  </si>
  <si>
    <t>attendee_07_job_type_id</t>
  </si>
  <si>
    <t>参加者・職種07</t>
  </si>
  <si>
    <t>attendee_08_job_type_id</t>
  </si>
  <si>
    <t>参加者・職種08</t>
  </si>
  <si>
    <t>attendee_09_job_type_id</t>
  </si>
  <si>
    <t>参加者・職種09</t>
  </si>
  <si>
    <t>attendee_10_job_type_id</t>
  </si>
  <si>
    <t>参加者・職種10</t>
  </si>
  <si>
    <t>attendee_11_job_type_id</t>
  </si>
  <si>
    <t>参加者・職種11</t>
  </si>
  <si>
    <t>attendee_12_job_type_id</t>
  </si>
  <si>
    <t>参加者・職種12</t>
  </si>
  <si>
    <t>attendee_13_job_type_id</t>
  </si>
  <si>
    <t>参加者・職種13</t>
  </si>
  <si>
    <t>attendee_14_job_type_id</t>
  </si>
  <si>
    <t>参加者・職種14</t>
  </si>
  <si>
    <t>rehabilitation_support_policy</t>
  </si>
  <si>
    <t>リハビリテーション支援方針</t>
  </si>
  <si>
    <t>rehabilitation_detail</t>
  </si>
  <si>
    <t>リハビリテーションの内容</t>
  </si>
  <si>
    <t>shate_matters</t>
  </si>
  <si>
    <t>各サービス間の提供に当たって共有すべき事項</t>
  </si>
  <si>
    <t>service_user_flag</t>
  </si>
  <si>
    <t>利用者又は家族構成員不参加理由，_利用者</t>
  </si>
  <si>
    <t>利用者又は家族構成員不参加理由，_家族</t>
  </si>
  <si>
    <t>family_service_user_onparticipation_reason</t>
  </si>
  <si>
    <t>利用者又は家族構成員不参加理由，_家族_不参加理由</t>
  </si>
  <si>
    <t>service_personnel_01_flag</t>
  </si>
  <si>
    <t>利用者又は家族構成員不参加理由，_サービス担当者01</t>
  </si>
  <si>
    <t>nonparticipation_01_job_type_id</t>
  </si>
  <si>
    <t>利用者又は家族構成員不参加理由，_サービス担当者01_職種01</t>
  </si>
  <si>
    <t>nonparticipation_reason_01</t>
  </si>
  <si>
    <t>利用者又は家族構成員不参加理由，_サービス担当者01_職種01_不参加理由</t>
  </si>
  <si>
    <t>service_personnel_02_flag</t>
  </si>
  <si>
    <t>サービス担当者02</t>
  </si>
  <si>
    <t>nonparticipation_02_job_type_id</t>
  </si>
  <si>
    <t>利用者又は家族構成員不参加理由，_サービス担当者02_職種02</t>
  </si>
  <si>
    <t>nonparticipation_reason_02</t>
  </si>
  <si>
    <t>利用者又は家族構成員不参加理由，_サービス担当者02_職種02_不参加理由</t>
  </si>
  <si>
    <t>consideration</t>
  </si>
  <si>
    <t>次の開催予定と検討事項</t>
  </si>
  <si>
    <t>FORM_0440_2021</t>
  </si>
  <si>
    <t>information_flag</t>
  </si>
  <si>
    <t>サービス開始時における情報収集</t>
  </si>
  <si>
    <t>information_doctor_flag</t>
  </si>
  <si>
    <t>サービス開始時における情報収集医師</t>
  </si>
  <si>
    <t>information_care_manager_flag</t>
  </si>
  <si>
    <t>サービス開始時における情報収集介護支援専門員</t>
  </si>
  <si>
    <t>information_remarks</t>
  </si>
  <si>
    <t>サービス開始時における情報収集備考</t>
  </si>
  <si>
    <t>plan_flag</t>
  </si>
  <si>
    <t>リハビリテーション会議の開催によるリハビリテーション計画書の作成</t>
  </si>
  <si>
    <t>plan_new_01</t>
  </si>
  <si>
    <t>リハビリテーション会議の開催によるリハビリテーション計画書の作成，_参加者および内容_本人</t>
  </si>
  <si>
    <t>plan_new_02</t>
  </si>
  <si>
    <t>リハビリテーション会議の開催によるリハビリテーション計画書の作成，_参加者および内容_家族</t>
  </si>
  <si>
    <t>plan_doctor_flag</t>
  </si>
  <si>
    <t>リハビリテーション会議の開催によるリハビリテーション計画書の作成，_参加者および内容_医師</t>
  </si>
  <si>
    <t>plan_new_03</t>
  </si>
  <si>
    <t>リハビリテーション会議の開催によるリハビリテーション計画書の作成，_参加者および内容_理学療法士</t>
  </si>
  <si>
    <t>plan_new_04</t>
  </si>
  <si>
    <t>リハビリテーション会議の開催によるリハビリテーション計画書の作成，_参加者および内容_作業療法士</t>
  </si>
  <si>
    <t>plan_new_05</t>
  </si>
  <si>
    <t>リハビリテーション会議の開催によるリハビリテーション計画書の作成，_参加者および内容_言語聴覚士</t>
  </si>
  <si>
    <t>plan_nursing_job_flag</t>
  </si>
  <si>
    <t>リハビリテーション会議の開催によるリハビリテーション計画書の作成，_参加者および内容_看護職員</t>
  </si>
  <si>
    <t>plan_careworkers_flag</t>
  </si>
  <si>
    <t>リハビリテーション会議の開催によるリハビリテーション計画書の作成，_参加者および内容_介護職員</t>
  </si>
  <si>
    <t>plan_care_managers_flag</t>
  </si>
  <si>
    <t>リハビリテーション会議の開催によるリハビリテーション計画書の作成，_参加者および内容_介護支援専門員</t>
  </si>
  <si>
    <t>plan_visit_care_flag</t>
  </si>
  <si>
    <t>リハビリテーション会議の開催によるリハビリテーション計画書の作成，_参加者および内容_訪問介護</t>
  </si>
  <si>
    <t>plan_visit_nursing_flag</t>
  </si>
  <si>
    <t>リハビリテーション会議の開催によるリハビリテーション計画書の作成，_参加者および内容_訪問看護</t>
  </si>
  <si>
    <t>plan_visit_rehabilitation_flag</t>
  </si>
  <si>
    <t>リハビリテーション会議の開催によるリハビリテーション計画書の作成，_参加者および内容_訪問リハ</t>
  </si>
  <si>
    <t>plan_day_care_flag</t>
  </si>
  <si>
    <t>リハビリテーション会議の開催によるリハビリテーション計画書の作成，_参加者および内容_通所介護</t>
  </si>
  <si>
    <t>plan_other_flag</t>
  </si>
  <si>
    <t>リハビリテーション会議の開催によるリハビリテーション計画書の作成，_参加者および内容_その他</t>
  </si>
  <si>
    <t>plan_other</t>
  </si>
  <si>
    <t>リハビリテーション会議の開催によるリハビリテーション計画書の作成，_参加者および内容_その他_内容</t>
  </si>
  <si>
    <t>plan_event_date</t>
  </si>
  <si>
    <t>リハビリテーション会議の開催によるリハビリテーション計画書の作成，_参加者および内容_開催日</t>
  </si>
  <si>
    <t>plan_remarks</t>
  </si>
  <si>
    <t>リハビリテーション会議の開催によるリハビリテーション計画書の作成，_参加者および内容_備考</t>
  </si>
  <si>
    <t>explain_flag</t>
  </si>
  <si>
    <t>計画作成に関与した理学療法士、作業療法士又は言語聴覚士によるリハビリテーション計画の利用者・家族への説明</t>
  </si>
  <si>
    <t>explain_agree_flag_01</t>
  </si>
  <si>
    <t>計画作成に関与した理学療法士、作業療法士又は言語聴覚士によるリハビリテーション計画の利用者・家族への説明_同意</t>
  </si>
  <si>
    <t>explain_change_flag_01</t>
  </si>
  <si>
    <t>計画作成に関与した理学療法士、作業療法士又は言語聴覚士によるリハビリテーション計画の利用者・家族への説明_変更・意見</t>
  </si>
  <si>
    <t>explain_change_01</t>
  </si>
  <si>
    <t>計画作成に関与した理学療法士、作業療法士又は言語聴覚士によるリハビリテーション計画の利用者・家族への説明_変更・意見，_内容</t>
  </si>
  <si>
    <t>explain_remarks_01</t>
  </si>
  <si>
    <t>計画作成に関与した理学療法士、作業療法士又は言語聴覚士によるリハビリテーション計画の利用者・家族への説明_備考</t>
  </si>
  <si>
    <t>explain_agree_flag_02</t>
  </si>
  <si>
    <t>医師による通所リハビリテーション計画の利用者・家族への説明_同意</t>
  </si>
  <si>
    <t>explain_change_flag_02</t>
  </si>
  <si>
    <t>医師による通所リハビリテーション計画の利用者・家族への説明_変更・意見</t>
  </si>
  <si>
    <t>explain_change_02</t>
  </si>
  <si>
    <t>医師による通所リハビリテーション計画の利用者・家族への説明_変更・意見_内容</t>
  </si>
  <si>
    <t>explain_remarks_02</t>
  </si>
  <si>
    <t>医師による通所リハビリテーション計画の利用者・家族への説明_備考</t>
  </si>
  <si>
    <t>provide_flag</t>
  </si>
  <si>
    <t>リハビリテーション計画書に基づくリハビリテーションの提供_リハビリテーション計画書に基づくリハビリテーションの提供</t>
  </si>
  <si>
    <t>provide_intensive_flag</t>
  </si>
  <si>
    <t>リハビリテーション計画書に基づくリハビリテーションの提供_短期集中(個人リハ)</t>
  </si>
  <si>
    <t>provide_life_act_up_flag</t>
  </si>
  <si>
    <t>リハビリテーション計画書に基づくリハビリテーションの提供_生活行為向上リハ</t>
  </si>
  <si>
    <t>provide_intentsive_dementia_flag</t>
  </si>
  <si>
    <t>リハビリテーション計画書に基づくリハビリテーションの提供_認知症短期集中リハⅡ</t>
  </si>
  <si>
    <t>provide_physiotherapy_flag</t>
  </si>
  <si>
    <t>リハビリテーション計画書に基づくリハビリテーションの提供_理学療法</t>
  </si>
  <si>
    <t>provide_occupational_therapy_flag</t>
  </si>
  <si>
    <t>リハビリテーション計画書に基づくリハビリテーションの提供_作業療法</t>
  </si>
  <si>
    <t>provide_speech_language_pathology</t>
  </si>
  <si>
    <t>リハビリテーション計画書に基づくリハビリテーションの提供_言語聴覚療法</t>
  </si>
  <si>
    <t>provide_other_flag</t>
  </si>
  <si>
    <t>リハビリテーション計画書に基づくリハビリテーションの提供_その他</t>
  </si>
  <si>
    <t>provide_other</t>
  </si>
  <si>
    <t>リハビリテーション計画書に基づくリハビリテーションの提供_その他_内容</t>
  </si>
  <si>
    <t>provide_remarks</t>
  </si>
  <si>
    <t>リハビリテーション計画書に基づくリハビリテーションの提供_備考</t>
  </si>
  <si>
    <t>review_flag</t>
  </si>
  <si>
    <t>リハビリテーション会議の実施と計画の見直し</t>
  </si>
  <si>
    <t>review_date_01</t>
  </si>
  <si>
    <t>リハビリテーション会議の実施と計画の見直し_計画見直し日_01</t>
  </si>
  <si>
    <t>review_date_02</t>
  </si>
  <si>
    <t>リハビリテーション会議の実施と計画の見直し_計画見直し日_02</t>
  </si>
  <si>
    <t>review_date_03</t>
  </si>
  <si>
    <t>リハビリテーション会議の実施と計画の見直し_計画見直し日_03</t>
  </si>
  <si>
    <t>review_date_04</t>
  </si>
  <si>
    <t>リハビリテーション会議の実施と計画の見直し_計画見直し日_04</t>
  </si>
  <si>
    <t>review_date_05</t>
  </si>
  <si>
    <t>リハビリテーション会議の実施と計画の見直し_計画見直し日_05</t>
  </si>
  <si>
    <t>review_date_06</t>
  </si>
  <si>
    <t>リハビリテーション会議の実施と計画の見直し_計画見直し日_06</t>
  </si>
  <si>
    <t>review_date_07</t>
  </si>
  <si>
    <t>リハビリテーション会議の実施と計画の見直し_計画見直し日_07</t>
  </si>
  <si>
    <t>review_date_08</t>
  </si>
  <si>
    <t>リハビリテーション会議の実施と計画の見直し_計画見直し日_08</t>
  </si>
  <si>
    <t>review_date_09</t>
  </si>
  <si>
    <t>リハビリテーション会議の実施と計画の見直し_計画見直し日_09</t>
  </si>
  <si>
    <t>review_date_10</t>
  </si>
  <si>
    <t>リハビリテーション会議の実施と計画の見直し_計画見直し日_10</t>
  </si>
  <si>
    <t>review_date_11</t>
  </si>
  <si>
    <t>リハビリテーション会議の実施と計画の見直し_計画見直し日_11</t>
  </si>
  <si>
    <t>review_date_12</t>
  </si>
  <si>
    <t>リハビリテーション会議の実施と計画の見直し_計画見直し日_12</t>
  </si>
  <si>
    <t>review_remarks</t>
  </si>
  <si>
    <t>リハビリテーション会議の実施と計画の見直し_備考</t>
  </si>
  <si>
    <t>message_flag</t>
  </si>
  <si>
    <t>訪問介護の事業その他の居宅サービス事業に係る従業員に対する日常生活上の留意点、介護の工夫等の情報伝達</t>
  </si>
  <si>
    <t>message_date_01</t>
  </si>
  <si>
    <t>訪問介護の事業その他の居宅サービス事業に係る従業員に対する日常生活上の留意点、介護の工夫等の情報伝達_日付01</t>
  </si>
  <si>
    <t>message_cm_flag_01</t>
  </si>
  <si>
    <t>訪問介護の事業その他の居宅サービス事業に係る従業員に対する日常生活上の留意点、介護の工夫等の情報伝達_CM01</t>
  </si>
  <si>
    <t>message_cw_flag_01</t>
  </si>
  <si>
    <t>訪問介護の事業その他の居宅サービス事業に係る従業員に対する日常生活上の留意点、介護の工夫等の情報伝達_CW01</t>
  </si>
  <si>
    <t>message_family_flag_01</t>
  </si>
  <si>
    <t>訪問介護の事業その他の居宅サービス事業に係る従業員に対する日常生活上の留意点、介護の工夫等の情報伝達_家族01</t>
  </si>
  <si>
    <t>message_other_flag_01</t>
  </si>
  <si>
    <t>訪問介護の事業その他の居宅サービス事業に係る従業員に対する日常生活上の留意点、介護の工夫等の情報伝達_その他01</t>
  </si>
  <si>
    <t>message_other_01</t>
  </si>
  <si>
    <t>訪問介護の事業その他の居宅サービス事業に係る従業員に対する日常生活上の留意点、介護の工夫等の情報伝達_その他_内容01</t>
  </si>
  <si>
    <t>message_date_02</t>
  </si>
  <si>
    <t>訪問介護の事業その他の居宅サービス事業に係る従業員に対する日常生活上の留意点、介護の工夫等の情報伝達_日付02</t>
  </si>
  <si>
    <t>message_cm_flag_02</t>
  </si>
  <si>
    <t>訪問介護の事業その他の居宅サービス事業に係る従業員に対する日常生活上の留意点、介護の工夫等の情報伝達_CM02</t>
  </si>
  <si>
    <t>message_cw_flag_02</t>
  </si>
  <si>
    <t>訪問介護の事業その他の居宅サービス事業に係る従業員に対する日常生活上の留意点、介護の工夫等の情報伝達_CW02</t>
  </si>
  <si>
    <t>message_family_flag_02</t>
  </si>
  <si>
    <t>訪問介護の事業その他の居宅サービス事業に係る従業員に対する日常生活上の留意点、介護の工夫等の情報伝達_家族02</t>
  </si>
  <si>
    <t>message_other_flag_02</t>
  </si>
  <si>
    <t>訪問介護の事業その他の居宅サービス事業に係る従業員に対する日常生活上の留意点、介護の工夫等の情報伝達_その他02</t>
  </si>
  <si>
    <t>message_other_02</t>
  </si>
  <si>
    <t>訪問介護の事業その他の居宅サービス事業に係る従業員に対する日常生活上の留意点、介護の工夫等の情報伝達_その他_内容02</t>
  </si>
  <si>
    <t>message_date_03</t>
  </si>
  <si>
    <t>訪問介護の事業その他の居宅サービス事業に係る従業員に対する日常生活上の留意点、介護の工夫等の情報伝達_日付03</t>
  </si>
  <si>
    <t>message_cm_flag_03</t>
  </si>
  <si>
    <t>訪問介護の事業その他の居宅サービス事業に係る従業員に対する日常生活上の留意点、介護の工夫等の情報伝達_CM03</t>
  </si>
  <si>
    <t>message_cw_flag_03</t>
  </si>
  <si>
    <t>訪問介護の事業その他の居宅サービス事業に係る従業員に対する日常生活上の留意点、介護の工夫等の情報伝達_CW03</t>
  </si>
  <si>
    <t>message_family_flag_03</t>
  </si>
  <si>
    <t>訪問介護の事業その他の居宅サービス事業に係る従業員に対する日常生活上の留意点、介護の工夫等の情報伝達_家族03</t>
  </si>
  <si>
    <t>message_other_flag_03</t>
  </si>
  <si>
    <t>訪問介護の事業その他の居宅サービス事業に係る従業員に対する日常生活上の留意点、介護の工夫等の情報伝達_その他03</t>
  </si>
  <si>
    <t>message_other_03</t>
  </si>
  <si>
    <t>訪問介護の事業その他の居宅サービス事業に係る従業員に対する日常生活上の留意点、介護の工夫等の情報伝達_その他_内容03</t>
  </si>
  <si>
    <t>message_date_04</t>
  </si>
  <si>
    <t>訪問介護の事業その他の居宅サービス事業に係る従業員に対する日常生活上の留意点、介護の工夫等の情報伝達_日付04</t>
  </si>
  <si>
    <t>message_cm_flag_04</t>
  </si>
  <si>
    <t>訪問介護の事業その他の居宅サービス事業に係る従業員に対する日常生活上の留意点、介護の工夫等の情報伝達_CM04</t>
  </si>
  <si>
    <t>message_cw_flag_04</t>
  </si>
  <si>
    <t>訪問介護の事業その他の居宅サービス事業に係る従業員に対する日常生活上の留意点、介護の工夫等の情報伝達_CW04</t>
  </si>
  <si>
    <t>message_family_flag_04</t>
  </si>
  <si>
    <t>訪問介護の事業その他の居宅サービス事業に係る従業員に対する日常生活上の留意点、介護の工夫等の情報伝達_家族04</t>
  </si>
  <si>
    <t>message_other_flag_04</t>
  </si>
  <si>
    <t>訪問介護の事業その他の居宅サービス事業に係る従業員に対する日常生活上の留意点、介護の工夫等の情報伝達_その他04</t>
  </si>
  <si>
    <t>message_other_04</t>
  </si>
  <si>
    <t>訪問介護の事業その他の居宅サービス事業に係る従業員に対する日常生活上の留意点、介護の工夫等の情報伝達_その他_内容04</t>
  </si>
  <si>
    <t>message_date_05</t>
  </si>
  <si>
    <t>訪問介護の事業その他の居宅サービス事業に係る従業員に対する日常生活上の留意点、介護の工夫等の情報伝達_日付05</t>
  </si>
  <si>
    <t>message_cm_flag_05</t>
  </si>
  <si>
    <t>訪問介護の事業その他の居宅サービス事業に係る従業員に対する日常生活上の留意点、介護の工夫等の情報伝達_CM05</t>
  </si>
  <si>
    <t>message_cw_flag_05</t>
  </si>
  <si>
    <t>訪問介護の事業その他の居宅サービス事業に係る従業員に対する日常生活上の留意点、介護の工夫等の情報伝達_CW05</t>
  </si>
  <si>
    <t>message_family_flag_05</t>
  </si>
  <si>
    <t>訪問介護の事業その他の居宅サービス事業に係る従業員に対する日常生活上の留意点、介護の工夫等の情報伝達_家族05</t>
  </si>
  <si>
    <t>message_other_flag_05</t>
  </si>
  <si>
    <t>訪問介護の事業その他の居宅サービス事業に係る従業員に対する日常生活上の留意点、介護の工夫等の情報伝達_その他05</t>
  </si>
  <si>
    <t>message_other_05</t>
  </si>
  <si>
    <t>訪問介護の事業その他の居宅サービス事業に係る従業員に対する日常生活上の留意点、介護の工夫等の情報伝達_その他_内容05</t>
  </si>
  <si>
    <t>message_date_06</t>
  </si>
  <si>
    <t>訪問介護の事業その他の居宅サービス事業に係る従業員に対する日常生活上の留意点、介護の工夫等の情報伝達_日付06</t>
  </si>
  <si>
    <t>message_cm_flag_06</t>
  </si>
  <si>
    <t>訪問介護の事業その他の居宅サービス事業に係る従業員に対する日常生活上の留意点、介護の工夫等の情報伝達_CM06</t>
  </si>
  <si>
    <t>message_cw_flag_06</t>
  </si>
  <si>
    <t>訪問介護の事業その他の居宅サービス事業に係る従業員に対する日常生活上の留意点、介護の工夫等の情報伝達_CW06</t>
  </si>
  <si>
    <t>message_family_flag_06</t>
  </si>
  <si>
    <t>訪問介護の事業その他の居宅サービス事業に係る従業員に対する日常生活上の留意点、介護の工夫等の情報伝達_家族06</t>
  </si>
  <si>
    <t>message_other_flag_06</t>
  </si>
  <si>
    <t>訪問介護の事業その他の居宅サービス事業に係る従業員に対する日常生活上の留意点、介護の工夫等の情報伝達_その他06</t>
  </si>
  <si>
    <t>message_other_06</t>
  </si>
  <si>
    <t>訪問介護の事業その他の居宅サービス事業に係る従業員に対する日常生活上の留意点、介護の工夫等の情報伝達_その他_内容06</t>
  </si>
  <si>
    <t>message_date_07</t>
  </si>
  <si>
    <t>訪問介護の事業その他の居宅サービス事業に係る従業員に対する日常生活上の留意点、介護の工夫等の情報伝達_日付07</t>
  </si>
  <si>
    <t>message_cm_flag_07</t>
  </si>
  <si>
    <t>訪問介護の事業その他の居宅サービス事業に係る従業員に対する日常生活上の留意点、介護の工夫等の情報伝達_CM07</t>
  </si>
  <si>
    <t>message_cw_flag_07</t>
  </si>
  <si>
    <t>訪問介護の事業その他の居宅サービス事業に係る従業員に対する日常生活上の留意点、介護の工夫等の情報伝達_CW07</t>
  </si>
  <si>
    <t>message_family_flag_07</t>
  </si>
  <si>
    <t>訪問介護の事業その他の居宅サービス事業に係る従業員に対する日常生活上の留意点、介護の工夫等の情報伝達_家族07</t>
  </si>
  <si>
    <t>message_other_flag_07</t>
  </si>
  <si>
    <t>訪問介護の事業その他の居宅サービス事業に係る従業員に対する日常生活上の留意点、介護の工夫等の情報伝達_その他07</t>
  </si>
  <si>
    <t>message_other_07</t>
  </si>
  <si>
    <t>訪問介護の事業その他の居宅サービス事業に係る従業員に対する日常生活上の留意点、介護の工夫等の情報伝達_その他_内容07</t>
  </si>
  <si>
    <t>message_date_08</t>
  </si>
  <si>
    <t>訪問介護の事業その他の居宅サービス事業に係る従業員に対する日常生活上の留意点、介護の工夫等の情報伝達_日付08</t>
  </si>
  <si>
    <t>message_cm_flag_08</t>
  </si>
  <si>
    <t>訪問介護の事業その他の居宅サービス事業に係る従業員に対する日常生活上の留意点、介護の工夫等の情報伝達_CM08</t>
  </si>
  <si>
    <t>message_cw_flag_08</t>
  </si>
  <si>
    <t>訪問介護の事業その他の居宅サービス事業に係る従業員に対する日常生活上の留意点、介護の工夫等の情報伝達_CW08</t>
  </si>
  <si>
    <t>message_family_flag_08</t>
  </si>
  <si>
    <t>訪問介護の事業その他の居宅サービス事業に係る従業員に対する日常生活上の留意点、介護の工夫等の情報伝達_家族08</t>
  </si>
  <si>
    <t>message_other_flag_08</t>
  </si>
  <si>
    <t>訪問介護の事業その他の居宅サービス事業に係る従業員に対する日常生活上の留意点、介護の工夫等の情報伝達_その他08</t>
  </si>
  <si>
    <t>message_other_08</t>
  </si>
  <si>
    <t>訪問介護の事業その他の居宅サービス事業に係る従業員に対する日常生活上の留意点、介護の工夫等の情報伝達_その他_内容08</t>
  </si>
  <si>
    <t>message_date_09</t>
  </si>
  <si>
    <t>訪問介護の事業その他の居宅サービス事業に係る従業員に対する日常生活上の留意点、介護の工夫等の情報伝達_日付09</t>
  </si>
  <si>
    <t>message_cm_flag_09</t>
  </si>
  <si>
    <t>訪問介護の事業その他の居宅サービス事業に係る従業員に対する日常生活上の留意点、介護の工夫等の情報伝達_CM09</t>
  </si>
  <si>
    <t>message_cw_flag_09</t>
  </si>
  <si>
    <t>訪問介護の事業その他の居宅サービス事業に係る従業員に対する日常生活上の留意点、介護の工夫等の情報伝達_CW09</t>
  </si>
  <si>
    <t>message_family_flag_09</t>
  </si>
  <si>
    <t>訪問介護の事業その他の居宅サービス事業に係る従業員に対する日常生活上の留意点、介護の工夫等の情報伝達_家族09</t>
  </si>
  <si>
    <t>message_other_flag_09</t>
  </si>
  <si>
    <t>訪問介護の事業その他の居宅サービス事業に係る従業員に対する日常生活上の留意点、介護の工夫等の情報伝達_その他09</t>
  </si>
  <si>
    <t>message_other_09</t>
  </si>
  <si>
    <t>訪問介護の事業その他の居宅サービス事業に係る従業員に対する日常生活上の留意点、介護の工夫等の情報伝達_その他_内容09</t>
  </si>
  <si>
    <t>message_date_10</t>
  </si>
  <si>
    <t>訪問介護の事業その他の居宅サービス事業に係る従業員に対する日常生活上の留意点、介護の工夫等の情報伝達_日付10</t>
  </si>
  <si>
    <t>message_cm_flag_10</t>
  </si>
  <si>
    <t>訪問介護の事業その他の居宅サービス事業に係る従業員に対する日常生活上の留意点、介護の工夫等の情報伝達_CM10</t>
  </si>
  <si>
    <t>message_cw_flag_10</t>
  </si>
  <si>
    <t>訪問介護の事業その他の居宅サービス事業に係る従業員に対する日常生活上の留意点、介護の工夫等の情報伝達_CW10</t>
  </si>
  <si>
    <t>message_family_flag_10</t>
  </si>
  <si>
    <t>訪問介護の事業その他の居宅サービス事業に係る従業員に対する日常生活上の留意点、介護の工夫等の情報伝達_家族10</t>
  </si>
  <si>
    <t>message_other_flag_10</t>
  </si>
  <si>
    <t>訪問介護の事業その他の居宅サービス事業に係る従業員に対する日常生活上の留意点、介護の工夫等の情報伝達_その他10</t>
  </si>
  <si>
    <t>message_other_10</t>
  </si>
  <si>
    <t>訪問介護の事業その他の居宅サービス事業に係る従業員に対する日常生活上の留意点、介護の工夫等の情報伝達_その他_内容10</t>
  </si>
  <si>
    <t>message_date_11</t>
  </si>
  <si>
    <t>訪問介護の事業その他の居宅サービス事業に係る従業員に対する日常生活上の留意点、介護の工夫等の情報伝達_日付11</t>
  </si>
  <si>
    <t>message_cm_flag_11</t>
  </si>
  <si>
    <t>訪問介護の事業その他の居宅サービス事業に係る従業員に対する日常生活上の留意点、介護の工夫等の情報伝達_CM11</t>
  </si>
  <si>
    <t>message_cw_flag_11</t>
  </si>
  <si>
    <t>訪問介護の事業その他の居宅サービス事業に係る従業員に対する日常生活上の留意点、介護の工夫等の情報伝達_CW11</t>
  </si>
  <si>
    <t>message_family_flag_11</t>
  </si>
  <si>
    <t>訪問介護の事業その他の居宅サービス事業に係る従業員に対する日常生活上の留意点、介護の工夫等の情報伝達_家族11</t>
  </si>
  <si>
    <t>message_other_flag_11</t>
  </si>
  <si>
    <t>訪問介護の事業その他の居宅サービス事業に係る従業員に対する日常生活上の留意点、介護の工夫等の情報伝達_その他11</t>
  </si>
  <si>
    <t>message_other_11</t>
  </si>
  <si>
    <t>訪問介護の事業その他の居宅サービス事業に係る従業員に対する日常生活上の留意点、介護の工夫等の情報伝達_その他_内容11</t>
  </si>
  <si>
    <t>message_date_12</t>
  </si>
  <si>
    <t>訪問介護の事業その他の居宅サービス事業に係る従業員に対する日常生活上の留意点、介護の工夫等の情報伝達_日付12</t>
  </si>
  <si>
    <t>message_cm_flag_12</t>
  </si>
  <si>
    <t>訪問介護の事業その他の居宅サービス事業に係る従業員に対する日常生活上の留意点、介護の工夫等の情報伝達_CM12</t>
  </si>
  <si>
    <t>message_cw_flag_12</t>
  </si>
  <si>
    <t>訪問介護の事業その他の居宅サービス事業に係る従業員に対する日常生活上の留意点、介護の工夫等の情報伝達_CW12</t>
  </si>
  <si>
    <t>message_family_flag_12</t>
  </si>
  <si>
    <t>訪問介護の事業その他の居宅サービス事業に係る従業員に対する日常生活上の留意点、介護の工夫等の情報伝達_家族12</t>
  </si>
  <si>
    <t>message_other_flag_12</t>
  </si>
  <si>
    <t>訪問介護の事業その他の居宅サービス事業に係る従業員に対する日常生活上の留意点、介護の工夫等の情報伝達_その他12</t>
  </si>
  <si>
    <t>message_other_12</t>
  </si>
  <si>
    <t>訪問介護の事業その他の居宅サービス事業に係る従業員に対する日常生活上の留意点、介護の工夫等の情報伝達_その他_内容12</t>
  </si>
  <si>
    <t>advice_flag</t>
  </si>
  <si>
    <t>居宅を訪問して行う介護の工夫に関する指導等に関する助言の実施</t>
  </si>
  <si>
    <t>advice_date_01</t>
  </si>
  <si>
    <t>居宅を訪問して行う介護の工夫に関する指導等に関する助言の実施_助言実施日_01</t>
  </si>
  <si>
    <t>advice_date_02</t>
  </si>
  <si>
    <t>居宅を訪問して行う介護の工夫に関する指導等に関する助言の実施_助言実施日_02</t>
  </si>
  <si>
    <t>advice_date_03</t>
  </si>
  <si>
    <t>居宅を訪問して行う介護の工夫に関する指導等に関する助言の実施_助言実施日_03</t>
  </si>
  <si>
    <t>advice_date_04</t>
  </si>
  <si>
    <t>居宅を訪問して行う介護の工夫に関する指導等に関する助言の実施_助言実施日_04</t>
  </si>
  <si>
    <t>advice_date_05</t>
  </si>
  <si>
    <t>居宅を訪問して行う介護の工夫に関する指導等に関する助言の実施_助言実施日_05</t>
  </si>
  <si>
    <t>advice_date_06</t>
  </si>
  <si>
    <t>居宅を訪問して行う介護の工夫に関する指導等に関する助言の実施_助言実施日_06</t>
  </si>
  <si>
    <t>advice_date_07</t>
  </si>
  <si>
    <t>居宅を訪問して行う介護の工夫に関する指導等に関する助言の実施_助言実施日_07</t>
  </si>
  <si>
    <t>advice_date_08</t>
  </si>
  <si>
    <t>居宅を訪問して行う介護の工夫に関する指導等に関する助言の実施_助言実施日_08</t>
  </si>
  <si>
    <t>advice_date_09</t>
  </si>
  <si>
    <t>居宅を訪問して行う介護の工夫に関する指導等に関する助言の実施_助言実施日_09</t>
  </si>
  <si>
    <t>advice_date_10</t>
  </si>
  <si>
    <t>居宅を訪問して行う介護の工夫に関する指導等に関する助言の実施_助言実施日_10</t>
  </si>
  <si>
    <t>advice_date_11</t>
  </si>
  <si>
    <t>居宅を訪問して行う介護の工夫に関する指導等に関する助言の実施_助言実施日_11</t>
  </si>
  <si>
    <t>advice_date_12</t>
  </si>
  <si>
    <t>居宅を訪問して行う介護の工夫に関する指導等に関する助言の実施_助言実施日_12</t>
  </si>
  <si>
    <t>advice_remarks</t>
  </si>
  <si>
    <t>居宅を訪問して行う介護の工夫に関する指導等に関する助言の実施_備考</t>
  </si>
  <si>
    <t>meeting_flag</t>
  </si>
  <si>
    <t>サービスを終了する１月前以内のリハビリテーション会議の開催</t>
  </si>
  <si>
    <t>meeting_new_01</t>
  </si>
  <si>
    <t>サービスを終了する１月前以内のリハビリテーション会議の開催_本人</t>
  </si>
  <si>
    <t>meeting_new_02</t>
  </si>
  <si>
    <t>サービスを終了する１月前以内のリハビリテーション会議の開催_家族</t>
  </si>
  <si>
    <t>meeting_doctor_flag</t>
  </si>
  <si>
    <t>サービスを終了する１月前以内のリハビリテーション会議の開催_医師</t>
  </si>
  <si>
    <t>meeting_new_03</t>
  </si>
  <si>
    <t>サービスを終了する１月前以内のリハビリテーション会議の開催_理学療法士</t>
  </si>
  <si>
    <t>meeting_new_04</t>
  </si>
  <si>
    <t>サービスを終了する１月前以内のリハビリテーション会議の開催_作業療法士</t>
  </si>
  <si>
    <t>meeting_new_05</t>
  </si>
  <si>
    <t>サービスを終了する１月前以内のリハビリテーション会議の開催_言語聴覚士</t>
  </si>
  <si>
    <t>meeting_nursing_job_flag</t>
  </si>
  <si>
    <t>サービスを終了する１月前以内のリハビリテーション会議の開催_看護職員</t>
  </si>
  <si>
    <t>meeting_careworkers_flag</t>
  </si>
  <si>
    <t>サービスを終了する１月前以内のリハビリテーション会議の開催_介護職員</t>
  </si>
  <si>
    <t>meeting_care_managers_flag</t>
  </si>
  <si>
    <t>サービスを終了する１月前以内のリハビリテーション会議の開催_介護支援専門員</t>
  </si>
  <si>
    <t>meeting_visit_nursing_flag</t>
  </si>
  <si>
    <t>サービスを終了する１月前以内のリハビリテーション会議の開催_訪問介護</t>
  </si>
  <si>
    <t>meeting_new_06</t>
  </si>
  <si>
    <t>サービスを終了する１月前以内のリハビリテーション会議の開催_訪問看護</t>
  </si>
  <si>
    <t>meeting_visit_rehabilitation_flag</t>
  </si>
  <si>
    <t>サービスを終了する１月前以内のリハビリテーション会議の開催_訪問リハ</t>
  </si>
  <si>
    <t>meeting_day_care_flag</t>
  </si>
  <si>
    <t>サービスを終了する１月前以内のリハビリテーション会議の開催_通所介護</t>
  </si>
  <si>
    <t>meeting_other_flag</t>
  </si>
  <si>
    <t>サービスを終了する１月前以内のリハビリテーション会議の開催_その他</t>
  </si>
  <si>
    <t>meeting_other</t>
  </si>
  <si>
    <t>サービスを終了する１月前以内のリハビリテーション会議の開催_その他_内容</t>
  </si>
  <si>
    <t>meeting_event_date</t>
  </si>
  <si>
    <t>サービスを終了する１月前以内のリハビリテーション会議の開催_開催日</t>
  </si>
  <si>
    <t>meeting_remarks</t>
  </si>
  <si>
    <t>サービスを終了する１月前以内のリハビリテーション会議の開催_備考</t>
  </si>
  <si>
    <t>close_flag</t>
  </si>
  <si>
    <t>終了時の情報提供</t>
  </si>
  <si>
    <t>close_doctor_flag</t>
  </si>
  <si>
    <t>終了時の情報提供_医師</t>
  </si>
  <si>
    <t>close_care_managers_flag</t>
  </si>
  <si>
    <t>終了時の情報提供_介護支援専門員</t>
  </si>
  <si>
    <t>close_other_flag</t>
  </si>
  <si>
    <t>終了時の情報提供_その他</t>
  </si>
  <si>
    <t>close_other</t>
  </si>
  <si>
    <t>終了時の情報提供_その他_内容</t>
  </si>
  <si>
    <t>close_remarks</t>
  </si>
  <si>
    <t>終了時の情報提供_備考</t>
  </si>
  <si>
    <t>FORM_0450_2021</t>
  </si>
  <si>
    <t>self_target</t>
  </si>
  <si>
    <t>本人の生活行為の目標</t>
  </si>
  <si>
    <t>family_target</t>
  </si>
  <si>
    <t>家族の目標</t>
  </si>
  <si>
    <t>outpatient_training_start_01</t>
  </si>
  <si>
    <t>通所訓練期開始</t>
  </si>
  <si>
    <t>outpatient_training_end_01</t>
  </si>
  <si>
    <t>通所訓練期終了</t>
  </si>
  <si>
    <t>outpatient_frequency_01</t>
  </si>
  <si>
    <t>通所訓練期_通所頻度</t>
  </si>
  <si>
    <t>outpatient_training_start_02</t>
  </si>
  <si>
    <t>社会適応訓練期開始</t>
  </si>
  <si>
    <t>outpatient_training_end_02</t>
  </si>
  <si>
    <t>社会適応訓練期終了</t>
  </si>
  <si>
    <t>outpatient_frequency_02</t>
  </si>
  <si>
    <t>社会適応訓練期_通所頻度</t>
  </si>
  <si>
    <t>action_outpatient_flag_01</t>
  </si>
  <si>
    <t>活動_通所訓練期_通所</t>
  </si>
  <si>
    <t>action_outpatient_01_01</t>
  </si>
  <si>
    <t xml:space="preserve">活動_通所訓練期_通所_01 </t>
  </si>
  <si>
    <t>action_outpatient_01_02</t>
  </si>
  <si>
    <t xml:space="preserve">活動_通所訓練期_通所_02 </t>
  </si>
  <si>
    <t>action_outpatient_01_03</t>
  </si>
  <si>
    <t xml:space="preserve">活動_通所訓練期_通所_03 </t>
  </si>
  <si>
    <t>action_outpatient_01_04</t>
  </si>
  <si>
    <t xml:space="preserve">活動_通所訓練期_通所_04 </t>
  </si>
  <si>
    <t>action_outpatient_01_05</t>
  </si>
  <si>
    <t xml:space="preserve">活動_通所訓練期_通所_05 </t>
  </si>
  <si>
    <t>action_outpatient_01_06</t>
  </si>
  <si>
    <t xml:space="preserve">活動_通所訓練期_通所_06 </t>
  </si>
  <si>
    <t>action_outpatient_01_07</t>
  </si>
  <si>
    <t xml:space="preserve">活動_通所訓練期_通所_07 </t>
  </si>
  <si>
    <t>action_outpatient_01_08</t>
  </si>
  <si>
    <t xml:space="preserve">活動_通所訓練期_通所_08 </t>
  </si>
  <si>
    <t>action_outpatient_remarks_01</t>
  </si>
  <si>
    <t>活動_通所訓練期_通所_備考</t>
  </si>
  <si>
    <t>action_visit_flag_01</t>
  </si>
  <si>
    <t>活動_通所訓練期_訪問</t>
  </si>
  <si>
    <t>action_visit_01_01</t>
  </si>
  <si>
    <t xml:space="preserve">活動_通所訓練期_訪問_01 </t>
  </si>
  <si>
    <t>action_visit_01_02</t>
  </si>
  <si>
    <t xml:space="preserve">活動_通所訓練期_訪問_02 </t>
  </si>
  <si>
    <t>action_visit_01_03</t>
  </si>
  <si>
    <t xml:space="preserve">活動_通所訓練期_訪問_03 </t>
  </si>
  <si>
    <t>action_visit_01_04</t>
  </si>
  <si>
    <t xml:space="preserve">活動_通所訓練期_訪問_04 </t>
  </si>
  <si>
    <t>action_visit_01_05</t>
  </si>
  <si>
    <t xml:space="preserve">活動_通所訓練期_訪問_05 </t>
  </si>
  <si>
    <t>action_visit_01_06</t>
  </si>
  <si>
    <t xml:space="preserve">活動_通所訓練期_訪問_06 </t>
  </si>
  <si>
    <t>action_visit_01_07</t>
  </si>
  <si>
    <t xml:space="preserve">活動_通所訓練期_訪問_07 </t>
  </si>
  <si>
    <t>action_visit_01_08</t>
  </si>
  <si>
    <t xml:space="preserve">活動_通所訓練期_訪問_08 </t>
  </si>
  <si>
    <t>action_visit_remarks_01</t>
  </si>
  <si>
    <t>活動_通所訓練期_訪問_備考</t>
  </si>
  <si>
    <t>action_self_training_01</t>
  </si>
  <si>
    <t>活動_通所訓練期_自己訓練</t>
  </si>
  <si>
    <t>action_outpatient_flag_02</t>
  </si>
  <si>
    <t>活動_社会適応訓練期_通所</t>
  </si>
  <si>
    <t>action_outpatient_02_01</t>
  </si>
  <si>
    <t xml:space="preserve">活動_社会適応訓練期_通所_01 </t>
  </si>
  <si>
    <t>action_outpatient_02_02</t>
  </si>
  <si>
    <t xml:space="preserve">活動_社会適応訓練期_通所_02 </t>
  </si>
  <si>
    <t>action_outpatient_02_03</t>
  </si>
  <si>
    <t xml:space="preserve">活動_社会適応訓練期_通所_03 </t>
  </si>
  <si>
    <t>action_outpatient_02_04</t>
  </si>
  <si>
    <t xml:space="preserve">活動_社会適応訓練期_通所_04 </t>
  </si>
  <si>
    <t>action_outpatient_02_05</t>
  </si>
  <si>
    <t xml:space="preserve">活動_社会適応訓練期_通所_05 </t>
  </si>
  <si>
    <t>action_outpatient_02_06</t>
  </si>
  <si>
    <t xml:space="preserve">活動_社会適応訓練期_通所_06 </t>
  </si>
  <si>
    <t>action_outpatient_02_07</t>
  </si>
  <si>
    <t xml:space="preserve">活動_社会適応訓練期_通所_07 </t>
  </si>
  <si>
    <t>action_outpatient_02_08</t>
  </si>
  <si>
    <t xml:space="preserve">活動_社会適応訓練期_通所_08 </t>
  </si>
  <si>
    <t>action_outpatient_remarks_02</t>
  </si>
  <si>
    <t>活動_社会適応訓練期_通所_備考</t>
  </si>
  <si>
    <t>action_visit_flag_02</t>
  </si>
  <si>
    <t>活動_社会適応訓練期_訪問</t>
  </si>
  <si>
    <t>action_visit_02_01</t>
  </si>
  <si>
    <t xml:space="preserve">活動_社会適応訓練期_訪問_01 </t>
  </si>
  <si>
    <t>action_visit_02_02</t>
  </si>
  <si>
    <t xml:space="preserve">活動_社会適応訓練期_訪問_02 </t>
  </si>
  <si>
    <t>action_visit_02_03</t>
  </si>
  <si>
    <t xml:space="preserve">活動_社会適応訓練期_訪問_03 </t>
  </si>
  <si>
    <t>action_visit_02_04</t>
  </si>
  <si>
    <t xml:space="preserve">活動_社会適応訓練期_訪問_04 </t>
  </si>
  <si>
    <t>action_visit_02_05</t>
  </si>
  <si>
    <t xml:space="preserve">活動_社会適応訓練期_訪問_05 </t>
  </si>
  <si>
    <t>action_visit_02_06</t>
  </si>
  <si>
    <t xml:space="preserve">活動_社会適応訓練期_訪問_06 </t>
  </si>
  <si>
    <t>action_visit_02_07</t>
  </si>
  <si>
    <t xml:space="preserve">活動_社会適応訓練期_訪問_07 </t>
  </si>
  <si>
    <t>action_visit_02_08</t>
  </si>
  <si>
    <t xml:space="preserve">活動_社会適応訓練期_訪問_08 </t>
  </si>
  <si>
    <t>action_visit_remarks_02</t>
  </si>
  <si>
    <t>活動_社会適応訓練期_訪問_備考</t>
  </si>
  <si>
    <t>action_self_training_02</t>
  </si>
  <si>
    <t>活動_社会適応訓練期_自己訓練</t>
  </si>
  <si>
    <t>mind_body_outpatient_flag_01</t>
  </si>
  <si>
    <t>心身機能_通所訓練期_通所</t>
  </si>
  <si>
    <t>mind_body_outpatient_01_01</t>
  </si>
  <si>
    <t xml:space="preserve">心身機能_通所訓練期_通所_01 </t>
  </si>
  <si>
    <t>mind_body_outpatient_01_02</t>
  </si>
  <si>
    <t xml:space="preserve">心身機能_通所訓練期_通所_02 </t>
  </si>
  <si>
    <t>mind_body_outpatient_01_03</t>
  </si>
  <si>
    <t xml:space="preserve">心身機能_通所訓練期_通所_03 </t>
  </si>
  <si>
    <t>mind_body_outpatient_01_04</t>
  </si>
  <si>
    <t xml:space="preserve">心身機能_通所訓練期_通所_04 </t>
  </si>
  <si>
    <t>mind_body_outpatient_01_05</t>
  </si>
  <si>
    <t xml:space="preserve">心身機能_通所訓練期_通所_05 </t>
  </si>
  <si>
    <t>mind_body_outpatient_01_06</t>
  </si>
  <si>
    <t xml:space="preserve">心身機能_通所訓練期_通所_06 </t>
  </si>
  <si>
    <t>mind_body_outpatient_01_07</t>
  </si>
  <si>
    <t xml:space="preserve">心身機能_通所訓練期_通所_07 </t>
  </si>
  <si>
    <t>mind_body_outpatient_01_08</t>
  </si>
  <si>
    <t xml:space="preserve">心身機能_通所訓練期_通所_08 </t>
  </si>
  <si>
    <t>mind_body_outpatient_remarks_01</t>
  </si>
  <si>
    <t>心身機能_通所訓練期_通所_備考</t>
  </si>
  <si>
    <t>mind_body_visit_flag_01</t>
  </si>
  <si>
    <t>心身機能_通所訓練期_訪問</t>
  </si>
  <si>
    <t>mind_body_visit_01_01</t>
  </si>
  <si>
    <t xml:space="preserve">心身機能_通所訓練期_訪問_01 </t>
  </si>
  <si>
    <t>mind_body_visit_01_02</t>
  </si>
  <si>
    <t xml:space="preserve">心身機能_通所訓練期_訪問_02 </t>
  </si>
  <si>
    <t>mind_body_visit_01_03</t>
  </si>
  <si>
    <t xml:space="preserve">心身機能_通所訓練期_訪問_03 </t>
  </si>
  <si>
    <t>mind_body_visit_01_04</t>
  </si>
  <si>
    <t xml:space="preserve">心身機能_通所訓練期_訪問_04 </t>
  </si>
  <si>
    <t>mind_body_visit_01_05</t>
  </si>
  <si>
    <t xml:space="preserve">心身機能_通所訓練期_訪問_05 </t>
  </si>
  <si>
    <t>mind_body_visit_01_06</t>
  </si>
  <si>
    <t xml:space="preserve">心身機能_通所訓練期_訪問_06 </t>
  </si>
  <si>
    <t>mind_body_visit_01_07</t>
  </si>
  <si>
    <t xml:space="preserve">心身機能_通所訓練期_訪問_07 </t>
  </si>
  <si>
    <t>mind_body_visit_01_08</t>
  </si>
  <si>
    <t xml:space="preserve">心身機能_通所訓練期_訪問_08 </t>
  </si>
  <si>
    <t>mind_body_visit_remarks_01</t>
  </si>
  <si>
    <t>心身機能_通所訓練期_訪問_備考</t>
  </si>
  <si>
    <t>mind_body_self_training_01</t>
  </si>
  <si>
    <t>心身機能_通所訓練期_自己訓練</t>
  </si>
  <si>
    <t>mind_body_outpatient_flag_02</t>
  </si>
  <si>
    <t>心身機能_社会適応訓練期_通所</t>
  </si>
  <si>
    <t>mind_body_outpatient_02_01</t>
  </si>
  <si>
    <t xml:space="preserve">心身機能_社会適応訓練期_通所_01 </t>
  </si>
  <si>
    <t>mind_body_outpatient_02_02</t>
  </si>
  <si>
    <t>心身機能_社会適応訓練期_通所_02</t>
  </si>
  <si>
    <t>mind_body_outpatient_02_03</t>
  </si>
  <si>
    <t>心身機能_社会適応訓練期_通所_03</t>
  </si>
  <si>
    <t>mind_body_outpatient_02_04</t>
  </si>
  <si>
    <t>心身機能_社会適応訓練期_通所_04</t>
  </si>
  <si>
    <t>mind_body_outpatient_02_05</t>
  </si>
  <si>
    <t>心身機能_社会適応訓練期_通所_05</t>
  </si>
  <si>
    <t>mind_body_outpatient_02_06</t>
  </si>
  <si>
    <t xml:space="preserve">心身機能_社会適応訓練期_通所_06 </t>
  </si>
  <si>
    <t>mind_body_outpatient_02_07</t>
  </si>
  <si>
    <t xml:space="preserve">心身機能_社会適応訓練期_通所_07 </t>
  </si>
  <si>
    <t>mind_body_outpatient_02_08</t>
  </si>
  <si>
    <t xml:space="preserve">心身機能_社会適応訓練期_通所_08 </t>
  </si>
  <si>
    <t>mind_body_outpatient_remarks_02</t>
  </si>
  <si>
    <t>心身機能_社会適応訓練期_通所_備考</t>
  </si>
  <si>
    <t>mind_body_visit_flag_02</t>
  </si>
  <si>
    <t>心身機能_社会適応訓練期_訪問</t>
  </si>
  <si>
    <t>mind_body_visit_02_01</t>
  </si>
  <si>
    <t xml:space="preserve">心身機能_社会適応訓練期_訪問_01 </t>
  </si>
  <si>
    <t>mind_body_visit_02_02</t>
  </si>
  <si>
    <t xml:space="preserve">心身機能_社会適応訓練期_訪問_02 </t>
  </si>
  <si>
    <t>mind_body_visit_02_03</t>
  </si>
  <si>
    <t xml:space="preserve">心身機能_社会適応訓練期_訪問_03 </t>
  </si>
  <si>
    <t>mind_body_visit_02_04</t>
  </si>
  <si>
    <t xml:space="preserve">心身機能_社会適応訓練期_訪問_04 </t>
  </si>
  <si>
    <t>mind_body_visit_02_05</t>
  </si>
  <si>
    <t xml:space="preserve">心身機能_社会適応訓練期_訪問_05 </t>
  </si>
  <si>
    <t>mind_body_visit_02_06</t>
  </si>
  <si>
    <t xml:space="preserve">心身機能_社会適応訓練期_訪問_06 </t>
  </si>
  <si>
    <t>mind_body_visit_02_07</t>
  </si>
  <si>
    <t xml:space="preserve">心身機能_社会適応訓練期_訪問_07 </t>
  </si>
  <si>
    <t>mind_body_visit_02_08</t>
  </si>
  <si>
    <t xml:space="preserve">心身機能_社会適応訓練期_訪問_08 </t>
  </si>
  <si>
    <t>mind_body_visit_remarks_02</t>
  </si>
  <si>
    <t>心身機能_社会適応訓練期_訪問_備考</t>
  </si>
  <si>
    <t>mind_body_self_training_02</t>
  </si>
  <si>
    <t>心身機能_社会適応訓練期_自己訓練</t>
  </si>
  <si>
    <t>participation_outpatient_flag_01</t>
  </si>
  <si>
    <t>参加_通所訓練期_通所</t>
  </si>
  <si>
    <t>participation_outpatient_01_01</t>
  </si>
  <si>
    <t xml:space="preserve">参加_通所訓練期_通所_01 </t>
  </si>
  <si>
    <t>participation_outpatient_01_02</t>
  </si>
  <si>
    <t xml:space="preserve">参加_通所訓練期_通所_02 </t>
  </si>
  <si>
    <t>participation_outpatient_01_03</t>
  </si>
  <si>
    <t xml:space="preserve">参加_通所訓練期_通所_03 </t>
  </si>
  <si>
    <t>participation_outpatient_01_04</t>
  </si>
  <si>
    <t xml:space="preserve">参加_通所訓練期_通所_04 </t>
  </si>
  <si>
    <t>participation_outpatient_01_05</t>
  </si>
  <si>
    <t xml:space="preserve">参加_通所訓練期_通所_05 </t>
  </si>
  <si>
    <t>participation_outpatient_01_06</t>
  </si>
  <si>
    <t xml:space="preserve">参加_通所訓練期_通所_06 </t>
  </si>
  <si>
    <t>participation_outpatient_01_07</t>
  </si>
  <si>
    <t xml:space="preserve">参加_通所訓練期_通所_07 </t>
  </si>
  <si>
    <t>participation_outpatient_01_08</t>
  </si>
  <si>
    <t xml:space="preserve">参加_通所訓練期_通所_08 </t>
  </si>
  <si>
    <t>participation_outpatient_remarks_01</t>
  </si>
  <si>
    <t>参加_通所訓練期_通所_備考</t>
  </si>
  <si>
    <t>participation_visit_flag_01</t>
  </si>
  <si>
    <t>参加_通所訓練期_訪問</t>
  </si>
  <si>
    <t>participation_visit_01_01</t>
  </si>
  <si>
    <t xml:space="preserve">参加_通所訓練期_訪問_01 </t>
  </si>
  <si>
    <t>participation_visit_01_02</t>
  </si>
  <si>
    <t xml:space="preserve">参加_通所訓練期_訪問_02 </t>
  </si>
  <si>
    <t>participation_visit_01_03</t>
  </si>
  <si>
    <t xml:space="preserve">参加_通所訓練期_訪問_03 </t>
  </si>
  <si>
    <t>participation_visit_01_04</t>
  </si>
  <si>
    <t xml:space="preserve">参加_通所訓練期_訪問_04 </t>
  </si>
  <si>
    <t>participation_visit_01_05</t>
  </si>
  <si>
    <t xml:space="preserve">参加_通所訓練期_訪問_05 </t>
  </si>
  <si>
    <t>participation_visit_01_06</t>
  </si>
  <si>
    <t xml:space="preserve">参加_通所訓練期_訪問_06 </t>
  </si>
  <si>
    <t>participation_visit_01_07</t>
  </si>
  <si>
    <t xml:space="preserve">参加_通所訓練期_訪問_07 </t>
  </si>
  <si>
    <t>participation_visit_01_08</t>
  </si>
  <si>
    <t xml:space="preserve">参加_通所訓練期_訪問_08 </t>
  </si>
  <si>
    <t>participation_visit_remarks_01</t>
  </si>
  <si>
    <t>参加_通所訓練期_訪問_備考</t>
  </si>
  <si>
    <t>participation_self_training_01</t>
  </si>
  <si>
    <t>参加_通所訓練期_自己訓練</t>
  </si>
  <si>
    <t>participation_outpatient_flag_02</t>
  </si>
  <si>
    <t>参加_社会適応訓練期_通所</t>
  </si>
  <si>
    <t>participation_outpatient_02_01</t>
  </si>
  <si>
    <t xml:space="preserve">参加_社会適応訓練期_通所_01 </t>
  </si>
  <si>
    <t>participation_outpatient_02_02</t>
  </si>
  <si>
    <t xml:space="preserve">参加_社会適応訓練期_通所_02 </t>
  </si>
  <si>
    <t>participation_outpatient_02_03</t>
  </si>
  <si>
    <t xml:space="preserve">参加_社会適応訓練期_通所_03 </t>
  </si>
  <si>
    <t>participation_outpatient_02_04</t>
  </si>
  <si>
    <t xml:space="preserve">参加_社会適応訓練期_通所_04 </t>
  </si>
  <si>
    <t>participation_outpatient_02_05</t>
  </si>
  <si>
    <t xml:space="preserve">参加_社会適応訓練期_通所_05 </t>
  </si>
  <si>
    <t>participation_outpatient_02_06</t>
  </si>
  <si>
    <t xml:space="preserve">参加_社会適応訓練期_通所_06 </t>
  </si>
  <si>
    <t>participation_outpatient_02_07</t>
  </si>
  <si>
    <t xml:space="preserve">参加_社会適応訓練期_通所_07 </t>
  </si>
  <si>
    <t>participation_outpatient_02_08</t>
  </si>
  <si>
    <t xml:space="preserve">参加_社会適応訓練期_通所_08 </t>
  </si>
  <si>
    <t>participation_outpatient_remarks_02</t>
  </si>
  <si>
    <t>参加_社会適応訓練期_通所_備考</t>
  </si>
  <si>
    <t>participation_visit_flag_02</t>
  </si>
  <si>
    <t>参加_社会適応訓練期_訪問</t>
  </si>
  <si>
    <t>participation_visit_02_01</t>
  </si>
  <si>
    <t xml:space="preserve">参加_社会適応訓練期_訪問_01 </t>
  </si>
  <si>
    <t>participation_visit_02_02</t>
  </si>
  <si>
    <t xml:space="preserve">参加_社会適応訓練期_訪問_02 </t>
  </si>
  <si>
    <t>participation_visit_02_03</t>
  </si>
  <si>
    <t xml:space="preserve">参加_社会適応訓練期_訪問_03 </t>
  </si>
  <si>
    <t>participation_visit_02_04</t>
  </si>
  <si>
    <t xml:space="preserve">参加_社会適応訓練期_訪問_04 </t>
  </si>
  <si>
    <t>participation_visit_02_05</t>
  </si>
  <si>
    <t xml:space="preserve">参加_社会適応訓練期_訪問_05 </t>
  </si>
  <si>
    <t>participation_visit_02_06</t>
  </si>
  <si>
    <t xml:space="preserve">参加_社会適応訓練期_訪問_06 </t>
  </si>
  <si>
    <t>participation_visit_02_07</t>
  </si>
  <si>
    <t xml:space="preserve">参加_社会適応訓練期_訪問_07 </t>
  </si>
  <si>
    <t>participation_visit_02_08</t>
  </si>
  <si>
    <t xml:space="preserve">参加_社会適応訓練期_訪問_08 </t>
  </si>
  <si>
    <t>participation_visit_remarks_02</t>
  </si>
  <si>
    <t>参加_社会適応訓練期_訪問_備考</t>
  </si>
  <si>
    <t>participation_self_training_02</t>
  </si>
  <si>
    <t>参加_社会適応訓練期_自己訓練</t>
  </si>
  <si>
    <t>support_evaluation</t>
  </si>
  <si>
    <t>支援内容の評価</t>
  </si>
  <si>
    <t>FORM_0500_2021</t>
  </si>
  <si>
    <t>記入担当者職種</t>
  </si>
  <si>
    <t>記入担当者名</t>
  </si>
  <si>
    <t>is_bedsore</t>
  </si>
  <si>
    <t>褥瘡の有無（現在）　褥瘡の有無（現在）</t>
  </si>
  <si>
    <t>bedsore_part_other</t>
  </si>
  <si>
    <t>褥瘡の有無（現在）　主な褥瘡部位（現在）</t>
  </si>
  <si>
    <t>bedsore_part_free_description</t>
  </si>
  <si>
    <t>褥瘡の有無（現在）　その他部位</t>
  </si>
  <si>
    <t>bedsore_date_of_onset</t>
  </si>
  <si>
    <t>褥瘡の有無（現在）　褥瘡発生日</t>
  </si>
  <si>
    <t>is_past_bedsore</t>
  </si>
  <si>
    <t>褥瘡の有無（過去）　褥瘡の有無（過去）</t>
  </si>
  <si>
    <t>past_bedsore_part_sacral_region</t>
  </si>
  <si>
    <t>褥瘡の有無（過去）　褥瘡の有無（過去）該当箇所　　褥瘡部位（仙骨部）</t>
  </si>
  <si>
    <t>past_bedsore_part_ischium</t>
  </si>
  <si>
    <t>褥瘡の有無（過去）　褥瘡の有無（過去）該当箇所　　褥瘡部位（坐骨部）</t>
  </si>
  <si>
    <t>past_bedsore_part_coccyx</t>
  </si>
  <si>
    <t>褥瘡の有無（過去）　褥瘡の有無（過去）該当箇所　　褥瘡部位（尾骨部）</t>
  </si>
  <si>
    <t>past_bedsore_part_iliac_region</t>
  </si>
  <si>
    <t>褥瘡の有無（過去）　褥瘡の有無（過去）該当箇所　　褥瘡部位（腸骨部）</t>
  </si>
  <si>
    <t>past_bedsore_part_greater_trochanter</t>
  </si>
  <si>
    <t>褥瘡の有無（過去）　褥瘡の有無（過去）該当箇所　　褥瘡部位（大転子部）</t>
  </si>
  <si>
    <t>past_bedsore_part_heel</t>
  </si>
  <si>
    <t>褥瘡の有無（過去）　褥瘡の有無（過去）該当箇所　　褥瘡部位（踵部）</t>
  </si>
  <si>
    <t>past_bedsore_part_other</t>
  </si>
  <si>
    <t>褥瘡の有無（過去）　褥瘡の有無（過去）該当箇所　　褥瘡部位（その他）</t>
  </si>
  <si>
    <t>past_bedsore_part_free_description</t>
  </si>
  <si>
    <t>褥瘡の有無（過去）　褥瘡の有無（過去）該当箇所　　褥瘡部位（その他）自由記述</t>
  </si>
  <si>
    <t>危険因子の評価　障害高齢者の日常生活自立度</t>
  </si>
  <si>
    <t>bathe</t>
  </si>
  <si>
    <t>危険因子の評価　ＡＤＬの状況　入浴</t>
  </si>
  <si>
    <t>危険因子の評価　ＡＤＬの状況　食事摂取</t>
  </si>
  <si>
    <t>dressing_upper</t>
  </si>
  <si>
    <t>危険因子の評価　ＡＤＬの状況　更衣（上衣）</t>
  </si>
  <si>
    <t>dressing_lower</t>
  </si>
  <si>
    <t>危険因子の評価　ＡＤＬの状況　更衣（下衣）</t>
  </si>
  <si>
    <t>turning_over</t>
  </si>
  <si>
    <t>危険因子の評価　基本動作　寝返り</t>
  </si>
  <si>
    <t>sitting_continuous</t>
  </si>
  <si>
    <t>危険因子の評価　基本動作　座位の保持</t>
  </si>
  <si>
    <t>transfer</t>
  </si>
  <si>
    <t>危険因子の評価　基本動作　座位での乗り移り</t>
  </si>
  <si>
    <t>keep_standing</t>
  </si>
  <si>
    <t>危険因子の評価　基本動作　立位の保持</t>
  </si>
  <si>
    <t>urination_incontinence</t>
  </si>
  <si>
    <t>危険因子の評価　排せつの状況　尿失禁</t>
  </si>
  <si>
    <t>defecation_incontinence</t>
  </si>
  <si>
    <t>危険因子の評価　排せつの状況　便失禁</t>
  </si>
  <si>
    <t>balloon_catheter</t>
  </si>
  <si>
    <t>危険因子の評価　排せつの状況　バルーンカテーテルの使用</t>
  </si>
  <si>
    <t>is_bedsore_within_three_months</t>
  </si>
  <si>
    <t>危険因子の評価　過去3ヵ月以内に褥瘡の既往があるか</t>
  </si>
  <si>
    <t>depth_evaluation</t>
  </si>
  <si>
    <t>褥瘡の状態の評価　深さ</t>
  </si>
  <si>
    <t>leachate_evaluation</t>
  </si>
  <si>
    <t>褥瘡の状態の評価　浸出液</t>
  </si>
  <si>
    <t>size_evaluation</t>
  </si>
  <si>
    <t>褥瘡の状態の評価　大きさ</t>
  </si>
  <si>
    <t>infection_evaluation</t>
  </si>
  <si>
    <t>褥瘡の状態の評価　炎症/感染</t>
  </si>
  <si>
    <t>granulation_evaluation</t>
  </si>
  <si>
    <t>褥瘡の状態の評価　肉芽組織</t>
  </si>
  <si>
    <t>necrotic_tissue_evaluation</t>
  </si>
  <si>
    <t>褥瘡の状態の評価　壊死組織</t>
  </si>
  <si>
    <t>pocket_size_evaluation</t>
  </si>
  <si>
    <t>褥瘡の状態の評価　ポケット</t>
  </si>
  <si>
    <t>matters_related_jobs</t>
  </si>
  <si>
    <t>褥瘡ケア計画　関連職種が共同して取り組むべき事項</t>
  </si>
  <si>
    <t>evaluation_interval</t>
  </si>
  <si>
    <t>褥瘡ケア計画　評価を行う間隔</t>
  </si>
  <si>
    <t>removed_pressure_on_bed</t>
  </si>
  <si>
    <t>褥瘡ケア計画　圧迫、ズレ力の排除（ベッド上）</t>
  </si>
  <si>
    <t>removed_pressure_on_chair</t>
  </si>
  <si>
    <t>褥瘡ケア計画　圧迫、ズレ力の排除（イス上）</t>
  </si>
  <si>
    <t>skin_care</t>
  </si>
  <si>
    <t>褥瘡ケア計画　スキンケア</t>
  </si>
  <si>
    <t>improved_nutrition</t>
  </si>
  <si>
    <t>褥瘡ケア計画　栄養状態改善</t>
  </si>
  <si>
    <t>rehabilitation</t>
  </si>
  <si>
    <t>褥瘡ケア計画　リハビリテーション</t>
  </si>
  <si>
    <t>bedsore_other</t>
  </si>
  <si>
    <t>褥瘡ケア計画　その他</t>
  </si>
  <si>
    <t>FORM_0600_2021</t>
  </si>
  <si>
    <t>記入者職種</t>
  </si>
  <si>
    <t>doctor_name</t>
  </si>
  <si>
    <t>医師名</t>
  </si>
  <si>
    <t>nurse_name</t>
  </si>
  <si>
    <t>看護師名</t>
  </si>
  <si>
    <t>urination_admission_status</t>
  </si>
  <si>
    <t>排尿の状態　施設入所時</t>
  </si>
  <si>
    <t>urination_evaluation_status</t>
  </si>
  <si>
    <t>排尿の状態　評価時</t>
  </si>
  <si>
    <t>urination_three_support_status</t>
  </si>
  <si>
    <t>排尿の状態　3か月後の見込み（支援を行った場合）</t>
  </si>
  <si>
    <t>urination_three_no_support_status</t>
  </si>
  <si>
    <t>排尿の状態　3か月後の見込み（支援を行わない場合）</t>
  </si>
  <si>
    <t>defecation_admission_status</t>
  </si>
  <si>
    <t>排便の状態　施設入所時</t>
  </si>
  <si>
    <t>defecation_evaluation_status</t>
  </si>
  <si>
    <t>排便の状態　評価時</t>
  </si>
  <si>
    <t>defecation_three_support_status</t>
  </si>
  <si>
    <t>排便の状態　3か月後の見込み（支援を行った場合）</t>
  </si>
  <si>
    <t>defecation_three_no_support_status</t>
  </si>
  <si>
    <t>排便の状態　3か月後の見込み（支援を行わない場合）</t>
  </si>
  <si>
    <t>diaper_user_admission_status</t>
  </si>
  <si>
    <t>おむつ使用の有無　施設入所時</t>
  </si>
  <si>
    <t>diaper_user_evaluation_status</t>
  </si>
  <si>
    <t>おむつ使用の有無　評価時</t>
  </si>
  <si>
    <t>diaper_user_three_support_status</t>
  </si>
  <si>
    <t>おむつ使用の有無　3か月後の見込み（支援を行った場合）</t>
  </si>
  <si>
    <t>diaper_user_three_no_support_status</t>
  </si>
  <si>
    <t>おむつ使用の有無　3か月後の見込み（支援を行わない場合）</t>
  </si>
  <si>
    <t>portable_toilet_admission_status</t>
  </si>
  <si>
    <t>ポータブルトイレ使用の有無　施設入所時</t>
  </si>
  <si>
    <t>portable_toilet_evaluation_status</t>
  </si>
  <si>
    <t>ポータブルトイレ使用の有無　評価時</t>
  </si>
  <si>
    <t>portable_toilet_three_support_status</t>
  </si>
  <si>
    <t>ポータブルトイレ使用の有無　3か月後の見込み（支援を行った場合）</t>
  </si>
  <si>
    <t>portable_toilet_three_no_support_status</t>
  </si>
  <si>
    <t>ポータブルトイレ使用の有無　3か月後の見込み（支援を行わない場合）</t>
  </si>
  <si>
    <t>excretion_status_necessity</t>
  </si>
  <si>
    <t>排せつの状態に関する支援の必要性</t>
  </si>
  <si>
    <t>excretion_cause_support</t>
  </si>
  <si>
    <t>排せつに介護を要する原因</t>
  </si>
  <si>
    <t>support_program</t>
  </si>
  <si>
    <t>支援計画</t>
  </si>
  <si>
    <t>FORM_0700_2021</t>
  </si>
  <si>
    <t>nursing_care_specialist</t>
  </si>
  <si>
    <t>介護支援専門員名</t>
  </si>
  <si>
    <t>diagnosis_name_1</t>
  </si>
  <si>
    <t>診断（１）　診断名（１）</t>
  </si>
  <si>
    <t>diagnosis_name_icd_1</t>
  </si>
  <si>
    <t>診断（１）　診断コード（１）</t>
  </si>
  <si>
    <t>date_of_onset_1</t>
  </si>
  <si>
    <t>診断（１）　発症年月日（１）</t>
  </si>
  <si>
    <t>diagnosis_name_2</t>
  </si>
  <si>
    <t>診断（２）　診断名（２）</t>
  </si>
  <si>
    <t>diagnosis_name_icd_2</t>
  </si>
  <si>
    <t>診断（２）　診断コード（２）</t>
  </si>
  <si>
    <t>date_of_onset_2</t>
  </si>
  <si>
    <t>診断（２）　発症年月日（２）</t>
  </si>
  <si>
    <t>diagnosis_name_3</t>
  </si>
  <si>
    <t>診断（３）　診断名（３）</t>
  </si>
  <si>
    <t>diagnosis_name_icd_3</t>
  </si>
  <si>
    <t>診断（３）　診断コード（３）</t>
  </si>
  <si>
    <t>date_of_onset_3</t>
  </si>
  <si>
    <t>診断（３）　発症年月日（３）</t>
  </si>
  <si>
    <t>examination_and_treatment_progress_contents</t>
  </si>
  <si>
    <t>生活機能低下の原因となっている傷病または特定疾病の経過及び治療内容</t>
  </si>
  <si>
    <t>degree_of_independence_in_life_impaired_elderly</t>
  </si>
  <si>
    <t>障害高齢者の日常生活自立度(寝たきり度)</t>
  </si>
  <si>
    <t>degree_of_independence_in_life_dementia_elderly</t>
  </si>
  <si>
    <t>基本動作　寝返り</t>
  </si>
  <si>
    <t>get_up</t>
  </si>
  <si>
    <t>基本動作　起き上がり</t>
  </si>
  <si>
    <t>基本動作　座位の保持</t>
  </si>
  <si>
    <t>rising</t>
  </si>
  <si>
    <t>基本動作　立ち上がり</t>
  </si>
  <si>
    <t>standup_continuous</t>
  </si>
  <si>
    <t>基本動作　立位の保持</t>
  </si>
  <si>
    <t>ADL　食事</t>
  </si>
  <si>
    <t>ADL　椅子とベッド間の移乗</t>
  </si>
  <si>
    <t>ADL　整容</t>
  </si>
  <si>
    <t>ADL　トイレ動作</t>
  </si>
  <si>
    <t>ADL　入浴</t>
  </si>
  <si>
    <t>ADL　平地歩行</t>
  </si>
  <si>
    <t>ADL　階段昇降</t>
  </si>
  <si>
    <t>ADL　更衣</t>
  </si>
  <si>
    <t>ADL　排便コントロール</t>
  </si>
  <si>
    <t>ADL　排尿コントロール</t>
  </si>
  <si>
    <t>prospects_prevention</t>
  </si>
  <si>
    <t>廃用性機能障害に対する自立支援の取組による機能回復・重度化防止の効果　機能回復・重度化防止の見通し</t>
  </si>
  <si>
    <t>is_expected_basic_action</t>
  </si>
  <si>
    <t>廃用性機能障害に対する自立支援の取組による機能回復・重度化防止の効果　期待できる項目_基本動作</t>
  </si>
  <si>
    <t>is_expected_adl</t>
  </si>
  <si>
    <t>廃用性機能障害に対する自立支援の取組による機能回復・重度化防止の効果　期待できる項目_ADL</t>
  </si>
  <si>
    <t>is_expected_iadl</t>
  </si>
  <si>
    <t>廃用性機能障害に対する自立支援の取組による機能回復・重度化防止の効果　期待できる項目_IADL</t>
  </si>
  <si>
    <t>is_expected_social_involvement</t>
  </si>
  <si>
    <t>廃用性機能障害に対する自立支援の取組による機能回復・重度化防止の効果　期待できる項目_社会参加</t>
  </si>
  <si>
    <t>is_expected_other</t>
  </si>
  <si>
    <t>廃用性機能障害に対する自立支援の取組による機能回復・重度化防止の効果　期待できる項目_その他</t>
  </si>
  <si>
    <t>is_rehabilitation_necessity</t>
  </si>
  <si>
    <t>廃用性機能障害に対する自立支援の取組による機能回復・重度化防止の効果　リハビリテーション（医師の指示に基づく専門職種によるもの）の必要性</t>
  </si>
  <si>
    <t>is_functional_training_necessity</t>
  </si>
  <si>
    <t>廃用性機能障害に対する自立支援の取組による機能回復・重度化防止の効果　機能訓練の必要性</t>
  </si>
  <si>
    <t>efforts_01</t>
  </si>
  <si>
    <t>尊厳の保持と自立支援のために必要な支援計画　尊厳の保持に資する取組</t>
  </si>
  <si>
    <t>efforts_02</t>
  </si>
  <si>
    <t>尊厳の保持と自立支援のために必要な支援計画　本人を尊重する個別ケア</t>
  </si>
  <si>
    <t>efforts_03</t>
  </si>
  <si>
    <t>尊厳の保持と自立支援のために必要な支援計画　寝たきり防止に資する取組</t>
  </si>
  <si>
    <t>efforts_04</t>
  </si>
  <si>
    <t>尊厳の保持と自立支援のために必要な支援計画　自立した生活を支える取組</t>
  </si>
  <si>
    <t>is_blood_pressure_view_point</t>
  </si>
  <si>
    <t>医学的観点からの留意事項　血圧</t>
  </si>
  <si>
    <t>blood_pressure_view_point_notices</t>
  </si>
  <si>
    <t>医学的観点からの留意事項　血圧_あり（自由記述）</t>
  </si>
  <si>
    <t>eating_view_point</t>
  </si>
  <si>
    <t>医学的観点からの留意事項　摂食</t>
  </si>
  <si>
    <t>eating_view_point_notices</t>
  </si>
  <si>
    <t>医学的観点からの留意事項　摂食_あり（自由記述）</t>
  </si>
  <si>
    <t>swallow_view_point</t>
  </si>
  <si>
    <t>医学的観点からの留意事項　嚥下</t>
  </si>
  <si>
    <t>swallow_view_point_notices</t>
  </si>
  <si>
    <t>医学的観点からの留意事項　嚥下_あり（自由記述）</t>
  </si>
  <si>
    <t>moving_view_point</t>
  </si>
  <si>
    <t>医学的観点からの留意事項　移動</t>
  </si>
  <si>
    <t>moving_view_point_notices</t>
  </si>
  <si>
    <t>医学的観点からの留意事項　移動_あり（自由記述）</t>
  </si>
  <si>
    <t>motion_view_point</t>
  </si>
  <si>
    <t>医学的観点からの留意事項　運動</t>
  </si>
  <si>
    <t>motion_view_point_notices</t>
  </si>
  <si>
    <t>医学的観点からの留意事項　運動_あり（自由記述）</t>
  </si>
  <si>
    <t>other_view_point</t>
  </si>
  <si>
    <t>医学的観点からの留意事項　その他</t>
  </si>
  <si>
    <t>other_view_point_notices</t>
  </si>
  <si>
    <t>医学的観点からの留意事項　その他_あり（自由記述）</t>
  </si>
  <si>
    <t>is_get_out_of_bed</t>
  </si>
  <si>
    <t>離床・基本動作　離床</t>
  </si>
  <si>
    <t>get_out_of_bed_per_day</t>
  </si>
  <si>
    <t>離床・基本動作　離床_1日あたり（時間）</t>
  </si>
  <si>
    <t>is_sitting_continuous</t>
  </si>
  <si>
    <t>離床・基本動作　座位保持</t>
  </si>
  <si>
    <t>sitting_continuous_per_day</t>
  </si>
  <si>
    <t>離床・基本動作　座位保持_1日あたり（時間）</t>
  </si>
  <si>
    <t>on_bed</t>
  </si>
  <si>
    <t>離床・基本動作　座位保持_1日あたり内訳　ベッド上</t>
  </si>
  <si>
    <t>wheelchair</t>
  </si>
  <si>
    <t>離床・基本動作　座位保持_1日あたり内訳　車椅子</t>
  </si>
  <si>
    <t>chair</t>
  </si>
  <si>
    <t>離床・基本動作　座位保持_1日あたり内訳　普通の椅子</t>
  </si>
  <si>
    <t>other_location</t>
  </si>
  <si>
    <t>離床・基本動作　座位保持_1日あたり内訳　その他</t>
  </si>
  <si>
    <t>is_rising</t>
  </si>
  <si>
    <t>離床・基本動作　立ち上がり</t>
  </si>
  <si>
    <t>rising_per_day</t>
  </si>
  <si>
    <t>離床・基本動作　立ち上がり_1日あたり（回）</t>
  </si>
  <si>
    <t>meal_results</t>
  </si>
  <si>
    <t>ADL動作　食事　食事</t>
  </si>
  <si>
    <t>is_meal_results_01</t>
  </si>
  <si>
    <t>ADL動作　食事　居室外（普通の椅子）</t>
  </si>
  <si>
    <t>is_meal_results_02</t>
  </si>
  <si>
    <t>ADL動作　食事　居室外（車椅子）</t>
  </si>
  <si>
    <t>is_meal_results_03</t>
  </si>
  <si>
    <t>ADL動作　食事　ベッドサイド</t>
  </si>
  <si>
    <t>is_meal_results_04</t>
  </si>
  <si>
    <t>ADL動作　食事　ベッド上</t>
  </si>
  <si>
    <t>is_meal_results_other</t>
  </si>
  <si>
    <t>ADL動作　食事　その他</t>
  </si>
  <si>
    <t>is_meal_handle</t>
  </si>
  <si>
    <t>ADL動作　食事　食事時間や嗜好への対応</t>
  </si>
  <si>
    <t>excretion_daytime</t>
  </si>
  <si>
    <t>ADL動作　排せつ（日中）　排せつ（日中）</t>
  </si>
  <si>
    <t>is_excretion_daytime_01</t>
  </si>
  <si>
    <t>ADL動作　排せつ（日中）　居室外のトイレ</t>
  </si>
  <si>
    <t>is_excretion_daytime_02</t>
  </si>
  <si>
    <t>ADL動作　排せつ（日中）　居室内のトイレ</t>
  </si>
  <si>
    <t>is_excretion_daytime_03</t>
  </si>
  <si>
    <t>ADL動作　排せつ（日中）　ポータブル</t>
  </si>
  <si>
    <t>is_excretion_daytime_04</t>
  </si>
  <si>
    <t>ADL動作　排せつ（日中）　おむつ</t>
  </si>
  <si>
    <t>is_excretion_daytime_other</t>
  </si>
  <si>
    <t>ADL動作　排せつ（日中）　その他</t>
  </si>
  <si>
    <t>is_excretion_daytime_rhythm</t>
  </si>
  <si>
    <t>ADL動作　排せつ（日中）　個人の排泄リズムへの対応</t>
  </si>
  <si>
    <t>excretion_midnight</t>
  </si>
  <si>
    <t>ADL動作　排せつ（夜間）　排せつ（夜間）</t>
  </si>
  <si>
    <t>is_excretion_midnight_01</t>
  </si>
  <si>
    <t>ADL動作　排せつ（夜間）　居室外のトイレ</t>
  </si>
  <si>
    <t>is_excretion_midnight_02</t>
  </si>
  <si>
    <t>ADL動作　排せつ（夜間）　居室内のトイレ</t>
  </si>
  <si>
    <t>is_excretion_midnight_03</t>
  </si>
  <si>
    <t>ADL動作　排せつ（夜間）　ポータブル</t>
  </si>
  <si>
    <t>is_excretion_midnight_04</t>
  </si>
  <si>
    <t>ADL動作　排せつ（夜間）　おむつ</t>
  </si>
  <si>
    <t>is_excretion_midnight_other</t>
  </si>
  <si>
    <t>ADL動作　排せつ（夜間）　その他</t>
  </si>
  <si>
    <t>excretion_midnight_rhythm</t>
  </si>
  <si>
    <t>ADL動作　排せつ（夜間）　個人の排泄リズムへの対応</t>
  </si>
  <si>
    <t>bathe_results</t>
  </si>
  <si>
    <t>ADL動作　入浴　入浴</t>
  </si>
  <si>
    <t>is_bathe_results_01</t>
  </si>
  <si>
    <t>ADL動作　入浴　大浴槽</t>
  </si>
  <si>
    <t>is_bathe_results_02</t>
  </si>
  <si>
    <t>ADL動作　入浴　個人浴槽</t>
  </si>
  <si>
    <t>is_bathe_results_03</t>
  </si>
  <si>
    <t>ADL動作　入浴　機械浴槽</t>
  </si>
  <si>
    <t>is_bathe_results_04</t>
  </si>
  <si>
    <t>ADL動作　入浴　清拭</t>
  </si>
  <si>
    <t>bathe_per_week</t>
  </si>
  <si>
    <t>ADL動作　入浴　入浴_1週間あたり（回）</t>
  </si>
  <si>
    <t>is_bathe_care</t>
  </si>
  <si>
    <t>ADL動作　入浴　マンツーマン入浴ケア</t>
  </si>
  <si>
    <t>confirm_wish_per_week</t>
  </si>
  <si>
    <t>日々の過ごし方等　本人の希望の確認_1月あたり（回）</t>
  </si>
  <si>
    <t>outing_per_week</t>
  </si>
  <si>
    <t>日々の過ごし方等　外出_1週間あたり（回）</t>
  </si>
  <si>
    <t>staying_time_other_living_room</t>
  </si>
  <si>
    <t>日々の過ごし方等　居室以外（食堂・デイルームなど）における滞在_1日あたり（時間）</t>
  </si>
  <si>
    <t>activity_per_week</t>
  </si>
  <si>
    <t>日々の過ごし方等　趣味・アクティビティ・役割活動_1週間あたり（回）</t>
  </si>
  <si>
    <t>visit_staff_per_day</t>
  </si>
  <si>
    <t>日々の過ごし方等　職員の居室訪問_1日あたり（回）</t>
  </si>
  <si>
    <t>talk_with_staff_per_day</t>
  </si>
  <si>
    <t>日々の過ごし方等　職員との会話・声かけ_1日あたり（回）</t>
  </si>
  <si>
    <t>change_clothes_per_week</t>
  </si>
  <si>
    <t>日々の過ごし方等　着替えの回数_1週間あたり（回）</t>
  </si>
  <si>
    <t>is_creation_place</t>
  </si>
  <si>
    <t>日々の過ごし方等　居場所作りの取組</t>
  </si>
  <si>
    <t>training_rehabilitation_specialist</t>
  </si>
  <si>
    <t>訓練時間　リハビリ専門職による訓練</t>
  </si>
  <si>
    <t>training_rehabilitation_specialist_per_week</t>
  </si>
  <si>
    <t>訓練時間　リハビリ専門職による訓練_1週間あたり（時間）</t>
  </si>
  <si>
    <t>training_nurse</t>
  </si>
  <si>
    <t>訓練時間　看護・介護職による訓練</t>
  </si>
  <si>
    <t>training_nurse_per_week</t>
  </si>
  <si>
    <t>訓練時間　看護・介護職による訓練_1週間あたり（時間）</t>
  </si>
  <si>
    <t>other_nurse_job</t>
  </si>
  <si>
    <t>訓練時間　その他職種</t>
  </si>
  <si>
    <t>other_nurse_job_per_week</t>
  </si>
  <si>
    <t>訓練時間　その他職種_1週間あたり（時間）</t>
  </si>
  <si>
    <t>is_support_plan</t>
  </si>
  <si>
    <t>支援計画　離床・基本動作についての支援計画　離床・基本動作についての支援計画</t>
  </si>
  <si>
    <t>support_plan</t>
  </si>
  <si>
    <t>支援計画　離床・基本動作についての支援計画　具体的な計画</t>
  </si>
  <si>
    <t>is_adl_support_plan</t>
  </si>
  <si>
    <t>支援計画　ADL動作についての支援計画　ADL動作についての支援計画</t>
  </si>
  <si>
    <t>adl_support_plan</t>
  </si>
  <si>
    <t>支援計画　ADL動作についての支援計画　具体的な計画</t>
  </si>
  <si>
    <t>is_spend_time_support_plan</t>
  </si>
  <si>
    <t>支援計画　日々の過ごし方等についての支援計画　日々の過ごし方等についての支援計画</t>
  </si>
  <si>
    <t>spend_time_support_plan</t>
  </si>
  <si>
    <t>支援計画　日々の過ごし方等についての支援計画　具体的な計画</t>
  </si>
  <si>
    <t>is_training_support_plan</t>
  </si>
  <si>
    <t>支援計画　訓練の提供についての計画　訓練の提供についての計画（訓練時間等）</t>
  </si>
  <si>
    <t>training_support_plan</t>
  </si>
  <si>
    <t>支援計画　訓練の提供についての計画　具体的な計画</t>
  </si>
  <si>
    <t>FORM_0800_2021</t>
  </si>
  <si>
    <t>記録日</t>
  </si>
  <si>
    <t>処方開始年月日</t>
  </si>
  <si>
    <t>drug_code_category</t>
  </si>
  <si>
    <t>drug_code</t>
  </si>
  <si>
    <t>薬剤名称</t>
  </si>
  <si>
    <t>change_status</t>
  </si>
  <si>
    <t>ステータス</t>
  </si>
  <si>
    <t>reason</t>
  </si>
  <si>
    <t>理由</t>
  </si>
  <si>
    <t>admission_information</t>
  </si>
  <si>
    <t>入所時情報</t>
  </si>
  <si>
    <t>exit_information</t>
  </si>
  <si>
    <t>退所時情報</t>
  </si>
  <si>
    <t>FORM_0801_2021</t>
  </si>
  <si>
    <t>FORM_0900_2021</t>
  </si>
  <si>
    <t>ADL　ADL評価日</t>
  </si>
  <si>
    <t>first_month</t>
  </si>
  <si>
    <t>初月対象</t>
  </si>
  <si>
    <t>seven_month</t>
  </si>
  <si>
    <t>６月後対象</t>
  </si>
  <si>
    <t>FORM_8000_2021</t>
  </si>
  <si>
    <t>各アセスメント様式情報　記録職員職種</t>
  </si>
  <si>
    <t>evaluate_date_01</t>
  </si>
  <si>
    <t>各アセスメント様式情報　評価日</t>
  </si>
  <si>
    <t>evaluate_method</t>
  </si>
  <si>
    <t>各アセスメント様式情報　評価方法</t>
  </si>
  <si>
    <t>bath</t>
  </si>
  <si>
    <t>各アセスメント様式情報　入浴</t>
  </si>
  <si>
    <t>urination</t>
  </si>
  <si>
    <t>各アセスメント様式情報　排尿</t>
  </si>
  <si>
    <t>defecation</t>
  </si>
  <si>
    <t>各アセスメント様式情報　排便</t>
  </si>
  <si>
    <t>meal_support</t>
  </si>
  <si>
    <t>各アセスメント様式情報　食事介助</t>
  </si>
  <si>
    <t>changing_clothes_upper_body</t>
  </si>
  <si>
    <t>各アセスメント様式情報　更衣（上衣）</t>
  </si>
  <si>
    <t>changing_clothes_lower_body</t>
  </si>
  <si>
    <t>各アセスメント様式情報　更衣（下衣）</t>
  </si>
  <si>
    <t>personal_hygiene</t>
  </si>
  <si>
    <t>各アセスメント様式情報　個人衛生（洗顔・洗髪・爪切り）</t>
  </si>
  <si>
    <t>personal_hygiene_[hair_styling]</t>
  </si>
  <si>
    <t>各アセスメント様式情報　個人衛生（整髪）</t>
  </si>
  <si>
    <t>personal_hygiene_[face_wash]</t>
  </si>
  <si>
    <t>各アセスメント様式情報　個人衛生（洗顔）</t>
  </si>
  <si>
    <t>personal_hygiene_[nail_cutting]</t>
  </si>
  <si>
    <t>各アセスメント様式情報　個人衛生（爪切り）</t>
  </si>
  <si>
    <t>roll_over</t>
  </si>
  <si>
    <t>各アセスメント様式情報　寝返り</t>
  </si>
  <si>
    <t>各アセスメント様式情報　座位の保持</t>
  </si>
  <si>
    <t>standup_while_sitting</t>
  </si>
  <si>
    <t>各アセスメント様式情報　座位での乗り移り</t>
  </si>
  <si>
    <t>各アセスメント様式情報　立位の保持</t>
  </si>
  <si>
    <t>基本チェックリスト　記録職員職種</t>
  </si>
  <si>
    <t>evaluate_date_02</t>
  </si>
  <si>
    <t>基本チェックリスト　評価日</t>
  </si>
  <si>
    <t>go_out_by_bus_train</t>
  </si>
  <si>
    <t>基本チェックリスト　バスや電車で、一人で外出していますか</t>
  </si>
  <si>
    <t>go_shopping_daily_good</t>
  </si>
  <si>
    <t>基本チェックリスト　日用品の買い物をしていますか</t>
  </si>
  <si>
    <t>deposit_withdraw_money</t>
  </si>
  <si>
    <t>基本チェックリスト　預貯金の出し入れをしていますか</t>
  </si>
  <si>
    <t>visit_friend</t>
  </si>
  <si>
    <t>基本チェックリスト　友人の家を訪ねていますか</t>
  </si>
  <si>
    <t>discuss_with_family_or_friend</t>
  </si>
  <si>
    <t>基本チェックリスト　家族や友人の相談にのっていますか</t>
  </si>
  <si>
    <t>climb_stair_without_handrails_or_walls</t>
  </si>
  <si>
    <t>基本チェックリスト　階段を手すりや壁をつたわらずに昇っていますか</t>
  </si>
  <si>
    <t>standup_from_chair_without_grab_anything</t>
  </si>
  <si>
    <t>基本チェックリスト　椅子に座った状態から何もつかまらずに立ち上がっています</t>
  </si>
  <si>
    <t>walk_in_15min</t>
  </si>
  <si>
    <t>基本チェックリスト　15分位続けて歩いていますか</t>
  </si>
  <si>
    <t>fallen_in_1_year_past</t>
  </si>
  <si>
    <t>基本チェックリスト　この1年間に転んだことがありますか</t>
  </si>
  <si>
    <t>afraid_of_falling</t>
  </si>
  <si>
    <t>基本チェックリスト　転倒に対する不安は大きいですか</t>
  </si>
  <si>
    <t>weight_loss_2_to_3_kg_over_6months</t>
  </si>
  <si>
    <t>基本チェックリスト　6ヶ月間で2kgから3kg以上の体重減少がありましたか</t>
  </si>
  <si>
    <t>基本チェックリスト　身長（cm）</t>
  </si>
  <si>
    <t>基本チェックリスト　体重（kg）</t>
  </si>
  <si>
    <t>基本チェックリスト　BMI</t>
  </si>
  <si>
    <t>difficult_to_eat_hard_food_than_half_a_year_ago</t>
  </si>
  <si>
    <t>基本チェックリスト　半年前に比べて固いものが食べにくくなりましたか</t>
  </si>
  <si>
    <t>choked_by_tea_or_soup</t>
  </si>
  <si>
    <t>基本チェックリスト　お茶や汁物等でむせることがありますか</t>
  </si>
  <si>
    <t>care_about_thirst</t>
  </si>
  <si>
    <t>基本チェックリスト　口の渇きが気になりますか</t>
  </si>
  <si>
    <t>go_out_once_per_week</t>
  </si>
  <si>
    <t>基本チェックリスト　週に1回以上は外出していますか</t>
  </si>
  <si>
    <t>go_out_less_than_last_year</t>
  </si>
  <si>
    <t>基本チェックリスト　昨年と比べて外出の回数が減っていますか</t>
  </si>
  <si>
    <t>often_ask_same_thing</t>
  </si>
  <si>
    <t>基本チェックリスト　周りの人から｢いつも同じ事を聞く｣などの物忘れがあると言われますか</t>
  </si>
  <si>
    <t>make_a_phone_by_your_self</t>
  </si>
  <si>
    <t>基本チェックリスト　自分で電話番号を調べて、電話をかけることをしていますか</t>
  </si>
  <si>
    <t>did_you_ever_do_not_know_datetime</t>
  </si>
  <si>
    <t>基本チェックリスト　今日が何月何日かわからない時がありますか</t>
  </si>
  <si>
    <t>no_sense_of_fulfillment_in_daily_life</t>
  </si>
  <si>
    <t>基本チェックリスト　（ここ2週間）毎日の生活に充実感がない</t>
  </si>
  <si>
    <t>no_longer_enjoy_what_had_enjoyed_before</t>
  </si>
  <si>
    <t>基本チェックリスト　（ここ2週間）これまで楽しんでやれていたことが楽しめなくなった</t>
  </si>
  <si>
    <t>difficult_to_do_what_had_done_easy_before</t>
  </si>
  <si>
    <t>基本チェックリスト　（ここ2週間）以前は楽にできていたことが今はおっくうに感じられる</t>
  </si>
  <si>
    <t>do_not_think_your_self_is_a_helpful_person</t>
  </si>
  <si>
    <t>基本チェックリスト　（ここ2週間）自分が役に立つ人間だと思えない</t>
  </si>
  <si>
    <t>feel_tired</t>
  </si>
  <si>
    <t>基本チェックリスト　（ここ2週間）わけもなく疲れたような感じがする</t>
  </si>
  <si>
    <t>record_staff_job_category_03</t>
  </si>
  <si>
    <t>改定長谷川式認知症スケール　記録職員職種</t>
  </si>
  <si>
    <t>evaluate_date_03</t>
  </si>
  <si>
    <t>改定長谷川式認知症スケール　評価日</t>
  </si>
  <si>
    <t>dementia_scale</t>
  </si>
  <si>
    <t>改定長谷川式認知症スケール　改定長谷川式認知症スケール</t>
  </si>
  <si>
    <t>dementia_scale_age_how_old_are_you</t>
  </si>
  <si>
    <t>改定長谷川式認知症スケール　年齢　お年はいくつですか？</t>
  </si>
  <si>
    <t>dementia_scale_time_perception_what_date_is_today</t>
  </si>
  <si>
    <t>改定長谷川式認知症スケール　時間の見当識　今日は何年何月何日ですか？何曜日ですか？</t>
  </si>
  <si>
    <t>dementia_scale_location_perception_where_are_we_now</t>
  </si>
  <si>
    <t>改定長谷川式認知症スケール　場所の見当識　私たちが今いるところはどこですか？</t>
  </si>
  <si>
    <t>dementia_scale_repeat_names_of_three_things</t>
  </si>
  <si>
    <t>改定長谷川式認知症スケール　復唱　（3つのものの名前を繰り返す）</t>
  </si>
  <si>
    <t>dementia_scale_calculation_subtract_100_to_7_in_order</t>
  </si>
  <si>
    <t>改定長谷川式認知症スケール　計算　100から7を順番に引く（2回）</t>
  </si>
  <si>
    <t>dementia_scale_recite_number_in_reverse_order_1</t>
  </si>
  <si>
    <t>改定長谷川式認知症スケール　数字の逆唱　６－８－２</t>
  </si>
  <si>
    <t>dementia_scale_recite_number_in_reverse_order_2</t>
  </si>
  <si>
    <t>改定長谷川式認知症スケール　数字の逆唱　３－５－２－９</t>
  </si>
  <si>
    <t>dementia_scale_delayed_playback_of_three_words_1</t>
  </si>
  <si>
    <t>改定長谷川式認知症スケール　３つの言葉の遅延再生　No.12のものの名前を思い出す（１つめ）</t>
  </si>
  <si>
    <t>dementia_scale_delayed_playback_of_three_words_2</t>
  </si>
  <si>
    <t>改定長谷川式認知症スケール　３つの言葉の遅延再生　No.12のものの名前を思い出す（２つめ）</t>
  </si>
  <si>
    <t>dementia_scale_delayed_playback_of_three_words_3</t>
  </si>
  <si>
    <t>改定長谷川式認知症スケール　３つの言葉の遅延再生　No.12のものの名前を思い出す（３つめ）</t>
  </si>
  <si>
    <t>dementia_scale_memorize_article_name_five_unrelated_things</t>
  </si>
  <si>
    <t>改定長谷川式認知症スケール　物品記銘　相互に無関係な５つのものの名前をきく</t>
  </si>
  <si>
    <t>dementia_scale_language_fluency_say_vegetable_names</t>
  </si>
  <si>
    <t>改定長谷川式認知症スケール　言語の流暢性　野菜の名前をできるだけたくさん言う</t>
  </si>
  <si>
    <t>record_staff_job_category_04</t>
  </si>
  <si>
    <t>FIM　記録職員職種</t>
  </si>
  <si>
    <t>evaluate_date_04</t>
  </si>
  <si>
    <t>FIM　評価日</t>
  </si>
  <si>
    <t>fim_meal</t>
  </si>
  <si>
    <t>FIM　食事</t>
  </si>
  <si>
    <t>fim_personal_hygiene_and_adjustment</t>
  </si>
  <si>
    <t>FIM　整容　</t>
  </si>
  <si>
    <t>fim_bed_bath</t>
  </si>
  <si>
    <t>FIM　清拭　</t>
  </si>
  <si>
    <t>fim_changing_clothes_upper_body</t>
  </si>
  <si>
    <t>FIM　更衣（上半身）</t>
  </si>
  <si>
    <t>fim_changing_clothes_lower_body</t>
  </si>
  <si>
    <t>FIM　更衣（下半身）　</t>
  </si>
  <si>
    <t>fim_toilet</t>
  </si>
  <si>
    <t>FIM　トイレ</t>
  </si>
  <si>
    <t>fim_defecation_control</t>
  </si>
  <si>
    <t>FIM　排尿コントロール　</t>
  </si>
  <si>
    <t>fim_urination_control</t>
  </si>
  <si>
    <t>FIM　排便コントロール　</t>
  </si>
  <si>
    <t>fim_bed_wheelchair_transfer</t>
  </si>
  <si>
    <t>FIM　ベッド・車椅子移乗</t>
  </si>
  <si>
    <t>fim_toilet_transfer</t>
  </si>
  <si>
    <t>FIM　トイレ移乗</t>
  </si>
  <si>
    <t>fim_bathtub_shower_transfer</t>
  </si>
  <si>
    <t>FIM　浴槽・シャワー移乗</t>
  </si>
  <si>
    <t>fim_walking_wheelchair_movement</t>
  </si>
  <si>
    <t>FIM　歩行・車椅子移動</t>
  </si>
  <si>
    <t>fim_stair_movement</t>
  </si>
  <si>
    <t>FIM　階段移動</t>
  </si>
  <si>
    <t>fim_understanding</t>
  </si>
  <si>
    <t>FIM　理解　</t>
  </si>
  <si>
    <t>fim_express</t>
  </si>
  <si>
    <t>FIM　表出　</t>
  </si>
  <si>
    <t>fim_social_interaction</t>
  </si>
  <si>
    <t>FIM　社会的交流　</t>
  </si>
  <si>
    <t>fim_problem_solving</t>
  </si>
  <si>
    <t>FIM　問題解決　</t>
  </si>
  <si>
    <t>fim_memory</t>
  </si>
  <si>
    <t>FIM　記憶</t>
  </si>
  <si>
    <t>FORM_8010_2021</t>
  </si>
  <si>
    <t>user_number</t>
  </si>
  <si>
    <t>利用者番号</t>
  </si>
  <si>
    <t>administrator_id</t>
  </si>
  <si>
    <t>アドミニストレーターID</t>
  </si>
  <si>
    <t>discussion_date</t>
  </si>
  <si>
    <t>話し合い日</t>
  </si>
  <si>
    <t>frequency_01</t>
  </si>
  <si>
    <t>NPI評価尺度　A.妄想　頻度</t>
  </si>
  <si>
    <t>severity_01</t>
  </si>
  <si>
    <t>NPI評価尺度　A.妄想　重症度</t>
  </si>
  <si>
    <t>item_score_01</t>
  </si>
  <si>
    <t>NPI評価尺度　A.妄想　項目得点</t>
  </si>
  <si>
    <t>frequency_02</t>
  </si>
  <si>
    <t>NPI評価尺度　B.幻覚　頻度</t>
  </si>
  <si>
    <t>severity_02</t>
  </si>
  <si>
    <t>NPI評価尺度　B.幻覚　重症度</t>
  </si>
  <si>
    <t>item_score_02</t>
  </si>
  <si>
    <t>NPI評価尺度　B.幻覚　項目得点</t>
  </si>
  <si>
    <t>frequency_03</t>
  </si>
  <si>
    <t>NPI評価尺度　C.興奮　頻度</t>
  </si>
  <si>
    <t>severity_03</t>
  </si>
  <si>
    <t>NPI評価尺度　C.興奮　重症度</t>
  </si>
  <si>
    <t>item_score_03</t>
  </si>
  <si>
    <t>NPI評価尺度　C.興奮　項目得点</t>
  </si>
  <si>
    <t>frequency_04</t>
  </si>
  <si>
    <t>NPI評価尺度　D.うつ・不快　頻度</t>
  </si>
  <si>
    <t>severity_04</t>
  </si>
  <si>
    <t>NPI評価尺度　D.うつ・不快　重症度</t>
  </si>
  <si>
    <t>item_score_04</t>
  </si>
  <si>
    <t>NPI評価尺度　D.うつ・不快　項目得点</t>
  </si>
  <si>
    <t>frequency_05</t>
  </si>
  <si>
    <t>NPI評価尺度　E.不安　頻度</t>
  </si>
  <si>
    <t>severity_05</t>
  </si>
  <si>
    <t>NPI評価尺度　E.不安　重症度</t>
  </si>
  <si>
    <t>item_score_05</t>
  </si>
  <si>
    <t>NPI評価尺度　E.不安　項目得点</t>
  </si>
  <si>
    <t>frequency_06</t>
  </si>
  <si>
    <t>NPI評価尺度　F.多幸　頻度</t>
  </si>
  <si>
    <t>severity_06</t>
  </si>
  <si>
    <t>NPI評価尺度　F.多幸　重症度</t>
  </si>
  <si>
    <t>item_score_06</t>
  </si>
  <si>
    <t>NPI評価尺度　F.多幸　項目得点</t>
  </si>
  <si>
    <t>frequency_07</t>
  </si>
  <si>
    <t>NPI評価尺度　G.無為・無関心　頻度</t>
  </si>
  <si>
    <t>severity_07</t>
  </si>
  <si>
    <t>NPI評価尺度　G.無為・無関心　重症度</t>
  </si>
  <si>
    <t>item_score_07</t>
  </si>
  <si>
    <t>NPI評価尺度　G.無為・無関心　項目得点</t>
  </si>
  <si>
    <t>frequency_08</t>
  </si>
  <si>
    <t>NPI評価尺度　H.脱抑制　頻度</t>
  </si>
  <si>
    <t>severity_08</t>
  </si>
  <si>
    <t>NPI評価尺度　H.脱抑制　重症度</t>
  </si>
  <si>
    <t>item_score_08</t>
  </si>
  <si>
    <t>NPI評価尺度　H.脱抑制　項目得点</t>
  </si>
  <si>
    <t>frequency_09</t>
  </si>
  <si>
    <t>NPI評価尺度　I.易刺激性・不安定性　頻度</t>
  </si>
  <si>
    <t>severity_09</t>
  </si>
  <si>
    <t>NPI評価尺度　I.易刺激性・不安定性　重症度</t>
  </si>
  <si>
    <t>item_score_09</t>
  </si>
  <si>
    <t>NPI評価尺度　I.易刺激性・不安定性　項目得点</t>
  </si>
  <si>
    <t>frequency_10</t>
  </si>
  <si>
    <t>NPI評価尺度　J.異常な運動行動　頻度</t>
  </si>
  <si>
    <t>severity_10</t>
  </si>
  <si>
    <t>NPI評価尺度　J.異常な運動行動　重症度</t>
  </si>
  <si>
    <t>item_score_10</t>
  </si>
  <si>
    <t>NPI評価尺度　J.異常な運動行動　項目得点</t>
  </si>
  <si>
    <t>frequency_11</t>
  </si>
  <si>
    <t>NPI評価尺度　K.睡眠と夜間行動障害　頻度</t>
  </si>
  <si>
    <t>severity_11</t>
  </si>
  <si>
    <t>NPI評価尺度　K.睡眠と夜間行動障害　重症度</t>
  </si>
  <si>
    <t>item_score_11</t>
  </si>
  <si>
    <t>NPI評価尺度　K.睡眠と夜間行動障害　項目得点</t>
  </si>
  <si>
    <t>frequency_12</t>
  </si>
  <si>
    <t>NPI評価尺度　L.食欲あるいは食異常行動　頻度</t>
  </si>
  <si>
    <t>severity_12</t>
  </si>
  <si>
    <t>NPI評価尺度　L.食欲あるいは食異常行動　重症度</t>
  </si>
  <si>
    <t>item_score_12</t>
  </si>
  <si>
    <t>NPI評価尺度　L.食欲あるいは食異常行動　項目得点</t>
  </si>
  <si>
    <t>item_score_total</t>
  </si>
  <si>
    <t>NPI評価尺度　合計得点</t>
  </si>
  <si>
    <t>科学的介護推進に関する評価</t>
  </si>
  <si>
    <t>施設／通所・居住区分</t>
  </si>
  <si>
    <t>status</t>
  </si>
  <si>
    <t>評価時点</t>
  </si>
  <si>
    <t>emergency_hospitalization_date_01</t>
  </si>
  <si>
    <t>総論　緊急入院の状況　入院日_01</t>
  </si>
  <si>
    <t>emergency_hospitalization_complaint_fever_01</t>
  </si>
  <si>
    <t>総論　緊急入院の状況　受療時の主訴　発熱_01</t>
  </si>
  <si>
    <t>emergency_hospitalization_complaint_fall_down_01</t>
  </si>
  <si>
    <t>総論　緊急入院の状況　受療時の主訴　転倒_01</t>
  </si>
  <si>
    <t>emergency_hospitalization_complaint_other_01</t>
  </si>
  <si>
    <t>総論　緊急入院の状況　受療時の主訴　その他_01</t>
  </si>
  <si>
    <t>emergency_hospitalization_complaint_other_content_01</t>
  </si>
  <si>
    <t>総論　緊急入院の状況　受療時の主訴　その他（内容）_01</t>
  </si>
  <si>
    <t>emergency_hospitalization_date_02</t>
  </si>
  <si>
    <t>総論　緊急入院の状況　入院日_02</t>
  </si>
  <si>
    <t>emergency_hospitalization_complaint_fever_02</t>
  </si>
  <si>
    <t>総論　緊急入院の状況　受療時の主訴　発熱_02</t>
  </si>
  <si>
    <t>emergency_hospitalization_complaint_fall_down_02</t>
  </si>
  <si>
    <t>総論　緊急入院の状況　受療時の主訴　転倒_02</t>
  </si>
  <si>
    <t>emergency_hospitalization_complaint_other_02</t>
  </si>
  <si>
    <t>総論　緊急入院の状況　受療時の主訴　その他_02</t>
  </si>
  <si>
    <t>emergency_hospitalization_complaint_other_content_02</t>
  </si>
  <si>
    <t>総論　緊急入院の状況　受療時の主訴　その他（内容）_02</t>
  </si>
  <si>
    <t>emergency_hospitalization_date_03</t>
  </si>
  <si>
    <t>総論　緊急入院の状況　入院日_03</t>
  </si>
  <si>
    <t>emergency_hospitalization_complaint_fever_03</t>
  </si>
  <si>
    <t>総論　緊急入院の状況　受療時の主訴　発熱_03</t>
  </si>
  <si>
    <t>emergency_hospitalization_complaint_fall_down_03</t>
  </si>
  <si>
    <t>総論　緊急入院の状況　受療時の主訴　転倒_03</t>
  </si>
  <si>
    <t>emergency_hospitalization_complaint_other_03</t>
  </si>
  <si>
    <t>総論　緊急入院の状況　受療時の主訴　その他_03</t>
  </si>
  <si>
    <t>emergency_hospitalization_complaint_other_content_03</t>
  </si>
  <si>
    <t>総論　緊急入院の状況　受療時の主訴　その他（内容）_03</t>
  </si>
  <si>
    <t>emergency_hospitalization_date_04</t>
  </si>
  <si>
    <t>総論　緊急入院の状況　入院日_04</t>
  </si>
  <si>
    <t>emergency_hospitalization_complaint_fever_04</t>
  </si>
  <si>
    <t>総論　緊急入院の状況　受療時の主訴　発熱_04</t>
  </si>
  <si>
    <t>emergency_hospitalization_complaint_fall_down_04</t>
  </si>
  <si>
    <t>総論　緊急入院の状況　受療時の主訴　転倒_04</t>
  </si>
  <si>
    <t>emergency_hospitalization_complaint_other_04</t>
  </si>
  <si>
    <t>総論　緊急入院の状況　受療時の主訴　その他_04</t>
  </si>
  <si>
    <t>emergency_hospitalization_complaint_other_content_04</t>
  </si>
  <si>
    <t>総論　緊急入院の状況　受療時の主訴　その他（内容）_04</t>
  </si>
  <si>
    <t>emergency_hospitalization_date_05</t>
  </si>
  <si>
    <t>総論　緊急入院の状況　入院日_05</t>
  </si>
  <si>
    <t>emergency_hospitalization_complaint_fever_05</t>
  </si>
  <si>
    <t>総論　緊急入院の状況　受療時の主訴　発熱_05</t>
  </si>
  <si>
    <t>emergency_hospitalization_complaint_fall_down_05</t>
  </si>
  <si>
    <t>総論　緊急入院の状況　受療時の主訴　転倒_05</t>
  </si>
  <si>
    <t>emergency_hospitalization_complaint_other_05</t>
  </si>
  <si>
    <t>総論　緊急入院の状況　受療時の主訴　その他_05</t>
  </si>
  <si>
    <t>emergency_hospitalization_complaint_other_content_05</t>
  </si>
  <si>
    <t>総論　緊急入院の状況　受療時の主訴　その他（内容）_05</t>
  </si>
  <si>
    <t>family</t>
  </si>
  <si>
    <t>総論　家族の状況</t>
  </si>
  <si>
    <t>総論　サービス利用終了理由　サービス利用終了日</t>
  </si>
  <si>
    <t>総論　サービス利用終了理由　理由</t>
  </si>
  <si>
    <t>口腔・栄養　身長</t>
  </si>
  <si>
    <t>口腔・栄養　体重</t>
  </si>
  <si>
    <t>口腔・栄養　低栄養状態のリスクレベル</t>
  </si>
  <si>
    <t>口腔・栄養　栄養補給法　経口摂取</t>
  </si>
  <si>
    <t>口腔・栄養　栄養補給法　経腸栄養</t>
  </si>
  <si>
    <t>口腔・栄養　栄養補給法　静脈栄養</t>
  </si>
  <si>
    <t>口腔・栄養　食事形態</t>
  </si>
  <si>
    <t>口腔・栄養　とろみ</t>
  </si>
  <si>
    <t>口腔・栄養　食事摂取量　全体</t>
  </si>
  <si>
    <t>口腔・栄養　食事摂取量　主食</t>
  </si>
  <si>
    <t>口腔・栄養　食事摂取量　副食</t>
  </si>
  <si>
    <t>口腔・栄養　必要栄養量　エネルギー</t>
  </si>
  <si>
    <t>口腔・栄養　必要栄養量　たんぱく質</t>
  </si>
  <si>
    <t>口腔・栄養　提供栄養量　エネルギー</t>
  </si>
  <si>
    <t>口腔・栄養　提供栄養量　たんぱく質</t>
  </si>
  <si>
    <t>口腔・栄養　褥瘡</t>
  </si>
  <si>
    <t>denture</t>
  </si>
  <si>
    <t>口腔・栄養　義歯の使用</t>
  </si>
  <si>
    <t>choke</t>
  </si>
  <si>
    <t>口腔・栄養　むせ</t>
  </si>
  <si>
    <t>stains_on_teeth</t>
  </si>
  <si>
    <t>口腔・栄養　歯の汚れ</t>
  </si>
  <si>
    <t>condition_of_gums</t>
  </si>
  <si>
    <t>口腔・栄養　歯肉の腫れ・出血</t>
  </si>
  <si>
    <t>認知症　認知症の診断　アルツハイマー病</t>
  </si>
  <si>
    <t>認知症　認知症の診断　血管性認知症</t>
  </si>
  <si>
    <t>認知症　認知症の診断　レビー小体病</t>
  </si>
  <si>
    <t>認知症　認知症の診断　その他</t>
  </si>
  <si>
    <t>認知症　認知症の診断　その他（内容）</t>
  </si>
  <si>
    <t>diagnosis_of_dementia_evaluate_1_1</t>
  </si>
  <si>
    <t>認知症　生活・認知機能尺度　身近なもの（たとえば、メガネや入れ歯、財布、上着、鍵など）を置いた場所を覚えていますか</t>
  </si>
  <si>
    <t>diagnosis_of_dementia_evaluate_1_2</t>
  </si>
  <si>
    <t>認知症　生活・認知機能尺度　身の回りに起こった日常的な出来事（たとえば、食事、入浴、リハビリテーションや外出など）をどのくらいの期間、覚えていますか</t>
  </si>
  <si>
    <t>diagnosis_of_dementia_evaluate_2</t>
  </si>
  <si>
    <t>認知症　生活・認知機能尺度　現在の日付や場所等についてどの程度認識できますか</t>
  </si>
  <si>
    <t>diagnosis_of_dementia_evaluate_3</t>
  </si>
  <si>
    <t>認知症　生活・認知機能尺度　誰かに何かを伝えたいと思っているとき、どれくらい会話でそれを伝えることができますか</t>
  </si>
  <si>
    <t>diagnosis_of_dementia_evaluate_4</t>
  </si>
  <si>
    <t>認知症　生活・認知機能尺度　一人で服薬ができますか</t>
  </si>
  <si>
    <t>diagnosis_of_dementia_evaluate_5</t>
  </si>
  <si>
    <t>認知症　生活・認知機能尺度　一人で着替えることができますか</t>
  </si>
  <si>
    <t>diagnosis_of_dementia_evaluate_6</t>
  </si>
  <si>
    <t>認知症　生活・認知機能尺度　テレビやエアコンなどの電化製品を操作できますか</t>
  </si>
  <si>
    <t>認知症　Vitality Index　リハビリ・活動</t>
  </si>
  <si>
    <t>認知症　DBD13　忘れてしまうことが多いため，同じことを何度も聞いてしまう</t>
  </si>
  <si>
    <t>認知症　DBD13　よく物をなくしたり，置場所を間違えたりする</t>
  </si>
  <si>
    <t>認知症　DBD13　日常的な物事に関心を持てない</t>
  </si>
  <si>
    <t>認知症　DBD13　特別な理由がないのに夜中に起きて布団から出てしまう</t>
  </si>
  <si>
    <t>認知症　DBD13　他人が納得できる根拠がない状況で，他人に文句を言ってしまう</t>
  </si>
  <si>
    <t>認知症　DBD13　昼間，寝ていることが多い</t>
  </si>
  <si>
    <t>認知症　DBD13　過度に歩き回ることが多い</t>
  </si>
  <si>
    <t>認知症　DBD13　同じ動作を何回も繰り返してしまう</t>
  </si>
  <si>
    <t>認知症　DBD13　荒い口調で相手を責めるような言葉を出してしまう</t>
  </si>
  <si>
    <t>認知症　DBD13　服装が場違いな，あるいは季節に合わない場合がある</t>
  </si>
  <si>
    <t>認知症　DBD13　世話をしてもらうことを受け入れられない</t>
  </si>
  <si>
    <t>認知症　DBD13　周囲にわかってもらえるような理由なしに物を貯め込んでしまう</t>
  </si>
  <si>
    <t>認知症　DBD13　引き出しやたんすの物を取り出そうとして，中身を全部出してしまうことがある</t>
  </si>
  <si>
    <t>basic_operation</t>
  </si>
  <si>
    <t>その他　ICFステージング　基本動作</t>
  </si>
  <si>
    <t>walking_moving</t>
  </si>
  <si>
    <t>その他　ICFステージング　歩行・移動</t>
  </si>
  <si>
    <t>cognitive_orientation</t>
  </si>
  <si>
    <t>その他　ICFステージング　認知機能　オリエンテーション（見当識）</t>
  </si>
  <si>
    <t>cognitive_communication</t>
  </si>
  <si>
    <t>その他　ICFステージング　認知機能　コミュニケーション</t>
  </si>
  <si>
    <t>cognitive_mental_activity</t>
  </si>
  <si>
    <t>その他　ICFステージング　認知機能　精神活動</t>
  </si>
  <si>
    <t>swallowing_function</t>
  </si>
  <si>
    <t>その他　ICFステージング　食事　嚥下機能</t>
  </si>
  <si>
    <t>eating_assistance</t>
  </si>
  <si>
    <t>その他　ICFステージング　食事　食事動作および食事介助</t>
  </si>
  <si>
    <t>excretion</t>
  </si>
  <si>
    <t>その他　ICFステージング　排泄の動作</t>
  </si>
  <si>
    <t>bathing</t>
  </si>
  <si>
    <t>その他　ICFステージング　入浴動作</t>
  </si>
  <si>
    <t>oral_care</t>
  </si>
  <si>
    <t>その他　ICFステージング　整容　口腔ケア</t>
  </si>
  <si>
    <t>dressing</t>
  </si>
  <si>
    <t>その他　ICFステージング　整容　整容</t>
  </si>
  <si>
    <t>dressing_action</t>
  </si>
  <si>
    <t>その他　ICFステージング　整容　衣服の着脱</t>
  </si>
  <si>
    <t>leisure</t>
  </si>
  <si>
    <t>その他　ICFステージング　社会参加　余暇</t>
  </si>
  <si>
    <t>communication</t>
  </si>
  <si>
    <t>その他　ICFステージング　社会参加　社会交流</t>
  </si>
  <si>
    <t>specific_diseases</t>
  </si>
  <si>
    <t>特定疾病または生活機能低下の直接の原因</t>
  </si>
  <si>
    <t>傷病名（コード）</t>
  </si>
  <si>
    <t>薬剤コード種別</t>
  </si>
  <si>
    <t>薬剤コード</t>
  </si>
  <si>
    <t>栄養・摂食嚥下スクリーニング・アセスメント・モニタリング</t>
  </si>
  <si>
    <t>trinity_attempt</t>
  </si>
  <si>
    <t>リハ・栄養・口腔の一体的取り組み</t>
  </si>
  <si>
    <t>低栄養状態のリスク　3%以上の体重減少率（kg/1ヶ月）　3%以上の体重減少（kg/1ヶ月）の有無</t>
  </si>
  <si>
    <t>低栄養状態のリスク　3%以上の体重減少率（kg/3ヶ月）　3%以上の体重減少（kg/3ヶ月）の有無</t>
  </si>
  <si>
    <t>低栄養状態のリスク　3%以上の体重減少率（kg/6ヶ月）　3%以上の体重減少（kg/6ヶ月）の有無</t>
  </si>
  <si>
    <t>食生活状況等　栄養補給の状態　食事摂取量（割合）</t>
  </si>
  <si>
    <t>食生活状況等　栄養補給の状態　主食の摂取量（割合）</t>
  </si>
  <si>
    <t>食生活状況等　栄養補給の状態　主菜、副菜の摂取量（割合）　主菜の摂取量</t>
  </si>
  <si>
    <t>食生活状況等　栄養補給の状態　主菜、副菜の摂取量（割合）　副菜の摂取量</t>
  </si>
  <si>
    <t>食生活状況等　嚥下調整食の必要性</t>
  </si>
  <si>
    <t>食生活状況等　食事の留意事項（内容）</t>
  </si>
  <si>
    <t>多職種による栄養ケアの課題（低栄養関連問題）　口腔関係　その他・気が付いた点</t>
  </si>
  <si>
    <t>多職種による栄養ケアの課題（低栄養関連問題）　その他　褥瘡（再掲）</t>
  </si>
  <si>
    <t>glim_evaluation</t>
  </si>
  <si>
    <t>GLIM基準による評価　</t>
  </si>
  <si>
    <t>glim_evaluation_low_nutrition</t>
  </si>
  <si>
    <t>GLIM基準による評価　低栄養</t>
  </si>
  <si>
    <t xml:space="preserve">経口維持加算(Ⅰ)又は(Ⅱ)を算定している場合は必須　摂食・嚥下の課題　　水飲みテスト </t>
  </si>
  <si>
    <t xml:space="preserve">経口維持加算(Ⅰ)又は(Ⅱ)を算定している場合は必須　摂食・嚥下の課題　　頚部聴診法 </t>
  </si>
  <si>
    <t xml:space="preserve">経口維持加算(Ⅰ)又は(Ⅱ)を算定している場合は必須　摂食・嚥下の課題　　嚥下内視鏡検査 </t>
  </si>
  <si>
    <t>経口維持加算(Ⅰ)又は(Ⅱ)を算定している場合は必須　摂食・嚥下の課題　　嚥下造影検査</t>
  </si>
  <si>
    <t>経口維持加算(Ⅰ)又は(Ⅱ)を算定している場合は必須　摂食・嚥下の課題　　咀嚼能力・機能の検査　</t>
  </si>
  <si>
    <t>経口維持加算(Ⅰ)又は(Ⅱ)を算定している場合は必須　摂食・嚥下の課題　　認知機能に課題あり</t>
  </si>
  <si>
    <t>経口維持加算(Ⅰ)又は(Ⅱ)を算定している場合は必須　摂食・嚥下の課題　　その他の有無</t>
  </si>
  <si>
    <t>経口維持加算(Ⅰ)又は(Ⅱ)を算定している場合は必須　摂食・嚥下の課題　　その他（内容）</t>
  </si>
  <si>
    <t>経口維持加算(Ⅰ)又は(Ⅱ)を算定している場合は必須　摂食・嚥下の課題　　実施日</t>
  </si>
  <si>
    <t>経口維持加算(Ⅰ)又は(Ⅱ)を算定している場合は必須　摂食・嚥下の課題　検査結果や観察等を通して把握した課題の所在　認知機能</t>
  </si>
  <si>
    <t>経口維持加算(Ⅰ)又は(Ⅱ)を算定している場合は必須　摂食・嚥下の課題　検査結果や観察等を通して把握した課題の所在　咀嚼・口腔機能</t>
  </si>
  <si>
    <t>経口維持加算(Ⅰ)又は(Ⅱ)を算定している場合は必須　摂食・嚥下の課題　検査結果や観察等を通して把握した課題の所在　嚥下機能</t>
  </si>
  <si>
    <t>経口維持加算(Ⅰ)又は(Ⅱ)を算定している場合は必須　食事の観察　参加者　医師</t>
  </si>
  <si>
    <t>経口維持加算(Ⅰ)又は(Ⅱ)を算定している場合は必須　食事の観察　参加者　歯科医師　</t>
  </si>
  <si>
    <t>経口維持加算(Ⅰ)又は(Ⅱ)を算定している場合は必須　食事の観察　参加者　管理栄養士</t>
  </si>
  <si>
    <t>経口維持加算(Ⅰ)又は(Ⅱ)を算定している場合は必須　食事の観察　参加者　栄養士</t>
  </si>
  <si>
    <t>経口維持加算(Ⅰ)又は(Ⅱ)を算定している場合は必須　食事の観察　参加者　歯科衛生士</t>
  </si>
  <si>
    <t>経口維持加算(Ⅰ)又は(Ⅱ)を算定している場合は必須　食事の観察　参加者　言語聴覚士</t>
  </si>
  <si>
    <t>経口維持加算(Ⅰ)又は(Ⅱ)を算定している場合は必須　食事の観察　参加者　作業療法士　</t>
  </si>
  <si>
    <t>経口維持加算(Ⅰ)又は(Ⅱ)を算定している場合は必須　食事の観察　参加者　理学療法士</t>
  </si>
  <si>
    <t>経口維持加算(Ⅰ)又は(Ⅱ)を算定している場合は必須　食事の観察　参加者　看護職員</t>
  </si>
  <si>
    <t>経口維持加算(Ⅰ)又は(Ⅱ)を算定している場合は必須　食事の観察　参加者　介護職員</t>
  </si>
  <si>
    <t>経口維持加算(Ⅰ)又は(Ⅱ)を算定している場合は必須　食事の観察　参加者　介護支援専門員</t>
  </si>
  <si>
    <t>経口維持加算(Ⅰ)又は(Ⅱ)を算定している場合は必須　食事の観察　参加者　実施日</t>
  </si>
  <si>
    <t>経口維持加算(Ⅰ)又は(Ⅱ)を算定している場合は必須　多職種会議　参加者　医師</t>
  </si>
  <si>
    <t>経口維持加算(Ⅰ)又は(Ⅱ)を算定している場合は必須　多職種会議　参加者　歯科医師</t>
  </si>
  <si>
    <t>経口維持加算(Ⅰ)又は(Ⅱ)を算定している場合は必須　多職種会議　参加者　管理栄養士</t>
  </si>
  <si>
    <t>経口維持加算(Ⅰ)又は(Ⅱ)を算定している場合は必須　多職種会議　参加者　栄養士</t>
  </si>
  <si>
    <t>経口維持加算(Ⅰ)又は(Ⅱ)を算定している場合は必須　多職種会議　参加者　歯科衛生士</t>
  </si>
  <si>
    <t>経口維持加算(Ⅰ)又は(Ⅱ)を算定している場合は必須　多職種会議　参加者　言語聴覚士　</t>
  </si>
  <si>
    <t>経口維持加算(Ⅰ)又は(Ⅱ)を算定している場合は必須　多職種会議　参加者　作業療法士</t>
  </si>
  <si>
    <t>経口維持加算(Ⅰ)又は(Ⅱ)を算定している場合は必須　多職種会議　参加者　理学療法士　</t>
  </si>
  <si>
    <t>経口維持加算(Ⅰ)又は(Ⅱ)を算定している場合は必須　多職種会議　参加者　看護職員</t>
  </si>
  <si>
    <t>経口維持加算(Ⅰ)又は(Ⅱ)を算定している場合は必須　多職種会議　参加者　介護職員</t>
  </si>
  <si>
    <t>経口維持加算(Ⅰ)又は(Ⅱ)を算定している場合は必須　多職種会議　参加者　介護支援専門員</t>
  </si>
  <si>
    <t>経口維持加算(Ⅰ)又は(Ⅱ)を算定している場合は必須　多職種会議　参加者　実施日</t>
  </si>
  <si>
    <t>経口維持加算(Ⅰ)又は(Ⅱ)を算定している場合は必須　多職種会議　食事の形態・とろみ、補助食の活用</t>
  </si>
  <si>
    <t>経口維持加算(Ⅰ)又は(Ⅱ)を算定している場合は必須　多職種会議　食事の周囲環境</t>
  </si>
  <si>
    <t>経口維持加算(Ⅰ)又は(Ⅱ)を算定している場合は必須　多職種会議　食事の介助の方法</t>
  </si>
  <si>
    <t>経口維持加算(Ⅰ)又は(Ⅱ)を算定している場合は必須　多職種会議　口腔のケアの方法</t>
  </si>
  <si>
    <t>経口維持加算(Ⅰ)又は(Ⅱ)を算定している場合は必須　多職種会議　医療又は歯科医療受療の必要性</t>
  </si>
  <si>
    <t>経口維持加算(Ⅰ)又は(Ⅱ)を算定している場合は必須　特記事項</t>
  </si>
  <si>
    <t>栄養ケア等計画書</t>
  </si>
  <si>
    <t>first_create_date</t>
  </si>
  <si>
    <t>解決すべき課題（ニーズ）　低栄養状態のリスクレベル</t>
  </si>
  <si>
    <t>口腔衛生管理加算</t>
  </si>
  <si>
    <t>日常生活自立度　障害高齢者</t>
  </si>
  <si>
    <t>日常生活自立度　認知症高齢者</t>
  </si>
  <si>
    <t>現在の歯科受診について　かかりつけ歯科医</t>
  </si>
  <si>
    <t>dental_checkup</t>
  </si>
  <si>
    <t>現在の歯科受診について　直近1年間の歯科受診</t>
  </si>
  <si>
    <t>dental_checkup_year</t>
  </si>
  <si>
    <t>直近の歯科受診現在の歯科受診について　最終受診年月　受診年</t>
  </si>
  <si>
    <t>dental_checkup_month</t>
  </si>
  <si>
    <t>直近の歯科受診現在の歯科受診について　最終受診年月　受診月</t>
  </si>
  <si>
    <t>義歯の使用</t>
  </si>
  <si>
    <t>栄養補給法　経口摂取</t>
  </si>
  <si>
    <t xml:space="preserve">food_form_enteral_nutrition </t>
  </si>
  <si>
    <t>栄養補給法　経腸栄養</t>
  </si>
  <si>
    <t xml:space="preserve">food_form_tube_feeding </t>
  </si>
  <si>
    <t>栄養補給法　静脈栄養</t>
  </si>
  <si>
    <t>食形態等　食事形態</t>
  </si>
  <si>
    <t>誤嚥性肺炎の発症・既往</t>
  </si>
  <si>
    <t>date_of_onset_year</t>
  </si>
  <si>
    <t>誤嚥性肺炎の発症・既往　直近の発症年月　発症年</t>
  </si>
  <si>
    <t>date_of_onset_month</t>
  </si>
  <si>
    <t>誤嚥性肺炎の発症・既往　直近の発症年月　発症月</t>
  </si>
  <si>
    <t>同一月内の訪問歯科衛生指導（医療保険）の実施の有無</t>
  </si>
  <si>
    <t>記入日</t>
  </si>
  <si>
    <t>口腔に関する問題点等　口腔衛生状態</t>
  </si>
  <si>
    <t>口腔に関する問題点等　口腔衛生状態　口臭</t>
  </si>
  <si>
    <t>口腔に関する問題点等　口腔衛生状態　歯の汚れ</t>
  </si>
  <si>
    <t>口腔に関する問題点等　口腔衛生状態　義歯の汚れ</t>
  </si>
  <si>
    <t>口腔に関する問題点等　口腔衛生状態　舌苔</t>
  </si>
  <si>
    <t>口腔に関する問題点等　口腔機能の状態</t>
  </si>
  <si>
    <t>no_teeth_alignment</t>
  </si>
  <si>
    <t>口腔に関する問題点等　口腔機能の状態　奥歯のかみ合わせがない</t>
  </si>
  <si>
    <t>口腔に関する問題点等　口腔機能の状態　食べこぼし</t>
  </si>
  <si>
    <t>口腔に関する問題点等　口腔機能の状態　むせ</t>
  </si>
  <si>
    <t>口腔に関する問題点等　口腔機能の状態　口腔乾燥</t>
  </si>
  <si>
    <t>口腔に関する問題点等　口腔機能の状態　舌の動きが悪い</t>
  </si>
  <si>
    <t>is_gargle</t>
  </si>
  <si>
    <t>口腔に関する問題点等　口腔機能の状態　ぶくぶくうがいが困難</t>
  </si>
  <si>
    <t>口腔に関する問題点等　歯数の問題</t>
  </si>
  <si>
    <t>口腔に関する問題点等　歯数</t>
  </si>
  <si>
    <t>口腔に関する問題点等　歯の問題　</t>
  </si>
  <si>
    <t>口腔に関する問題点等　歯の問題　う蝕</t>
  </si>
  <si>
    <t>口腔に関する問題点等　歯の問題　歯の破折</t>
  </si>
  <si>
    <t>口腔に関する問題点等　歯の問題　修復物脱離</t>
  </si>
  <si>
    <t>is_remaining_teeth</t>
  </si>
  <si>
    <t>口腔に関する問題点等　歯の問題　残根歯</t>
  </si>
  <si>
    <t>口腔に関する問題点等　歯の問題　その他</t>
  </si>
  <si>
    <t>口腔に関する問題点等　歯の問題　その他（内容）</t>
  </si>
  <si>
    <t>口腔に関する問題点等　義歯の問題　</t>
  </si>
  <si>
    <t>口腔に関する問題点等　義歯の問題　不適合</t>
  </si>
  <si>
    <t>口腔に関する問題点等　義歯の問題　破損</t>
  </si>
  <si>
    <t>is_necessary</t>
  </si>
  <si>
    <t>口腔に関する問題点等　義歯の問題　義歯の問題　必要だが使用していない</t>
  </si>
  <si>
    <t>口腔に関する問題点等　義歯の問題　その他</t>
  </si>
  <si>
    <t>口腔に関する問題点等　義歯の問題　　その他（内容）</t>
  </si>
  <si>
    <t>口腔に関する問題点等　歯周病</t>
  </si>
  <si>
    <t>口腔に関する問題点等　口腔粘膜疾患（潰瘍等）</t>
  </si>
  <si>
    <t>is_dental_disease</t>
  </si>
  <si>
    <t>口腔衛生の管理内容　実施目標　歯科疾患</t>
  </si>
  <si>
    <t>is_dental_disease_detail_prevention</t>
  </si>
  <si>
    <t>口腔衛生の管理内容　実施目標　歯科疾患　詳細　重症化防止</t>
  </si>
  <si>
    <t>is_dental_disease_detail_improvement</t>
  </si>
  <si>
    <t>口腔衛生の管理内容　実施目標　歯科疾患　詳細　改善</t>
  </si>
  <si>
    <t>is_oral_hygiene</t>
  </si>
  <si>
    <t>口腔衛生の管理内容　実施目標　口腔衛生</t>
  </si>
  <si>
    <t>is_oral_hygiene_independence</t>
  </si>
  <si>
    <t>口腔衛生の管理内容　実施目標　口腔衛生　自立</t>
  </si>
  <si>
    <t>is_oral_hygiene_improving_oral_cleaning_skills</t>
  </si>
  <si>
    <t>口腔衛生の管理内容　実施目標　口腔衛生　介護者の口腔清掃の技術向上</t>
  </si>
  <si>
    <t>is_oral_hygiene_stable_oral_cleaning</t>
  </si>
  <si>
    <t>口腔衛生の管理内容　実施目標　口腔衛生　専門職の安定的な口腔清掃等</t>
  </si>
  <si>
    <t>is_eating_and_swallowing</t>
  </si>
  <si>
    <t>口腔衛生の管理内容　実施目標　摂食嚥下等の口腔機能</t>
  </si>
  <si>
    <t>is_eating_and_swallowing_detail</t>
  </si>
  <si>
    <t>口腔衛生の管理内容　実施目標　摂食嚥下等の口腔機能　詳細</t>
  </si>
  <si>
    <t>is_food_form</t>
  </si>
  <si>
    <t>口腔衛生の管理内容　実施目標　食形態　</t>
  </si>
  <si>
    <t>is_food_form_detail</t>
  </si>
  <si>
    <t>口腔衛生の管理内容　実施目標　食形態　詳細</t>
  </si>
  <si>
    <t>is_nutritional_status</t>
  </si>
  <si>
    <t>口腔衛生の管理内容　実施目標　栄養状態</t>
  </si>
  <si>
    <t>is_nutritional_status_detail</t>
  </si>
  <si>
    <t>口腔衛生の管理内容　実施目標　栄養状態　詳細</t>
  </si>
  <si>
    <t>is_aspiration_pneumonitis</t>
  </si>
  <si>
    <t>口腔衛生の管理内容　実施目標　誤嚥性肺炎の予防</t>
  </si>
  <si>
    <t>口腔衛生の管理内容　実施目標　その他</t>
  </si>
  <si>
    <t>口腔衛生の管理内容　実施目標　その他（内容）</t>
  </si>
  <si>
    <t>口腔衛生の管理内容　実施内容　口腔の清掃</t>
  </si>
  <si>
    <t>口腔衛生の管理内容　実施内容　口腔の清掃に関する指導</t>
  </si>
  <si>
    <t>口腔衛生の管理内容　実施内容　義歯の清掃</t>
  </si>
  <si>
    <t>口腔衛生の管理内容　実施内容　義歯の清掃に関する指導</t>
  </si>
  <si>
    <t>口腔衛生の管理内容　実施内容　摂食嚥下等の口腔機能に関する指導</t>
  </si>
  <si>
    <t>口腔衛生の管理内容　実施内容　誤嚥性肺炎の予防に関する指導</t>
  </si>
  <si>
    <t>口腔衛生の管理内容　実施内容　その他</t>
  </si>
  <si>
    <t>口腔衛生の管理内容　実施内容　その他(内容）</t>
  </si>
  <si>
    <t>口腔衛生の管理内容　実施頻度</t>
  </si>
  <si>
    <t>口腔衛生の管理内容　実施頻度 その他（内容）</t>
  </si>
  <si>
    <t>口腔衛生等の管理　口腔清掃</t>
  </si>
  <si>
    <t>口腔衛生等の管理　口腔清掃に関する指導</t>
  </si>
  <si>
    <t>口腔衛生等の管理　義歯の清掃</t>
  </si>
  <si>
    <t>口腔衛生等の管理　義歯の清掃に関する指導</t>
  </si>
  <si>
    <t>口腔衛生等の管理　摂食嚥下等の口腔機能に関する指導</t>
  </si>
  <si>
    <t>口腔衛生等の管理　誤嚥性肺炎の予防に関する指導</t>
  </si>
  <si>
    <t>口腔衛生等の管理　その他</t>
  </si>
  <si>
    <t>口腔衛生等の管理　その他（内容）</t>
  </si>
  <si>
    <t>介護職員への技術的助言等の内容　入所者のリスクに応じた口腔清掃等の実施　</t>
  </si>
  <si>
    <t>介護職員への技術的助言等の内容　口腔清掃にかかる知識、技術の習得の必要性</t>
  </si>
  <si>
    <t>介護職員への技術的助言等の内容　摂食嚥下等の口腔機能の改善のための取組の実施</t>
  </si>
  <si>
    <t>介護職員への技術的助言等の内容　食事の状態、食形態等の確認検討の必要性</t>
  </si>
  <si>
    <t>is_oral_care_support_01_05</t>
  </si>
  <si>
    <t>　介護職員への技術的助言等の内容　現在の取組の継続</t>
  </si>
  <si>
    <t>介護職員への技術的助言等の内容　その他</t>
  </si>
  <si>
    <t>介護職員への技術的助言等の内容　その他（内容）</t>
  </si>
  <si>
    <t>口腔機能向上サービスに関する計画書</t>
  </si>
  <si>
    <t>現在の歯科受診について　直近1年間の歯科受診　最終受診年月　受診年</t>
  </si>
  <si>
    <t>現在の歯科受診について　直近1年間の歯科受診　最終受診年月　受診月</t>
  </si>
  <si>
    <t>誤嚥性肺炎の発症・既往　</t>
  </si>
  <si>
    <t>screening_and_monitoring_date</t>
  </si>
  <si>
    <t>口腔の健康状態の評価・再評価　実施日</t>
  </si>
  <si>
    <t>screening_and_monitoring_record_staff_job_category_01</t>
  </si>
  <si>
    <t>口腔の健康状態の評価・再評価　口腔衛生状態　記入者　歯科衛生士</t>
  </si>
  <si>
    <t>screening_and_monitoring_record_staff_job_category_02</t>
  </si>
  <si>
    <t>口腔の健康状態の評価・再評価　口腔衛生状態　記入者　看護職員</t>
  </si>
  <si>
    <t>screening_and_monitoring_record_staff_job_category_03</t>
  </si>
  <si>
    <t>口腔の健康状態の評価・再評価　記入者　言語聴覚士</t>
  </si>
  <si>
    <t>problem_bad_breath</t>
  </si>
  <si>
    <t>口腔の健康状態の評価・再評価　口腔衛生状態　口臭</t>
  </si>
  <si>
    <t>teeth_staining</t>
  </si>
  <si>
    <t>口腔の健康状態の評価・再評価　口腔衛生状態　歯の汚れ</t>
  </si>
  <si>
    <t>denture_staining</t>
  </si>
  <si>
    <t>口腔の健康状態の評価・再評価　口腔衛生状態　義歯の汚れ</t>
  </si>
  <si>
    <t>coating_tongue</t>
  </si>
  <si>
    <t>口腔の健康状態の評価・再評価　口腔衛生状態　舌苔</t>
  </si>
  <si>
    <t>teeth_alignment</t>
  </si>
  <si>
    <t>口腔の健康状態の評価・再評価　口腔機能の状態　奥歯のかみ合わせ</t>
  </si>
  <si>
    <t>problem_spill_food</t>
  </si>
  <si>
    <t>口腔の健康状態の評価・再評価　口腔機能の状態　食べこぼし</t>
  </si>
  <si>
    <t>口腔の健康状態の評価・再評価　口腔機能の状態　むせ</t>
  </si>
  <si>
    <t>dryness_of_mouth</t>
  </si>
  <si>
    <t>口腔の健康状態の評価・再評価　口腔機能の状態　口腔乾燥</t>
  </si>
  <si>
    <t>move_tongue</t>
  </si>
  <si>
    <t>口腔の健康状態の評価・再評価　口腔機能の状態　舌の動きが悪い</t>
  </si>
  <si>
    <t>口腔の健康状態の評価・再評価　口腔機能の状態　ぶくぶくうがい</t>
  </si>
  <si>
    <t>is_necessity_dental_visit</t>
  </si>
  <si>
    <t>口腔の健康状態の評価・再評価　歯科受診の必要性</t>
  </si>
  <si>
    <t>is_possibility_of_tooth_denture</t>
  </si>
  <si>
    <t>口腔の健康状態の評価・再評価　特記事項　歯（う蝕、修復物脱離等）、義歯（義歯不適合等）、歯周病、口腔粘膜（潰瘍等）の疾患の可能性</t>
  </si>
  <si>
    <t>is_diseases_related_to_voice_language_function</t>
  </si>
  <si>
    <t>口腔の健康状態の評価・再評価　特記事項　音声・言語機能に関する疾患の可能性</t>
  </si>
  <si>
    <t>is_other_diseases</t>
  </si>
  <si>
    <t>口腔の健康状態の評価・再評価　特記事項　その他</t>
  </si>
  <si>
    <t>other_diseases_contents</t>
  </si>
  <si>
    <t>口腔の健康状態の評価・再評価　特記事項　その他（内容）</t>
  </si>
  <si>
    <t>口腔機能改善管理計画　目標　歯科疾患</t>
  </si>
  <si>
    <t>口腔機能改善管理計画　目標　歯科疾患　詳細　重症化予防</t>
  </si>
  <si>
    <t>口腔機能改善管理計画　目標　歯科疾患　詳細　改善</t>
  </si>
  <si>
    <t>is_dental_disease_detail_dental</t>
  </si>
  <si>
    <t>口腔機能改善管理計画　目標　歯科疾患　詳細　歯科受診</t>
  </si>
  <si>
    <t>oral_cleaning_detail</t>
  </si>
  <si>
    <t>口腔機能改善管理計画　目標　口腔衛生　詳細</t>
  </si>
  <si>
    <t>口腔機能改善管理計画　目標　口腔衛生の改善目標　詳細（内容）</t>
  </si>
  <si>
    <t>口腔機能改善管理計画　目標　摂食・嚥下等の口腔機能</t>
  </si>
  <si>
    <t>oral_cavity_function_detail</t>
  </si>
  <si>
    <t>口腔機能改善管理計画　目標　摂食・嚥下等の口腔機能　詳細</t>
  </si>
  <si>
    <t>口腔機能改善管理計画　目標　摂食・嚥下等の口腔機能の改善目標　詳細（内容）</t>
  </si>
  <si>
    <t>food_form_detail</t>
  </si>
  <si>
    <t>口腔機能改善管理計画　目標　食形態　詳細</t>
  </si>
  <si>
    <t>口腔機能改善管理計画　目標　食形態の改善目標　詳細（内容）</t>
  </si>
  <si>
    <t>nutrition_form_flag</t>
  </si>
  <si>
    <t>口腔機能改善管理計画　目標　栄養状態</t>
  </si>
  <si>
    <t>nutrition_form_detail</t>
  </si>
  <si>
    <t>口腔機能改善管理計画　目標　栄養状態　詳細</t>
  </si>
  <si>
    <t>nutrition_form_notice</t>
  </si>
  <si>
    <t>口腔機能改善管理計画　目標　栄養状態の改善目標　詳細（内容）</t>
  </si>
  <si>
    <t>language_voice_function_detail</t>
  </si>
  <si>
    <t>口腔機能改善管理計画　目標　音声・言語機能　詳細</t>
  </si>
  <si>
    <t>口腔機能改善管理計画　目標　音声・言語機能の改善目標　詳細（内容）</t>
  </si>
  <si>
    <t>口腔機能改善管理計画　目標　その他　</t>
  </si>
  <si>
    <t>口腔機能改善管理計画　目標　その他（内容）</t>
  </si>
  <si>
    <t>is_contents_oral_cleaning</t>
  </si>
  <si>
    <t>口腔機能改善管理計画　実施内容　口腔清掃</t>
  </si>
  <si>
    <t>口腔機能改善管理計画　実施内容　口腔清掃に関する指導</t>
  </si>
  <si>
    <t>口腔機能改善管理計画　実施内容　摂食嚥下等の口腔機能に関する指導　　　　</t>
  </si>
  <si>
    <t>is_contents_guidance_aspiration_pneumonia_prevention</t>
  </si>
  <si>
    <t>口腔機能改善管理計画　実施内容　誤嚥性肺炎の予防に関する指導　　　　　　　　　　</t>
  </si>
  <si>
    <t>口腔機能改善管理計画　実施内容　その他（内容）</t>
  </si>
  <si>
    <t>plan_date</t>
  </si>
  <si>
    <t>実施記録　実施年月日</t>
  </si>
  <si>
    <t>record_service_provider_01</t>
  </si>
  <si>
    <t>実施記録　サービス提供者　歯科衛生士</t>
  </si>
  <si>
    <t>record_service_provider_02</t>
  </si>
  <si>
    <t>実施記録　サービス提供者　看護職員</t>
  </si>
  <si>
    <t>record_service_provider_03</t>
  </si>
  <si>
    <t>実施記録　サービス提供者　言語聴覚士</t>
  </si>
  <si>
    <t>contents_oral_cleaning_01</t>
  </si>
  <si>
    <t>実施記録　口腔清掃　実施</t>
  </si>
  <si>
    <t>contents_guidance_oral_cleaning_01</t>
  </si>
  <si>
    <t>実施記録　口腔清掃、口腔清掃に関する指導　実施</t>
  </si>
  <si>
    <t>contents_guidance_eating_and_swallowing_01</t>
  </si>
  <si>
    <t>実施記録　摂食嚥下等の口腔機能に関する指導　実施</t>
  </si>
  <si>
    <t>contents_guidance_language_voice_function_01</t>
  </si>
  <si>
    <t>実施記録　音声・言語機能に関する指導　実施</t>
  </si>
  <si>
    <t>contents_notice_aspiration_pneumonia_prevention_01</t>
  </si>
  <si>
    <t>実施記録　誤嚥性肺炎の予防に関する指導 実施</t>
  </si>
  <si>
    <t>実施記録 その他　その他（内容）</t>
  </si>
  <si>
    <t>contents_other_01</t>
  </si>
  <si>
    <t>実施記録 その他　実施</t>
  </si>
  <si>
    <t>興味関心チェックシート</t>
  </si>
  <si>
    <t>生活機能チェックシート</t>
  </si>
  <si>
    <t>ADL　食事　レベル</t>
  </si>
  <si>
    <t>ADL　食事　課題有無</t>
  </si>
  <si>
    <t>ADL　椅子とベッド間の移乗　レベル</t>
  </si>
  <si>
    <t>ADL　椅子とベッド間の移乗　課題有無</t>
  </si>
  <si>
    <t>ADL　整容　レベル</t>
  </si>
  <si>
    <t>ADL　整容　課題有無</t>
  </si>
  <si>
    <t>ADL　トイレ動作　レベル</t>
  </si>
  <si>
    <t>ADL　トイレ動作　課題有無</t>
  </si>
  <si>
    <t>ADL　入浴　レベル</t>
  </si>
  <si>
    <t>ADL　入浴　課題有無</t>
  </si>
  <si>
    <t>ADL　平地歩行　レベル</t>
  </si>
  <si>
    <t>ADL　平地歩行　課題有無</t>
  </si>
  <si>
    <t>ADL　階段昇降　レベル</t>
  </si>
  <si>
    <t>ADL　階段昇降　課題有無</t>
  </si>
  <si>
    <t>ADL　更衣　レベル</t>
  </si>
  <si>
    <t>ADL　更衣　課題有無</t>
  </si>
  <si>
    <t>ADL　排便コントロール　レベル</t>
  </si>
  <si>
    <t>ADL　排便コントロール　課題有無</t>
  </si>
  <si>
    <t>ADL　排尿コントロール　レベル</t>
  </si>
  <si>
    <t>ADL　排尿コントロール　課題有無</t>
  </si>
  <si>
    <t>ADL　環境（実施場所・補助具等）</t>
  </si>
  <si>
    <t>ADL　状況・生活課題</t>
  </si>
  <si>
    <t>IADL　調理　レベル</t>
  </si>
  <si>
    <t>IADL　調理　課題有無</t>
  </si>
  <si>
    <t>IADL　洗濯　レベル</t>
  </si>
  <si>
    <t>IADL　洗濯　課題有無</t>
  </si>
  <si>
    <t>IADL　掃除　レベル</t>
  </si>
  <si>
    <t>IADL　掃除　課題有無</t>
  </si>
  <si>
    <t>IADL　環境（実施場所・補助具等）</t>
  </si>
  <si>
    <t>IADL　状況・生活課題</t>
  </si>
  <si>
    <t>基本動作　寝返り　レベル</t>
  </si>
  <si>
    <t>基本動作　寝返り　課題有無</t>
  </si>
  <si>
    <t>基本動作　起き上がり　レベル</t>
  </si>
  <si>
    <t>基本動作　起き上がり　課題有無</t>
  </si>
  <si>
    <t>基本動作　座位の保持　レベル</t>
  </si>
  <si>
    <t>基本動作　座位の保持　課題有無</t>
  </si>
  <si>
    <t>基本動作　立ち上がり　レベル</t>
  </si>
  <si>
    <t>基本動作　立ち上がり　課題有無</t>
  </si>
  <si>
    <t>基本動作　立位の保持　レベル</t>
  </si>
  <si>
    <t>基本動作　立位の保持　課題有無</t>
  </si>
  <si>
    <t>基本動作　状況・生活課題</t>
  </si>
  <si>
    <t>個別機能訓練計画書</t>
  </si>
  <si>
    <t>last_date</t>
  </si>
  <si>
    <t>first_date</t>
  </si>
  <si>
    <t>Ⅰ　利用者の基本情報　本人・家族の希望　本人の希望</t>
  </si>
  <si>
    <t>Ⅰ　利用者の基本情報　本人・家族の希望　家族の希望</t>
  </si>
  <si>
    <t>social_participation</t>
  </si>
  <si>
    <t>Ⅰ　利用者の基本情報　利用者本人の社会参加の状況</t>
  </si>
  <si>
    <t>housing_environment</t>
  </si>
  <si>
    <t>Ⅰ　利用者の基本情報　利用者の居宅の環境（環境因子）</t>
  </si>
  <si>
    <t>Ⅰ　利用者の基本情報　健康状態・経過　病名（コード）</t>
  </si>
  <si>
    <t>onset_date_year</t>
  </si>
  <si>
    <t>Ⅰ　利用者の基本情報　健康状態・経過　発症年・受傷年</t>
  </si>
  <si>
    <t>onset_date_month</t>
  </si>
  <si>
    <t>Ⅰ　利用者の基本情報　健康状態・経過　発症月・受傷月</t>
  </si>
  <si>
    <t>onset_date_day</t>
  </si>
  <si>
    <t>Ⅰ　利用者の基本情報　健康状態・経過　発症日・受傷日</t>
  </si>
  <si>
    <t>latest_admission_date_year</t>
  </si>
  <si>
    <t>Ⅰ　利用者の基本情報　健康状態・経過　直近の入院年</t>
  </si>
  <si>
    <t>latest_admission_date_month</t>
  </si>
  <si>
    <t>Ⅰ　利用者の基本情報　健康状態・経過　直近の入院月</t>
  </si>
  <si>
    <t>latest_admission_date_day</t>
  </si>
  <si>
    <t>Ⅰ　利用者の基本情報　健康状態・経過　直近の入院日</t>
  </si>
  <si>
    <t>latest_discharge_date_year</t>
  </si>
  <si>
    <t>Ⅰ　利用者の基本情報　健康状態・経過　直近の退院年</t>
  </si>
  <si>
    <t>latest_discharge_date_month</t>
  </si>
  <si>
    <t>Ⅰ　利用者の基本情報　健康状態・経過　直近の退院月</t>
  </si>
  <si>
    <t>latest_discharge_date_day</t>
  </si>
  <si>
    <t>Ⅰ　利用者の基本情報　健康状態・経過　直近の退院日</t>
  </si>
  <si>
    <t>Ⅰ　利用者の基本情報　健康状態・経過　治療経過（手術がある場合は手術日・術式等）</t>
  </si>
  <si>
    <t>complications_control_cerebrovascular_disease</t>
  </si>
  <si>
    <t>Ⅰ　利用者の基本情報　健康状態・経過　合併症　脳血管疾患</t>
  </si>
  <si>
    <t>complications_control_fracture</t>
  </si>
  <si>
    <t>Ⅰ　利用者の基本情報　健康状態・経過　合併症　骨折</t>
  </si>
  <si>
    <t>complications_control_pneumonia</t>
  </si>
  <si>
    <t>Ⅰ　利用者の基本情報　健康状態・経過　合併症　誤嚥性肺炎</t>
  </si>
  <si>
    <t>complications_control_congestive_heart_failure</t>
  </si>
  <si>
    <t>Ⅰ　利用者の基本情報　健康状態・経過　合併症　うっ血性心不全</t>
  </si>
  <si>
    <t>complications_control_urinary_tract_infection</t>
  </si>
  <si>
    <t>Ⅰ　利用者の基本情報　健康状態・経過　合併症　尿路感染症</t>
  </si>
  <si>
    <t>complications_control_diabetes</t>
  </si>
  <si>
    <t>Ⅰ　利用者の基本情報　健康状態・経過　合併症　糖尿病</t>
  </si>
  <si>
    <t>complications_control_hypertension</t>
  </si>
  <si>
    <t>Ⅰ　利用者の基本情報　健康状態・経過　合併症　高血圧症</t>
  </si>
  <si>
    <t>complications_control_osteoporosis</t>
  </si>
  <si>
    <t>Ⅰ　利用者の基本情報　健康状態・経過　合併症　骨粗しょう症</t>
  </si>
  <si>
    <t>complications_control_articular_rheumatism</t>
  </si>
  <si>
    <t>Ⅰ　利用者の基本情報　健康状態・経過　合併症　関節リウマチ</t>
  </si>
  <si>
    <t>complications_control_cancer</t>
  </si>
  <si>
    <t>Ⅰ　利用者の基本情報　健康状態・経過　合併症　がん</t>
  </si>
  <si>
    <t>complications_control_depression_state</t>
  </si>
  <si>
    <t>Ⅰ　利用者の基本情報　健康状態・経過　合併症　うつ病</t>
  </si>
  <si>
    <t>complications_control_dementia</t>
  </si>
  <si>
    <t>Ⅰ　利用者の基本情報　健康状態・経過　合併症　認知症</t>
  </si>
  <si>
    <t>complications_control_decubitus</t>
  </si>
  <si>
    <t>Ⅰ　利用者の基本情報　健康状態・経過　合併症　褥瘡</t>
  </si>
  <si>
    <t>complications_control_nervous_disease</t>
  </si>
  <si>
    <t>Ⅰ　利用者の基本情報　健康状態・経過　合併症　神経疾患</t>
  </si>
  <si>
    <t>complications_control_motor_disorder</t>
  </si>
  <si>
    <t>Ⅰ　利用者の基本情報　健康状態・経過　合併症　運動器疾患</t>
  </si>
  <si>
    <t>complications_control_respiratory_disease</t>
  </si>
  <si>
    <t>Ⅰ　利用者の基本情報　健康状態・経過　合併症　呼吸器疾患</t>
  </si>
  <si>
    <t>complications_control_circulatory_disease</t>
  </si>
  <si>
    <t>Ⅰ　利用者の基本情報　健康状態・経過　合併症　循環器疾患</t>
  </si>
  <si>
    <t>complications_control_digestive_system_disease</t>
  </si>
  <si>
    <t>Ⅰ　利用者の基本情報　健康状態・経過　合併症　消化器疾患</t>
  </si>
  <si>
    <t>complications_control_kidney_disease</t>
  </si>
  <si>
    <t>Ⅰ　利用者の基本情報　健康状態・経過　合併症　腎疾患</t>
  </si>
  <si>
    <t>complications_control_endocrine_disease</t>
  </si>
  <si>
    <t>Ⅰ　利用者の基本情報　健康状態、経過　合併症　内分泌疾患</t>
  </si>
  <si>
    <t>complications_control_skin_disease</t>
  </si>
  <si>
    <t>Ⅰ　利用者の基本情報　健康状態、経過　合併症　皮膚疾患</t>
  </si>
  <si>
    <t>complications_control_neurological_disease</t>
  </si>
  <si>
    <t>Ⅰ　利用者の基本情報　健康状態、経過　合併症　精神疾患</t>
  </si>
  <si>
    <t>complications_control_other</t>
  </si>
  <si>
    <t>Ⅰ　利用者の基本情報　健康状態・経過　合併症　その他</t>
  </si>
  <si>
    <t>Ⅰ　利用者の基本情報　健康状態・経過　機能訓練実施上の留意事項（開始前・訓練中の留意事項、運動強度・負荷量等）</t>
  </si>
  <si>
    <t>short_goal_functional_training_mind_and_body_function1</t>
  </si>
  <si>
    <t>Ⅱ　個別機能訓練の目標・個別機能訓練項目の設定　個別機能訓練の目標　機能訓練の短期目標（今後3ヶ月）　機能訓練の短期目標（今後3ヶ月間）　機能1</t>
  </si>
  <si>
    <t>short_goal_functional_training_mind_and_body_function2</t>
  </si>
  <si>
    <t>Ⅱ　個別機能訓練の目標・個別機能訓練項目の設定　個別機能訓練の目標　機能訓練の短期目標（今後3ヶ月）　機能訓練の短期目標（今後3ヶ月間）　機能2</t>
  </si>
  <si>
    <t>short_goal_functional_training_mind_and_body_function3</t>
  </si>
  <si>
    <t>Ⅱ　個別機能訓練の目標・個別機能訓練項目の設定　個別機能訓練の目標　機能訓練の短期目標（今後3ヶ月）　機能訓練の短期目標（今後3ヶ月間）　機能3</t>
  </si>
  <si>
    <t>short_goal_functional_training_mind_and_body_function_contents</t>
  </si>
  <si>
    <t>Ⅱ　個別機能訓練の目標・個別機能訓練項目の設定　個別機能訓練の目標　機能訓練の短期目標（今後3ヶ月）　機能訓練の短期目標（今後3ヶ月間）　機能（内容）</t>
  </si>
  <si>
    <t>short_goal_functional_training_activity1</t>
  </si>
  <si>
    <t>Ⅱ　個別機能訓練の目標・個別機能訓練項目の設定　個別機能訓練の目標　機能訓練の短期目標（今後3ヶ月）　機能訓練の短期目標（今後3ヶ月間）　活動1</t>
  </si>
  <si>
    <t>short_goal_functional_training_activity2</t>
  </si>
  <si>
    <t>Ⅱ　個別機能訓練の目標・個別機能訓練項目の設定　個別機能訓練の目標　機能訓練の短期目標（今後3ヶ月）　機能訓練の短期目標（今後3ヶ月間）　活動2</t>
  </si>
  <si>
    <t>short_goal_functional_training_activity3</t>
  </si>
  <si>
    <t>Ⅱ　個別機能訓練の目標・個別機能訓練項目の設定　個別機能訓練の目標　機能訓練の短期目標（今後3ヶ月）　機能訓練の短期目標（今後3ヶ月間）　活動3</t>
  </si>
  <si>
    <t>short_goal_functional_training_activity_contents</t>
  </si>
  <si>
    <t>Ⅱ　個別機能訓練の目標・個別機能訓練項目の設定　個別機能訓練の目標　機能訓練の短期目標（今後3ヶ月）　機能訓練の短期目標（今後3ヶ月間）　活動（内容）</t>
  </si>
  <si>
    <t>short_goal_functional_training_activity_join1</t>
  </si>
  <si>
    <t>Ⅱ　個別機能訓練の目標・個別機能訓練項目の設定　個別機能訓練の目標　機能訓練の短期目標（今後3ヶ月）　機能訓練の短期目標（今後3ヶ月間）　参加1</t>
  </si>
  <si>
    <t>short_goal_functional_training_activity_join2</t>
  </si>
  <si>
    <t>Ⅱ　個別機能訓練の目標・個別機能訓練項目の設定　個別機能訓練の目標　機能訓練の短期目標（今後3ヶ月）　機能訓練の短期目標（今後3ヶ月間）　参加2</t>
  </si>
  <si>
    <t>short_goal_functional_training_activity_join3</t>
  </si>
  <si>
    <t>Ⅱ　個別機能訓練の目標・個別機能訓練項目の設定　個別機能訓練の目標　機能訓練の短期目標（今後3ヶ月）　機能訓練の短期目標（今後3ヶ月間）　参加3</t>
  </si>
  <si>
    <t>short_goal_functional_training_activity_join_contents</t>
  </si>
  <si>
    <t>Ⅱ　個別機能訓練の目標・個別機能訓練項目の設定　個別機能訓練の目標　機能訓練の短期目標（今後3ヶ月）　機能訓練の短期目標（今後3ヶ月間）　参加（内容）</t>
  </si>
  <si>
    <t>Ⅱ　個別機能訓練の目標・個別機能訓練項目の設定　個別機能訓練の目標　前回作成した短期目標に対する目標達成度（達成・一部・未達）</t>
  </si>
  <si>
    <t>long_goal_functional_training_mind_and_body_function1</t>
  </si>
  <si>
    <t>Ⅱ　個別機能訓練の目標・個別機能訓練項目の設定　個別機能訓練の目標　機能訓練の長期目標　機能訓練の目標_（長期）　機能1</t>
  </si>
  <si>
    <t>long_goal_functional_training_mind_and_body_function2</t>
  </si>
  <si>
    <t>Ⅱ　個別機能訓練の目標・個別機能訓練項目の設定　個別機能訓練の目標　機能訓練の長期目標　機能訓練の目標_（長期）　機能2</t>
  </si>
  <si>
    <t>long_goal_functional_training_mind_and_body_function3</t>
  </si>
  <si>
    <t>Ⅱ　個別機能訓練の目標・個別機能訓練項目の設定　個別機能訓練の目標　機能訓練の長期目標　機能訓練の目標_（長期）　機能3</t>
  </si>
  <si>
    <t>long_goal_functional_training_mind_and_body_function_contents</t>
  </si>
  <si>
    <t>Ⅱ　個別機能訓練の目標・個別機能訓練項目の設定　個別機能訓練の目標　機能訓練の長期目標　機能訓練の目標_（長期）　機能（内容）</t>
  </si>
  <si>
    <t>long_goal_functional_training_activity1</t>
  </si>
  <si>
    <t>Ⅱ　個別機能訓練の目標・個別機能訓練項目の設定　個別機能訓練の目標　機能訓練の長期目標　機能訓練の目標（長期）　活動1</t>
  </si>
  <si>
    <t>long_goal_functional_training_activity2</t>
  </si>
  <si>
    <t>Ⅱ　個別機能訓練の目標・個別機能訓練項目の設定　個別機能訓練の目標　機能訓練の長期目標　機能訓練の目標（長期）　活動2</t>
  </si>
  <si>
    <t>long_goal_functional_training_activity3</t>
  </si>
  <si>
    <t>Ⅱ　個別機能訓練の目標・個別機能訓練項目の設定　個別機能訓練の目標　機能訓練の長期目標　機能訓練の目標（長期）　活動3</t>
  </si>
  <si>
    <t>long_goal_functional_training_activity_contents</t>
  </si>
  <si>
    <t>Ⅱ　個別機能訓練の目標・個別機能訓練項目の設定　個別機能訓練の目標　機能訓練の長期目標　機能訓練の目標（長期）　活動（内容）</t>
  </si>
  <si>
    <t>long_goal_functional_training_activity_join1</t>
  </si>
  <si>
    <t>Ⅱ　個別機能訓練の目標・個別機能訓練項目の設定　個別機能訓練の目標　機能訓練の長期目標　機能訓練の目標（長期）　参加1</t>
  </si>
  <si>
    <t>long_goal_functional_training_activity_join2</t>
  </si>
  <si>
    <t>Ⅱ　個別機能訓練の目標・個別機能訓練項目の設定　個別機能訓練の目標　機能訓練の長期目標　機能訓練の目標（長期）　参加2</t>
  </si>
  <si>
    <t>long_goal_functional_training_activity_join3</t>
  </si>
  <si>
    <t>Ⅱ　個別機能訓練の目標・個別機能訓練項目の設定　個別機能訓練の目標　機能訓練の長期目標　機能訓練の目標（長期）　参加3</t>
  </si>
  <si>
    <t>long_goal_functional_training_activity_join_contents</t>
  </si>
  <si>
    <t>Ⅱ　個別機能訓練の目標・個別機能訓練項目の設定　個別機能訓練の目標　機能訓練の長期目標　機能訓練の目標（長期）　参加（内容）</t>
  </si>
  <si>
    <t>Ⅱ　個別機能訓練の目標・個別機能訓練項目の設定　個別機能訓練の目標　前回作成した長期目標に対する目標達成度（達成・一部・未達）</t>
  </si>
  <si>
    <t>Ⅱ　個別機能訓練の目標・個別機能訓練項目の設定　個別機能訓練項目　プログラム内容①　プログラム内容①</t>
  </si>
  <si>
    <t>Ⅱ　個別機能訓練の目標・個別機能訓練項目の設定　個別機能訓練項目　プログラム内容①　留意点①</t>
  </si>
  <si>
    <t>Ⅱ　個別機能訓練の目標・個別機能訓練項目の設定　個別機能訓練項目　プログラム内容①　頻度①</t>
  </si>
  <si>
    <t>Ⅱ　個別機能訓練の目標・個別機能訓練項目の設定　個別機能訓練項目　プログラム内容①　時間①</t>
  </si>
  <si>
    <t>Ⅱ　個別機能訓練の目標・個別機能訓練項目の設定　個別機能訓練項目　プログラム内容①　主な実施者①</t>
  </si>
  <si>
    <t>Ⅱ　個別機能訓練の目標・個別機能訓練項目の設定　個別機能訓練項目　プログラム内容②　プログラム内容②</t>
  </si>
  <si>
    <t>Ⅱ　個別機能訓練の目標・個別機能訓練項目の設定　個別機能訓練項目　プログラム内容②　留意点②</t>
  </si>
  <si>
    <t>Ⅱ　個別機能訓練の目標・個別機能訓練項目の設定　個別機能訓練項目　プログラム内容②　頻度②</t>
  </si>
  <si>
    <t>Ⅱ　個別機能訓練の目標・個別機能訓練項目の設定　個別機能訓練項目　プログラム内容②　時間②</t>
  </si>
  <si>
    <t>Ⅱ　個別機能訓練の目標・個別機能訓練項目の設定　個別機能訓練項目　プログラム内容②　主な実施者②</t>
  </si>
  <si>
    <t>Ⅱ　個別機能訓練の目標・個別機能訓練項目の設定　個別機能訓練項目　プログラム内容③　プログラム内容③</t>
  </si>
  <si>
    <t>Ⅱ　個別機能訓練の目標・個別機能訓練項目の設定　個別機能訓練項目　プログラム内容③　留意点③</t>
  </si>
  <si>
    <t>Ⅱ　個別機能訓練の目標・個別機能訓練項目の設定　個別機能訓練項目　プログラム内容③　頻度③</t>
  </si>
  <si>
    <t>Ⅱ　個別機能訓練の目標・個別機能訓練項目の設定　個別機能訓練項目　プログラム内容③　時間③</t>
  </si>
  <si>
    <t>Ⅱ　個別機能訓練の目標・個別機能訓練項目の設定　個別機能訓練項目　プログラム内容③　主な実施者③</t>
  </si>
  <si>
    <t>Ⅱ　個別機能訓練の目標・個別機能訓練項目の設定　個別機能訓練項目　プログラム内容④　プログラム内容④</t>
  </si>
  <si>
    <t>Ⅱ　個別機能訓練の目標・個別機能訓練項目の設定　個別機能訓練項目　プログラム内容④　留意点④</t>
  </si>
  <si>
    <t>Ⅱ　個別機能訓練の目標・個別機能訓練項目の設定　個別機能訓練項目　プログラム内容④　頻度④</t>
  </si>
  <si>
    <t>Ⅱ　個別機能訓練の目標・個別機能訓練項目の設定　個別機能訓練項目　プログラム内容④　時間④</t>
  </si>
  <si>
    <t>Ⅱ　個別機能訓練の目標・個別機能訓練項目の設定　個別機能訓練項目　プログラム内容④　主な実施者④</t>
  </si>
  <si>
    <t>Ⅱ　個別機能訓練の目標・個別機能訓練項目の設定　個別機能訓練項目　　プログラム立案者</t>
  </si>
  <si>
    <t>himself_or_family_routine_work</t>
  </si>
  <si>
    <t>Ⅱ　個別機能訓練の目標・個別機能訓練項目の設定　利用者本人・家族等がサービス利用時間以外に実施すること</t>
  </si>
  <si>
    <t>Ⅱ　個別機能訓練の目標・個別機能訓練項目の設定　特記事項</t>
  </si>
  <si>
    <t>Ⅲ　個別機能訓練実施後の対応　個別機能訓練の実施による変化　内容</t>
  </si>
  <si>
    <t>subject_and_factors</t>
  </si>
  <si>
    <t>Ⅲ　個別機能訓練実施後の対応　個別機能訓練実施における課題とその要因</t>
  </si>
  <si>
    <t>リハビリテーション計画書</t>
  </si>
  <si>
    <t>訪問・通所 訪問</t>
  </si>
  <si>
    <t>訪問・通所　通所</t>
  </si>
  <si>
    <t>short_term_intensive_rehabilitation</t>
  </si>
  <si>
    <t>短期集中リハビリテーション実施加算の算定</t>
  </si>
  <si>
    <t xml:space="preserve"> 評価日</t>
  </si>
  <si>
    <t>健康状態、経過　原因疾病</t>
  </si>
  <si>
    <t>onset_year</t>
  </si>
  <si>
    <t>健康状態、経過　発症年・受傷年</t>
  </si>
  <si>
    <t>onset_month</t>
  </si>
  <si>
    <t>健康状態、経過　発症月・受傷月</t>
  </si>
  <si>
    <t>健康状態、経過　発症日・受傷日</t>
  </si>
  <si>
    <t>健康状態、経過　直近の入院年</t>
  </si>
  <si>
    <t>latest_admissione_date_month</t>
  </si>
  <si>
    <t>健康状態、経過　直近の入院月</t>
  </si>
  <si>
    <t>健康状態、経過　直近の入院日</t>
  </si>
  <si>
    <t>健康状態、経過　直近の退院年</t>
  </si>
  <si>
    <t>健康状態、経過　直近の退院月</t>
  </si>
  <si>
    <t>健康状態、経過　直近の退院日</t>
  </si>
  <si>
    <t>健康状態、経過　治療経過（手術がある場合は手術日・術式等）</t>
  </si>
  <si>
    <t>健康状態、経過　合併症　脳血管疾患</t>
  </si>
  <si>
    <t>健康状態、経過　合併症　骨折</t>
  </si>
  <si>
    <t>健康状態、経過　合併症　誤嚥性肺炎</t>
  </si>
  <si>
    <t>健康状態、経過　合併症　うっ血性心不全</t>
  </si>
  <si>
    <t>健康状態、経過　合併症　尿路感染症</t>
  </si>
  <si>
    <t>健康状態、経過　合併症　糖尿病</t>
  </si>
  <si>
    <t>健康状態、経過　合併症　高血圧症</t>
  </si>
  <si>
    <t>健康状態、経過　合併症　骨粗しょう症</t>
  </si>
  <si>
    <t>健康状態、経過　合併症　関節リウマチ</t>
  </si>
  <si>
    <t>健康状態、経過　合併症　がん</t>
  </si>
  <si>
    <t>健康状態、経過　合併症　うつ病</t>
  </si>
  <si>
    <t>健康状態、経過　合併症　認知症</t>
  </si>
  <si>
    <t>健康状態、経過　合併症　褥瘡</t>
  </si>
  <si>
    <t>健康状態、経過　合併症　神経疾患</t>
  </si>
  <si>
    <t>健康状態、経過　合併症　運動器疾患</t>
  </si>
  <si>
    <t>健康状態、経過　合併症　呼吸器疾患</t>
  </si>
  <si>
    <t>健康状態、経過　合併症　循環器疾患</t>
  </si>
  <si>
    <t>健康状態、経過　合併症　消化器疾患</t>
  </si>
  <si>
    <t>健康状態、経過　合併症　腎疾患</t>
  </si>
  <si>
    <t>健康状態、経過　合併症　内分泌疾患</t>
  </si>
  <si>
    <t>健康状態、経過　合併症　皮膚疾患</t>
  </si>
  <si>
    <t>健康状態、経過　合併症　精神疾患</t>
  </si>
  <si>
    <t>健康状態、経過　合併症　その他</t>
  </si>
  <si>
    <t>complications_control_other_content</t>
    <phoneticPr fontId="4"/>
  </si>
  <si>
    <t>健康状態、経過　合併症　その他（内容）</t>
    <phoneticPr fontId="4"/>
  </si>
  <si>
    <t>complications_control</t>
  </si>
  <si>
    <t>健康状態、経過　合併症　コントロール状態</t>
  </si>
  <si>
    <t>健康状態、経過　これまでのリハビリテーションの実施状況（プログラムの実施内容、頻度、量等）</t>
  </si>
  <si>
    <t>心身機能・構造　筋力低下　現在の状況</t>
  </si>
  <si>
    <t>心身機能・構造　筋力低下　活動への支障</t>
  </si>
  <si>
    <t>心身機能・構造　筋力低下　特記事項</t>
  </si>
  <si>
    <t>心身機能・構造　麻痺　現在の状況</t>
  </si>
  <si>
    <t>心身機能・構造　麻痺　活動への支障</t>
  </si>
  <si>
    <t>心身機能・構造　麻痺　特記事項</t>
  </si>
  <si>
    <t>心身機能・構造　感覚機能障害　現在の状況</t>
  </si>
  <si>
    <t>心身機能・構造　感覚機能障害　活動への支障</t>
  </si>
  <si>
    <t>心身機能・構造　感覚機能障害　特記事項</t>
  </si>
  <si>
    <t>心身機能・構造　関節可動域制限　現在の状況</t>
  </si>
  <si>
    <t>心身機能・構造　関節可動域制限　活動への支障</t>
  </si>
  <si>
    <t>心身機能・構造　関節可動域制限　特記事項</t>
  </si>
  <si>
    <t>心身機能・構造　摂食嚥下障害　現在の状況</t>
  </si>
  <si>
    <t>心身機能・構造　摂食嚥下障害　活動への支障</t>
  </si>
  <si>
    <t>心身機能・構造　摂食嚥下障害　特記事項</t>
  </si>
  <si>
    <t>心身機能・構造　失語症・構音障害　現在の状況</t>
  </si>
  <si>
    <t>心身機能・構造　失語症・構音障害　活動への支障</t>
  </si>
  <si>
    <t>心身機能・構造　失語症・構音障害　特記事項</t>
  </si>
  <si>
    <t>心身機能・構造　見当識障害　現在の状況</t>
  </si>
  <si>
    <t>心身機能・構造　見当識障害　活動への支障</t>
  </si>
  <si>
    <t>心身機能・構造　見当識障害　特記事項</t>
  </si>
  <si>
    <t>心身機能・構造　記憶障害　現在の状況</t>
  </si>
  <si>
    <t>心身機能・構造　記憶障害　活動への支障</t>
  </si>
  <si>
    <t>心身機能・構造　記憶障害　特記事項</t>
  </si>
  <si>
    <t>心身機能・構造　高次脳機能障害　現在の状況</t>
  </si>
  <si>
    <t>心身機能・構造　高次脳機能障害　活動への支障</t>
  </si>
  <si>
    <t>心身機能・構造　高次脳機能障害　特記事項</t>
  </si>
  <si>
    <t>心身機能・構造　栄養障害　現在の状況</t>
  </si>
  <si>
    <t>心身機能・構造　栄養障害　活動への支障</t>
  </si>
  <si>
    <t>心身機能・構造　栄養障害　特記事項</t>
  </si>
  <si>
    <t>心身機能・構造　疼痛　現在の状況</t>
  </si>
  <si>
    <t>心身機能・構造　疼痛　活動への支障</t>
  </si>
  <si>
    <t>心身機能・構造　疼痛　特記事項</t>
  </si>
  <si>
    <t>心身機能・構造　精神行動障害（BPSD）　現在の状況</t>
  </si>
  <si>
    <t>心身機能・構造　精神行動障害（BPSD）　活動への支障</t>
  </si>
  <si>
    <t>心身機能・構造　精神行動障害（BPSD）　特記事項</t>
  </si>
  <si>
    <t>心身機能・構造　６分間歩行試験かTUG Testを選択</t>
  </si>
  <si>
    <t>心身機能・構造　６分間歩行試験かTUG Testの値</t>
  </si>
  <si>
    <t>心身機能・構造　６分間歩行試験かTUG Testの特記事項</t>
  </si>
  <si>
    <t>心身機能・構造　服薬管理　状況</t>
  </si>
  <si>
    <t>心身機能・構造　服薬管理　特記事項</t>
  </si>
  <si>
    <t>心身機能・構造 コミュニケーションの状況＿現在の状況・活動への支障</t>
  </si>
  <si>
    <t>communication_situation_notices</t>
  </si>
  <si>
    <t>心身機能・構造　コミュニケーションの状況＿特記事項</t>
  </si>
  <si>
    <t>活動（基本動作）　寝返り　リハビリ開始時点</t>
  </si>
  <si>
    <t>活動（基本動作）　寝返り　現在の状況</t>
  </si>
  <si>
    <t>活動（基本動作）　寝返り　特記事項</t>
  </si>
  <si>
    <t>活動（基本動作）　起き上がり　リハビリ開始時点</t>
  </si>
  <si>
    <t>活動（基本動作）　起き上がり　現在の状況</t>
  </si>
  <si>
    <t>活動（基本動作）　起き上がり　特記事項</t>
  </si>
  <si>
    <t>活動（基本動作）　座位の保持 リハビリ開始時点</t>
  </si>
  <si>
    <t>活動（基本動作）　座位の保持　現在の状況</t>
  </si>
  <si>
    <t>活動（基本動作）　座位の保持　特記事項</t>
  </si>
  <si>
    <t>活動（基本動作）　立ち上がり　リハビリ開始時点状況</t>
  </si>
  <si>
    <t>活動（基本動作）　立ち上がり　現在の状況</t>
  </si>
  <si>
    <t>活動（基本動作）　立ち上がり　特記事項</t>
  </si>
  <si>
    <t>活動（基本動作）　立位の保持　リハビリ開始時点</t>
  </si>
  <si>
    <t>活動（基本動作）　立位の保持　現在の状況</t>
  </si>
  <si>
    <t>活動（基本動作）　立位の保持　特記事項</t>
  </si>
  <si>
    <t>活動（ADL）　食事　リハビリ開始時点</t>
  </si>
  <si>
    <t>活動（ADL）　食事　現在の状況</t>
  </si>
  <si>
    <t>活動（ADL）　食事　特記事項</t>
  </si>
  <si>
    <t>活動（ADL）　椅子とベッド間の移乗　リハビリ開始時点</t>
  </si>
  <si>
    <t>活動（ADL）　椅子とベッド間の移乗　現在の状況</t>
  </si>
  <si>
    <t>活動（ADL）　椅子とベッド間の移乗　特記事項</t>
  </si>
  <si>
    <t>活動（ADL）　整容　リハビリ開始時点</t>
  </si>
  <si>
    <t>活動（ADL）　整容　現在の状況</t>
  </si>
  <si>
    <t>活動（ADL）　整容　特記事項</t>
  </si>
  <si>
    <t>活動（ADL）　トイレ動作　リハビリ開始時点</t>
  </si>
  <si>
    <t>活動（ADL）　トイレ動作　現在の状況</t>
  </si>
  <si>
    <t>活動（ADL）　トイレ動作　特記事項</t>
  </si>
  <si>
    <t>活動（ADL）　入浴　リハビリ開始時点</t>
  </si>
  <si>
    <t>活動（ADL）　入浴　現在の状況</t>
  </si>
  <si>
    <t>活動（ADL）　入浴　特記事項</t>
  </si>
  <si>
    <t>活動（ADL）　平地歩行　リハビリ開始時点</t>
  </si>
  <si>
    <t>活動（ADL）　平地歩行　現在の状況</t>
  </si>
  <si>
    <t>活動（ADL）　平地歩行　特記事項</t>
  </si>
  <si>
    <t>活動（ADL）　階段昇降　リハビリ開始時点</t>
  </si>
  <si>
    <t>活動（ADL）　階段昇降　現在の状況</t>
  </si>
  <si>
    <t>活動（ADL）　階段昇降　特記事項</t>
  </si>
  <si>
    <t>活動（ADL）　更衣　リハビリ開始時点</t>
  </si>
  <si>
    <t>活動（ADL）　更衣　現在の状況</t>
  </si>
  <si>
    <t>活動（ADL）　更衣　特記事項</t>
  </si>
  <si>
    <t>活動（ADL）　排便コントロール　リハビリ開始時点</t>
  </si>
  <si>
    <t>活動（ADL）　排便コントロール　現在の状況</t>
  </si>
  <si>
    <t>活動（ADL）　排便コントロール　特記事項</t>
  </si>
  <si>
    <t>活動（ADL）　排尿コントロール　リハビリ開始時点</t>
  </si>
  <si>
    <t>活動（ADL）　排尿コントロール　現在の状況</t>
  </si>
  <si>
    <t>活動（ADL）　排尿コントロール　特記事項</t>
  </si>
  <si>
    <t>short_goal_rehabilitation_mind_and_body_function1</t>
  </si>
  <si>
    <t>リハビリテーションの短期目標（今後３ヶ月間）　心身機能1</t>
  </si>
  <si>
    <t>short_goal_rehabilitation_mind_and_body_function2</t>
  </si>
  <si>
    <t>リハビリテーションの短期目標（今後３ヶ月間）　心身機能2</t>
  </si>
  <si>
    <t>short_goal_rehabilitation_mind_and_body_function3</t>
  </si>
  <si>
    <t>リハビリテーションの短期目標（今後３ヶ月間）　心身機能3</t>
  </si>
  <si>
    <t>short_goal_rehabilitation_mind_and_body_function_contents</t>
  </si>
  <si>
    <t>リハビリテーションの短期目標（今後３ヶ月間）　心身機能（内容）</t>
  </si>
  <si>
    <t>short_goal_rehabilitation_activity1</t>
  </si>
  <si>
    <t>リハビリテーションの短期目標（今後３ヶ月間）　活動1</t>
  </si>
  <si>
    <t>short_goal_rehabilitation_activity2</t>
  </si>
  <si>
    <t>リハビリテーションの短期目標（今後３ヶ月間）　活動2</t>
  </si>
  <si>
    <t>short_goal_rehabilitation_activity3</t>
  </si>
  <si>
    <t>リハビリテーションの短期目標（今後３ヶ月間）　活動3</t>
  </si>
  <si>
    <t>short_goal_rehabilitation_activity_contents</t>
  </si>
  <si>
    <t>リハビリテーションの短期目標（今後３ヶ月間）　活動（内容）</t>
  </si>
  <si>
    <t>short_goal_rehabilitation_participation1</t>
  </si>
  <si>
    <t>リハビリテーションの短期目標（今後３ヶ月間）　参加1</t>
  </si>
  <si>
    <t>short_goal_rehabilitation_participation2</t>
  </si>
  <si>
    <t>リハビリテーションの短期目標（今後３ヶ月間）　参加2</t>
  </si>
  <si>
    <t>short_goal_rehabilitation_participation3</t>
  </si>
  <si>
    <t>リハビリテーションの短期目標（今後３ヶ月間）　参加3</t>
  </si>
  <si>
    <t>short_goal_rehabilitation_participation_contents</t>
  </si>
  <si>
    <t>リハビリテーションの短期目標（今後３ヶ月間）　参加（内容）</t>
  </si>
  <si>
    <t>long_goal_rehabilitation_mind_and_body_function1</t>
  </si>
  <si>
    <t>リハビリテーションの長期目標　心身機能1</t>
  </si>
  <si>
    <t>long_goal_rehabilitation_mind_and_body_function2</t>
  </si>
  <si>
    <t>リハビリテーションの長期目標　心身機能2</t>
  </si>
  <si>
    <t>long_goal_rehabilitation_mind_and_body_function3</t>
  </si>
  <si>
    <t>リハビリテーションの長期目標　心身機能3</t>
  </si>
  <si>
    <t>long_goal_rehabilitation_mind_and_body_function_contents</t>
  </si>
  <si>
    <t>リハビリテーションの長期目標　心身機能（内容）</t>
  </si>
  <si>
    <t>long_goal_rehabilitation_activity1</t>
  </si>
  <si>
    <t>リハビリテーションの長期目標　活動1</t>
  </si>
  <si>
    <t>long_goal_rehabilitation_activity2</t>
  </si>
  <si>
    <t>リハビリテーションの長期目標　活動2</t>
  </si>
  <si>
    <t>long_goal_rehabilitation_activity3</t>
  </si>
  <si>
    <t>リハビリテーションの長期目標　活動3</t>
  </si>
  <si>
    <t>long_goal_rehabilitation_activity_contents</t>
  </si>
  <si>
    <t>リハビリテーションの長期目標　活動（内容）</t>
  </si>
  <si>
    <t>long_goal_rehabilitation_participation1</t>
  </si>
  <si>
    <t>リハビリテーションの長期目標　参加1</t>
  </si>
  <si>
    <t>long_goal_rehabilitation_participation2</t>
  </si>
  <si>
    <t>リハビリテーションの長期目標　参加2</t>
  </si>
  <si>
    <t>REHABILITATION_PLAN_2024_FORM_0410_2021</t>
  </si>
  <si>
    <t>long_goal_rehabilitation_participation3</t>
  </si>
  <si>
    <t>　リハビリテーションの長期目標　参加3</t>
  </si>
  <si>
    <t>long_goal_rehabilitation_participation_contents</t>
  </si>
  <si>
    <t>リハビリテーションの長期目標　参加（内容）</t>
  </si>
  <si>
    <t xml:space="preserve">リハビリテーション実施上の留意点 （開始前・訓練中の留意事項、運動強度・負荷量等） </t>
  </si>
  <si>
    <t>リハビリテーションの終了目安　時期</t>
  </si>
  <si>
    <t>リハビリテーションの終了目安　補足</t>
  </si>
  <si>
    <t>notice</t>
  </si>
  <si>
    <t>活動（IADL）　食事の用意　開始時</t>
  </si>
  <si>
    <t>活動（IADL）　食事の用意　現状</t>
  </si>
  <si>
    <t>活動（IADL）　食事の用意　特記事項</t>
  </si>
  <si>
    <t>活動（IADL）　食事の片付け 開始時</t>
  </si>
  <si>
    <t>活動（IADL）　食事の片付け　現状</t>
  </si>
  <si>
    <t>活動（IADL）　食事の片付け 特記事項</t>
  </si>
  <si>
    <t>活動（IADL）　洗濯　開始時</t>
  </si>
  <si>
    <t>活動（IADL）　洗濯　現状</t>
  </si>
  <si>
    <t>活動（IADL）　洗濯　特記事項</t>
  </si>
  <si>
    <t>活動（IADL）　掃除や整頓　開始時</t>
  </si>
  <si>
    <t>活動（IADL）　掃除や整頓　現状</t>
  </si>
  <si>
    <t>活動（IADL）　掃除や整頓　特記事項</t>
  </si>
  <si>
    <t>活動（IADL）　力仕事　開始時</t>
  </si>
  <si>
    <t>活動（IADL）　力仕事　現状</t>
  </si>
  <si>
    <t>活動（IADL）　力仕事　特記事項</t>
  </si>
  <si>
    <t>活動（IADL）　買物　開始時</t>
  </si>
  <si>
    <t>活動（IADL）　買物　現状</t>
  </si>
  <si>
    <t>活動（IADL）　買物　特記事項</t>
  </si>
  <si>
    <t>活動（IADL）　外出　開始時</t>
  </si>
  <si>
    <t>活動（IADL）　外出　現状</t>
  </si>
  <si>
    <t>活動（IADL）　外出　特記事項</t>
  </si>
  <si>
    <t>活動（IADL）　屋外歩行　開始時</t>
  </si>
  <si>
    <t>活動（IADL）　屋外歩行　現状</t>
  </si>
  <si>
    <t>活動（IADL）　屋外歩行　特記事項</t>
  </si>
  <si>
    <t>活動（IADL）　趣味　開始時</t>
  </si>
  <si>
    <t>活動（IADL）　趣味　現状</t>
  </si>
  <si>
    <t>活動（IADL）　趣味　特記事項</t>
  </si>
  <si>
    <t>活動（IADL）　交通手段の利用　開始時</t>
  </si>
  <si>
    <t>活動（IADL）　交通手段の利用　現状</t>
  </si>
  <si>
    <t>活動（IADL）　交通手段の利用　特記事項</t>
  </si>
  <si>
    <t>活動（IADL）　旅行　開始時</t>
  </si>
  <si>
    <t>活動（IADL）　旅行　現状</t>
  </si>
  <si>
    <t>活動（IADL）　旅行　特記事項</t>
  </si>
  <si>
    <t>活動（IADL）　庭仕事　開始時</t>
  </si>
  <si>
    <t>活動（IADL）　庭仕事　現状</t>
  </si>
  <si>
    <t>活動（IADL）　庭仕事　特記事項</t>
  </si>
  <si>
    <t>活動（IADL）　家や車の手入れ　開始時</t>
  </si>
  <si>
    <t>活動（IADL）　家や車の手入れ　現状</t>
  </si>
  <si>
    <t>活動（IADL）　家や車の手入れ　特記事項</t>
  </si>
  <si>
    <t>活動（IADL）　読書　開始時</t>
  </si>
  <si>
    <t>活動（IADL）　読書　現状</t>
  </si>
  <si>
    <t>活動（IADL）　読書　特記事項</t>
  </si>
  <si>
    <t>活動（IADL）　仕事　開始時</t>
  </si>
  <si>
    <t>活動（IADL）　仕事　現状</t>
  </si>
  <si>
    <t>活動（IADL）　仕事　特記事項</t>
  </si>
  <si>
    <t>環境因子（現状について記載する）　家族　現在の状況</t>
  </si>
  <si>
    <t>環境因子（現状について記載する）　家族　同居家族</t>
  </si>
  <si>
    <t>環境因子（現状について記載する）　住環境　一戸建</t>
  </si>
  <si>
    <t>環境因子（現状について記載する）　住環境　集合住宅</t>
  </si>
  <si>
    <t>環境因子（現状について記載する）　住環境　集合住宅　階</t>
  </si>
  <si>
    <t>環境因子（現状について記載する）　住環境　階段</t>
  </si>
  <si>
    <t>環境因子（現状について記載する）　住環境　エレベーター</t>
  </si>
  <si>
    <t>環境因子（現状について記載する）　住環境　玄関前の段差</t>
  </si>
  <si>
    <t>環境因子（現状について記載する）　住環境　手すり</t>
  </si>
  <si>
    <t>環境因子（現状について記載する）　住環境　手すり　設置場所</t>
  </si>
  <si>
    <t>living_dinning_low_table</t>
  </si>
  <si>
    <t>環境因子（現状について記載する）　住環境　食事座卓</t>
  </si>
  <si>
    <t>living_dinning_table</t>
  </si>
  <si>
    <t>環境因子（現状について記載する）　住環境　テーブル・いす</t>
  </si>
  <si>
    <t>living_dinning_other</t>
    <phoneticPr fontId="4"/>
  </si>
  <si>
    <t>環境因子（現状について記載する）　住環境　ソファ</t>
  </si>
  <si>
    <t>環境因子（現状について記載する）　住環境　排せつ　洋式トイレ</t>
  </si>
  <si>
    <t>toilet_japanese_style</t>
    <phoneticPr fontId="4"/>
  </si>
  <si>
    <t>環境因子（現状について記載する）　住環境　排せつ 和式トイレ</t>
  </si>
  <si>
    <t>toilet_portable_style</t>
  </si>
  <si>
    <t>環境因子（現状について記載する）　住環境　排せつ ポータブルトイレ</t>
  </si>
  <si>
    <t>sleep_on_bed</t>
  </si>
  <si>
    <t>環境因子（現状について記載する）　住環境　睡眠　ベッド</t>
  </si>
  <si>
    <t>sleep_on_nursing_bed</t>
  </si>
  <si>
    <t>環境因子（現状について記載する）　住環境　睡眠　介護用ベッド</t>
  </si>
  <si>
    <t>sleep_on_futon</t>
  </si>
  <si>
    <t>環境因子（現状について記載する）　住環境　睡眠　布団</t>
  </si>
  <si>
    <t>sleep_on_others</t>
  </si>
  <si>
    <t>環境因子（現状について記載する）　住環境　睡眠　その他</t>
  </si>
  <si>
    <t>環境因子（現状について記載する）　住環境　その他</t>
  </si>
  <si>
    <t>環境因子（現状について記載する）　自宅周辺　自宅周辺</t>
  </si>
  <si>
    <t>環境因子（現状について記載する）　外出手段　外出手段</t>
  </si>
  <si>
    <t>環境因子（現状について記載する）　他サービスの利用　他サービスの利用</t>
  </si>
  <si>
    <t>環境因子（現状について記載する）　福祉用具の利用　杖</t>
  </si>
  <si>
    <t>環境因子（現状について記載する）　福祉用具の利用　装具</t>
  </si>
  <si>
    <t>環境因子（現状について記載する）　福祉用具の利用　歩行器</t>
  </si>
  <si>
    <t>環境因子（現状について記載する）　福祉用具の利用　車椅子</t>
  </si>
  <si>
    <t>環境因子（現状について記載する）　福祉用具の利用　手すり</t>
  </si>
  <si>
    <t>環境因子（現状について記載する）　福祉用具の利用　介護用ベッド　</t>
  </si>
  <si>
    <t>環境因子（現状について記載する）　福祉用具の利用　ポータブルトイレ</t>
  </si>
  <si>
    <t>shower_chair_status</t>
  </si>
  <si>
    <t>環境因子（現状について記載する）　福祉用具の利用　シャワーチェア</t>
  </si>
  <si>
    <t>social_participation1</t>
  </si>
  <si>
    <t>社会参加の状況（家庭内の役割、余暇活動、社会地域活動等）1</t>
  </si>
  <si>
    <t>social_participation2</t>
  </si>
  <si>
    <t>社会参加の状況（家庭内の役割、余暇活動、社会地域活動等）2</t>
  </si>
  <si>
    <t>social_participation3</t>
  </si>
  <si>
    <t>社会参加の状況（家庭内の役割、余暇活動、社会地域活動等）3</t>
  </si>
  <si>
    <t>活動・参加に影響を及ぼす課題の要因分析　活動と参加において重要性の高い課題</t>
  </si>
  <si>
    <t>problems_dysfunction_affect_activities_participation_status_1</t>
  </si>
  <si>
    <t>活動・参加に影響を及ぼす課題の要因分析　活動と参加に影響を及ぼす機能障害1</t>
  </si>
  <si>
    <t>problems_dysfunction_affect_activities_participation_1</t>
  </si>
  <si>
    <t>活動・参加に影響を及ぼす課題の要因分析　活動と参加に影響を及ぼす機能障害内容1</t>
  </si>
  <si>
    <t>problems_dysfunction_affect_activities_participation_status_2</t>
  </si>
  <si>
    <t>活動・参加に影響を及ぼす課題の要因分析　活動と参加に影響を及ぼす機能障害2</t>
  </si>
  <si>
    <t>problems_dysfunction_affect_activities_participation_2</t>
  </si>
  <si>
    <t>活動・参加に影響を及ぼす課題の要因分析　活動と参加に影響を及ぼす機能障害内容2</t>
  </si>
  <si>
    <t>problems_dysfunction_affect_activities_participation_status_3</t>
  </si>
  <si>
    <t>活動・参加に影響を及ぼす課題の要因分析　活動と参加に影響を及ぼす機能障害3</t>
  </si>
  <si>
    <t>problems_dysfunction_affect_activities_participation_3</t>
  </si>
  <si>
    <t>活動・参加に影響を及ぼす課題の要因分析　活動と参加に影響を及ぼす機能障害内容3</t>
  </si>
  <si>
    <t>problems_dysfunction_affect_activities_participation_status_4</t>
  </si>
  <si>
    <t>活動・参加に影響を及ぼす課題の要因分析　活動と参加に影響を及ぼす機能障害4</t>
  </si>
  <si>
    <t>problems_dysfunction_affect_activities_participation_4</t>
  </si>
  <si>
    <t>活動・参加に影響を及ぼす課題の要因分析　活動と参加に影響を及ぼす機能障害内容4</t>
  </si>
  <si>
    <t>other_problems_affect_activities_participation_status_1</t>
  </si>
  <si>
    <t>活動・参加に影響を及ぼす課題の要因分析　活動と参加に影響を及ぼす機能障害以外の因子1</t>
  </si>
  <si>
    <t>other_problems_affect_activities_participation_1</t>
  </si>
  <si>
    <t>活動・参加に影響を及ぼす課題の要因分析　活動と参加に影響を及ぼす機能障害以外の因子内容1</t>
  </si>
  <si>
    <t>other_problems_affect_activities_participation_status_2</t>
  </si>
  <si>
    <t>活動・参加に影響を及ぼす課題の要因分析　活動と参加に影響を及ぼす機能障害以外の因子2</t>
  </si>
  <si>
    <t>other_problems_affect_activities_participation_2</t>
  </si>
  <si>
    <t>活動・参加に影響を及ぼす課題の要因分析　活動と参加に影響を及ぼす機能障害以外の因子内容2</t>
  </si>
  <si>
    <t>other_problems_affect_activities_participation_status_3</t>
  </si>
  <si>
    <t>活動・参加に影響を及ぼす課題の要因分析　活動と参加に影響を及ぼす機能障害以外の因子3</t>
  </si>
  <si>
    <t>other_problems_affect_activities_participation_3</t>
  </si>
  <si>
    <t>活動・参加に影響を及ぼす課題の要因分析　活動と参加に影響を及ぼす機能障害以外の因子内容3</t>
  </si>
  <si>
    <t>other_problems_affect_activities_participation_status_4</t>
  </si>
  <si>
    <t>活動・参加に影響を及ぼす課題の要因分析　活動と参加に影響を及ぼす機能障害以外の因子4</t>
  </si>
  <si>
    <t>other_problems_affect_activities_participation_4</t>
  </si>
  <si>
    <t>活動・参加に影響を及ぼす課題の要因分析　活動と参加に影響を及ぼす機能障害以外の因子内容4</t>
  </si>
  <si>
    <t>要因分析を踏まえた具体的なサービス内容　訪問・通所頻度</t>
  </si>
  <si>
    <t>要因分析を踏まえた具体的なサービス内容　利用時間</t>
  </si>
  <si>
    <t>service_1_assignment</t>
  </si>
  <si>
    <t>要因分析を踏まえた具体的なサービス内容　サービス1　解決すべき課題</t>
  </si>
  <si>
    <t>service_1_period</t>
  </si>
  <si>
    <t>要因分析を踏まえた具体的なサービス内容　サービス1　期間</t>
  </si>
  <si>
    <t>service_1_support_detail_1</t>
  </si>
  <si>
    <t>要因分析を踏まえた具体的なサービス内容　サービス1　具体的支援内容1</t>
  </si>
  <si>
    <t>service_1_frequency_times_1</t>
  </si>
  <si>
    <t>要因分析を踏まえた具体的なサービス内容　サービス1　頻度1</t>
  </si>
  <si>
    <t>service_1_time_1</t>
  </si>
  <si>
    <t>要因分析を踏まえた具体的なサービス内容　サービス1　時間1</t>
  </si>
  <si>
    <t>service_1_support_detail_2</t>
  </si>
  <si>
    <t>要因分析を踏まえた具体的なサービス内容　サービス1　具体的支援内容2</t>
  </si>
  <si>
    <t>service_1_frequency_times_2</t>
  </si>
  <si>
    <t>要因分析を踏まえた具体的なサービス内容　サービス1　頻度2</t>
  </si>
  <si>
    <t>service_1_time_2</t>
  </si>
  <si>
    <t>要因分析を踏まえた具体的なサービス内容　サービス1　時間2</t>
  </si>
  <si>
    <t>service_1_support_detail_3</t>
  </si>
  <si>
    <t>要因分析を踏まえた具体的なサービス内容　サービス1　具体的支援内容3</t>
  </si>
  <si>
    <t>service_1_frequency_times_3</t>
  </si>
  <si>
    <t>要因分析を踏まえた具体的なサービス内容　サービス1　頻度3</t>
  </si>
  <si>
    <t>service_1_time_3</t>
  </si>
  <si>
    <t>要因分析を踏まえた具体的なサービス内容　サービス1　時間3</t>
  </si>
  <si>
    <t>service_1_himself_or_family_routine_work_01</t>
  </si>
  <si>
    <t>要因分析を踏まえた具体的なサービス内容　サービス1　日常生活で本人、家族が実施すべきこと</t>
  </si>
  <si>
    <t>service_2_assignment</t>
  </si>
  <si>
    <t>要因分析を踏まえた具体的なサービス内容　サービス2　解決すべき課題</t>
  </si>
  <si>
    <t>service_2_period</t>
  </si>
  <si>
    <t>要因分析を踏まえた具体的なサービス内容　サービス2　期間</t>
  </si>
  <si>
    <t>service_2_support_detail_1</t>
  </si>
  <si>
    <t>要因分析を踏まえた具体的なサービス内容　サービス2　具体的支援内容1</t>
  </si>
  <si>
    <t>service_2_frequency_times_1</t>
  </si>
  <si>
    <t>要因分析を踏まえた具体的なサービス内容　サービス2　頻度1</t>
  </si>
  <si>
    <t>service_2_time_1</t>
  </si>
  <si>
    <t>要因分析を踏まえた具体的なサービス内容　サービス2　時間1</t>
  </si>
  <si>
    <t>service_2_support_detail_2</t>
  </si>
  <si>
    <t>要因分析を踏まえた具体的なサービス内容　サービス2　具体的支援内容2</t>
  </si>
  <si>
    <t>service_2_frequency_times_2</t>
  </si>
  <si>
    <t>要因分析を踏まえた具体的なサービス内容　サービス2　頻度2</t>
  </si>
  <si>
    <t>service_2_time_2</t>
  </si>
  <si>
    <t>要因分析を踏まえた具体的なサービス内容　サービス2　時間2</t>
  </si>
  <si>
    <t>service_2_support_detail_3</t>
  </si>
  <si>
    <t>要因分析を踏まえた具体的なサービス内容　サービス2　具体的支援内容3</t>
  </si>
  <si>
    <t>service_2_frequency_times_3</t>
  </si>
  <si>
    <t>要因分析を踏まえた具体的なサービス内容　サービス2　頻度3</t>
  </si>
  <si>
    <t>service_2_time_3</t>
  </si>
  <si>
    <t>要因分析を踏まえた具体的なサービス内容　サービス2　時間3</t>
  </si>
  <si>
    <t>service_2_himself_or_family_routine_work_01</t>
  </si>
  <si>
    <t>要因分析を踏まえた具体的なサービス内容　サービス2　日常生活で本人、家族が実施すべきこと</t>
  </si>
  <si>
    <t>service_3_assignment</t>
  </si>
  <si>
    <t>要因分析を踏まえた具体的なサービス内容　サービス3　解決すべき課題</t>
  </si>
  <si>
    <t>service_3_period</t>
  </si>
  <si>
    <t>要因分析を踏まえた具体的なサービス内容　サービス3　期間</t>
  </si>
  <si>
    <t>service_3_support_detail_1</t>
  </si>
  <si>
    <t>要因分析を踏まえた具体的なサービス内容　サービス3　具体的支援内容1</t>
  </si>
  <si>
    <t>service_3_frequency_times_1</t>
  </si>
  <si>
    <t>要因分析を踏まえた具体的なサービス内容　サービス3　頻度1</t>
  </si>
  <si>
    <t>service_3_time_1</t>
  </si>
  <si>
    <t>要因分析を踏まえた具体的なサービス内容　サービス3　時間1</t>
  </si>
  <si>
    <t>service_3_support_detail_2</t>
  </si>
  <si>
    <t>要因分析を踏まえた具体的なサービス内容　サービス3　具体的支援内容2</t>
  </si>
  <si>
    <t>service_3_frequency_times_2</t>
  </si>
  <si>
    <t>要因分析を踏まえた具体的なサービス内容　サービス3　頻度2</t>
  </si>
  <si>
    <t>service_3_time_2</t>
  </si>
  <si>
    <t>要因分析を踏まえた具体的なサービス内容　サービス3　時間2</t>
  </si>
  <si>
    <t>service_3_support_detail_3</t>
  </si>
  <si>
    <t>要因分析を踏まえた具体的なサービス内容　サービス3　具体的支援内容3</t>
  </si>
  <si>
    <t>service_3_frequency_times_3</t>
  </si>
  <si>
    <t>要因分析を踏まえた具体的なサービス内容　サービス3　頻度3</t>
  </si>
  <si>
    <t>service_3_time_3</t>
  </si>
  <si>
    <t>要因分析を踏まえた具体的なサービス内容　サービス3　時間3</t>
  </si>
  <si>
    <t>service_3_himself_or_family_routine_work_01</t>
  </si>
  <si>
    <t>要因分析を踏まえた具体的なサービス内容　サービス3　日常生活で本人、家族が実施すべきこと</t>
  </si>
  <si>
    <t>service_4_assignment</t>
  </si>
  <si>
    <t>要因分析を踏まえた具体的なサービス内容　サービス4　解決すべき課題</t>
  </si>
  <si>
    <t>service_4_period</t>
  </si>
  <si>
    <t>要因分析を踏まえた具体的なサービス内容　サービス4　期間</t>
  </si>
  <si>
    <t>service_4_support_detail_1</t>
  </si>
  <si>
    <t>要因分析を踏まえた具体的なサービス内容　サービス4　具体的支援内容1</t>
  </si>
  <si>
    <t>service_4_frequency_times_1</t>
  </si>
  <si>
    <t>要因分析を踏まえた具体的なサービス内容　サービス4　頻度1</t>
  </si>
  <si>
    <t>service_4_time_1</t>
  </si>
  <si>
    <t>要因分析を踏まえた具体的なサービス内容　サービス4　時間1</t>
  </si>
  <si>
    <t>service_4_support_detail_2</t>
  </si>
  <si>
    <t>要因分析を踏まえた具体的なサービス内容　サービス4　具体的支援内容2</t>
  </si>
  <si>
    <t>service_4_frequency_times_2</t>
  </si>
  <si>
    <t>要因分析を踏まえた具体的なサービス内容　サービス4　頻度2</t>
  </si>
  <si>
    <t>service_4_time_2</t>
  </si>
  <si>
    <t>要因分析を踏まえた具体的なサービス内容　サービス4　時間2</t>
  </si>
  <si>
    <t>service_4_support_detail_3</t>
  </si>
  <si>
    <t>要因分析を踏まえた具体的なサービス内容　サービス4　具体的支援内容3</t>
  </si>
  <si>
    <t>service_4_frequency_times_3</t>
  </si>
  <si>
    <t>要因分析を踏まえた具体的なサービス内容　サービス4　頻度3</t>
  </si>
  <si>
    <t>service_4_time_3</t>
  </si>
  <si>
    <t>要因分析を踏まえた具体的なサービス内容　サービス4　時間3</t>
  </si>
  <si>
    <t>service_4_himself_or_family_routine_work_01</t>
  </si>
  <si>
    <t>要因分析を踏まえた具体的なサービス内容　サービス4　日常生活で本人、家族が実施すべきこと</t>
  </si>
  <si>
    <t>要因分析を踏まえた具体的なサービス内容 他事業所の担当者と共有すべき事項</t>
  </si>
  <si>
    <t>要因分析を踏まえた具体的なサービス内容 他事業所の担当者と共有すべき事項　内容</t>
  </si>
  <si>
    <t>要因分析を踏まえた具体的なサービス内容 介護支援専門員と共有すべき事項</t>
  </si>
  <si>
    <t>要因分析を踏まえた具体的なサービス内容 介護支援専門員と共有すべき事項　内容</t>
  </si>
  <si>
    <t>要因分析を踏まえた具体的なサービス内容 その他、共有すべき事項</t>
  </si>
  <si>
    <t>要因分析を踏まえた具体的なサービス内容 その他共有すべき事項・名称</t>
  </si>
  <si>
    <t>要因分析を踏まえた具体的なサービス内容 その他、共有すべき事項　内容</t>
  </si>
  <si>
    <t>要因分析を踏まえた具体的なサービス内容 情報提供先01　介護支援専門員</t>
  </si>
  <si>
    <t>要因分析を踏まえた具体的なサービス内容情報提供先02　医師</t>
  </si>
  <si>
    <t>要因分析を踏まえた具体的なサービス内容情報提供先03　その他に利用している介護サービス</t>
  </si>
  <si>
    <t>information_providing_03_name</t>
  </si>
  <si>
    <t>要因分析を踏まえた具体的なサービス内容情報提供先03　その他に利用している介護サービス　名称</t>
  </si>
  <si>
    <t>要因分析を踏まえた具体的なサービス内容情報提供先04　その他</t>
  </si>
  <si>
    <t>要因分析を踏まえた具体的なサービス内容情報提供先04　その他　名称</t>
  </si>
  <si>
    <t>improvement</t>
  </si>
  <si>
    <t>リハビリテーション開始時から比較して、改善した・出来るようになった活動と参加</t>
  </si>
  <si>
    <t>subtraction_non_medical_treatment</t>
  </si>
  <si>
    <t>診療未実施減算　診療未実施減算の適用</t>
  </si>
  <si>
    <t>seminar_status</t>
  </si>
  <si>
    <t>情報提供を行った事業所外の医師の適切な研修</t>
  </si>
  <si>
    <t>褥瘡対策に関するスクリーニング・ケア計画書</t>
  </si>
  <si>
    <t>褥瘡の有無</t>
  </si>
  <si>
    <t>bedsore_onset_year</t>
  </si>
  <si>
    <t>褥瘡の有無　褥瘡発生年</t>
  </si>
  <si>
    <t>bedsore_onset_month</t>
  </si>
  <si>
    <t>褥瘡の有無　褥瘡発生月</t>
  </si>
  <si>
    <t>bedsore_onset_day</t>
  </si>
  <si>
    <t>褥瘡の有無　褥瘡発生日</t>
  </si>
  <si>
    <t>bedsore_part_sacral_region</t>
  </si>
  <si>
    <t>褥瘡の有無　仙骨部</t>
  </si>
  <si>
    <t>bedsore_part_ischium</t>
  </si>
  <si>
    <t>褥瘡の有無　坐骨部</t>
  </si>
  <si>
    <t>bedsore_part_coccyx</t>
  </si>
  <si>
    <t>褥瘡の有無　尾骨部</t>
  </si>
  <si>
    <t>bedsore_part_iliac_region</t>
  </si>
  <si>
    <t>褥瘡の有無　腸骨部</t>
  </si>
  <si>
    <t>bedsore_part_greater_trochanter</t>
  </si>
  <si>
    <t>褥瘡の有無　大転子部</t>
  </si>
  <si>
    <t>bedsore_part_heel</t>
  </si>
  <si>
    <t>褥瘡の有無　踵部</t>
  </si>
  <si>
    <t>褥瘡の有無　その他</t>
  </si>
  <si>
    <t>褥瘡の有無　その他（内容）</t>
  </si>
  <si>
    <t>meal</t>
  </si>
  <si>
    <t>危険因子の評価　ADL　食事</t>
  </si>
  <si>
    <t>危険因子の評価　ADL　入浴</t>
  </si>
  <si>
    <t>危険因子の評価　ADL　更衣</t>
  </si>
  <si>
    <t>危険因子の評価　基本動作　立ち上がり</t>
  </si>
  <si>
    <t>swelling</t>
  </si>
  <si>
    <t>危険因子の評価　浮腫</t>
  </si>
  <si>
    <t>low_nutrition_risk_level</t>
  </si>
  <si>
    <t>危険因子の評価　低栄養状態のリスクレベル</t>
  </si>
  <si>
    <t>diapers_use</t>
  </si>
  <si>
    <t>危険因子の評価　排せつの状況　おむつ</t>
  </si>
  <si>
    <t>危険因子の評価　排せつの状況　ポータブルトイレ</t>
  </si>
  <si>
    <t>危険因子の評価　排せつの状況尿道カテーテル</t>
  </si>
  <si>
    <t>change_position</t>
  </si>
  <si>
    <t>褥瘡ケア計画　体位変換の頻度</t>
  </si>
  <si>
    <t>排せつの状態に関するスクリーニング・支援計画書</t>
  </si>
  <si>
    <t>discharge_status</t>
  </si>
  <si>
    <t>評価時点の排せつの状態　ADL トイレ動作</t>
  </si>
  <si>
    <t>urination_control_evaluation_status</t>
  </si>
  <si>
    <t>評価時点の排せつの状態　ADL　排便コントロール</t>
  </si>
  <si>
    <t>defecation_control_evaluation_status</t>
  </si>
  <si>
    <t>評価時点の排せつの状態　ADL　排尿コントロール</t>
  </si>
  <si>
    <t>excretion_status</t>
  </si>
  <si>
    <t>評価時点の排せつの状態　見守りや声かけ等のみで「排便・排尿」が可能</t>
  </si>
  <si>
    <t>diaper_status</t>
  </si>
  <si>
    <t>排せつ支援に係る取組　おむつ</t>
  </si>
  <si>
    <t>排せつ支援に係る取組　ポータブルトイレ</t>
  </si>
  <si>
    <t>urinary_catheter_status</t>
  </si>
  <si>
    <t>排せつ支援に係る取組　尿道カテーテル</t>
  </si>
  <si>
    <t>artificial_anus_status</t>
  </si>
  <si>
    <t>排せつ支援に係る取組　人工肛門</t>
  </si>
  <si>
    <t>excretion_induction_status</t>
  </si>
  <si>
    <t>排せつ支援に係る取組　トイレの誘導・促し</t>
  </si>
  <si>
    <t>excretion_necessity</t>
  </si>
  <si>
    <t>評価時点の排せつに関する支援の必要性　排せつに関する支援の必要性</t>
  </si>
  <si>
    <t>excretion_support_reason</t>
  </si>
  <si>
    <t>評価時点の排せつに関する支援の必要性　排せつに介護を要する要因</t>
  </si>
  <si>
    <t>評価時点の排せつに関する支援の必要性　支援計画</t>
  </si>
  <si>
    <t>自立支援促進に関する評価・支援計画書</t>
  </si>
  <si>
    <t>現状の評価　生活機能低下の原因となっている傷病または特定疾病の経過及び治療内容</t>
  </si>
  <si>
    <t>現状の評価　医学的観点からの留意事項　血圧</t>
  </si>
  <si>
    <t>現状の評価　医学的観点からの留意事項　血圧_あり</t>
  </si>
  <si>
    <t>現状の評価　医学的観点からの留意事項　摂食</t>
  </si>
  <si>
    <t>現状の評価　医学的観点からの留意事項　摂食_あり</t>
  </si>
  <si>
    <t>現状の評価　医学的観点からの留意事項　嚥下</t>
  </si>
  <si>
    <t>現状の評価　医学的観点からの留意事項　嚥下_あり</t>
  </si>
  <si>
    <t>現状の評価　医学的観点からの留意事項　移動</t>
  </si>
  <si>
    <t>現状の評価　医学的観点からの留意事項　移動_あり</t>
  </si>
  <si>
    <t>現状の評価　医学的観点からの留意事項　運動</t>
  </si>
  <si>
    <t>現状の評価　医学的観点からの留意事項　運動_あり</t>
  </si>
  <si>
    <t>現状の評価　医学的観点からの留意事項　その他</t>
  </si>
  <si>
    <t>現状の評価　医学的観点からの留意事項　その他_あり</t>
  </si>
  <si>
    <t>現状の評価　基本動作　寝返り</t>
  </si>
  <si>
    <t>現状の評価　基本動作　起き上がり</t>
  </si>
  <si>
    <t>現状の評価　基本動作　座位の保持</t>
  </si>
  <si>
    <t>現状の評価　基本動作　立ち上がり</t>
  </si>
  <si>
    <t>現状の評価　基本動作　立位の保持</t>
  </si>
  <si>
    <t>現状の評価　ADL　食事</t>
  </si>
  <si>
    <t>現状の評価　ADL　椅子とベッド間の移乗</t>
  </si>
  <si>
    <t>現状の評価　ADL　整容</t>
  </si>
  <si>
    <t>現状の評価　ADL　トイレ動作</t>
  </si>
  <si>
    <t>現状の評価　ADL　入浴</t>
  </si>
  <si>
    <t>現状の評価　ADL　平地歩行</t>
  </si>
  <si>
    <t>現状の評価　ADL　階段昇降</t>
  </si>
  <si>
    <t>現状の評価　ADL　更衣</t>
  </si>
  <si>
    <t>現状の評価　ADL　排便コントロール</t>
  </si>
  <si>
    <t>現状の評価　ADL　排尿コントロール</t>
  </si>
  <si>
    <t>initiatives_effects</t>
  </si>
  <si>
    <t>現状の評価　自立支援の取組による機能回復・重度化防止の効果</t>
  </si>
  <si>
    <t>initiatives_effects_items_basic_operation</t>
  </si>
  <si>
    <t>現状の評価　自立支援の取組による機能回復・重度化防止の効果　期待できる項目　基本動作</t>
  </si>
  <si>
    <t>initiatives_effects_items_adl</t>
  </si>
  <si>
    <t>現状の評価　自立支援の取組による機能回復・重度化防止の効果　期待できる項目　ADL</t>
  </si>
  <si>
    <t>initiatives_effects_items_iadl</t>
  </si>
  <si>
    <t>現状の評価　自立支援の取組による機能回復・重度化防止の効果　期待できる項目　IADL</t>
  </si>
  <si>
    <t>initiatives_effects_items_social_participation</t>
  </si>
  <si>
    <t>現状の評価　自立支援の取組による機能回復・重度化防止の効果　期待できる項目　社会参加</t>
  </si>
  <si>
    <t>initiatives_effects_items_other</t>
  </si>
  <si>
    <t>現状の評価　自立支援の取組による機能回復・重度化防止の効果　期待できる項目　その他</t>
  </si>
  <si>
    <t>支援実績　基本動作　離床</t>
  </si>
  <si>
    <t>is_get_out_of_bed_hour</t>
  </si>
  <si>
    <t>支援実績　基本動作　離床　一日あたりのベッド上以外で過ごす時間</t>
  </si>
  <si>
    <t>支援実績　基本動作　食事　　居室外（食堂、デイルーム等）</t>
  </si>
  <si>
    <t>支援実績　基本動作　食事　ベッド上</t>
  </si>
  <si>
    <t>支援実績　基本動作　食事　その他</t>
  </si>
  <si>
    <t>支援実績　基本動作　食事　食事時間や嗜好への対応</t>
  </si>
  <si>
    <t>支援実績　基本動作　排せつ（日中）　トイレ</t>
  </si>
  <si>
    <t>支援実績　基本動作　排せつ（日中）　ポータブル</t>
  </si>
  <si>
    <t>is_excretion_daytime_02_1</t>
  </si>
  <si>
    <t>支援実績　基本動作　排せつ（日中）　ポータブル 種類</t>
  </si>
  <si>
    <t>支援実績　基本動作　排せつ（日中）　おむつ</t>
  </si>
  <si>
    <t>支援実績　基本動作　排せつ（日中）　その他</t>
  </si>
  <si>
    <t>支援実績　基本動作　排せつ（日中）　個人の排せつリズムへの対応</t>
  </si>
  <si>
    <t>支援実績　基本動作　排せつ（夜間）トイレ</t>
  </si>
  <si>
    <t>支援実績　基本動作　排せつ（夜間）　ポータブル</t>
  </si>
  <si>
    <t>is_excretion_midnight_02_1</t>
  </si>
  <si>
    <t>支援実績　基本動作　排せつ（夜間）　ポータブル 種類</t>
  </si>
  <si>
    <t>支援実績　基本動作　排せつ（夜間）　おむつ</t>
  </si>
  <si>
    <t>支援実績　基本動作　排せつ（夜間）　その他</t>
  </si>
  <si>
    <t>支援実績　基本動作　排せつ（夜間）　個人の排泄リズムへの対応</t>
  </si>
  <si>
    <t>支援実績　基本動作　入浴　大浴槽</t>
  </si>
  <si>
    <t>bathe_results_01</t>
  </si>
  <si>
    <t>支援実績　基本動作　入浴　個人浴槽</t>
  </si>
  <si>
    <t>bathe_results_02</t>
  </si>
  <si>
    <t>支援実績　基本動作　入浴　機械浴槽（特別浴槽）</t>
  </si>
  <si>
    <t>bathe_results_03</t>
  </si>
  <si>
    <t>支援実績　基本動作　入浴　清拭</t>
  </si>
  <si>
    <t>支援実績　基本動作　入浴　マンツーマン入浴ケア</t>
  </si>
  <si>
    <t>outing_per_week_everyday</t>
  </si>
  <si>
    <t>支援実績　日々の過ごし方等　1週間あたりの外出</t>
  </si>
  <si>
    <t>activity_per_week_everyday</t>
  </si>
  <si>
    <t>支援実績　日々の過ごし方等　1週間あたりの趣味・アクティビティ・役割活動</t>
  </si>
  <si>
    <t>Initiatives_create_place_stay</t>
  </si>
  <si>
    <t>支援実績　日々の過ごし方等　入所者や家族の希望に沿った居場所作りの取組</t>
  </si>
  <si>
    <t>previous_life_reflection</t>
  </si>
  <si>
    <t>支援実績　日々の過ごし方等　本人の生活史</t>
  </si>
  <si>
    <t>planning_date</t>
  </si>
  <si>
    <t>支援計画　計画作成日</t>
  </si>
  <si>
    <t>支援計画　尊厳の保持と自立支援のために必要な支援計画　尊厳の保持に資する取組</t>
  </si>
  <si>
    <t>支援計画　尊厳の保持と自立支援のために必要な支援計画　本人を尊重する個別ケア</t>
  </si>
  <si>
    <t>支援計画　尊厳の保持と自立支援のために必要な支援計画　寝たきり防止に資する取組</t>
  </si>
  <si>
    <t>支援計画　尊厳の保持と自立支援のために必要な支援計画　自立した生活を支える取組</t>
  </si>
  <si>
    <t>支援計画　基本動作</t>
  </si>
  <si>
    <t>spend_time</t>
  </si>
  <si>
    <t>支援計画　日々の過ごし方等</t>
  </si>
  <si>
    <t>symptoms_appearance_year</t>
  </si>
  <si>
    <t>発症年</t>
  </si>
  <si>
    <t>symptoms_appearance_month</t>
  </si>
  <si>
    <t>発症月</t>
  </si>
  <si>
    <t>発症日</t>
  </si>
  <si>
    <t>かかりつけ医連携薬剤調整加算・薬剤管理指導</t>
  </si>
  <si>
    <t>before_drug_code_category</t>
  </si>
  <si>
    <t>薬剤名　薬剤コード種別</t>
  </si>
  <si>
    <t>before_drug_code</t>
  </si>
  <si>
    <t>薬剤名　薬剤コード</t>
  </si>
  <si>
    <t>before_dose</t>
  </si>
  <si>
    <t>薬剤名　1日用量</t>
  </si>
  <si>
    <t>before_unit</t>
  </si>
  <si>
    <t>薬剤名　単位</t>
  </si>
  <si>
    <t>内服薬に変更があった場合　ステータス</t>
  </si>
  <si>
    <t>内服薬に変更があった場合　上記の理由</t>
  </si>
  <si>
    <t>sixth_month</t>
  </si>
  <si>
    <t>その他情報</t>
  </si>
  <si>
    <t>改定長谷川式認知症スケール　数字の逆唱　6－8－2</t>
  </si>
  <si>
    <t>改定長谷川式認知症スケール　数字の逆唱　3－5－2－9</t>
  </si>
  <si>
    <t>改定長谷川式認知症スケール　3つの言葉の遅延再生　No.12のものの名前を思い出す（1つめ）</t>
  </si>
  <si>
    <t>改定長谷川式認知症スケール　3つの言葉の遅延再生　No.12のものの名前を思い出す（2つめ）</t>
  </si>
  <si>
    <t>改定長谷川式認知症スケール　3つの言葉の遅延再生　No.12のものの名前を思い出す（3つめ）</t>
  </si>
  <si>
    <t>改定長谷川式認知症スケール　物品記銘　相互に無関係な5つのものの名前をきく</t>
  </si>
  <si>
    <t>利用者情報　【SERVICE_USER_INFO】</t>
    <phoneticPr fontId="4"/>
  </si>
  <si>
    <t>◎：常に必須、〇：原則必須（※）、●：原則必須且つ条件に応じて入力可能（※）</t>
    <rPh sb="9" eb="11">
      <t>ゲンソク</t>
    </rPh>
    <rPh sb="19" eb="21">
      <t>ゲンソク</t>
    </rPh>
    <rPh sb="31" eb="33">
      <t>ニュウリョク</t>
    </rPh>
    <rPh sb="33" eb="35">
      <t>カノウ</t>
    </rPh>
    <phoneticPr fontId="4"/>
  </si>
  <si>
    <t>外部インターフェース一覧へ</t>
    <rPh sb="0" eb="2">
      <t>ガイブ</t>
    </rPh>
    <rPh sb="10" eb="12">
      <t>イチラン</t>
    </rPh>
    <phoneticPr fontId="4"/>
  </si>
  <si>
    <t>※提出時基本的にはあることを前提とするが、記録不可の場合にはブランク（null）として連携すること</t>
    <phoneticPr fontId="4"/>
  </si>
  <si>
    <t>キー</t>
    <phoneticPr fontId="7"/>
  </si>
  <si>
    <t>ファイル項目ID</t>
    <rPh sb="4" eb="6">
      <t>コウモク</t>
    </rPh>
    <phoneticPr fontId="7"/>
  </si>
  <si>
    <t>ファイル項目名</t>
    <rPh sb="4" eb="6">
      <t>コウモク</t>
    </rPh>
    <rPh sb="6" eb="7">
      <t>メイ</t>
    </rPh>
    <phoneticPr fontId="7"/>
  </si>
  <si>
    <t>参考
ファイル項目ID(2021年度)</t>
    <rPh sb="0" eb="2">
      <t>サンコウ</t>
    </rPh>
    <rPh sb="7" eb="9">
      <t>コウモク</t>
    </rPh>
    <rPh sb="16" eb="18">
      <t>ネンド</t>
    </rPh>
    <phoneticPr fontId="7"/>
  </si>
  <si>
    <t>参考
ファイル項目名(2021年度)</t>
    <rPh sb="7" eb="9">
      <t>コウモク</t>
    </rPh>
    <rPh sb="9" eb="10">
      <t>メイ</t>
    </rPh>
    <rPh sb="15" eb="17">
      <t>ネンド</t>
    </rPh>
    <phoneticPr fontId="7"/>
  </si>
  <si>
    <t>タイプ</t>
    <phoneticPr fontId="7"/>
  </si>
  <si>
    <t>属性</t>
    <rPh sb="0" eb="2">
      <t>ゾクセイ</t>
    </rPh>
    <phoneticPr fontId="7"/>
  </si>
  <si>
    <t>整数桁
(文字数)</t>
    <phoneticPr fontId="7"/>
  </si>
  <si>
    <t>小数点以下の桁数</t>
    <rPh sb="0" eb="3">
      <t>ショウスウテン</t>
    </rPh>
    <rPh sb="3" eb="5">
      <t>イカ</t>
    </rPh>
    <rPh sb="6" eb="8">
      <t>ケタスウ</t>
    </rPh>
    <phoneticPr fontId="7"/>
  </si>
  <si>
    <t>必須</t>
    <rPh sb="0" eb="2">
      <t>ヒッス</t>
    </rPh>
    <phoneticPr fontId="7"/>
  </si>
  <si>
    <t>範囲</t>
    <rPh sb="0" eb="2">
      <t>ハンイ</t>
    </rPh>
    <phoneticPr fontId="7"/>
  </si>
  <si>
    <t>書式</t>
    <rPh sb="0" eb="2">
      <t>ショシキ</t>
    </rPh>
    <phoneticPr fontId="7"/>
  </si>
  <si>
    <t>コード値</t>
    <rPh sb="3" eb="4">
      <t>チ</t>
    </rPh>
    <phoneticPr fontId="7"/>
  </si>
  <si>
    <t>備考</t>
    <rPh sb="0" eb="2">
      <t>ビコウ</t>
    </rPh>
    <phoneticPr fontId="7"/>
  </si>
  <si>
    <t>入力例</t>
    <rPh sb="0" eb="2">
      <t>ニュウリョク</t>
    </rPh>
    <rPh sb="2" eb="3">
      <t>レイ</t>
    </rPh>
    <phoneticPr fontId="4"/>
  </si>
  <si>
    <t>事業所番号</t>
    <rPh sb="0" eb="3">
      <t>ジギョウショ</t>
    </rPh>
    <rPh sb="3" eb="5">
      <t>バンゴウ</t>
    </rPh>
    <phoneticPr fontId="4"/>
  </si>
  <si>
    <t>文字列</t>
  </si>
  <si>
    <t>半角英数</t>
    <phoneticPr fontId="4"/>
  </si>
  <si>
    <t>◎</t>
  </si>
  <si>
    <t>英字の場合、大文字で設定する</t>
    <rPh sb="10" eb="12">
      <t>セッテイ</t>
    </rPh>
    <phoneticPr fontId="4"/>
  </si>
  <si>
    <t>「9900000001」、「99A0000001」</t>
    <phoneticPr fontId="4"/>
  </si>
  <si>
    <t>サービス種類コード</t>
    <rPh sb="4" eb="6">
      <t>シュルイ</t>
    </rPh>
    <phoneticPr fontId="4"/>
  </si>
  <si>
    <t>文字列</t>
    <rPh sb="0" eb="3">
      <t>モジレツ</t>
    </rPh>
    <phoneticPr fontId="4"/>
  </si>
  <si>
    <t xml:space="preserve">「11」、「15」、「A7」 </t>
    <phoneticPr fontId="4"/>
  </si>
  <si>
    <t>外部システム管理番号</t>
    <rPh sb="0" eb="2">
      <t>ガイブ</t>
    </rPh>
    <rPh sb="6" eb="10">
      <t>カンリバンゴウ</t>
    </rPh>
    <phoneticPr fontId="4"/>
  </si>
  <si>
    <t>事業所内で管理する事業所番号、サービス種類コード単位で一意になる利用者の番号。システム連携時に、LIFE内システムで管理する前回連携したレコードとの置換に利用する。</t>
  </si>
  <si>
    <t>「990000000111XXXXXXXXXXXXXXXXX」</t>
    <phoneticPr fontId="4"/>
  </si>
  <si>
    <t>半角数字</t>
    <rPh sb="0" eb="4">
      <t>ハンカクスウジ</t>
    </rPh>
    <phoneticPr fontId="4"/>
  </si>
  <si>
    <t>「990001」</t>
    <phoneticPr fontId="4"/>
  </si>
  <si>
    <t>被保険者番号</t>
    <phoneticPr fontId="4"/>
  </si>
  <si>
    <t>介護事業所内でLIFEのWebブラウザ画面にのみ表示される項目。厚生労働省のLIFEに送付する際には、LIFE機能により不可逆的にハッシュ化される。他外部インターフェースの同項目も同様に処理される。</t>
  </si>
  <si>
    <t>「9900000001」、
「H900000001」</t>
    <phoneticPr fontId="4"/>
  </si>
  <si>
    <t>利用者姓</t>
    <phoneticPr fontId="4"/>
  </si>
  <si>
    <t>全角文字</t>
    <rPh sb="0" eb="2">
      <t>ゼンカク</t>
    </rPh>
    <rPh sb="2" eb="4">
      <t>モジ</t>
    </rPh>
    <phoneticPr fontId="4"/>
  </si>
  <si>
    <t>介護事業所内でLIFEのWebブラウザ画面にのみ表示される項目。厚生労働省のLIFEには送付されない。</t>
  </si>
  <si>
    <t>姓名を別管理していない場合には、姓に名も入れること。その場合は次の【名】は必須のため「００」等ダミー値を入れること。</t>
  </si>
  <si>
    <t>「介護保険」</t>
    <rPh sb="1" eb="3">
      <t>カイゴ</t>
    </rPh>
    <rPh sb="3" eb="5">
      <t>ホケン</t>
    </rPh>
    <phoneticPr fontId="4"/>
  </si>
  <si>
    <t>利用者名</t>
    <phoneticPr fontId="4"/>
  </si>
  <si>
    <t>◎</t>
    <phoneticPr fontId="4"/>
  </si>
  <si>
    <t>「太郎」</t>
    <rPh sb="1" eb="3">
      <t>タロウ</t>
    </rPh>
    <phoneticPr fontId="4"/>
  </si>
  <si>
    <t>利用者姓半角カナ</t>
    <phoneticPr fontId="4"/>
  </si>
  <si>
    <t>半角英数
半角カナ</t>
    <rPh sb="0" eb="2">
      <t>ハンカク</t>
    </rPh>
    <rPh sb="2" eb="4">
      <t>エイスウ</t>
    </rPh>
    <rPh sb="5" eb="7">
      <t>ハンカク</t>
    </rPh>
    <phoneticPr fontId="4"/>
  </si>
  <si>
    <t xml:space="preserve">姓名を別管理していない場合には、姓に名も入れること
その場合は次の【名】は必須のため「00」等ダミー値を入れること。
</t>
    <phoneticPr fontId="4"/>
  </si>
  <si>
    <t>「ｶｲｺﾞﾎｹﾝ」</t>
    <phoneticPr fontId="4"/>
  </si>
  <si>
    <t>半角英数
半角カナ</t>
    <rPh sb="5" eb="7">
      <t>ハンカク</t>
    </rPh>
    <phoneticPr fontId="4"/>
  </si>
  <si>
    <t>「ﾀﾛｳ」</t>
    <phoneticPr fontId="4"/>
  </si>
  <si>
    <t>数値</t>
  </si>
  <si>
    <t>半角数字</t>
    <phoneticPr fontId="4"/>
  </si>
  <si>
    <t xml:space="preserve">1：男性
2：女性
</t>
    <phoneticPr fontId="4"/>
  </si>
  <si>
    <t>「1」、「2」</t>
    <phoneticPr fontId="4"/>
  </si>
  <si>
    <t>・下限：1900/1/1
・上限：現在日付</t>
    <phoneticPr fontId="4"/>
  </si>
  <si>
    <t>YYYYMMDD</t>
  </si>
  <si>
    <t>介護事業所内でLIFEのWebブラウザ画面にのみ表示される項目。厚生労働省のLIFEに送付する際には、LIFE機能により一律15日に置換される。</t>
  </si>
  <si>
    <t>「19570401」</t>
    <phoneticPr fontId="4"/>
  </si>
  <si>
    <t>・下限：1900/1/1</t>
    <phoneticPr fontId="4"/>
  </si>
  <si>
    <t>「20230330」</t>
    <phoneticPr fontId="4"/>
  </si>
  <si>
    <t>利用者介護認定年月日（開始）</t>
    <phoneticPr fontId="4"/>
  </si>
  <si>
    <t>登録時、利用者介護認定年月日（終了）より後の日付を設定した場合エラーとする。</t>
    <rPh sb="0" eb="2">
      <t>トウロク</t>
    </rPh>
    <rPh sb="2" eb="3">
      <t>ジ</t>
    </rPh>
    <rPh sb="20" eb="21">
      <t>アト</t>
    </rPh>
    <phoneticPr fontId="4"/>
  </si>
  <si>
    <t>「20230401」</t>
    <phoneticPr fontId="4"/>
  </si>
  <si>
    <t>利用者介護認定年月日（終了）</t>
    <phoneticPr fontId="4"/>
  </si>
  <si>
    <t>YYYYMMDD</t>
    <phoneticPr fontId="4"/>
  </si>
  <si>
    <t>登録時、利用者介護認定年月日（開始）より前の日付を設定した場合エラーとする。</t>
    <rPh sb="20" eb="21">
      <t>マエ</t>
    </rPh>
    <phoneticPr fontId="4"/>
  </si>
  <si>
    <t>「20240331」</t>
    <phoneticPr fontId="4"/>
  </si>
  <si>
    <t>要介護度</t>
    <phoneticPr fontId="4"/>
  </si>
  <si>
    <t>01：非該当
06：事業対象者
11：要支援（経過的要介護）
12：要支援１
13：要支援２
21：要介護１
22：要介護２
23：要介護３
24：要介護４
25：要介護５</t>
  </si>
  <si>
    <t>左記コード値のとおり</t>
  </si>
  <si>
    <t>impaired_elderly_independence_degree</t>
    <phoneticPr fontId="4"/>
  </si>
  <si>
    <t>障害高齢者の日常生活自立度</t>
    <rPh sb="0" eb="2">
      <t>ショウガイ</t>
    </rPh>
    <rPh sb="2" eb="5">
      <t>コウレイシャ</t>
    </rPh>
    <rPh sb="6" eb="8">
      <t>ニチジョウ</t>
    </rPh>
    <rPh sb="8" eb="10">
      <t>セイカツ</t>
    </rPh>
    <rPh sb="10" eb="13">
      <t>ジリツド</t>
    </rPh>
    <phoneticPr fontId="4"/>
  </si>
  <si>
    <t xml:space="preserve">1：自立
2：J1
3：J2
4：A1
5：A2
6：B1
7：B2
8：C1
9：C2
</t>
    <rPh sb="2" eb="4">
      <t>ジリツ</t>
    </rPh>
    <phoneticPr fontId="4"/>
  </si>
  <si>
    <t>dementia_elderly_independence_degree</t>
    <phoneticPr fontId="4"/>
  </si>
  <si>
    <t>認知症高齢者の日常生活自立度</t>
    <phoneticPr fontId="4"/>
  </si>
  <si>
    <t xml:space="preserve">1：自立
2：Ⅰ
3：Ⅱa
4：Ⅱb
5：Ⅲa
6：Ⅲb
7：Ⅳ
8：M
</t>
    <rPh sb="2" eb="4">
      <t>ジリツ</t>
    </rPh>
    <phoneticPr fontId="4"/>
  </si>
  <si>
    <t>start_date</t>
    <phoneticPr fontId="4"/>
  </si>
  <si>
    <t>利用開始日（入所日）</t>
    <rPh sb="0" eb="2">
      <t>リヨウ</t>
    </rPh>
    <rPh sb="2" eb="5">
      <t>カイシビ</t>
    </rPh>
    <rPh sb="6" eb="9">
      <t>ニュウショビ</t>
    </rPh>
    <phoneticPr fontId="4"/>
  </si>
  <si>
    <t>登録時、利用終了日（退所日）の日付より後の日付を設定した場合エラーとする。</t>
    <phoneticPr fontId="4"/>
  </si>
  <si>
    <t>end_date</t>
    <phoneticPr fontId="4"/>
  </si>
  <si>
    <t>利用終了日（退所日）</t>
    <rPh sb="0" eb="2">
      <t>リヨウ</t>
    </rPh>
    <rPh sb="2" eb="5">
      <t>シュウリョウビ</t>
    </rPh>
    <rPh sb="6" eb="8">
      <t>タイショ</t>
    </rPh>
    <rPh sb="8" eb="9">
      <t>ビ</t>
    </rPh>
    <phoneticPr fontId="4"/>
  </si>
  <si>
    <t>登録時、利用開始日（入所日）の日付より前の日付を設定した場合エラーとする。</t>
    <phoneticPr fontId="4"/>
  </si>
  <si>
    <t>「20230531」</t>
    <phoneticPr fontId="4"/>
  </si>
  <si>
    <t>death_date</t>
    <phoneticPr fontId="4"/>
  </si>
  <si>
    <t>死亡日</t>
    <rPh sb="0" eb="3">
      <t>シボウビ</t>
    </rPh>
    <phoneticPr fontId="4"/>
  </si>
  <si>
    <t>全角半角文字</t>
    <rPh sb="0" eb="2">
      <t>ゼンカク</t>
    </rPh>
    <rPh sb="2" eb="4">
      <t>ハンカク</t>
    </rPh>
    <rPh sb="4" eb="6">
      <t>モジ</t>
    </rPh>
    <phoneticPr fontId="4"/>
  </si>
  <si>
    <t>介護事業所内でLIFEのWebブラウザ画面にのみ表示される項目。厚生労働省のLIFEには送付されない。
LIFEの利用者詳細の画面上に、他利用者情報の項目以外で表示しておくべき情報がある場合に当該項目を利用する。</t>
    <phoneticPr fontId="4"/>
  </si>
  <si>
    <t>「１週間に１度主治医の検診がある」など
連絡事項などを記載</t>
    <rPh sb="2" eb="4">
      <t>シュウカン</t>
    </rPh>
    <rPh sb="6" eb="7">
      <t>ド</t>
    </rPh>
    <rPh sb="7" eb="10">
      <t>シュジイ</t>
    </rPh>
    <rPh sb="11" eb="13">
      <t>ケンシン</t>
    </rPh>
    <rPh sb="20" eb="22">
      <t>レンラク</t>
    </rPh>
    <rPh sb="22" eb="24">
      <t>ジコウ</t>
    </rPh>
    <rPh sb="27" eb="29">
      <t>キサイ</t>
    </rPh>
    <phoneticPr fontId="4"/>
  </si>
  <si>
    <t>version</t>
    <phoneticPr fontId="4"/>
  </si>
  <si>
    <t>バージョン番号</t>
    <rPh sb="5" eb="7">
      <t>バンゴウ</t>
    </rPh>
    <phoneticPr fontId="4"/>
  </si>
  <si>
    <t>0300</t>
    <phoneticPr fontId="4"/>
  </si>
  <si>
    <t>「0300」で値を固定する。</t>
    <phoneticPr fontId="4"/>
  </si>
  <si>
    <t>「0300」</t>
    <phoneticPr fontId="4"/>
  </si>
  <si>
    <t>科学的介護推進に関する評価　【SCIENTIFIC_NURSING_CARE_PROMOTION_2024】</t>
    <phoneticPr fontId="4"/>
  </si>
  <si>
    <t>入力例</t>
    <rPh sb="0" eb="3">
      <t>ニュウリョクレイ</t>
    </rPh>
    <phoneticPr fontId="7"/>
  </si>
  <si>
    <t xml:space="preserve">事業所番号
</t>
    <phoneticPr fontId="3"/>
  </si>
  <si>
    <t>半角英数</t>
    <rPh sb="2" eb="4">
      <t>エイスウ</t>
    </rPh>
    <phoneticPr fontId="3"/>
  </si>
  <si>
    <t xml:space="preserve">
</t>
  </si>
  <si>
    <t>英字の場合、大文字で設定する</t>
  </si>
  <si>
    <t>「9900000001」、「99A0000001」</t>
  </si>
  <si>
    <t xml:space="preserve">サービス種類コード
</t>
    <phoneticPr fontId="3"/>
  </si>
  <si>
    <t>文字列</t>
    <rPh sb="0" eb="3">
      <t>モジレツ</t>
    </rPh>
    <phoneticPr fontId="3"/>
  </si>
  <si>
    <t xml:space="preserve">「11」、「15」、「A7」 </t>
  </si>
  <si>
    <t xml:space="preserve">保険者番号
</t>
    <phoneticPr fontId="3"/>
  </si>
  <si>
    <t>文字列</t>
    <phoneticPr fontId="3"/>
  </si>
  <si>
    <t>半角数字</t>
    <phoneticPr fontId="3"/>
  </si>
  <si>
    <t>「990001」</t>
  </si>
  <si>
    <t xml:space="preserve">被保険者番号
</t>
    <phoneticPr fontId="3"/>
  </si>
  <si>
    <t>「9900000001」、
「H900000001」</t>
  </si>
  <si>
    <t xml:space="preserve">外部システム管理番号
</t>
    <phoneticPr fontId="3"/>
  </si>
  <si>
    <t>科学的介護推進に関する評価として１帳票に表示する単位として送信する。事業所内で科学的介護推進の様式情報として一意に管理する番号とする。サービス種類、保険者番号、被保険者番号ごとに一意でもよい。LIFEでは同番号が送信された際に、上書きができるよう（二重登録にならないよう）管理する。</t>
  </si>
  <si>
    <t>「990000000111XXXXXXXXXXXXXXXXX」</t>
  </si>
  <si>
    <t>facility_outpatient_category</t>
    <phoneticPr fontId="3"/>
  </si>
  <si>
    <t xml:space="preserve">施設／通所・居住区分
</t>
    <phoneticPr fontId="4"/>
  </si>
  <si>
    <t>1：施設サービス
2：通所・居住サービス</t>
    <rPh sb="14" eb="16">
      <t>キョジュウ</t>
    </rPh>
    <phoneticPr fontId="4"/>
  </si>
  <si>
    <t>シート「施設 通所・居住のサービス種類設定」に記載のサービス分類に応じた区分値の設定を可能とする。</t>
    <phoneticPr fontId="4"/>
  </si>
  <si>
    <t>「1」</t>
    <phoneticPr fontId="4"/>
  </si>
  <si>
    <t xml:space="preserve">要介護度
</t>
  </si>
  <si>
    <t>半角数字</t>
  </si>
  <si>
    <t>impaired_elderly_independence_degree</t>
    <phoneticPr fontId="3"/>
  </si>
  <si>
    <t xml:space="preserve">障害高齢者の日常生活自立度
</t>
    <phoneticPr fontId="3"/>
  </si>
  <si>
    <t>1：自立
2：J1
3：J2
4：A1
5：A2
6：B1
7：B2
8：C1
9：C2</t>
  </si>
  <si>
    <t>dementia_elderly_independence_degree</t>
    <phoneticPr fontId="3"/>
  </si>
  <si>
    <t xml:space="preserve">認知症高齢者の日常生活自立度
</t>
    <phoneticPr fontId="3"/>
  </si>
  <si>
    <t>1：自立
2：Ⅰ
3：Ⅱa
4：Ⅱb
5：Ⅲa
6：Ⅲb
7：Ⅳ
8：M</t>
  </si>
  <si>
    <t xml:space="preserve">評価日
</t>
    <phoneticPr fontId="3"/>
  </si>
  <si>
    <t>0~9からなる8桁の数字　YYYYMMDD
例　2018年4月1日→20180401
他日付項目と前後関係のチェックを設ける。</t>
    <phoneticPr fontId="4"/>
  </si>
  <si>
    <t>「20230401」</t>
  </si>
  <si>
    <t>status</t>
    <phoneticPr fontId="3"/>
  </si>
  <si>
    <t>○</t>
  </si>
  <si>
    <t>　</t>
  </si>
  <si>
    <t>1：サービス利用開始時
2：サービス利用中　
3：サービス利用終了時</t>
  </si>
  <si>
    <t xml:space="preserve">
</t>
  </si>
  <si>
    <t>0~9からなる8桁の数字　YYYYMMDD
例　2018年4月1日→20180401
登録時、評価日の日付より後の日付を設定した場合エラーとする。</t>
    <phoneticPr fontId="4"/>
  </si>
  <si>
    <t>「20180401」</t>
  </si>
  <si>
    <t>半角数字</t>
    <rPh sb="0" eb="4">
      <t>ハンカクスウジ</t>
    </rPh>
    <phoneticPr fontId="3"/>
  </si>
  <si>
    <t xml:space="preserve">0：なし
1：あり
</t>
  </si>
  <si>
    <t>入院日が選択されている場合入力可能</t>
    <rPh sb="0" eb="3">
      <t>ニュウインビ</t>
    </rPh>
    <rPh sb="4" eb="6">
      <t>センタク</t>
    </rPh>
    <rPh sb="11" eb="13">
      <t>バアイ</t>
    </rPh>
    <rPh sb="13" eb="15">
      <t>ニュウリョク</t>
    </rPh>
    <rPh sb="15" eb="17">
      <t>カノウ</t>
    </rPh>
    <phoneticPr fontId="4"/>
  </si>
  <si>
    <t>「0」</t>
  </si>
  <si>
    <t>emergency_hospitalization_complaint_other_content_01</t>
    <phoneticPr fontId="4"/>
  </si>
  <si>
    <t>全角半角文字</t>
  </si>
  <si>
    <t>暗号化対象</t>
    <rPh sb="0" eb="3">
      <t>アンゴウカ</t>
    </rPh>
    <rPh sb="3" eb="5">
      <t>タイショウ</t>
    </rPh>
    <phoneticPr fontId="4"/>
  </si>
  <si>
    <t>自由記述</t>
  </si>
  <si>
    <t>総論　緊急入院の状況　受療時の主訴　その他_04</t>
    <phoneticPr fontId="4"/>
  </si>
  <si>
    <t>総論　緊急入院の状況　受療時の主訴　その他（内容）_04</t>
    <phoneticPr fontId="4"/>
  </si>
  <si>
    <t>総論　緊急入院の状況　受療時の主訴　その他（内容）_05</t>
    <phoneticPr fontId="4"/>
  </si>
  <si>
    <t>総論　家族の状況</t>
    <rPh sb="0" eb="2">
      <t>ソウロン</t>
    </rPh>
    <rPh sb="3" eb="5">
      <t>カゾク</t>
    </rPh>
    <rPh sb="6" eb="8">
      <t>ジョウキョウ</t>
    </rPh>
    <phoneticPr fontId="3"/>
  </si>
  <si>
    <t xml:space="preserve">1：同居
2：独居
</t>
    <rPh sb="2" eb="4">
      <t>ドウキョ</t>
    </rPh>
    <rPh sb="7" eb="9">
      <t>ドクキョ</t>
    </rPh>
    <phoneticPr fontId="4"/>
  </si>
  <si>
    <t>左記コード値のとおり</t>
    <phoneticPr fontId="4"/>
  </si>
  <si>
    <t xml:space="preserve">総論　ADL　食事
</t>
  </si>
  <si>
    <t>2：自立（10）
1：一部介助（5）
0：全介助（0）</t>
  </si>
  <si>
    <t>3：自立（15）
2：一部介助（監視下）（10）
1：一部介助（座れるが移れない）（5）
0：全介助（0）</t>
  </si>
  <si>
    <t xml:space="preserve">総論　ADL　整容
</t>
    <phoneticPr fontId="3"/>
  </si>
  <si>
    <t>2：自立（5）
1：一部介助（0）
0：全介助（0）</t>
  </si>
  <si>
    <t xml:space="preserve">総論　ADL　トイレ動作
</t>
    <phoneticPr fontId="3"/>
  </si>
  <si>
    <t xml:space="preserve">総論　ADL　入浴
</t>
    <phoneticPr fontId="3"/>
  </si>
  <si>
    <t>3：自立（15）
2：一部介助（歩行器等）（10）
1：一部介助（車椅子操作が可能）（5）
0：全介助（0）</t>
  </si>
  <si>
    <t xml:space="preserve">総論　ADL　階段昇降
</t>
    <phoneticPr fontId="3"/>
  </si>
  <si>
    <t xml:space="preserve">総論　ADL　更衣
</t>
    <phoneticPr fontId="3"/>
  </si>
  <si>
    <t xml:space="preserve">総論　ADL　排便コントロール
</t>
    <phoneticPr fontId="3"/>
  </si>
  <si>
    <t xml:space="preserve">総論　ADL　排尿コントロール
</t>
  </si>
  <si>
    <t xml:space="preserve">
</t>
    <phoneticPr fontId="4"/>
  </si>
  <si>
    <t>「20180401」</t>
    <phoneticPr fontId="4"/>
  </si>
  <si>
    <t>departure</t>
    <phoneticPr fontId="3"/>
  </si>
  <si>
    <t xml:space="preserve">1：居宅サービスの利用
2：介護老人福祉施設入所
3：介護老人保健施設入所
4：介護医療院入所
5：医療機関入院
6：死亡
7：介護サービスを利用しなくなった
8：その他
</t>
    <phoneticPr fontId="4"/>
  </si>
  <si>
    <t xml:space="preserve">口腔・栄養　身長
</t>
  </si>
  <si>
    <t>数値</t>
    <rPh sb="0" eb="2">
      <t>スウチ</t>
    </rPh>
    <phoneticPr fontId="4"/>
  </si>
  <si>
    <t>10.0～300.0</t>
  </si>
  <si>
    <t xml:space="preserve">センチメートル単位入力
</t>
    <phoneticPr fontId="4"/>
  </si>
  <si>
    <t>「170.0」</t>
    <phoneticPr fontId="4"/>
  </si>
  <si>
    <t xml:space="preserve">口腔・栄養　体重
</t>
  </si>
  <si>
    <t>10.0～200.0</t>
  </si>
  <si>
    <t xml:space="preserve">キログラム単位入力（小数点第一位まで）
</t>
    <phoneticPr fontId="4"/>
  </si>
  <si>
    <t>「60.0」</t>
    <phoneticPr fontId="4"/>
  </si>
  <si>
    <t xml:space="preserve">口腔・栄養　低栄養状態のリスクレベル
</t>
    <phoneticPr fontId="4"/>
  </si>
  <si>
    <t>●</t>
  </si>
  <si>
    <t xml:space="preserve">1：低
2：中
3：高
</t>
    <phoneticPr fontId="4"/>
  </si>
  <si>
    <t xml:space="preserve">施設／通所・居住区分＝1：施設の場合に入力可能
</t>
    <phoneticPr fontId="4"/>
  </si>
  <si>
    <t>food_form_ingestion</t>
    <phoneticPr fontId="4"/>
  </si>
  <si>
    <t xml:space="preserve">口腔・栄養　栄養補給法　経口摂取
</t>
    <phoneticPr fontId="4"/>
  </si>
  <si>
    <t xml:space="preserve">2：経口のみ
1：一部経口
0：なし
</t>
    <phoneticPr fontId="4"/>
  </si>
  <si>
    <t>is_nutrition_supply_method_enteral_nutrition</t>
    <phoneticPr fontId="3"/>
  </si>
  <si>
    <t>口腔・栄養　栄養補給法　経腸栄養</t>
    <phoneticPr fontId="4"/>
  </si>
  <si>
    <t xml:space="preserve">施設／通所・居住区分＝1：施設
かつ経口摂取＝（0：なし　若しくは1：一部経口）の場合に入力可能
</t>
    <phoneticPr fontId="4"/>
  </si>
  <si>
    <t>is_nutrition_supply_method_parenteral_nutrition</t>
    <phoneticPr fontId="3"/>
  </si>
  <si>
    <t>口腔・栄養　栄養補給法　静脈栄養</t>
    <phoneticPr fontId="4"/>
  </si>
  <si>
    <t>meal_form</t>
    <phoneticPr fontId="3"/>
  </si>
  <si>
    <t>50：常食
40：嚥下調整食（コード4）
30：嚥下調整食（コード3）
22：嚥下調整食（コード2-2）
21：嚥下調整食（コード2-1）
10：嚥下調整食（コード1j）
02：嚥下調整食（コード0t）
01：嚥下調整食（コード0j）</t>
    <phoneticPr fontId="4"/>
  </si>
  <si>
    <t>施設／通所・居住区分＝1：施設
かつ経口摂取＝（1：一部経口若しくは2：経口のみ）の場合に入力可能</t>
    <phoneticPr fontId="4"/>
  </si>
  <si>
    <t>口腔・栄養　とろみ</t>
    <phoneticPr fontId="4"/>
  </si>
  <si>
    <t xml:space="preserve">0：無し
1：薄い
2：中間
3：濃い
</t>
    <phoneticPr fontId="4"/>
  </si>
  <si>
    <t>口腔・栄養　食事摂取量　全体</t>
    <phoneticPr fontId="4"/>
  </si>
  <si>
    <t>数値</t>
    <rPh sb="0" eb="2">
      <t>スウチ</t>
    </rPh>
    <phoneticPr fontId="3"/>
  </si>
  <si>
    <t>0~100</t>
  </si>
  <si>
    <t>％で入力（整数）
施設／通所・居住区分＝1：施設
かつ経口摂取＝（1：一部経口若しくは2：経口のみ）の場合に入力可能</t>
    <phoneticPr fontId="4"/>
  </si>
  <si>
    <t>「50」</t>
    <phoneticPr fontId="4"/>
  </si>
  <si>
    <t>口腔・栄養　食事摂取量　主食</t>
    <phoneticPr fontId="4"/>
  </si>
  <si>
    <t>％で入力（整数）
施設／通所・居住区分＝1：施設
かつ経口摂取＝（1：一部経口若しくは2：完全経口のみ）の場合に入力可能</t>
    <phoneticPr fontId="4"/>
  </si>
  <si>
    <t>口腔・栄養　食事摂取量　副食</t>
    <phoneticPr fontId="4"/>
  </si>
  <si>
    <t>「50」</t>
  </si>
  <si>
    <t>口腔・栄養　必要栄養量　エネルギー</t>
    <phoneticPr fontId="4"/>
  </si>
  <si>
    <t xml:space="preserve">キロカロリーで入力
施設／通所・居住区分＝1：施設の場合に入力可能
</t>
    <phoneticPr fontId="4"/>
  </si>
  <si>
    <t>「50.0」</t>
  </si>
  <si>
    <t>口腔・栄養　必要栄養量　たんぱく質</t>
    <phoneticPr fontId="4"/>
  </si>
  <si>
    <t xml:space="preserve">グラムで入力
施設／通所・居住区分＝1：施設の場合に入力可能
</t>
    <phoneticPr fontId="4"/>
  </si>
  <si>
    <t>口腔・栄養　提供栄養量　エネルギー</t>
    <phoneticPr fontId="4"/>
  </si>
  <si>
    <t>口腔・栄養　提供栄養量　たんぱく質</t>
    <phoneticPr fontId="4"/>
  </si>
  <si>
    <t>口腔・栄養　褥瘡</t>
    <phoneticPr fontId="4"/>
  </si>
  <si>
    <t>denture</t>
    <phoneticPr fontId="4"/>
  </si>
  <si>
    <t>choke</t>
    <phoneticPr fontId="4"/>
  </si>
  <si>
    <t xml:space="preserve">口腔・栄養　むせ
</t>
    <phoneticPr fontId="4"/>
  </si>
  <si>
    <t>stains_on_teeth</t>
    <phoneticPr fontId="4"/>
  </si>
  <si>
    <t xml:space="preserve">口腔・栄養　歯の汚れ
</t>
    <phoneticPr fontId="4"/>
  </si>
  <si>
    <t>condition_of_gums</t>
    <phoneticPr fontId="4"/>
  </si>
  <si>
    <t>口腔・栄養　歯肉の腫れ・出血</t>
    <rPh sb="9" eb="10">
      <t>ハ</t>
    </rPh>
    <rPh sb="12" eb="14">
      <t>シュッケツ</t>
    </rPh>
    <phoneticPr fontId="4"/>
  </si>
  <si>
    <t xml:space="preserve">認知症　認知症の診断　アルツハイマー病
</t>
    <rPh sb="4" eb="7">
      <t>ニンチショウ</t>
    </rPh>
    <rPh sb="8" eb="10">
      <t>シンダン</t>
    </rPh>
    <phoneticPr fontId="4"/>
  </si>
  <si>
    <t xml:space="preserve">認知症　認知症の診断　血管性認知症
</t>
    <phoneticPr fontId="4"/>
  </si>
  <si>
    <t xml:space="preserve">認知症　認知症の診断　レビー小体病
</t>
  </si>
  <si>
    <t>diagnosis_of_dementia_other</t>
    <phoneticPr fontId="4"/>
  </si>
  <si>
    <t xml:space="preserve">認知症　認知症の診断　その他
</t>
    <phoneticPr fontId="4"/>
  </si>
  <si>
    <t xml:space="preserve">認知症　認知症の診断　その他（内容）
</t>
  </si>
  <si>
    <t>全角半角文字</t>
    <phoneticPr fontId="4"/>
  </si>
  <si>
    <t>diagnosis_of_dementia_evaluate_1_1</t>
    <phoneticPr fontId="3"/>
  </si>
  <si>
    <t xml:space="preserve">認知症　生活・認知機能尺度　身近なもの（たとえば、メガネや入れ歯、財布、上着、鍵など）を置いた場所を覚えていますか
</t>
  </si>
  <si>
    <t xml:space="preserve">5：常に覚えている
4：たまに（週１回程度）忘れることはあるが、考えることで思い出せる
3：思い出せないこともあるが、きっかけがあれば自分で思い出すこともある（思い出せることと思い出せないことが同じくらいの頻度）
2：きっかけがあっても、自分では置いた場所をほとんど思い出せない
1：忘れたこと自体を認識していない
</t>
    <phoneticPr fontId="4"/>
  </si>
  <si>
    <t xml:space="preserve">5：１週間前のことを覚えている
4：１週間前のことは覚えていないが、数日前のことは覚えている
3：数日前のことは覚えていないが、昨日のことは覚えている
2：昨日のことは覚えていないが、半日前のことは覚えている
1：全く覚えていられない
</t>
    <phoneticPr fontId="4"/>
  </si>
  <si>
    <t>diagnosis_of_dementia_evaluate_2</t>
    <phoneticPr fontId="3"/>
  </si>
  <si>
    <t>5：年月日はわかる（±１日の誤差は許容する）
4：年月日はわからないが、現在いる場所の種類はわかる
3：場所の名称や種類はわからないが、その場にいる人が誰だかわかる（家族であるか、介護者であるか、看護師であるか等）
2：その場にいる人が誰だかわからないが、自分の名前はわかる
1：自分の名前がわからない</t>
    <phoneticPr fontId="4"/>
  </si>
  <si>
    <t xml:space="preserve">認知症　生活・認知機能尺度　誰かに何かを伝えたいと思っているとき、どれくらい会話でそれを伝えることができますか
</t>
  </si>
  <si>
    <t xml:space="preserve">5：会話に支障がない（「○○だから、××である」といった2つ以上の情報がつながった話をすることができる）
4：複雑な会話はできないが、普通に会話はできる（「○○だから、××である」といった2つ以上の情報がつながった話をすることはできない）
3：普通に会話はできないが、具体的な欲求を伝えることはできる（「痛い」「お腹が空いた」などの具体的な要求しか伝えられない）
2：会話が成り立たないが、発語はある（発語はあるが、簡単な質問に対して適切な回答ができなかったり、何を聞いても「うん」とだけ答える）
1：発語がなく、無言である
</t>
    <phoneticPr fontId="4"/>
  </si>
  <si>
    <t xml:space="preserve">5：自分で正しく服薬できる
4：自分で用意して服薬できるが、たまに（週１回程度）服薬し忘れることがある
3：２回に１回は服薬を忘れる
2：常に薬を手渡しすることが必要である
1：服薬し終わるまで介助・みまもりが必要である
</t>
    <phoneticPr fontId="4"/>
  </si>
  <si>
    <t xml:space="preserve">認知症　生活・認知機能尺度　一人で着替えることができますか
</t>
  </si>
  <si>
    <t xml:space="preserve">5：季節や気温に応じた服装を選び、着脱衣ができる
4：季節や気温に応じた服装選びはできないが、着る順番や方法は理解し、自分で着脱衣ができる
3：促してもらえれば、自分で着脱衣ができる
2：着脱衣の一部を介護者が行う必要がある
1：着脱衣の全てを常に介護者が行う必要がある
</t>
    <phoneticPr fontId="4"/>
  </si>
  <si>
    <t xml:space="preserve">認知症　生活・認知機能尺度　テレビやエアコンなどの電化製品を操作できますか
</t>
  </si>
  <si>
    <t>5：自由に操作できる（「複雑な操作」も自分で考えて行うことができる）
4：チャンネルの順送りなど普段している操作はできる（「単純な操作」であれば自分で行うことができる）
3：操作間違いが多いが、操作方法を教えてもらえれば使える（「単純な操作」が分からないことがあるが、教えれば自分で操作することができる）
2：リモコンを認識しているが、リモコンの使い方が全く分からない（何をする電化製品かは分かるが、操作を教えても自分で操作することはできない）
1：リモコンが何をするものか分からない</t>
    <phoneticPr fontId="4"/>
  </si>
  <si>
    <t>vitality_index_01</t>
    <phoneticPr fontId="4"/>
  </si>
  <si>
    <t xml:space="preserve">認知症　Vitality Index　意思疎通
</t>
  </si>
  <si>
    <t xml:space="preserve">2：自分から挨拶する、話し掛ける
1：挨拶、呼びかけに対して返答や笑顔がみられる
0：反応がない
</t>
    <phoneticPr fontId="4"/>
  </si>
  <si>
    <t>vitality_index_02</t>
    <phoneticPr fontId="4"/>
  </si>
  <si>
    <t xml:space="preserve">認知症　Vitality Index　起床
</t>
    <phoneticPr fontId="3"/>
  </si>
  <si>
    <t xml:space="preserve">2：いつも定時に起床している
1：起こさないと起床しないことがある
0：自分から起床することはない
</t>
    <phoneticPr fontId="4"/>
  </si>
  <si>
    <t xml:space="preserve">認知症　Vitality Index　食事
</t>
    <phoneticPr fontId="4"/>
  </si>
  <si>
    <t xml:space="preserve">2：自分から進んで食べようとする
1：促されると食べようとする
0：食事に関心がない、全く食べようとしない
</t>
    <phoneticPr fontId="4"/>
  </si>
  <si>
    <t xml:space="preserve">認知症　Vitality Index　排せつ
</t>
    <phoneticPr fontId="4"/>
  </si>
  <si>
    <t xml:space="preserve">2：いつも自ら便意尿意を伝える、あるいは自分で排尿、排便を行う
1：時々、尿意便意を伝える
0：排せつに全く関心がない
</t>
    <phoneticPr fontId="4"/>
  </si>
  <si>
    <t xml:space="preserve">認知症　Vitality Index　リハビリ・活動
</t>
    <phoneticPr fontId="4"/>
  </si>
  <si>
    <t xml:space="preserve">2：自らリハビリに向かう、活動を求める
1：促されて向かう
0：拒否、無関心
</t>
    <phoneticPr fontId="4"/>
  </si>
  <si>
    <t xml:space="preserve">認知症　DBD13　忘れてしまうことが多いため，同じことを何度も聞いてしまう
</t>
    <phoneticPr fontId="4"/>
  </si>
  <si>
    <t xml:space="preserve">0：まったくない
1：ほとんどない
2：ときどきある
3：よくある
4：常にある
</t>
    <phoneticPr fontId="4"/>
  </si>
  <si>
    <t xml:space="preserve">認知症　DBD13　よく物をなくしたり，置場所を間違えたりする
</t>
    <phoneticPr fontId="4"/>
  </si>
  <si>
    <t xml:space="preserve">認知症　DBD13　日常的な物事に関心を持てない
</t>
    <phoneticPr fontId="4"/>
  </si>
  <si>
    <t xml:space="preserve">認知症　DBD13　特別な理由がないのに夜中に起きて布団から出てしまう
</t>
    <phoneticPr fontId="4"/>
  </si>
  <si>
    <t xml:space="preserve">認知症　DBD13　他人が納得できる根拠がない状況で，他人に文句を言ってしまう
</t>
    <phoneticPr fontId="4"/>
  </si>
  <si>
    <t xml:space="preserve">認知症　DBD13　昼間，寝ていることが多い
</t>
    <phoneticPr fontId="4"/>
  </si>
  <si>
    <t xml:space="preserve">認知症　DBD13　過度に歩き回ることが多い
</t>
    <phoneticPr fontId="4"/>
  </si>
  <si>
    <t xml:space="preserve">認知症　DBD13　同じ動作を何回も繰り返してしまう
</t>
    <phoneticPr fontId="4"/>
  </si>
  <si>
    <t>認知症　DBD13　荒い口調で相手を責めるような言葉を出してしまう</t>
    <phoneticPr fontId="4"/>
  </si>
  <si>
    <t xml:space="preserve">認知症　DBD13　服装が場違いな，あるいは季節に合わない場合がある
</t>
    <phoneticPr fontId="4"/>
  </si>
  <si>
    <t xml:space="preserve">認知症　DBD13　世話をしてもらうことを受け入れられない
</t>
    <phoneticPr fontId="4"/>
  </si>
  <si>
    <t xml:space="preserve">認知症　DBD13　周囲にわかってもらえるような理由なしに物を貯め込んでしまう
</t>
    <phoneticPr fontId="4"/>
  </si>
  <si>
    <r>
      <t>認知症　DBD13　</t>
    </r>
    <r>
      <rPr>
        <strike/>
        <sz val="9"/>
        <rFont val="ＭＳ ゴシック"/>
        <family val="3"/>
        <charset val="128"/>
      </rPr>
      <t xml:space="preserve">
</t>
    </r>
    <r>
      <rPr>
        <sz val="9"/>
        <rFont val="ＭＳ ゴシック"/>
        <family val="3"/>
        <charset val="128"/>
      </rPr>
      <t xml:space="preserve">引き出しやたんすの物を取り出そうとして，中身を全部出してしまうことがある
</t>
    </r>
    <phoneticPr fontId="4"/>
  </si>
  <si>
    <t xml:space="preserve">5: 両足での立位保持を行っている
4: 立位の保持は行っていないが、座位での乗り移りは行っている
3: 座位での乗り移りは行っていないが、座位（端座位）の保持は行っている
2: 座位（端座位）の保持は行っていないが、寝返りは行っている
1: 寝返りは行っていない
</t>
    <phoneticPr fontId="4"/>
  </si>
  <si>
    <t xml:space="preserve">5: 公共交通機関等を利用した外出を行っている
4: 公共交通機関等を利用した外出は行っていないが、手すりに頼らないで安定した階段の昇り降りを行っている
3: 手すりに頼らない安定した階段の昇り降りを行っていないが、平らな場所での安定した歩行は行っている
2: 安定した歩行は行っていないが、施設内の移動は行っている
1: 施設内の移動を行っていない
</t>
    <phoneticPr fontId="4"/>
  </si>
  <si>
    <t xml:space="preserve">5: 年月日がわかる
4: 年月日はわからないが、現在いる場所の種類はわかる
3: 場所の名称や種類はわからないが、その場にいる人が誰だかわかる
2: その場にいる人が誰だかわからないが、自分の名前はわかる
1: 自分の名前がわからない
</t>
    <phoneticPr fontId="4"/>
  </si>
  <si>
    <t xml:space="preserve">5: 複雑な人間関係を保っている
4: 複雑な人間関係は保っていないが、書き言葉は理解している
3: 書き言葉は理解していないが日常会話は行っている
2: 日常会話は行っていないが、話し言葉は理解している
1: 話し言葉の理解はできない
</t>
    <phoneticPr fontId="4"/>
  </si>
  <si>
    <t xml:space="preserve">5: 時間管理ができる
4: 時間管理はできないが、簡単な算術計算はできる
3: 簡単な算術計算はできないが、記憶の再生はできる
2: 記憶の再生はできないが、意識混濁はない
1: 意識の混濁があった
</t>
    <phoneticPr fontId="4"/>
  </si>
  <si>
    <t xml:space="preserve">5: 肉などを含む普通の食事を、噛んで食べることを行っている
4: 肉などを含む普通の食事を噛んで食べることは行っていないが、ストローなどでむせずに飲むことは行っている
3: むせずに吸引することは行っていないが、固形物の嚥下は行っている
2: 固形物の嚥下は行っていないが、嚥下食の嚥下は行っている
1: 嚥下食の嚥下を行っていない（食べ物の嚥下を行っていない）
</t>
    <phoneticPr fontId="4"/>
  </si>
  <si>
    <t xml:space="preserve">5: 箸やフォークを使って食べこぼしせず、上手に食べることを行っている
4: 箸やフォークを使って上手に食べることは行っていないが、食べこぼししながらも、何とか自分で食べることを行っている
3: 自分で食べることを行っていないが、食事の際に特別なセッティングをすれば自分で食べることを行っている
2: 食事の際に特別なセッティングをしても自分で食べることを行っていないが、直接的な介助があれば食べることを行っている
1: 直接的な介助をしても食べることを行っていない（食べることを行っていない）
</t>
    <phoneticPr fontId="4"/>
  </si>
  <si>
    <t xml:space="preserve">5: 排泄の後始末を行っている
4: 排泄の後始末は行っていないが、ズボン・パンツの上げ下ろしは行っている
3: ズボン・パンツの上げ下ろしは行っていないが、洋式便器への移乗は行っている
2: 洋式トイレの移乗が自分で行えないため、介助が必要、または普段から床上で排泄を行っている
1: 尿閉（膀胱瘻を含む）や医療的な身体管理のために膀胱等へのカテーテルなどを使用している
</t>
    <phoneticPr fontId="4"/>
  </si>
  <si>
    <t xml:space="preserve">5: 安定した浴槽の出入りと洗身を行っている
4: 安定した浴槽の出入りと洗身は行っていないが、第三者の援助なしで入浴を行っている
3: 第三者の援助なしで入浴することは行っていないが、一般浴室内での座位保持は行っている。その他、入浴に必要なさまざまな介助がなされている
2: 浴室内での座位保持を行っておらず、一般浴での入浴を行っていないが、入浴（特浴など）は行っている
1: 入浴は行っていない
</t>
    <rPh sb="100" eb="102">
      <t>ザイ</t>
    </rPh>
    <rPh sb="144" eb="146">
      <t>ザイ</t>
    </rPh>
    <phoneticPr fontId="4"/>
  </si>
  <si>
    <t xml:space="preserve">5: 義歯の手入れなどの口腔ケアを自分で行っている
4: 義歯の手入れなどの口腔ケアは自分では行っていないが、歯みがきは自分でセッティングして行っている
3: 自分でセッティングして歯を磨くことは行っていないが、セッティングをすれば、自分で歯みがきを行っている
2: 歯みがきのセッティングをしても自分では歯みがきを行っていないが、「うがい」は自分で行っている
1: 「うがい」を自分で行っていない
</t>
    <phoneticPr fontId="4"/>
  </si>
  <si>
    <t xml:space="preserve">5: 爪を切ることを自分で行っている
4: 爪を切ることは自分で行っていないが、髭剃りやスキンケア、整髪は自分で行っている
3: 髭剃りやスキンケア、整髪は自分で行っていないが、洗顔は自分で行っている
2: 洗顔は自分で行っていないが、手洗いは自分で行っている
1: 手洗いを自分で行っていない
</t>
    <phoneticPr fontId="4"/>
  </si>
  <si>
    <t xml:space="preserve">5: 衣服を畳んだり整理することは自分で行っている
4: 衣服を畳んだり整理することは自分で行っていないが、ズボンやパンツの着脱は自分で行っている
3: ズボンやパンツの着脱は自分で行っていないが、更衣の際のボタンのかけはずしは自分で行っている
2: 更衣の際のボタンのかけはずしは自分で行っていないが、上衣の片袖を通すことは自分で行っている
1: 上衣の片袖を通すことを自分で行っていない
</t>
    <phoneticPr fontId="4"/>
  </si>
  <si>
    <t xml:space="preserve">5: 施設や家を1日以上離れる外出または旅行をしている
4: 旅行はしていないが、個人による趣味活動はしている
3: 屋外で行うような個人的趣味活動はしていないが、屋内でする程度のことはしている
2: 集団レクリエーションへは参加していないが、一人でテレビを楽しんでいる
1: テレビを見たり、ラジオを聴いていない
</t>
    <phoneticPr fontId="4"/>
  </si>
  <si>
    <t xml:space="preserve">5: 情報伝達手段を用いて交流を行っている
4: 通信機器を用いて自ら連絡を取ることは行っていないが、援助があっての外出はしている
3: 外出はしていないが、親族・友人の訪問を受け会話している
2: 近所づきあいはしていないが、施設利用者や家族と会話はしている
1: 会話がない、していない、できない
</t>
    <phoneticPr fontId="4"/>
  </si>
  <si>
    <t xml:space="preserve">バージョン番号
</t>
    <phoneticPr fontId="4"/>
  </si>
  <si>
    <t xml:space="preserve">0300
</t>
    <phoneticPr fontId="4"/>
  </si>
  <si>
    <t>科学的介護推進に関する評価（診断名）　【SCIENTIFIC_NURSING_CARE_PROMOTION_DIAGNOSIS_2024】</t>
    <phoneticPr fontId="4"/>
  </si>
  <si>
    <t>科学的介護推進に関する評価に関する評価の様式として１帳票に表示する単位として送信する。事業所内で科学的介護推進の様式情報として一意に管理する番号とする。サービス種類、保険者番号、被保険者番号ごとに一意でもよい。LIFEでは同番号が送信された際に、上書きができるよう（二重登録にならないよう）管理する。</t>
  </si>
  <si>
    <t xml:space="preserve">外部システム管理明細番号
</t>
    <phoneticPr fontId="3"/>
  </si>
  <si>
    <t xml:space="preserve">事業所内で科学的介護推進に関する評価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</si>
  <si>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0:対象外
1:対象
</t>
    <rPh sb="2" eb="5">
      <t>タイショウガイ</t>
    </rPh>
    <rPh sb="8" eb="10">
      <t>タイショウ</t>
    </rPh>
    <phoneticPr fontId="4"/>
  </si>
  <si>
    <t>科学的介護推進体制加算（Ⅱ）の算定要件としては、原則必須。データ提出時の項目チェックはない。</t>
    <rPh sb="15" eb="17">
      <t>サンテイ</t>
    </rPh>
    <rPh sb="17" eb="19">
      <t>ヨウケン</t>
    </rPh>
    <rPh sb="24" eb="26">
      <t>ゲンソク</t>
    </rPh>
    <rPh sb="26" eb="28">
      <t>ヒッス</t>
    </rPh>
    <rPh sb="32" eb="34">
      <t>テイシュツ</t>
    </rPh>
    <rPh sb="34" eb="35">
      <t>ジ</t>
    </rPh>
    <rPh sb="36" eb="38">
      <t>コウモク</t>
    </rPh>
    <phoneticPr fontId="4"/>
  </si>
  <si>
    <t>「1」</t>
  </si>
  <si>
    <t xml:space="preserve">傷病名（コード）
</t>
  </si>
  <si>
    <t>半角英数</t>
    <phoneticPr fontId="3"/>
  </si>
  <si>
    <t>「傷病名コード」</t>
    <phoneticPr fontId="4"/>
  </si>
  <si>
    <r>
      <t>レセプト電算処理システムの診療報酬請求用に使用するコードである「傷病名コード」７桁を使用する。</t>
    </r>
    <r>
      <rPr>
        <strike/>
        <sz val="9"/>
        <rFont val="ＭＳ ゴシック"/>
        <family val="3"/>
        <charset val="128"/>
      </rPr>
      <t xml:space="preserve">
</t>
    </r>
    <r>
      <rPr>
        <sz val="9"/>
        <rFont val="ＭＳ ゴシック"/>
        <family val="3"/>
        <charset val="128"/>
      </rPr>
      <t>例（傷病名コード）　アジアコレラ→8830244</t>
    </r>
    <phoneticPr fontId="4"/>
  </si>
  <si>
    <t>詳細はCSV連携仕様書を参照</t>
  </si>
  <si>
    <t xml:space="preserve">バージョン番号
</t>
    <phoneticPr fontId="3"/>
  </si>
  <si>
    <t xml:space="preserve">0300
</t>
  </si>
  <si>
    <t>「0300」で値を固定する。</t>
  </si>
  <si>
    <t>「0300」</t>
  </si>
  <si>
    <t>科学的介護推進に関する評価 (服薬情報)　【SCIENTIFIC_NURSING_CARE_PROMOTION_TAKING_MEDICATION_2024】</t>
    <phoneticPr fontId="4"/>
  </si>
  <si>
    <t>属性</t>
  </si>
  <si>
    <t xml:space="preserve">事業所番号
</t>
    <phoneticPr fontId="4"/>
  </si>
  <si>
    <t xml:space="preserve">サービス種類コード
</t>
    <phoneticPr fontId="4"/>
  </si>
  <si>
    <t xml:space="preserve">保険者番号
</t>
    <phoneticPr fontId="4"/>
  </si>
  <si>
    <t>文字列</t>
    <phoneticPr fontId="4"/>
  </si>
  <si>
    <t xml:space="preserve">被保険者番号
</t>
    <phoneticPr fontId="4"/>
  </si>
  <si>
    <t xml:space="preserve">外部システム管理番号
</t>
    <phoneticPr fontId="4"/>
  </si>
  <si>
    <t xml:space="preserve">外部システム管理明細番号
</t>
    <phoneticPr fontId="4"/>
  </si>
  <si>
    <t xml:space="preserve">事業所内で科学的介護推進に関する評価 (服薬情報)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</si>
  <si>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薬剤コード種別
</t>
  </si>
  <si>
    <t>2：レセプト電算コード</t>
  </si>
  <si>
    <t>2：レセプト電算コード　として固定で入力すること</t>
    <phoneticPr fontId="4"/>
  </si>
  <si>
    <t>科学的介護推進体制加算（Ⅱ）の算定要件としては、サービス種類によっては原則必須。データ提出時の項目チェックはない。</t>
    <rPh sb="15" eb="17">
      <t>サンテイ</t>
    </rPh>
    <rPh sb="17" eb="19">
      <t>ヨウケン</t>
    </rPh>
    <rPh sb="28" eb="30">
      <t>シュルイ</t>
    </rPh>
    <rPh sb="35" eb="37">
      <t>ゲンソク</t>
    </rPh>
    <rPh sb="37" eb="39">
      <t>ヒッス</t>
    </rPh>
    <phoneticPr fontId="4"/>
  </si>
  <si>
    <t>左記コード値のとおり</t>
    <rPh sb="0" eb="2">
      <t>サキ</t>
    </rPh>
    <rPh sb="5" eb="6">
      <t>アタイ</t>
    </rPh>
    <phoneticPr fontId="4"/>
  </si>
  <si>
    <t xml:space="preserve">薬剤コード
</t>
  </si>
  <si>
    <t>レセプト電算コード</t>
  </si>
  <si>
    <t>栄養・摂食嚥下スクリーニング・アセスメント・モニタリング【NUTRITION_FEEDING_SWALLOWING_SCREENING_ASSESSMENT_MONITORING_2024】</t>
    <phoneticPr fontId="4"/>
  </si>
  <si>
    <t>栄養・摂食嚥下スクリーニング・アセスメント・モニタリング様式として１帳票に表示する単位として送信する。事業所内で栄養・摂食嚥下スクリーニング・アセスメント・モニタリングの様式情報として一意に管理する番号とする。サービス種類、保険者番号、被保険者番号ごとに一意でもよい。LIFEでは同番号が送信された際に、上書きができるよう（二重登録にならないよう）管理する。</t>
  </si>
  <si>
    <t xml:space="preserve">施設／通所・居宅区分
</t>
    <rPh sb="6" eb="8">
      <t>キョタク</t>
    </rPh>
    <rPh sb="8" eb="10">
      <t>クブン</t>
    </rPh>
    <phoneticPr fontId="3"/>
  </si>
  <si>
    <t>1：施設
2：通所・居宅</t>
    <rPh sb="10" eb="12">
      <t>キョタク</t>
    </rPh>
    <rPh sb="11" eb="12">
      <t>タク</t>
    </rPh>
    <phoneticPr fontId="4"/>
  </si>
  <si>
    <t xml:space="preserve">施設又は通所・居宅を表す区分。
シート「施設／通所・居宅のサービス種類設定」に記載のサービス種類に応じた区分値の設定を可能とする。
</t>
  </si>
  <si>
    <t>trinity_attempt</t>
    <phoneticPr fontId="4"/>
  </si>
  <si>
    <t>リハ・個別機能、栄養、口腔の一体的取り組み</t>
  </si>
  <si>
    <t>半角英数</t>
  </si>
  <si>
    <t>0：無し
1：有り</t>
    <phoneticPr fontId="4"/>
  </si>
  <si>
    <t xml:space="preserve">要介護度
</t>
    <phoneticPr fontId="3"/>
  </si>
  <si>
    <t>01：非該当
06：事業対象者
11：要支援（経過的要介護）
12：要支援１
13：要支援２
21：要介護１
22：要介護２
23：要介護３
24：要介護４
25：要介護５</t>
    <phoneticPr fontId="4"/>
  </si>
  <si>
    <t xml:space="preserve">病名・特記事項等
</t>
    <phoneticPr fontId="3"/>
  </si>
  <si>
    <t>user_family_intention</t>
    <phoneticPr fontId="4"/>
  </si>
  <si>
    <t xml:space="preserve">利用者・家族の意向
</t>
    <phoneticPr fontId="4"/>
  </si>
  <si>
    <t xml:space="preserve">作成年月日
</t>
  </si>
  <si>
    <t>・下限：1900/1/1
・上限：現在日付</t>
  </si>
  <si>
    <t xml:space="preserve">0~9からなる8桁の数字　YYYYMMDD
例　2024年7月1日→20240701
</t>
    <phoneticPr fontId="4"/>
  </si>
  <si>
    <t>「20240701」</t>
  </si>
  <si>
    <t>meal_content</t>
    <phoneticPr fontId="4"/>
  </si>
  <si>
    <t xml:space="preserve">食事の準備状況（買い物、食事の支度、地域特性等）
</t>
    <phoneticPr fontId="4"/>
  </si>
  <si>
    <t xml:space="preserve">施設／通所・居宅区分＝2：通所・居宅の場合にのみ記入
</t>
  </si>
  <si>
    <t>family_content</t>
    <phoneticPr fontId="4"/>
  </si>
  <si>
    <t xml:space="preserve">家族構成とキーパーソン（支援者）
</t>
    <phoneticPr fontId="4"/>
  </si>
  <si>
    <t xml:space="preserve">実施日
</t>
    <phoneticPr fontId="3"/>
  </si>
  <si>
    <t xml:space="preserve">プロセス
</t>
    <phoneticPr fontId="4"/>
  </si>
  <si>
    <t xml:space="preserve">1：スクリーニング
2：アセスメント
3：モニタリング
</t>
    <phoneticPr fontId="4"/>
  </si>
  <si>
    <t xml:space="preserve">低栄養状態のリスク　リスクレベル
</t>
  </si>
  <si>
    <t xml:space="preserve">低栄養状態のリスク　身長
</t>
    <phoneticPr fontId="4"/>
  </si>
  <si>
    <t xml:space="preserve">低栄養状態のリスク　体重
</t>
  </si>
  <si>
    <t>is_one_month_weight_loss</t>
    <phoneticPr fontId="4"/>
  </si>
  <si>
    <t xml:space="preserve">0：無
1：有
</t>
    <phoneticPr fontId="4"/>
  </si>
  <si>
    <t xml:space="preserve">低栄養状態のリスク　3%以上の体重減少率（kg/1ヶ月）　体重減少（kg/1ヶ月）
</t>
  </si>
  <si>
    <t>3%以上の体重減少（kg/1ヶ月）の有無 = 1：有りの場合に入力可能</t>
    <rPh sb="31" eb="33">
      <t>ニュウリョク</t>
    </rPh>
    <rPh sb="33" eb="35">
      <t>カノウ</t>
    </rPh>
    <phoneticPr fontId="4"/>
  </si>
  <si>
    <t>「10.0」</t>
  </si>
  <si>
    <t>is_three_month_weight_loss</t>
    <phoneticPr fontId="4"/>
  </si>
  <si>
    <t>three_month_weight_loss</t>
    <phoneticPr fontId="4"/>
  </si>
  <si>
    <t xml:space="preserve">低栄養状態のリスク　3%以上の体重減少率（kg/3ヶ月）　体重減少（kg/3ヶ月）
</t>
  </si>
  <si>
    <t>3%以上の体重減少（kg/3ヶ月）の有無 = 1：有りの場合に入力可能</t>
    <phoneticPr fontId="4"/>
  </si>
  <si>
    <t>is_six_month_weight_loss</t>
    <phoneticPr fontId="4"/>
  </si>
  <si>
    <t xml:space="preserve">低栄養状態のリスク　3%以上の体重減少率（kg/6ヶ月）　3%以上の体重減少（kg/6ヶ月）の有無
</t>
  </si>
  <si>
    <t>six_month_weight_loss</t>
    <phoneticPr fontId="4"/>
  </si>
  <si>
    <t xml:space="preserve">低栄養状態のリスク　3%以上の体重減少率（kg/6ヶ月）　体重減少（kg/6ヶ月）
</t>
    <phoneticPr fontId="4"/>
  </si>
  <si>
    <t>3%以上の体重減少（kg/6ヶ月）の有無 = 1：有りの場合に入力可能</t>
    <phoneticPr fontId="4"/>
  </si>
  <si>
    <t xml:space="preserve">低栄養状態のリスク　褥瘡
</t>
  </si>
  <si>
    <t xml:space="preserve">0：無
1：有
</t>
    <phoneticPr fontId="4"/>
  </si>
  <si>
    <t xml:space="preserve">0：無し
1：一部経口
2：経口のみ
</t>
    <phoneticPr fontId="4"/>
  </si>
  <si>
    <t xml:space="preserve">低栄養状態のリスク　栄養補給法　経腸栄養法
</t>
  </si>
  <si>
    <t xml:space="preserve">0：無し
1：有り
</t>
    <phoneticPr fontId="4"/>
  </si>
  <si>
    <t>経口摂取＝（0：なし　若しくは1：一部経口）の場合に入力可能</t>
    <phoneticPr fontId="4"/>
  </si>
  <si>
    <t xml:space="preserve">低栄養状態のリスク　栄養補給法　静脈栄養法
</t>
    <phoneticPr fontId="4"/>
  </si>
  <si>
    <t xml:space="preserve">0：無し
1：有り
</t>
  </si>
  <si>
    <t>nutrition_supply_method_other</t>
    <phoneticPr fontId="4"/>
  </si>
  <si>
    <t xml:space="preserve">低栄養状態のリスク　その他
</t>
    <phoneticPr fontId="4"/>
  </si>
  <si>
    <t xml:space="preserve">％で入力（整数）
経口摂取＝（1：一部経口若しくは2：経口のみ）の場合に入力可能
</t>
    <phoneticPr fontId="4"/>
  </si>
  <si>
    <t>「100」</t>
    <phoneticPr fontId="4"/>
  </si>
  <si>
    <t>main_dish_intake</t>
    <phoneticPr fontId="4"/>
  </si>
  <si>
    <t>「20」</t>
  </si>
  <si>
    <t>「30」</t>
  </si>
  <si>
    <t xml:space="preserve">食生活状況等　栄養補給の状態　その他（補助食品など）
</t>
  </si>
  <si>
    <t>nutrition_intake_energy</t>
    <phoneticPr fontId="4"/>
  </si>
  <si>
    <t xml:space="preserve">食生活状況等　摂取栄養量_エネルギー（kcal）
</t>
  </si>
  <si>
    <t>キロカロリーで入力</t>
    <phoneticPr fontId="4"/>
  </si>
  <si>
    <t>「2000.0」</t>
  </si>
  <si>
    <t>nutrition_intake_protein</t>
    <phoneticPr fontId="4"/>
  </si>
  <si>
    <t xml:space="preserve">食生活状況等　摂取栄養量_たんぱく質（g）
</t>
    <phoneticPr fontId="4"/>
  </si>
  <si>
    <t>グラムで入力</t>
    <phoneticPr fontId="4"/>
  </si>
  <si>
    <t>nutrition_provided_energy</t>
    <phoneticPr fontId="4"/>
  </si>
  <si>
    <t xml:space="preserve">食生活状況等　提供栄養量_エネルギー（kcal）
</t>
    <phoneticPr fontId="4"/>
  </si>
  <si>
    <t>nutrition_provided_protein</t>
    <phoneticPr fontId="4"/>
  </si>
  <si>
    <t xml:space="preserve">食生活状況等　提供栄養量_たんぱく質（g）
</t>
    <phoneticPr fontId="4"/>
  </si>
  <si>
    <t xml:space="preserve">食生活状況等　必要栄養量_エネルギー（kcal）
</t>
    <phoneticPr fontId="4"/>
  </si>
  <si>
    <t xml:space="preserve">食生活状況等　必要栄養量_たんぱく質（g）
</t>
  </si>
  <si>
    <t xml:space="preserve">食生活状況等　嚥下調整食の必要性
</t>
    <phoneticPr fontId="4"/>
  </si>
  <si>
    <t xml:space="preserve">経口摂取＝（1：一部経口若しくは2：経口のみ）の場合に入力可能
</t>
    <phoneticPr fontId="4"/>
  </si>
  <si>
    <t>食生活状況等　食事の形態（コード）</t>
    <phoneticPr fontId="4"/>
  </si>
  <si>
    <t>50：常食
40：4_嚥下調整食4
30：3_嚥下調整食3
22：2-2_嚥下調整食2-2
21：2-1_嚥下調整食2-1
10：1j_嚥下調整食1j
02：0t_嚥下訓練食品0t
01：0j_嚥下訓練食品0j</t>
    <phoneticPr fontId="4"/>
  </si>
  <si>
    <t xml:space="preserve">食生活状況等　とろみ
</t>
    <phoneticPr fontId="4"/>
  </si>
  <si>
    <t xml:space="preserve">0：無し
1：薄い
2：中間
3：濃い
</t>
  </si>
  <si>
    <t>is_meal_notes</t>
    <phoneticPr fontId="4"/>
  </si>
  <si>
    <t xml:space="preserve">食生活状況等　食事の留意事項の有無（療養食の指示、食事形態、嗜好、薬剤影響食品、アレルギーなど）
</t>
  </si>
  <si>
    <t xml:space="preserve">食生活状況等　本人の意欲
</t>
    <phoneticPr fontId="4"/>
  </si>
  <si>
    <t xml:space="preserve">1：よい
2：まあよい
3：ふつう
4：あまりよくない
5：よくない
</t>
    <phoneticPr fontId="4"/>
  </si>
  <si>
    <t xml:space="preserve">食生活状況等　食欲・食事の満足感
</t>
    <phoneticPr fontId="4"/>
  </si>
  <si>
    <t xml:space="preserve">1：大いにある
2：ややある
3：ふつう
4：ややない
5：全くない
</t>
    <phoneticPr fontId="4"/>
  </si>
  <si>
    <t xml:space="preserve">食生活状況等　食事に対する意識
</t>
    <phoneticPr fontId="4"/>
  </si>
  <si>
    <t>eating_status_oral</t>
    <phoneticPr fontId="4"/>
  </si>
  <si>
    <t xml:space="preserve">多職種による栄養ケアの課題（低栄養関連問題）　口腔関係　口腔関係の課題　口腔衛生
</t>
    <phoneticPr fontId="4"/>
  </si>
  <si>
    <t xml:space="preserve">0：無し
1：有り
</t>
    <phoneticPr fontId="4"/>
  </si>
  <si>
    <t>eating_status_eating_swallow</t>
    <phoneticPr fontId="4"/>
  </si>
  <si>
    <t xml:space="preserve">多職種による栄養ケアの課題（低栄養関連問題）　口腔関係　口腔関係の課題　摂食・嚥下
</t>
    <phoneticPr fontId="4"/>
  </si>
  <si>
    <t xml:space="preserve">多職種による栄養ケアの課題（低栄養関連問題）　口腔関係　安定した正しい姿勢が自分で取れない
</t>
    <phoneticPr fontId="4"/>
  </si>
  <si>
    <t xml:space="preserve">多職種による栄養ケアの課題（低栄養関連問題）　口腔関係　食事に集中することができない
</t>
    <phoneticPr fontId="4"/>
  </si>
  <si>
    <t xml:space="preserve">多職種による栄養ケアの課題（低栄養関連問題）　口腔関係　食事中に傾眠や意識混濁がある
</t>
    <phoneticPr fontId="4"/>
  </si>
  <si>
    <t xml:space="preserve">多職種による栄養ケアの課題（低栄養関連問題）　口腔関係　歯（義歯）のない状態で食事をしている
</t>
    <phoneticPr fontId="4"/>
  </si>
  <si>
    <t xml:space="preserve">多職種による栄養ケアの課題（低栄養関連問題）　口腔関係　食べ物を口腔内に溜め込む
</t>
    <phoneticPr fontId="4"/>
  </si>
  <si>
    <t xml:space="preserve">多職種による栄養ケアの課題（低栄養関連問題）　口腔関係　固形の食べ物を咀しゃく中にむせる
</t>
    <phoneticPr fontId="4"/>
  </si>
  <si>
    <t xml:space="preserve">多職種による栄養ケアの課題（低栄養関連問題）　口腔関係　食後、頬の内側や口腔内に残渣がある
</t>
    <phoneticPr fontId="4"/>
  </si>
  <si>
    <t xml:space="preserve">多職種による栄養ケアの課題（低栄養関連問題）　口腔関係　水分でむせる
</t>
    <phoneticPr fontId="4"/>
  </si>
  <si>
    <t>eating_status_cough_during_or_after_meal</t>
    <phoneticPr fontId="4"/>
  </si>
  <si>
    <t xml:space="preserve">多職種による栄養ケアの課題（低栄養関連問題）　口腔関係　食事中、食後に咳をすることがある
</t>
    <phoneticPr fontId="4"/>
  </si>
  <si>
    <t>eating_status_other_notice</t>
    <phoneticPr fontId="4"/>
  </si>
  <si>
    <t>暗号化対象</t>
    <rPh sb="0" eb="5">
      <t>アンゴウカタイショウ</t>
    </rPh>
    <phoneticPr fontId="4"/>
  </si>
  <si>
    <t>nutrition_care_issues_bedsore</t>
    <phoneticPr fontId="4"/>
  </si>
  <si>
    <t xml:space="preserve">多職種による栄養ケアの課題（低栄養関連問題）　その他　褥瘡（再掲）
</t>
  </si>
  <si>
    <t xml:space="preserve">多職種による栄養ケアの課題（低栄養関連問題）　その他　生活機能低下
</t>
    <phoneticPr fontId="4"/>
  </si>
  <si>
    <t xml:space="preserve">多職種による栄養ケアの課題（低栄養関連問題）　その他　嘔気・嘔吐
</t>
    <phoneticPr fontId="4"/>
  </si>
  <si>
    <t xml:space="preserve">多職種による栄養ケアの課題（低栄養関連問題）　その他　下痢
</t>
    <phoneticPr fontId="4"/>
  </si>
  <si>
    <t xml:space="preserve">多職種による栄養ケアの課題（低栄養関連問題）　その他　便秘
</t>
    <phoneticPr fontId="4"/>
  </si>
  <si>
    <t xml:space="preserve">多職種による栄養ケアの課題（低栄養関連問題）　その他　浮腫
</t>
    <phoneticPr fontId="4"/>
  </si>
  <si>
    <t xml:space="preserve">多職種による栄養ケアの課題（低栄養関連問題）　その他　脱水
</t>
    <phoneticPr fontId="4"/>
  </si>
  <si>
    <t>nutrition_care_issues_infection</t>
    <phoneticPr fontId="4"/>
  </si>
  <si>
    <t xml:space="preserve">多職種による栄養ケアの課題（低栄養関連問題）　その他　感染
</t>
    <phoneticPr fontId="4"/>
  </si>
  <si>
    <t>nutrition_care_issues_fever</t>
    <phoneticPr fontId="4"/>
  </si>
  <si>
    <t xml:space="preserve">多職種による栄養ケアの課題（低栄養関連問題）　その他　発熱
</t>
    <phoneticPr fontId="4"/>
  </si>
  <si>
    <t xml:space="preserve">多職種による栄養ケアの課題（低栄養関連問題）　その他　閉じこもり
</t>
    <phoneticPr fontId="4"/>
  </si>
  <si>
    <t xml:space="preserve">多職種による栄養ケアの課題（低栄養関連問題）　その他　うつ
</t>
    <phoneticPr fontId="4"/>
  </si>
  <si>
    <t xml:space="preserve">多職種による栄養ケアの課題（低栄養関連問題）　その他　認知症
</t>
    <phoneticPr fontId="4"/>
  </si>
  <si>
    <t xml:space="preserve">多職種による栄養ケアの課題（低栄養関連問題）　その他　薬の影響
</t>
    <phoneticPr fontId="4"/>
  </si>
  <si>
    <t xml:space="preserve">特記事項
</t>
  </si>
  <si>
    <t xml:space="preserve">総合評価
</t>
  </si>
  <si>
    <t xml:space="preserve">1：改善
2：改善傾向
3：維持
4：改善が認められない
</t>
    <phoneticPr fontId="4"/>
  </si>
  <si>
    <t xml:space="preserve">計画変更
</t>
  </si>
  <si>
    <r>
      <rPr>
        <sz val="9"/>
        <rFont val="ＭＳ ゴシック"/>
        <family val="3"/>
        <charset val="128"/>
      </rPr>
      <t xml:space="preserve">施設／通所・居宅区分＝1：施設の場合に入力可能
</t>
    </r>
    <phoneticPr fontId="4"/>
  </si>
  <si>
    <t xml:space="preserve">サービス継続の必要性
</t>
  </si>
  <si>
    <r>
      <rPr>
        <sz val="9"/>
        <rFont val="ＭＳ ゴシック"/>
        <family val="3"/>
        <charset val="128"/>
      </rPr>
      <t>施設／通所・居宅区分＝2：通所・居宅の場合に入力可能</t>
    </r>
    <phoneticPr fontId="4"/>
  </si>
  <si>
    <t xml:space="preserve">GLIM基準による評価　
</t>
    <phoneticPr fontId="4"/>
  </si>
  <si>
    <t xml:space="preserve">1：低栄養非該当
2：低栄養
</t>
  </si>
  <si>
    <t xml:space="preserve">
</t>
    <phoneticPr fontId="4"/>
  </si>
  <si>
    <t xml:space="preserve">GLIM基準による評価　低栄養
</t>
    <phoneticPr fontId="4"/>
  </si>
  <si>
    <t xml:space="preserve">1：中等度低栄養
2：重度低栄養
</t>
  </si>
  <si>
    <t xml:space="preserve">GLIM基準による評価　
＝（2：低栄養）の場合に入力可能
</t>
    <phoneticPr fontId="4"/>
  </si>
  <si>
    <t xml:space="preserve">経口維持加算(Ⅰ)又は(Ⅱ)を算定している場合は必須　摂食・嚥下の課題　摂食・嚥下機能検査　水飲みテスト </t>
  </si>
  <si>
    <r>
      <rPr>
        <sz val="9"/>
        <rFont val="ＭＳ ゴシック"/>
        <family val="3"/>
        <charset val="128"/>
      </rPr>
      <t>施設／通所・居宅区分＝1：施設の場合に入力可能</t>
    </r>
  </si>
  <si>
    <t>「0」</t>
    <phoneticPr fontId="4"/>
  </si>
  <si>
    <t xml:space="preserve">経口維持加算(Ⅰ)又は(Ⅱ)を算定している場合は必須　摂食・嚥下の課題　摂食・嚥下機能検査　頚部聴診法 </t>
  </si>
  <si>
    <t xml:space="preserve">経口維持加算(Ⅰ)又は(Ⅱ)を算定している場合は必須　摂食・嚥下の課題　摂食・嚥下機能検査　嚥下内視鏡検査 </t>
  </si>
  <si>
    <t>経口維持加算(Ⅰ)又は(Ⅱ)を算定している場合は必須　摂食・嚥下の課題　摂食・嚥下機能検査　嚥下造影検査</t>
  </si>
  <si>
    <t>経口維持加算(Ⅰ)又は(Ⅱ)を算定している場合は必須　摂食・嚥下の課題　摂食・嚥下機能検査　咀嚼能力・機能の検査　</t>
  </si>
  <si>
    <t>経口維持加算(Ⅰ)又は(Ⅱ)を算定している場合は必須　摂食・嚥下の課題　摂食・嚥下機能検査　認知機能に課題あり</t>
  </si>
  <si>
    <t>inspection_other</t>
    <phoneticPr fontId="4"/>
  </si>
  <si>
    <t>経口維持加算(Ⅰ)又は(Ⅱ)を算定している場合は必須　摂食・嚥下の課題　摂食・嚥下機能検査　その他の有無</t>
    <phoneticPr fontId="4"/>
  </si>
  <si>
    <t>施設／通所・居宅区分＝1：施設の場合に入力可能</t>
    <phoneticPr fontId="4"/>
  </si>
  <si>
    <t>inspection_noice</t>
    <phoneticPr fontId="4"/>
  </si>
  <si>
    <t>経口維持加算(Ⅰ)又は(Ⅱ)を算定している場合は必須　摂食・嚥下の課題　摂食・嚥下機能検査　その他（内容）</t>
  </si>
  <si>
    <t>施設／通所・居宅区分＝1：施設の場合に入力可能
摂食・嚥下の課題　摂食・嚥下機能検査　その他の有無=1：有りの場合に入力可能</t>
    <rPh sb="52" eb="53">
      <t>ア</t>
    </rPh>
    <rPh sb="55" eb="57">
      <t>バアイ</t>
    </rPh>
    <rPh sb="58" eb="62">
      <t>ニュウリョクカノウ</t>
    </rPh>
    <phoneticPr fontId="4"/>
  </si>
  <si>
    <t>経口維持加算(Ⅰ)又は(Ⅱ)を算定している場合は必須　摂食・嚥下の課題　摂食・嚥下機能検査　実施日</t>
  </si>
  <si>
    <t xml:space="preserve">経口維持加算(Ⅰ)又は(Ⅱ)を算定している場合は必須　食事の観察　参加者　医師
</t>
  </si>
  <si>
    <t xml:space="preserve">0：不参加
1：参加
</t>
    <phoneticPr fontId="4"/>
  </si>
  <si>
    <t xml:space="preserve">経口維持加算(Ⅰ)又は(Ⅱ)を算定している場合は必須　食事の観察　参加者　介護支援専門員
</t>
  </si>
  <si>
    <t>meeting_participants_doctor</t>
    <phoneticPr fontId="4"/>
  </si>
  <si>
    <t>meeting_participants_managerial_dietician</t>
    <phoneticPr fontId="4"/>
  </si>
  <si>
    <t>meeting_participants_dietician</t>
    <phoneticPr fontId="4"/>
  </si>
  <si>
    <t xml:space="preserve">経口維持加算(Ⅰ)又は(Ⅱ)を算定している場合は必須　多職種会議　参加者　栄養士
</t>
  </si>
  <si>
    <t xml:space="preserve">経口維持加算(Ⅰ)又は(Ⅱ)を算定している場合は必須　多職種会議　参加者　看護職員
</t>
  </si>
  <si>
    <t xml:space="preserve">0：現状維持
1：変更
</t>
    <phoneticPr fontId="4"/>
  </si>
  <si>
    <t>support_viewpoint_notice</t>
    <phoneticPr fontId="4"/>
  </si>
  <si>
    <t>栄養ケア等計画書　【NUTRITION_CARE_PLAN_2024】</t>
    <phoneticPr fontId="4"/>
  </si>
  <si>
    <t>栄養ケア計画書様式として１帳票に表示する単位として送信する。事業所内で栄養ケア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</si>
  <si>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施設／通所・居宅区分
</t>
  </si>
  <si>
    <t>1：施設
2：通所・居宅</t>
  </si>
  <si>
    <t xml:space="preserve">施設又は通所・居宅を表す区分。
シート「施設／通所・居宅のサービス種類設定」に記載のサービス種類に応じた区分値の設定を可能とする。
</t>
    <rPh sb="20" eb="22">
      <t>シセツ</t>
    </rPh>
    <rPh sb="23" eb="25">
      <t>ツウショ</t>
    </rPh>
    <rPh sb="26" eb="28">
      <t>キョタク</t>
    </rPh>
    <rPh sb="33" eb="35">
      <t>シュルイ</t>
    </rPh>
    <rPh sb="35" eb="37">
      <t>セッテイ</t>
    </rPh>
    <rPh sb="39" eb="41">
      <t>キサイ</t>
    </rPh>
    <rPh sb="46" eb="48">
      <t>シュルイ</t>
    </rPh>
    <rPh sb="49" eb="50">
      <t>オウ</t>
    </rPh>
    <rPh sb="52" eb="54">
      <t>クブン</t>
    </rPh>
    <rPh sb="54" eb="55">
      <t>チ</t>
    </rPh>
    <rPh sb="56" eb="58">
      <t>セッテイ</t>
    </rPh>
    <rPh sb="59" eb="61">
      <t>カノウ</t>
    </rPh>
    <phoneticPr fontId="4"/>
  </si>
  <si>
    <t xml:space="preserve">入所（院）日
</t>
    <phoneticPr fontId="3"/>
  </si>
  <si>
    <t xml:space="preserve">施設／通所・居宅区分＝1：施設の場合にのみ記入
0~9からなる8桁の数字　YYYYMMDD
例　2024年7月1日→20240701
</t>
    <phoneticPr fontId="4"/>
  </si>
  <si>
    <t xml:space="preserve">初回作成日
</t>
  </si>
  <si>
    <t xml:space="preserve">0~9からなる8桁の数字　YYYYMMDD
例　2024年7月1日→20240701
</t>
    <phoneticPr fontId="4"/>
  </si>
  <si>
    <t>create_date</t>
    <phoneticPr fontId="3"/>
  </si>
  <si>
    <t xml:space="preserve">作成（変更）日
</t>
    <phoneticPr fontId="3"/>
  </si>
  <si>
    <t xml:space="preserve">・下限：1900/1/1
・上限：現在日付
</t>
  </si>
  <si>
    <t xml:space="preserve">0~9からなる8桁の数字　YYYYMMDD
例　2024年7月1日→20240701
</t>
    <phoneticPr fontId="4"/>
  </si>
  <si>
    <t xml:space="preserve">医師の指示　指示の有無
</t>
    <phoneticPr fontId="4"/>
  </si>
  <si>
    <t xml:space="preserve">0：なし
1：あり
</t>
    <phoneticPr fontId="4"/>
  </si>
  <si>
    <t xml:space="preserve">施設／通所・居宅区分＝2：通所・居宅の場合に記入する
</t>
    <phoneticPr fontId="4"/>
  </si>
  <si>
    <t xml:space="preserve">医師の指示　要点
</t>
    <phoneticPr fontId="4"/>
  </si>
  <si>
    <t xml:space="preserve">施設／通所・居宅区分＝2：通所・居宅の場合に記入する
医師の指示　指示の有無=1：ありの場合に入力可能
</t>
    <rPh sb="27" eb="29">
      <t>イシ</t>
    </rPh>
    <rPh sb="30" eb="32">
      <t>シジ</t>
    </rPh>
    <rPh sb="33" eb="35">
      <t>シジ</t>
    </rPh>
    <rPh sb="36" eb="38">
      <t>ウム</t>
    </rPh>
    <rPh sb="44" eb="46">
      <t>バアイ</t>
    </rPh>
    <rPh sb="47" eb="51">
      <t>ニュウリョクカノウ</t>
    </rPh>
    <phoneticPr fontId="4"/>
  </si>
  <si>
    <t xml:space="preserve">医師の指示　指示日
</t>
    <phoneticPr fontId="4"/>
  </si>
  <si>
    <t xml:space="preserve">0~9からなる8桁の数字　YYYYMMDD
例　2024年7月1日→20240701
施設／通所・居宅区分＝2：通所・居宅の場合に記入する
医師の指示　指示の有無=1：ありの場合に入力可能
</t>
    <phoneticPr fontId="4"/>
  </si>
  <si>
    <t xml:space="preserve">利用者及び家族の意向
</t>
  </si>
  <si>
    <t>暗号化対象</t>
  </si>
  <si>
    <t>user_family_intention_date</t>
    <phoneticPr fontId="4"/>
  </si>
  <si>
    <t xml:space="preserve">説明日
</t>
    <phoneticPr fontId="4"/>
  </si>
  <si>
    <t>0~9からなる8桁の数字　YYYYMMDD
例　2024年7月1日→20240701</t>
  </si>
  <si>
    <t>low_operating_risk_level</t>
    <phoneticPr fontId="4"/>
  </si>
  <si>
    <t>assignment_contents</t>
    <phoneticPr fontId="4"/>
  </si>
  <si>
    <t xml:space="preserve">解決すべき課題（ニーズ）　課題（ニーズ）の内容
</t>
  </si>
  <si>
    <t>long_goal_and_period_contents</t>
    <phoneticPr fontId="4"/>
  </si>
  <si>
    <t xml:space="preserve">長期目標と期間
</t>
    <phoneticPr fontId="4"/>
  </si>
  <si>
    <t xml:space="preserve">栄養ケア・経口移行・経口維持計画1　分類
</t>
  </si>
  <si>
    <t xml:space="preserve">【施設】
1：栄養補給・食事
2：栄養食事相談
3：経口移行の支援
4：経口維持の支援
5：多職種による課題の解決など
【通所・居宅】
1：栄養補給・食事
2：栄養食事相談
5：多職種による課題の解決など
</t>
    <phoneticPr fontId="4"/>
  </si>
  <si>
    <t xml:space="preserve">分類について、施設／通所・居宅区分に応じたコード値を連携する。
</t>
    <phoneticPr fontId="4"/>
  </si>
  <si>
    <t>plan_short_goal_and_period_01</t>
    <phoneticPr fontId="4"/>
  </si>
  <si>
    <t xml:space="preserve">栄養ケア・経口移行・経口維持計画1　短期目標と期間
</t>
  </si>
  <si>
    <t>plan_content_of_nutritional_care_01</t>
    <phoneticPr fontId="4"/>
  </si>
  <si>
    <t xml:space="preserve">栄養ケア・経口移行・経口維持計画1　栄養ケアの具体的内容（頻度、期間）
</t>
    <phoneticPr fontId="4"/>
  </si>
  <si>
    <t xml:space="preserve">栄養ケア・経口移行・経口維持計画2　分類
</t>
  </si>
  <si>
    <t xml:space="preserve">【施設】
1：栄養補給・食事
2：栄養食事相談
3：経口移行の支援
4：経口維持の支援
5：多職種による課題の解決など
【通所・居宅】
1：栄養補給・食事
2：栄養食事相談
5：多職種による課題の解決など
</t>
  </si>
  <si>
    <t xml:space="preserve">栄養ケア・経口移行・経口維持計画3　分類
</t>
    <phoneticPr fontId="4"/>
  </si>
  <si>
    <t>【施設】
1：栄養補給・食事
2：栄養食事相談
3：経口移行の支援
4：経口維持の支援
5：多職種による課題の解決など
【通所・居宅】
1：栄養補給・食事
2：栄養食事相談
5：多職種による課題の解決など</t>
  </si>
  <si>
    <t xml:space="preserve">栄養ケア・経口移行・経口維持計画3　短期目標と期間
</t>
    <phoneticPr fontId="4"/>
  </si>
  <si>
    <t xml:space="preserve">栄養ケア・経口移行・経口維持計画3　栄養ケアの具体的内容（頻度、期間）
</t>
    <phoneticPr fontId="4"/>
  </si>
  <si>
    <t xml:space="preserve">栄養ケア・経口移行・経口維持計画4　分類
</t>
  </si>
  <si>
    <t xml:space="preserve">【施設】
1：栄養補給・食事
2：栄養食事相談
3：経口移行の支援
4：経口維持の支援
5：多職種による課題の解決など
【通所・居宅】
NULL
</t>
    <phoneticPr fontId="4"/>
  </si>
  <si>
    <t xml:space="preserve">施設／通所・居宅区分＝1：施設の場合にのみ記入
</t>
    <phoneticPr fontId="4"/>
  </si>
  <si>
    <t xml:space="preserve">栄養ケア・経口移行・経口維持計画4　短期目標と期間
</t>
    <phoneticPr fontId="4"/>
  </si>
  <si>
    <t xml:space="preserve">栄養ケア・経口移行・経口維持計画4　栄養ケアの具体的内容（頻度、期間）
</t>
    <phoneticPr fontId="4"/>
  </si>
  <si>
    <t xml:space="preserve">栄養ケア・経口移行・経口維持計画5　分類
</t>
    <phoneticPr fontId="4"/>
  </si>
  <si>
    <t xml:space="preserve">栄養ケア・経口移行・経口維持計画5　短期目標と期間
</t>
    <phoneticPr fontId="4"/>
  </si>
  <si>
    <t xml:space="preserve">栄養ケア・経口移行・経口維持計画5　栄養ケアの具体的内容（頻度、期間）
</t>
    <phoneticPr fontId="4"/>
  </si>
  <si>
    <t xml:space="preserve">特記事項
</t>
    <phoneticPr fontId="4"/>
  </si>
  <si>
    <t>is_nutrition_management_addition</t>
    <phoneticPr fontId="4"/>
  </si>
  <si>
    <t xml:space="preserve">算定加算　栄養マネジメント強化加算
</t>
    <phoneticPr fontId="4"/>
  </si>
  <si>
    <t xml:space="preserve">施設／通所・居宅区分＝1：施設の場合にのみ記入
</t>
  </si>
  <si>
    <t>oral_shift_addition</t>
    <phoneticPr fontId="4"/>
  </si>
  <si>
    <t xml:space="preserve">算定加算　経口移行加算
</t>
    <phoneticPr fontId="4"/>
  </si>
  <si>
    <t>oral_maintenance_addition_01</t>
    <phoneticPr fontId="4"/>
  </si>
  <si>
    <t xml:space="preserve">算定加算　経口維持加算(Ⅰ)
</t>
  </si>
  <si>
    <t>oral_maintenance_addition_02</t>
    <phoneticPr fontId="4"/>
  </si>
  <si>
    <t xml:space="preserve">算定加算　経口維持加算(Ⅱ)
</t>
    <phoneticPr fontId="4"/>
  </si>
  <si>
    <t>dietetic_food_addition</t>
    <phoneticPr fontId="4"/>
  </si>
  <si>
    <t xml:space="preserve">算定加算　療養食加算
</t>
    <phoneticPr fontId="4"/>
  </si>
  <si>
    <t>implementation_date_01</t>
    <phoneticPr fontId="4"/>
  </si>
  <si>
    <t xml:space="preserve">栄養ケア提供経過記録1　実施日
</t>
    <phoneticPr fontId="4"/>
  </si>
  <si>
    <t>service_provision_items_01</t>
    <phoneticPr fontId="4"/>
  </si>
  <si>
    <t xml:space="preserve">栄養ケア提供経過記録1　サービス提供項目
</t>
  </si>
  <si>
    <t xml:space="preserve">栄養ケア提供経過記録2　実施日
</t>
    <phoneticPr fontId="4"/>
  </si>
  <si>
    <t xml:space="preserve">栄養ケア提供経過記録2　サービス提供項目
</t>
    <phoneticPr fontId="4"/>
  </si>
  <si>
    <t xml:space="preserve">栄養ケア提供経過記録3　実施日
</t>
    <phoneticPr fontId="4"/>
  </si>
  <si>
    <t xml:space="preserve">栄養ケア提供経過記録3　サービス提供項目
</t>
    <phoneticPr fontId="4"/>
  </si>
  <si>
    <t xml:space="preserve">栄養ケア提供経過記録4　実施日
</t>
    <phoneticPr fontId="4"/>
  </si>
  <si>
    <t xml:space="preserve">栄養ケア提供経過記録4　サービス提供項目
</t>
    <phoneticPr fontId="4"/>
  </si>
  <si>
    <t xml:space="preserve">栄養ケア提供経過記録5　実施日
</t>
    <phoneticPr fontId="4"/>
  </si>
  <si>
    <t xml:space="preserve">栄養ケア提供経過記録5　サービス提供項目
</t>
    <phoneticPr fontId="4"/>
  </si>
  <si>
    <t xml:space="preserve">栄養ケア提供経過記録6　実施日
</t>
  </si>
  <si>
    <t xml:space="preserve">栄養ケア提供経過記録6　サービス提供項目
</t>
    <phoneticPr fontId="4"/>
  </si>
  <si>
    <t xml:space="preserve">栄養ケア提供経過記録7　実施日
</t>
    <phoneticPr fontId="4"/>
  </si>
  <si>
    <t xml:space="preserve">栄養ケア提供経過記録7　サービス提供項目
</t>
    <phoneticPr fontId="4"/>
  </si>
  <si>
    <t xml:space="preserve">栄養ケア提供経過記録8　実施日
</t>
    <phoneticPr fontId="4"/>
  </si>
  <si>
    <t xml:space="preserve">栄養ケア提供経過記録8　サービス提供項目
</t>
    <phoneticPr fontId="4"/>
  </si>
  <si>
    <t xml:space="preserve">栄養ケア提供経過記録9　実施日
</t>
    <phoneticPr fontId="4"/>
  </si>
  <si>
    <t xml:space="preserve">栄養ケア提供経過記録9　サービス提供項目
</t>
    <phoneticPr fontId="4"/>
  </si>
  <si>
    <t xml:space="preserve">栄養ケア提供経過記録10　実施日
</t>
    <phoneticPr fontId="4"/>
  </si>
  <si>
    <t xml:space="preserve">栄養ケア提供経過記録10　サービス提供項目
</t>
    <phoneticPr fontId="4"/>
  </si>
  <si>
    <t xml:space="preserve">栄養ケア提供経過記録11　実施日
</t>
    <phoneticPr fontId="4"/>
  </si>
  <si>
    <t xml:space="preserve">栄養ケア提供経過記録11　サービス提供項目
</t>
    <phoneticPr fontId="4"/>
  </si>
  <si>
    <t xml:space="preserve">栄養ケア提供経過記録12　実施日
</t>
    <phoneticPr fontId="4"/>
  </si>
  <si>
    <t xml:space="preserve">栄養ケア提供経過記録12　サービス提供項目
</t>
    <phoneticPr fontId="4"/>
  </si>
  <si>
    <t xml:space="preserve">栄養ケア提供経過記録13　実施日
</t>
    <phoneticPr fontId="4"/>
  </si>
  <si>
    <t xml:space="preserve">栄養ケア提供経過記録13　サービス提供項目
</t>
    <phoneticPr fontId="4"/>
  </si>
  <si>
    <t xml:space="preserve">栄養ケア提供経過記録14　実施日
</t>
    <phoneticPr fontId="4"/>
  </si>
  <si>
    <t xml:space="preserve">栄養ケア提供経過記録14　サービス提供項目
</t>
    <phoneticPr fontId="4"/>
  </si>
  <si>
    <t xml:space="preserve">栄養ケア提供経過記録15　実施日
</t>
    <phoneticPr fontId="4"/>
  </si>
  <si>
    <t xml:space="preserve">栄養ケア提供経過記録15　サービス提供項目
</t>
    <phoneticPr fontId="4"/>
  </si>
  <si>
    <t xml:space="preserve">栄養ケア提供経過記録16　実施日
</t>
    <phoneticPr fontId="4"/>
  </si>
  <si>
    <t xml:space="preserve">栄養ケア提供経過記録16　サービス提供項目
</t>
    <phoneticPr fontId="4"/>
  </si>
  <si>
    <t xml:space="preserve">栄養ケア提供経過記録17　実施日
</t>
    <phoneticPr fontId="4"/>
  </si>
  <si>
    <t xml:space="preserve">栄養ケア提供経過記録17　サービス提供項目
</t>
    <phoneticPr fontId="4"/>
  </si>
  <si>
    <t xml:space="preserve">栄養ケア提供経過記録18　実施日
</t>
    <phoneticPr fontId="4"/>
  </si>
  <si>
    <t xml:space="preserve">栄養ケア提供経過記録18　サービス提供項目
</t>
    <phoneticPr fontId="4"/>
  </si>
  <si>
    <t xml:space="preserve">栄養ケア提供経過記録19　実施日
</t>
    <phoneticPr fontId="4"/>
  </si>
  <si>
    <t xml:space="preserve">栄養ケア提供経過記録19　サービス提供項目
</t>
    <phoneticPr fontId="4"/>
  </si>
  <si>
    <t xml:space="preserve">栄養ケア提供経過記録20　実施日
</t>
    <phoneticPr fontId="4"/>
  </si>
  <si>
    <t xml:space="preserve">栄養ケア提供経過記録20　サービス提供項目
</t>
    <phoneticPr fontId="4"/>
  </si>
  <si>
    <t>口腔衛生管理加算　【ORAL_HYGIENE_MANAGEMENT_ADDITION_2024】</t>
    <phoneticPr fontId="4"/>
  </si>
  <si>
    <t>属性</t>
    <phoneticPr fontId="4"/>
  </si>
  <si>
    <t>口腔衛生管理加算様式として１帳票に表示する単位として送信する。事業所内で口腔衛生管理加算の様式情報として一意に管理する番号とする。サービス種類、保険者番号、被保険者番号ごとに一意でもよい。LIFEでは同番号が送信された際に、上書きができるよう（二重登録にならないよう）管理する。</t>
  </si>
  <si>
    <t xml:space="preserve">リハ・個別機能、栄養、口腔の一体的取り組み
</t>
  </si>
  <si>
    <t>1：有り
0：無し</t>
    <phoneticPr fontId="4"/>
  </si>
  <si>
    <t>0~9からなる8桁の数字　YYYYMMDD
例　2024年7月1日→20240701
他日付項目と前後関係のチェックを設ける。</t>
    <phoneticPr fontId="4"/>
  </si>
  <si>
    <t>care_level</t>
    <phoneticPr fontId="3"/>
  </si>
  <si>
    <t xml:space="preserve">病名等
</t>
    <phoneticPr fontId="4"/>
  </si>
  <si>
    <t>病名を記入</t>
    <phoneticPr fontId="4"/>
  </si>
  <si>
    <t xml:space="preserve">現在の歯科受診について　かかりつけ歯科医
</t>
  </si>
  <si>
    <t xml:space="preserve">1：あり
0：なし
</t>
    <phoneticPr fontId="4"/>
  </si>
  <si>
    <t>dental_checkup</t>
    <phoneticPr fontId="4"/>
  </si>
  <si>
    <t>dental_checkup_year</t>
    <phoneticPr fontId="4"/>
  </si>
  <si>
    <t>直近の歯科受診
現在の歯科受診について　最終受診年月　受診年</t>
    <rPh sb="27" eb="29">
      <t>ジュシン</t>
    </rPh>
    <phoneticPr fontId="4"/>
  </si>
  <si>
    <t xml:space="preserve">4
</t>
  </si>
  <si>
    <t>・下限：1900/01
・上限：現在日付年月</t>
    <phoneticPr fontId="4"/>
  </si>
  <si>
    <t>YYYY</t>
    <phoneticPr fontId="4"/>
  </si>
  <si>
    <t>直近1年間の歯科受診=1：ありの場合に入力可能
0~9からなる4桁の数字　YYYY
例　2024年→2024
登録時、評価日の日付より後の日付を設定した場合エラーとする。</t>
    <rPh sb="61" eb="63">
      <t>ヒョウカ</t>
    </rPh>
    <rPh sb="63" eb="64">
      <t>ビ</t>
    </rPh>
    <phoneticPr fontId="4"/>
  </si>
  <si>
    <t>dental_checkup_month</t>
    <phoneticPr fontId="4"/>
  </si>
  <si>
    <t>直近の歯科受診
現在の歯科受診について　最終受診年月　受診月</t>
    <rPh sb="27" eb="29">
      <t>ジュシン</t>
    </rPh>
    <phoneticPr fontId="4"/>
  </si>
  <si>
    <t>MM</t>
    <phoneticPr fontId="4"/>
  </si>
  <si>
    <t>直近1年間の歯科受診=1：ありの場合に入力可能
0~9からなる2桁の数字　MM
例　7月→07
登録時、評価日の日付より後の日付を設定した場合エラーとする。
※受診年、受診月を組み合わせて判定する</t>
    <rPh sb="88" eb="89">
      <t>ツキ</t>
    </rPh>
    <rPh sb="90" eb="91">
      <t>ク</t>
    </rPh>
    <rPh sb="92" eb="93">
      <t>ア</t>
    </rPh>
    <rPh sb="96" eb="98">
      <t>ハンテイ</t>
    </rPh>
    <phoneticPr fontId="7"/>
  </si>
  <si>
    <t>義歯の使用</t>
    <phoneticPr fontId="4"/>
  </si>
  <si>
    <t>2：部分
3：全部
1：なし</t>
    <phoneticPr fontId="4"/>
  </si>
  <si>
    <t>栄養補給法　経口摂取</t>
    <phoneticPr fontId="4"/>
  </si>
  <si>
    <t>2：経口のみ
1：一部経口
0：なし</t>
    <phoneticPr fontId="4"/>
  </si>
  <si>
    <t xml:space="preserve">栄養補給法　経腸栄養
</t>
  </si>
  <si>
    <t xml:space="preserve">1：有り
0：無し
</t>
    <phoneticPr fontId="4"/>
  </si>
  <si>
    <t>経口摂取＝（0：なし若しくは1：一部経口）の場合に入力可能</t>
    <phoneticPr fontId="4"/>
  </si>
  <si>
    <t xml:space="preserve">栄養補給法　静脈栄養
</t>
  </si>
  <si>
    <t>meal_form</t>
    <phoneticPr fontId="4"/>
  </si>
  <si>
    <t>食形態等　食事形態</t>
    <phoneticPr fontId="4"/>
  </si>
  <si>
    <t>50：常食
40：4
30：3
22：2-2
21：2-1
10：1j
02：0t
01：0j</t>
    <phoneticPr fontId="4"/>
  </si>
  <si>
    <t>経口摂取＝（1：一部経口若しくは2：経口のみ）の場合に入力可能</t>
    <phoneticPr fontId="4"/>
  </si>
  <si>
    <t>aspiration_pneumonitis</t>
    <phoneticPr fontId="4"/>
  </si>
  <si>
    <t>1：あり
0：なし</t>
    <phoneticPr fontId="4"/>
  </si>
  <si>
    <t>施設入所後初めて入力する場合には既往、二回目以降は入力時には発症について記録する。</t>
    <rPh sb="0" eb="2">
      <t>シセツ</t>
    </rPh>
    <rPh sb="2" eb="4">
      <t>ニュウショ</t>
    </rPh>
    <rPh sb="4" eb="5">
      <t>ゴ</t>
    </rPh>
    <rPh sb="8" eb="10">
      <t>ニュウリョク</t>
    </rPh>
    <rPh sb="25" eb="27">
      <t>ニュウリョク</t>
    </rPh>
    <rPh sb="27" eb="28">
      <t>ジ</t>
    </rPh>
    <rPh sb="36" eb="38">
      <t>キロク</t>
    </rPh>
    <phoneticPr fontId="4"/>
  </si>
  <si>
    <t>date_of_onset_year</t>
    <phoneticPr fontId="4"/>
  </si>
  <si>
    <t>誤嚥性肺炎の発症・既往　直近の発症年月　発症年</t>
    <phoneticPr fontId="4"/>
  </si>
  <si>
    <t>誤嚥性肺炎の発症・既往=1:ありの場合に入力可能
0~9からなる4桁の数字　YYYY
例　2024年→2024
登録時、評価日の日付より後の日付を設定した場合エラーとする。</t>
    <phoneticPr fontId="4"/>
  </si>
  <si>
    <t>date_of_onset_month</t>
    <phoneticPr fontId="4"/>
  </si>
  <si>
    <t>誤嚥性肺炎の発症・既往=1:ありの場合に入力可能
0~9からなる2桁の数字　MM
例　7月→07
登録時、評価日の日付より後の日付を設定した場合エラーとする。
※発症年、発症月を組み合わせて判定する</t>
    <rPh sb="89" eb="90">
      <t>ツキ</t>
    </rPh>
    <phoneticPr fontId="7"/>
  </si>
  <si>
    <t xml:space="preserve">同一月内の訪問歯科衛生指導（医療保険）の実施の有無　回数
</t>
  </si>
  <si>
    <t xml:space="preserve">実施回数を記載
実施の有無＝1：ありの場合に入力可能
</t>
    <phoneticPr fontId="4"/>
  </si>
  <si>
    <t>other_notice</t>
    <phoneticPr fontId="4"/>
  </si>
  <si>
    <t xml:space="preserve">その他の事項
</t>
    <phoneticPr fontId="4"/>
  </si>
  <si>
    <t>「内容を記入」</t>
    <phoneticPr fontId="4"/>
  </si>
  <si>
    <t>口腔衛生管理加算（口腔の健康状態の評価）　【ORAL_HYGIENE_MANAGEMENT_ADDITION_EVALUATE_2024】</t>
    <phoneticPr fontId="4"/>
  </si>
  <si>
    <t>口腔衛生管理加算様式として１帳票に表示する単位として送信する。事業所内で口腔衛生管理加算の様式情報として一意に管理する番号とする。サービス種類、保険者番号、被保険者番号ごとに一意でもよい。LIFEでは同番号が送信された際に、上書きができるよう（二重登録にならないよう）管理する。</t>
    <phoneticPr fontId="4"/>
  </si>
  <si>
    <t xml:space="preserve">事業所内で口腔衛生管理加算の様式情報として口腔の健康状態の評価の情報を一意に管理する番号。外部システム管理番号ごとに一意でよい。LIFEでは同番号が送信された際に、上書きができるよう（二重登録にならないよう）管理する。
</t>
    <rPh sb="24" eb="28">
      <t>ケンコウジョウタイ</t>
    </rPh>
    <rPh sb="29" eb="31">
      <t>ヒョウカ</t>
    </rPh>
    <phoneticPr fontId="4"/>
  </si>
  <si>
    <t>filing_date_01</t>
    <phoneticPr fontId="4"/>
  </si>
  <si>
    <t xml:space="preserve">0~9からなる8桁の数字　YYYYMMDD
例　2024年7月1日→20240701
</t>
  </si>
  <si>
    <t>is_teeth_status_problem</t>
    <phoneticPr fontId="4"/>
  </si>
  <si>
    <t>口腔衛生状態＝1：ありの場合に入力可能</t>
    <phoneticPr fontId="4"/>
  </si>
  <si>
    <t xml:space="preserve">口腔に関する問題点等　口腔衛生状態　歯の汚れ
</t>
    <rPh sb="11" eb="15">
      <t>コウクウエイセイ</t>
    </rPh>
    <rPh sb="15" eb="17">
      <t>ジョウタイ</t>
    </rPh>
    <phoneticPr fontId="4"/>
  </si>
  <si>
    <t xml:space="preserve">口腔に関する問題点等　口腔衛生状態　義歯の汚れ
</t>
  </si>
  <si>
    <t xml:space="preserve">口腔に関する問題点等　口腔衛生状態　舌苔
</t>
  </si>
  <si>
    <t>is_teeth_fucntion_problem</t>
    <phoneticPr fontId="4"/>
  </si>
  <si>
    <t>no_teeth_alignment</t>
    <phoneticPr fontId="4"/>
  </si>
  <si>
    <t>口腔機能の状態＝1：ありの場合に入力可能</t>
    <phoneticPr fontId="4"/>
  </si>
  <si>
    <t xml:space="preserve">口腔に関する問題点等　口腔機能の状態　舌の動きが悪い
</t>
  </si>
  <si>
    <t>is_number_of_teeth</t>
    <phoneticPr fontId="4"/>
  </si>
  <si>
    <t>0～32</t>
  </si>
  <si>
    <t>歯数の問題＝1：ありの場合に入力可能</t>
    <rPh sb="11" eb="13">
      <t>バアイ</t>
    </rPh>
    <rPh sb="14" eb="16">
      <t>ニュウリョク</t>
    </rPh>
    <rPh sb="16" eb="18">
      <t>カノウ</t>
    </rPh>
    <phoneticPr fontId="4"/>
  </si>
  <si>
    <t>「20」</t>
    <phoneticPr fontId="4"/>
  </si>
  <si>
    <t>is_teeth_problem</t>
    <phoneticPr fontId="4"/>
  </si>
  <si>
    <t>歯の問題＝1：ありの場合に入力可能</t>
    <phoneticPr fontId="4"/>
  </si>
  <si>
    <t>is_remaining_teeth</t>
    <phoneticPr fontId="2"/>
  </si>
  <si>
    <t>口腔に関する問題点等　歯の問題　残根歯</t>
    <phoneticPr fontId="2"/>
  </si>
  <si>
    <t>半角数字</t>
    <phoneticPr fontId="2"/>
  </si>
  <si>
    <t>is_denture_problem</t>
    <phoneticPr fontId="4"/>
  </si>
  <si>
    <t>義歯の問題＝1：ありの場合に入力可能</t>
    <phoneticPr fontId="4"/>
  </si>
  <si>
    <t>is_necessary</t>
    <phoneticPr fontId="4"/>
  </si>
  <si>
    <t>口腔衛生管理加算（口腔衛生の管理内容）　【ORAL_HYGIENE_MANAGEMENT_ADDITION_DETAIL_2024】</t>
    <phoneticPr fontId="4"/>
  </si>
  <si>
    <t xml:space="preserve">事業所内で口腔衛生管理加算の様式情報として口腔衛生の管理内容の情報を一意に管理する番号。外部システム管理番号ごとに一意でよい。LIFEでは同番号が送信された際に、上書きができるよう（二重登録にならないよう）管理する。
</t>
    <phoneticPr fontId="4"/>
  </si>
  <si>
    <t>filing_date_02</t>
    <phoneticPr fontId="4"/>
  </si>
  <si>
    <t>実施目標　歯科疾患</t>
  </si>
  <si>
    <t>is_dental_disease_detail_prevention</t>
    <phoneticPr fontId="4"/>
  </si>
  <si>
    <t>実施目標　歯科疾患　詳細　重症化防止</t>
  </si>
  <si>
    <t>歯科疾患＝1：ありの場合に入力可能</t>
    <phoneticPr fontId="4"/>
  </si>
  <si>
    <t>is_dental_disease_detail_improvement</t>
    <phoneticPr fontId="4"/>
  </si>
  <si>
    <t>実施目標　歯科疾患　詳細　改善</t>
  </si>
  <si>
    <t>実施目標　口腔衛生</t>
  </si>
  <si>
    <t>実施目標　口腔衛生　自立</t>
  </si>
  <si>
    <t>口腔衛生＝1：ありの場合に入力可能</t>
    <phoneticPr fontId="4"/>
  </si>
  <si>
    <t>実施目標　口腔衛生　介護者の口腔清掃の技術向上</t>
  </si>
  <si>
    <t>実施目標　口腔衛生　専門職の定期的な口腔清掃等</t>
  </si>
  <si>
    <t>is_eating_and_swallowing</t>
    <phoneticPr fontId="4"/>
  </si>
  <si>
    <t>実施目標　摂食嚥下等の口腔機能</t>
  </si>
  <si>
    <t>is_eating_and_swallowing_detail</t>
    <phoneticPr fontId="4"/>
  </si>
  <si>
    <t>実施目標　摂食嚥下等の口腔機能　詳細</t>
  </si>
  <si>
    <t xml:space="preserve">0：維持
1：改善
</t>
  </si>
  <si>
    <t>摂食嚥下等の口腔機能＝1：ありの場合に入力可能</t>
    <phoneticPr fontId="2"/>
  </si>
  <si>
    <t>実施目標　食形態　</t>
  </si>
  <si>
    <t>実施目標　食形態　詳細</t>
  </si>
  <si>
    <t>食形態＝1：ありの場合に入力可能</t>
    <phoneticPr fontId="4"/>
  </si>
  <si>
    <t>実施目標　栄養状態</t>
  </si>
  <si>
    <t>実施目標　栄養状態　詳細</t>
  </si>
  <si>
    <t>栄養状態＝1：ありの場合に入力可能</t>
    <phoneticPr fontId="4"/>
  </si>
  <si>
    <t>実施目標　誤嚥性肺炎の予防</t>
  </si>
  <si>
    <t>is_oral_hygiene_other</t>
    <phoneticPr fontId="4"/>
  </si>
  <si>
    <t>実施目標　その他</t>
  </si>
  <si>
    <t>is_oral_hygiene_other_contents</t>
    <phoneticPr fontId="4"/>
  </si>
  <si>
    <t>実施目標　その他（内容）</t>
  </si>
  <si>
    <t>「内容を記入」</t>
  </si>
  <si>
    <t>is_contents_01</t>
    <phoneticPr fontId="4"/>
  </si>
  <si>
    <t>実施内容　口腔の清掃</t>
  </si>
  <si>
    <t>実施内容　口腔の清掃に関する指導</t>
  </si>
  <si>
    <t>実施内容　義歯の清掃</t>
  </si>
  <si>
    <t>実施内容　義歯の清掃に関する指導</t>
  </si>
  <si>
    <t>実施内容　摂食嚥下等の口腔機能に関する指導</t>
  </si>
  <si>
    <t>実施内容　
誤嚥性肺炎の予防に関する指導</t>
  </si>
  <si>
    <t>is_contents_other</t>
    <phoneticPr fontId="4"/>
  </si>
  <si>
    <t>実施内容　その他</t>
  </si>
  <si>
    <t>is_contents_other_contents</t>
    <phoneticPr fontId="4"/>
  </si>
  <si>
    <t>実施内容　その他(内容）</t>
  </si>
  <si>
    <t>implementation_frequency</t>
    <phoneticPr fontId="4"/>
  </si>
  <si>
    <t>実施頻度</t>
  </si>
  <si>
    <t>1：月4回程度
2：月2回程度
3：月1回程度
4：その他</t>
    <phoneticPr fontId="4"/>
  </si>
  <si>
    <t>implementation_frequency_contents</t>
    <phoneticPr fontId="4"/>
  </si>
  <si>
    <t>実施頻度 その他（内容）</t>
  </si>
  <si>
    <t>口腔衛生管理加算（歯科衛生士が実施した口腔衛生等の管理）　【ORAL_HYGIENE_MANAGEMENT_ADDITION_DONE_2024】</t>
    <phoneticPr fontId="4"/>
  </si>
  <si>
    <t>事業所内で口腔衛生管理の様式情報として歯科衛生士が実施した口腔衛生等の管理の情報を一意に管理する番号。外部システム管理番号ごとに一意でよい。LIFEでは同番号が送信された際に、上書きができるよう（二重登録にならないよう）管理する。</t>
  </si>
  <si>
    <t>oral_care_filing_date_01</t>
    <phoneticPr fontId="4"/>
  </si>
  <si>
    <t>is_oral_management_01_01</t>
    <phoneticPr fontId="4"/>
  </si>
  <si>
    <t>is_oral_management_01_02</t>
    <phoneticPr fontId="4"/>
  </si>
  <si>
    <t>is_oral_care_01_other</t>
    <phoneticPr fontId="4"/>
  </si>
  <si>
    <t>is_oral_care_01_other_contents</t>
    <phoneticPr fontId="4"/>
  </si>
  <si>
    <t>is_oral_care_support_01_01</t>
    <phoneticPr fontId="4"/>
  </si>
  <si>
    <t>is_oral_care_support_01_02</t>
    <phoneticPr fontId="4"/>
  </si>
  <si>
    <t>介護職員への技術的助言等の内容　食事の状態の確認、食形態等の検討の必要性</t>
  </si>
  <si>
    <t>is_oral_care_support_01_other</t>
    <phoneticPr fontId="4"/>
  </si>
  <si>
    <t>is_oral_care_support_01_other_contents</t>
    <phoneticPr fontId="4"/>
  </si>
  <si>
    <t>口腔機能向上サービスに関する計画書　【ORAL_FUNCTION_IMPROVE_SERVICE_PLAN_2024】</t>
  </si>
  <si>
    <t>口腔機能向上サービスに関する計画書として１帳票に表示する単位として送信する。事業所内で口腔機能向上サービスに関する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</si>
  <si>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1：有り
0：無し
</t>
    <phoneticPr fontId="4"/>
  </si>
  <si>
    <t>全角半角文字</t>
    <rPh sb="2" eb="4">
      <t>ハンカク</t>
    </rPh>
    <rPh sb="4" eb="6">
      <t>モジ</t>
    </rPh>
    <phoneticPr fontId="4"/>
  </si>
  <si>
    <t>自由記述項目</t>
  </si>
  <si>
    <t>病名を記入</t>
  </si>
  <si>
    <t>family_dentist</t>
    <phoneticPr fontId="4"/>
  </si>
  <si>
    <t xml:space="preserve">現在の歯科受診について　かかりつけ歯科医
</t>
  </si>
  <si>
    <t xml:space="preserve">1：あり
0：なし
</t>
  </si>
  <si>
    <t xml:space="preserve">現在の歯科受診について　直近1年間の歯科受診
</t>
  </si>
  <si>
    <t>現在の歯科受診について　直近1年間の歯科受診　最終受診年月　受診年</t>
    <phoneticPr fontId="4"/>
  </si>
  <si>
    <t>直近1年間の歯科受診＝1：ありの場合に入力可能
0~9からなる4桁の数字　YYYY
例　2024年→2024
登録時、評価日の日付より後の日付を設定した場合エラーとする。</t>
    <phoneticPr fontId="4"/>
  </si>
  <si>
    <t>現在の歯科受診について　直近1年間の歯科受診　最終受診年月　受診月</t>
    <phoneticPr fontId="4"/>
  </si>
  <si>
    <t>直近1年間の歯科受診＝1：ありの場合に入力可能
0~9からなる2桁の数字　MM
例　7月→07
登録時、評価日の日付より後の日付を設定した場合エラーとする。
※受診年、受診月を組み合わせて判定する</t>
    <rPh sb="82" eb="84">
      <t>ジュシン</t>
    </rPh>
    <rPh sb="84" eb="85">
      <t>ネン</t>
    </rPh>
    <rPh sb="90" eb="91">
      <t>ク</t>
    </rPh>
    <rPh sb="92" eb="93">
      <t>ア</t>
    </rPh>
    <rPh sb="96" eb="98">
      <t>ハンテイ</t>
    </rPh>
    <phoneticPr fontId="4"/>
  </si>
  <si>
    <t xml:space="preserve">義歯の使用
</t>
  </si>
  <si>
    <t xml:space="preserve">1：部分
2：全部
0：なし
</t>
    <phoneticPr fontId="4"/>
  </si>
  <si>
    <t xml:space="preserve">2：経口のみ
1：一部経口
0：なし
</t>
    <phoneticPr fontId="4"/>
  </si>
  <si>
    <t xml:space="preserve">1：あり
0：なし
</t>
    <phoneticPr fontId="4"/>
  </si>
  <si>
    <t>経口摂取＝0：なし若しくは1：一部経口の場合に入力可能</t>
    <phoneticPr fontId="4"/>
  </si>
  <si>
    <t xml:space="preserve">50：常食
40：4
30：3
22：2-2
21：2-1
10：1j
02：0t
01：0j
</t>
    <phoneticPr fontId="4"/>
  </si>
  <si>
    <t>経口摂取＝1：一部経口若しくは2：完全経口のみ　の場合に入力可能</t>
    <phoneticPr fontId="4"/>
  </si>
  <si>
    <t>施設入所後初めて入力する場合には既往、二回目以降入力する場合には発症について記録する。</t>
    <rPh sb="0" eb="2">
      <t>シセツ</t>
    </rPh>
    <rPh sb="2" eb="4">
      <t>ニュウショ</t>
    </rPh>
    <rPh sb="4" eb="5">
      <t>ゴ</t>
    </rPh>
    <rPh sb="8" eb="10">
      <t>ニュウリョク</t>
    </rPh>
    <rPh sb="24" eb="26">
      <t>ニュウリョク</t>
    </rPh>
    <rPh sb="28" eb="30">
      <t>バアイ</t>
    </rPh>
    <rPh sb="38" eb="40">
      <t>キロク</t>
    </rPh>
    <phoneticPr fontId="4"/>
  </si>
  <si>
    <t>誤嚥性肺炎の発症・既往＝1:ありの場合に入力可能
0~9からなる4桁の数字　YYYY
例　2024年→2024
登録時、評価日の日付より後の日付を設定した場合エラーとする。</t>
    <phoneticPr fontId="4"/>
  </si>
  <si>
    <t>誤嚥性肺炎の発症・既往＝1:ありの場合に入力可能
0~9からなる2桁の数字　MM
例　7月→07
登録時、評価日の日付より後の日付を設定した場合エラーとする。
※発症年、発症月を組み合わせて判定する</t>
    <rPh sb="89" eb="90">
      <t>ツキ</t>
    </rPh>
    <phoneticPr fontId="4"/>
  </si>
  <si>
    <t>contents_notice</t>
    <phoneticPr fontId="4"/>
  </si>
  <si>
    <t xml:space="preserve">その他特記事項
</t>
    <phoneticPr fontId="4"/>
  </si>
  <si>
    <t>口腔機能向上サービスに関する計画書（口腔の健康状態の評価）　【ORAL_FUNCTION_IMPROVE_SERVICE_PLAN_EVALUATE_2024】</t>
    <phoneticPr fontId="4"/>
  </si>
  <si>
    <t>口腔機能向上サービスに関する計画書様式として１帳票に表示する単位として送信する。事業所内で口腔機能向上サービスに関する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</si>
  <si>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口腔機能向上サービスに関する計画書の様式情報として口腔の健康状態の評価の情報を一意に管理する番号。外部システム管理番号ごとに一意でよい。LIFEでは同番号が送信された際に、上書きができるよう（二重登録にならないよう）管理する。
</t>
    <rPh sb="30" eb="32">
      <t>コウクウ</t>
    </rPh>
    <rPh sb="33" eb="37">
      <t>ケンコウジョウタイ</t>
    </rPh>
    <rPh sb="38" eb="40">
      <t>ヒョウカ</t>
    </rPh>
    <phoneticPr fontId="4"/>
  </si>
  <si>
    <t>screening_and_monitoring_date</t>
    <phoneticPr fontId="4"/>
  </si>
  <si>
    <t>実施日</t>
    <phoneticPr fontId="4"/>
  </si>
  <si>
    <t>screening_and_monitoring_record_staff_job_category_01</t>
    <phoneticPr fontId="4"/>
  </si>
  <si>
    <t>記入者　歯科衛生士</t>
  </si>
  <si>
    <t>口腔機能向上加算（Ⅱ）と口腔機能向上加算（Ⅱ）ロの算定要件としては、算定対象の加算に応じて原則必須。データ提出時の項目チェックはない。</t>
    <rPh sb="25" eb="27">
      <t>サンテイ</t>
    </rPh>
    <rPh sb="27" eb="29">
      <t>ヨウケン</t>
    </rPh>
    <rPh sb="34" eb="36">
      <t>サンテイ</t>
    </rPh>
    <rPh sb="36" eb="38">
      <t>タイショウ</t>
    </rPh>
    <rPh sb="39" eb="41">
      <t>カサン</t>
    </rPh>
    <rPh sb="42" eb="43">
      <t>オウ</t>
    </rPh>
    <rPh sb="45" eb="47">
      <t>ゲンソク</t>
    </rPh>
    <rPh sb="47" eb="49">
      <t>ヒッス</t>
    </rPh>
    <phoneticPr fontId="4"/>
  </si>
  <si>
    <t>screening_and_monitoring_record_staff_job_category_02</t>
    <phoneticPr fontId="4"/>
  </si>
  <si>
    <t>記入者　看護職員</t>
  </si>
  <si>
    <t>screening_and_monitoring_record_staff_job_category_03</t>
    <phoneticPr fontId="4"/>
  </si>
  <si>
    <t>記入者　言語聴覚士</t>
  </si>
  <si>
    <t>problem_bad_breath</t>
    <phoneticPr fontId="4"/>
  </si>
  <si>
    <t>口腔衛生状態　口臭</t>
  </si>
  <si>
    <t>1：あり
0：なし
2：分からない</t>
    <phoneticPr fontId="4"/>
  </si>
  <si>
    <t>teeth_staining</t>
    <phoneticPr fontId="4"/>
  </si>
  <si>
    <t>口腔衛生状態　歯の汚れ</t>
  </si>
  <si>
    <t>1：あり
0：なし
2：分からない</t>
  </si>
  <si>
    <t>denture_staining</t>
    <phoneticPr fontId="4"/>
  </si>
  <si>
    <t>口腔衛生状態　義歯の汚れ</t>
  </si>
  <si>
    <t>coating_tongue</t>
    <phoneticPr fontId="4"/>
  </si>
  <si>
    <t>口腔衛生状態　舌苔</t>
  </si>
  <si>
    <t>teeth_alignment</t>
    <phoneticPr fontId="4"/>
  </si>
  <si>
    <t>口腔機能の状態　奥歯のかみ合わせ</t>
  </si>
  <si>
    <t>problem_spill_food</t>
    <phoneticPr fontId="4"/>
  </si>
  <si>
    <t>口腔機能の状態　食べこぼし</t>
  </si>
  <si>
    <t>口腔機能の状態　むせ</t>
  </si>
  <si>
    <t>dryness_of_mouth</t>
    <phoneticPr fontId="4"/>
  </si>
  <si>
    <t>口腔機能の状態　口腔乾燥</t>
  </si>
  <si>
    <t>move_tongue</t>
    <phoneticPr fontId="4"/>
  </si>
  <si>
    <t>口腔機能の状態　舌の動きが悪い</t>
  </si>
  <si>
    <t>is_gargle</t>
    <phoneticPr fontId="4"/>
  </si>
  <si>
    <t>口腔機能の状態　ぶくぶくうがい</t>
  </si>
  <si>
    <t>0：できる
1：できない
2：分からない</t>
  </si>
  <si>
    <t>is_necessity_dental_visit</t>
    <phoneticPr fontId="4"/>
  </si>
  <si>
    <t>歯科受診の必要性</t>
  </si>
  <si>
    <t>is_possibility_of_tooth_denture</t>
    <phoneticPr fontId="4"/>
  </si>
  <si>
    <t>特記事項　歯（う蝕、修復物脱離等）、義歯（義歯不適合等）、歯周病、口腔粘膜（潰瘍等）の疾患の可能性</t>
  </si>
  <si>
    <t>is_diseases_related_to_voice_language_function</t>
    <phoneticPr fontId="4"/>
  </si>
  <si>
    <t>特記事項　音声・言語機能に関する疾患の可能性</t>
  </si>
  <si>
    <t>is_other_diseases</t>
    <phoneticPr fontId="4"/>
  </si>
  <si>
    <t>特記事項　その他</t>
  </si>
  <si>
    <t>other_diseases_contents</t>
    <phoneticPr fontId="4"/>
  </si>
  <si>
    <t>特記事項　その他（内容）</t>
  </si>
  <si>
    <t>口腔機能向上サービスに関する計画書（口腔機能改善管理計画）　【ORAL_FUNCTION_IMPROVE_SERVICE_PLAN_MANAGEMENT_2024】</t>
    <phoneticPr fontId="4"/>
  </si>
  <si>
    <t>外部インターフェース一覧へ</t>
  </si>
  <si>
    <t>「11」、「15」、「A7」　</t>
  </si>
  <si>
    <t xml:space="preserve">事業所内で口腔機能向上サービスに関する計画書の様式情報として口腔機能改善管理計画の情報を一意に管理する番号。外部システム管理番号ごとに一意でよい。LIFEでは同番号が送信された際に、上書きができるよう（二重登録にならないよう）管理する。
</t>
  </si>
  <si>
    <t>plan_create_date</t>
    <phoneticPr fontId="4"/>
  </si>
  <si>
    <t>planner_01</t>
    <phoneticPr fontId="4"/>
  </si>
  <si>
    <t>計画立案者　歯科衛生士</t>
  </si>
  <si>
    <t>planner_02</t>
    <phoneticPr fontId="4"/>
  </si>
  <si>
    <t>計画立案者　看護職員</t>
  </si>
  <si>
    <t>planner_03</t>
    <phoneticPr fontId="4"/>
  </si>
  <si>
    <t>計画立案者　言語聴覚士</t>
  </si>
  <si>
    <t>service_provider_01</t>
    <phoneticPr fontId="4"/>
  </si>
  <si>
    <t>サービス提供者　歯科衛生士</t>
  </si>
  <si>
    <t>service_provider_02</t>
    <phoneticPr fontId="4"/>
  </si>
  <si>
    <t>サービス提供者　看護職員</t>
  </si>
  <si>
    <t>service_provider_03</t>
    <phoneticPr fontId="4"/>
  </si>
  <si>
    <t>サービス提供者　言語聴覚士</t>
  </si>
  <si>
    <t>is_dental_disease</t>
    <phoneticPr fontId="4"/>
  </si>
  <si>
    <t>目標　歯科疾患</t>
  </si>
  <si>
    <t>目標　歯科疾患　詳細　重症化防止</t>
  </si>
  <si>
    <t>目標　歯科疾患　詳細　改善</t>
  </si>
  <si>
    <t>is_dental_disease_detail_dental</t>
    <phoneticPr fontId="4"/>
  </si>
  <si>
    <t>目標　歯科疾患　詳細　歯科受診</t>
  </si>
  <si>
    <t>oral_cleaning_flag</t>
    <phoneticPr fontId="4"/>
  </si>
  <si>
    <t>目標　口腔衛生</t>
  </si>
  <si>
    <t>oral_cleaning_detail</t>
    <phoneticPr fontId="4"/>
  </si>
  <si>
    <t>目標　口腔衛生　詳細</t>
  </si>
  <si>
    <t>oral_cleaning_notice</t>
    <phoneticPr fontId="4"/>
  </si>
  <si>
    <t xml:space="preserve">目標　口腔衛生の改善目標　詳細（内容）
</t>
  </si>
  <si>
    <t>oral_cavity_function_flag</t>
    <phoneticPr fontId="4"/>
  </si>
  <si>
    <t>目標　摂食嚥下等の口腔機能</t>
  </si>
  <si>
    <t>oral_cavity_function_detail</t>
    <phoneticPr fontId="4"/>
  </si>
  <si>
    <t>目標　摂食嚥下等の口腔機能　詳細</t>
  </si>
  <si>
    <t>摂食嚥下等の口腔機能＝1：ありの場合に入力可能</t>
    <phoneticPr fontId="4"/>
  </si>
  <si>
    <t>oral_cavity_function_notice</t>
    <phoneticPr fontId="4"/>
  </si>
  <si>
    <t>目標　摂食嚥下等の口腔機能の改善目標　詳細（内容）</t>
  </si>
  <si>
    <t>food_form_flag</t>
    <phoneticPr fontId="4"/>
  </si>
  <si>
    <t>目標　食形態　</t>
  </si>
  <si>
    <t>food_form_detail</t>
    <phoneticPr fontId="4"/>
  </si>
  <si>
    <t>目標　食形態　詳細</t>
  </si>
  <si>
    <t>food_form_notice</t>
    <phoneticPr fontId="4"/>
  </si>
  <si>
    <t>目標　食形態の改善目標　詳細（内容）</t>
  </si>
  <si>
    <t>nutrition_form_flag</t>
    <phoneticPr fontId="4"/>
  </si>
  <si>
    <t>目標　栄養状態</t>
    <rPh sb="3" eb="5">
      <t>エイヨウ</t>
    </rPh>
    <rPh sb="5" eb="7">
      <t>ジョウタイ</t>
    </rPh>
    <phoneticPr fontId="4"/>
  </si>
  <si>
    <t>nutrition_form_detail</t>
    <phoneticPr fontId="4"/>
  </si>
  <si>
    <t>目標　栄養状態　詳細</t>
    <rPh sb="3" eb="5">
      <t>エイヨウ</t>
    </rPh>
    <rPh sb="5" eb="7">
      <t>ジョウタイ</t>
    </rPh>
    <phoneticPr fontId="4"/>
  </si>
  <si>
    <t>栄養＝1：ありの場合に入力可能</t>
    <rPh sb="0" eb="2">
      <t>エイヨウ</t>
    </rPh>
    <phoneticPr fontId="4"/>
  </si>
  <si>
    <t>nutrition_form_notice</t>
    <phoneticPr fontId="4"/>
  </si>
  <si>
    <t>目標　栄養状態の改善目標　詳細（内容）</t>
    <rPh sb="3" eb="5">
      <t>エイヨウ</t>
    </rPh>
    <rPh sb="5" eb="7">
      <t>ジョウタイ</t>
    </rPh>
    <phoneticPr fontId="4"/>
  </si>
  <si>
    <t>language_voice_function_flag</t>
    <phoneticPr fontId="4"/>
  </si>
  <si>
    <t>目標　音声・言語機能</t>
  </si>
  <si>
    <t>language_voice_function_detail</t>
    <phoneticPr fontId="4"/>
  </si>
  <si>
    <t>目標　音声・言語機能　詳細</t>
  </si>
  <si>
    <t>音声・言語機能＝1：ありの場合に入力可能</t>
    <phoneticPr fontId="4"/>
  </si>
  <si>
    <t>language_voice_function_notice</t>
    <phoneticPr fontId="4"/>
  </si>
  <si>
    <t>目標　音声・言語機能の改善目標　詳細（内容）</t>
  </si>
  <si>
    <t>is_prevention_of_aspiration_pneumonia</t>
    <phoneticPr fontId="4"/>
  </si>
  <si>
    <t>目標　誤嚥性肺炎の予防　</t>
  </si>
  <si>
    <t>is_goal_other</t>
    <phoneticPr fontId="4"/>
  </si>
  <si>
    <t>目標　その他　</t>
  </si>
  <si>
    <t>goal_other_contents</t>
    <phoneticPr fontId="4"/>
  </si>
  <si>
    <t>目標　その他（内容）</t>
  </si>
  <si>
    <t>is_contents_oral_cleaning</t>
    <phoneticPr fontId="4"/>
  </si>
  <si>
    <t>実施内容　口腔清掃</t>
  </si>
  <si>
    <t>is_contents_guidance_oral_cleaning</t>
    <phoneticPr fontId="4"/>
  </si>
  <si>
    <t>実施内容　口腔清掃に関する指導</t>
  </si>
  <si>
    <t>is_contents_guidance_eating_and_swallowing</t>
    <phoneticPr fontId="4"/>
  </si>
  <si>
    <t>実施内容　摂食嚥下等の口腔機能に関する指導　　　　</t>
  </si>
  <si>
    <t>is_contents_guidance_language_voice_function</t>
    <phoneticPr fontId="4"/>
  </si>
  <si>
    <t>実施内容　音声・言語機能に関する指導</t>
  </si>
  <si>
    <t>is_contents_guidance_aspiration_pneumonia_prevention</t>
    <phoneticPr fontId="4"/>
  </si>
  <si>
    <t>実施内容　誤嚥性肺炎の予防に関する指導　　　　　　　　　　</t>
  </si>
  <si>
    <t>is_contents_other_notices</t>
    <phoneticPr fontId="4"/>
  </si>
  <si>
    <t>実施内容　その他（内容）</t>
  </si>
  <si>
    <t>口腔機能向上サービスに関する計画書（実施記録）　【ORAL_FUNCTION_IMPROVE_SERVICE_PLAN_RECORD_2024】</t>
    <phoneticPr fontId="4"/>
  </si>
  <si>
    <t xml:space="preserve">事業所内で口腔機能向上サービスに関する計画書の様式情報として実施記録の情報を一意に管理する番号。外部システム管理番号ごとに一意でよい。LIFEでは同番号が送信された際に、上書きができるよう（二重登録にならないよう）管理する。
</t>
  </si>
  <si>
    <t>plan_date</t>
    <phoneticPr fontId="4"/>
  </si>
  <si>
    <t>実施年月日</t>
  </si>
  <si>
    <t xml:space="preserve">0~9からなる8桁の数字　YYYYMMDD
例　2024年7月1日→20240701
</t>
  </si>
  <si>
    <t>record_service_provider_01</t>
    <phoneticPr fontId="4"/>
  </si>
  <si>
    <t>record_service_provider_02</t>
    <phoneticPr fontId="4"/>
  </si>
  <si>
    <t>record_service_provider_03</t>
    <phoneticPr fontId="4"/>
  </si>
  <si>
    <t>contents_oral_cleaning_01</t>
    <phoneticPr fontId="4"/>
  </si>
  <si>
    <t>口腔清掃　実施</t>
  </si>
  <si>
    <t>contents_guidance_oral_cleaning_01</t>
    <phoneticPr fontId="4"/>
  </si>
  <si>
    <t>口腔清掃、口腔清掃に関する指導　実施</t>
  </si>
  <si>
    <t>contents_guidance_eating_and_swallowing_01</t>
    <phoneticPr fontId="4"/>
  </si>
  <si>
    <t>摂食嚥下等の口腔機能に関する指導　実施</t>
  </si>
  <si>
    <t>contents_guidance_language_voice_function_01</t>
    <phoneticPr fontId="4"/>
  </si>
  <si>
    <t>音声・言語機能に関する指導　実施</t>
  </si>
  <si>
    <t>contents_notice_aspiration_pneumonia_prevention_01</t>
    <phoneticPr fontId="4"/>
  </si>
  <si>
    <t>誤嚥性肺炎の予防に関する指導 実施</t>
  </si>
  <si>
    <t>その他　その他（内容）</t>
  </si>
  <si>
    <t>contents_other_01</t>
    <phoneticPr fontId="4"/>
  </si>
  <si>
    <t>興味関心チェックシート　【INTEREST_CHECK_SHEET_2024】</t>
  </si>
  <si>
    <t>興味関心チェックシートとして１帳票に表示する単位として送信する。事業所内で興味関心チェックシートの様式情報として一意に管理する番号とする。サービス種類、保険者番号、被保険者番号ごとに一意でもよい。LIFEでは同番号が送信された際に、上書きができるよう（二重登録にならないよう）管理する。</t>
  </si>
  <si>
    <t>評価日</t>
    <rPh sb="0" eb="3">
      <t>ヒョウカビ</t>
    </rPh>
    <phoneticPr fontId="3"/>
  </si>
  <si>
    <t xml:space="preserve">自分でトイレへ行く　興味がある
</t>
    <phoneticPr fontId="4"/>
  </si>
  <si>
    <t xml:space="preserve">0：該当無し
1：該当有り
</t>
  </si>
  <si>
    <t xml:space="preserve">自分でトイレへ行く　してみたい
</t>
    <phoneticPr fontId="4"/>
  </si>
  <si>
    <t xml:space="preserve">自分でトイレへ行く　している
</t>
  </si>
  <si>
    <t xml:space="preserve">一人でお風呂に入る　興味がある
</t>
    <phoneticPr fontId="4"/>
  </si>
  <si>
    <t xml:space="preserve">一人でお風呂に入る　してみたい
</t>
    <phoneticPr fontId="4"/>
  </si>
  <si>
    <t xml:space="preserve">一人でお風呂に入る　している
</t>
  </si>
  <si>
    <t xml:space="preserve">自分で服を着る　興味がある
</t>
    <phoneticPr fontId="4"/>
  </si>
  <si>
    <t xml:space="preserve">自分で服を着る　してみたい
</t>
    <phoneticPr fontId="4"/>
  </si>
  <si>
    <t xml:space="preserve">自分で服を着る　している
</t>
  </si>
  <si>
    <t xml:space="preserve">自分で食べる　興味がある
</t>
    <phoneticPr fontId="4"/>
  </si>
  <si>
    <t xml:space="preserve">自分で食べる　してみたい
</t>
    <phoneticPr fontId="4"/>
  </si>
  <si>
    <t xml:space="preserve">自分で食べる　している
</t>
  </si>
  <si>
    <t xml:space="preserve">歯磨きをする　興味がある
</t>
    <phoneticPr fontId="4"/>
  </si>
  <si>
    <t xml:space="preserve">歯磨きをする　してみたい
</t>
    <phoneticPr fontId="4"/>
  </si>
  <si>
    <t xml:space="preserve">歯磨きをする　している
</t>
  </si>
  <si>
    <t xml:space="preserve">身だしなみを整える　興味がある
</t>
    <phoneticPr fontId="4"/>
  </si>
  <si>
    <t xml:space="preserve">身だしなみを整える　してみたい
</t>
    <phoneticPr fontId="4"/>
  </si>
  <si>
    <t xml:space="preserve">身だしなみを整える　している
</t>
  </si>
  <si>
    <t xml:space="preserve">好きなときに眠る　興味がある
</t>
    <phoneticPr fontId="4"/>
  </si>
  <si>
    <t xml:space="preserve">好きなときに眠る　してみたい
</t>
    <phoneticPr fontId="4"/>
  </si>
  <si>
    <t xml:space="preserve">好きなときに眠る　している
</t>
  </si>
  <si>
    <t xml:space="preserve">掃除・整理整頓　興味がある
</t>
    <phoneticPr fontId="4"/>
  </si>
  <si>
    <t xml:space="preserve">掃除・整理整頓　してみたい
</t>
    <phoneticPr fontId="4"/>
  </si>
  <si>
    <t xml:space="preserve">掃除・整理整頓　している
</t>
  </si>
  <si>
    <t xml:space="preserve">料理を作る　興味がある
</t>
    <phoneticPr fontId="4"/>
  </si>
  <si>
    <t xml:space="preserve">料理を作る　してみたい
</t>
    <phoneticPr fontId="4"/>
  </si>
  <si>
    <t xml:space="preserve">料理を作る　している
</t>
  </si>
  <si>
    <t xml:space="preserve">買い物　興味がある
</t>
    <phoneticPr fontId="4"/>
  </si>
  <si>
    <t xml:space="preserve">買い物　してみたい
</t>
    <phoneticPr fontId="4"/>
  </si>
  <si>
    <t xml:space="preserve">買い物　している
</t>
  </si>
  <si>
    <t xml:space="preserve">家や庭の手入れ・世話　興味がある
</t>
    <phoneticPr fontId="4"/>
  </si>
  <si>
    <t xml:space="preserve">家や庭の手入れ・世話　してみたい
</t>
    <phoneticPr fontId="4"/>
  </si>
  <si>
    <t xml:space="preserve">家や庭の手入れ・世話　している
</t>
  </si>
  <si>
    <t xml:space="preserve">洗濯・洗濯物たたみ　興味がある
</t>
    <phoneticPr fontId="4"/>
  </si>
  <si>
    <t xml:space="preserve">洗濯・洗濯物たたみ　してみたい
</t>
    <phoneticPr fontId="4"/>
  </si>
  <si>
    <t xml:space="preserve">洗濯・洗濯物たたみ　している
</t>
  </si>
  <si>
    <t xml:space="preserve">自転車・車の運転　興味がある
</t>
    <phoneticPr fontId="4"/>
  </si>
  <si>
    <t xml:space="preserve">自転車・車の運転　してみたい
</t>
    <phoneticPr fontId="4"/>
  </si>
  <si>
    <t xml:space="preserve">自転車・車の運転　している
</t>
  </si>
  <si>
    <t xml:space="preserve">電車・バスでの外出　興味がある
</t>
  </si>
  <si>
    <t xml:space="preserve">電車・バスでの外出　してみたい
</t>
    <phoneticPr fontId="4"/>
  </si>
  <si>
    <t xml:space="preserve">電車・バスでの外出　している
</t>
    <phoneticPr fontId="4"/>
  </si>
  <si>
    <t xml:space="preserve">孫・子供の世話　興味がある
</t>
    <phoneticPr fontId="4"/>
  </si>
  <si>
    <t xml:space="preserve">孫・子供の世話　してみたい
</t>
    <phoneticPr fontId="4"/>
  </si>
  <si>
    <t xml:space="preserve">孫・子供の世話　している
</t>
  </si>
  <si>
    <t xml:space="preserve">動物の世話　興味がある
</t>
    <phoneticPr fontId="4"/>
  </si>
  <si>
    <t xml:space="preserve">動物の世話　してみたい
</t>
    <phoneticPr fontId="4"/>
  </si>
  <si>
    <t xml:space="preserve">動物の世話　している
</t>
  </si>
  <si>
    <t xml:space="preserve">友達とおしゃべり・遊ぶ　興味がある
</t>
  </si>
  <si>
    <t xml:space="preserve">友達とおしゃべり・遊ぶ　してみたい
</t>
  </si>
  <si>
    <t xml:space="preserve">友達とおしゃべり・遊ぶ　している
</t>
  </si>
  <si>
    <t xml:space="preserve">家族・親戚との団らん　興味がある
</t>
    <phoneticPr fontId="4"/>
  </si>
  <si>
    <t xml:space="preserve">家族・親戚との団らん　してみたい
</t>
    <phoneticPr fontId="4"/>
  </si>
  <si>
    <t xml:space="preserve">家族・親戚との団らん　している
</t>
  </si>
  <si>
    <t xml:space="preserve">デート・異性との交流　興味がある
</t>
    <phoneticPr fontId="4"/>
  </si>
  <si>
    <t xml:space="preserve">デート・異性との交流　してみたい
</t>
    <phoneticPr fontId="4"/>
  </si>
  <si>
    <t xml:space="preserve">デート・異性との交流　している
</t>
  </si>
  <si>
    <t xml:space="preserve">居酒屋に行く　興味がある
</t>
    <phoneticPr fontId="4"/>
  </si>
  <si>
    <t xml:space="preserve">居酒屋に行く　してみたい
</t>
    <phoneticPr fontId="4"/>
  </si>
  <si>
    <t xml:space="preserve">居酒屋に行く　している
</t>
  </si>
  <si>
    <t xml:space="preserve">ボランティア　興味がある
</t>
    <phoneticPr fontId="4"/>
  </si>
  <si>
    <t xml:space="preserve">ボランティア　してみたい
</t>
    <phoneticPr fontId="4"/>
  </si>
  <si>
    <t xml:space="preserve">ボランティア　している
</t>
  </si>
  <si>
    <t xml:space="preserve">地域活動（町内会・老人クラブ）　興味がある
</t>
    <phoneticPr fontId="4"/>
  </si>
  <si>
    <t xml:space="preserve">地域活動（町内会・老人クラブ）　してみたい
</t>
    <phoneticPr fontId="4"/>
  </si>
  <si>
    <t xml:space="preserve">地域活動（町内会・老人クラブ）　している
</t>
  </si>
  <si>
    <t xml:space="preserve">お参り・宗教活動　興味がある
</t>
    <phoneticPr fontId="4"/>
  </si>
  <si>
    <t xml:space="preserve">お参り・宗教活動　してみたい
</t>
    <phoneticPr fontId="4"/>
  </si>
  <si>
    <t xml:space="preserve">お参り・宗教活動　している
</t>
  </si>
  <si>
    <t xml:space="preserve">生涯学習・歴史　興味がある
</t>
  </si>
  <si>
    <t xml:space="preserve">生涯学習・歴史　してみたい
</t>
    <phoneticPr fontId="4"/>
  </si>
  <si>
    <t xml:space="preserve">生涯学習・歴史　している
</t>
    <phoneticPr fontId="4"/>
  </si>
  <si>
    <t xml:space="preserve">読書　興味がある
</t>
    <phoneticPr fontId="4"/>
  </si>
  <si>
    <t xml:space="preserve">読書　してみたい
</t>
    <phoneticPr fontId="4"/>
  </si>
  <si>
    <t xml:space="preserve">読書　している
</t>
  </si>
  <si>
    <t xml:space="preserve">俳句　興味がある
</t>
    <phoneticPr fontId="4"/>
  </si>
  <si>
    <t xml:space="preserve">俳句　してみたい
</t>
    <phoneticPr fontId="4"/>
  </si>
  <si>
    <t xml:space="preserve">俳句　している
</t>
  </si>
  <si>
    <t xml:space="preserve">書道・習字　興味がある
</t>
    <phoneticPr fontId="4"/>
  </si>
  <si>
    <t xml:space="preserve">書道・習字　してみたい
</t>
    <phoneticPr fontId="4"/>
  </si>
  <si>
    <t xml:space="preserve">書道・習字　している
</t>
  </si>
  <si>
    <t xml:space="preserve">絵を描く・絵手紙　興味がある
</t>
    <phoneticPr fontId="4"/>
  </si>
  <si>
    <t xml:space="preserve">絵を描く・絵手紙　してみたい
</t>
    <phoneticPr fontId="4"/>
  </si>
  <si>
    <t xml:space="preserve">絵を描く・絵手紙　している
</t>
  </si>
  <si>
    <t xml:space="preserve">パソコン・ワープロ　興味がある
</t>
    <phoneticPr fontId="4"/>
  </si>
  <si>
    <t xml:space="preserve">パソコン・ワープロ　してみたい
</t>
    <phoneticPr fontId="4"/>
  </si>
  <si>
    <t xml:space="preserve">パソコン・ワープロ　している
</t>
  </si>
  <si>
    <t xml:space="preserve">写真　興味がある
</t>
    <phoneticPr fontId="4"/>
  </si>
  <si>
    <t xml:space="preserve">写真　してみたい
</t>
    <phoneticPr fontId="4"/>
  </si>
  <si>
    <t xml:space="preserve">写真　している
</t>
  </si>
  <si>
    <t xml:space="preserve">映画・観劇・演奏会　興味がある
</t>
    <phoneticPr fontId="4"/>
  </si>
  <si>
    <t xml:space="preserve">映画・観劇・演奏会　してみたい
</t>
    <phoneticPr fontId="4"/>
  </si>
  <si>
    <t xml:space="preserve">映画・観劇・演奏会　している
</t>
  </si>
  <si>
    <t xml:space="preserve">お茶・お花　興味がある
</t>
    <phoneticPr fontId="4"/>
  </si>
  <si>
    <t xml:space="preserve">お茶・お花　してみたい
</t>
    <phoneticPr fontId="4"/>
  </si>
  <si>
    <t xml:space="preserve">お茶・お花　している
</t>
  </si>
  <si>
    <t xml:space="preserve">歌を歌う・カラオケ　興味がある
</t>
    <phoneticPr fontId="4"/>
  </si>
  <si>
    <t xml:space="preserve">歌を歌う・カラオケ　してみたい
</t>
    <phoneticPr fontId="4"/>
  </si>
  <si>
    <t xml:space="preserve">歌を歌う・カラオケ　している
</t>
  </si>
  <si>
    <t xml:space="preserve">音楽を聴く・楽器演奏　興味がある
</t>
    <phoneticPr fontId="4"/>
  </si>
  <si>
    <t xml:space="preserve">音楽を聴く・楽器演奏　してみたい
</t>
    <phoneticPr fontId="4"/>
  </si>
  <si>
    <t xml:space="preserve">音楽を聴く・楽器演奏　している
</t>
  </si>
  <si>
    <t xml:space="preserve">将棋・囲碁・麻雀・ゲーム等　興味がある
</t>
  </si>
  <si>
    <t xml:space="preserve">将棋・囲碁・麻雀・ゲーム等　してみたい
</t>
  </si>
  <si>
    <t xml:space="preserve">将棋・囲碁・麻雀・ゲーム等　している
</t>
  </si>
  <si>
    <t xml:space="preserve">体操･運動　興味がある
</t>
    <phoneticPr fontId="4"/>
  </si>
  <si>
    <t xml:space="preserve">体操･運動　してみたい
</t>
    <phoneticPr fontId="4"/>
  </si>
  <si>
    <t xml:space="preserve">体操･運動　している
</t>
  </si>
  <si>
    <t xml:space="preserve">散歩　興味がある
</t>
    <phoneticPr fontId="4"/>
  </si>
  <si>
    <t xml:space="preserve">散歩　してみたい
</t>
    <phoneticPr fontId="4"/>
  </si>
  <si>
    <t xml:space="preserve">散歩　している
</t>
  </si>
  <si>
    <t xml:space="preserve">ゴルフ・グラウンドゴルフ・水泳・テニスなどのスポーツ　興味がある
</t>
  </si>
  <si>
    <t xml:space="preserve">ゴルフ・グラウンドゴルフ・水泳・テニスなどのスポーツ　してみたい
</t>
  </si>
  <si>
    <t xml:space="preserve">ゴルフ・グラウンドゴルフ・水泳・テニスなどのスポーツ　している
</t>
  </si>
  <si>
    <t xml:space="preserve">ダンス・踊り　興味がある
</t>
    <phoneticPr fontId="4"/>
  </si>
  <si>
    <t xml:space="preserve">ダンス・踊り　してみたい
</t>
    <phoneticPr fontId="4"/>
  </si>
  <si>
    <t xml:space="preserve">ダンス・踊り　している
</t>
  </si>
  <si>
    <t xml:space="preserve">野球・相撲等観戦　興味がある
</t>
    <phoneticPr fontId="4"/>
  </si>
  <si>
    <t xml:space="preserve">野球・相撲等観戦　してみたい
</t>
    <phoneticPr fontId="4"/>
  </si>
  <si>
    <t xml:space="preserve">野球・相撲等観戦　している
</t>
  </si>
  <si>
    <t xml:space="preserve">競馬・競輪・競艇・パチンコ　興味がある
</t>
  </si>
  <si>
    <t xml:space="preserve">競馬・競輪・競艇・パチンコ　してみたい
</t>
  </si>
  <si>
    <t xml:space="preserve">競馬・競輪・競艇・パチンコ　している
</t>
  </si>
  <si>
    <t xml:space="preserve">編み物　興味がある
</t>
    <phoneticPr fontId="4"/>
  </si>
  <si>
    <t xml:space="preserve">編み物　してみたい
</t>
    <phoneticPr fontId="4"/>
  </si>
  <si>
    <t xml:space="preserve">編み物　している
</t>
  </si>
  <si>
    <t xml:space="preserve">針仕事　興味がある
</t>
    <phoneticPr fontId="4"/>
  </si>
  <si>
    <t xml:space="preserve">針仕事　してみたい
</t>
    <phoneticPr fontId="4"/>
  </si>
  <si>
    <t xml:space="preserve">針仕事　している
</t>
  </si>
  <si>
    <t xml:space="preserve">畑仕事　興味がある
</t>
    <phoneticPr fontId="4"/>
  </si>
  <si>
    <t xml:space="preserve">畑仕事　してみたい
</t>
    <phoneticPr fontId="4"/>
  </si>
  <si>
    <t xml:space="preserve">畑仕事　している
</t>
  </si>
  <si>
    <t xml:space="preserve">賃金を伴う仕事　興味がある
</t>
    <phoneticPr fontId="4"/>
  </si>
  <si>
    <t xml:space="preserve">賃金を伴う仕事　してみたい
</t>
    <phoneticPr fontId="4"/>
  </si>
  <si>
    <t xml:space="preserve">賃金を伴う仕事　している
</t>
  </si>
  <si>
    <t xml:space="preserve">旅行・温泉　興味がある
</t>
  </si>
  <si>
    <t xml:space="preserve">旅行・温泉　してみたい
</t>
    <phoneticPr fontId="4"/>
  </si>
  <si>
    <t xml:space="preserve">旅行・温泉　している
</t>
    <phoneticPr fontId="4"/>
  </si>
  <si>
    <t>other01</t>
    <phoneticPr fontId="4"/>
  </si>
  <si>
    <t xml:space="preserve">その他（１）　　その他（1）内容
</t>
    <phoneticPr fontId="4"/>
  </si>
  <si>
    <t xml:space="preserve">その他（１）　興味がある
</t>
    <phoneticPr fontId="4"/>
  </si>
  <si>
    <t xml:space="preserve">その他（１）　してみたい
</t>
    <phoneticPr fontId="4"/>
  </si>
  <si>
    <t xml:space="preserve">その他（１）　している
</t>
  </si>
  <si>
    <t xml:space="preserve">その他（２）　　その他（2）内容
</t>
    <phoneticPr fontId="4"/>
  </si>
  <si>
    <t xml:space="preserve">その他（２）　興味がある
</t>
    <phoneticPr fontId="4"/>
  </si>
  <si>
    <t xml:space="preserve">その他（２）　してみたい
</t>
    <phoneticPr fontId="4"/>
  </si>
  <si>
    <t xml:space="preserve">その他（２）　している
</t>
  </si>
  <si>
    <t xml:space="preserve">その他（３）　　その他（3）内容
</t>
    <phoneticPr fontId="4"/>
  </si>
  <si>
    <t xml:space="preserve">その他（３）　興味がある
</t>
    <phoneticPr fontId="4"/>
  </si>
  <si>
    <t xml:space="preserve">その他（３）　してみたい
</t>
    <phoneticPr fontId="4"/>
  </si>
  <si>
    <t xml:space="preserve">その他（３）　している
</t>
  </si>
  <si>
    <t xml:space="preserve">その他（４）　　その他（4）内容
</t>
    <phoneticPr fontId="4"/>
  </si>
  <si>
    <t xml:space="preserve">その他（４）　興味がある
</t>
    <phoneticPr fontId="4"/>
  </si>
  <si>
    <t xml:space="preserve">その他（４）　してみたい
</t>
    <phoneticPr fontId="4"/>
  </si>
  <si>
    <t xml:space="preserve">その他（４）　している
</t>
  </si>
  <si>
    <t>生活機能チェックシート　【LIFE_FUNCTION_CHECK_SHEET_2024】</t>
    <phoneticPr fontId="4"/>
  </si>
  <si>
    <t>生活機能チェックシートとして１帳票に表示する単位として送信する。事業所内で生活機能チェックシートの様式情報として一意に管理する番号とする。サービス種類、保険者番号、被保険者番号ごとに一意でもよい。LIFEでは同番号が送信された際に、上書きができるよう（二重登録にならないよう）管理する。</t>
  </si>
  <si>
    <t>trinity_attempt</t>
    <phoneticPr fontId="2"/>
  </si>
  <si>
    <t>0：無し
1：有り</t>
    <phoneticPr fontId="2"/>
  </si>
  <si>
    <t xml:space="preserve">01：非該当
06：事業対象者
11：要支援（経過的要介護）
12：要支援１
13：要支援２
21：要介護１
22：要介護２
23：要介護３
24：要介護４
25：要介護５
</t>
    <phoneticPr fontId="4"/>
  </si>
  <si>
    <t xml:space="preserve">1：自立
2：J1
3：J2
4：A1
5：A2
6：B1
7：B2
8：C1
9：C2
</t>
    <phoneticPr fontId="4"/>
  </si>
  <si>
    <t xml:space="preserve">1：自立
2：Ⅰ
3：Ⅱa
4：Ⅱb
5：Ⅲa
6：Ⅲb
7：Ⅳ
8：M
</t>
    <phoneticPr fontId="4"/>
  </si>
  <si>
    <t xml:space="preserve">ADL　食事　レベル
</t>
  </si>
  <si>
    <t xml:space="preserve">2：自立(10)
1：一部介助(5)
0：全介助(0)
</t>
    <phoneticPr fontId="4"/>
  </si>
  <si>
    <t xml:space="preserve">ADL　食事　課題有無
</t>
  </si>
  <si>
    <t>1:有
0:無</t>
    <phoneticPr fontId="4"/>
  </si>
  <si>
    <t xml:space="preserve">ADL　椅子とベッド間の移乗　レベル
</t>
  </si>
  <si>
    <t xml:space="preserve">3：自立(15)
2：監視下(10)
1：座れるが移れない(5)
0：全介助(0)
</t>
    <phoneticPr fontId="4"/>
  </si>
  <si>
    <t xml:space="preserve">ADL　椅子とベッド間の移乗　課題有無
</t>
  </si>
  <si>
    <t xml:space="preserve">ADL　整容　レベル
</t>
  </si>
  <si>
    <t xml:space="preserve">2：自立(5)
1：一部介助(0)
0：全介助(0)
</t>
    <phoneticPr fontId="4"/>
  </si>
  <si>
    <t xml:space="preserve">ADL　整容　課題有無
</t>
  </si>
  <si>
    <t xml:space="preserve">ADL　トイレ動作　レベル
</t>
  </si>
  <si>
    <t>2：自立(10)
1：一部介助(5)
0：全介助(0)</t>
    <phoneticPr fontId="4"/>
  </si>
  <si>
    <t xml:space="preserve">ADL　トイレ動作　課題有無
</t>
  </si>
  <si>
    <t xml:space="preserve">ADL　入浴　レベル
</t>
  </si>
  <si>
    <t xml:space="preserve">2：自立(5)
1：一部介助(0)
0：全介助(0)
</t>
    <phoneticPr fontId="4"/>
  </si>
  <si>
    <t xml:space="preserve">ADL　入浴　課題有無
</t>
  </si>
  <si>
    <t xml:space="preserve">ADL　平地歩行　レベル
</t>
  </si>
  <si>
    <t xml:space="preserve">3：自立(15)
2：歩行器等(10)
1：車椅子操作が可能(5)
0：全介助(0)
</t>
    <phoneticPr fontId="4"/>
  </si>
  <si>
    <t xml:space="preserve">ADL　平地歩行　課題有無
</t>
  </si>
  <si>
    <t xml:space="preserve">ADL　階段昇降　レベル
</t>
  </si>
  <si>
    <t xml:space="preserve">ADL　階段昇降　課題有無
</t>
  </si>
  <si>
    <t xml:space="preserve">ADL　更衣　レベル
</t>
  </si>
  <si>
    <t xml:space="preserve">ADL　更衣　課題有無
</t>
  </si>
  <si>
    <t xml:space="preserve">ADL　排便コントロール　レベル
</t>
  </si>
  <si>
    <t xml:space="preserve">ADL　排便コントロール　課題有無
</t>
  </si>
  <si>
    <t xml:space="preserve">ADL　排尿コントロール　レベル
</t>
  </si>
  <si>
    <t xml:space="preserve">ADL　排尿コントロール　課題有無
</t>
  </si>
  <si>
    <t>全角半角文字</t>
    <phoneticPr fontId="3"/>
  </si>
  <si>
    <t xml:space="preserve">IADL　調理　レベル
</t>
  </si>
  <si>
    <t xml:space="preserve">3：自立
2：見守り
1：一部介助
0：全介助
</t>
    <phoneticPr fontId="4"/>
  </si>
  <si>
    <t xml:space="preserve">IADL　調理　課題有無
</t>
  </si>
  <si>
    <t xml:space="preserve">IADL　洗濯　レベル
</t>
  </si>
  <si>
    <t xml:space="preserve">IADL　洗濯　課題有無
</t>
  </si>
  <si>
    <t xml:space="preserve">IADL　掃除　レベル
</t>
  </si>
  <si>
    <t xml:space="preserve">IADL　掃除　課題有無
</t>
  </si>
  <si>
    <t xml:space="preserve">基本動作　寝返り　レベル
</t>
    <phoneticPr fontId="4"/>
  </si>
  <si>
    <t xml:space="preserve">基本動作　寝返り　課題有無
</t>
    <phoneticPr fontId="4"/>
  </si>
  <si>
    <t xml:space="preserve">基本動作　起き上がり　レベル
</t>
    <phoneticPr fontId="4"/>
  </si>
  <si>
    <t xml:space="preserve">基本動作　起き上がり　課題有無
</t>
    <phoneticPr fontId="4"/>
  </si>
  <si>
    <t>基本動作　座位の保持　レベル</t>
    <phoneticPr fontId="4"/>
  </si>
  <si>
    <t>基本動作　座位の保持　課題有無</t>
    <phoneticPr fontId="4"/>
  </si>
  <si>
    <t xml:space="preserve">基本動作　立ち上がり　レベル
</t>
    <phoneticPr fontId="4"/>
  </si>
  <si>
    <t xml:space="preserve">基本動作　立ち上がり　課題有無
</t>
    <phoneticPr fontId="4"/>
  </si>
  <si>
    <t>基本動作　立位の保持　レベル</t>
    <phoneticPr fontId="4"/>
  </si>
  <si>
    <t>基本動作　立位の保持　課題有無</t>
    <phoneticPr fontId="4"/>
  </si>
  <si>
    <t>個別機能訓練計画書　【INDIVIDUAL_FUNCTION_TRAINING_PLAN_2024】</t>
  </si>
  <si>
    <t>No.</t>
    <phoneticPr fontId="5"/>
  </si>
  <si>
    <t>ファイル項目ID</t>
    <rPh sb="4" eb="6">
      <t>コウモク</t>
    </rPh>
    <phoneticPr fontId="5"/>
  </si>
  <si>
    <t>ファイル項目名</t>
    <rPh sb="4" eb="6">
      <t>コウモク</t>
    </rPh>
    <rPh sb="6" eb="7">
      <t>メイ</t>
    </rPh>
    <phoneticPr fontId="5"/>
  </si>
  <si>
    <t>タイプ</t>
    <phoneticPr fontId="5"/>
  </si>
  <si>
    <t>整数桁
(文字数)</t>
    <phoneticPr fontId="5"/>
  </si>
  <si>
    <t>小数点以下の桁数</t>
    <rPh sb="0" eb="3">
      <t>ショウスウテン</t>
    </rPh>
    <rPh sb="3" eb="5">
      <t>イカ</t>
    </rPh>
    <rPh sb="6" eb="8">
      <t>ケタスウ</t>
    </rPh>
    <phoneticPr fontId="5"/>
  </si>
  <si>
    <t>必須</t>
    <rPh sb="0" eb="2">
      <t>ヒッス</t>
    </rPh>
    <phoneticPr fontId="5"/>
  </si>
  <si>
    <t>範囲</t>
    <rPh sb="0" eb="2">
      <t>ハンイ</t>
    </rPh>
    <phoneticPr fontId="5"/>
  </si>
  <si>
    <t>書式</t>
    <rPh sb="0" eb="2">
      <t>ショシキ</t>
    </rPh>
    <phoneticPr fontId="5"/>
  </si>
  <si>
    <t>コード値</t>
    <rPh sb="3" eb="4">
      <t>チ</t>
    </rPh>
    <phoneticPr fontId="5"/>
  </si>
  <si>
    <t>説明</t>
    <rPh sb="0" eb="2">
      <t>セツメイ</t>
    </rPh>
    <phoneticPr fontId="5"/>
  </si>
  <si>
    <t>備考</t>
    <rPh sb="0" eb="2">
      <t>ビコウ</t>
    </rPh>
    <phoneticPr fontId="5"/>
  </si>
  <si>
    <t>入力例</t>
    <rPh sb="0" eb="3">
      <t>ニュウリョクレイ</t>
    </rPh>
    <phoneticPr fontId="5"/>
  </si>
  <si>
    <t>個別機能訓練計画書として１帳票に表示する単位として送信する。事業所内で個別機能訓練計画書として一意に管理する番号とする。サービス種類、保険者番号、被保険者番号ごとに一意でもよい。LIFEでは同番号が送信された際に、上書きができるよう（二重登録にならないよう）管理する。</t>
  </si>
  <si>
    <t>0：無し
1：有り</t>
  </si>
  <si>
    <t>作成日</t>
    <phoneticPr fontId="4"/>
  </si>
  <si>
    <t>前回作成日</t>
    <phoneticPr fontId="4"/>
  </si>
  <si>
    <t xml:space="preserve">・下限：1900/1/1
・上限：現在日付
</t>
    <phoneticPr fontId="4"/>
  </si>
  <si>
    <t>0~9からなる8桁の数字　YYYYMMDD
例　2018年4月1日→20180401
登録時、作成日の日付より後の日付を設定した場合エラーとする。
登録時、初回作成日の日付より前の日付を設定した場合エラーとする。</t>
    <rPh sb="48" eb="50">
      <t>サクセイ</t>
    </rPh>
    <rPh sb="79" eb="81">
      <t>ショカイ</t>
    </rPh>
    <rPh sb="81" eb="84">
      <t>サクセイビ</t>
    </rPh>
    <rPh sb="89" eb="90">
      <t>マエ</t>
    </rPh>
    <phoneticPr fontId="4"/>
  </si>
  <si>
    <t>0~9からなる8桁の数字　YYYYMMDD
例　2018年4月1日→20180401
登録時、作成日の日付より後の日付を設定した場合エラーとする。
登録時、前回作成日の日付より後の日付を設定した場合エラーとする。</t>
    <rPh sb="79" eb="81">
      <t>ゼンカイ</t>
    </rPh>
    <rPh sb="89" eb="90">
      <t>アト</t>
    </rPh>
    <phoneticPr fontId="4"/>
  </si>
  <si>
    <t>障害高齢者の日常生活自立度</t>
    <phoneticPr fontId="4"/>
  </si>
  <si>
    <t xml:space="preserve">Ⅰ　利用者の基本情報　本人・家族の希望　本人の希望
</t>
  </si>
  <si>
    <t>文字列</t>
    <rPh sb="2" eb="3">
      <t>レツ</t>
    </rPh>
    <phoneticPr fontId="4"/>
  </si>
  <si>
    <t xml:space="preserve">Ⅰ　利用者の基本情報　本人・家族の希望　家族の希望
</t>
  </si>
  <si>
    <t xml:space="preserve">Ⅰ　利用者の基本情報　健康状態・経過　病名（コード）
</t>
    <phoneticPr fontId="4"/>
  </si>
  <si>
    <t xml:space="preserve">「傷病名コード」
</t>
    <phoneticPr fontId="4"/>
  </si>
  <si>
    <t xml:space="preserve">例（傷病名コード）　アジアコレラ→8830244
</t>
    <phoneticPr fontId="4"/>
  </si>
  <si>
    <t>詳細はCSV連携仕様書を参照</t>
    <phoneticPr fontId="4"/>
  </si>
  <si>
    <t>onset_date_year</t>
    <phoneticPr fontId="4"/>
  </si>
  <si>
    <t xml:space="preserve">Ⅰ　利用者の基本情報　健康状態・経過　発症年・受傷年
</t>
    <rPh sb="21" eb="22">
      <t>ネン</t>
    </rPh>
    <rPh sb="25" eb="26">
      <t>ネン</t>
    </rPh>
    <phoneticPr fontId="4"/>
  </si>
  <si>
    <t>「2018」</t>
    <phoneticPr fontId="4"/>
  </si>
  <si>
    <t>onset_date_month</t>
    <phoneticPr fontId="4"/>
  </si>
  <si>
    <t xml:space="preserve">Ⅰ　利用者の基本情報　健康状態・経過　発症月・受傷月
</t>
    <rPh sb="21" eb="22">
      <t>ツキ</t>
    </rPh>
    <rPh sb="24" eb="25">
      <t>ツキ</t>
    </rPh>
    <phoneticPr fontId="4"/>
  </si>
  <si>
    <t>「04」</t>
    <phoneticPr fontId="4"/>
  </si>
  <si>
    <t>onset_date_day</t>
    <phoneticPr fontId="4"/>
  </si>
  <si>
    <t xml:space="preserve">Ⅰ　利用者の基本情報　健康状態・経過　発症日・受傷日
</t>
    <phoneticPr fontId="4"/>
  </si>
  <si>
    <t>DD</t>
    <phoneticPr fontId="4"/>
  </si>
  <si>
    <t>「01」</t>
    <phoneticPr fontId="4"/>
  </si>
  <si>
    <t>latest_admission_date_year</t>
    <phoneticPr fontId="4"/>
  </si>
  <si>
    <t xml:space="preserve">Ⅰ　利用者の基本情報　健康状態・経過　直近の入院年
</t>
    <rPh sb="24" eb="25">
      <t>ネン</t>
    </rPh>
    <phoneticPr fontId="4"/>
  </si>
  <si>
    <t>latest_admission_date_month</t>
    <phoneticPr fontId="4"/>
  </si>
  <si>
    <t xml:space="preserve">Ⅰ　利用者の基本情報　健康状態・経過　直近の入院月
</t>
    <rPh sb="24" eb="25">
      <t>ツキ</t>
    </rPh>
    <phoneticPr fontId="4"/>
  </si>
  <si>
    <t>latest_admission_date_day</t>
    <phoneticPr fontId="4"/>
  </si>
  <si>
    <t xml:space="preserve">Ⅰ　利用者の基本情報　健康状態・経過　直近の入院日
</t>
    <phoneticPr fontId="4"/>
  </si>
  <si>
    <t>latest_discharge_date_year</t>
    <phoneticPr fontId="4"/>
  </si>
  <si>
    <t xml:space="preserve">Ⅰ　利用者の基本情報　健康状態・経過　直近の退院年
</t>
    <rPh sb="24" eb="25">
      <t>ネン</t>
    </rPh>
    <phoneticPr fontId="4"/>
  </si>
  <si>
    <t>latest_discharge_date_month</t>
    <phoneticPr fontId="4"/>
  </si>
  <si>
    <t xml:space="preserve">Ⅰ　利用者の基本情報　健康状態・経過　直近の退院月
</t>
    <rPh sb="24" eb="25">
      <t>ツキ</t>
    </rPh>
    <phoneticPr fontId="4"/>
  </si>
  <si>
    <t>latest_discharge_date_day</t>
    <phoneticPr fontId="4"/>
  </si>
  <si>
    <t xml:space="preserve">Ⅰ　利用者の基本情報　健康状態・経過　直近の退院日
</t>
    <phoneticPr fontId="4"/>
  </si>
  <si>
    <t xml:space="preserve">Ⅰ　利用者の基本情報　健康状態・経過　治療経過（手術がある場合は手術日・術式等）
</t>
  </si>
  <si>
    <t xml:space="preserve">Ⅰ　利用者の基本情報　健康状態・経過　合併症　脳血管疾患
</t>
  </si>
  <si>
    <t xml:space="preserve">0：なし
1：あり
</t>
  </si>
  <si>
    <t xml:space="preserve">Ⅰ　利用者の基本情報　健康状態・経過　合併症　糖尿病
</t>
  </si>
  <si>
    <t xml:space="preserve">Ⅰ　利用者の基本情報　健康状態・経過　合併症　高血圧症
</t>
  </si>
  <si>
    <t xml:space="preserve">Ⅰ　利用者の基本情報　健康状態・経過　合併症　骨粗しょう症
</t>
  </si>
  <si>
    <t xml:space="preserve">Ⅰ　利用者の基本情報　健康状態・経過　合併症　関節リウマチ
</t>
  </si>
  <si>
    <t xml:space="preserve">Ⅰ　利用者の基本情報　健康状態・経過　合併症　がん
</t>
  </si>
  <si>
    <t xml:space="preserve">Ⅰ　利用者の基本情報　健康状態・経過　合併症　うつ病
</t>
  </si>
  <si>
    <t xml:space="preserve">Ⅰ　利用者の基本情報　健康状態・経過　合併症　認知症
</t>
  </si>
  <si>
    <t xml:space="preserve">Ⅰ　利用者の基本情報　健康状態・経過　合併症　褥瘡
</t>
  </si>
  <si>
    <t xml:space="preserve">Ⅰ　利用者の基本情報　健康状態・経過　合併症　神経疾患
</t>
  </si>
  <si>
    <t xml:space="preserve">Ⅰ　利用者の基本情報　健康状態・経過　合併症　運動器疾患
</t>
  </si>
  <si>
    <t xml:space="preserve">Ⅰ　利用者の基本情報　健康状態・経過　合併症　呼吸器疾患
</t>
  </si>
  <si>
    <t xml:space="preserve">Ⅰ　利用者の基本情報　健康状態・経過　合併症　循環器疾患
</t>
  </si>
  <si>
    <t xml:space="preserve">Ⅰ　利用者の基本情報　健康状態・経過　合併症　消化器疾患
</t>
  </si>
  <si>
    <t xml:space="preserve">Ⅰ　利用者の基本情報　健康状態・経過　合併症　腎疾患
</t>
  </si>
  <si>
    <t xml:space="preserve">Ⅰ　利用者の基本情報　健康状態、経過　合併症　内分泌疾患
</t>
  </si>
  <si>
    <t xml:space="preserve">Ⅰ　利用者の基本情報　健康状態、経過　合併症　皮膚疾患
</t>
  </si>
  <si>
    <t xml:space="preserve">Ⅰ　利用者の基本情報　健康状態、経過　合併症　精神疾患
</t>
  </si>
  <si>
    <t xml:space="preserve">Ⅰ　利用者の基本情報　健康状態・経過　合併症　その他
</t>
  </si>
  <si>
    <t xml:space="preserve">Ⅰ　利用者の基本情報　健康状態・経過　機能訓練実施上の留意事項（開始前・訓練中の留意事項、運動強度・負荷量等）
</t>
  </si>
  <si>
    <t xml:space="preserve">Ⅱ　個別機能訓練の目標・個別機能訓練項目の設定　個別機能訓練の目標　機能訓練の短期目標（今後3ヶ月）　機能訓練の短期目標（今後3ヶ月間）　機能1
</t>
  </si>
  <si>
    <t xml:space="preserve">※ICFコード心身機能
</t>
    <phoneticPr fontId="4"/>
  </si>
  <si>
    <t>short_goal_functional_training_mind_and_body_function2</t>
    <phoneticPr fontId="4"/>
  </si>
  <si>
    <r>
      <t>Ⅱ　個別機能訓練の目標・個別機能訓練項目の設定　個別機能訓練の目標　機能訓練の短期目標（今後3ヶ月）　機能訓練の短期目標（今後3ヶ月間）　機能2</t>
    </r>
    <r>
      <rPr>
        <strike/>
        <sz val="9"/>
        <rFont val="ＭＳ ゴシック"/>
        <family val="3"/>
        <charset val="128"/>
      </rPr>
      <t xml:space="preserve">
</t>
    </r>
    <r>
      <rPr>
        <sz val="9"/>
        <rFont val="ＭＳ ゴシック"/>
        <family val="3"/>
        <charset val="128"/>
      </rPr>
      <t xml:space="preserve">
</t>
    </r>
    <phoneticPr fontId="4"/>
  </si>
  <si>
    <t xml:space="preserve">※ICFコード心身機能
</t>
    <phoneticPr fontId="4"/>
  </si>
  <si>
    <t>short_goal_functional_training_mind_and_body_function3</t>
    <phoneticPr fontId="4"/>
  </si>
  <si>
    <r>
      <t>Ⅱ　個別機能訓練の目標・個別機能訓練項目の設定　個別機能訓練の目標　機能訓練の短期目標（今後3ヶ月）　機能訓練の短期目標（今後3ヶ月間）　機能3</t>
    </r>
    <r>
      <rPr>
        <strike/>
        <sz val="9"/>
        <rFont val="ＭＳ ゴシック"/>
        <family val="3"/>
        <charset val="128"/>
      </rPr>
      <t xml:space="preserve">
</t>
    </r>
    <r>
      <rPr>
        <sz val="9"/>
        <rFont val="ＭＳ ゴシック"/>
        <family val="3"/>
        <charset val="128"/>
      </rPr>
      <t xml:space="preserve">
</t>
    </r>
    <phoneticPr fontId="4"/>
  </si>
  <si>
    <t>short_goal_functional_training_mind_and_body_function_contents</t>
    <phoneticPr fontId="4"/>
  </si>
  <si>
    <t xml:space="preserve">Ⅱ　個別機能訓練の目標・個別機能訓練項目の設定　個別機能訓練の目標　機能訓練の短期目標（今後3ヶ月）　機能訓練の短期目標（今後3ヶ月間）　機能（内容）
</t>
  </si>
  <si>
    <t xml:space="preserve">Ⅱ　個別機能訓練の目標・個別機能訓練項目の設定　個別機能訓練の目標　機能訓練の短期目標（今後3ヶ月）　機能訓練の短期目標（今後3ヶ月間）　活動1
</t>
    <phoneticPr fontId="4"/>
  </si>
  <si>
    <t xml:space="preserve">※ICFコード活動参照
</t>
    <rPh sb="7" eb="9">
      <t>カツドウ</t>
    </rPh>
    <phoneticPr fontId="4"/>
  </si>
  <si>
    <t>short_goal_functional_training_activity2</t>
    <phoneticPr fontId="4"/>
  </si>
  <si>
    <r>
      <t>Ⅱ　個別機能訓練の目標・個別機能訓練項目の設定　個別機能訓練の目標　機能訓練の短期目標（今後3ヶ月）　機能訓練の短期目標（今後3ヶ月間）　活動2</t>
    </r>
    <r>
      <rPr>
        <strike/>
        <sz val="9"/>
        <rFont val="ＭＳ ゴシック"/>
        <family val="3"/>
        <charset val="128"/>
      </rPr>
      <t xml:space="preserve">
</t>
    </r>
    <phoneticPr fontId="4"/>
  </si>
  <si>
    <t xml:space="preserve">※ICFコード活動参照
</t>
    <phoneticPr fontId="4"/>
  </si>
  <si>
    <t>short_goal_functional_training_activity3</t>
    <phoneticPr fontId="4"/>
  </si>
  <si>
    <r>
      <t>Ⅱ　個別機能訓練の目標・個別機能訓練項目の設定　個別機能訓練の目標　機能訓練の短期目標（今後3ヶ月）　機能訓練の短期目標（今後3ヶ月間）　活動3</t>
    </r>
    <r>
      <rPr>
        <strike/>
        <sz val="9"/>
        <rFont val="ＭＳ ゴシック"/>
        <family val="3"/>
        <charset val="128"/>
      </rPr>
      <t xml:space="preserve">
</t>
    </r>
    <r>
      <rPr>
        <sz val="9"/>
        <rFont val="ＭＳ ゴシック"/>
        <family val="3"/>
        <charset val="128"/>
      </rPr>
      <t xml:space="preserve">
</t>
    </r>
    <phoneticPr fontId="4"/>
  </si>
  <si>
    <t>short_goal_functional_training_activity_contents</t>
    <phoneticPr fontId="4"/>
  </si>
  <si>
    <t xml:space="preserve">Ⅱ　個別機能訓練の目標・個別機能訓練項目の設定　個別機能訓練の目標　機能訓練の短期目標（今後3ヶ月）　機能訓練の短期目標（今後3ヶ月間）　活動（内容）
</t>
  </si>
  <si>
    <r>
      <t>Ⅱ　個別機能訓練の目標・個別機能訓練項目の設定　個別機能訓練の目標　機能訓練の短期目標（今後3ヶ月）　機能訓練の短期目標（今後3ヶ月間）　参加1</t>
    </r>
    <r>
      <rPr>
        <strike/>
        <sz val="9"/>
        <rFont val="ＭＳ ゴシック"/>
        <family val="3"/>
        <charset val="128"/>
      </rPr>
      <t xml:space="preserve">
</t>
    </r>
    <r>
      <rPr>
        <sz val="9"/>
        <rFont val="ＭＳ ゴシック"/>
        <family val="3"/>
        <charset val="128"/>
      </rPr>
      <t xml:space="preserve">
</t>
    </r>
    <phoneticPr fontId="4"/>
  </si>
  <si>
    <t>※ICFコード参加参照</t>
    <rPh sb="7" eb="9">
      <t>サンカ</t>
    </rPh>
    <phoneticPr fontId="4"/>
  </si>
  <si>
    <t>short_goal_functional_training_activity_join2</t>
    <phoneticPr fontId="4"/>
  </si>
  <si>
    <r>
      <t>Ⅱ　個別機能訓練の目標・個別機能訓練項目の設定　個別機能訓練の目標　機能訓練の短期目標（今後3ヶ月）　機能訓練の短期目標（今後3ヶ月間）　参加2</t>
    </r>
    <r>
      <rPr>
        <strike/>
        <sz val="9"/>
        <rFont val="ＭＳ ゴシック"/>
        <family val="3"/>
        <charset val="128"/>
      </rPr>
      <t xml:space="preserve">
</t>
    </r>
    <r>
      <rPr>
        <sz val="9"/>
        <rFont val="ＭＳ ゴシック"/>
        <family val="3"/>
        <charset val="128"/>
      </rPr>
      <t xml:space="preserve">
</t>
    </r>
    <phoneticPr fontId="4"/>
  </si>
  <si>
    <t xml:space="preserve">※ICFコード参加参照
</t>
    <phoneticPr fontId="4"/>
  </si>
  <si>
    <t>short_goal_functional_training_activity_join3</t>
    <phoneticPr fontId="4"/>
  </si>
  <si>
    <r>
      <t>Ⅱ　個別機能訓練の目標・個別機能訓練項目の設定　個別機能訓練の目標　機能訓練の短期目標（今後3ヶ月）　機能訓練の短期目標（今後3ヶ月間）　参加3</t>
    </r>
    <r>
      <rPr>
        <strike/>
        <sz val="9"/>
        <rFont val="ＭＳ ゴシック"/>
        <family val="3"/>
        <charset val="128"/>
      </rPr>
      <t xml:space="preserve">
</t>
    </r>
    <r>
      <rPr>
        <sz val="9"/>
        <rFont val="ＭＳ ゴシック"/>
        <family val="3"/>
        <charset val="128"/>
      </rPr>
      <t xml:space="preserve">
</t>
    </r>
    <phoneticPr fontId="4"/>
  </si>
  <si>
    <t xml:space="preserve">※ICFコード参加参照
</t>
    <phoneticPr fontId="4"/>
  </si>
  <si>
    <t>short_goal_functional_training_activity_join_contents</t>
    <phoneticPr fontId="4"/>
  </si>
  <si>
    <t xml:space="preserve">Ⅱ　個別機能訓練の目標・個別機能訓練項目の設定　個別機能訓練の目標　機能訓練の短期目標（今後3ヶ月）　機能訓練の短期目標（今後3ヶ月間）　参加（内容）
</t>
  </si>
  <si>
    <t xml:space="preserve">Ⅱ　個別機能訓練の目標・個別機能訓練項目の設定　個別機能訓練の目標　前回作成した短期目標に対する目標達成度（達成・一部・未達）
</t>
    <phoneticPr fontId="4"/>
  </si>
  <si>
    <t xml:space="preserve">1：達成
2：一部
3：未達
</t>
    <phoneticPr fontId="4"/>
  </si>
  <si>
    <t xml:space="preserve">Ⅱ　個別機能訓練の目標・個別機能訓練項目の設定　個別機能訓練の目標　機能訓練の長期目標　機能訓練の目標_（長期）　機能1
</t>
  </si>
  <si>
    <t>long_goal_functional_training_mind_and_body_function2</t>
    <phoneticPr fontId="4"/>
  </si>
  <si>
    <r>
      <t>Ⅱ　個別機能訓練の目標・個別機能訓練項目の設定　個別機能訓練の目標　機能訓練の長期目標　機能訓練の目標_（長期）　機能2</t>
    </r>
    <r>
      <rPr>
        <strike/>
        <sz val="9"/>
        <rFont val="ＭＳ ゴシック"/>
        <family val="3"/>
        <charset val="128"/>
      </rPr>
      <t xml:space="preserve">
</t>
    </r>
    <r>
      <rPr>
        <sz val="9"/>
        <rFont val="ＭＳ ゴシック"/>
        <family val="3"/>
        <charset val="128"/>
      </rPr>
      <t xml:space="preserve">
</t>
    </r>
    <phoneticPr fontId="4"/>
  </si>
  <si>
    <t xml:space="preserve">Ⅱ　個別機能訓練の目標・個別機能訓練項目の設定　個別機能訓練の目標　機能訓練の長期目標　機能訓練の目標_（長期）　機能3
</t>
  </si>
  <si>
    <t>long_goal_functional_training_mind_and_body_function_contents</t>
    <phoneticPr fontId="4"/>
  </si>
  <si>
    <t xml:space="preserve">Ⅱ　個別機能訓練の目標・個別機能訓練項目の設定　個別機能訓練の目標　機能訓練の長期目標　機能訓練の目標_（長期）　機能（内容）
</t>
  </si>
  <si>
    <t xml:space="preserve">Ⅱ　個別機能訓練の目標・個別機能訓練項目の設定　個別機能訓練の目標　機能訓練の長期目標　機能訓練の目標（長期）　活動1
</t>
  </si>
  <si>
    <r>
      <t>long_goal_functional_training_activity2</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</si>
  <si>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活動2
</t>
    </r>
    <r>
      <rPr>
        <sz val="9"/>
        <color rgb="FF000000"/>
        <rFont val="ＭＳ ゴシック"/>
        <family val="3"/>
        <charset val="128"/>
      </rPr>
      <t/>
    </r>
  </si>
  <si>
    <r>
      <t>long_goal_functional_training_activity3</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</si>
  <si>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活動3
</t>
    </r>
    <r>
      <rPr>
        <sz val="9"/>
        <color rgb="FF000000"/>
        <rFont val="ＭＳ ゴシック"/>
        <family val="3"/>
        <charset val="128"/>
      </rPr>
      <t/>
    </r>
  </si>
  <si>
    <t>long_goal_functional_training_activity_contents</t>
    <phoneticPr fontId="4"/>
  </si>
  <si>
    <t xml:space="preserve">Ⅱ　個別機能訓練の目標・個別機能訓練項目の設定　個別機能訓練の目標　機能訓練の長期目標　機能訓練の目標（長期）　活動（内容）
</t>
    <phoneticPr fontId="4"/>
  </si>
  <si>
    <t xml:space="preserve">Ⅱ　個別機能訓練の目標・個別機能訓練項目の設定　個別機能訓練の目標　機能訓練の長期目標　機能訓練の目標（長期）　参加1
</t>
  </si>
  <si>
    <r>
      <t>long_goal_functional_training_activity_join2</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</si>
  <si>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参加2
</t>
    </r>
    <r>
      <rPr>
        <sz val="9"/>
        <color rgb="FF000000"/>
        <rFont val="ＭＳ ゴシック"/>
        <family val="3"/>
        <charset val="128"/>
      </rPr>
      <t/>
    </r>
  </si>
  <si>
    <r>
      <t>long_goal_functional_training_activity_join3</t>
    </r>
    <r>
      <rPr>
        <sz val="11"/>
        <color theme="1"/>
        <rFont val="游ゴシック"/>
        <family val="2"/>
        <charset val="128"/>
        <scheme val="minor"/>
      </rPr>
      <t/>
    </r>
  </si>
  <si>
    <r>
      <t xml:space="preserve">Ⅱ　個別機能訓練の目標・個別機能訓練項目の設定　個別機能訓練の目標　機能訓練の長期目標　機能訓練の目標（長期）　参加3
</t>
    </r>
    <r>
      <rPr>
        <sz val="9"/>
        <color rgb="FF000000"/>
        <rFont val="ＭＳ ゴシック"/>
        <family val="3"/>
        <charset val="128"/>
      </rPr>
      <t/>
    </r>
  </si>
  <si>
    <t>long_goal_functional_training_activity_join_contents</t>
    <phoneticPr fontId="4"/>
  </si>
  <si>
    <t xml:space="preserve">Ⅱ　個別機能訓練の目標・個別機能訓練項目の設定　個別機能訓練の目標　機能訓練の長期目標　機能訓練の目標（長期）　参加（内容）
</t>
  </si>
  <si>
    <r>
      <t>Ⅱ　個別機能訓練の目標・個別機能訓練項目の設定　個別機能訓練の目標　前回作成した長期目標に</t>
    </r>
    <r>
      <rPr>
        <sz val="9"/>
        <color rgb="FFFF0000"/>
        <rFont val="ＭＳ ゴシック"/>
        <family val="3"/>
        <charset val="128"/>
      </rPr>
      <t>係る</t>
    </r>
    <r>
      <rPr>
        <sz val="9"/>
        <rFont val="ＭＳ ゴシック"/>
        <family val="3"/>
        <charset val="128"/>
      </rPr>
      <t xml:space="preserve">目標達成度（達成・一部・未達）
</t>
    </r>
    <rPh sb="45" eb="46">
      <t>カカ</t>
    </rPh>
    <phoneticPr fontId="4"/>
  </si>
  <si>
    <t xml:space="preserve">Ⅱ　個別機能訓練の目標・個別機能訓練項目の設定　個別機能訓練項目　プログラム内容①　プログラム内容①
</t>
  </si>
  <si>
    <t xml:space="preserve">※支援コード参照
</t>
    <phoneticPr fontId="4"/>
  </si>
  <si>
    <t xml:space="preserve">Ⅱ　個別機能訓練の目標・個別機能訓練項目の設定　個別機能訓練項目　プログラム内容①　留意点①
</t>
  </si>
  <si>
    <t xml:space="preserve">Ⅱ　個別機能訓練の目標・個別機能訓練項目の設定　個別機能訓練項目　プログラム内容①　頻度①
</t>
  </si>
  <si>
    <t>週当たりの回数を入力する（回/週）</t>
    <rPh sb="0" eb="2">
      <t>シュウア</t>
    </rPh>
    <rPh sb="5" eb="7">
      <t>カイスウ</t>
    </rPh>
    <rPh sb="8" eb="10">
      <t>ニュウリョク</t>
    </rPh>
    <phoneticPr fontId="4"/>
  </si>
  <si>
    <t xml:space="preserve">Ⅱ　個別機能訓練の目標・個別機能訓練項目の設定　個別機能訓練項目　プログラム内容①　時間①
</t>
  </si>
  <si>
    <t>1回当たりの分数を入力する（分/回）</t>
    <rPh sb="1" eb="3">
      <t>カイア</t>
    </rPh>
    <rPh sb="6" eb="8">
      <t>ブンスウ</t>
    </rPh>
    <rPh sb="9" eb="11">
      <t>ニュウリョク</t>
    </rPh>
    <phoneticPr fontId="4"/>
  </si>
  <si>
    <t xml:space="preserve">Ⅱ　個別機能訓練の目標・個別機能訓練項目の設定　個別機能訓練項目　プログラム内容①　主な実施者①
</t>
  </si>
  <si>
    <t xml:space="preserve">010：医師
020：歯科医師
030：薬剤師
040：看護師
050：准看護師
060：保健師
070：助産師
080：理学療法士
090：作業療法士
100：言語聴覚士
110：柔道整復師
120：あん摩マッサージ指圧師
125：はり師・きゅう師
130：歯科衛生士
140：精神保健福祉士
150：介護支援専門員
160：社会福祉士
170：介護福祉士
180：福祉用具専門相談員
190：管理栄養士
200：栄養士
210：その他
999：不明
</t>
  </si>
  <si>
    <t xml:space="preserve">Ⅱ　個別機能訓練の目標・個別機能訓練項目の設定　個別機能訓練項目　プログラム内容②　プログラム内容②
</t>
  </si>
  <si>
    <t xml:space="preserve">Ⅱ　個別機能訓練の目標・個別機能訓練項目の設定　個別機能訓練項目　プログラム内容②　留意点②
</t>
  </si>
  <si>
    <t xml:space="preserve">Ⅱ　個別機能訓練の目標・個別機能訓練項目の設定　個別機能訓練項目　プログラム内容②　頻度②
</t>
  </si>
  <si>
    <t xml:space="preserve">Ⅱ　個別機能訓練の目標・個別機能訓練項目の設定　個別機能訓練項目　プログラム内容②　時間②
</t>
  </si>
  <si>
    <t xml:space="preserve">Ⅱ　個別機能訓練の目標・個別機能訓練項目の設定　個別機能訓練項目　プログラム内容②　主な実施者②
</t>
  </si>
  <si>
    <t xml:space="preserve">010：医師
020：歯科医師
030：薬剤師
040：看護師
050：准看護師
060：保健師
070：助産師
080：理学療法士
090：作業療法士
100：言語聴覚士
110：柔道整復師
120：あん摩マッサージ指圧師
125：はり師・きゅう師
130：歯科衛生士
140：精神保健福祉士
150：介護支援専門員
160：社会福祉士
170：介護福祉士
180：福祉用具専門相談員
190：管理栄養士
200：栄養士
210：その他
999：不明
</t>
    <phoneticPr fontId="4"/>
  </si>
  <si>
    <t xml:space="preserve">Ⅱ　個別機能訓練の目標・個別機能訓練項目の設定　個別機能訓練項目　プログラム内容③　プログラム内容③
</t>
  </si>
  <si>
    <t xml:space="preserve">Ⅱ　個別機能訓練の目標・個別機能訓練項目の設定　個別機能訓練項目　プログラム内容③　留意点③
</t>
  </si>
  <si>
    <t xml:space="preserve">Ⅱ　個別機能訓練の目標・個別機能訓練項目の設定　個別機能訓練項目　プログラム内容③　頻度③
</t>
  </si>
  <si>
    <t xml:space="preserve">Ⅱ　個別機能訓練の目標・個別機能訓練項目の設定　個別機能訓練項目　プログラム内容③　時間③
</t>
  </si>
  <si>
    <t xml:space="preserve">Ⅱ　個別機能訓練の目標・個別機能訓練項目の設定　個別機能訓練項目　プログラム内容③　主な実施者③
</t>
  </si>
  <si>
    <t xml:space="preserve">Ⅱ　個別機能訓練の目標・個別機能訓練項目の設定　個別機能訓練項目　プログラム内容④　プログラム内容④
</t>
  </si>
  <si>
    <t xml:space="preserve">Ⅱ　個別機能訓練の目標・個別機能訓練項目の設定　個別機能訓練項目　プログラム内容④　留意点④
</t>
  </si>
  <si>
    <t xml:space="preserve">Ⅱ　個別機能訓練の目標・個別機能訓練項目の設定　個別機能訓練項目　プログラム内容④　頻度④
</t>
  </si>
  <si>
    <t xml:space="preserve">Ⅱ　個別機能訓練の目標・個別機能訓練項目の設定　個別機能訓練項目　プログラム内容④　時間④
</t>
  </si>
  <si>
    <t xml:space="preserve">Ⅱ　個別機能訓練の目標・個別機能訓練項目の設定　個別機能訓練項目　プログラム内容④　主な実施者④
</t>
  </si>
  <si>
    <t xml:space="preserve">Ⅱ　個別機能訓練の目標・個別機能訓練項目の設定　個別機能訓練項目　　プログラム立案者
</t>
  </si>
  <si>
    <t>文字列</t>
    <rPh sb="2" eb="3">
      <t>レツ</t>
    </rPh>
    <phoneticPr fontId="3"/>
  </si>
  <si>
    <t xml:space="preserve">Ⅱ　個別機能訓練の目標・個別機能訓練項目の設定　利用者本人・家族等がサービス利用時間以外に実施すること
</t>
  </si>
  <si>
    <t xml:space="preserve">Ⅱ　個別機能訓練の目標・個別機能訓練項目の設定　特記事項
</t>
  </si>
  <si>
    <t>functional_training_summary</t>
    <phoneticPr fontId="4"/>
  </si>
  <si>
    <t xml:space="preserve">Ⅲ　個別機能訓練実施後の対応　個別機能訓練の実施による変化　内容
</t>
  </si>
  <si>
    <t xml:space="preserve">Ⅲ　個別機能訓練実施後の対応　個別機能訓練実施における課題とその要因
</t>
  </si>
  <si>
    <t>リハビリテーション計画書【REHABILITATION_PLAN_2024】</t>
    <phoneticPr fontId="4"/>
  </si>
  <si>
    <t>リハビリテーション計画書として１帳票に表示する単位として送信する。事業所内でリハビリテーション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</si>
  <si>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入院・外来
</t>
  </si>
  <si>
    <t>1:入院
2:外来</t>
  </si>
  <si>
    <t>visit_flag</t>
    <phoneticPr fontId="4"/>
  </si>
  <si>
    <t>訪問・通所 訪問</t>
    <rPh sb="6" eb="8">
      <t>ホウモン</t>
    </rPh>
    <phoneticPr fontId="4"/>
  </si>
  <si>
    <t>0：該当なし
1：該当あり</t>
    <phoneticPr fontId="4"/>
  </si>
  <si>
    <t>outpatient_flag</t>
    <phoneticPr fontId="4"/>
  </si>
  <si>
    <t xml:space="preserve">0：該当なし
1：該当あり
</t>
    <phoneticPr fontId="4"/>
  </si>
  <si>
    <t>入所</t>
    <phoneticPr fontId="4"/>
  </si>
  <si>
    <t>0：該当なし
1：該当あり</t>
  </si>
  <si>
    <t>short_term_intensive_rehabilitation</t>
    <phoneticPr fontId="4"/>
  </si>
  <si>
    <t>短期集中リハビリテーション実施加算の算定</t>
    <phoneticPr fontId="4"/>
  </si>
  <si>
    <t>◎
※説明列参照</t>
    <rPh sb="3" eb="5">
      <t>セツメイ</t>
    </rPh>
    <rPh sb="5" eb="6">
      <t>レツ</t>
    </rPh>
    <rPh sb="6" eb="8">
      <t>サンショウ</t>
    </rPh>
    <phoneticPr fontId="4"/>
  </si>
  <si>
    <t>0：算定していない
1：算定中</t>
    <phoneticPr fontId="4"/>
  </si>
  <si>
    <t>介護老人保健施設（52：介護保健施設サービス）の場合入力必須。
他サービスで本データがある場合、エラーとする。</t>
    <rPh sb="24" eb="26">
      <t>バアイ</t>
    </rPh>
    <rPh sb="28" eb="30">
      <t>ヒッス</t>
    </rPh>
    <phoneticPr fontId="4"/>
  </si>
  <si>
    <t>evaluate_date</t>
    <phoneticPr fontId="4"/>
  </si>
  <si>
    <t>評価日</t>
    <phoneticPr fontId="4"/>
  </si>
  <si>
    <t xml:space="preserve">本人・家族等の希望（本人のしたい又はできるようになりたい生活の希望、家族が支援できること等）
</t>
    <phoneticPr fontId="4"/>
  </si>
  <si>
    <t xml:space="preserve">健康状態、経過　原因疾病
</t>
  </si>
  <si>
    <t xml:space="preserve">「傷病名コード」参照
</t>
  </si>
  <si>
    <t>onset_year</t>
    <phoneticPr fontId="4"/>
  </si>
  <si>
    <t xml:space="preserve">健康状態、経過　発症年・受傷年
</t>
    <phoneticPr fontId="4"/>
  </si>
  <si>
    <t>「2024」</t>
    <phoneticPr fontId="4"/>
  </si>
  <si>
    <t>onset_month</t>
    <phoneticPr fontId="4"/>
  </si>
  <si>
    <t>健康状態、経過　発症月・受傷月</t>
    <phoneticPr fontId="4"/>
  </si>
  <si>
    <t>onset_date</t>
    <phoneticPr fontId="4"/>
  </si>
  <si>
    <t xml:space="preserve">健康状態、経過　発症日・受傷日
</t>
    <phoneticPr fontId="3"/>
  </si>
  <si>
    <t xml:space="preserve">健康状態、経過　直近の入院年
</t>
    <rPh sb="13" eb="14">
      <t>ネン</t>
    </rPh>
    <phoneticPr fontId="3"/>
  </si>
  <si>
    <t>latest_admissione_date_month</t>
    <phoneticPr fontId="4"/>
  </si>
  <si>
    <t xml:space="preserve">健康状態、経過　直近の入院月
</t>
    <rPh sb="13" eb="14">
      <t>ツキ</t>
    </rPh>
    <phoneticPr fontId="3"/>
  </si>
  <si>
    <t xml:space="preserve">健康状態、経過　直近の入院日
</t>
    <phoneticPr fontId="3"/>
  </si>
  <si>
    <t xml:space="preserve">健康状態、経過　直近の退院年
</t>
    <rPh sb="13" eb="14">
      <t>ネン</t>
    </rPh>
    <phoneticPr fontId="3"/>
  </si>
  <si>
    <t xml:space="preserve">健康状態、経過　直近の退院月
</t>
    <rPh sb="13" eb="14">
      <t>ツキ</t>
    </rPh>
    <phoneticPr fontId="3"/>
  </si>
  <si>
    <t xml:space="preserve">健康状態、経過　直近の退院日
</t>
    <phoneticPr fontId="3"/>
  </si>
  <si>
    <t xml:space="preserve">健康状態、経過　治療経過（手術がある場合は手術日・術式等）
</t>
    <phoneticPr fontId="3"/>
  </si>
  <si>
    <t xml:space="preserve">健康状態、経過　合併症　脳血管疾患
</t>
    <phoneticPr fontId="4"/>
  </si>
  <si>
    <t xml:space="preserve">健康状態、経過　合併症　骨折
</t>
  </si>
  <si>
    <t xml:space="preserve">健康状態、経過　合併症　誤嚥性肺炎
</t>
  </si>
  <si>
    <t xml:space="preserve">健康状態、経過　合併症　うっ血性心不全
</t>
  </si>
  <si>
    <t xml:space="preserve">健康状態、経過　合併症　尿路感染症
</t>
  </si>
  <si>
    <t xml:space="preserve">健康状態、経過　合併症　糖尿病
</t>
  </si>
  <si>
    <t xml:space="preserve">健康状態、経過　合併症　高血圧症
</t>
  </si>
  <si>
    <t xml:space="preserve">健康状態、経過　合併症　骨粗しょう症
</t>
  </si>
  <si>
    <t xml:space="preserve">健康状態、経過　合併症　関節リウマチ
</t>
  </si>
  <si>
    <t xml:space="preserve">健康状態、経過　合併症　がん
</t>
  </si>
  <si>
    <t xml:space="preserve">健康状態、経過　合併症　うつ病
</t>
  </si>
  <si>
    <t xml:space="preserve">健康状態、経過　合併症　認知症
</t>
  </si>
  <si>
    <t xml:space="preserve">健康状態、経過　合併症　褥瘡
</t>
  </si>
  <si>
    <t xml:space="preserve">健康状態、経過　合併症　神経疾患
</t>
  </si>
  <si>
    <t xml:space="preserve">健康状態、経過　合併症　運動器疾患
</t>
  </si>
  <si>
    <t xml:space="preserve">健康状態、経過　合併症　呼吸器疾患
</t>
  </si>
  <si>
    <t xml:space="preserve">健康状態、経過　合併症　循環器疾患
</t>
  </si>
  <si>
    <t xml:space="preserve">健康状態、経過　合併症　消化器疾患
</t>
  </si>
  <si>
    <t xml:space="preserve">健康状態、経過　合併症　腎疾患
</t>
  </si>
  <si>
    <t xml:space="preserve">健康状態、経過　合併症　内分泌疾患
</t>
  </si>
  <si>
    <t xml:space="preserve">健康状態、経過　合併症　皮膚疾患
</t>
  </si>
  <si>
    <t xml:space="preserve">健康状態、経過　合併症　精神疾患
</t>
  </si>
  <si>
    <t>complications_control_other</t>
    <phoneticPr fontId="4"/>
  </si>
  <si>
    <t>健康状態、経過　合併症　その他</t>
    <phoneticPr fontId="4"/>
  </si>
  <si>
    <t>健康状態、経過　合併症　その他（内容）</t>
    <rPh sb="16" eb="18">
      <t>ナイヨウ</t>
    </rPh>
    <phoneticPr fontId="4"/>
  </si>
  <si>
    <t>全角半角文字</t>
    <rPh sb="0" eb="6">
      <t>ゼンカクハンカクモジ</t>
    </rPh>
    <phoneticPr fontId="4"/>
  </si>
  <si>
    <t>自由記述</t>
    <rPh sb="0" eb="4">
      <t>ジユウキジュツ</t>
    </rPh>
    <phoneticPr fontId="4"/>
  </si>
  <si>
    <t>complications_control</t>
    <phoneticPr fontId="4"/>
  </si>
  <si>
    <t>健康状態、経過　合併症　コントロール状態</t>
    <phoneticPr fontId="4"/>
  </si>
  <si>
    <t>implementation_status</t>
    <phoneticPr fontId="4"/>
  </si>
  <si>
    <t xml:space="preserve">健康状態、経過　これまでのリハビリテーションの実施状況（プログラムの実施内容、頻度、量等）
</t>
  </si>
  <si>
    <t xml:space="preserve">目標設定等支援・管理シート
</t>
  </si>
  <si>
    <t xml:space="preserve">障害高齢者の日常生活自立度
</t>
    <phoneticPr fontId="4"/>
  </si>
  <si>
    <t>1：自立
2：Ｊ１
3：Ｊ２
4：Ａ１
5：Ａ２
6：Ｂ１
7：Ｂ２
8：Ｃ１
9：Ｃ２</t>
  </si>
  <si>
    <t xml:space="preserve">認知症高齢者の日常生活自立度
</t>
    <phoneticPr fontId="4"/>
  </si>
  <si>
    <t xml:space="preserve">心身機能・構造　筋力低下　現在の状況
</t>
  </si>
  <si>
    <t>0：なし
1：あり</t>
  </si>
  <si>
    <t xml:space="preserve">心身機能・構造　筋力低下　活動への支障
</t>
  </si>
  <si>
    <t xml:space="preserve">心身機能・構造　筋力低下　特記事項
</t>
  </si>
  <si>
    <t xml:space="preserve">心身機能・構造　麻痺　現在の状況
</t>
  </si>
  <si>
    <t xml:space="preserve">心身機能・構造　麻痺　活動への支障
</t>
  </si>
  <si>
    <t xml:space="preserve">心身機能・構造　麻痺　特記事項
</t>
  </si>
  <si>
    <t xml:space="preserve">心身機能・構造　感覚機能障害　現在の状況
</t>
  </si>
  <si>
    <t xml:space="preserve">心身機能・構造　感覚機能障害　活動への支障
</t>
  </si>
  <si>
    <t xml:space="preserve">心身機能・構造　感覚機能障害　特記事項
</t>
  </si>
  <si>
    <t xml:space="preserve">心身機能・構造　関節可動域制限　現在の状況
</t>
  </si>
  <si>
    <t xml:space="preserve">心身機能・構造　関節可動域制限　活動への支障
</t>
  </si>
  <si>
    <t xml:space="preserve">心身機能・構造　関節可動域制限　特記事項
</t>
  </si>
  <si>
    <t xml:space="preserve">心身機能・構造　摂食嚥下障害　現在の状況
</t>
  </si>
  <si>
    <t xml:space="preserve">心身機能・構造　摂食嚥下障害　活動への支障
</t>
  </si>
  <si>
    <t xml:space="preserve">心身機能・構造　摂食嚥下障害　特記事項
</t>
  </si>
  <si>
    <t xml:space="preserve">心身機能・構造　失語症・構音障害　現在の状況
</t>
  </si>
  <si>
    <t xml:space="preserve">心身機能・構造　失語症・構音障害　活動への支障
</t>
  </si>
  <si>
    <t xml:space="preserve">心身機能・構造　失語症・構音障害　特記事項
</t>
  </si>
  <si>
    <t xml:space="preserve">心身機能・構造　見当識障害　現在の状況
</t>
  </si>
  <si>
    <t xml:space="preserve">心身機能・構造　見当識障害　活動への支障
</t>
  </si>
  <si>
    <t xml:space="preserve">心身機能・構造　見当識障害　特記事項
</t>
  </si>
  <si>
    <t xml:space="preserve">心身機能・構造　記憶障害　現在の状況
</t>
  </si>
  <si>
    <t xml:space="preserve">心身機能・構造　記憶障害　活動への支障
</t>
  </si>
  <si>
    <t xml:space="preserve">心身機能・構造　記憶障害　特記事項
</t>
  </si>
  <si>
    <t xml:space="preserve">心身機能・構造　高次脳機能障害
</t>
  </si>
  <si>
    <t>全角半角文字</t>
    <rPh sb="0" eb="6">
      <t>ゼンカクハンカクモジ</t>
    </rPh>
    <phoneticPr fontId="3"/>
  </si>
  <si>
    <t>暗号化対象</t>
    <phoneticPr fontId="4"/>
  </si>
  <si>
    <t xml:space="preserve">心身機能・構造　高次脳機能障害　現在の状況
</t>
  </si>
  <si>
    <t xml:space="preserve">心身機能・構造　高次脳機能障害　活動への支障
</t>
  </si>
  <si>
    <t xml:space="preserve">心身機能・構造　高次脳機能障害　特記事項
</t>
  </si>
  <si>
    <t xml:space="preserve">心身機能・構造　栄養障害　現在の状況
</t>
  </si>
  <si>
    <t xml:space="preserve">心身機能・構造　栄養障害　活動への支障
</t>
  </si>
  <si>
    <t xml:space="preserve">心身機能・構造　栄養障害　特記事項
</t>
  </si>
  <si>
    <t xml:space="preserve">心身機能・構造　疼痛　現在の状況
</t>
  </si>
  <si>
    <t xml:space="preserve">心身機能・構造　疼痛　活動への支障
</t>
  </si>
  <si>
    <t xml:space="preserve">心身機能・構造　疼痛　特記事項
</t>
  </si>
  <si>
    <t xml:space="preserve">心身機能・構造　精神行動障害（BPSD）　現在の状況
</t>
  </si>
  <si>
    <t xml:space="preserve">心身機能・構造　精神行動障害（BPSD）　活動への支障
</t>
  </si>
  <si>
    <t>bpsd_notices</t>
    <phoneticPr fontId="4"/>
  </si>
  <si>
    <t xml:space="preserve">心身機能・構造　精神行動障害（BPSD）　特記事項
</t>
  </si>
  <si>
    <t xml:space="preserve">心身機能・構造　６分間歩行試験かTUG Testを選択
</t>
    <phoneticPr fontId="4"/>
  </si>
  <si>
    <t>1：なし
2：6分間歩行試験
3：TUG　Test</t>
  </si>
  <si>
    <t xml:space="preserve">心身機能・構造　６分間歩行試験かTUG Testの値
</t>
    <phoneticPr fontId="4"/>
  </si>
  <si>
    <t>小数点以下1桁までのデータを10倍した整数値を出力。LIFE取り込み時は10で割った値とする。
６分間歩行試験(m)かTimed Up &amp; Go Test(秒)を選択＝（2：6分間歩行試験若しくは3：TUG　Test）の場合に入力可能</t>
    <phoneticPr fontId="4"/>
  </si>
  <si>
    <t xml:space="preserve">心身機能・構造　６分間歩行試験かTUG Testの特記事項
</t>
  </si>
  <si>
    <t xml:space="preserve">心身機能・構造　服薬管理　状況
</t>
  </si>
  <si>
    <t>3：自立
2：見守り
1：一部介助
0：全介助　</t>
    <phoneticPr fontId="4"/>
  </si>
  <si>
    <t xml:space="preserve">心身機能・構造　服薬管理　特記事項
</t>
  </si>
  <si>
    <t xml:space="preserve">心身機能・構造　MMSEかHDS-Rを選択
</t>
  </si>
  <si>
    <t>1：なし
2：MMSE
3：HDS-R</t>
  </si>
  <si>
    <t>mmse_or_hdsr_status</t>
    <phoneticPr fontId="4"/>
  </si>
  <si>
    <t xml:space="preserve">心身機能・構造　MMSEかHDS-Rの値
</t>
  </si>
  <si>
    <t>MMSEかHDS-Rを選択＝（2：MMSE若しくは3：HDS-R）の場合に入力可能</t>
    <phoneticPr fontId="4"/>
  </si>
  <si>
    <t>「25」</t>
  </si>
  <si>
    <t xml:space="preserve">心身機能・構造　MMSEかHDSRの特記事項
</t>
  </si>
  <si>
    <t>communication_situation_current_status</t>
    <phoneticPr fontId="4"/>
  </si>
  <si>
    <t>communication_situation_notices</t>
    <phoneticPr fontId="4"/>
  </si>
  <si>
    <t xml:space="preserve">心身機能・構造　コミュニケーションの状況＿特記事項
</t>
  </si>
  <si>
    <t xml:space="preserve">活動（基本動作）　寝返り　リハビリ開始時点
</t>
  </si>
  <si>
    <t xml:space="preserve">3：自立
2：見守り　
1：一部介助　
0：全介助
</t>
    <phoneticPr fontId="4"/>
  </si>
  <si>
    <t xml:space="preserve">活動（基本動作）　寝返り　現在の状況
</t>
  </si>
  <si>
    <t xml:space="preserve">活動（基本動作）　寝返り　特記事項
</t>
  </si>
  <si>
    <t xml:space="preserve">活動（基本動作）　起き上がり　リハビリ開始時点
</t>
  </si>
  <si>
    <t xml:space="preserve">活動（基本動作）　起き上がり　現在の状況
</t>
  </si>
  <si>
    <t xml:space="preserve">3：自立
2：見守り　
1：一部介助
0：全介助　
</t>
    <phoneticPr fontId="4"/>
  </si>
  <si>
    <t xml:space="preserve">活動（基本動作）　起き上がり　特記事項
</t>
  </si>
  <si>
    <t xml:space="preserve">活動（基本動作）　座位の保持 リハビリ開始時点
</t>
  </si>
  <si>
    <t>3：自立
2：見守り　　
1：一部介助　
0：全介助</t>
    <phoneticPr fontId="4"/>
  </si>
  <si>
    <t xml:space="preserve">活動（基本動作）　座位の保持　現在の状況
</t>
  </si>
  <si>
    <t>3：自立
2：見守り
1：一部介助　
0：全介助</t>
    <phoneticPr fontId="4"/>
  </si>
  <si>
    <t xml:space="preserve">活動（基本動作）　座位の保持　特記事項
</t>
  </si>
  <si>
    <t xml:space="preserve">活動（基本動作）　立ち上がり　リハビリ開始時点状況
</t>
  </si>
  <si>
    <t>3：自立
2：見守り　
1：一部介助
0：全介助</t>
    <phoneticPr fontId="4"/>
  </si>
  <si>
    <t xml:space="preserve">活動（基本動作）　立ち上がり　現在の状況
</t>
  </si>
  <si>
    <t xml:space="preserve">活動（基本動作）　立ち上がり　特記事項
</t>
  </si>
  <si>
    <t xml:space="preserve">活動（基本動作）　立位の保持　リハビリ開始時点
</t>
  </si>
  <si>
    <t xml:space="preserve">活動（基本動作）　立位の保持　現在の状況
</t>
  </si>
  <si>
    <t>3：自立
2：見守り　
1：一部介助　
0：全介助</t>
    <phoneticPr fontId="4"/>
  </si>
  <si>
    <t xml:space="preserve">活動（基本動作）　立位の保持　特記事項
</t>
  </si>
  <si>
    <t xml:space="preserve">活動（ADL）　食事　リハビリ開始時点
</t>
  </si>
  <si>
    <t>「している」状態について記載する</t>
  </si>
  <si>
    <t xml:space="preserve">活動（ADL）　食事　現在の状況
</t>
  </si>
  <si>
    <t xml:space="preserve">2：自立(10)
1：一部介助(5)
0：全介助(0)
</t>
    <phoneticPr fontId="4"/>
  </si>
  <si>
    <t xml:space="preserve">活動（ADL）　食事　特記事項
</t>
  </si>
  <si>
    <t xml:space="preserve">活動（ADL）　椅子とベッド間の移乗　リハビリ開始時点
</t>
    <rPh sb="8" eb="10">
      <t>イス</t>
    </rPh>
    <phoneticPr fontId="4"/>
  </si>
  <si>
    <t>3：自立(15)
2：監視下(10)
1：座れるが移れない(5)
0：全介助(0)</t>
    <phoneticPr fontId="4"/>
  </si>
  <si>
    <t xml:space="preserve">活動（ADL）　椅子とベッド間の移乗　現在の状況
</t>
    <rPh sb="8" eb="10">
      <t>イス</t>
    </rPh>
    <phoneticPr fontId="4"/>
  </si>
  <si>
    <t xml:space="preserve">活動（ADL）　椅子とベッド間の移乗　特記事項
</t>
  </si>
  <si>
    <t>2：自立(5)
1：一部介助(0)
0：全介助(0)</t>
    <phoneticPr fontId="4"/>
  </si>
  <si>
    <t xml:space="preserve">活動（ADL）　整容　現在の状況
</t>
  </si>
  <si>
    <t xml:space="preserve">活動（ADL）　整容　特記事項
</t>
  </si>
  <si>
    <t xml:space="preserve">活動（ADL）　トイレ動作　特記事項
</t>
  </si>
  <si>
    <t xml:space="preserve">活動（ADL）　入浴　現在の状況
</t>
  </si>
  <si>
    <t xml:space="preserve">活動（ADL）　入浴　特記事項
</t>
  </si>
  <si>
    <t xml:space="preserve">活動（ADL）　平地歩行　リハビリ開始時点
</t>
  </si>
  <si>
    <t>3：自立(15)
2：歩行器等(10)
1：車椅子操作が可能(5)
0：全介助(0)</t>
    <phoneticPr fontId="4"/>
  </si>
  <si>
    <t xml:space="preserve">活動（ADL）　平地歩行　現在の状況
</t>
  </si>
  <si>
    <t xml:space="preserve">活動（ADL）　平地歩行　特記事項
</t>
  </si>
  <si>
    <t xml:space="preserve">活動（ADL）　階段昇降　現在の状況
</t>
  </si>
  <si>
    <t xml:space="preserve">活動（ADL）　階段昇降　特記事項
</t>
  </si>
  <si>
    <t xml:space="preserve">活動（ADL）　更衣　現在の状況
</t>
  </si>
  <si>
    <t xml:space="preserve">活動（ADL）　更衣　特記事項
</t>
  </si>
  <si>
    <t xml:space="preserve">活動（ADL）　排便コントロール　特記事項
</t>
  </si>
  <si>
    <t>urination_start_status</t>
    <phoneticPr fontId="4"/>
  </si>
  <si>
    <t>urination_current_status</t>
    <phoneticPr fontId="4"/>
  </si>
  <si>
    <t xml:space="preserve">活動（ADL）　排尿コントロール　特記事項
</t>
  </si>
  <si>
    <t xml:space="preserve">※ICFコード心身機能参照
</t>
  </si>
  <si>
    <r>
      <t>short_goal_rehabilitation_mind_and_body_function2</t>
    </r>
    <r>
      <rPr>
        <sz val="11"/>
        <color theme="1"/>
        <rFont val="游ゴシック"/>
        <family val="2"/>
        <charset val="128"/>
        <scheme val="minor"/>
      </rPr>
      <t/>
    </r>
  </si>
  <si>
    <t>リハビリテーションの短期目標（今後３ヶ月間）　心身機能2</t>
    <phoneticPr fontId="4"/>
  </si>
  <si>
    <t xml:space="preserve">※ICFコード心身機能参照
</t>
    <phoneticPr fontId="4"/>
  </si>
  <si>
    <r>
      <t>short_goal_rehabilitation_mind_and_body_function3</t>
    </r>
    <r>
      <rPr>
        <sz val="11"/>
        <color theme="1"/>
        <rFont val="游ゴシック"/>
        <family val="2"/>
        <charset val="128"/>
        <scheme val="minor"/>
      </rPr>
      <t/>
    </r>
  </si>
  <si>
    <t>リハビリテーションの短期目標（今後３ヶ月間）　心身機能3</t>
    <phoneticPr fontId="4"/>
  </si>
  <si>
    <t xml:space="preserve">※ICFコード心身機能参照
</t>
  </si>
  <si>
    <t>short_goal_rehabilitation_mind_and_body_function_contents</t>
    <phoneticPr fontId="4"/>
  </si>
  <si>
    <t>short_goal_rehabilitation_activity1</t>
    <phoneticPr fontId="4"/>
  </si>
  <si>
    <t xml:space="preserve">※ICFコード活動参照
</t>
  </si>
  <si>
    <t>short_goal_rehabilitation_activity2</t>
    <phoneticPr fontId="4"/>
  </si>
  <si>
    <t>リハビリテーションの短期目標（今後３ヶ月間）　活動2</t>
    <phoneticPr fontId="4"/>
  </si>
  <si>
    <t>short_goal_rehabilitation_activity3</t>
    <phoneticPr fontId="4"/>
  </si>
  <si>
    <t>リハビリテーションの短期目標（今後３ヶ月間）　活動3</t>
    <phoneticPr fontId="4"/>
  </si>
  <si>
    <t xml:space="preserve">※ICFコード活動参照
</t>
  </si>
  <si>
    <t>short_goal_rehabilitation_activity_contents</t>
    <phoneticPr fontId="4"/>
  </si>
  <si>
    <t>short_goal_rehabilitation_participation1</t>
    <phoneticPr fontId="4"/>
  </si>
  <si>
    <t xml:space="preserve">リハビリテーションの短期目標（今後３ヶ月間）　参加1
</t>
  </si>
  <si>
    <t xml:space="preserve">※ICFコード参加参照
</t>
    <rPh sb="7" eb="9">
      <t>サンカ</t>
    </rPh>
    <rPh sb="9" eb="11">
      <t>サンショウ</t>
    </rPh>
    <phoneticPr fontId="4"/>
  </si>
  <si>
    <r>
      <t>リハビリテーションの短期目標（今後３ヶ月間）　参加2</t>
    </r>
    <r>
      <rPr>
        <strike/>
        <sz val="9"/>
        <rFont val="ＭＳ ゴシック"/>
        <family val="3"/>
        <charset val="128"/>
      </rPr>
      <t xml:space="preserve">
</t>
    </r>
    <phoneticPr fontId="4"/>
  </si>
  <si>
    <t>※ICFコード参加参照</t>
    <phoneticPr fontId="4"/>
  </si>
  <si>
    <r>
      <t>リハビリテーションの短期目標（今後３ヶ月間）　参加3</t>
    </r>
    <r>
      <rPr>
        <strike/>
        <sz val="9"/>
        <rFont val="ＭＳ ゴシック"/>
        <family val="3"/>
        <charset val="128"/>
      </rPr>
      <t xml:space="preserve">
</t>
    </r>
    <phoneticPr fontId="4"/>
  </si>
  <si>
    <r>
      <t>long_goal_rehabilitation_mind_and_body_function2</t>
    </r>
    <r>
      <rPr>
        <sz val="11"/>
        <color theme="1"/>
        <rFont val="游ゴシック"/>
        <family val="2"/>
        <charset val="128"/>
        <scheme val="minor"/>
      </rPr>
      <t/>
    </r>
  </si>
  <si>
    <t>リハビリテーションの長期目標　心身機能2</t>
    <phoneticPr fontId="4"/>
  </si>
  <si>
    <r>
      <t>long_goal_rehabilitation_mind_and_body_function3</t>
    </r>
    <r>
      <rPr>
        <sz val="11"/>
        <color theme="1"/>
        <rFont val="游ゴシック"/>
        <family val="2"/>
        <charset val="128"/>
        <scheme val="minor"/>
      </rPr>
      <t/>
    </r>
  </si>
  <si>
    <t>リハビリテーションの長期目標　心身機能3</t>
    <phoneticPr fontId="4"/>
  </si>
  <si>
    <t xml:space="preserve">※ICFコード心身機能参照
</t>
    <phoneticPr fontId="4"/>
  </si>
  <si>
    <t>long_goal_rehabilitation_mind_and_body_function_contents</t>
    <phoneticPr fontId="4"/>
  </si>
  <si>
    <t>long_goal_rehabilitation_activity1</t>
    <phoneticPr fontId="4"/>
  </si>
  <si>
    <t xml:space="preserve">リハビリテーションの長期目標　活動2
</t>
    <phoneticPr fontId="4"/>
  </si>
  <si>
    <t xml:space="preserve">リハビリテーションの長期目標　活動3
</t>
    <phoneticPr fontId="4"/>
  </si>
  <si>
    <t>long_goal_rehabilitation_participation1</t>
    <phoneticPr fontId="4"/>
  </si>
  <si>
    <t>long_goal_rehabilitation_participation2</t>
    <phoneticPr fontId="4"/>
  </si>
  <si>
    <t>リハビリテーションの長期目標　参加2</t>
    <phoneticPr fontId="4"/>
  </si>
  <si>
    <t>long_goal_rehabilitation_participation3</t>
    <phoneticPr fontId="4"/>
  </si>
  <si>
    <t>　リハビリテーションの長期目標　参加3</t>
    <phoneticPr fontId="4"/>
  </si>
  <si>
    <t xml:space="preserve">リハビリテーションの方針（今後３ヶ月間）
</t>
  </si>
  <si>
    <t xml:space="preserve">本人・家族への生活指導の内容（自主トレ指導含む）
</t>
  </si>
  <si>
    <t xml:space="preserve">リハビリテーション実施上の留意点 （開始前・訓練中の留意事項、運動強度・負荷量等） 
</t>
  </si>
  <si>
    <t xml:space="preserve">リハビリテーションの見通し・継続理由
</t>
  </si>
  <si>
    <t xml:space="preserve">リハビリテーションの終了目安　時期
</t>
  </si>
  <si>
    <t xml:space="preserve">例：2.5ヶ月後
</t>
    <phoneticPr fontId="4"/>
  </si>
  <si>
    <t>「2.5ヶ月後」</t>
    <phoneticPr fontId="4"/>
  </si>
  <si>
    <t xml:space="preserve">リハビリテーションの終了目安　補足
</t>
  </si>
  <si>
    <t>notice</t>
    <phoneticPr fontId="4"/>
  </si>
  <si>
    <t xml:space="preserve">活動（IADL）　食事の用意　開始時
</t>
  </si>
  <si>
    <t xml:space="preserve">0：していない
1：まれにしている
2：週に１～２回
3：週に３回以上
</t>
    <phoneticPr fontId="4"/>
  </si>
  <si>
    <t xml:space="preserve">算定対象の加算に応じて通所リハビリテーション・訪問リハビリテーションのサービスにおいては原則必須。データ提出時の項目チェックはない。
</t>
    <rPh sb="11" eb="13">
      <t>ツウショ</t>
    </rPh>
    <phoneticPr fontId="4"/>
  </si>
  <si>
    <t>活動（IADL）　食事の用意　現状</t>
    <phoneticPr fontId="4"/>
  </si>
  <si>
    <t xml:space="preserve">活動（IADL）　食事の用意　特記事項
</t>
  </si>
  <si>
    <t xml:space="preserve">活動（IADL）　食事の片付け 開始時
</t>
    <phoneticPr fontId="4"/>
  </si>
  <si>
    <t xml:space="preserve">活動（IADL）　食事の片付け　現状
</t>
    <phoneticPr fontId="4"/>
  </si>
  <si>
    <t xml:space="preserve">活動（IADL）　食事の片付け 特記事項
</t>
  </si>
  <si>
    <t xml:space="preserve">活動（IADL）　洗濯　開始時
</t>
    <phoneticPr fontId="4"/>
  </si>
  <si>
    <t xml:space="preserve">0：していない
1：まれにしている
2：週に１回未満
3：週に１回以上
</t>
    <phoneticPr fontId="4"/>
  </si>
  <si>
    <t xml:space="preserve">活動（IADL）　洗濯　現状
</t>
    <phoneticPr fontId="4"/>
  </si>
  <si>
    <t xml:space="preserve">活動（IADL）　洗濯　特記事項
</t>
  </si>
  <si>
    <t xml:space="preserve">活動（IADL）　掃除や整頓　開始時
</t>
    <phoneticPr fontId="4"/>
  </si>
  <si>
    <t xml:space="preserve">活動（IADL）　掃除や整頓　現状
</t>
    <phoneticPr fontId="4"/>
  </si>
  <si>
    <t xml:space="preserve">活動（IADL）　掃除や整頓　特記事項
</t>
  </si>
  <si>
    <t xml:space="preserve">活動（IADL）　力仕事　開始時
</t>
    <phoneticPr fontId="4"/>
  </si>
  <si>
    <t xml:space="preserve">活動（IADL）　力仕事　現状
</t>
    <phoneticPr fontId="4"/>
  </si>
  <si>
    <t xml:space="preserve">活動（IADL）　力仕事　特記事項
</t>
  </si>
  <si>
    <t xml:space="preserve">活動（IADL）　買物　開始時
</t>
    <phoneticPr fontId="4"/>
  </si>
  <si>
    <t xml:space="preserve">活動（IADL）　買物　現状
</t>
  </si>
  <si>
    <t xml:space="preserve">活動（IADL）　買物　特記事項
</t>
  </si>
  <si>
    <t xml:space="preserve">活動（IADL）　外出　開始時
</t>
    <phoneticPr fontId="4"/>
  </si>
  <si>
    <t xml:space="preserve">活動（IADL）　外出　現状
</t>
    <phoneticPr fontId="4"/>
  </si>
  <si>
    <t xml:space="preserve">活動（IADL）　外出　特記事項
</t>
  </si>
  <si>
    <t xml:space="preserve">活動（IADL）　屋外歩行　開始時
</t>
    <phoneticPr fontId="4"/>
  </si>
  <si>
    <t xml:space="preserve">活動（IADL）　屋外歩行　現状
</t>
    <phoneticPr fontId="4"/>
  </si>
  <si>
    <t xml:space="preserve">活動（IADL）　屋外歩行　特記事項
</t>
  </si>
  <si>
    <t xml:space="preserve">活動（IADL）　趣味　開始時
</t>
    <phoneticPr fontId="4"/>
  </si>
  <si>
    <t xml:space="preserve">活動（IADL）　趣味　現状
</t>
    <phoneticPr fontId="4"/>
  </si>
  <si>
    <t xml:space="preserve">活動（IADL）　趣味　特記事項
</t>
  </si>
  <si>
    <t xml:space="preserve">活動（IADL）　交通手段の利用　開始時
</t>
    <phoneticPr fontId="4"/>
  </si>
  <si>
    <t xml:space="preserve">活動（IADL）　交通手段の利用　現状
</t>
    <phoneticPr fontId="4"/>
  </si>
  <si>
    <t xml:space="preserve">活動（IADL）　交通手段の利用　特記事項
</t>
  </si>
  <si>
    <t xml:space="preserve">活動（IADL）　旅行　開始時
</t>
    <phoneticPr fontId="4"/>
  </si>
  <si>
    <t xml:space="preserve">活動（IADL）　旅行　現状
</t>
    <phoneticPr fontId="4"/>
  </si>
  <si>
    <t xml:space="preserve">活動（IADL）　旅行　特記事項
</t>
  </si>
  <si>
    <t xml:space="preserve">活動（IADL）　庭仕事　開始時
</t>
    <phoneticPr fontId="4"/>
  </si>
  <si>
    <t xml:space="preserve">0：していない
1：時々
2：定期的にしている
3：植替等もしている
</t>
    <phoneticPr fontId="4"/>
  </si>
  <si>
    <t xml:space="preserve">活動（IADL）　庭仕事　現状
</t>
    <phoneticPr fontId="4"/>
  </si>
  <si>
    <t xml:space="preserve">活動（IADL）　庭仕事　特記事項
</t>
  </si>
  <si>
    <t xml:space="preserve">活動（IADL）　家や車の手入れ　開始時
</t>
    <phoneticPr fontId="4"/>
  </si>
  <si>
    <t xml:space="preserve">0：していない
1：電球の取替、ねじ止め等
2：ペンキ塗り、模様替え、洗車
3：２に加え、家の修理、車の整備
</t>
  </si>
  <si>
    <t xml:space="preserve">活動（IADL）　家や車の手入れ　現状
</t>
    <phoneticPr fontId="4"/>
  </si>
  <si>
    <t xml:space="preserve">活動（IADL）　家や車の手入れ　特記事項
</t>
  </si>
  <si>
    <t xml:space="preserve">活動（IADL）　読書　開始時
</t>
    <phoneticPr fontId="4"/>
  </si>
  <si>
    <t xml:space="preserve">0：読んでいない
1：まれに
2：月１回程
3：月２回以上
</t>
    <phoneticPr fontId="4"/>
  </si>
  <si>
    <t xml:space="preserve">活動（IADL）　読書　現状
</t>
    <phoneticPr fontId="4"/>
  </si>
  <si>
    <t xml:space="preserve">活動（IADL）　読書　特記事項
</t>
  </si>
  <si>
    <t xml:space="preserve">活動（IADL）　仕事　開始時
</t>
    <phoneticPr fontId="4"/>
  </si>
  <si>
    <t xml:space="preserve">0：していない
1：週１～９時間
2：週10～29時間
3：週30時間以上
</t>
    <phoneticPr fontId="4"/>
  </si>
  <si>
    <t xml:space="preserve">活動（IADL）　仕事　現状
</t>
  </si>
  <si>
    <t xml:space="preserve">活動（IADL）　仕事　特記事項
</t>
  </si>
  <si>
    <t>環境因子（現状について記載する）　家族　現在の状況</t>
    <phoneticPr fontId="4"/>
  </si>
  <si>
    <t xml:space="preserve">0：独居
1：同居
</t>
  </si>
  <si>
    <t xml:space="preserve">環境因子（現状について記載する）　家族　同居家族
</t>
  </si>
  <si>
    <t xml:space="preserve">環境因子（現状について記載する）　住環境　一戸建
</t>
  </si>
  <si>
    <t xml:space="preserve">0：該当なし
1：該当あり
</t>
  </si>
  <si>
    <t>環境因子（現状について記載する）　住環境　集合住宅</t>
    <phoneticPr fontId="4"/>
  </si>
  <si>
    <t xml:space="preserve">環境因子（現状について記載する）　住環境　集合住宅　階
</t>
  </si>
  <si>
    <t xml:space="preserve">環境因子（現状について記載する）　住環境　階段
</t>
  </si>
  <si>
    <t xml:space="preserve">環境因子（現状について記載する）　住環境　エレベーター
</t>
  </si>
  <si>
    <t xml:space="preserve">環境因子（現状について記載する）　住環境　玄関前の段差
</t>
  </si>
  <si>
    <t>環境因子（現状について記載する）　住環境　手すり</t>
    <phoneticPr fontId="4"/>
  </si>
  <si>
    <t xml:space="preserve">環境因子（現状について記載する）　住環境　手すり　設置場所
</t>
  </si>
  <si>
    <t>living_dinning_low_table</t>
    <phoneticPr fontId="4"/>
  </si>
  <si>
    <t xml:space="preserve">環境因子（現状について記載する）　住環境　食事　座卓
</t>
  </si>
  <si>
    <t xml:space="preserve">0：該当なし
1：該当あり
</t>
  </si>
  <si>
    <t>living_dinning_table</t>
    <phoneticPr fontId="4"/>
  </si>
  <si>
    <t xml:space="preserve">環境因子（現状について記載する）　住環境　食事　テーブル・いす
</t>
  </si>
  <si>
    <t>環境因子（現状について記載する）　住環境　食事　その他</t>
    <phoneticPr fontId="4"/>
  </si>
  <si>
    <t xml:space="preserve">環境因子（現状について記載する）　住環境　排せつ　洋式トイレ
</t>
    <phoneticPr fontId="4"/>
  </si>
  <si>
    <t xml:space="preserve">0：該当なし
1：該当あり
</t>
    <phoneticPr fontId="4"/>
  </si>
  <si>
    <t>環境因子（現状について記載する）　住環境　排せつ 和式トイレ</t>
    <phoneticPr fontId="4"/>
  </si>
  <si>
    <t>toilet_portable_style</t>
    <phoneticPr fontId="4"/>
  </si>
  <si>
    <t xml:space="preserve">環境因子（現状について記載する）　住環境　排せつ ポータブルトイレ
</t>
    <phoneticPr fontId="4"/>
  </si>
  <si>
    <t>sleep_on_bed</t>
    <phoneticPr fontId="4"/>
  </si>
  <si>
    <t xml:space="preserve">環境因子（現状について記載する）　住環境　睡眠　ベッド
</t>
  </si>
  <si>
    <t>sleep_on_nursing_bed</t>
    <phoneticPr fontId="4"/>
  </si>
  <si>
    <t xml:space="preserve">環境因子（現状について記載する）　住環境　睡眠　介護用ベッド
</t>
    <phoneticPr fontId="4"/>
  </si>
  <si>
    <t>sleep_on_futon</t>
    <phoneticPr fontId="4"/>
  </si>
  <si>
    <t xml:space="preserve">環境因子（現状について記載する）　住環境　睡眠　布団
</t>
  </si>
  <si>
    <t>sleep_on_others</t>
    <phoneticPr fontId="4"/>
  </si>
  <si>
    <t xml:space="preserve">環境因子（現状について記載する）　住環境　睡眠　その他
</t>
  </si>
  <si>
    <t xml:space="preserve">環境因子（現状について記載する）　福祉用具の利用　杖
</t>
    <phoneticPr fontId="4"/>
  </si>
  <si>
    <t xml:space="preserve">0：該当なし
1：該当あり
</t>
  </si>
  <si>
    <t xml:space="preserve">環境因子（現状について記載する）　福祉用具の利用　装具
</t>
    <phoneticPr fontId="4"/>
  </si>
  <si>
    <t xml:space="preserve">環境因子（現状について記載する）　福祉用具の利用　歩行器
</t>
    <phoneticPr fontId="4"/>
  </si>
  <si>
    <t xml:space="preserve">環境因子（現状について記載する）　福祉用具の利用　車椅子
</t>
    <phoneticPr fontId="4"/>
  </si>
  <si>
    <t xml:space="preserve">環境因子（現状について記載する）　福祉用具の利用　手すり
</t>
    <phoneticPr fontId="4"/>
  </si>
  <si>
    <t xml:space="preserve">環境因子（現状について記載する）　福祉用具の利用　介護用ベッド　
</t>
    <phoneticPr fontId="4"/>
  </si>
  <si>
    <t xml:space="preserve">環境因子（現状について記載する）　福祉用具の利用　ポータブルトイレ
</t>
    <phoneticPr fontId="4"/>
  </si>
  <si>
    <t xml:space="preserve">0：該当なし
1：該当あり
</t>
    <phoneticPr fontId="4"/>
  </si>
  <si>
    <t xml:space="preserve">環境因子（現状について記載する）　福祉用具の利用　シャワーチェア
</t>
  </si>
  <si>
    <t>social_participation1</t>
    <phoneticPr fontId="4"/>
  </si>
  <si>
    <t>social_participation2</t>
    <phoneticPr fontId="4"/>
  </si>
  <si>
    <t>social_participation3</t>
    <phoneticPr fontId="4"/>
  </si>
  <si>
    <t xml:space="preserve">活動・参加に影響を及ぼす課題の要因分析　活動と参加において重要性の高い課題
</t>
  </si>
  <si>
    <t xml:space="preserve">活動・参加に影響を及ぼす課題の要因分析　活動と参加に影響を及ぼす機能障害1
</t>
  </si>
  <si>
    <t>problems_dysfunction_affect_activities_participation_1</t>
    <phoneticPr fontId="4"/>
  </si>
  <si>
    <t xml:space="preserve">活動・参加に影響を及ぼす課題の要因分析　活動と参加に影響を及ぼす機能障害内容1
</t>
  </si>
  <si>
    <t xml:space="preserve">活動・参加に影響を及ぼす課題の要因分析　活動と参加に影響を及ぼす機能障害2
</t>
  </si>
  <si>
    <t xml:space="preserve">活動・参加に影響を及ぼす課題の要因分析　活動と参加に影響を及ぼす機能障害内容2
</t>
  </si>
  <si>
    <t xml:space="preserve">活動・参加に影響を及ぼす課題の要因分析　活動と参加に影響を及ぼす機能障害3
</t>
  </si>
  <si>
    <t xml:space="preserve">活動・参加に影響を及ぼす課題の要因分析　活動と参加に影響を及ぼす機能障害内容3
</t>
  </si>
  <si>
    <t xml:space="preserve">活動・参加に影響を及ぼす課題の要因分析　活動と参加に影響を及ぼす機能障害4
</t>
  </si>
  <si>
    <t xml:space="preserve">活動・参加に影響を及ぼす課題の要因分析　活動と参加に影響を及ぼす機能障害内容4
</t>
  </si>
  <si>
    <t xml:space="preserve">活動・参加に影響を及ぼす課題の要因分析　活動と参加に影響を及ぼす機能障害以外の因子1
</t>
  </si>
  <si>
    <t>other_problems_affect_activities_participation_1</t>
    <phoneticPr fontId="4"/>
  </si>
  <si>
    <t xml:space="preserve">活動・参加に影響を及ぼす課題の要因分析　活動と参加に影響を及ぼす機能障害以外の因子内容1
</t>
  </si>
  <si>
    <t xml:space="preserve">活動・参加に影響を及ぼす課題の要因分析　活動と参加に影響を及ぼす機能障害以外の因子2
</t>
    <phoneticPr fontId="4"/>
  </si>
  <si>
    <t xml:space="preserve">活動・参加に影響を及ぼす課題の要因分析　活動と参加に影響を及ぼす機能障害以外の因子内容2
</t>
    <phoneticPr fontId="4"/>
  </si>
  <si>
    <t xml:space="preserve">活動・参加に影響を及ぼす課題の要因分析　活動と参加に影響を及ぼす機能障害以外の因子3
</t>
    <phoneticPr fontId="4"/>
  </si>
  <si>
    <t xml:space="preserve">活動・参加に影響を及ぼす課題の要因分析　活動と参加に影響を及ぼす機能障害以外の因子内容3
</t>
    <phoneticPr fontId="4"/>
  </si>
  <si>
    <t xml:space="preserve">活動・参加に影響を及ぼす課題の要因分析　活動と参加に影響を及ぼす機能障害以外の因子4
</t>
    <phoneticPr fontId="4"/>
  </si>
  <si>
    <t xml:space="preserve">活動・参加に影響を及ぼす課題の要因分析　活動と参加に影響を及ぼす機能障害以外の因子内容4
</t>
    <phoneticPr fontId="4"/>
  </si>
  <si>
    <t xml:space="preserve">要因分析を踏まえた具体的なサービス内容　訪問・通所頻度
</t>
  </si>
  <si>
    <t xml:space="preserve">要因分析を踏まえた具体的なサービス内容　利用時間
</t>
  </si>
  <si>
    <t>※ICFコード心身機能参照
※ICFコード活動参照
※ICFコード参加参照</t>
  </si>
  <si>
    <t>要因分析を踏まえた具体的なサービス内容　サービス1　期間</t>
    <phoneticPr fontId="4"/>
  </si>
  <si>
    <t>ヶ月</t>
    <rPh sb="1" eb="2">
      <t>ゲツ</t>
    </rPh>
    <phoneticPr fontId="4"/>
  </si>
  <si>
    <t>「3」</t>
    <phoneticPr fontId="4"/>
  </si>
  <si>
    <t xml:space="preserve">※支援コード参照
</t>
  </si>
  <si>
    <t xml:space="preserve">回数
</t>
    <phoneticPr fontId="4"/>
  </si>
  <si>
    <t xml:space="preserve">分
</t>
    <phoneticPr fontId="4"/>
  </si>
  <si>
    <t>※ICFコード心身機能参照
※ICFコード活動参照
※ICFコード参加参照</t>
    <phoneticPr fontId="4"/>
  </si>
  <si>
    <t>要因分析を踏まえた具体的なサービス内容 他事業所の担当者と共有すべき事項</t>
    <phoneticPr fontId="4"/>
  </si>
  <si>
    <t xml:space="preserve">要因分析を踏まえた具体的なサービス内容 他事業所の担当者と共有すべき事項　内容
</t>
  </si>
  <si>
    <t>要因分析を踏まえた具体的なサービス内容 介護支援専門員と共有すべき事項</t>
    <phoneticPr fontId="4"/>
  </si>
  <si>
    <t xml:space="preserve">要因分析を踏まえた具体的なサービス内容 介護支援専門員と共有すべき事項　内容
</t>
  </si>
  <si>
    <t>要因分析を踏まえた具体的なサービス内容 その他、共有すべき事項</t>
    <phoneticPr fontId="4"/>
  </si>
  <si>
    <t xml:space="preserve">要因分析を踏まえた具体的なサービス内容 その他共有すべき事項・名称
</t>
  </si>
  <si>
    <t>名称を記入</t>
    <phoneticPr fontId="4"/>
  </si>
  <si>
    <t xml:space="preserve">要因分析を踏まえた具体的なサービス内容 その他、共有すべき事項　内容
</t>
  </si>
  <si>
    <t>要因分析を踏まえた具体的なサービス内容 その他、共有すべき事項=1：該当ありの場合に入力可能</t>
    <phoneticPr fontId="4"/>
  </si>
  <si>
    <t xml:space="preserve">要因分析を踏まえた具体的なサービス内容 情報提供先01　介護支援専門員
</t>
    <phoneticPr fontId="4"/>
  </si>
  <si>
    <t xml:space="preserve">要因分析を踏まえた具体的なサービス内容情報提供先02　医師
</t>
    <phoneticPr fontId="4"/>
  </si>
  <si>
    <t>要因分析を踏まえた具体的なサービス内容情報提供先03　その他に利用している介護サービス</t>
    <phoneticPr fontId="4"/>
  </si>
  <si>
    <t xml:space="preserve">要因分析を踏まえた具体的なサービス内容情報提供先03　その他に利用している介護サービス　名称
</t>
  </si>
  <si>
    <t>名称を記入</t>
  </si>
  <si>
    <t>要因分析を踏まえた具体的なサービス内容情報提供先04　その他</t>
    <phoneticPr fontId="4"/>
  </si>
  <si>
    <t xml:space="preserve">要因分析を踏まえた具体的なサービス内容情報提供先04　その他　名称
</t>
  </si>
  <si>
    <t xml:space="preserve">リハビリテーション開始時から比較して、改善した・出来るようになった活動と参加
</t>
  </si>
  <si>
    <t>seminar_status</t>
    <phoneticPr fontId="4"/>
  </si>
  <si>
    <t xml:space="preserve">1：修了済
2：受講途中
3：未受講
</t>
    <phoneticPr fontId="4"/>
  </si>
  <si>
    <t>褥瘡対策に関するスクリーニング・ケア計画書　【BEDSORE_MEASURE_CARE_PLAN_2024】</t>
    <phoneticPr fontId="4"/>
  </si>
  <si>
    <t>入力例</t>
  </si>
  <si>
    <t>褥瘡対策に関するスクリーニング・ケア計画書として１帳票に表示する単位として送信する。事業所内で褥瘡対策に関するスクリーニング・ケア計画書の様式情報として一意に管理する番号とする。サービス種類、保険者番号、被保険者番号ごとに一意でもよい。LIFEでは同番号が送信された際に、上書きができるよう（二重登録にならないよう）管理する。</t>
  </si>
  <si>
    <t>1：サービス利用開始時
2：サービス利用中　
3：サービス終了時</t>
  </si>
  <si>
    <t>0：なし
1：あり</t>
    <phoneticPr fontId="4"/>
  </si>
  <si>
    <t>bedsore_onset_year</t>
    <phoneticPr fontId="4"/>
  </si>
  <si>
    <t xml:space="preserve">褥瘡の有無　褥瘡発生年
</t>
    <phoneticPr fontId="4"/>
  </si>
  <si>
    <t>YYYY</t>
  </si>
  <si>
    <t>褥瘡の有無＝1：ありの場合に入力可能
0~9からなる4桁の数字　YYYY
例　2024年→2024
登録時、評価日の日付より後の日付を設定した場合エラーとする。</t>
    <rPh sb="44" eb="45">
      <t>ネン</t>
    </rPh>
    <rPh sb="56" eb="58">
      <t>ヒョウカ</t>
    </rPh>
    <phoneticPr fontId="4"/>
  </si>
  <si>
    <t>「2024」</t>
  </si>
  <si>
    <t>bedsore_onset_month</t>
    <phoneticPr fontId="4"/>
  </si>
  <si>
    <t>MM</t>
  </si>
  <si>
    <t>褥瘡の有無＝1：ありの場合に入力可能
0~9からなる2桁の数字　MM
例　4月→04
褥瘡発生年が未入力の場合、エラーとする。
登録時、評価日の日付より後の日付を設定した場合エラーとする。
※褥瘡発生年、褥瘡発生月を組み合わせて判定する</t>
    <rPh sb="50" eb="53">
      <t>ミニュウリョク</t>
    </rPh>
    <rPh sb="54" eb="56">
      <t>バアイ</t>
    </rPh>
    <rPh sb="108" eb="109">
      <t>ツキ</t>
    </rPh>
    <phoneticPr fontId="7"/>
  </si>
  <si>
    <t>「04」</t>
  </si>
  <si>
    <t xml:space="preserve">褥瘡の有無　褥瘡発生日
</t>
  </si>
  <si>
    <t>DD</t>
  </si>
  <si>
    <t>0~9からなる2桁の数字　DD
例　1日→01
褥瘡発生年、褥瘡発生月が未入力の場合、エラーとする。
登録時、評価日の日付より後の日付を設定した場合エラーとする。
※褥瘡発生年、褥瘡発生月、褥瘡発生日を組み合わせて判定する</t>
    <rPh sb="31" eb="33">
      <t>ジョクソウ</t>
    </rPh>
    <rPh sb="33" eb="35">
      <t>ハッセイ</t>
    </rPh>
    <rPh sb="35" eb="36">
      <t>ツキ</t>
    </rPh>
    <rPh sb="101" eb="102">
      <t>ヒ</t>
    </rPh>
    <phoneticPr fontId="7"/>
  </si>
  <si>
    <t>「01」</t>
  </si>
  <si>
    <t>褥瘡の有無＝1：ありの場合に入力可能</t>
    <phoneticPr fontId="4"/>
  </si>
  <si>
    <t xml:space="preserve">褥瘡の有無　その他（内容）
</t>
  </si>
  <si>
    <t>その他＝1：ありの場合に入力</t>
  </si>
  <si>
    <t>meal</t>
    <phoneticPr fontId="4"/>
  </si>
  <si>
    <t>dressing</t>
    <phoneticPr fontId="4"/>
  </si>
  <si>
    <t>危険因子の評価　ADL　更衣</t>
    <phoneticPr fontId="4"/>
  </si>
  <si>
    <t xml:space="preserve">危険因子の評価　基本動作　寝返り
</t>
    <phoneticPr fontId="3"/>
  </si>
  <si>
    <t>3：自立
2：見守り
1：一部介助　
0：全介助　</t>
    <phoneticPr fontId="4"/>
  </si>
  <si>
    <t xml:space="preserve">危険因子の評価　基本動作　座位の保持
</t>
    <phoneticPr fontId="3"/>
  </si>
  <si>
    <t xml:space="preserve">3：自立
2：見守り
1：一部介助　
0：全介助　
</t>
    <phoneticPr fontId="4"/>
  </si>
  <si>
    <t>3：自立
2：見守り
1：一部介助　　
0：全介助　</t>
    <phoneticPr fontId="4"/>
  </si>
  <si>
    <t xml:space="preserve">危険因子の評価　基本動作　立位の保持
</t>
    <phoneticPr fontId="3"/>
  </si>
  <si>
    <t>0：低
1：中
2：高</t>
  </si>
  <si>
    <t>1：なし
2：夜間のみあり
3：日中のみあり
4：終日あり</t>
  </si>
  <si>
    <t>危険因子の評価　排せつの状況
尿道カテーテル</t>
  </si>
  <si>
    <t xml:space="preserve">褥瘡の状態の評価　深さ
</t>
    <phoneticPr fontId="4"/>
  </si>
  <si>
    <t>0：皮膚損傷・発赤なし（d0）
1：持続する発赤（d1）
2：真皮までの損傷（d2）
3：皮下組織までの損傷（D3）
4：皮下組織を超える損傷 （D4）
5：関節腔、体腔に至る損傷 （D5）
6：深部損傷褥瘡（DTI)疑い（DDTI）
7：壊死組織で覆われ深さの判定が不能（DU）</t>
  </si>
  <si>
    <t>褥瘡の状態の評価　滲出液</t>
    <phoneticPr fontId="4"/>
  </si>
  <si>
    <t>0：なし（e0）
1：少量：毎日のドレッシング交換を要しない（e1）
2：中等量：1日1回のドレッシング交換を要する（e3）
3：多量：1日2回以上のドレッシング交換を要する（E6）</t>
  </si>
  <si>
    <t xml:space="preserve">褥瘡の状態の評価　大きさ
</t>
    <phoneticPr fontId="4"/>
  </si>
  <si>
    <t>0：皮膚損傷なし（s0）
1：4未満（s3）
2：4以上16未満（s6）
3：16以上36未満（s8）
4：36以上64未満（s9）
5：64以上100未満（s12）
6：100以上（S15）</t>
  </si>
  <si>
    <t xml:space="preserve">褥瘡の状態の評価　炎症/感染
</t>
  </si>
  <si>
    <t>0：局所の炎症徴候なし（i0）
1：局所の炎症徴候あり(創周囲の発赤・腫脹・熱感・疼痛)（i1）
2：臨界的定着疑い（創面にぬめりがあり、滲出液が多い。肉芽があれば、浮腫性で脆弱など）（I3c）
3：局所の明らかな感染徴候あり(炎症徴候、膿、悪臭など) （I3）
4：全身的影響あり(発熱など)（I9）</t>
    <phoneticPr fontId="4"/>
  </si>
  <si>
    <t xml:space="preserve">褥瘡の状態の評価　肉芽組織
</t>
  </si>
  <si>
    <t>0：創が治癒した場合、創の浅い場合、深部損傷褥瘡（DTI)疑いの場合
1：良性肉芽が創面の90%以上を占める（g1）
2：良性肉芽が創面の50%以上90%未満を占める（g3）
3：良性肉芽が創面の10%以上50%未満を占める（G4）
4：良性肉芽が創面の10%未満を占める（G5） 
5：良性肉芽が全く形成されていない（G6）</t>
  </si>
  <si>
    <t xml:space="preserve">褥瘡の状態の評価　壊死組織
</t>
  </si>
  <si>
    <t>0：壊死組織なし（n0）
1：柔らかい壊死組織あり（N3）
2：硬く厚い密着した壊死組織あり（N6）</t>
  </si>
  <si>
    <t xml:space="preserve">褥瘡の状態の評価　ポケット
</t>
  </si>
  <si>
    <t>0：ポケットなし（p0）
1：4未満（P6）
2：4以上16未満（P9）
3：16以上36未満（P12）
4：36以上（P24）</t>
  </si>
  <si>
    <t xml:space="preserve">計画作成日
</t>
  </si>
  <si>
    <t>褥瘡の有無＝1：ありの場合に入力可能
例：2.5時間ごと</t>
    <phoneticPr fontId="4"/>
  </si>
  <si>
    <t>「2.5」</t>
    <phoneticPr fontId="4"/>
  </si>
  <si>
    <t xml:space="preserve">褥瘡ケア計画　関連職種が共同して取り組むべき事項
</t>
    <phoneticPr fontId="4"/>
  </si>
  <si>
    <t xml:space="preserve">褥瘡ケア計画　評価を行う間隔
</t>
  </si>
  <si>
    <t xml:space="preserve">褥瘡ケア計画　圧迫、ズレ力の排除（ベッド上）
</t>
    <phoneticPr fontId="3"/>
  </si>
  <si>
    <t xml:space="preserve">褥瘡ケア計画　圧迫、ズレ力の排除（イス上）
</t>
    <phoneticPr fontId="3"/>
  </si>
  <si>
    <t xml:space="preserve">褥瘡ケア計画　スキンケア
</t>
    <phoneticPr fontId="3"/>
  </si>
  <si>
    <t>improved_nutrition</t>
    <phoneticPr fontId="3"/>
  </si>
  <si>
    <t xml:space="preserve">褥瘡ケア計画　栄養状態改善
</t>
    <phoneticPr fontId="3"/>
  </si>
  <si>
    <t xml:space="preserve">褥瘡ケア計画　リハビリテーション
</t>
    <phoneticPr fontId="3"/>
  </si>
  <si>
    <t xml:space="preserve">褥瘡ケア計画　その他
</t>
    <phoneticPr fontId="3"/>
  </si>
  <si>
    <t>サービス種類コード＝55：介護医療院の場合のみ登録不可</t>
    <rPh sb="4" eb="6">
      <t>シュルイ</t>
    </rPh>
    <rPh sb="13" eb="15">
      <t>カイゴ</t>
    </rPh>
    <rPh sb="15" eb="17">
      <t>イリョウ</t>
    </rPh>
    <rPh sb="17" eb="18">
      <t>イン</t>
    </rPh>
    <rPh sb="19" eb="21">
      <t>バアイ</t>
    </rPh>
    <rPh sb="23" eb="27">
      <t>トウロクフカ</t>
    </rPh>
    <phoneticPr fontId="4"/>
  </si>
  <si>
    <t>0300</t>
  </si>
  <si>
    <t>排せつの状態に関するスクリーニング・支援計画書　【EXCRETION_SUPPORT_PLAN_2024】</t>
  </si>
  <si>
    <t>排せつの状態に関するスクリーニング・支援計画書として１帳票に表示する単位として送信する。事業所内で排せつの状態に関するスクリーニング・支援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</si>
  <si>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                   </t>
  </si>
  <si>
    <t>左記説明のとおり</t>
  </si>
  <si>
    <t xml:space="preserve">1：サービス利用開始時
2：サービス利用中　
3：サービス利用終了時
</t>
    <phoneticPr fontId="4"/>
  </si>
  <si>
    <t>排せつの状態　ADL トイレ動作</t>
  </si>
  <si>
    <t xml:space="preserve">2：自立（10）
1：一部介助（5）
0：全介助（0）
</t>
    <phoneticPr fontId="4"/>
  </si>
  <si>
    <t>排せつの状態　ADL　排便コントロール</t>
  </si>
  <si>
    <t>2：自立（10）
1：一部介助（5）
0：全介助（0）</t>
    <phoneticPr fontId="4"/>
  </si>
  <si>
    <t>排せつの状態　ADL　排尿コントロール</t>
  </si>
  <si>
    <t>排せつの状態　見守りや声かけ等のみで「排便・排尿」が可能</t>
  </si>
  <si>
    <t>1：はい
0：いいえ</t>
  </si>
  <si>
    <t xml:space="preserve">排せつの状態　ADL（Barthel Index） = 5：一部介助 がいずれかで選択されている場合入力可能
</t>
    <rPh sb="4" eb="6">
      <t>ジョウタイ</t>
    </rPh>
    <rPh sb="30" eb="32">
      <t>イチブ</t>
    </rPh>
    <rPh sb="32" eb="34">
      <t>カイジョ</t>
    </rPh>
    <rPh sb="41" eb="43">
      <t>センタク</t>
    </rPh>
    <rPh sb="48" eb="50">
      <t>バアイ</t>
    </rPh>
    <rPh sb="50" eb="52">
      <t>ニュウリョク</t>
    </rPh>
    <rPh sb="52" eb="54">
      <t>カノウ</t>
    </rPh>
    <phoneticPr fontId="4"/>
  </si>
  <si>
    <t xml:space="preserve">0：なし
1：夜間のみあり
2：日中のみあり
3：終日あり
</t>
  </si>
  <si>
    <t xml:space="preserve">0：なし
1：あり
</t>
    <phoneticPr fontId="4"/>
  </si>
  <si>
    <t>排せつ支援に係る取組　トイレへの誘導・促し</t>
  </si>
  <si>
    <t>排せつに関する支援の必要性　排せつの状態に関する支援の必要性</t>
  </si>
  <si>
    <t>排せつに関する支援の必要性　排せつに介護を要する要因</t>
  </si>
  <si>
    <t>計画作成日</t>
    <phoneticPr fontId="4"/>
  </si>
  <si>
    <t>排せつに関する支援の必要性　支援計画</t>
  </si>
  <si>
    <t>自立支援促進に関する評価・支援計画書　【INDEPENDENCE_SUPPORT_PLAN_2024】</t>
    <phoneticPr fontId="4"/>
  </si>
  <si>
    <t>自立支援促進に関する評価・支援計画書として１帳票に表示する単位として送信する。事業所内で自立支援促進に関する評価・支援計画書として一意に管理する番号とする。サービス種類、保険者番号、被保険者番号ごとに一意でもよい。LIFEでは同番号が送信された際に、上書きができるよう（二重登録にならないよう）管理する。</t>
  </si>
  <si>
    <t>urination_status</t>
    <phoneticPr fontId="4"/>
  </si>
  <si>
    <t>1：不明
2：期待できない
3：期待できる</t>
  </si>
  <si>
    <t>initiatives_effects_items_basic_operation</t>
    <phoneticPr fontId="4"/>
  </si>
  <si>
    <t>自立支援の取組による機能回復・重度化防止の効果　＝3:期待できる　とした場合に入力可能</t>
    <phoneticPr fontId="4"/>
  </si>
  <si>
    <t>initiatives_effects_items_adl</t>
    <phoneticPr fontId="4"/>
  </si>
  <si>
    <t>initiatives_effects_items_iadl</t>
    <phoneticPr fontId="4"/>
  </si>
  <si>
    <t>initiatives_effects_items_social_participation</t>
    <phoneticPr fontId="4"/>
  </si>
  <si>
    <t>initiatives_effects_items_other</t>
    <phoneticPr fontId="4"/>
  </si>
  <si>
    <t>その他　ICFステージング　基本動作</t>
    <phoneticPr fontId="4"/>
  </si>
  <si>
    <t xml:space="preserve">1: 寝返りは行っていない
2: 座位（端座位）の保持は行っていないが、寝返りは行っている
3: 座位での乗り移りは行っていないが、座位（端座位）の保持は行っている
4: 立位の保持は行っていないが、座位での乗り移りは行っている
5: 両足での立位保持を行っている
</t>
    <phoneticPr fontId="4"/>
  </si>
  <si>
    <t>介護老人保健施設（52：介護保健施設サービス）においては原則必須。データ提出時の項目チェックはない。</t>
    <phoneticPr fontId="4"/>
  </si>
  <si>
    <t xml:space="preserve">1: 施設内の移動を行っていない
2: 安定した歩行は行っていないが、施設内の移動は行っている
3: 手すりに頼らない安定した階段の昇り降りを行っていないが、平らな場所での安定した歩行は行っている
4: 公共交通機関等を利用した外出は行っていないが、手すりに頼らないで安定した階段の昇り降りを行っている
5: 公共交通機関等を利用した外出を行っている
</t>
    <phoneticPr fontId="4"/>
  </si>
  <si>
    <t xml:space="preserve">1: 自分の名前がわからない
2: その場にいる人が誰だかわからないが、自分の名前はわかる
3: 場所の名称や種類はわからないが、その場にいる人が誰だかわかる
4: 年月日はわからないが、現在いる場所の種類はわかる
5: 年月日がわかる
</t>
    <phoneticPr fontId="4"/>
  </si>
  <si>
    <t xml:space="preserve">1: 話し言葉の理解はできない
2: 日常会話は行っていないが、話し言葉は理解している
3: 書き言葉は理解していないが日常会話は行っている
4: 複雑な人間関係は保っていないが、書き言葉は理解している
5: 複雑な人間関係を保っている
</t>
    <phoneticPr fontId="4"/>
  </si>
  <si>
    <t xml:space="preserve">1: 意識の混濁があった
2: 記憶の再生はできないが、意識混濁はない
3: 簡単な算術計算はできないが、記憶の再生はできる
4: 時間管理はできないが、簡単な算術計算はできる
5: 時間管理ができる
</t>
    <phoneticPr fontId="4"/>
  </si>
  <si>
    <t xml:space="preserve">1: 嚥下食の嚥下を行っていない（食べ物の嚥下を行っていない）
2: 固形物の嚥下は行っていないが、嚥下食の嚥下は行っている
3: むせずに吸引することは行っていないが、固形物の嚥下は行っている
4: 肉などを含む普通の食事を噛んで食べることは行っていないが、ストローなどでむせずに飲むことは行っている
5: 肉などを含む普通の食事を、噛んで食べることを行っている
</t>
    <phoneticPr fontId="4"/>
  </si>
  <si>
    <t xml:space="preserve">1: 直接的な介助をしても食べることを行っていない（食べることを行っていない）
2: 食事の際に特別なセッティングをしても自分で食べることを行っていないが、直接的な介助があれば食べることを行っている
3: 自分で食べることを行っていないが、食事の際に特別なセッティングをすれば自分で食べることを行っている
4: 箸やフォークを使って上手に食べることは行っていないが、食べこぼししながらも、何とか自分で食べることを行っている
5: 箸やフォークを使って食べこぼしせず、上手に食べることを行っている
</t>
    <phoneticPr fontId="4"/>
  </si>
  <si>
    <t xml:space="preserve">1: 尿閉（膀胱瘻を含む）や医療的な身体管理のために膀胱等へのカテーテルなどを使用している
2: 洋式トイレの移乗が自分で行えないため、介助が必要、または普段から床上で排泄を行っている
3: ズボン・パンツの上げ下ろしは行っていないが、洋式便器への移乗は行っている
4: 排泄の後始末は行っていないが、ズボン・パンツの上げ下ろしは行っている
5: 排泄の後始末を行っている
</t>
    <phoneticPr fontId="4"/>
  </si>
  <si>
    <t xml:space="preserve">1: 入浴は行っていない
2: 浴室内での座位保持を行っておらず、一般浴での入浴を行っていないが、入浴（特浴など）は行っている
3: 第三者の援助なしで入浴することは行っていないが、一般浴室内での座位保持は行っている。その他、入浴に必要なさまざまな介助がなされている
4: 安定した浴槽の出入りと洗身は行っていないが、第三者の援助なしで入浴を行っている
5: 安定した浴槽の出入りと洗身を行っている
</t>
    <rPh sb="21" eb="23">
      <t>ザイ</t>
    </rPh>
    <rPh sb="98" eb="100">
      <t>ザイ</t>
    </rPh>
    <phoneticPr fontId="4"/>
  </si>
  <si>
    <t xml:space="preserve">1: 「うがい」を自分で行っていない
2: 歯みがきのセッティングをしても自分では歯みがきを行っていないが、「うがい」は自分で行っている
3: 自分でセッティングして歯を磨くことは行っていないが、セッティングをすれば、自分で歯みがきを行っている
4: 義歯の手入れなどの口腔ケアは自分では行っていないが、歯みがきは自分でセッティングして行っている
5: 義歯の手入れなどの口腔ケアを自分で行っている
</t>
    <phoneticPr fontId="4"/>
  </si>
  <si>
    <t xml:space="preserve">1: 手洗いを自分で行っていない
2: 洗顔は自分で行っていないが、手洗いは自分で行っている
3: 髭剃りやスキンケア、整髪は自分で行っていないが、洗顔は自分で行っている
4: 爪を切ることは自分で行っていないが、髭剃りやスキンケア、整髪は自分で行っている
5: 爪を切ることを自分で行っている
</t>
    <phoneticPr fontId="4"/>
  </si>
  <si>
    <t xml:space="preserve">1: 上衣の片袖を通すことを自分で行っていない
2: 更衣の際のボタンのかけはずしは自分で行っていないが、上衣の片袖を通すことは自分で行っている
3: ズボンやパンツの着脱は自分で行っていないが、更衣の際のボタンのかけはずしは自分で行っている
4: 衣服を畳んだり整理することは自分で行っていないが、ズボンやパンツの着脱は自分で行っている
5: 衣服を畳んだり整理することは自分で行っている
</t>
    <phoneticPr fontId="4"/>
  </si>
  <si>
    <t xml:space="preserve">1: テレビを見たり、ラジオを聴いていない
2: 集団レクリエーションへは参加していないが、一人でテレビを楽しんでいる
3: 屋外で行うような個人的趣味活動はしていないが、屋内でする程度のことはしている
4: 旅行はしていないが、個人による趣味活動はしている
5: 施設や家を1日以上離れる外出または旅行をしている
</t>
    <phoneticPr fontId="4"/>
  </si>
  <si>
    <t xml:space="preserve">1: 会話がない、していない、できない
2: 近所づきあいはしていないが、施設利用者や家族と会話はしている
3: 外出はしていないが、親族・友人の訪問を受け会話している
4: 通信機器を用いて自ら連絡を取ることは行っていないが、援助があっての外出はしている
5: 情報伝達手段を用いて交流を行っている
</t>
    <phoneticPr fontId="4"/>
  </si>
  <si>
    <t>支援実績　基本動作　離床　一日あたりのベッド上以外で過ごす時間</t>
    <phoneticPr fontId="4"/>
  </si>
  <si>
    <t>1：10時間以上
2：6～10時間
3：3～6時間
4：3時間未満</t>
  </si>
  <si>
    <t>支援実績　基本動作　離床=1：ありの場合に入力可能</t>
    <phoneticPr fontId="4"/>
  </si>
  <si>
    <t>支援実績　基本動作　食事　　居室外（食堂、デイルーム等）</t>
    <phoneticPr fontId="4"/>
  </si>
  <si>
    <t>is_meal_results_02</t>
    <phoneticPr fontId="4"/>
  </si>
  <si>
    <t>支援実績　基本動作　食事　
ベッド上</t>
    <phoneticPr fontId="4"/>
  </si>
  <si>
    <t>支援実績　基本動作　食事　
その他</t>
    <phoneticPr fontId="4"/>
  </si>
  <si>
    <t>is_meal_handle</t>
    <phoneticPr fontId="4"/>
  </si>
  <si>
    <t>支援実績　基本動作　食事　食事時間や嗜好への対応</t>
    <phoneticPr fontId="4"/>
  </si>
  <si>
    <t>is_excretion_daytime_01</t>
    <phoneticPr fontId="3"/>
  </si>
  <si>
    <t>支援実績　基本動作　排せつ（日中）　トイレ</t>
    <phoneticPr fontId="4"/>
  </si>
  <si>
    <t>is_excretion_daytime_02</t>
    <phoneticPr fontId="4"/>
  </si>
  <si>
    <t xml:space="preserve">支援実績　基本動作　排せつ（日中）　ポータブル
</t>
  </si>
  <si>
    <t>is_excretion_daytime_02_1</t>
    <phoneticPr fontId="4"/>
  </si>
  <si>
    <t>1：個室
2：多床室</t>
  </si>
  <si>
    <t>排せつ（日中）　ポータブル　=1：ありの場合に入力可能</t>
    <phoneticPr fontId="4"/>
  </si>
  <si>
    <t>is_excretion_daytime_03</t>
    <phoneticPr fontId="4"/>
  </si>
  <si>
    <t xml:space="preserve">支援実績　基本動作　排せつ（日中）　おむつ
</t>
    <phoneticPr fontId="4"/>
  </si>
  <si>
    <t>is_excretion_daytime_other</t>
    <phoneticPr fontId="3"/>
  </si>
  <si>
    <t xml:space="preserve">支援実績　基本動作　排せつ（日中）　その他
</t>
    <phoneticPr fontId="4"/>
  </si>
  <si>
    <t>支援実績　基本動作　排せつ（日中）　個人の排せつリズムへの対応</t>
    <phoneticPr fontId="4"/>
  </si>
  <si>
    <t>支援実績　基本動作　排せつ（夜間）トイレ</t>
    <phoneticPr fontId="4"/>
  </si>
  <si>
    <t>is_excretion_midnight_02</t>
    <phoneticPr fontId="4"/>
  </si>
  <si>
    <t xml:space="preserve">支援実績　基本動作　排せつ（夜間）　ポータブル
</t>
  </si>
  <si>
    <t>排せつ（夜間）　ポータブル　=1：ありの場合に入力可能</t>
    <phoneticPr fontId="4"/>
  </si>
  <si>
    <t>is_excretion_midnight_03</t>
    <phoneticPr fontId="4"/>
  </si>
  <si>
    <t xml:space="preserve">支援実績　基本動作　排せつ（夜間）　おむつ
</t>
  </si>
  <si>
    <t xml:space="preserve">支援実績　基本動作　排せつ（夜間）　その他
</t>
    <phoneticPr fontId="4"/>
  </si>
  <si>
    <t>支援実績　基本動作　排せつ（夜間）　個人の排泄リズムへの対応</t>
    <phoneticPr fontId="4"/>
  </si>
  <si>
    <t>支援実績　基本動作　入浴　大浴槽</t>
    <phoneticPr fontId="4"/>
  </si>
  <si>
    <t>支援実績　基本動作　入浴　
個人浴槽</t>
  </si>
  <si>
    <t>支援実績　基本動作　入浴　マンツーマン入浴ケア</t>
    <phoneticPr fontId="4"/>
  </si>
  <si>
    <t>1：ほぼ毎日
2：週に2～3回程度
3：週に1回程度
4：なし</t>
  </si>
  <si>
    <t>支援実績　日々の過ごし方等　1週間あたりの趣味・アクティビティ・役割活動</t>
    <phoneticPr fontId="4"/>
  </si>
  <si>
    <t>1：ケアに反映している
2：ケアへの反映を検討している
3：反映していない</t>
  </si>
  <si>
    <t>spend_time</t>
    <phoneticPr fontId="4"/>
  </si>
  <si>
    <t xml:space="preserve">バージョン番号
</t>
    <phoneticPr fontId="4"/>
  </si>
  <si>
    <t>自立支援促進に関する評価・支援計画書 (診断名) 　【INDEPENDENCE_SUPPORT_PLAN_DIAGNOSIS_2024】</t>
    <phoneticPr fontId="4"/>
  </si>
  <si>
    <t>自立支援促進に関する評価・支援計画書として１帳票に表示する単位として送信する。事業所内で自立支援促進に関する評価・支援計画書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</si>
  <si>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事業所内で自立支援促進情報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</si>
  <si>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0:対象外
1:対象
</t>
    <rPh sb="2" eb="5">
      <t>タイショウガイ</t>
    </rPh>
    <rPh sb="8" eb="10">
      <t>タイショウ</t>
    </rPh>
    <phoneticPr fontId="3"/>
  </si>
  <si>
    <t>「傷病名コード」</t>
  </si>
  <si>
    <t>レセプト電算処理システムの診療報酬請求用に使用するコードである「傷病名コード」７桁を使用する。
例（傷病名コード）　アジアコレラ→8830244</t>
  </si>
  <si>
    <t>発症年</t>
    <phoneticPr fontId="4"/>
  </si>
  <si>
    <t>0~9からなる4桁の数字　YYYY
例　2024年→2024
登録時、評価日の日付より後の日付を設定した場合エラーとする。
※評価日はNo.1～5の入力内容と同一の自立支援促進に関する評価・支援計画書の評価日を参照する</t>
    <rPh sb="64" eb="66">
      <t>ヒョウカ</t>
    </rPh>
    <rPh sb="66" eb="67">
      <t>ヒ</t>
    </rPh>
    <phoneticPr fontId="4"/>
  </si>
  <si>
    <t>かかりつけ医連携薬剤調整加算・薬剤管理指導　【FAMILY_DOCTOR_COOPERATION_2024】</t>
  </si>
  <si>
    <t>かかりつけ医連携薬剤調整加算・薬剤管理指導として１帳票に表示する単位として送信する。事業所内でかかりつけ医連携薬剤調整加算・薬剤管理指導として一意に管理する番号とする。サービス種類、保険者番号、被保険者番号ごとに一意でもよい。LIFEでは同番号が送信された際に、上書きができるよう（二重登録にならないよう）管理する。</t>
  </si>
  <si>
    <t>0~9からなる8桁の数字　YYYYMMDD
例　2018年4月1日→20180401</t>
  </si>
  <si>
    <t>1：サービス利用開始時（入所時）
2：サービス利用中　
3：サービス利用終了時（退所時）</t>
  </si>
  <si>
    <t>かかりつけ医連携薬剤調整加算・薬剤管理指導 （診断名）　【FAMILY_DOCTOR_COOPERATION_DIAGNOSIS_2024】</t>
  </si>
  <si>
    <t xml:space="preserve">かかりつけ医連携薬剤調整加算・薬剤管理指導 (診断名)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</si>
  <si>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傷病名（コード）
</t>
  </si>
  <si>
    <t>かかりつけ医連携薬剤調整加算・薬剤管理指導(服薬情報)　【FAMILY_DOCTOR_COOPERATION_TAKING_MEDICATION_2024】</t>
    <phoneticPr fontId="4"/>
  </si>
  <si>
    <t>かかりつけ医連携薬剤調整加算・薬剤管理指導として１帳票に表示する単位として送信する。事業所内でかかりつけ医連携薬剤調整加算・薬剤管理指導の様式情報として一意に管理する番号とする。サービス種類、保険者番号、被保険者番号ごとに一意でもよい。LIFEでは同番号が送信された際に、上書きができるよう（二重登録にならないよう）管理する。</t>
  </si>
  <si>
    <t xml:space="preserve">事業所内でかかりつけ医連携薬剤調整加算・薬剤管理指導(服薬情報)の様式情報として病名の項目以降からの情報を一意に管理する番号。外部システム管理番号ごとに一意でよい。LIFEでは同番号が送信された際に、上書きができるよう（二重登録にならないよう）管理する。
</t>
  </si>
  <si>
    <t xml:space="preserve">薬剤名　薬剤コード
</t>
  </si>
  <si>
    <t>剤型が「１：内用薬」のものの薬剤コードを入力すること</t>
  </si>
  <si>
    <t xml:space="preserve">薬剤名　1日用量
</t>
  </si>
  <si>
    <t>薬剤コード種別 = 2：レセプト電算コードの場合に入力可能</t>
    <phoneticPr fontId="4"/>
  </si>
  <si>
    <t>01:錠
02:カプセル
03:包
04:ｇ
05:ｍＬ
06:瓶
07:個
08:丸
09:袋
10:筒
11:シート
12:セット
13:カセット</t>
    <phoneticPr fontId="4"/>
  </si>
  <si>
    <t xml:space="preserve">内服薬に変更があった場合　ステータス
</t>
  </si>
  <si>
    <t>1：開始
2：継続
3：中止</t>
    <rPh sb="7" eb="9">
      <t>ケイゾク</t>
    </rPh>
    <rPh sb="12" eb="14">
      <t>チュウシ</t>
    </rPh>
    <phoneticPr fontId="4"/>
  </si>
  <si>
    <t xml:space="preserve">内服薬に変更があった場合　上記の理由
</t>
  </si>
  <si>
    <t>●</t>
    <phoneticPr fontId="4"/>
  </si>
  <si>
    <t>01：効果不十分
02：症状の悪化
03：傷病の発症
04：有害事象発現
05：有害事象発現リスク
06：非薬物的対応　
07：肝機能・腎機能
08：同系統薬の重複投与　
09：後発医薬品への切り替え
10：配合剤への切り替え　
11：服薬アドヒアランスの低下
12：症状改善
13：その他</t>
    <phoneticPr fontId="4"/>
  </si>
  <si>
    <t>内服薬に変更があった場合　ステータス　=　1：開始，3：中止の場合に入力可能</t>
    <rPh sb="23" eb="25">
      <t>カイシ</t>
    </rPh>
    <rPh sb="28" eb="30">
      <t>チュウシ</t>
    </rPh>
    <rPh sb="31" eb="33">
      <t>バアイ</t>
    </rPh>
    <rPh sb="34" eb="36">
      <t>ニュウリョク</t>
    </rPh>
    <rPh sb="36" eb="38">
      <t>カノウ</t>
    </rPh>
    <phoneticPr fontId="4"/>
  </si>
  <si>
    <t>ADL維持等加算（2024年度）　【ADL_MAINTENANCE_ADDITION_2024】</t>
  </si>
  <si>
    <t>介護事業所内でLIFEのWebブラウザ画面にのみ表示される項目。厚生労働省のLIFEに送付する際には、LIFE機能により不可逆的にハッシュ化される。他外部インターフェースの同項目も同様に処理される。</t>
    <phoneticPr fontId="4"/>
  </si>
  <si>
    <t>ADL維持等加算（2024年度）様式として１帳票に表示する単位として送信する。事業所内でADL維持等加算（2024年度）の様式情報として一意に管理する番号とする。サービス種類、保険者番号、被保険者番号ごとに一意でもよい。LIFEでは同番号が送信された際に、上書きができるよう（二重登録にならないよう）管理する。</t>
  </si>
  <si>
    <t>左記コード値のとおり</t>
    <rPh sb="3" eb="4">
      <t>アタイ</t>
    </rPh>
    <phoneticPr fontId="4"/>
  </si>
  <si>
    <t xml:space="preserve">                                                              </t>
  </si>
  <si>
    <t>first_month</t>
    <phoneticPr fontId="4"/>
  </si>
  <si>
    <t xml:space="preserve">初月対象
</t>
    <phoneticPr fontId="4"/>
  </si>
  <si>
    <t>sixth_month</t>
    <phoneticPr fontId="4"/>
  </si>
  <si>
    <t xml:space="preserve">６月後対象
</t>
  </si>
  <si>
    <t>その他情報　【OTHER_INFO_2024】</t>
  </si>
  <si>
    <t>その他情報様式として１帳票に表示する単位として送信する。事業所内でその他情報の様式情報として一意に管理する番号とする。サービス種類、保険者番号、被保険者番号ごとに一意でもよい。LIFEでは同番号が送信された際に、上書きができるよう（二重登録にならないよう）管理する。</t>
  </si>
  <si>
    <t>evaluate_date_01</t>
    <phoneticPr fontId="3"/>
  </si>
  <si>
    <t xml:space="preserve">各アセスメント様式情報　評価日
</t>
  </si>
  <si>
    <t>evaluate_method</t>
    <phoneticPr fontId="3"/>
  </si>
  <si>
    <t xml:space="preserve">各アセスメント様式情報　評価方法
</t>
    <phoneticPr fontId="3"/>
  </si>
  <si>
    <t xml:space="preserve">1：H（包括的自立支援プログラム）
2：K（居宅サービス計画ガイドライン）
3：M(インターライ、MDS-HC2.0)
4：M(インターライ、MDS2.1)
</t>
    <phoneticPr fontId="4"/>
  </si>
  <si>
    <t xml:space="preserve">各アセスメント様式情報　入浴
</t>
    <phoneticPr fontId="3"/>
  </si>
  <si>
    <t xml:space="preserve">【包括的自立支援プログラム】
1：介助されていない
2：一部介助
3：全介助
4：行っていない
【居宅サービス計画ガイドライン】
1：介助されていない
2：一部介助
3：全介助
4：行っていない
【インターライ、MDS、MDS-HC】
0：自立
1：準備のみ
2：観察
3：部分的な援助
4：広範な援助
5：最大の援助
6：全面依存
8：本動作は3日間の間に1回もなかった
</t>
    <phoneticPr fontId="4"/>
  </si>
  <si>
    <t xml:space="preserve">入浴の状況について、各アセスメント様式の評価方法で結果を記載する
</t>
    <phoneticPr fontId="4"/>
  </si>
  <si>
    <t xml:space="preserve">各アセスメント様式情報　排尿
</t>
    <phoneticPr fontId="3"/>
  </si>
  <si>
    <t xml:space="preserve">【包括的自立支援プログラム】
1：介助されていない
2：見守り等
3：一部介助
4：全介助
【居宅サービス計画ガイドライン】
1：介助されていない
2：見守り等
3：一部介助
4：全介助
</t>
    <phoneticPr fontId="4"/>
  </si>
  <si>
    <t xml:space="preserve">排尿の状況について、各アセスメント様式の評価方法で結果を記載する（評価方法がH/K/Rの場合のみ）
</t>
    <phoneticPr fontId="4"/>
  </si>
  <si>
    <t xml:space="preserve">各アセスメント様式情報　排便
</t>
    <phoneticPr fontId="3"/>
  </si>
  <si>
    <t xml:space="preserve">排便の状況について、各アセスメント様式の評価方法で結果を記載する（評価方法がH/K/Rの場合のみ）
</t>
    <phoneticPr fontId="4"/>
  </si>
  <si>
    <t>meal_support</t>
    <phoneticPr fontId="3"/>
  </si>
  <si>
    <t xml:space="preserve">各アセスメント様式情報　食事介助
</t>
    <phoneticPr fontId="3"/>
  </si>
  <si>
    <t xml:space="preserve">【包括的自立支援プログラム】
1：介助されていない
2：見守り等
3：一部介助
4：全介助
【居宅サービス計画ガイドライン】
1：介助されていない
2：見守り等
3：一部介助
4：全介助
【インターライ、MDS、MDS-HC】
0：自立
1：準備のみ
2：観察
3：部分的な援助
4：広範な援助
5：最大の援助
6：全面依存
8：本動作は3日間の間に1回もなかった
</t>
    <phoneticPr fontId="4"/>
  </si>
  <si>
    <t xml:space="preserve">食事介助の状況について、各アセスメント様式の評価方法で結果を記載する
</t>
    <phoneticPr fontId="4"/>
  </si>
  <si>
    <t xml:space="preserve">各アセスメント様式情報　更衣（上衣）
</t>
    <phoneticPr fontId="3"/>
  </si>
  <si>
    <t xml:space="preserve">更衣（上衣）の状況について、各アセスメント様式の評価方法で結果を記載する
</t>
    <phoneticPr fontId="4"/>
  </si>
  <si>
    <t xml:space="preserve">各アセスメント様式情報　更衣（下衣）
</t>
    <phoneticPr fontId="3"/>
  </si>
  <si>
    <t xml:space="preserve">更衣（下衣）の状況について、各アセスメント様式の評価方法で結果を記載する
</t>
    <phoneticPr fontId="4"/>
  </si>
  <si>
    <t xml:space="preserve">各アセスメント様式情報　個人衛生（洗顔・洗髪・爪切り）
</t>
    <phoneticPr fontId="3"/>
  </si>
  <si>
    <t xml:space="preserve">【インターライ、MDS、MDS-HC】
0：自立
1：準備のみ
2：観察
3：部分的な援助
4：広範な援助
5：最大の援助
6：全面依存
8：本動作は3日間の間に1回もなかった
</t>
    <phoneticPr fontId="4"/>
  </si>
  <si>
    <t xml:space="preserve">個人衛生（洗顔・洗髪・爪切り）の状況について、各アセスメント様式の評価方法で結果を記載する
</t>
    <phoneticPr fontId="4"/>
  </si>
  <si>
    <t>personal_hygiene_[hair_styling]</t>
    <phoneticPr fontId="3"/>
  </si>
  <si>
    <t xml:space="preserve">各アセスメント様式情報　個人衛生（整髪）
</t>
    <phoneticPr fontId="3"/>
  </si>
  <si>
    <t>【包括的自立支援プログラム】
1：介助されていない
2：一部介助
3：全介助
【居宅サービス計画ガイドライン】
1：介助されていない
2：一部介助
3：全介助</t>
  </si>
  <si>
    <t xml:space="preserve">個人衛生（整髪）の状況について、各アセスメント様式の評価方法で結果を記載する
</t>
    <phoneticPr fontId="4"/>
  </si>
  <si>
    <t>personal_hygiene_[face_wash]</t>
    <phoneticPr fontId="3"/>
  </si>
  <si>
    <t xml:space="preserve">各アセスメント様式情報　個人衛生（洗顔）
</t>
    <phoneticPr fontId="3"/>
  </si>
  <si>
    <t xml:space="preserve">個人衛生（洗顔）の状況について、各アセスメント様式の評価方法で結果を記載する
</t>
    <phoneticPr fontId="4"/>
  </si>
  <si>
    <t>personal_hygiene_[nail_cutting]</t>
    <phoneticPr fontId="3"/>
  </si>
  <si>
    <t xml:space="preserve">各アセスメント様式情報　個人衛生（爪切り）
</t>
    <phoneticPr fontId="3"/>
  </si>
  <si>
    <t xml:space="preserve">個人衛生（爪切り）の状況について、各アセスメント様式の評価方法で結果を記載する
</t>
    <phoneticPr fontId="4"/>
  </si>
  <si>
    <t xml:space="preserve">各アセスメント様式情報　寝返り
</t>
    <phoneticPr fontId="3"/>
  </si>
  <si>
    <t xml:space="preserve">【包括的自立支援プログラム】
1：つかまらないでできる
2：何かにつかまればできる
3：できない
【居宅サービス計画ガイドライン】
1：つかまらないでできる
2：何かにつかまればできる
3：できない
</t>
    <phoneticPr fontId="4"/>
  </si>
  <si>
    <t xml:space="preserve">寝返りの状況について、各アセスメント様式の評価方法で結果を記載する（評価方法がH/K/Rの場合のみ）
</t>
    <phoneticPr fontId="4"/>
  </si>
  <si>
    <t>sitting_continuous</t>
    <phoneticPr fontId="3"/>
  </si>
  <si>
    <t xml:space="preserve">各アセスメント様式情報　座位の保持
</t>
    <phoneticPr fontId="3"/>
  </si>
  <si>
    <t xml:space="preserve">【包括的自立支援プログラム】
1：できる
2：自分の手で支えればできる
3：支えてもらえばできる
4：できない
【居宅サービス計画ガイドライン】
1：できる
2：自分の手で支えればできる
3：支えてもらえばできる
4：できない
</t>
    <phoneticPr fontId="4"/>
  </si>
  <si>
    <t xml:space="preserve">座位の保持の状況について、各アセスメント様式の評価方法で結果を記載する（評価方法がH/K/Rの場合のみ）
</t>
    <phoneticPr fontId="4"/>
  </si>
  <si>
    <t>standup_continuous</t>
    <phoneticPr fontId="3"/>
  </si>
  <si>
    <t xml:space="preserve">各アセスメント様式情報　立位の保持
</t>
    <phoneticPr fontId="3"/>
  </si>
  <si>
    <t xml:space="preserve">【包括的自立支援プログラム】
1：支えなしでできる
2：何か支えがあればできる
3：できない
【居宅サービス計画ガイドライン】
1：支えなしでできる
2：何か支えがあればできる
3：できない
</t>
    <phoneticPr fontId="4"/>
  </si>
  <si>
    <t xml:space="preserve">立位の保持の状況について、各アセスメント様式の評価方法で結果を記載する（評価方法がH/K/Rの場合のみ）
</t>
    <phoneticPr fontId="4"/>
  </si>
  <si>
    <t>evaluate_date_02</t>
    <phoneticPr fontId="3"/>
  </si>
  <si>
    <t xml:space="preserve">基本チェックリスト　評価日
</t>
    <phoneticPr fontId="3"/>
  </si>
  <si>
    <t xml:space="preserve">基本チェックリスト　バスや電車で、一人で外出していますか
</t>
    <phoneticPr fontId="3"/>
  </si>
  <si>
    <t>0：はい
1：いいえ</t>
  </si>
  <si>
    <t xml:space="preserve">基本チェックリスト　日用品の買い物をしていますか
</t>
    <phoneticPr fontId="3"/>
  </si>
  <si>
    <t xml:space="preserve">基本チェックリスト　預貯金の出し入れをしていますか
</t>
    <phoneticPr fontId="3"/>
  </si>
  <si>
    <t xml:space="preserve">基本チェックリスト　友人の家を訪ねていますか
</t>
    <phoneticPr fontId="3"/>
  </si>
  <si>
    <t xml:space="preserve">基本チェックリスト　家族や友人の相談にのっていますか
</t>
    <phoneticPr fontId="3"/>
  </si>
  <si>
    <t>climb_stair_without_handrails_or_walls</t>
    <phoneticPr fontId="3"/>
  </si>
  <si>
    <t xml:space="preserve">基本チェックリスト　階段を手すりや壁をつたわらずに昇っていますか
</t>
    <phoneticPr fontId="3"/>
  </si>
  <si>
    <t xml:space="preserve">基本チェックリスト　椅子に座った状態から何もつかまらずに立ち上がっています
</t>
    <phoneticPr fontId="3"/>
  </si>
  <si>
    <t xml:space="preserve">基本チェックリスト　15分位続けて歩いていますか
</t>
    <phoneticPr fontId="3"/>
  </si>
  <si>
    <t xml:space="preserve">基本チェックリスト　この1年間に転んだことがありますか
</t>
    <phoneticPr fontId="3"/>
  </si>
  <si>
    <t>0：いいえ
1：はい</t>
  </si>
  <si>
    <t xml:space="preserve">基本チェックリスト　転倒に対する不安は大きいですか
</t>
    <phoneticPr fontId="3"/>
  </si>
  <si>
    <t xml:space="preserve">基本チェックリスト　6ヶ月間で2kgから3kg以上の体重減少がありましたか
</t>
    <phoneticPr fontId="3"/>
  </si>
  <si>
    <t xml:space="preserve">基本チェックリスト　身長（cm）
</t>
    <phoneticPr fontId="3"/>
  </si>
  <si>
    <t xml:space="preserve">センチメートル単位入力（小数点第一位まで）
</t>
    <phoneticPr fontId="4"/>
  </si>
  <si>
    <t xml:space="preserve">基本チェックリスト　体重（kg）
</t>
    <phoneticPr fontId="3"/>
  </si>
  <si>
    <t xml:space="preserve">基本チェックリスト　半年前に比べて固いものが食べにくくなりましたか
</t>
    <phoneticPr fontId="3"/>
  </si>
  <si>
    <t xml:space="preserve">基本チェックリスト　お茶や汁物等でむせることがありますか
</t>
    <phoneticPr fontId="3"/>
  </si>
  <si>
    <t xml:space="preserve">基本チェックリスト　口の渇きが気になりますか
</t>
    <phoneticPr fontId="3"/>
  </si>
  <si>
    <t xml:space="preserve">基本チェックリスト　週に1回以上は外出していますか
</t>
    <phoneticPr fontId="3"/>
  </si>
  <si>
    <t xml:space="preserve">基本チェックリスト　昨年と比べて外出の回数が減っていますか
</t>
    <phoneticPr fontId="3"/>
  </si>
  <si>
    <t xml:space="preserve">基本チェックリスト　周りの人から｢いつも同じ事を聞く｣などの物忘れがあると言われますか
</t>
    <phoneticPr fontId="3"/>
  </si>
  <si>
    <t xml:space="preserve">基本チェックリスト　自分で電話番号を調べて、電話をかけることをしていますか
</t>
    <phoneticPr fontId="3"/>
  </si>
  <si>
    <t xml:space="preserve">基本チェックリスト　今日が何月何日かわからない時がありますか
</t>
    <phoneticPr fontId="3"/>
  </si>
  <si>
    <t xml:space="preserve">基本チェックリスト　（ここ2週間）毎日の生活に充実感がない
</t>
    <phoneticPr fontId="3"/>
  </si>
  <si>
    <t xml:space="preserve">基本チェックリスト　（ここ2週間）これまで楽しんでやれていたことが楽しめなくなった
</t>
    <phoneticPr fontId="3"/>
  </si>
  <si>
    <t xml:space="preserve">基本チェックリスト　（ここ2週間）以前は楽にできていたことが今はおっくうに感じられる
</t>
    <phoneticPr fontId="3"/>
  </si>
  <si>
    <t xml:space="preserve">基本チェックリスト　（ここ2週間）自分が役に立つ人間だと思えない
</t>
    <phoneticPr fontId="3"/>
  </si>
  <si>
    <t xml:space="preserve">基本チェックリスト　（ここ2週間）わけもなく疲れたような感じがする
</t>
    <phoneticPr fontId="3"/>
  </si>
  <si>
    <t>evaluate_date_03</t>
    <phoneticPr fontId="3"/>
  </si>
  <si>
    <t xml:space="preserve">改定長谷川式認知症スケール　評価日
</t>
    <phoneticPr fontId="3"/>
  </si>
  <si>
    <t xml:space="preserve">改定長谷川式認知症スケール　改定長谷川式認知症スケール
</t>
    <phoneticPr fontId="3"/>
  </si>
  <si>
    <t xml:space="preserve">HDS-Rの値を記載する
</t>
    <phoneticPr fontId="4"/>
  </si>
  <si>
    <t>「10」</t>
    <phoneticPr fontId="4"/>
  </si>
  <si>
    <t xml:space="preserve">改定長谷川式認知症スケール　年齢　お年はいくつですか？
</t>
    <phoneticPr fontId="5"/>
  </si>
  <si>
    <t>01：誤り
02：正答</t>
  </si>
  <si>
    <t xml:space="preserve">改定長谷川式認知症スケール　時間の見当識　今日は何年何月何日ですか？何曜日ですか？
</t>
    <phoneticPr fontId="5"/>
  </si>
  <si>
    <t>01：誤り
02：1つ正答
03：2つ正答
04：3つ正答
05：4つ正答</t>
  </si>
  <si>
    <t xml:space="preserve">改定長谷川式認知症スケール　場所の見当識　私たちが今いるところはどこですか？
</t>
    <phoneticPr fontId="5"/>
  </si>
  <si>
    <t>01：誤り
02：選択して正答
03：自発的に正答</t>
  </si>
  <si>
    <t xml:space="preserve">改定長谷川式認知症スケール　復唱　（3つのものの名前を繰り返す）
</t>
  </si>
  <si>
    <t>01：誤り
02：1つ正答
03：2つ正答
04：3つ正答</t>
  </si>
  <si>
    <t xml:space="preserve">改定長谷川式認知症スケール　計算　100から7を順番に引く（2回）
</t>
  </si>
  <si>
    <t>01：誤り
02：1つ正答
03：2つ正答</t>
  </si>
  <si>
    <t xml:space="preserve">改定長谷川式認知症スケール　数字の逆唱　6－8－2
</t>
  </si>
  <si>
    <t xml:space="preserve">改定長谷川式認知症スケール　数字の逆唱　3－5－2－9
</t>
  </si>
  <si>
    <t xml:space="preserve">改定長谷川式認知症スケール　3つの言葉の遅延再生　No.12のものの名前を思い出す（1つめ）
</t>
  </si>
  <si>
    <t>01：誤り
02：正答（ヒントあり）
03：正答</t>
  </si>
  <si>
    <t xml:space="preserve">改定長谷川式認知症スケール　3つの言葉の遅延再生　No.12のものの名前を思い出す（2つめ）
</t>
  </si>
  <si>
    <t xml:space="preserve">改定長谷川式認知症スケール　3つの言葉の遅延再生　No.12のものの名前を思い出す（3つめ）
</t>
  </si>
  <si>
    <t xml:space="preserve">改定長谷川式認知症スケール　物品記銘　相互に無関係な5つのものの名前をきく
</t>
  </si>
  <si>
    <t>01：誤り
02：1つ正答
03：2つ正答
04：3つ正答
05：4つ正答
06：5つ正答</t>
  </si>
  <si>
    <t xml:space="preserve">改定長谷川式認知症スケール　言語の流暢性　野菜の名前をできるだけたくさん言う
</t>
    <phoneticPr fontId="5"/>
  </si>
  <si>
    <t>01：0～5個
02：6個
03：7個
04：8個
05：9個
06：10個以上</t>
  </si>
  <si>
    <t>evaluate_date_04</t>
    <phoneticPr fontId="3"/>
  </si>
  <si>
    <t xml:space="preserve">FIM　評価日
</t>
    <phoneticPr fontId="3"/>
  </si>
  <si>
    <t xml:space="preserve">FIM　食事
</t>
    <phoneticPr fontId="3"/>
  </si>
  <si>
    <t>01：完全自立
02：修正自立
03：監視又は準備
04：最小介助
05：中等度介助
06：最大介助
07：全介助</t>
  </si>
  <si>
    <t xml:space="preserve">FIM　整容　
</t>
    <phoneticPr fontId="3"/>
  </si>
  <si>
    <t xml:space="preserve">FIM　清拭　
</t>
    <phoneticPr fontId="3"/>
  </si>
  <si>
    <t xml:space="preserve">FIM　更衣（上半身）
</t>
    <phoneticPr fontId="3"/>
  </si>
  <si>
    <t xml:space="preserve">FIM　更衣（下半身）　
</t>
    <phoneticPr fontId="3"/>
  </si>
  <si>
    <t xml:space="preserve">FIM　トイレ
</t>
    <phoneticPr fontId="3"/>
  </si>
  <si>
    <t xml:space="preserve">FIM　排尿コントロール　
</t>
    <phoneticPr fontId="3"/>
  </si>
  <si>
    <t xml:space="preserve">FIM　排便コントロール　
</t>
    <phoneticPr fontId="3"/>
  </si>
  <si>
    <t xml:space="preserve">FIM　ベッド・車椅子移乗
</t>
    <phoneticPr fontId="3"/>
  </si>
  <si>
    <t xml:space="preserve">FIM　トイレ移乗
</t>
    <phoneticPr fontId="3"/>
  </si>
  <si>
    <t xml:space="preserve">FIM　浴槽・シャワー移乗
</t>
    <phoneticPr fontId="3"/>
  </si>
  <si>
    <t xml:space="preserve">FIM　歩行・車椅子移動
</t>
    <phoneticPr fontId="3"/>
  </si>
  <si>
    <t xml:space="preserve">FIM　階段移動
</t>
    <phoneticPr fontId="3"/>
  </si>
  <si>
    <t xml:space="preserve">FIM　理解　
</t>
    <phoneticPr fontId="3"/>
  </si>
  <si>
    <t xml:space="preserve">FIM　表出　
</t>
    <phoneticPr fontId="3"/>
  </si>
  <si>
    <t xml:space="preserve">FIM　社会的交流　
</t>
    <phoneticPr fontId="3"/>
  </si>
  <si>
    <t xml:space="preserve">FIM　問題解決　
</t>
    <phoneticPr fontId="3"/>
  </si>
  <si>
    <t xml:space="preserve">FIM　記憶
</t>
    <phoneticPr fontId="3"/>
  </si>
  <si>
    <t>※職種コード</t>
    <phoneticPr fontId="4"/>
  </si>
  <si>
    <t>№</t>
  </si>
  <si>
    <t>職種コード</t>
    <rPh sb="0" eb="2">
      <t>ショクシュ</t>
    </rPh>
    <phoneticPr fontId="4"/>
  </si>
  <si>
    <t>名称</t>
  </si>
  <si>
    <t>010</t>
  </si>
  <si>
    <t>医師</t>
  </si>
  <si>
    <t>020</t>
  </si>
  <si>
    <t>歯科医師</t>
  </si>
  <si>
    <t>030</t>
  </si>
  <si>
    <t>薬剤師</t>
  </si>
  <si>
    <t>040</t>
  </si>
  <si>
    <t>看護師</t>
  </si>
  <si>
    <t>050</t>
  </si>
  <si>
    <t>准看護師</t>
  </si>
  <si>
    <t>060</t>
  </si>
  <si>
    <t>保健師</t>
  </si>
  <si>
    <t>070</t>
  </si>
  <si>
    <t>助産師</t>
  </si>
  <si>
    <t>080</t>
  </si>
  <si>
    <t>理学療法士</t>
  </si>
  <si>
    <t>090</t>
  </si>
  <si>
    <t>作業療法士</t>
  </si>
  <si>
    <t>100</t>
  </si>
  <si>
    <t>言語聴覚士</t>
  </si>
  <si>
    <t>110</t>
  </si>
  <si>
    <t>柔道整復師</t>
  </si>
  <si>
    <t>120</t>
  </si>
  <si>
    <t>あん摩マッサージ指圧師</t>
  </si>
  <si>
    <t>125</t>
  </si>
  <si>
    <t>はり師・きゅう師</t>
  </si>
  <si>
    <t>130</t>
  </si>
  <si>
    <t>歯科衛生士</t>
  </si>
  <si>
    <t>140</t>
  </si>
  <si>
    <t>精神保健福祉士</t>
  </si>
  <si>
    <t>150</t>
  </si>
  <si>
    <t>介護支援専門員</t>
  </si>
  <si>
    <t>160</t>
  </si>
  <si>
    <t>社会福祉士</t>
  </si>
  <si>
    <t>170</t>
  </si>
  <si>
    <t>介護福祉士</t>
  </si>
  <si>
    <t>180</t>
  </si>
  <si>
    <t>福祉用具専門相談員</t>
  </si>
  <si>
    <t>190</t>
  </si>
  <si>
    <t>管理栄養士</t>
  </si>
  <si>
    <t>200</t>
  </si>
  <si>
    <t>栄養士</t>
  </si>
  <si>
    <t>210</t>
  </si>
  <si>
    <t>その他</t>
  </si>
  <si>
    <t>999</t>
  </si>
  <si>
    <t>不明</t>
  </si>
  <si>
    <t>ICFコード心身機能</t>
    <rPh sb="6" eb="8">
      <t>シンシン</t>
    </rPh>
    <rPh sb="8" eb="10">
      <t>キノウ</t>
    </rPh>
    <phoneticPr fontId="4"/>
  </si>
  <si>
    <t>通し</t>
    <rPh sb="0" eb="1">
      <t>トオ</t>
    </rPh>
    <phoneticPr fontId="4"/>
  </si>
  <si>
    <t>含まれる行為</t>
    <rPh sb="0" eb="1">
      <t>フク</t>
    </rPh>
    <rPh sb="4" eb="6">
      <t>コウイ</t>
    </rPh>
    <phoneticPr fontId="4"/>
  </si>
  <si>
    <t>ICFコード</t>
    <phoneticPr fontId="4"/>
  </si>
  <si>
    <t>ICF(国際生活機能分類）名称</t>
    <rPh sb="13" eb="15">
      <t>メイショウ</t>
    </rPh>
    <phoneticPr fontId="4"/>
  </si>
  <si>
    <t>コードの説明</t>
    <rPh sb="4" eb="6">
      <t>セツメイ</t>
    </rPh>
    <phoneticPr fontId="4"/>
  </si>
  <si>
    <t>意識の維持・改善</t>
    <rPh sb="0" eb="2">
      <t>イシキ</t>
    </rPh>
    <rPh sb="3" eb="5">
      <t>イジ</t>
    </rPh>
    <rPh sb="6" eb="8">
      <t>カイゼン</t>
    </rPh>
    <phoneticPr fontId="4"/>
  </si>
  <si>
    <t>b110</t>
    <phoneticPr fontId="4"/>
  </si>
  <si>
    <t>意識機能</t>
    <rPh sb="0" eb="2">
      <t>イシキ</t>
    </rPh>
    <rPh sb="2" eb="4">
      <t>キノウ</t>
    </rPh>
    <phoneticPr fontId="4"/>
  </si>
  <si>
    <t>意識の状態やその連続性、質に関する機能。機能障害の例として、傾眠傾向やせん妄を含む。</t>
    <rPh sb="0" eb="2">
      <t>イシキ</t>
    </rPh>
    <rPh sb="3" eb="5">
      <t>ジョウタイ</t>
    </rPh>
    <rPh sb="8" eb="11">
      <t>レンゾクセイ</t>
    </rPh>
    <rPh sb="12" eb="13">
      <t>シツ</t>
    </rPh>
    <rPh sb="14" eb="15">
      <t>カン</t>
    </rPh>
    <rPh sb="17" eb="19">
      <t>キノウ</t>
    </rPh>
    <rPh sb="20" eb="22">
      <t>キノウ</t>
    </rPh>
    <rPh sb="22" eb="24">
      <t>ショウガイ</t>
    </rPh>
    <rPh sb="25" eb="26">
      <t>レイ</t>
    </rPh>
    <rPh sb="30" eb="32">
      <t>ケイミン</t>
    </rPh>
    <rPh sb="32" eb="34">
      <t>ケイコウ</t>
    </rPh>
    <rPh sb="37" eb="38">
      <t>モウ</t>
    </rPh>
    <rPh sb="39" eb="40">
      <t>フク</t>
    </rPh>
    <phoneticPr fontId="4"/>
  </si>
  <si>
    <t>見当識の維持・改善</t>
    <rPh sb="0" eb="3">
      <t>ケントウシキ</t>
    </rPh>
    <rPh sb="4" eb="6">
      <t>イジ</t>
    </rPh>
    <rPh sb="7" eb="9">
      <t>カイゼン</t>
    </rPh>
    <phoneticPr fontId="4"/>
  </si>
  <si>
    <t>b114</t>
    <phoneticPr fontId="4"/>
  </si>
  <si>
    <t>見当識機能</t>
    <rPh sb="0" eb="3">
      <t>ケントウシキ</t>
    </rPh>
    <rPh sb="3" eb="5">
      <t>キノウ</t>
    </rPh>
    <phoneticPr fontId="4"/>
  </si>
  <si>
    <t>自己、他者、時間、周囲環境との関係を知り確かめる全般的精神機能。時間、場所、人に対する認識を含む。</t>
    <rPh sb="0" eb="2">
      <t>ジコ</t>
    </rPh>
    <rPh sb="3" eb="5">
      <t>タシャ</t>
    </rPh>
    <rPh sb="6" eb="8">
      <t>ジカン</t>
    </rPh>
    <rPh sb="9" eb="11">
      <t>シュウイ</t>
    </rPh>
    <rPh sb="11" eb="13">
      <t>カンキョウ</t>
    </rPh>
    <rPh sb="15" eb="17">
      <t>カンケイ</t>
    </rPh>
    <rPh sb="18" eb="19">
      <t>シ</t>
    </rPh>
    <rPh sb="20" eb="21">
      <t>タシ</t>
    </rPh>
    <rPh sb="24" eb="27">
      <t>ゼンパンテキ</t>
    </rPh>
    <rPh sb="27" eb="29">
      <t>セイシン</t>
    </rPh>
    <rPh sb="29" eb="31">
      <t>キノウ</t>
    </rPh>
    <rPh sb="32" eb="34">
      <t>ジカン</t>
    </rPh>
    <rPh sb="35" eb="37">
      <t>バショ</t>
    </rPh>
    <rPh sb="38" eb="39">
      <t>ヒト</t>
    </rPh>
    <rPh sb="40" eb="41">
      <t>タイ</t>
    </rPh>
    <rPh sb="43" eb="45">
      <t>ニンシキ</t>
    </rPh>
    <rPh sb="46" eb="47">
      <t>フク</t>
    </rPh>
    <phoneticPr fontId="4"/>
  </si>
  <si>
    <t>意欲の維持・向上</t>
    <rPh sb="0" eb="2">
      <t>イヨク</t>
    </rPh>
    <rPh sb="3" eb="5">
      <t>イジ</t>
    </rPh>
    <rPh sb="6" eb="8">
      <t>コウジョウ</t>
    </rPh>
    <phoneticPr fontId="4"/>
  </si>
  <si>
    <t>b130</t>
  </si>
  <si>
    <t>活力と欲動の機能</t>
    <rPh sb="0" eb="2">
      <t>カツリョク</t>
    </rPh>
    <rPh sb="3" eb="5">
      <t>ヨクドウ</t>
    </rPh>
    <rPh sb="6" eb="8">
      <t>キノウ</t>
    </rPh>
    <phoneticPr fontId="4"/>
  </si>
  <si>
    <t>個別的なニーズと全体的な目標を首尾一貫して達成させるような、生理的及び心理的機序としての全般的精神機能。活力や動機付けを含む。</t>
    <rPh sb="0" eb="3">
      <t>コベツテキ</t>
    </rPh>
    <rPh sb="8" eb="11">
      <t>ゼンタイテキ</t>
    </rPh>
    <rPh sb="12" eb="14">
      <t>モクヒョウ</t>
    </rPh>
    <rPh sb="15" eb="19">
      <t>シュビイッカン</t>
    </rPh>
    <rPh sb="21" eb="23">
      <t>タッセイ</t>
    </rPh>
    <rPh sb="30" eb="33">
      <t>セイリテキ</t>
    </rPh>
    <rPh sb="33" eb="34">
      <t>オヨ</t>
    </rPh>
    <rPh sb="35" eb="38">
      <t>シンリテキ</t>
    </rPh>
    <rPh sb="38" eb="40">
      <t>キジョ</t>
    </rPh>
    <rPh sb="44" eb="47">
      <t>ゼンパンテキ</t>
    </rPh>
    <rPh sb="47" eb="49">
      <t>セイシン</t>
    </rPh>
    <rPh sb="49" eb="51">
      <t>キノウ</t>
    </rPh>
    <rPh sb="52" eb="54">
      <t>カツリョク</t>
    </rPh>
    <rPh sb="55" eb="57">
      <t>ドウキ</t>
    </rPh>
    <rPh sb="57" eb="58">
      <t>ヅ</t>
    </rPh>
    <rPh sb="60" eb="61">
      <t>フク</t>
    </rPh>
    <phoneticPr fontId="4"/>
  </si>
  <si>
    <t>睡眠の維持・改善</t>
    <rPh sb="0" eb="2">
      <t>スイミン</t>
    </rPh>
    <rPh sb="3" eb="5">
      <t>イジ</t>
    </rPh>
    <rPh sb="6" eb="8">
      <t>カイゼン</t>
    </rPh>
    <phoneticPr fontId="4"/>
  </si>
  <si>
    <t>b134</t>
  </si>
  <si>
    <t>睡眠機能</t>
    <rPh sb="0" eb="2">
      <t>スイミン</t>
    </rPh>
    <rPh sb="2" eb="4">
      <t>キノウ</t>
    </rPh>
    <phoneticPr fontId="4"/>
  </si>
  <si>
    <t>睡眠の量、入眠、睡眠の維持や質、睡眠周期に関する機能。機能障害の例として、不眠症、睡眠覚醒リズムの異常がある。</t>
    <rPh sb="0" eb="2">
      <t>スイミン</t>
    </rPh>
    <rPh sb="3" eb="4">
      <t>リョウ</t>
    </rPh>
    <rPh sb="5" eb="7">
      <t>ニュウミン</t>
    </rPh>
    <rPh sb="8" eb="10">
      <t>スイミン</t>
    </rPh>
    <rPh sb="11" eb="13">
      <t>イジ</t>
    </rPh>
    <rPh sb="14" eb="15">
      <t>シツ</t>
    </rPh>
    <rPh sb="16" eb="18">
      <t>スイミン</t>
    </rPh>
    <rPh sb="18" eb="20">
      <t>シュウキ</t>
    </rPh>
    <rPh sb="21" eb="22">
      <t>カン</t>
    </rPh>
    <rPh sb="24" eb="26">
      <t>キノウ</t>
    </rPh>
    <rPh sb="27" eb="29">
      <t>キノウ</t>
    </rPh>
    <rPh sb="29" eb="31">
      <t>ショウガイ</t>
    </rPh>
    <rPh sb="32" eb="33">
      <t>レイ</t>
    </rPh>
    <rPh sb="37" eb="40">
      <t>フミンショウ</t>
    </rPh>
    <rPh sb="41" eb="43">
      <t>スイミン</t>
    </rPh>
    <rPh sb="43" eb="45">
      <t>カクセイ</t>
    </rPh>
    <rPh sb="49" eb="51">
      <t>イジョウ</t>
    </rPh>
    <phoneticPr fontId="4"/>
  </si>
  <si>
    <t>関節可動域の維持・改善</t>
    <rPh sb="0" eb="2">
      <t>カンセツ</t>
    </rPh>
    <rPh sb="2" eb="5">
      <t>カドウイキ</t>
    </rPh>
    <rPh sb="6" eb="8">
      <t>イジ</t>
    </rPh>
    <rPh sb="9" eb="11">
      <t>カイゼン</t>
    </rPh>
    <phoneticPr fontId="4"/>
  </si>
  <si>
    <t>b710</t>
  </si>
  <si>
    <t>関節の可動性の機能</t>
    <rPh sb="0" eb="2">
      <t>カンセツ</t>
    </rPh>
    <rPh sb="3" eb="6">
      <t>カドウセイ</t>
    </rPh>
    <rPh sb="7" eb="9">
      <t>キノウ</t>
    </rPh>
    <phoneticPr fontId="4"/>
  </si>
  <si>
    <t>関節の可動域と動きやすさの機能。</t>
    <rPh sb="0" eb="2">
      <t>カンセツ</t>
    </rPh>
    <rPh sb="3" eb="6">
      <t>カドウイキ</t>
    </rPh>
    <rPh sb="7" eb="8">
      <t>ウゴ</t>
    </rPh>
    <rPh sb="13" eb="15">
      <t>キノウ</t>
    </rPh>
    <phoneticPr fontId="4"/>
  </si>
  <si>
    <t>筋力の維持・改善</t>
    <rPh sb="0" eb="2">
      <t>キンリョク</t>
    </rPh>
    <rPh sb="3" eb="5">
      <t>イジ</t>
    </rPh>
    <rPh sb="6" eb="8">
      <t>カイゼン</t>
    </rPh>
    <phoneticPr fontId="4"/>
  </si>
  <si>
    <t>b730</t>
  </si>
  <si>
    <t>筋力の機能</t>
    <rPh sb="0" eb="2">
      <t>キンリョク</t>
    </rPh>
    <rPh sb="3" eb="5">
      <t>キノウ</t>
    </rPh>
    <phoneticPr fontId="4"/>
  </si>
  <si>
    <t>１つの筋や筋群の収縮によって生み出される力に関する機能。</t>
    <rPh sb="3" eb="4">
      <t>キン</t>
    </rPh>
    <rPh sb="5" eb="7">
      <t>キングン</t>
    </rPh>
    <rPh sb="8" eb="10">
      <t>シュウシュク</t>
    </rPh>
    <rPh sb="14" eb="15">
      <t>ウ</t>
    </rPh>
    <rPh sb="16" eb="17">
      <t>ダ</t>
    </rPh>
    <rPh sb="20" eb="21">
      <t>チカラ</t>
    </rPh>
    <rPh sb="22" eb="23">
      <t>カン</t>
    </rPh>
    <rPh sb="25" eb="27">
      <t>キノウ</t>
    </rPh>
    <phoneticPr fontId="4"/>
  </si>
  <si>
    <t>疼痛の緩和</t>
    <rPh sb="0" eb="2">
      <t>トウツウ</t>
    </rPh>
    <rPh sb="3" eb="5">
      <t>カンワ</t>
    </rPh>
    <phoneticPr fontId="4"/>
  </si>
  <si>
    <t>b280</t>
  </si>
  <si>
    <t>痛みの感覚</t>
    <rPh sb="0" eb="1">
      <t>イタ</t>
    </rPh>
    <rPh sb="3" eb="5">
      <t>カンカク</t>
    </rPh>
    <phoneticPr fontId="4"/>
  </si>
  <si>
    <t>身体部位の損傷やその可能性を示す、不愉快な感覚。</t>
    <rPh sb="0" eb="2">
      <t>シンタイ</t>
    </rPh>
    <rPh sb="2" eb="4">
      <t>ブイ</t>
    </rPh>
    <rPh sb="5" eb="7">
      <t>ソンショウ</t>
    </rPh>
    <rPh sb="10" eb="13">
      <t>カノウセイ</t>
    </rPh>
    <rPh sb="14" eb="15">
      <t>シメ</t>
    </rPh>
    <rPh sb="17" eb="20">
      <t>フユカイ</t>
    </rPh>
    <rPh sb="21" eb="23">
      <t>カンカク</t>
    </rPh>
    <phoneticPr fontId="4"/>
  </si>
  <si>
    <t>呼吸機能の維持・改善</t>
    <rPh sb="0" eb="2">
      <t>コキュウ</t>
    </rPh>
    <rPh sb="2" eb="4">
      <t>キノウ</t>
    </rPh>
    <rPh sb="5" eb="7">
      <t>イジ</t>
    </rPh>
    <rPh sb="8" eb="10">
      <t>カイゼン</t>
    </rPh>
    <phoneticPr fontId="4"/>
  </si>
  <si>
    <t>b440</t>
    <phoneticPr fontId="4"/>
  </si>
  <si>
    <t>呼吸機能</t>
    <rPh sb="0" eb="2">
      <t>コキュウ</t>
    </rPh>
    <rPh sb="2" eb="4">
      <t>キノウ</t>
    </rPh>
    <phoneticPr fontId="4"/>
  </si>
  <si>
    <t>呼気、吸気、ガス交換に関わる全般的機能。</t>
    <rPh sb="0" eb="2">
      <t>コキ</t>
    </rPh>
    <rPh sb="3" eb="5">
      <t>キュウキ</t>
    </rPh>
    <rPh sb="8" eb="10">
      <t>コウカン</t>
    </rPh>
    <rPh sb="11" eb="12">
      <t>カカ</t>
    </rPh>
    <rPh sb="14" eb="17">
      <t>ゼンパンテキ</t>
    </rPh>
    <rPh sb="17" eb="19">
      <t>キノウ</t>
    </rPh>
    <phoneticPr fontId="4"/>
  </si>
  <si>
    <r>
      <rPr>
        <sz val="10"/>
        <color theme="1"/>
        <rFont val="游ゴシック"/>
        <family val="3"/>
        <charset val="128"/>
        <scheme val="minor"/>
      </rPr>
      <t>運動耐</t>
    </r>
    <r>
      <rPr>
        <sz val="10"/>
        <color rgb="FFFF0000"/>
        <rFont val="游ゴシック"/>
        <family val="3"/>
        <charset val="128"/>
        <scheme val="minor"/>
      </rPr>
      <t>容</t>
    </r>
    <r>
      <rPr>
        <sz val="10"/>
        <color theme="1"/>
        <rFont val="游ゴシック"/>
        <family val="3"/>
        <charset val="128"/>
        <scheme val="minor"/>
      </rPr>
      <t>能の</t>
    </r>
    <r>
      <rPr>
        <sz val="10"/>
        <rFont val="游ゴシック"/>
        <family val="3"/>
        <charset val="128"/>
        <scheme val="minor"/>
      </rPr>
      <t>維持・改善</t>
    </r>
    <rPh sb="6" eb="8">
      <t>イジ</t>
    </rPh>
    <rPh sb="9" eb="11">
      <t>カイゼン</t>
    </rPh>
    <phoneticPr fontId="4"/>
  </si>
  <si>
    <t>b455</t>
  </si>
  <si>
    <r>
      <rPr>
        <sz val="10"/>
        <color theme="1"/>
        <rFont val="游ゴシック"/>
        <family val="3"/>
        <charset val="128"/>
        <scheme val="minor"/>
      </rPr>
      <t>運動耐</t>
    </r>
    <r>
      <rPr>
        <sz val="10"/>
        <color rgb="FFFF0000"/>
        <rFont val="游ゴシック"/>
        <family val="3"/>
        <charset val="128"/>
        <scheme val="minor"/>
      </rPr>
      <t>容</t>
    </r>
    <r>
      <rPr>
        <sz val="10"/>
        <color theme="1"/>
        <rFont val="游ゴシック"/>
        <family val="3"/>
        <charset val="128"/>
        <scheme val="minor"/>
      </rPr>
      <t>能</t>
    </r>
    <phoneticPr fontId="4"/>
  </si>
  <si>
    <t>身体運動負荷に耐えるために必要な、呼吸や心血管系の能力に関する機能。</t>
    <rPh sb="0" eb="2">
      <t>シンタイ</t>
    </rPh>
    <rPh sb="2" eb="4">
      <t>ウンドウ</t>
    </rPh>
    <rPh sb="4" eb="6">
      <t>フカ</t>
    </rPh>
    <rPh sb="7" eb="8">
      <t>タ</t>
    </rPh>
    <rPh sb="13" eb="15">
      <t>ヒツヨウ</t>
    </rPh>
    <rPh sb="17" eb="19">
      <t>コキュウ</t>
    </rPh>
    <rPh sb="20" eb="21">
      <t>シン</t>
    </rPh>
    <rPh sb="21" eb="24">
      <t>ケッカンケイ</t>
    </rPh>
    <rPh sb="25" eb="27">
      <t>ノウリョク</t>
    </rPh>
    <rPh sb="28" eb="29">
      <t>カン</t>
    </rPh>
    <rPh sb="31" eb="33">
      <t>キノウ</t>
    </rPh>
    <phoneticPr fontId="4"/>
  </si>
  <si>
    <t>摂食嚥下機能の維持・改善</t>
    <rPh sb="0" eb="2">
      <t>セッショク</t>
    </rPh>
    <rPh sb="2" eb="4">
      <t>エンゲ</t>
    </rPh>
    <rPh sb="4" eb="6">
      <t>キノウ</t>
    </rPh>
    <rPh sb="7" eb="9">
      <t>イジ</t>
    </rPh>
    <rPh sb="10" eb="12">
      <t>カイゼン</t>
    </rPh>
    <phoneticPr fontId="4"/>
  </si>
  <si>
    <t>b510</t>
  </si>
  <si>
    <t>摂食機能</t>
    <rPh sb="0" eb="2">
      <t>セッショク</t>
    </rPh>
    <rPh sb="2" eb="4">
      <t>キノウ</t>
    </rPh>
    <phoneticPr fontId="4"/>
  </si>
  <si>
    <t>固形物や液体を口から身体に取り入れ、処理する機能。例えば、食物を認知して口に運んだ後、咀嚼して飲み込みやすい形状（食隗）にまとめ、舌によって口腔から咽頭に送り込み、嚥下によって食道に送る一連の流れに関わる機能。</t>
    <rPh sb="0" eb="3">
      <t>コケイブツ</t>
    </rPh>
    <rPh sb="4" eb="6">
      <t>エキタイ</t>
    </rPh>
    <rPh sb="7" eb="8">
      <t>クチ</t>
    </rPh>
    <rPh sb="10" eb="12">
      <t>シンタイ</t>
    </rPh>
    <rPh sb="13" eb="14">
      <t>ト</t>
    </rPh>
    <rPh sb="15" eb="16">
      <t>イ</t>
    </rPh>
    <rPh sb="18" eb="20">
      <t>ショリ</t>
    </rPh>
    <rPh sb="22" eb="24">
      <t>キノウ</t>
    </rPh>
    <rPh sb="25" eb="26">
      <t>タト</t>
    </rPh>
    <rPh sb="29" eb="31">
      <t>ショクモツ</t>
    </rPh>
    <rPh sb="32" eb="34">
      <t>ニンチ</t>
    </rPh>
    <rPh sb="36" eb="37">
      <t>クチ</t>
    </rPh>
    <rPh sb="38" eb="39">
      <t>ハコ</t>
    </rPh>
    <rPh sb="41" eb="42">
      <t>ノチ</t>
    </rPh>
    <rPh sb="43" eb="45">
      <t>ソシャク</t>
    </rPh>
    <rPh sb="47" eb="48">
      <t>ノ</t>
    </rPh>
    <rPh sb="49" eb="50">
      <t>コ</t>
    </rPh>
    <rPh sb="54" eb="56">
      <t>ケイジョウ</t>
    </rPh>
    <rPh sb="57" eb="58">
      <t>ショク</t>
    </rPh>
    <rPh sb="58" eb="59">
      <t>カイ</t>
    </rPh>
    <rPh sb="65" eb="66">
      <t>ゼツ</t>
    </rPh>
    <rPh sb="70" eb="72">
      <t>コウクウ</t>
    </rPh>
    <rPh sb="74" eb="76">
      <t>イントウ</t>
    </rPh>
    <rPh sb="77" eb="78">
      <t>オク</t>
    </rPh>
    <rPh sb="79" eb="80">
      <t>コ</t>
    </rPh>
    <rPh sb="82" eb="84">
      <t>エンゲ</t>
    </rPh>
    <rPh sb="88" eb="90">
      <t>ショクドウ</t>
    </rPh>
    <rPh sb="91" eb="92">
      <t>オク</t>
    </rPh>
    <rPh sb="93" eb="95">
      <t>イチレン</t>
    </rPh>
    <rPh sb="96" eb="97">
      <t>ナガ</t>
    </rPh>
    <rPh sb="99" eb="100">
      <t>カカ</t>
    </rPh>
    <rPh sb="102" eb="104">
      <t>キノウ</t>
    </rPh>
    <phoneticPr fontId="4"/>
  </si>
  <si>
    <t>言語機能の維持・改善</t>
    <rPh sb="0" eb="2">
      <t>ゲンゴ</t>
    </rPh>
    <rPh sb="2" eb="4">
      <t>キノウ</t>
    </rPh>
    <rPh sb="5" eb="7">
      <t>イジ</t>
    </rPh>
    <rPh sb="8" eb="10">
      <t>カイゼン</t>
    </rPh>
    <phoneticPr fontId="4"/>
  </si>
  <si>
    <t>b167</t>
    <phoneticPr fontId="4"/>
  </si>
  <si>
    <t>言語に関する精神機能</t>
    <phoneticPr fontId="4"/>
  </si>
  <si>
    <t>話し言葉、書き言葉、及び手話など他の形式の言語の理解、表出、統合に関する機能。機能障害の例として失語症がある。</t>
    <rPh sb="0" eb="1">
      <t>ハナ</t>
    </rPh>
    <rPh sb="2" eb="4">
      <t>コトバ</t>
    </rPh>
    <rPh sb="5" eb="6">
      <t>カ</t>
    </rPh>
    <rPh sb="7" eb="9">
      <t>コトバ</t>
    </rPh>
    <rPh sb="10" eb="11">
      <t>オヨ</t>
    </rPh>
    <rPh sb="12" eb="14">
      <t>シュワ</t>
    </rPh>
    <rPh sb="16" eb="17">
      <t>タ</t>
    </rPh>
    <rPh sb="18" eb="20">
      <t>ケイシキ</t>
    </rPh>
    <rPh sb="21" eb="23">
      <t>ゲンゴ</t>
    </rPh>
    <rPh sb="24" eb="26">
      <t>リカイ</t>
    </rPh>
    <rPh sb="27" eb="29">
      <t>ヒョウシュツ</t>
    </rPh>
    <rPh sb="30" eb="32">
      <t>トウゴウ</t>
    </rPh>
    <rPh sb="33" eb="34">
      <t>カン</t>
    </rPh>
    <rPh sb="36" eb="38">
      <t>キノウ</t>
    </rPh>
    <rPh sb="39" eb="41">
      <t>キノウ</t>
    </rPh>
    <rPh sb="41" eb="43">
      <t>ショウガイ</t>
    </rPh>
    <rPh sb="44" eb="45">
      <t>レイ</t>
    </rPh>
    <rPh sb="48" eb="51">
      <t>シツゴショウ</t>
    </rPh>
    <phoneticPr fontId="4"/>
  </si>
  <si>
    <t>構音機能の維持・改善</t>
    <rPh sb="0" eb="2">
      <t>コウオン</t>
    </rPh>
    <rPh sb="2" eb="4">
      <t>キノウ</t>
    </rPh>
    <rPh sb="5" eb="7">
      <t>イジ</t>
    </rPh>
    <rPh sb="8" eb="10">
      <t>カイゼン</t>
    </rPh>
    <phoneticPr fontId="4"/>
  </si>
  <si>
    <t>b310-399</t>
  </si>
  <si>
    <t>音声と発話の機能</t>
    <rPh sb="0" eb="2">
      <t>オンセイ</t>
    </rPh>
    <rPh sb="3" eb="5">
      <t>ハツワ</t>
    </rPh>
    <rPh sb="6" eb="8">
      <t>キノウ</t>
    </rPh>
    <phoneticPr fontId="4"/>
  </si>
  <si>
    <t>音声と発話を産生する機能。</t>
    <rPh sb="0" eb="2">
      <t>オンセイ</t>
    </rPh>
    <rPh sb="3" eb="5">
      <t>ハツワ</t>
    </rPh>
    <rPh sb="6" eb="8">
      <t>サンセイ</t>
    </rPh>
    <rPh sb="10" eb="12">
      <t>キノウ</t>
    </rPh>
    <phoneticPr fontId="4"/>
  </si>
  <si>
    <t>注意機能の維持・改善</t>
    <rPh sb="0" eb="2">
      <t>チュウイ</t>
    </rPh>
    <rPh sb="2" eb="4">
      <t>キノウ</t>
    </rPh>
    <rPh sb="5" eb="7">
      <t>イジ</t>
    </rPh>
    <rPh sb="8" eb="10">
      <t>カイゼン</t>
    </rPh>
    <phoneticPr fontId="4"/>
  </si>
  <si>
    <t>b140</t>
  </si>
  <si>
    <t>注意機能</t>
    <rPh sb="0" eb="2">
      <t>チュウイ</t>
    </rPh>
    <rPh sb="2" eb="4">
      <t>キノウ</t>
    </rPh>
    <phoneticPr fontId="4"/>
  </si>
  <si>
    <t>所定の時間、外的刺激や内的経験に集中する個別的精神機能。注意の持続、選択、配分、転換等を含む。</t>
    <rPh sb="28" eb="30">
      <t>チュウイ</t>
    </rPh>
    <rPh sb="31" eb="33">
      <t>ジゾク</t>
    </rPh>
    <rPh sb="34" eb="36">
      <t>センタク</t>
    </rPh>
    <rPh sb="37" eb="39">
      <t>ハイブン</t>
    </rPh>
    <rPh sb="40" eb="42">
      <t>テンカン</t>
    </rPh>
    <rPh sb="42" eb="43">
      <t>ナド</t>
    </rPh>
    <rPh sb="44" eb="45">
      <t>フク</t>
    </rPh>
    <phoneticPr fontId="4"/>
  </si>
  <si>
    <t>記憶機能の維持・改善</t>
    <rPh sb="0" eb="2">
      <t>キオク</t>
    </rPh>
    <rPh sb="2" eb="4">
      <t>キノウ</t>
    </rPh>
    <rPh sb="5" eb="7">
      <t>イジ</t>
    </rPh>
    <rPh sb="8" eb="10">
      <t>カイゼン</t>
    </rPh>
    <phoneticPr fontId="4"/>
  </si>
  <si>
    <t>b144</t>
  </si>
  <si>
    <t>記憶機能</t>
    <rPh sb="0" eb="2">
      <t>キオク</t>
    </rPh>
    <rPh sb="2" eb="4">
      <t>キノウ</t>
    </rPh>
    <phoneticPr fontId="4"/>
  </si>
  <si>
    <t>情報を登録し、貯蔵し、必要に応じて再生することに関する個別的精神機能。</t>
    <rPh sb="0" eb="2">
      <t>ジョウホウ</t>
    </rPh>
    <rPh sb="3" eb="5">
      <t>トウロク</t>
    </rPh>
    <rPh sb="7" eb="9">
      <t>チョゾウ</t>
    </rPh>
    <rPh sb="11" eb="13">
      <t>ヒツヨウ</t>
    </rPh>
    <rPh sb="14" eb="15">
      <t>オウ</t>
    </rPh>
    <rPh sb="17" eb="19">
      <t>サイセイ</t>
    </rPh>
    <rPh sb="24" eb="25">
      <t>カン</t>
    </rPh>
    <rPh sb="27" eb="30">
      <t>コベツテキ</t>
    </rPh>
    <rPh sb="30" eb="32">
      <t>セイシン</t>
    </rPh>
    <rPh sb="32" eb="34">
      <t>キノウ</t>
    </rPh>
    <phoneticPr fontId="4"/>
  </si>
  <si>
    <t>皮膚機能の維持・改善</t>
    <rPh sb="0" eb="2">
      <t>ヒフ</t>
    </rPh>
    <rPh sb="2" eb="4">
      <t>キノウ</t>
    </rPh>
    <rPh sb="5" eb="7">
      <t>イジ</t>
    </rPh>
    <rPh sb="8" eb="10">
      <t>カイゼン</t>
    </rPh>
    <phoneticPr fontId="4"/>
  </si>
  <si>
    <t>s810-899</t>
  </si>
  <si>
    <t>皮膚及び関連部位の構造</t>
    <rPh sb="0" eb="2">
      <t>ヒフ</t>
    </rPh>
    <rPh sb="2" eb="3">
      <t>オヨ</t>
    </rPh>
    <rPh sb="4" eb="6">
      <t>カンレン</t>
    </rPh>
    <rPh sb="6" eb="8">
      <t>ブイ</t>
    </rPh>
    <rPh sb="9" eb="11">
      <t>コウゾウ</t>
    </rPh>
    <phoneticPr fontId="4"/>
  </si>
  <si>
    <t>皮膚及び関連部位の構造。機能障害の例として褥瘡がある。</t>
    <rPh sb="12" eb="14">
      <t>キノウ</t>
    </rPh>
    <rPh sb="14" eb="16">
      <t>ショウガイ</t>
    </rPh>
    <rPh sb="17" eb="18">
      <t>レイ</t>
    </rPh>
    <rPh sb="21" eb="23">
      <t>ジョクソウ</t>
    </rPh>
    <phoneticPr fontId="4"/>
  </si>
  <si>
    <t>その他</t>
    <rPh sb="2" eb="3">
      <t>タ</t>
    </rPh>
    <phoneticPr fontId="4"/>
  </si>
  <si>
    <t>その他</t>
    <rPh sb="2" eb="3">
      <t>ホカ</t>
    </rPh>
    <phoneticPr fontId="2"/>
  </si>
  <si>
    <t>（上記コードにいずれにも該当しない項目であり、LIFE独自の付番である。）</t>
    <rPh sb="1" eb="3">
      <t>ジョウキ</t>
    </rPh>
    <rPh sb="12" eb="14">
      <t>ガイトウ</t>
    </rPh>
    <rPh sb="17" eb="19">
      <t>コウモク</t>
    </rPh>
    <rPh sb="27" eb="29">
      <t>ドクジ</t>
    </rPh>
    <rPh sb="30" eb="32">
      <t>フバン</t>
    </rPh>
    <phoneticPr fontId="2"/>
  </si>
  <si>
    <t>ICFコード活動</t>
    <rPh sb="6" eb="8">
      <t>カツドウ</t>
    </rPh>
    <phoneticPr fontId="4"/>
  </si>
  <si>
    <t>ICF名称</t>
    <rPh sb="3" eb="5">
      <t>メイショウ</t>
    </rPh>
    <phoneticPr fontId="4"/>
  </si>
  <si>
    <t>説明</t>
    <rPh sb="0" eb="2">
      <t>セツメイ</t>
    </rPh>
    <phoneticPr fontId="4"/>
  </si>
  <si>
    <t>基本的な姿勢の変換</t>
    <rPh sb="0" eb="3">
      <t>キホンテキ</t>
    </rPh>
    <rPh sb="4" eb="6">
      <t>シセイ</t>
    </rPh>
    <rPh sb="7" eb="9">
      <t>ヘンカン</t>
    </rPh>
    <phoneticPr fontId="4"/>
  </si>
  <si>
    <t>d410</t>
  </si>
  <si>
    <t>基本的な姿勢の変換</t>
    <phoneticPr fontId="4"/>
  </si>
  <si>
    <t>寝返り、起居、座位、立位など、姿勢を変えること。</t>
    <rPh sb="0" eb="2">
      <t>ネガエ</t>
    </rPh>
    <rPh sb="4" eb="6">
      <t>キキョ</t>
    </rPh>
    <rPh sb="7" eb="9">
      <t>ザイ</t>
    </rPh>
    <rPh sb="10" eb="12">
      <t>リツイ</t>
    </rPh>
    <rPh sb="15" eb="17">
      <t>シセイ</t>
    </rPh>
    <rPh sb="18" eb="19">
      <t>カ</t>
    </rPh>
    <phoneticPr fontId="4"/>
  </si>
  <si>
    <t>座位の保持</t>
    <rPh sb="0" eb="2">
      <t>ザイ</t>
    </rPh>
    <rPh sb="3" eb="5">
      <t>ホジ</t>
    </rPh>
    <phoneticPr fontId="4"/>
  </si>
  <si>
    <t>d4153</t>
  </si>
  <si>
    <t>一定の時間、椅子または床で座位を保つこと。</t>
    <rPh sb="0" eb="2">
      <t>イッテイ</t>
    </rPh>
    <rPh sb="3" eb="5">
      <t>ジカン</t>
    </rPh>
    <rPh sb="6" eb="8">
      <t>イス</t>
    </rPh>
    <rPh sb="11" eb="12">
      <t>ユカ</t>
    </rPh>
    <rPh sb="13" eb="15">
      <t>ザイ</t>
    </rPh>
    <rPh sb="16" eb="17">
      <t>タモ</t>
    </rPh>
    <phoneticPr fontId="4"/>
  </si>
  <si>
    <t>立位の保持</t>
    <rPh sb="0" eb="2">
      <t>リツイ</t>
    </rPh>
    <rPh sb="3" eb="5">
      <t>ホジ</t>
    </rPh>
    <phoneticPr fontId="4"/>
  </si>
  <si>
    <t>d4154</t>
  </si>
  <si>
    <t>一定の時間、立位を保つこと。</t>
    <rPh sb="0" eb="2">
      <t>イッテイ</t>
    </rPh>
    <rPh sb="3" eb="5">
      <t>ジカン</t>
    </rPh>
    <rPh sb="6" eb="8">
      <t>リツイ</t>
    </rPh>
    <rPh sb="9" eb="10">
      <t>タモ</t>
    </rPh>
    <phoneticPr fontId="4"/>
  </si>
  <si>
    <t>食事</t>
    <rPh sb="0" eb="2">
      <t>ショクジ</t>
    </rPh>
    <phoneticPr fontId="17"/>
  </si>
  <si>
    <t>d550</t>
  </si>
  <si>
    <t>食べること</t>
    <rPh sb="0" eb="1">
      <t>タ</t>
    </rPh>
    <phoneticPr fontId="4"/>
  </si>
  <si>
    <t>提供された食べ物を手際よく口に運び、文化的に許容される方法で食べること。</t>
    <phoneticPr fontId="4"/>
  </si>
  <si>
    <t>移乗</t>
    <rPh sb="0" eb="2">
      <t>イジョウ</t>
    </rPh>
    <phoneticPr fontId="4"/>
  </si>
  <si>
    <t>d420</t>
  </si>
  <si>
    <t>乗り移り（移乗）</t>
    <rPh sb="0" eb="1">
      <t>ノ</t>
    </rPh>
    <rPh sb="2" eb="3">
      <t>ウツ</t>
    </rPh>
    <rPh sb="5" eb="7">
      <t>イジョウ</t>
    </rPh>
    <phoneticPr fontId="4"/>
  </si>
  <si>
    <t>ベッドから椅子への移動の時のように、ある面から他の面へと移動すること。</t>
    <rPh sb="5" eb="7">
      <t>イス</t>
    </rPh>
    <rPh sb="9" eb="11">
      <t>イドウ</t>
    </rPh>
    <rPh sb="12" eb="13">
      <t>トキ</t>
    </rPh>
    <rPh sb="20" eb="21">
      <t>メン</t>
    </rPh>
    <rPh sb="23" eb="24">
      <t>ホカ</t>
    </rPh>
    <rPh sb="25" eb="26">
      <t>メン</t>
    </rPh>
    <rPh sb="28" eb="30">
      <t>イドウ</t>
    </rPh>
    <phoneticPr fontId="4"/>
  </si>
  <si>
    <t>整容</t>
    <rPh sb="0" eb="2">
      <t>セイヨウ</t>
    </rPh>
    <phoneticPr fontId="4"/>
  </si>
  <si>
    <t>d520</t>
  </si>
  <si>
    <t>身体各部の手入れ</t>
    <rPh sb="0" eb="2">
      <t>カラダ</t>
    </rPh>
    <rPh sb="2" eb="4">
      <t>カクブ</t>
    </rPh>
    <rPh sb="5" eb="7">
      <t>テイ</t>
    </rPh>
    <phoneticPr fontId="4"/>
  </si>
  <si>
    <t>肌や顔、歯、頭皮、爪、陰部などの身体部位に対して、洗って乾かすこと以上の手入れをすること。例えば、肌に化粧をすることや顔を洗うこと、歯磨きや義歯を洗うこと、櫛で髪をとかすこと、爪切りや耳かきなどをする行為のこと。</t>
    <rPh sb="0" eb="1">
      <t>ハダ</t>
    </rPh>
    <rPh sb="2" eb="3">
      <t>カオ</t>
    </rPh>
    <rPh sb="4" eb="5">
      <t>ハ</t>
    </rPh>
    <rPh sb="6" eb="8">
      <t>トウヒ</t>
    </rPh>
    <rPh sb="9" eb="10">
      <t>ツメ</t>
    </rPh>
    <rPh sb="11" eb="13">
      <t>インブ</t>
    </rPh>
    <rPh sb="16" eb="18">
      <t>シンタイ</t>
    </rPh>
    <rPh sb="18" eb="20">
      <t>ブイ</t>
    </rPh>
    <rPh sb="21" eb="22">
      <t>タイ</t>
    </rPh>
    <rPh sb="25" eb="26">
      <t>アラ</t>
    </rPh>
    <rPh sb="28" eb="29">
      <t>カワ</t>
    </rPh>
    <rPh sb="33" eb="35">
      <t>イジョウ</t>
    </rPh>
    <rPh sb="36" eb="38">
      <t>テイ</t>
    </rPh>
    <rPh sb="45" eb="46">
      <t>タト</t>
    </rPh>
    <rPh sb="49" eb="50">
      <t>ハダ</t>
    </rPh>
    <rPh sb="51" eb="53">
      <t>ケショウ</t>
    </rPh>
    <rPh sb="59" eb="60">
      <t>カオ</t>
    </rPh>
    <rPh sb="61" eb="62">
      <t>アラ</t>
    </rPh>
    <rPh sb="66" eb="68">
      <t>ハミガ</t>
    </rPh>
    <rPh sb="70" eb="72">
      <t>ギシ</t>
    </rPh>
    <rPh sb="73" eb="74">
      <t>アラ</t>
    </rPh>
    <rPh sb="78" eb="79">
      <t>クシ</t>
    </rPh>
    <rPh sb="80" eb="81">
      <t>カミ</t>
    </rPh>
    <rPh sb="88" eb="90">
      <t>ツメキ</t>
    </rPh>
    <rPh sb="92" eb="93">
      <t>ミミ</t>
    </rPh>
    <rPh sb="100" eb="102">
      <t>コウイ</t>
    </rPh>
    <phoneticPr fontId="4"/>
  </si>
  <si>
    <t>トイレ動作・排泄管理</t>
    <rPh sb="3" eb="5">
      <t>ドウサ</t>
    </rPh>
    <rPh sb="6" eb="8">
      <t>ハイセツ</t>
    </rPh>
    <rPh sb="8" eb="10">
      <t>カンリ</t>
    </rPh>
    <phoneticPr fontId="4"/>
  </si>
  <si>
    <t>d530</t>
  </si>
  <si>
    <t>排泄</t>
    <phoneticPr fontId="4"/>
  </si>
  <si>
    <t>排泄（生理、排尿、排便）を計画し、遂行するとともに、その後清潔にすること。排尿、排便管理とトイレ動作を含む。</t>
    <rPh sb="0" eb="2">
      <t>ハイセツ</t>
    </rPh>
    <rPh sb="3" eb="5">
      <t>セイリ</t>
    </rPh>
    <rPh sb="6" eb="8">
      <t>ハイニョウ</t>
    </rPh>
    <rPh sb="9" eb="11">
      <t>ハイベン</t>
    </rPh>
    <rPh sb="13" eb="15">
      <t>ケイカク</t>
    </rPh>
    <rPh sb="17" eb="19">
      <t>スイコウ</t>
    </rPh>
    <rPh sb="28" eb="29">
      <t>ゴ</t>
    </rPh>
    <rPh sb="29" eb="31">
      <t>セイケツ</t>
    </rPh>
    <rPh sb="37" eb="39">
      <t>ハイニョウ</t>
    </rPh>
    <rPh sb="40" eb="42">
      <t>ハイベン</t>
    </rPh>
    <rPh sb="42" eb="44">
      <t>カンリ</t>
    </rPh>
    <rPh sb="48" eb="50">
      <t>ドウサ</t>
    </rPh>
    <rPh sb="51" eb="52">
      <t>フク</t>
    </rPh>
    <phoneticPr fontId="4"/>
  </si>
  <si>
    <t>入浴</t>
    <rPh sb="0" eb="2">
      <t>ニュウヨク</t>
    </rPh>
    <phoneticPr fontId="4"/>
  </si>
  <si>
    <t>d510</t>
  </si>
  <si>
    <t>自分の身体を洗うこと</t>
    <phoneticPr fontId="4"/>
  </si>
  <si>
    <t>洗浄や乾燥のための適切な用具や手段を用い、水を使って、全身や身体の一部を洗って拭き乾かすこと。例えば、入浴すること、シャワーを浴びること、手や足、顔、髪を洗うこと、タオルで拭き乾かすこと。</t>
    <rPh sb="0" eb="2">
      <t>センジョウ</t>
    </rPh>
    <rPh sb="3" eb="5">
      <t>カンソウ</t>
    </rPh>
    <rPh sb="9" eb="11">
      <t>テキセツ</t>
    </rPh>
    <rPh sb="12" eb="14">
      <t>ヨウグ</t>
    </rPh>
    <rPh sb="15" eb="17">
      <t>シュダン</t>
    </rPh>
    <rPh sb="18" eb="19">
      <t>モチ</t>
    </rPh>
    <rPh sb="21" eb="22">
      <t>ミズ</t>
    </rPh>
    <rPh sb="23" eb="24">
      <t>ツカ</t>
    </rPh>
    <rPh sb="27" eb="29">
      <t>ゼンシン</t>
    </rPh>
    <rPh sb="30" eb="32">
      <t>シンタイ</t>
    </rPh>
    <rPh sb="33" eb="35">
      <t>イチブ</t>
    </rPh>
    <rPh sb="36" eb="37">
      <t>アラ</t>
    </rPh>
    <rPh sb="39" eb="40">
      <t>フ</t>
    </rPh>
    <rPh sb="41" eb="42">
      <t>カワ</t>
    </rPh>
    <rPh sb="47" eb="48">
      <t>タト</t>
    </rPh>
    <rPh sb="51" eb="53">
      <t>ニュウヨク</t>
    </rPh>
    <rPh sb="63" eb="64">
      <t>ア</t>
    </rPh>
    <rPh sb="69" eb="70">
      <t>テ</t>
    </rPh>
    <rPh sb="71" eb="72">
      <t>アシ</t>
    </rPh>
    <rPh sb="73" eb="74">
      <t>カオ</t>
    </rPh>
    <rPh sb="75" eb="76">
      <t>カミ</t>
    </rPh>
    <rPh sb="77" eb="78">
      <t>アラ</t>
    </rPh>
    <rPh sb="86" eb="87">
      <t>フ</t>
    </rPh>
    <rPh sb="88" eb="89">
      <t>カワ</t>
    </rPh>
    <phoneticPr fontId="4"/>
  </si>
  <si>
    <t>歩行</t>
    <rPh sb="0" eb="2">
      <t>ホコウ</t>
    </rPh>
    <phoneticPr fontId="4"/>
  </si>
  <si>
    <t>d450</t>
  </si>
  <si>
    <t>常に片方の足が地面についた状態で、一歩一歩、足を動かすこと。</t>
    <rPh sb="0" eb="1">
      <t>ツネ</t>
    </rPh>
    <rPh sb="2" eb="4">
      <t>カタホウ</t>
    </rPh>
    <rPh sb="5" eb="6">
      <t>アシ</t>
    </rPh>
    <rPh sb="7" eb="9">
      <t>ジメン</t>
    </rPh>
    <rPh sb="13" eb="15">
      <t>ジョウタイ</t>
    </rPh>
    <rPh sb="17" eb="19">
      <t>イッポ</t>
    </rPh>
    <rPh sb="19" eb="21">
      <t>イッポ</t>
    </rPh>
    <rPh sb="22" eb="23">
      <t>アシ</t>
    </rPh>
    <rPh sb="24" eb="25">
      <t>ウゴ</t>
    </rPh>
    <phoneticPr fontId="4"/>
  </si>
  <si>
    <t>階段昇降</t>
    <rPh sb="0" eb="2">
      <t>カイダン</t>
    </rPh>
    <rPh sb="2" eb="4">
      <t>ショウコウ</t>
    </rPh>
    <phoneticPr fontId="4"/>
  </si>
  <si>
    <t>d4551</t>
    <phoneticPr fontId="4"/>
  </si>
  <si>
    <t>上り下りすること</t>
    <rPh sb="0" eb="1">
      <t>ノボ</t>
    </rPh>
    <rPh sb="2" eb="3">
      <t>オ</t>
    </rPh>
    <phoneticPr fontId="4"/>
  </si>
  <si>
    <t>階段等の上で、身体全体を上方あるいは下方に移動させること。</t>
    <rPh sb="0" eb="2">
      <t>カイダン</t>
    </rPh>
    <rPh sb="2" eb="3">
      <t>トウ</t>
    </rPh>
    <rPh sb="4" eb="5">
      <t>ウエ</t>
    </rPh>
    <rPh sb="7" eb="9">
      <t>シンタイ</t>
    </rPh>
    <rPh sb="9" eb="11">
      <t>ゼンタイ</t>
    </rPh>
    <rPh sb="12" eb="14">
      <t>ジョウホウ</t>
    </rPh>
    <rPh sb="18" eb="20">
      <t>カホウ</t>
    </rPh>
    <rPh sb="21" eb="23">
      <t>イドウ</t>
    </rPh>
    <phoneticPr fontId="4"/>
  </si>
  <si>
    <t>更衣</t>
    <rPh sb="0" eb="2">
      <t>コウイ</t>
    </rPh>
    <phoneticPr fontId="4"/>
  </si>
  <si>
    <t>d540</t>
  </si>
  <si>
    <t>衣服と履き物の着脱を、順序だって手際よく行うこと。</t>
    <rPh sb="0" eb="2">
      <t>イフク</t>
    </rPh>
    <rPh sb="3" eb="4">
      <t>ハ</t>
    </rPh>
    <rPh sb="5" eb="6">
      <t>モノ</t>
    </rPh>
    <rPh sb="7" eb="9">
      <t>チャクダツ</t>
    </rPh>
    <rPh sb="11" eb="13">
      <t>ジュンジョ</t>
    </rPh>
    <rPh sb="16" eb="18">
      <t>テギワ</t>
    </rPh>
    <rPh sb="20" eb="21">
      <t>オコナ</t>
    </rPh>
    <phoneticPr fontId="4"/>
  </si>
  <si>
    <t>道具（杖、車いす、歩行器、下肢装具）を用いての移動</t>
    <rPh sb="0" eb="2">
      <t>ドウグ</t>
    </rPh>
    <rPh sb="3" eb="4">
      <t>ツエ</t>
    </rPh>
    <rPh sb="5" eb="6">
      <t>クルマ</t>
    </rPh>
    <rPh sb="9" eb="11">
      <t>ホコウ</t>
    </rPh>
    <rPh sb="11" eb="12">
      <t>キ</t>
    </rPh>
    <rPh sb="13" eb="15">
      <t>カシ</t>
    </rPh>
    <rPh sb="15" eb="17">
      <t>ソウグ</t>
    </rPh>
    <rPh sb="19" eb="20">
      <t>モチ</t>
    </rPh>
    <rPh sb="23" eb="25">
      <t>イドウ</t>
    </rPh>
    <phoneticPr fontId="4"/>
  </si>
  <si>
    <t>d465</t>
  </si>
  <si>
    <t>用具を用いての移動</t>
    <rPh sb="0" eb="2">
      <t>ヨウグ</t>
    </rPh>
    <rPh sb="3" eb="4">
      <t>モチ</t>
    </rPh>
    <rPh sb="7" eb="9">
      <t>イドウ</t>
    </rPh>
    <phoneticPr fontId="4"/>
  </si>
  <si>
    <t>車椅子や歩行器を使って移動すること。</t>
    <phoneticPr fontId="4"/>
  </si>
  <si>
    <t>物の運搬</t>
    <rPh sb="0" eb="1">
      <t>モノ</t>
    </rPh>
    <rPh sb="2" eb="4">
      <t>ウンパン</t>
    </rPh>
    <phoneticPr fontId="4"/>
  </si>
  <si>
    <t>d430</t>
  </si>
  <si>
    <t>持ち上げることと運ぶこと</t>
  </si>
  <si>
    <t>物を持ち上げること，ある場所から別の場所へと物を持っていくこと。</t>
    <phoneticPr fontId="4"/>
  </si>
  <si>
    <t>細かな手の使用</t>
    <rPh sb="0" eb="1">
      <t>コマ</t>
    </rPh>
    <rPh sb="3" eb="4">
      <t>テ</t>
    </rPh>
    <rPh sb="5" eb="7">
      <t>シヨウ</t>
    </rPh>
    <phoneticPr fontId="4"/>
  </si>
  <si>
    <t>d440</t>
  </si>
  <si>
    <t>手と手指を用いて、物を扱ったり、つまんだり、操作したり、放したりといった協調性のある行為を遂行すること。</t>
    <rPh sb="0" eb="1">
      <t>テ</t>
    </rPh>
    <rPh sb="2" eb="3">
      <t>テ</t>
    </rPh>
    <rPh sb="3" eb="4">
      <t>ユビ</t>
    </rPh>
    <rPh sb="5" eb="6">
      <t>モチ</t>
    </rPh>
    <rPh sb="9" eb="10">
      <t>モノ</t>
    </rPh>
    <rPh sb="11" eb="12">
      <t>アツカ</t>
    </rPh>
    <rPh sb="22" eb="24">
      <t>ソウサ</t>
    </rPh>
    <rPh sb="28" eb="29">
      <t>ハナ</t>
    </rPh>
    <rPh sb="36" eb="39">
      <t>キョウチョウセイ</t>
    </rPh>
    <rPh sb="42" eb="44">
      <t>コウイ</t>
    </rPh>
    <rPh sb="45" eb="47">
      <t>スイコウ</t>
    </rPh>
    <phoneticPr fontId="4"/>
  </si>
  <si>
    <t>手と腕の使用</t>
    <rPh sb="0" eb="1">
      <t>テ</t>
    </rPh>
    <rPh sb="2" eb="3">
      <t>ウデ</t>
    </rPh>
    <rPh sb="4" eb="6">
      <t>シヨウ</t>
    </rPh>
    <phoneticPr fontId="4"/>
  </si>
  <si>
    <t>d445</t>
  </si>
  <si>
    <t>物を投げたりつかまえる時のように、手と腕を使って、物を動かしたり操作するのに必要な協調性のある行為を遂行すること。</t>
    <rPh sb="0" eb="1">
      <t>モノ</t>
    </rPh>
    <rPh sb="2" eb="3">
      <t>ナ</t>
    </rPh>
    <rPh sb="11" eb="12">
      <t>トキ</t>
    </rPh>
    <rPh sb="17" eb="18">
      <t>テ</t>
    </rPh>
    <rPh sb="19" eb="20">
      <t>ウデ</t>
    </rPh>
    <rPh sb="21" eb="22">
      <t>ツカ</t>
    </rPh>
    <rPh sb="25" eb="26">
      <t>モノ</t>
    </rPh>
    <rPh sb="27" eb="28">
      <t>ウゴ</t>
    </rPh>
    <rPh sb="32" eb="34">
      <t>ソウサ</t>
    </rPh>
    <rPh sb="38" eb="40">
      <t>ヒツヨウ</t>
    </rPh>
    <rPh sb="41" eb="44">
      <t>キョウチョウセイ</t>
    </rPh>
    <rPh sb="47" eb="49">
      <t>コウイ</t>
    </rPh>
    <rPh sb="50" eb="52">
      <t>スイコウ</t>
    </rPh>
    <phoneticPr fontId="4"/>
  </si>
  <si>
    <t>コミュニケーションに関わる道具や技法の使用</t>
    <rPh sb="10" eb="11">
      <t>カカ</t>
    </rPh>
    <rPh sb="13" eb="15">
      <t>ドウグ</t>
    </rPh>
    <rPh sb="16" eb="18">
      <t>ギホウ</t>
    </rPh>
    <rPh sb="19" eb="21">
      <t>シヨウ</t>
    </rPh>
    <phoneticPr fontId="4"/>
  </si>
  <si>
    <t>d360</t>
  </si>
  <si>
    <t>コミュニケーション用具および技法の利用</t>
    <rPh sb="9" eb="11">
      <t>ヨウグ</t>
    </rPh>
    <rPh sb="14" eb="16">
      <t>ギホウ</t>
    </rPh>
    <rPh sb="17" eb="19">
      <t>リヨウ</t>
    </rPh>
    <phoneticPr fontId="4"/>
  </si>
  <si>
    <t>コミュニケーションに関わる道具（電話やパソコンなど）や技法（手話や読唇など），その他の手段を使うこと。</t>
    <rPh sb="10" eb="11">
      <t>カカ</t>
    </rPh>
    <rPh sb="13" eb="15">
      <t>ドウグ</t>
    </rPh>
    <rPh sb="16" eb="18">
      <t>デンワ</t>
    </rPh>
    <rPh sb="30" eb="32">
      <t>シュワ</t>
    </rPh>
    <rPh sb="33" eb="35">
      <t>ドクシン</t>
    </rPh>
    <rPh sb="46" eb="47">
      <t>ツカ</t>
    </rPh>
    <phoneticPr fontId="4"/>
  </si>
  <si>
    <t>料理</t>
    <rPh sb="0" eb="2">
      <t>リョウリ</t>
    </rPh>
    <phoneticPr fontId="4"/>
  </si>
  <si>
    <t>d630</t>
  </si>
  <si>
    <t>調理</t>
    <rPh sb="0" eb="2">
      <t>チョウリ</t>
    </rPh>
    <phoneticPr fontId="4"/>
  </si>
  <si>
    <t>自分や他人のために、食事を計画し、準備し、調理し、配膳すること。例えば、献立をたてること、材料を入手すること、調理すること、配膳することなどを含む。</t>
    <rPh sb="0" eb="2">
      <t>ジブン</t>
    </rPh>
    <rPh sb="3" eb="5">
      <t>タニン</t>
    </rPh>
    <rPh sb="10" eb="12">
      <t>ショクジ</t>
    </rPh>
    <rPh sb="13" eb="15">
      <t>ケイカク</t>
    </rPh>
    <rPh sb="17" eb="19">
      <t>ジュンビ</t>
    </rPh>
    <rPh sb="71" eb="72">
      <t>フク</t>
    </rPh>
    <phoneticPr fontId="4"/>
  </si>
  <si>
    <t>洗濯</t>
    <rPh sb="0" eb="2">
      <t>センタク</t>
    </rPh>
    <phoneticPr fontId="4"/>
  </si>
  <si>
    <t>d6400</t>
  </si>
  <si>
    <t>衣服や衣類の洗濯と乾燥</t>
    <rPh sb="0" eb="2">
      <t>イフク</t>
    </rPh>
    <rPh sb="3" eb="5">
      <t>イルイ</t>
    </rPh>
    <rPh sb="6" eb="8">
      <t>センタク</t>
    </rPh>
    <rPh sb="9" eb="11">
      <t>カンソウ</t>
    </rPh>
    <phoneticPr fontId="4"/>
  </si>
  <si>
    <t>衣服や衣類を手で洗濯し、空中に掛けて乾かすこと。</t>
    <rPh sb="0" eb="2">
      <t>イフク</t>
    </rPh>
    <rPh sb="3" eb="5">
      <t>イルイ</t>
    </rPh>
    <rPh sb="6" eb="7">
      <t>テ</t>
    </rPh>
    <rPh sb="8" eb="10">
      <t>センタク</t>
    </rPh>
    <rPh sb="12" eb="14">
      <t>クウチュウ</t>
    </rPh>
    <rPh sb="15" eb="16">
      <t>カ</t>
    </rPh>
    <rPh sb="18" eb="19">
      <t>カワ</t>
    </rPh>
    <phoneticPr fontId="4"/>
  </si>
  <si>
    <t>掃除</t>
    <rPh sb="0" eb="2">
      <t>ソウジ</t>
    </rPh>
    <phoneticPr fontId="4"/>
  </si>
  <si>
    <t>d6402</t>
  </si>
  <si>
    <t>居住部分の掃除</t>
    <rPh sb="0" eb="2">
      <t>キョジュウ</t>
    </rPh>
    <rPh sb="2" eb="4">
      <t>ブブン</t>
    </rPh>
    <rPh sb="5" eb="7">
      <t>ソウジ</t>
    </rPh>
    <phoneticPr fontId="4"/>
  </si>
  <si>
    <t>家族の居住部分の掃除。例えば、整頓、清掃など。</t>
    <rPh sb="0" eb="2">
      <t>カゾク</t>
    </rPh>
    <rPh sb="3" eb="5">
      <t>キョジュウ</t>
    </rPh>
    <rPh sb="5" eb="7">
      <t>ブブン</t>
    </rPh>
    <rPh sb="8" eb="10">
      <t>ソウジ</t>
    </rPh>
    <rPh sb="11" eb="12">
      <t>タト</t>
    </rPh>
    <rPh sb="15" eb="17">
      <t>セイトン</t>
    </rPh>
    <rPh sb="18" eb="20">
      <t>セイソウ</t>
    </rPh>
    <phoneticPr fontId="4"/>
  </si>
  <si>
    <t>ゴミ出し</t>
    <rPh sb="2" eb="3">
      <t>ダ</t>
    </rPh>
    <phoneticPr fontId="4"/>
  </si>
  <si>
    <t>d6405</t>
  </si>
  <si>
    <t>ゴミ捨て</t>
    <rPh sb="2" eb="3">
      <t>ス</t>
    </rPh>
    <phoneticPr fontId="4"/>
  </si>
  <si>
    <t>住居や敷地内のごみを集めて捨てること。</t>
    <rPh sb="0" eb="2">
      <t>ジュウキョ</t>
    </rPh>
    <rPh sb="3" eb="5">
      <t>シキチ</t>
    </rPh>
    <rPh sb="5" eb="6">
      <t>ナイ</t>
    </rPh>
    <rPh sb="10" eb="11">
      <t>アツ</t>
    </rPh>
    <rPh sb="13" eb="14">
      <t>ス</t>
    </rPh>
    <phoneticPr fontId="4"/>
  </si>
  <si>
    <t>家庭用品の管理</t>
    <rPh sb="0" eb="2">
      <t>カテイ</t>
    </rPh>
    <rPh sb="2" eb="4">
      <t>ヨウヒン</t>
    </rPh>
    <rPh sb="5" eb="7">
      <t>カンリ</t>
    </rPh>
    <phoneticPr fontId="4"/>
  </si>
  <si>
    <t>d650</t>
  </si>
  <si>
    <t>家庭用品およびその他の個人用品を維持し、補修すること。</t>
    <rPh sb="0" eb="2">
      <t>カテイ</t>
    </rPh>
    <rPh sb="2" eb="4">
      <t>ヨウヒン</t>
    </rPh>
    <rPh sb="9" eb="10">
      <t>タ</t>
    </rPh>
    <rPh sb="11" eb="13">
      <t>コジン</t>
    </rPh>
    <rPh sb="13" eb="15">
      <t>ヨウヒン</t>
    </rPh>
    <rPh sb="16" eb="18">
      <t>イジ</t>
    </rPh>
    <rPh sb="20" eb="22">
      <t>ホシュウ</t>
    </rPh>
    <phoneticPr fontId="4"/>
  </si>
  <si>
    <t>屋外歩行</t>
    <rPh sb="0" eb="2">
      <t>オクガイ</t>
    </rPh>
    <rPh sb="2" eb="4">
      <t>ホコウ</t>
    </rPh>
    <phoneticPr fontId="4"/>
  </si>
  <si>
    <t>d4602</t>
  </si>
  <si>
    <t>屋外の移動</t>
    <rPh sb="0" eb="2">
      <t>オクガイ</t>
    </rPh>
    <rPh sb="3" eb="5">
      <t>イドウ</t>
    </rPh>
    <phoneticPr fontId="4"/>
  </si>
  <si>
    <t>屋外における、公共あるいは私的交通機関を用いない歩行と移動。例えば、町や村の中を、短距離あるいは長距離歩くこと。</t>
    <rPh sb="0" eb="2">
      <t>オクガイ</t>
    </rPh>
    <rPh sb="7" eb="9">
      <t>コウキョウ</t>
    </rPh>
    <rPh sb="13" eb="15">
      <t>シテキ</t>
    </rPh>
    <rPh sb="15" eb="17">
      <t>コウツウ</t>
    </rPh>
    <rPh sb="17" eb="19">
      <t>キカン</t>
    </rPh>
    <rPh sb="20" eb="21">
      <t>モチ</t>
    </rPh>
    <rPh sb="24" eb="26">
      <t>ホコウ</t>
    </rPh>
    <rPh sb="27" eb="29">
      <t>イドウ</t>
    </rPh>
    <rPh sb="30" eb="31">
      <t>タト</t>
    </rPh>
    <rPh sb="34" eb="35">
      <t>マチ</t>
    </rPh>
    <rPh sb="36" eb="37">
      <t>ムラ</t>
    </rPh>
    <rPh sb="38" eb="39">
      <t>ナカ</t>
    </rPh>
    <rPh sb="41" eb="44">
      <t>タンキョリ</t>
    </rPh>
    <rPh sb="48" eb="51">
      <t>チョウキョリ</t>
    </rPh>
    <rPh sb="51" eb="52">
      <t>アル</t>
    </rPh>
    <phoneticPr fontId="4"/>
  </si>
  <si>
    <t>服薬管理、健康管理</t>
    <rPh sb="0" eb="2">
      <t>フクヤク</t>
    </rPh>
    <rPh sb="2" eb="4">
      <t>カンリ</t>
    </rPh>
    <rPh sb="5" eb="7">
      <t>ケンコウ</t>
    </rPh>
    <rPh sb="7" eb="9">
      <t>カンリ</t>
    </rPh>
    <phoneticPr fontId="4"/>
  </si>
  <si>
    <t>d570</t>
    <phoneticPr fontId="4"/>
  </si>
  <si>
    <t>健康に注意すること</t>
    <rPh sb="0" eb="2">
      <t>ケンコウ</t>
    </rPh>
    <rPh sb="3" eb="5">
      <t>チュウイ</t>
    </rPh>
    <phoneticPr fontId="4"/>
  </si>
  <si>
    <t>健康上のリスクへの対応と、疾病予防の必要性を意識した上でセルフケアを行うこと。服薬の管理や食事の管理、体温調節を含む。</t>
    <rPh sb="0" eb="3">
      <t>ケンコウジョウ</t>
    </rPh>
    <rPh sb="9" eb="11">
      <t>タイオウ</t>
    </rPh>
    <rPh sb="13" eb="15">
      <t>シッペイ</t>
    </rPh>
    <rPh sb="15" eb="17">
      <t>ヨボウ</t>
    </rPh>
    <rPh sb="18" eb="21">
      <t>ヒツヨウセイ</t>
    </rPh>
    <rPh sb="22" eb="24">
      <t>イシキ</t>
    </rPh>
    <rPh sb="26" eb="27">
      <t>ウエ</t>
    </rPh>
    <rPh sb="34" eb="35">
      <t>オコナ</t>
    </rPh>
    <rPh sb="39" eb="41">
      <t>フクヤク</t>
    </rPh>
    <rPh sb="42" eb="44">
      <t>カンリ</t>
    </rPh>
    <rPh sb="45" eb="47">
      <t>ショクジ</t>
    </rPh>
    <rPh sb="48" eb="50">
      <t>カンリ</t>
    </rPh>
    <rPh sb="51" eb="53">
      <t>タイオン</t>
    </rPh>
    <rPh sb="53" eb="55">
      <t>チョウセツ</t>
    </rPh>
    <rPh sb="56" eb="57">
      <t>フク</t>
    </rPh>
    <phoneticPr fontId="4"/>
  </si>
  <si>
    <t>金銭管理</t>
    <rPh sb="0" eb="2">
      <t>キンセン</t>
    </rPh>
    <rPh sb="2" eb="4">
      <t>カンリ</t>
    </rPh>
    <phoneticPr fontId="4"/>
  </si>
  <si>
    <t>d860</t>
    <phoneticPr fontId="4"/>
  </si>
  <si>
    <t>基本的な経済的取引き</t>
    <phoneticPr fontId="4"/>
  </si>
  <si>
    <t>例えば、食料を購入するための金銭の使用、金銭を貯蓄すること。</t>
    <rPh sb="0" eb="1">
      <t>タト</t>
    </rPh>
    <rPh sb="4" eb="6">
      <t>ショクリョウ</t>
    </rPh>
    <rPh sb="7" eb="9">
      <t>コウニュウ</t>
    </rPh>
    <rPh sb="14" eb="16">
      <t>キンセン</t>
    </rPh>
    <rPh sb="17" eb="19">
      <t>シヨウ</t>
    </rPh>
    <rPh sb="20" eb="22">
      <t>キンセン</t>
    </rPh>
    <rPh sb="23" eb="25">
      <t>チョチク</t>
    </rPh>
    <phoneticPr fontId="4"/>
  </si>
  <si>
    <t>買い物</t>
    <rPh sb="0" eb="1">
      <t>カ</t>
    </rPh>
    <rPh sb="2" eb="3">
      <t>モノ</t>
    </rPh>
    <phoneticPr fontId="4"/>
  </si>
  <si>
    <t>d620</t>
    <phoneticPr fontId="4"/>
  </si>
  <si>
    <t>物品とサービスの入手</t>
    <rPh sb="0" eb="2">
      <t>ブッピン</t>
    </rPh>
    <rPh sb="8" eb="10">
      <t>ニュウシュ</t>
    </rPh>
    <phoneticPr fontId="4"/>
  </si>
  <si>
    <t>代金を支払い，日々の生活に必要な物品とサービスを入手すること（仲介者に買い物をするよう指導や監督することを含む）。</t>
    <phoneticPr fontId="4"/>
  </si>
  <si>
    <t>交通機関や手段の利用</t>
    <rPh sb="0" eb="2">
      <t>コウツウ</t>
    </rPh>
    <rPh sb="2" eb="4">
      <t>キカン</t>
    </rPh>
    <rPh sb="5" eb="7">
      <t>シュダン</t>
    </rPh>
    <rPh sb="8" eb="10">
      <t>リヨウ</t>
    </rPh>
    <phoneticPr fontId="4"/>
  </si>
  <si>
    <t>d470</t>
  </si>
  <si>
    <t>移動のために，乗客として交通機関や手段を利用すること。例えばタクシー，地下鉄，バスなど</t>
    <rPh sb="20" eb="22">
      <t>リヨウ</t>
    </rPh>
    <rPh sb="27" eb="28">
      <t>タト</t>
    </rPh>
    <rPh sb="35" eb="38">
      <t>チカテツ</t>
    </rPh>
    <phoneticPr fontId="4"/>
  </si>
  <si>
    <t>庭・畑仕事、植物の世話</t>
    <rPh sb="0" eb="1">
      <t>ニワ</t>
    </rPh>
    <rPh sb="6" eb="8">
      <t>ショクブツ</t>
    </rPh>
    <rPh sb="9" eb="11">
      <t>セワ</t>
    </rPh>
    <phoneticPr fontId="4"/>
  </si>
  <si>
    <t>d6505</t>
  </si>
  <si>
    <t>屋内外の植物の手入れ</t>
    <rPh sb="0" eb="3">
      <t>オクナイガイ</t>
    </rPh>
    <rPh sb="4" eb="6">
      <t>ショクブツ</t>
    </rPh>
    <rPh sb="7" eb="9">
      <t>テイ</t>
    </rPh>
    <phoneticPr fontId="4"/>
  </si>
  <si>
    <t>屋内外の植物の世話。例えば，植えること，水やり，肥料まき，ガーデニング，家庭菜園など。</t>
    <rPh sb="36" eb="38">
      <t>カテイ</t>
    </rPh>
    <rPh sb="38" eb="40">
      <t>サイエン</t>
    </rPh>
    <phoneticPr fontId="4"/>
  </si>
  <si>
    <t>ペットの世話</t>
    <rPh sb="4" eb="6">
      <t>セワ</t>
    </rPh>
    <phoneticPr fontId="4"/>
  </si>
  <si>
    <t>d6506</t>
  </si>
  <si>
    <t>動物の世話</t>
    <rPh sb="0" eb="2">
      <t>ドウブツ</t>
    </rPh>
    <rPh sb="3" eb="5">
      <t>セワ</t>
    </rPh>
    <phoneticPr fontId="4"/>
  </si>
  <si>
    <t>家畜とペットの世話。例えば、ペットに餌をあげること、洗うこと、毛並みを手入れすること、運動させること。</t>
    <rPh sb="0" eb="2">
      <t>カチク</t>
    </rPh>
    <rPh sb="7" eb="9">
      <t>セワ</t>
    </rPh>
    <rPh sb="10" eb="11">
      <t>タト</t>
    </rPh>
    <rPh sb="18" eb="19">
      <t>エサ</t>
    </rPh>
    <rPh sb="26" eb="27">
      <t>アラ</t>
    </rPh>
    <rPh sb="31" eb="33">
      <t>ケナ</t>
    </rPh>
    <rPh sb="35" eb="37">
      <t>テイ</t>
    </rPh>
    <rPh sb="43" eb="45">
      <t>ウンドウ</t>
    </rPh>
    <phoneticPr fontId="4"/>
  </si>
  <si>
    <t>ストレスへの対処</t>
    <rPh sb="6" eb="8">
      <t>タイショ</t>
    </rPh>
    <phoneticPr fontId="4"/>
  </si>
  <si>
    <t>d240</t>
  </si>
  <si>
    <t>ストレスとその他の心理的要求への対処</t>
    <rPh sb="7" eb="8">
      <t>タ</t>
    </rPh>
    <rPh sb="9" eb="12">
      <t>シンリテキ</t>
    </rPh>
    <rPh sb="12" eb="14">
      <t>ヨウキュウ</t>
    </rPh>
    <rPh sb="16" eb="18">
      <t>タイショ</t>
    </rPh>
    <phoneticPr fontId="4"/>
  </si>
  <si>
    <t>ストレス，動揺，危機を伴うような課題の遂行に際して，心理的要求をうまくコントロールしながら行うこと。</t>
    <rPh sb="45" eb="46">
      <t>オコナ</t>
    </rPh>
    <phoneticPr fontId="4"/>
  </si>
  <si>
    <t>単一の課題の遂行</t>
    <rPh sb="0" eb="2">
      <t>タンイツ</t>
    </rPh>
    <rPh sb="3" eb="5">
      <t>カダイ</t>
    </rPh>
    <rPh sb="6" eb="8">
      <t>スイコウ</t>
    </rPh>
    <phoneticPr fontId="4"/>
  </si>
  <si>
    <t>d210</t>
  </si>
  <si>
    <t>単一課題の遂行</t>
    <rPh sb="0" eb="2">
      <t>タンイツ</t>
    </rPh>
    <rPh sb="2" eb="4">
      <t>カダイ</t>
    </rPh>
    <rPh sb="5" eb="7">
      <t>スイコウ</t>
    </rPh>
    <phoneticPr fontId="4"/>
  </si>
  <si>
    <t>時間や空間，ペースを調整し１つの課題をやり遂げること。例えば手紙を書く、自宅の家具を配置するなど。</t>
    <rPh sb="0" eb="2">
      <t>ジカン</t>
    </rPh>
    <rPh sb="3" eb="5">
      <t>クウカン</t>
    </rPh>
    <rPh sb="10" eb="12">
      <t>チョウセイ</t>
    </rPh>
    <rPh sb="21" eb="22">
      <t>ト</t>
    </rPh>
    <rPh sb="27" eb="28">
      <t>タト</t>
    </rPh>
    <rPh sb="30" eb="32">
      <t>テガミ</t>
    </rPh>
    <rPh sb="33" eb="34">
      <t>カ</t>
    </rPh>
    <rPh sb="36" eb="38">
      <t>ジタク</t>
    </rPh>
    <rPh sb="39" eb="41">
      <t>カグ</t>
    </rPh>
    <rPh sb="42" eb="44">
      <t>ハイチ</t>
    </rPh>
    <phoneticPr fontId="4"/>
  </si>
  <si>
    <t>複数の課題の遂行</t>
    <rPh sb="0" eb="2">
      <t>フクスウ</t>
    </rPh>
    <rPh sb="3" eb="5">
      <t>カダイ</t>
    </rPh>
    <rPh sb="6" eb="8">
      <t>スイコウ</t>
    </rPh>
    <phoneticPr fontId="4"/>
  </si>
  <si>
    <t>d220</t>
  </si>
  <si>
    <t>複数課題の遂行</t>
    <rPh sb="0" eb="2">
      <t>フクスウ</t>
    </rPh>
    <rPh sb="2" eb="4">
      <t>カダイ</t>
    </rPh>
    <rPh sb="5" eb="7">
      <t>スイコウ</t>
    </rPh>
    <phoneticPr fontId="4"/>
  </si>
  <si>
    <t>いくつかの課題を同時または順次行うのに必要な準備、着手、調整を行い、課題の管理し遂行すること。例えば，炊事と洗濯を同時に行うこと。</t>
    <rPh sb="5" eb="7">
      <t>カダイ</t>
    </rPh>
    <rPh sb="8" eb="10">
      <t>ドウジ</t>
    </rPh>
    <rPh sb="13" eb="15">
      <t>ジュンジ</t>
    </rPh>
    <rPh sb="15" eb="16">
      <t>オコナ</t>
    </rPh>
    <rPh sb="19" eb="21">
      <t>ヒツヨウ</t>
    </rPh>
    <rPh sb="22" eb="24">
      <t>ジュンビ</t>
    </rPh>
    <rPh sb="25" eb="27">
      <t>チャクシュ</t>
    </rPh>
    <rPh sb="28" eb="30">
      <t>チョウセイ</t>
    </rPh>
    <rPh sb="31" eb="32">
      <t>オコナ</t>
    </rPh>
    <rPh sb="34" eb="36">
      <t>カダイ</t>
    </rPh>
    <rPh sb="37" eb="39">
      <t>カンリ</t>
    </rPh>
    <rPh sb="40" eb="42">
      <t>スイコウ</t>
    </rPh>
    <rPh sb="47" eb="48">
      <t>タト</t>
    </rPh>
    <rPh sb="51" eb="53">
      <t>スイジ</t>
    </rPh>
    <rPh sb="54" eb="56">
      <t>センタク</t>
    </rPh>
    <rPh sb="57" eb="59">
      <t>ドウジ</t>
    </rPh>
    <rPh sb="60" eb="61">
      <t>オコナ</t>
    </rPh>
    <phoneticPr fontId="4"/>
  </si>
  <si>
    <t>日課の遂行</t>
  </si>
  <si>
    <t>d230</t>
  </si>
  <si>
    <t>日課の遂行</t>
    <rPh sb="0" eb="2">
      <t>ニッカ</t>
    </rPh>
    <rPh sb="3" eb="5">
      <t>スイコウ</t>
    </rPh>
    <phoneticPr fontId="4"/>
  </si>
  <si>
    <t>日々の手続きや義務に必要なことを、計画、管理、達成するために行為を遂行すること。例えば、１日を通してのさまざまな活動の時間を配分し、計画を立てること。</t>
    <rPh sb="0" eb="2">
      <t>ヒビ</t>
    </rPh>
    <rPh sb="3" eb="5">
      <t>テツヅ</t>
    </rPh>
    <rPh sb="7" eb="9">
      <t>ギム</t>
    </rPh>
    <rPh sb="10" eb="12">
      <t>ヒツヨウ</t>
    </rPh>
    <rPh sb="17" eb="19">
      <t>ケイカク</t>
    </rPh>
    <rPh sb="20" eb="22">
      <t>カンリ</t>
    </rPh>
    <rPh sb="23" eb="25">
      <t>タッセイ</t>
    </rPh>
    <rPh sb="30" eb="32">
      <t>コウイ</t>
    </rPh>
    <rPh sb="33" eb="35">
      <t>スイコウ</t>
    </rPh>
    <rPh sb="40" eb="41">
      <t>タト</t>
    </rPh>
    <rPh sb="45" eb="46">
      <t>ニチ</t>
    </rPh>
    <rPh sb="47" eb="48">
      <t>トオ</t>
    </rPh>
    <rPh sb="56" eb="58">
      <t>カツドウ</t>
    </rPh>
    <rPh sb="59" eb="61">
      <t>ジカン</t>
    </rPh>
    <rPh sb="62" eb="64">
      <t>ハイブン</t>
    </rPh>
    <rPh sb="66" eb="68">
      <t>ケイカク</t>
    </rPh>
    <rPh sb="69" eb="70">
      <t>タ</t>
    </rPh>
    <phoneticPr fontId="4"/>
  </si>
  <si>
    <t>趣味活動，旅行，社交</t>
    <rPh sb="0" eb="2">
      <t>シュミ</t>
    </rPh>
    <rPh sb="2" eb="4">
      <t>カツドウ</t>
    </rPh>
    <rPh sb="5" eb="7">
      <t>リョコウ</t>
    </rPh>
    <rPh sb="8" eb="10">
      <t>シャコウ</t>
    </rPh>
    <phoneticPr fontId="4"/>
  </si>
  <si>
    <t>d920</t>
  </si>
  <si>
    <t>レクリエーションとレジャー</t>
    <phoneticPr fontId="4"/>
  </si>
  <si>
    <t>あらゆる形態の遊び，レクリエーション，レジャー活動への関与．美術館，博物館，映画，演劇へ行くこと．スポーツやフィットネス．</t>
    <phoneticPr fontId="4"/>
  </si>
  <si>
    <t>ICFコード参加</t>
    <rPh sb="6" eb="8">
      <t>サンカ</t>
    </rPh>
    <phoneticPr fontId="4"/>
  </si>
  <si>
    <t>基本的な経済取引</t>
    <rPh sb="0" eb="3">
      <t>キホンテキ</t>
    </rPh>
    <rPh sb="4" eb="6">
      <t>ケイザイ</t>
    </rPh>
    <rPh sb="6" eb="8">
      <t>トリヒキ</t>
    </rPh>
    <phoneticPr fontId="4"/>
  </si>
  <si>
    <t>自動車、自転車等の運転</t>
    <rPh sb="0" eb="3">
      <t>ジドウシャ</t>
    </rPh>
    <rPh sb="4" eb="7">
      <t>ジテンシャ</t>
    </rPh>
    <rPh sb="7" eb="8">
      <t>トウ</t>
    </rPh>
    <rPh sb="9" eb="11">
      <t>ウンテン</t>
    </rPh>
    <phoneticPr fontId="4"/>
  </si>
  <si>
    <t>d475</t>
    <phoneticPr fontId="4"/>
  </si>
  <si>
    <t>運転や操作</t>
    <rPh sb="0" eb="2">
      <t>ウンテン</t>
    </rPh>
    <rPh sb="3" eb="5">
      <t>ソウサ</t>
    </rPh>
    <phoneticPr fontId="4"/>
  </si>
  <si>
    <t>乗り物を操作して動かすこと。</t>
    <rPh sb="0" eb="1">
      <t>ノ</t>
    </rPh>
    <rPh sb="2" eb="3">
      <t>モノ</t>
    </rPh>
    <rPh sb="4" eb="6">
      <t>ソウサ</t>
    </rPh>
    <rPh sb="8" eb="9">
      <t>ウゴ</t>
    </rPh>
    <phoneticPr fontId="4"/>
  </si>
  <si>
    <t>他者への援助</t>
    <rPh sb="0" eb="2">
      <t>タシャ</t>
    </rPh>
    <rPh sb="4" eb="6">
      <t>エンジョ</t>
    </rPh>
    <phoneticPr fontId="4"/>
  </si>
  <si>
    <t>d660</t>
  </si>
  <si>
    <t>家族や他人の学習、コミュニケーション、セルフケア、移動を、家の内外で援助したり、安寧を気遣うこと。</t>
    <rPh sb="0" eb="2">
      <t>カゾク</t>
    </rPh>
    <rPh sb="3" eb="5">
      <t>タニン</t>
    </rPh>
    <rPh sb="6" eb="8">
      <t>ガクシュウ</t>
    </rPh>
    <rPh sb="25" eb="27">
      <t>イドウ</t>
    </rPh>
    <rPh sb="29" eb="30">
      <t>イエ</t>
    </rPh>
    <rPh sb="31" eb="33">
      <t>ナイガイ</t>
    </rPh>
    <rPh sb="34" eb="36">
      <t>エンジョ</t>
    </rPh>
    <rPh sb="40" eb="42">
      <t>アンネイ</t>
    </rPh>
    <rPh sb="43" eb="45">
      <t>キヅカ</t>
    </rPh>
    <phoneticPr fontId="4"/>
  </si>
  <si>
    <t>社会的交流</t>
    <rPh sb="0" eb="3">
      <t>シャカイテキ</t>
    </rPh>
    <rPh sb="3" eb="5">
      <t>コウリュウ</t>
    </rPh>
    <phoneticPr fontId="4"/>
  </si>
  <si>
    <t>d710</t>
  </si>
  <si>
    <t>基本的な対人関係</t>
    <rPh sb="0" eb="3">
      <t>キホンテキ</t>
    </rPh>
    <rPh sb="4" eb="6">
      <t>タイジン</t>
    </rPh>
    <rPh sb="6" eb="8">
      <t>カンケイ</t>
    </rPh>
    <phoneticPr fontId="4"/>
  </si>
  <si>
    <t>状況に見合った社会的に適切な方法で，人々と対人関係をもつこと。例えば，適切な思いやりや敬意を示すこと。他人の気持ちに適切に対応すること。</t>
    <rPh sb="18" eb="20">
      <t>ヒトビト</t>
    </rPh>
    <rPh sb="35" eb="37">
      <t>テキセツ</t>
    </rPh>
    <rPh sb="58" eb="60">
      <t>テキセツ</t>
    </rPh>
    <phoneticPr fontId="4"/>
  </si>
  <si>
    <t>コミュニティへの関与</t>
    <rPh sb="8" eb="10">
      <t>カンヨ</t>
    </rPh>
    <phoneticPr fontId="4"/>
  </si>
  <si>
    <t>d910</t>
  </si>
  <si>
    <t>コミュニティライフ</t>
    <phoneticPr fontId="4"/>
  </si>
  <si>
    <t>非公式・公式を問わず、コミュニティに関与すること。サークルや学会など。</t>
    <rPh sb="0" eb="3">
      <t>ヒコウシキ</t>
    </rPh>
    <rPh sb="4" eb="6">
      <t>コウシキ</t>
    </rPh>
    <rPh sb="7" eb="8">
      <t>ト</t>
    </rPh>
    <rPh sb="18" eb="20">
      <t>カンヨ</t>
    </rPh>
    <rPh sb="30" eb="32">
      <t>ガッカイ</t>
    </rPh>
    <phoneticPr fontId="4"/>
  </si>
  <si>
    <t>仕事</t>
    <rPh sb="0" eb="2">
      <t>シゴト</t>
    </rPh>
    <phoneticPr fontId="4"/>
  </si>
  <si>
    <t>d850</t>
  </si>
  <si>
    <t>報酬を伴う仕事</t>
    <rPh sb="0" eb="2">
      <t>ホウシュウ</t>
    </rPh>
    <rPh sb="3" eb="4">
      <t>トモナ</t>
    </rPh>
    <rPh sb="5" eb="7">
      <t>シゴト</t>
    </rPh>
    <phoneticPr fontId="4"/>
  </si>
  <si>
    <t>賃金を得て、労働に従事すること。</t>
    <rPh sb="0" eb="2">
      <t>チンギン</t>
    </rPh>
    <rPh sb="3" eb="4">
      <t>エ</t>
    </rPh>
    <rPh sb="6" eb="8">
      <t>ロウドウ</t>
    </rPh>
    <rPh sb="9" eb="11">
      <t>ジュウジ</t>
    </rPh>
    <phoneticPr fontId="4"/>
  </si>
  <si>
    <t>ボランティア</t>
    <phoneticPr fontId="4"/>
  </si>
  <si>
    <t>d855</t>
    <phoneticPr fontId="4"/>
  </si>
  <si>
    <t>無報酬の仕事</t>
    <rPh sb="0" eb="3">
      <t>ムホウシュウ</t>
    </rPh>
    <rPh sb="4" eb="6">
      <t>シゴト</t>
    </rPh>
    <phoneticPr fontId="4"/>
  </si>
  <si>
    <t>賃金の支払われない労働に従事すること。コミュニティや地域社会での労働を含む。</t>
    <rPh sb="0" eb="2">
      <t>チンギン</t>
    </rPh>
    <rPh sb="3" eb="5">
      <t>シハラ</t>
    </rPh>
    <rPh sb="9" eb="11">
      <t>ロウドウ</t>
    </rPh>
    <rPh sb="12" eb="14">
      <t>ジュウジ</t>
    </rPh>
    <rPh sb="26" eb="28">
      <t>チイキ</t>
    </rPh>
    <rPh sb="28" eb="30">
      <t>シャカイ</t>
    </rPh>
    <rPh sb="32" eb="34">
      <t>ロウドウ</t>
    </rPh>
    <rPh sb="35" eb="36">
      <t>フク</t>
    </rPh>
    <phoneticPr fontId="4"/>
  </si>
  <si>
    <t>通し番号</t>
    <rPh sb="0" eb="1">
      <t>トオ</t>
    </rPh>
    <rPh sb="2" eb="4">
      <t>バンゴウ</t>
    </rPh>
    <phoneticPr fontId="4"/>
  </si>
  <si>
    <t>新コード表</t>
    <rPh sb="0" eb="1">
      <t>シン</t>
    </rPh>
    <rPh sb="4" eb="5">
      <t>ヒョウ</t>
    </rPh>
    <phoneticPr fontId="4"/>
  </si>
  <si>
    <t>00</t>
    <phoneticPr fontId="4"/>
  </si>
  <si>
    <t>未選択</t>
    <rPh sb="0" eb="1">
      <t>ミ</t>
    </rPh>
    <rPh sb="1" eb="3">
      <t>センタク</t>
    </rPh>
    <phoneticPr fontId="4"/>
  </si>
  <si>
    <t>01</t>
    <phoneticPr fontId="4"/>
  </si>
  <si>
    <t>関節可動域訓練</t>
    <phoneticPr fontId="4"/>
  </si>
  <si>
    <t>02</t>
    <phoneticPr fontId="4"/>
  </si>
  <si>
    <t>筋力増強訓練</t>
    <rPh sb="0" eb="2">
      <t>キンリョク</t>
    </rPh>
    <rPh sb="2" eb="4">
      <t>ゾウキョウ</t>
    </rPh>
    <rPh sb="4" eb="6">
      <t>クンレン</t>
    </rPh>
    <phoneticPr fontId="4"/>
  </si>
  <si>
    <t>03</t>
  </si>
  <si>
    <t>持久力訓練</t>
    <rPh sb="0" eb="3">
      <t>ジキュウリョク</t>
    </rPh>
    <rPh sb="3" eb="5">
      <t>クンレン</t>
    </rPh>
    <phoneticPr fontId="4"/>
  </si>
  <si>
    <t>04</t>
  </si>
  <si>
    <t>バランス訓練</t>
    <rPh sb="4" eb="6">
      <t>クンレン</t>
    </rPh>
    <phoneticPr fontId="4"/>
  </si>
  <si>
    <t>05</t>
  </si>
  <si>
    <t>上肢機能訓練</t>
    <rPh sb="0" eb="2">
      <t>ジョウシ</t>
    </rPh>
    <rPh sb="2" eb="4">
      <t>キノウ</t>
    </rPh>
    <rPh sb="4" eb="6">
      <t>クンレン</t>
    </rPh>
    <phoneticPr fontId="4"/>
  </si>
  <si>
    <t>06</t>
  </si>
  <si>
    <t>疼痛緩和</t>
    <rPh sb="0" eb="2">
      <t>トウツウ</t>
    </rPh>
    <rPh sb="2" eb="4">
      <t>カンワ</t>
    </rPh>
    <phoneticPr fontId="4"/>
  </si>
  <si>
    <t>07</t>
  </si>
  <si>
    <t>基本動作訓練</t>
    <rPh sb="0" eb="2">
      <t>キホン</t>
    </rPh>
    <rPh sb="2" eb="4">
      <t>ドウサ</t>
    </rPh>
    <rPh sb="4" eb="6">
      <t>クンレン</t>
    </rPh>
    <phoneticPr fontId="4"/>
  </si>
  <si>
    <t>08</t>
  </si>
  <si>
    <t>歩行訓練</t>
    <rPh sb="0" eb="2">
      <t>ホコウ</t>
    </rPh>
    <rPh sb="2" eb="4">
      <t>クンレン</t>
    </rPh>
    <phoneticPr fontId="4"/>
  </si>
  <si>
    <t>09</t>
  </si>
  <si>
    <t>ADL訓練</t>
    <phoneticPr fontId="4"/>
  </si>
  <si>
    <t>10</t>
  </si>
  <si>
    <t>IADL訓練</t>
    <rPh sb="4" eb="6">
      <t>クンレン</t>
    </rPh>
    <phoneticPr fontId="4"/>
  </si>
  <si>
    <t>11</t>
  </si>
  <si>
    <t>摂食嚥下訓練</t>
    <phoneticPr fontId="4"/>
  </si>
  <si>
    <t>12</t>
  </si>
  <si>
    <t>言語・聴覚訓練</t>
    <rPh sb="0" eb="2">
      <t>ゲンゴ</t>
    </rPh>
    <rPh sb="3" eb="5">
      <t>チョウカク</t>
    </rPh>
    <rPh sb="5" eb="7">
      <t>クンレン</t>
    </rPh>
    <phoneticPr fontId="4"/>
  </si>
  <si>
    <t>13</t>
  </si>
  <si>
    <t>高次脳機能訓練</t>
    <phoneticPr fontId="4"/>
  </si>
  <si>
    <t>14</t>
  </si>
  <si>
    <t>認知機能賦活</t>
    <rPh sb="0" eb="2">
      <t>ニンチ</t>
    </rPh>
    <rPh sb="2" eb="4">
      <t>キノウ</t>
    </rPh>
    <rPh sb="4" eb="6">
      <t>フカツ</t>
    </rPh>
    <phoneticPr fontId="4"/>
  </si>
  <si>
    <t>15</t>
  </si>
  <si>
    <t>レクリエーション</t>
    <phoneticPr fontId="4"/>
  </si>
  <si>
    <t>16</t>
  </si>
  <si>
    <t>支援・調整</t>
    <rPh sb="0" eb="2">
      <t>シエン</t>
    </rPh>
    <rPh sb="3" eb="5">
      <t>チョウセイ</t>
    </rPh>
    <phoneticPr fontId="4"/>
  </si>
  <si>
    <t>17</t>
  </si>
  <si>
    <t>サービス分類
（施設／通所・居住）</t>
    <rPh sb="4" eb="6">
      <t>ブンルイ</t>
    </rPh>
    <rPh sb="8" eb="10">
      <t>シセツ</t>
    </rPh>
    <rPh sb="11" eb="13">
      <t>ツウショ</t>
    </rPh>
    <rPh sb="14" eb="16">
      <t>キョジュウ</t>
    </rPh>
    <phoneticPr fontId="1"/>
  </si>
  <si>
    <t>サービス種類コード</t>
    <rPh sb="4" eb="6">
      <t>シュルイ</t>
    </rPh>
    <phoneticPr fontId="1"/>
  </si>
  <si>
    <t>サービス名</t>
    <rPh sb="4" eb="5">
      <t>メイ</t>
    </rPh>
    <phoneticPr fontId="1"/>
  </si>
  <si>
    <t>サービス分類
（施設／通所・居宅）</t>
  </si>
  <si>
    <t>サービス名</t>
  </si>
  <si>
    <t>施設</t>
    <rPh sb="0" eb="2">
      <t>シセツ</t>
    </rPh>
    <phoneticPr fontId="1"/>
  </si>
  <si>
    <t>51</t>
  </si>
  <si>
    <t>介護福祉施設サービス</t>
  </si>
  <si>
    <t>施設
（栄養マネジメント強化加算）</t>
  </si>
  <si>
    <t>52</t>
  </si>
  <si>
    <t>介護保健施設サービス</t>
    <phoneticPr fontId="4"/>
  </si>
  <si>
    <t>介護保健施設サービス</t>
  </si>
  <si>
    <t>54</t>
  </si>
  <si>
    <t>地域密着型介護老人福祉施設入所者生活介護</t>
  </si>
  <si>
    <t>55</t>
  </si>
  <si>
    <t>介護医療院サービス</t>
  </si>
  <si>
    <t>通所・居住</t>
    <phoneticPr fontId="1"/>
  </si>
  <si>
    <t>通所介護</t>
  </si>
  <si>
    <t>通所・居宅
（栄養アセスメント加算）</t>
  </si>
  <si>
    <t>通所リハビリテーション</t>
  </si>
  <si>
    <t>認知症対応型共同生活介護（短期利用以外）</t>
  </si>
  <si>
    <t>介護予防通所リハビリテーション</t>
  </si>
  <si>
    <t>特定施設入居者生活介護（短期利用以外）</t>
  </si>
  <si>
    <t>認知症対応型通所介護</t>
  </si>
  <si>
    <t>介護予防特定施設入居者生活介護</t>
  </si>
  <si>
    <t>介護予防認知症対応型通所介護</t>
  </si>
  <si>
    <t>地域密着型特定施設入居者生活介護（短期利用以外）</t>
  </si>
  <si>
    <t>複合型サービス（看護小規模多機能型居宅介護・短期利用以外）</t>
  </si>
  <si>
    <t>介護予防認知症対応型共同生活介護（短期利用以外）</t>
  </si>
  <si>
    <t>78</t>
  </si>
  <si>
    <t>地域密着型通所介護</t>
  </si>
  <si>
    <t>小規模多機能型居宅介護（短期利用以外）</t>
  </si>
  <si>
    <t>介護予防小規模多機能型居宅介護（短期利用以外）</t>
  </si>
  <si>
    <t>A6</t>
  </si>
  <si>
    <t>通所型サービス（独自）</t>
  </si>
  <si>
    <t>A7</t>
  </si>
  <si>
    <t>通所型サービス（独自/定率）</t>
  </si>
  <si>
    <t>その他　実施</t>
    <phoneticPr fontId="4"/>
  </si>
  <si>
    <t>その他　実施＝1：ありの場合に入力可能</t>
    <phoneticPr fontId="4"/>
  </si>
  <si>
    <t>R6.07.22
(R6.06.19からの更新)</t>
    <phoneticPr fontId="4"/>
  </si>
  <si>
    <t xml:space="preserve">施設／通所・居宅区分＝1：施設の場合に入力可能
0~9からなる8桁の数字　YYYYMMDD
例　2024年7月1日→20240701
</t>
    <phoneticPr fontId="4"/>
  </si>
  <si>
    <t xml:space="preserve">施設／通所・居宅区分＝1：施設の場合に入力可能
0~9からなる8桁の数字　YYYYMMDD
例　2024年7月1日→20240701
</t>
    <rPh sb="19" eb="21">
      <t>ニュウリョク</t>
    </rPh>
    <rPh sb="21" eb="23">
      <t>カノウ</t>
    </rPh>
    <phoneticPr fontId="4"/>
  </si>
  <si>
    <t>0~9からなる4桁の数字　YYYY
例　2024年→2024
登録時、作成日の日付より後の日付を設定した場合エラーとする。</t>
    <phoneticPr fontId="7"/>
  </si>
  <si>
    <r>
      <t xml:space="preserve">0~9からなる2桁の数字　MM
</t>
    </r>
    <r>
      <rPr>
        <sz val="9"/>
        <color theme="1"/>
        <rFont val="ＭＳ ゴシック"/>
        <family val="3"/>
        <charset val="128"/>
      </rPr>
      <t>例　4月→04
「発症年・受傷年」に</t>
    </r>
    <r>
      <rPr>
        <sz val="9"/>
        <rFont val="ＭＳ ゴシック"/>
        <family val="3"/>
        <charset val="128"/>
      </rPr>
      <t>記載がある場合入力可能
登録時、作成日の日付より後の日付を設定した場合エラーとする。
※発症年・受傷年、発症月・受傷月を組み合わせて判定する</t>
    </r>
    <rPh sb="34" eb="36">
      <t>キサイ</t>
    </rPh>
    <rPh sb="39" eb="41">
      <t>バアイ</t>
    </rPh>
    <phoneticPr fontId="7"/>
  </si>
  <si>
    <r>
      <t xml:space="preserve">0~9からなる2桁の数字　DD
</t>
    </r>
    <r>
      <rPr>
        <sz val="9"/>
        <color theme="1"/>
        <rFont val="ＭＳ ゴシック"/>
        <family val="3"/>
        <charset val="128"/>
      </rPr>
      <t xml:space="preserve">例　1日→01
「発症年・受傷年」、「発症月・受傷月」に記載がある場合入力可能
</t>
    </r>
    <r>
      <rPr>
        <sz val="9"/>
        <rFont val="ＭＳ ゴシック"/>
        <family val="3"/>
        <charset val="128"/>
      </rPr>
      <t xml:space="preserve">
登録時、作成日の日付より後の日付を設定した場合エラーとする。
※発症年・受傷年、発症月・受傷月、発症日・受傷日を組み合わせて判定する</t>
    </r>
    <rPh sb="27" eb="28">
      <t>ネン</t>
    </rPh>
    <rPh sb="31" eb="32">
      <t>ネン</t>
    </rPh>
    <phoneticPr fontId="4"/>
  </si>
  <si>
    <t>0~9からなる4桁の数字　YYYY
例　2024年→2024
登録時、作成日の日付より後の日付を設定した場合エラーとする。
登録時、直近の退院年より後の日付を設定した場合エラーとする。</t>
    <phoneticPr fontId="7"/>
  </si>
  <si>
    <r>
      <t xml:space="preserve">0~9からなる2桁の数字　MM
例　4月→04
</t>
    </r>
    <r>
      <rPr>
        <sz val="9"/>
        <color theme="1"/>
        <rFont val="ＭＳ ゴシック"/>
        <family val="3"/>
        <charset val="128"/>
      </rPr>
      <t>「直近の入院年」</t>
    </r>
    <r>
      <rPr>
        <sz val="9"/>
        <rFont val="ＭＳ ゴシック"/>
        <family val="3"/>
        <charset val="128"/>
      </rPr>
      <t>に記載がある場合入力可能
登録時、作成日の日付より後の日付を設定した場合エラーとする。
※直近の入院年、入院月を組み合わせて判定する
登録時、直近の退院年、退院月より後の日付を設定した場合エラーとする。</t>
    </r>
    <rPh sb="25" eb="27">
      <t>チョッキン</t>
    </rPh>
    <rPh sb="28" eb="30">
      <t>ニュウイン</t>
    </rPh>
    <rPh sb="30" eb="31">
      <t>ネン</t>
    </rPh>
    <rPh sb="33" eb="35">
      <t>キサイ</t>
    </rPh>
    <rPh sb="38" eb="40">
      <t>バアイ</t>
    </rPh>
    <rPh sb="87" eb="88">
      <t>ツキ</t>
    </rPh>
    <rPh sb="89" eb="90">
      <t>ク</t>
    </rPh>
    <rPh sb="91" eb="92">
      <t>ア</t>
    </rPh>
    <rPh sb="95" eb="97">
      <t>ハンテイ</t>
    </rPh>
    <rPh sb="112" eb="114">
      <t>タイイン</t>
    </rPh>
    <phoneticPr fontId="7"/>
  </si>
  <si>
    <t>0~9からなる2桁の数字　DD
例　1日→01
「直近の入院年」、「直近の入院月」に記載がある場合入力可能
登録時、作成日の日付より後の日付を設定した場合エラーとする。
※直近の入院年、入院月、入院日を組み合わせて判定する
登録時、直近の退院年、退院月、退院日より後の日付を設定した場合エラーとする。</t>
    <rPh sb="30" eb="31">
      <t>ネン</t>
    </rPh>
    <rPh sb="34" eb="36">
      <t>チョッキン</t>
    </rPh>
    <rPh sb="37" eb="39">
      <t>ニュウイン</t>
    </rPh>
    <rPh sb="39" eb="40">
      <t>ツキ</t>
    </rPh>
    <rPh sb="125" eb="127">
      <t>タイイン</t>
    </rPh>
    <rPh sb="129" eb="131">
      <t>タイイン</t>
    </rPh>
    <phoneticPr fontId="7"/>
  </si>
  <si>
    <t>0~9からなる4桁の数字　YYYY
例　2024年→2024
登録時、作成日の日付より後の日付を設定した場合エラーとする。
登録時、直近の入院年より前の日付を設定した場合エラーとする。</t>
    <rPh sb="75" eb="76">
      <t>マエ</t>
    </rPh>
    <phoneticPr fontId="7"/>
  </si>
  <si>
    <r>
      <t xml:space="preserve">0~9からなる2桁の数字　MM
例　4月→04
</t>
    </r>
    <r>
      <rPr>
        <sz val="9"/>
        <color theme="1"/>
        <rFont val="ＭＳ ゴシック"/>
        <family val="3"/>
        <charset val="128"/>
      </rPr>
      <t>「直近の退院年」に記載が</t>
    </r>
    <r>
      <rPr>
        <sz val="9"/>
        <rFont val="ＭＳ ゴシック"/>
        <family val="3"/>
        <charset val="128"/>
      </rPr>
      <t>ある場合入力可能
登録時、作成日の日付より後の日付を設定した場合エラーとする。
※直近の退院年、退院月を組み合わせて判定する
登録時、直近の入院年、入院月より前の日付を設定した場合エラーとする。</t>
    </r>
    <rPh sb="25" eb="27">
      <t>チョッキン</t>
    </rPh>
    <rPh sb="28" eb="30">
      <t>タイイン</t>
    </rPh>
    <rPh sb="30" eb="31">
      <t>ネン</t>
    </rPh>
    <rPh sb="33" eb="35">
      <t>キサイ</t>
    </rPh>
    <rPh sb="38" eb="40">
      <t>バアイ</t>
    </rPh>
    <rPh sb="81" eb="83">
      <t>タイイン</t>
    </rPh>
    <rPh sb="85" eb="87">
      <t>タイイン</t>
    </rPh>
    <rPh sb="112" eb="114">
      <t>ニュウイン</t>
    </rPh>
    <phoneticPr fontId="7"/>
  </si>
  <si>
    <t>0~9からなる2桁の数字　DD
例　1日→01
「直近の退院年」、「直近の退院月」に記載がある場合入力可能
登録時、作成日の日付より後の日付を設定した場合エラーとする。
※直近の退院年、退院月、退院日を組み合わせて判定する
登録時、直近の入院年、入院月、入院日より前の日付を設定した場合エラーとする。</t>
    <rPh sb="30" eb="31">
      <t>ネン</t>
    </rPh>
    <rPh sb="90" eb="92">
      <t>タイイン</t>
    </rPh>
    <rPh sb="94" eb="96">
      <t>タイイン</t>
    </rPh>
    <rPh sb="98" eb="100">
      <t>タイイン</t>
    </rPh>
    <rPh sb="125" eb="127">
      <t>ニュウイン</t>
    </rPh>
    <rPh sb="129" eb="131">
      <t>ニュウイン</t>
    </rPh>
    <phoneticPr fontId="7"/>
  </si>
  <si>
    <t>0~9からなる4桁の数字　YYYY
例　2024年→2024
登録時、評価日の日付より後の日付を設定した場合エラーとする。</t>
    <rPh sb="24" eb="25">
      <t>ネン</t>
    </rPh>
    <rPh sb="36" eb="38">
      <t>ヒョウカ</t>
    </rPh>
    <phoneticPr fontId="7"/>
  </si>
  <si>
    <r>
      <t>0~9からなる2桁の数字　MM
例　4月→04
「</t>
    </r>
    <r>
      <rPr>
        <sz val="9"/>
        <color theme="1"/>
        <rFont val="ＭＳ ゴシック"/>
        <family val="3"/>
        <charset val="128"/>
      </rPr>
      <t>発症年・受傷年</t>
    </r>
    <r>
      <rPr>
        <sz val="9"/>
        <rFont val="ＭＳ ゴシック"/>
        <family val="3"/>
        <charset val="128"/>
      </rPr>
      <t>」に記載がある場合入力可能
登録時、評価日の日付より後の日付を設定した場合エラーとする。
※発症年・受傷年、発症月・受傷月を組み合わせて判定する</t>
    </r>
    <phoneticPr fontId="4"/>
  </si>
  <si>
    <t>0~9からなる2桁の数字　DD
例　1日→01
「発症年・受傷年」、「発症月・受傷月」に記載がある場合入力可能
登録時、評価日の日付より後の日付を設定した場合エラーとする。
※発症年・受傷年、発症月・受傷月、発症日・受傷日を組み合わせて判定する</t>
  </si>
  <si>
    <t>0~9からなる4桁の数字　YYYY
例　2024年→2024
登録時、評価日の日付より後の日付を設定した場合エラーとする。
登録時、直近の退院年より後の日付を設定した場合エラーとする。</t>
    <rPh sb="24" eb="25">
      <t>ネン</t>
    </rPh>
    <phoneticPr fontId="7"/>
  </si>
  <si>
    <t>0~9からなる2桁の数字　MM
例　4月→04
「直近の入院年」に記載がある場合入力可能
登録時、評価日の日付より後の日付を設定した場合エラーとする。
※直近の入院年、入院月を組み合わせて判定する
登録時、直近の退院年、退院月より後の日付を設定した場合エラーとする。</t>
    <rPh sb="85" eb="87">
      <t>ニュウイン</t>
    </rPh>
    <rPh sb="87" eb="88">
      <t>ツキ</t>
    </rPh>
    <rPh sb="112" eb="114">
      <t>タイイン</t>
    </rPh>
    <phoneticPr fontId="7"/>
  </si>
  <si>
    <t>0~9からなる2桁の数字　DD
例　1日→01
「直近の入院年」、「直近の入院月」に記載がある場合入力可能
登録時、評価日の日付より後の日付を設定した場合エラーとする。
※直近の入院年、入院月、入院日を組み合わせて判定する
登録時、直近の退院年、退院月、退院日より後の日付を設定した場合エラーとする。</t>
    <rPh sb="98" eb="100">
      <t>ニュウイン</t>
    </rPh>
    <rPh sb="100" eb="101">
      <t>ヒ</t>
    </rPh>
    <rPh sb="125" eb="127">
      <t>タイイン</t>
    </rPh>
    <rPh sb="129" eb="131">
      <t>タイイン</t>
    </rPh>
    <phoneticPr fontId="7"/>
  </si>
  <si>
    <t>0~9からなる4桁の数字　YYYY
例　2024年→2024
登録時、評価日の日付より後の日付を設定した場合エラーとする。
登録時、直近の入院年より前の日付を設定した場合エラーとする。</t>
    <rPh sb="24" eb="25">
      <t>ネン</t>
    </rPh>
    <rPh sb="36" eb="38">
      <t>ヒョウカ</t>
    </rPh>
    <phoneticPr fontId="7"/>
  </si>
  <si>
    <r>
      <t xml:space="preserve">0~9からなる2桁の数字　MM
例　4月→04
</t>
    </r>
    <r>
      <rPr>
        <sz val="9"/>
        <color theme="1"/>
        <rFont val="ＭＳ ゴシック"/>
        <family val="3"/>
        <charset val="128"/>
      </rPr>
      <t>「直近の退院年」に記載が</t>
    </r>
    <r>
      <rPr>
        <sz val="9"/>
        <rFont val="ＭＳ ゴシック"/>
        <family val="3"/>
        <charset val="128"/>
      </rPr>
      <t>ある場合入力可能
登録時、評価日の日付より後の日付を設定した場合エラーとする。
※直近の退院年、退院月を組み合わせて判定する
登録時、直近の入院年、入院月より前の日付を設定した場合エラーとする。</t>
    </r>
    <rPh sb="50" eb="52">
      <t>ヒョウカ</t>
    </rPh>
    <rPh sb="81" eb="83">
      <t>タイイン</t>
    </rPh>
    <rPh sb="85" eb="87">
      <t>タイイン</t>
    </rPh>
    <rPh sb="112" eb="114">
      <t>ニュウイン</t>
    </rPh>
    <phoneticPr fontId="7"/>
  </si>
  <si>
    <t>0~9からなる2桁の数字　DD
例　1日→01
「直近の退院年」、「直近の退院月」に記載がある場合入力可能
登録時、評価日の日付より後の日付を設定した場合エラーとする。
※直近の退院年、退院月、退院日を組み合わせて判定する
登録時、直近の入院年、入院月、入院日より前の日付を設定した場合エラーとする。</t>
    <rPh sb="59" eb="61">
      <t>ヒョウカ</t>
    </rPh>
    <rPh sb="98" eb="100">
      <t>タイイン</t>
    </rPh>
    <rPh sb="100" eb="101">
      <t>ヒ</t>
    </rPh>
    <rPh sb="125" eb="127">
      <t>ニュウイン</t>
    </rPh>
    <rPh sb="129" eb="131">
      <t>ニュウイン</t>
    </rPh>
    <phoneticPr fontId="7"/>
  </si>
  <si>
    <t xml:space="preserve">褥瘡の有無＝1：ありの場合に入力可能
0~9からなる8桁の数字　YYYYMMDD
例　2024年7月1日→20240701
</t>
    <phoneticPr fontId="4"/>
  </si>
  <si>
    <t xml:space="preserve">0~9からなる8桁の数字　YYYYMMDD
例　2018年4月1日→20180401
</t>
    <phoneticPr fontId="4"/>
  </si>
  <si>
    <t>0~9からなる2桁の数字　MM
例　4月→04
「発症年」に記載がある場合入力可能
登録時、評価日の日付より後の日付を設定した場合エラーとする。
※発症年、発症月を組み合わせて判定する。
※評価日はNo.1～5の入力内容と同一の自立支援促進に関する評価・支援計画書の評価日を参照する</t>
    <rPh sb="26" eb="29">
      <t>ハッショウネン</t>
    </rPh>
    <rPh sb="82" eb="83">
      <t>ツキ</t>
    </rPh>
    <rPh sb="84" eb="85">
      <t>ク</t>
    </rPh>
    <rPh sb="86" eb="87">
      <t>ア</t>
    </rPh>
    <rPh sb="90" eb="92">
      <t>ハンテイ</t>
    </rPh>
    <phoneticPr fontId="7"/>
  </si>
  <si>
    <t>0~9からなる2桁の数字　DD
例　1日→01
「発症年」、「発症月」に記載がある場合入力可能
登録時、評価日の日付より後の日付を設定した場合エラーとする。
※発症年、発症月、発症日を組み合わせて判定する。
※評価日はNo.1～5の入力内容と同一の自立支援促進に関する評価・支援計画書の評価日を参照する</t>
    <rPh sb="32" eb="35">
      <t>ハッショウゲツ</t>
    </rPh>
    <rPh sb="90" eb="92">
      <t>ハッショウ</t>
    </rPh>
    <rPh sb="92" eb="93">
      <t>ヒ</t>
    </rPh>
    <phoneticPr fontId="7"/>
  </si>
  <si>
    <t>口腔機能向上サービスに関する計画書（実施記録）　【ORAL_FUNCTION_IMPROVE_SERVICE_PLAN_RECORD_2024】
・No.16　説明欄の修正
「その他　実施＝1：ありの場合に入力可能」の文言を追加
・No.17　必須欄を原則必須に変更、説明欄の修正
「その他　その他（内容）　が入力されている場合に入力可能」の文言を削除
リハビリテーション計画書【REHABILITATION_PLAN_2024】
・No.291,292,293　必須欄を任意に変更、説明欄の修正
「サービス2　解決すべき課題に記載がある場合入力可能」の文言を削除
・No.303,304,305　必須欄を任意に変更、説明欄の修正
「サービス3　解決すべき課題に記載がある場合入力可能」の文言を削除
・No.315,316,317　必須欄を任意に変更、説明欄の修正
「サービス4　解決すべき課題に記載がある場合入力可能」の文言を削除</t>
    <rPh sb="112" eb="114">
      <t>ツイカ</t>
    </rPh>
    <rPh sb="366" eb="368">
      <t>ヒッス</t>
    </rPh>
    <rPh sb="368" eb="369">
      <t>ラン</t>
    </rPh>
    <rPh sb="370" eb="372">
      <t>ニンイ</t>
    </rPh>
    <rPh sb="373" eb="375">
      <t>ヘンコウ</t>
    </rPh>
    <phoneticPr fontId="4"/>
  </si>
  <si>
    <t>A8</t>
    <phoneticPr fontId="4"/>
  </si>
  <si>
    <t>科学的介護推進体制加算</t>
    <phoneticPr fontId="4"/>
  </si>
  <si>
    <t>通所型サービス（独自/定額)</t>
    <phoneticPr fontId="4"/>
  </si>
  <si>
    <t>〇</t>
    <phoneticPr fontId="4"/>
  </si>
  <si>
    <t>栄養マネジメント強化加算、栄養アセスメント加算</t>
    <phoneticPr fontId="4"/>
  </si>
  <si>
    <t>通所型サービス（独自）</t>
    <phoneticPr fontId="4"/>
  </si>
  <si>
    <t>通所型サービス（独自/定率）</t>
    <phoneticPr fontId="4"/>
  </si>
  <si>
    <t xml:space="preserve">施設 通所・居宅居住のサービス種類設定
・科学的介護推進体制加算　で「通所・居住」のサービス分類に属するサービス種類コードとして、「A8　通所型サービス（独自/定額)」を追加
・栄養アセスメント加算　で「通所・居宅」のサービス分類に属するサービス種類コードとして、「A6 通所型サービス（独自）」、「A7 通所型サービス（独自/定率）」、「A8　通所型サービス（独自/定額)」を追加
</t>
    <rPh sb="46" eb="48">
      <t>ブンルイ</t>
    </rPh>
    <rPh sb="49" eb="50">
      <t>ゾク</t>
    </rPh>
    <rPh sb="85" eb="87">
      <t>ツイカ</t>
    </rPh>
    <rPh sb="113" eb="115">
      <t>ブンルイ</t>
    </rPh>
    <rPh sb="116" eb="117">
      <t>ゾク</t>
    </rPh>
    <rPh sb="189" eb="191">
      <t>ツイカ</t>
    </rPh>
    <phoneticPr fontId="4"/>
  </si>
  <si>
    <t>R6.08.05
(R6.07.22からの更新)</t>
    <phoneticPr fontId="4"/>
  </si>
  <si>
    <t xml:space="preserve">褥瘡対策に関するスクリーニング・ケア計画書　【BEDSORE_MEASURE_CARE_PLAN_2024】
・No.42　範囲欄の修正
　「上限：評価日日付」の記載を「上限：現在日付」に修正
</t>
    <rPh sb="81" eb="83">
      <t>キサイ</t>
    </rPh>
    <rPh sb="94" eb="96">
      <t>シュウセイ</t>
    </rPh>
    <phoneticPr fontId="4"/>
  </si>
  <si>
    <r>
      <t xml:space="preserve">・下限：1900/1/1
</t>
    </r>
    <r>
      <rPr>
        <strike/>
        <sz val="9"/>
        <color rgb="FFFF0000"/>
        <rFont val="ＭＳ ゴシック"/>
        <family val="3"/>
        <charset val="128"/>
      </rPr>
      <t>・上限：評価日日付</t>
    </r>
    <r>
      <rPr>
        <sz val="9"/>
        <rFont val="ＭＳ ゴシック"/>
        <family val="3"/>
        <charset val="128"/>
      </rPr>
      <t xml:space="preserve">
</t>
    </r>
    <r>
      <rPr>
        <sz val="9"/>
        <color rgb="FFFF0000"/>
        <rFont val="ＭＳ ゴシック"/>
        <family val="3"/>
        <charset val="128"/>
      </rPr>
      <t>・上限：現在日付</t>
    </r>
    <phoneticPr fontId="4"/>
  </si>
  <si>
    <t>R6.12.04
(R6.08.05からの更新)</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</si>
</sst>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00_ "/>
    <numFmt numFmtId="177" formatCode="[$-411]ge\.mm\.dd;@"/>
  </numFmts>
  <fonts count="53">
    <font>
      <sz val="11"/>
      <color theme="1"/>
      <name val="游ゴシック"/>
      <family val="2"/>
      <charset val="128"/>
      <scheme val="minor"/>
    </font>
    <font>
      <sz val="11"/>
      <color theme="1"/>
      <name val="Yu Gothic"/>
      <charset val="128"/>
    </font>
    <font>
      <sz val="11"/>
      <color theme="1"/>
      <name val="Yu Gothic"/>
      <charset val="128"/>
    </font>
    <font>
      <sz val="11"/>
      <name val="ＭＳ ゴシック"/>
      <family val="3"/>
      <charset val="128"/>
    </font>
    <font>
      <sz val="6"/>
      <name val="游ゴシック"/>
      <family val="2"/>
      <charset val="128"/>
      <scheme val="minor"/>
    </font>
    <font>
      <sz val="11"/>
      <name val="ＭＳ Ｐゴシック"/>
      <family val="3"/>
      <charset val="128"/>
    </font>
    <font>
      <b/>
      <sz val="9"/>
      <name val="ＭＳ ゴシック"/>
      <family val="3"/>
      <charset val="128"/>
    </font>
    <font>
      <sz val="6"/>
      <name val="ＭＳ Ｐゴシック"/>
      <family val="3"/>
      <charset val="128"/>
    </font>
    <font>
      <sz val="9"/>
      <name val="ＭＳ ゴシック"/>
      <family val="3"/>
      <charset val="128"/>
    </font>
    <font>
      <sz val="9"/>
      <color theme="1"/>
      <name val="ＭＳ ゴシック"/>
      <family val="3"/>
      <charset val="128"/>
    </font>
    <font>
      <sz val="11"/>
      <color theme="1"/>
      <name val="ＭＳ ゴシック"/>
      <family val="3"/>
      <charset val="128"/>
    </font>
    <font>
      <sz val="11"/>
      <color theme="1"/>
      <name val="游ゴシック"/>
      <family val="3"/>
      <charset val="128"/>
      <scheme val="minor"/>
    </font>
    <font>
      <sz val="10"/>
      <color theme="1"/>
      <name val="ＭＳ 明朝"/>
      <family val="1"/>
      <charset val="128"/>
    </font>
    <font>
      <u/>
      <sz val="11"/>
      <color theme="10"/>
      <name val="游ゴシック"/>
      <family val="2"/>
      <charset val="128"/>
      <scheme val="minor"/>
    </font>
    <font>
      <u/>
      <sz val="9"/>
      <color theme="10"/>
      <name val="ＭＳ ゴシック"/>
      <family val="3"/>
      <charset val="128"/>
    </font>
    <font>
      <sz val="11"/>
      <name val="游ゴシック"/>
      <family val="3"/>
      <charset val="128"/>
      <scheme val="minor"/>
    </font>
    <font>
      <sz val="11"/>
      <name val="游ゴシック"/>
      <family val="3"/>
      <charset val="128"/>
    </font>
    <font>
      <sz val="18"/>
      <color theme="3"/>
      <name val="游ゴシック Light"/>
      <family val="2"/>
      <charset val="128"/>
      <scheme val="major"/>
    </font>
    <font>
      <strike/>
      <sz val="9"/>
      <color theme="1"/>
      <name val="ＭＳ ゴシック"/>
      <family val="3"/>
      <charset val="128"/>
    </font>
    <font>
      <sz val="11"/>
      <name val="游ゴシック"/>
      <family val="2"/>
      <charset val="128"/>
      <scheme val="minor"/>
    </font>
    <font>
      <sz val="9"/>
      <color rgb="FF000000"/>
      <name val="ＭＳ ゴシック"/>
      <family val="3"/>
      <charset val="128"/>
    </font>
    <font>
      <sz val="9"/>
      <color rgb="FF00B050"/>
      <name val="ＭＳ ゴシック"/>
      <family val="3"/>
      <charset val="128"/>
    </font>
    <font>
      <sz val="11"/>
      <color theme="1"/>
      <name val="游ゴシック"/>
      <family val="2"/>
      <scheme val="minor"/>
    </font>
    <font>
      <sz val="9"/>
      <name val="ＭＳ ゴシック"/>
      <family val="3"/>
    </font>
    <font>
      <b/>
      <sz val="9"/>
      <color rgb="FF000000"/>
      <name val="ＭＳ ゴシック"/>
      <family val="3"/>
      <charset val="128"/>
    </font>
    <font>
      <sz val="11"/>
      <color rgb="FF000000"/>
      <name val="ＭＳ ゴシック"/>
      <family val="3"/>
      <charset val="128"/>
    </font>
    <font>
      <sz val="9"/>
      <name val="ＭＳ Ｐゴシック"/>
      <family val="3"/>
      <charset val="128"/>
    </font>
    <font>
      <sz val="9"/>
      <color rgb="FF00B050"/>
      <name val="ＭＳ Ｐゴシック"/>
      <family val="3"/>
      <charset val="128"/>
    </font>
    <font>
      <sz val="9"/>
      <color theme="1"/>
      <name val="ＭＳ ゴシック"/>
      <family val="3"/>
      <charset val="128"/>
    </font>
    <font>
      <sz val="9"/>
      <color rgb="FF00B050"/>
      <name val="ＭＳ ゴシック"/>
      <family val="3"/>
      <charset val="128"/>
    </font>
    <font>
      <sz val="9"/>
      <name val="ＭＳ ゴシック"/>
      <family val="3"/>
      <charset val="128"/>
    </font>
    <font>
      <sz val="9"/>
      <color rgb="FF000000"/>
      <name val="ＭＳ ゴシック"/>
      <family val="3"/>
      <charset val="128"/>
    </font>
    <font>
      <strike/>
      <sz val="9"/>
      <color theme="1"/>
      <name val="ＭＳ ゴシック"/>
      <family val="3"/>
      <charset val="128"/>
    </font>
    <font>
      <strike/>
      <sz val="9"/>
      <name val="ＭＳ ゴシック"/>
      <family val="3"/>
      <charset val="128"/>
    </font>
    <font>
      <sz val="10"/>
      <name val="游ゴシック"/>
      <family val="3"/>
      <charset val="128"/>
      <scheme val="minor"/>
    </font>
    <font>
      <sz val="10"/>
      <name val="游ゴシック"/>
      <family val="2"/>
      <charset val="128"/>
      <scheme val="minor"/>
    </font>
    <font>
      <u/>
      <sz val="11"/>
      <color theme="10"/>
      <name val="ＭＳ Ｐゴシック"/>
      <family val="3"/>
      <charset val="128"/>
    </font>
    <font>
      <sz val="11"/>
      <color theme="1"/>
      <name val="游ゴシック"/>
      <family val="2"/>
      <charset val="128"/>
      <scheme val="minor"/>
    </font>
    <font>
      <u/>
      <sz val="9"/>
      <color theme="10"/>
      <name val="ＭＳ Ｐゴシック "/>
      <family val="3"/>
      <charset val="128"/>
    </font>
    <font>
      <u/>
      <sz val="9"/>
      <name val="ＭＳ ゴシック"/>
      <family val="3"/>
      <charset val="128"/>
    </font>
    <font>
      <strike/>
      <sz val="11"/>
      <name val="游ゴシック"/>
      <family val="2"/>
      <charset val="128"/>
      <scheme val="minor"/>
    </font>
    <font>
      <sz val="9"/>
      <name val="游ゴシック"/>
      <family val="2"/>
      <charset val="128"/>
      <scheme val="minor"/>
    </font>
    <font>
      <sz val="9"/>
      <name val="メイリオ"/>
      <family val="3"/>
      <charset val="128"/>
    </font>
    <font>
      <sz val="11"/>
      <name val="ＭＳ ゴシック"/>
      <family val="3"/>
    </font>
    <font>
      <strike/>
      <sz val="11"/>
      <name val="ＭＳ ゴシック"/>
      <family val="3"/>
      <charset val="128"/>
    </font>
    <font>
      <sz val="10"/>
      <name val="ＭＳ ゴシック"/>
      <family val="3"/>
      <charset val="128"/>
    </font>
    <font>
      <sz val="11"/>
      <color theme="1"/>
      <name val="游ゴシック"/>
      <family val="3"/>
      <charset val="128"/>
    </font>
    <font>
      <sz val="11"/>
      <color rgb="FF000000"/>
      <name val="游ゴシック"/>
      <family val="3"/>
      <charset val="128"/>
    </font>
    <font>
      <sz val="9"/>
      <color rgb="FFFF0000"/>
      <name val="ＭＳ ゴシック"/>
      <family val="3"/>
      <charset val="128"/>
    </font>
    <font>
      <sz val="11"/>
      <color rgb="FFFF0000"/>
      <name val="游ゴシック"/>
      <family val="3"/>
      <charset val="128"/>
      <scheme val="minor"/>
    </font>
    <font>
      <strike/>
      <sz val="9"/>
      <color rgb="FFFF0000"/>
      <name val="ＭＳ ゴシック"/>
      <family val="3"/>
      <charset val="128"/>
    </font>
    <font>
      <sz val="10"/>
      <color theme="1"/>
      <name val="游ゴシック"/>
      <family val="3"/>
      <charset val="128"/>
      <scheme val="minor"/>
    </font>
    <font>
      <sz val="10"/>
      <color rgb="FFFF0000"/>
      <name val="游ゴシック"/>
      <family val="3"/>
      <charset val="128"/>
      <scheme val="minor"/>
    </font>
  </fonts>
  <fills count="14">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0"/>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DEBF7"/>
        <bgColor rgb="FF000000"/>
      </patternFill>
    </fill>
    <fill>
      <patternFill patternType="solid">
        <fgColor rgb="FFFFFF00"/>
        <bgColor indexed="64"/>
      </patternFill>
    </fill>
    <fill>
      <patternFill patternType="solid">
        <fgColor rgb="FFFF0000"/>
        <bgColor indexed="64"/>
      </patternFill>
    </fill>
    <fill>
      <patternFill patternType="solid">
        <fgColor rgb="FFFFC000"/>
        <bgColor indexed="64"/>
      </patternFill>
    </fill>
  </fills>
  <borders count="63">
    <border>
      <left/>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bottom style="thin">
        <color rgb="FF000000"/>
      </bottom>
      <diagonal/>
    </border>
    <border>
      <left style="thin">
        <color indexed="64"/>
      </left>
      <right style="thin">
        <color indexed="64"/>
      </right>
      <top/>
      <bottom style="thin">
        <color rgb="FF000000"/>
      </bottom>
      <diagonal/>
    </border>
    <border>
      <left/>
      <right/>
      <top/>
      <bottom style="thin">
        <color rgb="FF000000"/>
      </bottom>
      <diagonal/>
    </border>
    <border>
      <left style="thin">
        <color indexed="64"/>
      </left>
      <right/>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double">
        <color rgb="FF000000"/>
      </bottom>
      <diagonal/>
    </border>
    <border>
      <left style="thin">
        <color indexed="64"/>
      </left>
      <right/>
      <top style="thin">
        <color indexed="64"/>
      </top>
      <bottom style="double">
        <color rgb="FF000000"/>
      </bottom>
      <diagonal/>
    </border>
    <border>
      <left style="thin">
        <color rgb="FF000000"/>
      </left>
      <right/>
      <top style="thin">
        <color rgb="FF000000"/>
      </top>
      <bottom/>
      <diagonal/>
    </border>
    <border>
      <left/>
      <right/>
      <top style="thin">
        <color rgb="FF000000"/>
      </top>
      <bottom style="thin">
        <color rgb="FF000000"/>
      </bottom>
      <diagonal/>
    </border>
    <border>
      <left style="thin">
        <color indexed="64"/>
      </left>
      <right style="thin">
        <color indexed="64"/>
      </right>
      <top style="thin">
        <color rgb="FF000000"/>
      </top>
      <bottom style="double">
        <color rgb="FF000000"/>
      </bottom>
      <diagonal/>
    </border>
    <border>
      <left style="thin">
        <color indexed="64"/>
      </left>
      <right/>
      <top style="thin">
        <color rgb="FF000000"/>
      </top>
      <bottom style="double">
        <color rgb="FF000000"/>
      </bottom>
      <diagonal/>
    </border>
    <border>
      <left style="thin">
        <color indexed="64"/>
      </left>
      <right style="thin">
        <color indexed="64"/>
      </right>
      <top style="thin">
        <color rgb="FF000000"/>
      </top>
      <bottom style="medium">
        <color rgb="FF000000"/>
      </bottom>
      <diagonal/>
    </border>
    <border>
      <left style="thin">
        <color indexed="64"/>
      </left>
      <right/>
      <top style="thin">
        <color rgb="FF000000"/>
      </top>
      <bottom style="medium">
        <color rgb="FF000000"/>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rgb="FF000000"/>
      </bottom>
      <diagonal/>
    </border>
    <border>
      <left style="medium">
        <color indexed="64"/>
      </left>
      <right/>
      <top style="medium">
        <color indexed="64"/>
      </top>
      <bottom/>
      <diagonal/>
    </border>
    <border>
      <left style="thin">
        <color indexed="64"/>
      </left>
      <right style="medium">
        <color indexed="64"/>
      </right>
      <top style="thin">
        <color indexed="64"/>
      </top>
      <bottom/>
      <diagonal/>
    </border>
    <border>
      <left style="thin">
        <color rgb="FF000000"/>
      </left>
      <right/>
      <top/>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diagonal/>
    </border>
    <border>
      <left/>
      <right style="thin">
        <color indexed="64"/>
      </right>
      <top style="thin">
        <color indexed="64"/>
      </top>
      <bottom style="thin">
        <color rgb="FF000000"/>
      </bottom>
      <diagonal/>
    </border>
    <border>
      <left style="thin">
        <color indexed="64"/>
      </left>
      <right style="thin">
        <color indexed="64"/>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right/>
      <top style="thin">
        <color rgb="FF000000"/>
      </top>
      <bottom style="thin">
        <color indexed="64"/>
      </bottom>
      <diagonal/>
    </border>
    <border>
      <left style="thin">
        <color indexed="64"/>
      </left>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indexed="64"/>
      </left>
      <right style="thin">
        <color rgb="FF000000"/>
      </right>
      <top style="thin">
        <color indexed="64"/>
      </top>
      <bottom/>
      <diagonal/>
    </border>
    <border>
      <left/>
      <right style="thin">
        <color indexed="64"/>
      </right>
      <top/>
      <bottom style="thin">
        <color rgb="FF000000"/>
      </bottom>
      <diagonal/>
    </border>
    <border>
      <left/>
      <right style="thin">
        <color rgb="FF000000"/>
      </right>
      <top/>
      <bottom/>
      <diagonal/>
    </border>
    <border>
      <left style="thin">
        <color rgb="FF000000"/>
      </left>
      <right style="thin">
        <color rgb="FF000000"/>
      </right>
      <top style="thin">
        <color indexed="64"/>
      </top>
      <bottom style="thin">
        <color rgb="FF000000"/>
      </bottom>
      <diagonal/>
    </border>
    <border>
      <left style="thin">
        <color indexed="64"/>
      </left>
      <right style="thin">
        <color indexed="64"/>
      </right>
      <top style="medium">
        <color rgb="FF000000"/>
      </top>
      <bottom style="thin">
        <color indexed="64"/>
      </bottom>
      <diagonal/>
    </border>
  </borders>
  <cellStyleXfs count="18">
    <xf numFmtId="0" fontId="0" fillId="0" borderId="0">
      <alignment vertical="center"/>
    </xf>
    <xf numFmtId="0" fontId="5" fillId="0" borderId="0"/>
    <xf numFmtId="0" fontId="5" fillId="0" borderId="0">
      <alignment vertical="center"/>
    </xf>
    <xf numFmtId="0" fontId="12" fillId="0" borderId="0">
      <alignment vertical="center"/>
    </xf>
    <xf numFmtId="0" fontId="5" fillId="0" borderId="0"/>
    <xf numFmtId="0" fontId="11" fillId="0" borderId="0"/>
    <xf numFmtId="0" fontId="11" fillId="0" borderId="0"/>
    <xf numFmtId="0" fontId="12" fillId="0" borderId="0">
      <alignment vertical="center"/>
    </xf>
    <xf numFmtId="0" fontId="11" fillId="0" borderId="0">
      <alignment vertical="center"/>
    </xf>
    <xf numFmtId="0" fontId="11" fillId="0" borderId="0">
      <alignment vertical="center"/>
    </xf>
    <xf numFmtId="0" fontId="5" fillId="0" borderId="0"/>
    <xf numFmtId="0" fontId="11" fillId="0" borderId="0">
      <alignment vertical="center"/>
    </xf>
    <xf numFmtId="0" fontId="13" fillId="0" borderId="0" applyNumberFormat="0" applyFill="0" applyBorder="0" applyAlignment="0" applyProtection="0">
      <alignment vertical="center"/>
    </xf>
    <xf numFmtId="0" fontId="22" fillId="0" borderId="0"/>
    <xf numFmtId="0" fontId="13" fillId="0" borderId="0" applyNumberFormat="0" applyFill="0" applyBorder="0" applyAlignment="0" applyProtection="0">
      <alignment vertical="center"/>
    </xf>
    <xf numFmtId="6" fontId="37" fillId="0" borderId="0" applyFont="0" applyFill="0" applyBorder="0" applyAlignment="0" applyProtection="0">
      <alignment vertical="center"/>
    </xf>
    <xf numFmtId="0" fontId="22" fillId="0" borderId="0"/>
    <xf numFmtId="6" fontId="37" fillId="0" borderId="0" applyFont="0" applyFill="0" applyBorder="0" applyAlignment="0" applyProtection="0">
      <alignment vertical="center"/>
    </xf>
  </cellStyleXfs>
  <cellXfs count="567">
    <xf numFmtId="0" fontId="0" fillId="0" borderId="0" xfId="0">
      <alignment vertical="center"/>
    </xf>
    <xf numFmtId="0" fontId="10" fillId="0" borderId="0" xfId="0" applyFont="1">
      <alignment vertical="center"/>
    </xf>
    <xf numFmtId="0" fontId="6" fillId="2" borderId="1" xfId="1" applyFont="1" applyFill="1" applyBorder="1" applyAlignment="1">
      <alignment horizontal="center" vertical="top" wrapText="1"/>
    </xf>
    <xf numFmtId="0" fontId="6" fillId="3" borderId="1" xfId="1" applyFont="1" applyFill="1" applyBorder="1" applyAlignment="1">
      <alignment horizontal="center" vertical="top" wrapText="1"/>
    </xf>
    <xf numFmtId="0" fontId="10" fillId="0" borderId="0" xfId="0" applyFont="1" applyAlignment="1">
      <alignment vertical="top"/>
    </xf>
    <xf numFmtId="0" fontId="14" fillId="0" borderId="0" xfId="12" applyFont="1" applyAlignment="1">
      <alignment horizontal="right" vertical="top"/>
    </xf>
    <xf numFmtId="0" fontId="3" fillId="0" borderId="0" xfId="0" applyFont="1">
      <alignment vertical="center"/>
    </xf>
    <xf numFmtId="0" fontId="6" fillId="2" borderId="2" xfId="1" applyFont="1" applyFill="1" applyBorder="1" applyAlignment="1">
      <alignment horizontal="center" vertical="top" wrapText="1"/>
    </xf>
    <xf numFmtId="0" fontId="3" fillId="0" borderId="0" xfId="0" applyFont="1" applyAlignment="1">
      <alignment vertical="top"/>
    </xf>
    <xf numFmtId="0" fontId="9" fillId="0" borderId="3" xfId="1" applyFont="1" applyBorder="1" applyAlignment="1">
      <alignment horizontal="right" vertical="top" wrapText="1"/>
    </xf>
    <xf numFmtId="0" fontId="9" fillId="0" borderId="5" xfId="1" applyFont="1" applyBorder="1" applyAlignment="1">
      <alignment horizontal="left" vertical="top" wrapText="1"/>
    </xf>
    <xf numFmtId="0" fontId="8" fillId="0" borderId="0" xfId="1" applyFont="1"/>
    <xf numFmtId="0" fontId="8" fillId="0" borderId="0" xfId="1" applyFont="1" applyAlignment="1">
      <alignment vertical="top"/>
    </xf>
    <xf numFmtId="0" fontId="6" fillId="0" borderId="0" xfId="1" applyFont="1" applyAlignment="1">
      <alignment horizontal="center" vertical="center"/>
    </xf>
    <xf numFmtId="0" fontId="3" fillId="0" borderId="0" xfId="1" applyFont="1"/>
    <xf numFmtId="0" fontId="15" fillId="0" borderId="7" xfId="0" applyFont="1" applyBorder="1" applyAlignment="1">
      <alignment vertical="top"/>
    </xf>
    <xf numFmtId="176" fontId="16" fillId="0" borderId="7" xfId="0" applyNumberFormat="1" applyFont="1" applyBorder="1" applyAlignment="1">
      <alignment horizontal="center" vertical="top"/>
    </xf>
    <xf numFmtId="0" fontId="16" fillId="0" borderId="6" xfId="0" applyFont="1" applyBorder="1" applyAlignment="1" applyProtection="1">
      <alignment horizontal="left" vertical="top" wrapText="1"/>
      <protection locked="0"/>
    </xf>
    <xf numFmtId="0" fontId="8" fillId="0" borderId="4" xfId="1" applyFont="1" applyBorder="1" applyAlignment="1">
      <alignment horizontal="center" vertical="top" wrapText="1"/>
    </xf>
    <xf numFmtId="0" fontId="8" fillId="0" borderId="3" xfId="1" applyFont="1" applyBorder="1" applyAlignment="1">
      <alignment horizontal="left" vertical="top" wrapText="1"/>
    </xf>
    <xf numFmtId="0" fontId="8" fillId="0" borderId="6" xfId="1" applyFont="1" applyBorder="1" applyAlignment="1">
      <alignment horizontal="left" vertical="top" wrapText="1"/>
    </xf>
    <xf numFmtId="0" fontId="9" fillId="0" borderId="0" xfId="0" applyFont="1">
      <alignment vertical="center"/>
    </xf>
    <xf numFmtId="0" fontId="9" fillId="0" borderId="6" xfId="0" applyFont="1" applyBorder="1" applyAlignment="1">
      <alignment horizontal="right" vertical="top"/>
    </xf>
    <xf numFmtId="0" fontId="9" fillId="0" borderId="6" xfId="0" applyFont="1" applyBorder="1" applyAlignment="1">
      <alignment vertical="top"/>
    </xf>
    <xf numFmtId="0" fontId="9" fillId="6" borderId="6" xfId="0" applyFont="1" applyFill="1" applyBorder="1" applyAlignment="1">
      <alignment horizontal="center" vertical="top" wrapText="1"/>
    </xf>
    <xf numFmtId="0" fontId="8" fillId="0" borderId="0" xfId="0" applyFont="1">
      <alignment vertical="center"/>
    </xf>
    <xf numFmtId="0" fontId="19" fillId="0" borderId="0" xfId="0" applyFont="1">
      <alignment vertical="center"/>
    </xf>
    <xf numFmtId="0" fontId="8" fillId="0" borderId="6" xfId="0" applyFont="1" applyBorder="1" applyAlignment="1">
      <alignment vertical="top" wrapText="1"/>
    </xf>
    <xf numFmtId="49" fontId="8" fillId="0" borderId="6" xfId="0" quotePrefix="1" applyNumberFormat="1" applyFont="1" applyBorder="1" applyAlignment="1">
      <alignment horizontal="center" vertical="top" wrapText="1"/>
    </xf>
    <xf numFmtId="49" fontId="8" fillId="0" borderId="6" xfId="0" applyNumberFormat="1" applyFont="1" applyBorder="1" applyAlignment="1">
      <alignment horizontal="center" vertical="top" wrapText="1"/>
    </xf>
    <xf numFmtId="0" fontId="0" fillId="0" borderId="0" xfId="0" applyAlignment="1">
      <alignment horizontal="right" vertical="center"/>
    </xf>
    <xf numFmtId="0" fontId="0" fillId="0" borderId="0" xfId="0" applyAlignment="1">
      <alignment vertical="center" wrapText="1"/>
    </xf>
    <xf numFmtId="0" fontId="3" fillId="0" borderId="0" xfId="0" applyFont="1" applyAlignment="1">
      <alignment vertical="center" wrapText="1"/>
    </xf>
    <xf numFmtId="0" fontId="0" fillId="0" borderId="6" xfId="0" applyBorder="1" applyAlignment="1">
      <alignment vertical="center" wrapText="1"/>
    </xf>
    <xf numFmtId="0" fontId="15" fillId="0" borderId="12" xfId="0" applyFont="1" applyBorder="1" applyAlignment="1">
      <alignment vertical="top"/>
    </xf>
    <xf numFmtId="177" fontId="16" fillId="0" borderId="12" xfId="0" applyNumberFormat="1" applyFont="1" applyBorder="1" applyAlignment="1">
      <alignment horizontal="center" vertical="top"/>
    </xf>
    <xf numFmtId="176" fontId="16" fillId="0" borderId="12" xfId="0" applyNumberFormat="1" applyFont="1" applyBorder="1" applyAlignment="1">
      <alignment horizontal="center" vertical="top"/>
    </xf>
    <xf numFmtId="0" fontId="16" fillId="0" borderId="7" xfId="0" applyFont="1" applyBorder="1" applyAlignment="1" applyProtection="1">
      <alignment horizontal="left" vertical="top" wrapText="1"/>
      <protection locked="0"/>
    </xf>
    <xf numFmtId="0" fontId="9" fillId="0" borderId="4" xfId="1" applyFont="1" applyBorder="1" applyAlignment="1">
      <alignment horizontal="left" vertical="top" wrapText="1"/>
    </xf>
    <xf numFmtId="0" fontId="9" fillId="0" borderId="3" xfId="1" applyFont="1" applyBorder="1" applyAlignment="1">
      <alignment horizontal="left" vertical="top" wrapText="1"/>
    </xf>
    <xf numFmtId="0" fontId="9" fillId="0" borderId="3" xfId="1" applyFont="1" applyBorder="1" applyAlignment="1">
      <alignment horizontal="center" vertical="top" wrapText="1"/>
    </xf>
    <xf numFmtId="0" fontId="9" fillId="0" borderId="4" xfId="1" applyFont="1" applyBorder="1" applyAlignment="1">
      <alignment horizontal="center" vertical="top" wrapText="1"/>
    </xf>
    <xf numFmtId="0" fontId="8" fillId="0" borderId="0" xfId="1" applyFont="1" applyAlignment="1">
      <alignment horizontal="left" vertical="top" wrapText="1"/>
    </xf>
    <xf numFmtId="0" fontId="8" fillId="0" borderId="5" xfId="1" applyFont="1" applyBorder="1" applyAlignment="1">
      <alignment horizontal="center" vertical="top" wrapText="1"/>
    </xf>
    <xf numFmtId="0" fontId="24" fillId="2" borderId="2" xfId="1" applyFont="1" applyFill="1" applyBorder="1" applyAlignment="1">
      <alignment horizontal="center" vertical="top" wrapText="1"/>
    </xf>
    <xf numFmtId="0" fontId="8" fillId="0" borderId="3" xfId="1" applyFont="1" applyBorder="1" applyAlignment="1">
      <alignment vertical="top" wrapText="1"/>
    </xf>
    <xf numFmtId="0" fontId="8" fillId="0" borderId="25" xfId="1" applyFont="1" applyBorder="1" applyAlignment="1">
      <alignment vertical="top" wrapText="1"/>
    </xf>
    <xf numFmtId="0" fontId="25" fillId="0" borderId="0" xfId="0" applyFont="1">
      <alignment vertical="center"/>
    </xf>
    <xf numFmtId="0" fontId="24" fillId="3" borderId="1" xfId="1" applyFont="1" applyFill="1" applyBorder="1" applyAlignment="1">
      <alignment horizontal="center" vertical="top" wrapText="1"/>
    </xf>
    <xf numFmtId="0" fontId="8" fillId="0" borderId="25" xfId="1" applyFont="1" applyBorder="1" applyAlignment="1">
      <alignment horizontal="left" vertical="top" wrapText="1"/>
    </xf>
    <xf numFmtId="0" fontId="23" fillId="0" borderId="25" xfId="0" applyFont="1" applyBorder="1" applyAlignment="1">
      <alignment horizontal="left" vertical="top" wrapText="1"/>
    </xf>
    <xf numFmtId="49" fontId="8" fillId="0" borderId="25" xfId="1" applyNumberFormat="1" applyFont="1" applyBorder="1" applyAlignment="1">
      <alignment vertical="top" wrapText="1"/>
    </xf>
    <xf numFmtId="0" fontId="6" fillId="2" borderId="33" xfId="1" applyFont="1" applyFill="1" applyBorder="1" applyAlignment="1">
      <alignment horizontal="center" vertical="top" wrapText="1"/>
    </xf>
    <xf numFmtId="0" fontId="6" fillId="2" borderId="34" xfId="1" applyFont="1" applyFill="1" applyBorder="1" applyAlignment="1">
      <alignment horizontal="center" vertical="top" wrapText="1"/>
    </xf>
    <xf numFmtId="0" fontId="6" fillId="3" borderId="33" xfId="1" applyFont="1" applyFill="1" applyBorder="1" applyAlignment="1">
      <alignment horizontal="center" vertical="top" wrapText="1"/>
    </xf>
    <xf numFmtId="0" fontId="23" fillId="0" borderId="31" xfId="0" applyFont="1" applyBorder="1" applyAlignment="1">
      <alignment horizontal="left" vertical="top" wrapText="1"/>
    </xf>
    <xf numFmtId="0" fontId="0" fillId="0" borderId="6" xfId="0" applyBorder="1">
      <alignment vertical="center"/>
    </xf>
    <xf numFmtId="0" fontId="20" fillId="0" borderId="3" xfId="1" applyFont="1" applyBorder="1" applyAlignment="1">
      <alignment horizontal="left" vertical="top" wrapText="1"/>
    </xf>
    <xf numFmtId="0" fontId="6" fillId="8" borderId="1" xfId="1" applyFont="1" applyFill="1" applyBorder="1" applyAlignment="1">
      <alignment horizontal="center" vertical="top" wrapText="1"/>
    </xf>
    <xf numFmtId="0" fontId="6" fillId="8" borderId="33" xfId="1" applyFont="1" applyFill="1" applyBorder="1" applyAlignment="1">
      <alignment horizontal="center" vertical="top" wrapText="1"/>
    </xf>
    <xf numFmtId="49" fontId="6" fillId="3" borderId="1" xfId="1" applyNumberFormat="1" applyFont="1" applyFill="1" applyBorder="1" applyAlignment="1">
      <alignment horizontal="center" vertical="top" wrapText="1"/>
    </xf>
    <xf numFmtId="0" fontId="9" fillId="0" borderId="3" xfId="0" applyFont="1" applyBorder="1" applyAlignment="1">
      <alignment horizontal="justify" vertical="top"/>
    </xf>
    <xf numFmtId="0" fontId="9" fillId="0" borderId="6" xfId="0" applyFont="1" applyBorder="1" applyAlignment="1">
      <alignment horizontal="justify" vertical="top"/>
    </xf>
    <xf numFmtId="0" fontId="9" fillId="0" borderId="6" xfId="0" applyFont="1" applyBorder="1" applyAlignment="1">
      <alignment horizontal="justify" vertical="top" wrapText="1"/>
    </xf>
    <xf numFmtId="0" fontId="26" fillId="0" borderId="6" xfId="1" applyFont="1" applyBorder="1" applyAlignment="1">
      <alignment horizontal="center" vertical="center" wrapText="1"/>
    </xf>
    <xf numFmtId="0" fontId="26" fillId="0" borderId="6" xfId="1" applyFont="1" applyBorder="1" applyAlignment="1">
      <alignment horizontal="left" vertical="top" wrapText="1"/>
    </xf>
    <xf numFmtId="0" fontId="26" fillId="0" borderId="6" xfId="1" applyFont="1" applyBorder="1" applyAlignment="1">
      <alignment horizontal="left" vertical="center" wrapText="1"/>
    </xf>
    <xf numFmtId="0" fontId="26" fillId="0" borderId="6" xfId="12" applyFont="1" applyFill="1" applyBorder="1" applyAlignment="1">
      <alignment horizontal="left" vertical="top" wrapText="1"/>
    </xf>
    <xf numFmtId="0" fontId="20" fillId="0" borderId="0" xfId="0" applyFont="1">
      <alignment vertical="center"/>
    </xf>
    <xf numFmtId="0" fontId="8" fillId="0" borderId="5" xfId="0" applyFont="1" applyBorder="1" applyAlignment="1">
      <alignment horizontal="left" vertical="top" wrapText="1"/>
    </xf>
    <xf numFmtId="0" fontId="8" fillId="0" borderId="3" xfId="1" applyFont="1" applyBorder="1" applyAlignment="1">
      <alignment horizontal="right" vertical="top" wrapText="1"/>
    </xf>
    <xf numFmtId="0" fontId="9" fillId="0" borderId="6" xfId="1" applyFont="1" applyBorder="1" applyAlignment="1">
      <alignment horizontal="left" vertical="top" wrapText="1"/>
    </xf>
    <xf numFmtId="49" fontId="20" fillId="0" borderId="0" xfId="0" applyNumberFormat="1" applyFont="1" applyAlignment="1">
      <alignment vertical="top"/>
    </xf>
    <xf numFmtId="0" fontId="20" fillId="0" borderId="6" xfId="1" applyFont="1" applyBorder="1" applyAlignment="1">
      <alignment vertical="top" wrapText="1"/>
    </xf>
    <xf numFmtId="0" fontId="9" fillId="0" borderId="24" xfId="1" applyFont="1" applyBorder="1" applyAlignment="1">
      <alignment horizontal="left" vertical="top" wrapText="1"/>
    </xf>
    <xf numFmtId="0" fontId="3" fillId="0" borderId="0" xfId="0" applyFont="1" applyAlignment="1">
      <alignment horizontal="right" vertical="top"/>
    </xf>
    <xf numFmtId="0" fontId="30" fillId="0" borderId="0" xfId="0" applyFont="1">
      <alignment vertical="center"/>
    </xf>
    <xf numFmtId="0" fontId="28" fillId="0" borderId="0" xfId="0" applyFont="1">
      <alignment vertical="center"/>
    </xf>
    <xf numFmtId="0" fontId="32" fillId="0" borderId="0" xfId="0" applyFont="1">
      <alignment vertical="center"/>
    </xf>
    <xf numFmtId="49" fontId="31" fillId="0" borderId="0" xfId="0" applyNumberFormat="1" applyFont="1" applyAlignment="1">
      <alignment horizontal="left" vertical="top"/>
    </xf>
    <xf numFmtId="0" fontId="31" fillId="0" borderId="0" xfId="0" applyFont="1">
      <alignment vertical="center"/>
    </xf>
    <xf numFmtId="0" fontId="29" fillId="0" borderId="0" xfId="0" applyFont="1">
      <alignment vertical="center"/>
    </xf>
    <xf numFmtId="0" fontId="28" fillId="0" borderId="0" xfId="0" applyFont="1" applyAlignment="1">
      <alignment vertical="top"/>
    </xf>
    <xf numFmtId="0" fontId="32" fillId="0" borderId="0" xfId="0" applyFont="1" applyAlignment="1">
      <alignment vertical="top"/>
    </xf>
    <xf numFmtId="0" fontId="33" fillId="0" borderId="0" xfId="0" applyFont="1">
      <alignment vertical="center"/>
    </xf>
    <xf numFmtId="0" fontId="9" fillId="0" borderId="0" xfId="0" applyFont="1" applyAlignment="1">
      <alignment vertical="top"/>
    </xf>
    <xf numFmtId="49" fontId="20" fillId="0" borderId="0" xfId="0" applyNumberFormat="1" applyFont="1" applyAlignment="1">
      <alignment horizontal="left" vertical="top"/>
    </xf>
    <xf numFmtId="0" fontId="6" fillId="2" borderId="39" xfId="1" applyFont="1" applyFill="1" applyBorder="1" applyAlignment="1">
      <alignment horizontal="center" vertical="top" wrapText="1"/>
    </xf>
    <xf numFmtId="0" fontId="24" fillId="2" borderId="40" xfId="1" applyFont="1" applyFill="1" applyBorder="1" applyAlignment="1">
      <alignment horizontal="center" vertical="top" wrapText="1"/>
    </xf>
    <xf numFmtId="0" fontId="6" fillId="2" borderId="40" xfId="1" applyFont="1" applyFill="1" applyBorder="1" applyAlignment="1">
      <alignment horizontal="center" vertical="top" wrapText="1"/>
    </xf>
    <xf numFmtId="0" fontId="6" fillId="8" borderId="39" xfId="1" applyFont="1" applyFill="1" applyBorder="1" applyAlignment="1">
      <alignment horizontal="center" vertical="top" wrapText="1"/>
    </xf>
    <xf numFmtId="0" fontId="6" fillId="3" borderId="39" xfId="1" applyFont="1" applyFill="1" applyBorder="1" applyAlignment="1">
      <alignment horizontal="center" vertical="top" wrapText="1"/>
    </xf>
    <xf numFmtId="0" fontId="8" fillId="0" borderId="5" xfId="1" applyFont="1" applyBorder="1" applyAlignment="1">
      <alignment vertical="top" wrapText="1"/>
    </xf>
    <xf numFmtId="0" fontId="8" fillId="0" borderId="3" xfId="0" applyFont="1" applyBorder="1" applyAlignment="1">
      <alignment vertical="top" wrapText="1"/>
    </xf>
    <xf numFmtId="0" fontId="18" fillId="0" borderId="0" xfId="0" applyFont="1" applyAlignment="1">
      <alignment vertical="top"/>
    </xf>
    <xf numFmtId="0" fontId="18" fillId="0" borderId="0" xfId="0" applyFont="1">
      <alignment vertical="center"/>
    </xf>
    <xf numFmtId="0" fontId="20" fillId="0" borderId="0" xfId="0" applyFont="1" applyAlignment="1">
      <alignment vertical="top"/>
    </xf>
    <xf numFmtId="0" fontId="8" fillId="0" borderId="0" xfId="0" applyFont="1" applyAlignment="1">
      <alignment vertical="top"/>
    </xf>
    <xf numFmtId="0" fontId="8" fillId="0" borderId="0" xfId="0" applyFont="1" applyAlignment="1">
      <alignment horizontal="left" vertical="top"/>
    </xf>
    <xf numFmtId="0" fontId="8" fillId="0" borderId="0" xfId="0" applyFont="1" applyAlignment="1">
      <alignment horizontal="left" vertical="top" wrapText="1"/>
    </xf>
    <xf numFmtId="0" fontId="8" fillId="0" borderId="0" xfId="0" applyFont="1" applyAlignment="1">
      <alignment horizontal="center" vertical="center"/>
    </xf>
    <xf numFmtId="0" fontId="6" fillId="2" borderId="37" xfId="1" applyFont="1" applyFill="1" applyBorder="1" applyAlignment="1">
      <alignment horizontal="center" vertical="top" wrapText="1"/>
    </xf>
    <xf numFmtId="0" fontId="6" fillId="2" borderId="38" xfId="1" applyFont="1" applyFill="1" applyBorder="1" applyAlignment="1">
      <alignment horizontal="center" vertical="top" wrapText="1"/>
    </xf>
    <xf numFmtId="0" fontId="6" fillId="8" borderId="37" xfId="1" applyFont="1" applyFill="1" applyBorder="1" applyAlignment="1">
      <alignment horizontal="center" vertical="top" wrapText="1"/>
    </xf>
    <xf numFmtId="0" fontId="6" fillId="3" borderId="37" xfId="1" applyFont="1" applyFill="1" applyBorder="1" applyAlignment="1">
      <alignment horizontal="center" vertical="top" wrapText="1"/>
    </xf>
    <xf numFmtId="0" fontId="8" fillId="0" borderId="0" xfId="1" applyFont="1" applyAlignment="1">
      <alignment horizontal="right" vertical="top" wrapText="1"/>
    </xf>
    <xf numFmtId="0" fontId="8" fillId="0" borderId="0" xfId="1" applyFont="1" applyAlignment="1">
      <alignment horizontal="center" vertical="top" wrapText="1"/>
    </xf>
    <xf numFmtId="49" fontId="8" fillId="0" borderId="0" xfId="1" applyNumberFormat="1" applyFont="1" applyAlignment="1">
      <alignment horizontal="left" vertical="top" wrapText="1"/>
    </xf>
    <xf numFmtId="0" fontId="21" fillId="0" borderId="0" xfId="0" applyFont="1">
      <alignment vertical="center"/>
    </xf>
    <xf numFmtId="49" fontId="24" fillId="3" borderId="40" xfId="1" applyNumberFormat="1" applyFont="1" applyFill="1" applyBorder="1" applyAlignment="1">
      <alignment horizontal="center" vertical="top" wrapText="1"/>
    </xf>
    <xf numFmtId="0" fontId="0" fillId="6" borderId="6" xfId="0" applyFill="1" applyBorder="1">
      <alignment vertical="center"/>
    </xf>
    <xf numFmtId="0" fontId="34" fillId="6" borderId="7" xfId="0" applyFont="1" applyFill="1" applyBorder="1" applyAlignment="1">
      <alignment horizontal="center" vertical="center" wrapText="1"/>
    </xf>
    <xf numFmtId="0" fontId="34" fillId="6" borderId="7" xfId="0" applyFont="1" applyFill="1" applyBorder="1" applyAlignment="1">
      <alignment horizontal="center" vertical="center"/>
    </xf>
    <xf numFmtId="0" fontId="34" fillId="0" borderId="0" xfId="0" applyFont="1" applyAlignment="1">
      <alignment vertical="center" wrapText="1"/>
    </xf>
    <xf numFmtId="0" fontId="34" fillId="0" borderId="0" xfId="0" applyFont="1" applyAlignment="1">
      <alignment horizontal="left" vertical="center"/>
    </xf>
    <xf numFmtId="0" fontId="34" fillId="0" borderId="0" xfId="0" applyFont="1" applyAlignment="1">
      <alignment horizontal="left" vertical="center" wrapText="1"/>
    </xf>
    <xf numFmtId="0" fontId="34" fillId="0" borderId="0" xfId="0" applyFont="1" applyAlignment="1">
      <alignment vertical="top" wrapText="1"/>
    </xf>
    <xf numFmtId="0" fontId="34" fillId="0" borderId="0" xfId="0" applyFont="1" applyAlignment="1">
      <alignment horizontal="left" vertical="top"/>
    </xf>
    <xf numFmtId="49" fontId="34" fillId="0" borderId="0" xfId="0" applyNumberFormat="1" applyFont="1" applyAlignment="1">
      <alignment horizontal="left" vertical="top" wrapText="1"/>
    </xf>
    <xf numFmtId="0" fontId="34" fillId="0" borderId="0" xfId="0" applyFont="1" applyAlignment="1">
      <alignment horizontal="left" vertical="top" wrapText="1"/>
    </xf>
    <xf numFmtId="0" fontId="27" fillId="0" borderId="6" xfId="1" applyFont="1" applyBorder="1" applyAlignment="1">
      <alignment horizontal="left" vertical="top" wrapText="1"/>
    </xf>
    <xf numFmtId="0" fontId="26" fillId="0" borderId="6" xfId="0" applyFont="1" applyBorder="1" applyAlignment="1">
      <alignment horizontal="left" vertical="top" wrapText="1"/>
    </xf>
    <xf numFmtId="0" fontId="36" fillId="0" borderId="6" xfId="12" applyFont="1" applyBorder="1" applyAlignment="1">
      <alignment horizontal="left" vertical="top" wrapText="1"/>
    </xf>
    <xf numFmtId="0" fontId="36" fillId="0" borderId="6" xfId="12" applyFont="1" applyFill="1" applyBorder="1" applyAlignment="1">
      <alignment horizontal="left" vertical="top" wrapText="1"/>
    </xf>
    <xf numFmtId="0" fontId="26" fillId="0" borderId="3" xfId="1" applyFont="1" applyBorder="1" applyAlignment="1">
      <alignment horizontal="left" vertical="top" wrapText="1"/>
    </xf>
    <xf numFmtId="0" fontId="36" fillId="0" borderId="7" xfId="12" applyFont="1" applyFill="1" applyBorder="1" applyAlignment="1">
      <alignment horizontal="left" vertical="top" wrapText="1"/>
    </xf>
    <xf numFmtId="0" fontId="36" fillId="0" borderId="0" xfId="12" applyFont="1" applyAlignment="1">
      <alignment horizontal="left" vertical="top"/>
    </xf>
    <xf numFmtId="0" fontId="3" fillId="0" borderId="0" xfId="0" applyFont="1" applyAlignment="1">
      <alignment horizontal="left" vertical="center"/>
    </xf>
    <xf numFmtId="0" fontId="8" fillId="0" borderId="3" xfId="12" applyFont="1" applyFill="1" applyBorder="1" applyAlignment="1">
      <alignment horizontal="left" vertical="top" wrapText="1"/>
    </xf>
    <xf numFmtId="0" fontId="9" fillId="0" borderId="3" xfId="12" applyFont="1" applyFill="1" applyBorder="1" applyAlignment="1">
      <alignment horizontal="left" vertical="top" wrapText="1"/>
    </xf>
    <xf numFmtId="0" fontId="26" fillId="0" borderId="3" xfId="1" applyFont="1" applyBorder="1" applyAlignment="1">
      <alignment horizontal="center" vertical="center" wrapText="1"/>
    </xf>
    <xf numFmtId="0" fontId="0" fillId="9" borderId="6" xfId="0" applyFill="1" applyBorder="1">
      <alignment vertical="center"/>
    </xf>
    <xf numFmtId="0" fontId="0" fillId="9" borderId="6" xfId="0" applyFill="1" applyBorder="1" applyAlignment="1">
      <alignment vertical="center" wrapText="1"/>
    </xf>
    <xf numFmtId="0" fontId="0" fillId="9" borderId="6" xfId="0" applyFill="1" applyBorder="1" applyAlignment="1">
      <alignment horizontal="left" vertical="center" wrapText="1"/>
    </xf>
    <xf numFmtId="0" fontId="0" fillId="0" borderId="6" xfId="0" applyBorder="1" applyAlignment="1">
      <alignment horizontal="left" vertical="center" wrapText="1"/>
    </xf>
    <xf numFmtId="0" fontId="0" fillId="0" borderId="0" xfId="0" applyAlignment="1">
      <alignment horizontal="left" vertical="center" wrapText="1"/>
    </xf>
    <xf numFmtId="0" fontId="38" fillId="0" borderId="6" xfId="12" applyFont="1" applyFill="1" applyBorder="1" applyAlignment="1">
      <alignment horizontal="left" vertical="top" wrapText="1"/>
    </xf>
    <xf numFmtId="0" fontId="38" fillId="0" borderId="6" xfId="12" applyFont="1" applyBorder="1" applyAlignment="1">
      <alignment horizontal="left" vertical="top" wrapText="1"/>
    </xf>
    <xf numFmtId="0" fontId="38" fillId="0" borderId="6" xfId="14" applyFont="1" applyFill="1" applyBorder="1" applyAlignment="1">
      <alignment horizontal="left" vertical="top" wrapText="1"/>
    </xf>
    <xf numFmtId="0" fontId="38" fillId="0" borderId="7" xfId="12" applyFont="1" applyFill="1" applyBorder="1" applyAlignment="1">
      <alignment horizontal="left" vertical="top" wrapText="1"/>
    </xf>
    <xf numFmtId="0" fontId="38" fillId="0" borderId="0" xfId="12" applyFont="1" applyAlignment="1">
      <alignment horizontal="left" vertical="top"/>
    </xf>
    <xf numFmtId="0" fontId="38" fillId="0" borderId="6" xfId="14" applyFont="1" applyBorder="1" applyAlignment="1">
      <alignment horizontal="left" vertical="top" wrapText="1"/>
    </xf>
    <xf numFmtId="177" fontId="16" fillId="0" borderId="7" xfId="0" applyNumberFormat="1" applyFont="1" applyBorder="1" applyAlignment="1">
      <alignment horizontal="center" vertical="top" wrapText="1"/>
    </xf>
    <xf numFmtId="0" fontId="19" fillId="6" borderId="6" xfId="0" applyFont="1" applyFill="1" applyBorder="1">
      <alignment vertical="center"/>
    </xf>
    <xf numFmtId="0" fontId="0" fillId="6" borderId="0" xfId="0" applyFill="1">
      <alignment vertical="center"/>
    </xf>
    <xf numFmtId="0" fontId="0" fillId="6" borderId="43" xfId="0" applyFill="1" applyBorder="1">
      <alignment vertical="center"/>
    </xf>
    <xf numFmtId="0" fontId="0" fillId="6" borderId="13" xfId="0" applyFill="1" applyBorder="1">
      <alignment vertical="center"/>
    </xf>
    <xf numFmtId="0" fontId="0" fillId="0" borderId="15" xfId="0" applyBorder="1">
      <alignment vertical="center"/>
    </xf>
    <xf numFmtId="0" fontId="0" fillId="0" borderId="44" xfId="0" applyBorder="1">
      <alignment vertical="center"/>
    </xf>
    <xf numFmtId="0" fontId="0" fillId="0" borderId="16" xfId="0" applyBorder="1">
      <alignment vertical="center"/>
    </xf>
    <xf numFmtId="0" fontId="34" fillId="0" borderId="6" xfId="0" applyFont="1" applyBorder="1" applyAlignment="1">
      <alignment vertical="center" wrapText="1"/>
    </xf>
    <xf numFmtId="0" fontId="34" fillId="0" borderId="6" xfId="0" applyFont="1" applyBorder="1" applyAlignment="1">
      <alignment horizontal="left" vertical="center"/>
    </xf>
    <xf numFmtId="0" fontId="34" fillId="0" borderId="6" xfId="0" applyFont="1" applyBorder="1" applyAlignment="1">
      <alignment horizontal="left" vertical="center" wrapText="1"/>
    </xf>
    <xf numFmtId="0" fontId="34" fillId="0" borderId="3" xfId="0" applyFont="1" applyBorder="1" applyAlignment="1">
      <alignment horizontal="left" vertical="center"/>
    </xf>
    <xf numFmtId="0" fontId="34" fillId="0" borderId="3" xfId="0" applyFont="1" applyBorder="1" applyAlignment="1">
      <alignment vertical="center" wrapText="1"/>
    </xf>
    <xf numFmtId="0" fontId="34" fillId="0" borderId="8" xfId="0" applyFont="1" applyBorder="1" applyAlignment="1">
      <alignment horizontal="left" vertical="center"/>
    </xf>
    <xf numFmtId="0" fontId="34" fillId="0" borderId="6" xfId="0" applyFont="1" applyBorder="1" applyAlignment="1">
      <alignment vertical="top" wrapText="1"/>
    </xf>
    <xf numFmtId="0" fontId="34" fillId="0" borderId="8" xfId="0" applyFont="1" applyBorder="1" applyAlignment="1">
      <alignment horizontal="left" vertical="top"/>
    </xf>
    <xf numFmtId="49" fontId="34" fillId="0" borderId="6" xfId="0" applyNumberFormat="1" applyFont="1" applyBorder="1" applyAlignment="1">
      <alignment horizontal="left" vertical="top" wrapText="1"/>
    </xf>
    <xf numFmtId="0" fontId="34" fillId="0" borderId="8" xfId="0" applyFont="1" applyBorder="1" applyAlignment="1">
      <alignment horizontal="left" vertical="top" wrapText="1"/>
    </xf>
    <xf numFmtId="0" fontId="34" fillId="0" borderId="8" xfId="0" applyFont="1" applyBorder="1" applyAlignment="1">
      <alignment horizontal="left" vertical="center" wrapText="1"/>
    </xf>
    <xf numFmtId="0" fontId="34" fillId="0" borderId="10" xfId="0" applyFont="1" applyBorder="1" applyAlignment="1">
      <alignment horizontal="left" vertical="center"/>
    </xf>
    <xf numFmtId="0" fontId="35" fillId="0" borderId="6" xfId="0" applyFont="1" applyBorder="1">
      <alignment vertical="center"/>
    </xf>
    <xf numFmtId="0" fontId="34" fillId="0" borderId="6" xfId="0" applyFont="1" applyBorder="1">
      <alignment vertical="center"/>
    </xf>
    <xf numFmtId="0" fontId="34" fillId="0" borderId="6" xfId="0" applyFont="1" applyBorder="1" applyAlignment="1">
      <alignment horizontal="left" vertical="top"/>
    </xf>
    <xf numFmtId="0" fontId="34" fillId="0" borderId="6" xfId="0" applyFont="1" applyBorder="1" applyAlignment="1">
      <alignment horizontal="left" vertical="top" wrapText="1"/>
    </xf>
    <xf numFmtId="0" fontId="18" fillId="0" borderId="3" xfId="1" applyFont="1" applyBorder="1" applyAlignment="1">
      <alignment horizontal="left" vertical="top" wrapText="1"/>
    </xf>
    <xf numFmtId="49" fontId="9" fillId="0" borderId="3" xfId="1" applyNumberFormat="1" applyFont="1" applyBorder="1" applyAlignment="1">
      <alignment horizontal="left" vertical="top" wrapText="1"/>
    </xf>
    <xf numFmtId="0" fontId="6" fillId="11" borderId="2" xfId="1" applyFont="1" applyFill="1" applyBorder="1" applyAlignment="1">
      <alignment horizontal="center" vertical="top" wrapText="1"/>
    </xf>
    <xf numFmtId="0" fontId="8" fillId="0" borderId="5" xfId="0" applyFont="1" applyBorder="1" applyAlignment="1">
      <alignment vertical="top" wrapText="1"/>
    </xf>
    <xf numFmtId="49" fontId="0" fillId="0" borderId="14" xfId="0" applyNumberFormat="1" applyBorder="1">
      <alignment vertical="center"/>
    </xf>
    <xf numFmtId="0" fontId="8" fillId="0" borderId="31" xfId="1" applyFont="1" applyBorder="1" applyAlignment="1">
      <alignment horizontal="right" vertical="top" wrapText="1"/>
    </xf>
    <xf numFmtId="0" fontId="8" fillId="0" borderId="4" xfId="1" applyFont="1" applyBorder="1" applyAlignment="1">
      <alignment horizontal="left" vertical="top" wrapText="1"/>
    </xf>
    <xf numFmtId="0" fontId="8" fillId="0" borderId="6" xfId="0" applyFont="1" applyBorder="1" applyAlignment="1">
      <alignment horizontal="left" vertical="top" wrapText="1"/>
    </xf>
    <xf numFmtId="0" fontId="8" fillId="0" borderId="6" xfId="0" applyFont="1" applyBorder="1" applyAlignment="1">
      <alignment horizontal="left" vertical="top"/>
    </xf>
    <xf numFmtId="0" fontId="8" fillId="0" borderId="4" xfId="0" applyFont="1" applyBorder="1" applyAlignment="1">
      <alignment horizontal="left" vertical="top" wrapText="1"/>
    </xf>
    <xf numFmtId="0" fontId="8" fillId="0" borderId="4" xfId="0" applyFont="1" applyBorder="1" applyAlignment="1">
      <alignment horizontal="left" vertical="top"/>
    </xf>
    <xf numFmtId="0" fontId="8" fillId="0" borderId="4" xfId="0" applyFont="1" applyBorder="1" applyAlignment="1">
      <alignment horizontal="center" vertical="top"/>
    </xf>
    <xf numFmtId="0" fontId="8" fillId="0" borderId="6" xfId="0" applyFont="1" applyBorder="1" applyAlignment="1">
      <alignment vertical="top"/>
    </xf>
    <xf numFmtId="49" fontId="8" fillId="0" borderId="51" xfId="0" applyNumberFormat="1" applyFont="1" applyBorder="1" applyAlignment="1">
      <alignment vertical="top"/>
    </xf>
    <xf numFmtId="0" fontId="6" fillId="2" borderId="7" xfId="1" applyFont="1" applyFill="1" applyBorder="1" applyAlignment="1">
      <alignment horizontal="center" vertical="top" wrapText="1"/>
    </xf>
    <xf numFmtId="0" fontId="8" fillId="0" borderId="6" xfId="0" applyFont="1" applyBorder="1" applyAlignment="1">
      <alignment horizontal="center" vertical="top"/>
    </xf>
    <xf numFmtId="0" fontId="8" fillId="0" borderId="6" xfId="0" applyFont="1" applyBorder="1" applyAlignment="1">
      <alignment horizontal="justify" vertical="top" wrapText="1"/>
    </xf>
    <xf numFmtId="49" fontId="8" fillId="0" borderId="52" xfId="0" applyNumberFormat="1" applyFont="1" applyBorder="1" applyAlignment="1">
      <alignment vertical="top"/>
    </xf>
    <xf numFmtId="0" fontId="8" fillId="0" borderId="25" xfId="0" applyFont="1" applyBorder="1" applyAlignment="1">
      <alignment horizontal="center" vertical="top" wrapText="1"/>
    </xf>
    <xf numFmtId="0" fontId="23" fillId="0" borderId="62" xfId="1" applyFont="1" applyBorder="1" applyAlignment="1">
      <alignment horizontal="right" vertical="top" wrapText="1"/>
    </xf>
    <xf numFmtId="0" fontId="23" fillId="0" borderId="23" xfId="1" applyFont="1" applyBorder="1" applyAlignment="1">
      <alignment vertical="top" wrapText="1"/>
    </xf>
    <xf numFmtId="0" fontId="8" fillId="0" borderId="6" xfId="1" applyFont="1" applyBorder="1" applyAlignment="1">
      <alignment vertical="top" wrapText="1"/>
    </xf>
    <xf numFmtId="0" fontId="8" fillId="0" borderId="0" xfId="1" applyFont="1" applyAlignment="1">
      <alignment vertical="top" wrapText="1"/>
    </xf>
    <xf numFmtId="0" fontId="8" fillId="0" borderId="4" xfId="1" applyFont="1" applyBorder="1" applyAlignment="1">
      <alignment horizontal="right" vertical="top" wrapText="1"/>
    </xf>
    <xf numFmtId="0" fontId="8" fillId="0" borderId="26" xfId="1" applyFont="1" applyBorder="1" applyAlignment="1">
      <alignment vertical="top" wrapText="1"/>
    </xf>
    <xf numFmtId="0" fontId="8" fillId="0" borderId="27" xfId="1" applyFont="1" applyBorder="1" applyAlignment="1">
      <alignment vertical="top" wrapText="1"/>
    </xf>
    <xf numFmtId="0" fontId="8" fillId="0" borderId="25" xfId="0" applyFont="1" applyBorder="1" applyAlignment="1">
      <alignment vertical="top" wrapText="1"/>
    </xf>
    <xf numFmtId="0" fontId="8" fillId="0" borderId="31" xfId="1" applyFont="1" applyBorder="1" applyAlignment="1">
      <alignment vertical="top" wrapText="1"/>
    </xf>
    <xf numFmtId="0" fontId="8" fillId="0" borderId="17" xfId="0" applyFont="1" applyBorder="1" applyAlignment="1">
      <alignment vertical="top"/>
    </xf>
    <xf numFmtId="0" fontId="8" fillId="0" borderId="10" xfId="1" applyFont="1" applyBorder="1" applyAlignment="1">
      <alignment vertical="top" wrapText="1"/>
    </xf>
    <xf numFmtId="0" fontId="8" fillId="0" borderId="6" xfId="1" applyFont="1" applyBorder="1" applyAlignment="1">
      <alignment horizontal="right" vertical="top" wrapText="1"/>
    </xf>
    <xf numFmtId="0" fontId="8" fillId="0" borderId="3" xfId="0" applyFont="1" applyBorder="1" applyAlignment="1">
      <alignment horizontal="left" vertical="top" wrapText="1"/>
    </xf>
    <xf numFmtId="0" fontId="8" fillId="0" borderId="10" xfId="0" applyFont="1" applyBorder="1" applyAlignment="1">
      <alignment vertical="top" wrapText="1"/>
    </xf>
    <xf numFmtId="0" fontId="8" fillId="0" borderId="19" xfId="0" applyFont="1" applyBorder="1" applyAlignment="1">
      <alignment vertical="top" wrapText="1"/>
    </xf>
    <xf numFmtId="49" fontId="8" fillId="0" borderId="26" xfId="0" applyNumberFormat="1" applyFont="1" applyBorder="1" applyAlignment="1">
      <alignment vertical="top"/>
    </xf>
    <xf numFmtId="0" fontId="8" fillId="0" borderId="6" xfId="1" applyFont="1" applyBorder="1" applyAlignment="1">
      <alignment horizontal="center" vertical="top" wrapText="1"/>
    </xf>
    <xf numFmtId="49" fontId="8" fillId="0" borderId="4" xfId="0" applyNumberFormat="1" applyFont="1" applyBorder="1" applyAlignment="1">
      <alignment vertical="top"/>
    </xf>
    <xf numFmtId="0" fontId="8" fillId="0" borderId="24" xfId="1" applyFont="1" applyBorder="1" applyAlignment="1">
      <alignment vertical="top" wrapText="1"/>
    </xf>
    <xf numFmtId="0" fontId="8" fillId="0" borderId="4" xfId="1" applyFont="1" applyBorder="1" applyAlignment="1">
      <alignment vertical="top" wrapText="1"/>
    </xf>
    <xf numFmtId="0" fontId="8" fillId="0" borderId="17" xfId="1" applyFont="1" applyBorder="1" applyAlignment="1">
      <alignment horizontal="center" vertical="top" wrapText="1"/>
    </xf>
    <xf numFmtId="0" fontId="8" fillId="0" borderId="12" xfId="1" applyFont="1" applyBorder="1" applyAlignment="1">
      <alignment horizontal="left" vertical="top" wrapText="1"/>
    </xf>
    <xf numFmtId="0" fontId="8" fillId="0" borderId="12" xfId="1" applyFont="1" applyBorder="1" applyAlignment="1">
      <alignment vertical="top" wrapText="1"/>
    </xf>
    <xf numFmtId="49" fontId="8" fillId="0" borderId="17" xfId="0" applyNumberFormat="1" applyFont="1" applyBorder="1" applyAlignment="1">
      <alignment vertical="top"/>
    </xf>
    <xf numFmtId="0" fontId="8" fillId="0" borderId="25" xfId="1" applyFont="1" applyBorder="1" applyAlignment="1">
      <alignment horizontal="center" vertical="top" wrapText="1"/>
    </xf>
    <xf numFmtId="49" fontId="8" fillId="0" borderId="5" xfId="0" applyNumberFormat="1" applyFont="1" applyBorder="1" applyAlignment="1">
      <alignment vertical="top"/>
    </xf>
    <xf numFmtId="0" fontId="8" fillId="0" borderId="18" xfId="1" applyFont="1" applyBorder="1" applyAlignment="1">
      <alignment vertical="top" wrapText="1"/>
    </xf>
    <xf numFmtId="0" fontId="8" fillId="0" borderId="17" xfId="1" applyFont="1" applyBorder="1" applyAlignment="1">
      <alignment vertical="top" wrapText="1"/>
    </xf>
    <xf numFmtId="0" fontId="8" fillId="0" borderId="29" xfId="1" applyFont="1" applyBorder="1" applyAlignment="1">
      <alignment vertical="top" wrapText="1"/>
    </xf>
    <xf numFmtId="0" fontId="8" fillId="0" borderId="25" xfId="2" applyFont="1" applyBorder="1" applyAlignment="1">
      <alignment vertical="top" wrapText="1"/>
    </xf>
    <xf numFmtId="0" fontId="8" fillId="0" borderId="6" xfId="2" applyFont="1" applyBorder="1" applyAlignment="1">
      <alignment vertical="top" wrapText="1"/>
    </xf>
    <xf numFmtId="0" fontId="8" fillId="0" borderId="18" xfId="0" applyFont="1" applyBorder="1" applyAlignment="1">
      <alignment vertical="top" wrapText="1"/>
    </xf>
    <xf numFmtId="0" fontId="8" fillId="0" borderId="23" xfId="0" applyFont="1" applyBorder="1" applyAlignment="1">
      <alignment vertical="top" wrapText="1"/>
    </xf>
    <xf numFmtId="0" fontId="8" fillId="0" borderId="17" xfId="0" applyFont="1" applyBorder="1" applyAlignment="1">
      <alignment vertical="top" wrapText="1"/>
    </xf>
    <xf numFmtId="0" fontId="8" fillId="0" borderId="27" xfId="0" applyFont="1" applyBorder="1" applyAlignment="1">
      <alignment vertical="top" wrapText="1"/>
    </xf>
    <xf numFmtId="0" fontId="23" fillId="0" borderId="0" xfId="0" applyFont="1">
      <alignment vertical="center"/>
    </xf>
    <xf numFmtId="0" fontId="39" fillId="0" borderId="0" xfId="12" applyFont="1" applyAlignment="1">
      <alignment horizontal="left" vertical="top"/>
    </xf>
    <xf numFmtId="0" fontId="39" fillId="0" borderId="0" xfId="12" applyFont="1" applyAlignment="1">
      <alignment horizontal="right" vertical="top"/>
    </xf>
    <xf numFmtId="49" fontId="8" fillId="0" borderId="0" xfId="0" applyNumberFormat="1" applyFont="1">
      <alignment vertical="center"/>
    </xf>
    <xf numFmtId="49" fontId="6" fillId="3" borderId="2" xfId="1" applyNumberFormat="1" applyFont="1" applyFill="1" applyBorder="1" applyAlignment="1">
      <alignment horizontal="center" vertical="top" wrapText="1"/>
    </xf>
    <xf numFmtId="0" fontId="8" fillId="0" borderId="5" xfId="1" applyFont="1" applyBorder="1" applyAlignment="1">
      <alignment horizontal="left" vertical="top" wrapText="1"/>
    </xf>
    <xf numFmtId="0" fontId="8" fillId="0" borderId="19" xfId="1" applyFont="1" applyBorder="1" applyAlignment="1">
      <alignment horizontal="left" vertical="top" wrapText="1"/>
    </xf>
    <xf numFmtId="0" fontId="8" fillId="0" borderId="4" xfId="0" applyFont="1" applyBorder="1" applyAlignment="1">
      <alignment horizontal="center" vertical="top" wrapText="1"/>
    </xf>
    <xf numFmtId="0" fontId="8" fillId="0" borderId="10" xfId="0" applyFont="1" applyBorder="1" applyAlignment="1">
      <alignment horizontal="left" vertical="top" wrapText="1"/>
    </xf>
    <xf numFmtId="0" fontId="8" fillId="0" borderId="25" xfId="1" applyFont="1" applyBorder="1" applyAlignment="1">
      <alignment horizontal="right" vertical="top" wrapText="1"/>
    </xf>
    <xf numFmtId="0" fontId="8" fillId="0" borderId="5" xfId="0" applyFont="1" applyBorder="1" applyAlignment="1">
      <alignment horizontal="center" vertical="top" wrapText="1"/>
    </xf>
    <xf numFmtId="0" fontId="8" fillId="0" borderId="23" xfId="1" applyFont="1" applyBorder="1" applyAlignment="1">
      <alignment vertical="top" wrapText="1"/>
    </xf>
    <xf numFmtId="0" fontId="8" fillId="0" borderId="17" xfId="0" applyFont="1" applyBorder="1" applyAlignment="1">
      <alignment horizontal="left" vertical="top"/>
    </xf>
    <xf numFmtId="0" fontId="8" fillId="0" borderId="23" xfId="0" applyFont="1" applyBorder="1" applyAlignment="1">
      <alignment horizontal="center" vertical="top" wrapText="1"/>
    </xf>
    <xf numFmtId="0" fontId="8" fillId="0" borderId="12" xfId="0" applyFont="1" applyBorder="1" applyAlignment="1">
      <alignment horizontal="left" vertical="top" wrapText="1"/>
    </xf>
    <xf numFmtId="0" fontId="8" fillId="0" borderId="11" xfId="0" applyFont="1" applyBorder="1" applyAlignment="1">
      <alignment horizontal="left" vertical="top" wrapText="1"/>
    </xf>
    <xf numFmtId="49" fontId="8" fillId="0" borderId="35" xfId="0" applyNumberFormat="1" applyFont="1" applyBorder="1" applyAlignment="1">
      <alignment horizontal="left" vertical="top"/>
    </xf>
    <xf numFmtId="0" fontId="8" fillId="0" borderId="27" xfId="0" applyFont="1" applyBorder="1" applyAlignment="1">
      <alignment horizontal="left" vertical="top"/>
    </xf>
    <xf numFmtId="0" fontId="8" fillId="0" borderId="25" xfId="0" applyFont="1" applyBorder="1" applyAlignment="1">
      <alignment horizontal="left" vertical="top"/>
    </xf>
    <xf numFmtId="0" fontId="8" fillId="0" borderId="25" xfId="0" applyFont="1" applyBorder="1" applyAlignment="1">
      <alignment horizontal="left" vertical="top" wrapText="1"/>
    </xf>
    <xf numFmtId="49" fontId="8" fillId="0" borderId="26" xfId="0" applyNumberFormat="1" applyFont="1" applyBorder="1" applyAlignment="1">
      <alignment horizontal="left" vertical="top"/>
    </xf>
    <xf numFmtId="0" fontId="8" fillId="0" borderId="19" xfId="0" applyFont="1" applyBorder="1" applyAlignment="1">
      <alignment horizontal="left" vertical="top" wrapText="1"/>
    </xf>
    <xf numFmtId="49" fontId="8" fillId="0" borderId="28" xfId="0" applyNumberFormat="1" applyFont="1" applyBorder="1" applyAlignment="1">
      <alignment horizontal="left" vertical="top"/>
    </xf>
    <xf numFmtId="0" fontId="8" fillId="0" borderId="0" xfId="0" applyFont="1" applyAlignment="1">
      <alignment horizontal="center" vertical="top"/>
    </xf>
    <xf numFmtId="49" fontId="8" fillId="0" borderId="0" xfId="0" applyNumberFormat="1" applyFont="1" applyAlignment="1">
      <alignment horizontal="left" vertical="top"/>
    </xf>
    <xf numFmtId="0" fontId="23" fillId="0" borderId="0" xfId="0" applyFont="1" applyAlignment="1">
      <alignment horizontal="left" vertical="top"/>
    </xf>
    <xf numFmtId="0" fontId="23" fillId="0" borderId="0" xfId="0" applyFont="1" applyAlignment="1">
      <alignment horizontal="left" vertical="center"/>
    </xf>
    <xf numFmtId="0" fontId="8" fillId="0" borderId="24" xfId="1" applyFont="1" applyBorder="1" applyAlignment="1">
      <alignment horizontal="left" vertical="top" wrapText="1"/>
    </xf>
    <xf numFmtId="0" fontId="33" fillId="0" borderId="0" xfId="0" applyFont="1" applyAlignment="1">
      <alignment horizontal="left" vertical="top"/>
    </xf>
    <xf numFmtId="49" fontId="8" fillId="0" borderId="4" xfId="0" applyNumberFormat="1" applyFont="1" applyBorder="1" applyAlignment="1">
      <alignment horizontal="left" vertical="top"/>
    </xf>
    <xf numFmtId="49" fontId="6" fillId="3" borderId="34" xfId="1" applyNumberFormat="1" applyFont="1" applyFill="1" applyBorder="1" applyAlignment="1">
      <alignment horizontal="center" vertical="top" wrapText="1"/>
    </xf>
    <xf numFmtId="0" fontId="23" fillId="0" borderId="31" xfId="1" applyFont="1" applyBorder="1" applyAlignment="1">
      <alignment horizontal="right" vertical="top" wrapText="1"/>
    </xf>
    <xf numFmtId="0" fontId="8" fillId="0" borderId="28" xfId="1" applyFont="1" applyBorder="1" applyAlignment="1">
      <alignment horizontal="left" vertical="top" wrapText="1"/>
    </xf>
    <xf numFmtId="0" fontId="23" fillId="0" borderId="6" xfId="1" applyFont="1" applyBorder="1" applyAlignment="1">
      <alignment horizontal="left" vertical="top" wrapText="1"/>
    </xf>
    <xf numFmtId="0" fontId="23" fillId="0" borderId="29" xfId="1" applyFont="1" applyBorder="1" applyAlignment="1">
      <alignment horizontal="left" vertical="top" wrapText="1"/>
    </xf>
    <xf numFmtId="0" fontId="8" fillId="0" borderId="31" xfId="0" applyFont="1" applyBorder="1" applyAlignment="1">
      <alignment horizontal="left" vertical="top" wrapText="1"/>
    </xf>
    <xf numFmtId="0" fontId="3" fillId="0" borderId="31" xfId="0" applyFont="1" applyBorder="1" applyAlignment="1">
      <alignment vertical="top"/>
    </xf>
    <xf numFmtId="0" fontId="8" fillId="0" borderId="31" xfId="1" applyFont="1" applyBorder="1" applyAlignment="1">
      <alignment horizontal="center" vertical="top" wrapText="1"/>
    </xf>
    <xf numFmtId="0" fontId="8" fillId="0" borderId="31" xfId="1" applyFont="1" applyBorder="1" applyAlignment="1">
      <alignment horizontal="left" vertical="top" wrapText="1"/>
    </xf>
    <xf numFmtId="0" fontId="23" fillId="0" borderId="25" xfId="1" applyFont="1" applyBorder="1" applyAlignment="1">
      <alignment horizontal="right" vertical="top" wrapText="1"/>
    </xf>
    <xf numFmtId="0" fontId="3" fillId="0" borderId="25" xfId="0" applyFont="1" applyBorder="1" applyAlignment="1">
      <alignment vertical="top"/>
    </xf>
    <xf numFmtId="0" fontId="8" fillId="0" borderId="30" xfId="1" applyFont="1" applyBorder="1" applyAlignment="1">
      <alignment horizontal="left" vertical="top" wrapText="1"/>
    </xf>
    <xf numFmtId="0" fontId="8" fillId="0" borderId="26" xfId="1" applyFont="1" applyBorder="1" applyAlignment="1">
      <alignment horizontal="left" vertical="top" wrapText="1"/>
    </xf>
    <xf numFmtId="0" fontId="33" fillId="0" borderId="25" xfId="0" applyFont="1" applyBorder="1" applyAlignment="1">
      <alignment horizontal="left" vertical="top" wrapText="1"/>
    </xf>
    <xf numFmtId="0" fontId="8" fillId="0" borderId="25" xfId="0" applyFont="1" applyBorder="1" applyAlignment="1">
      <alignment vertical="center" wrapText="1"/>
    </xf>
    <xf numFmtId="0" fontId="8" fillId="0" borderId="52" xfId="0" applyFont="1" applyBorder="1" applyAlignment="1">
      <alignment horizontal="left" vertical="top" wrapText="1"/>
    </xf>
    <xf numFmtId="49" fontId="8" fillId="0" borderId="25" xfId="0" applyNumberFormat="1" applyFont="1" applyBorder="1" applyAlignment="1">
      <alignment vertical="top"/>
    </xf>
    <xf numFmtId="0" fontId="23" fillId="0" borderId="25" xfId="1" applyFont="1" applyBorder="1" applyAlignment="1">
      <alignment horizontal="left" vertical="top" wrapText="1"/>
    </xf>
    <xf numFmtId="0" fontId="33" fillId="0" borderId="25" xfId="1" applyFont="1" applyBorder="1" applyAlignment="1">
      <alignment horizontal="left" vertical="top" wrapText="1"/>
    </xf>
    <xf numFmtId="0" fontId="33" fillId="0" borderId="25" xfId="1" applyFont="1" applyBorder="1" applyAlignment="1">
      <alignment horizontal="center" vertical="top" wrapText="1"/>
    </xf>
    <xf numFmtId="0" fontId="33" fillId="0" borderId="25" xfId="1" applyFont="1" applyBorder="1" applyAlignment="1">
      <alignment vertical="top" wrapText="1"/>
    </xf>
    <xf numFmtId="0" fontId="8" fillId="7" borderId="25" xfId="1" applyFont="1" applyFill="1" applyBorder="1" applyAlignment="1">
      <alignment horizontal="left" vertical="top" wrapText="1"/>
    </xf>
    <xf numFmtId="49" fontId="6" fillId="3" borderId="33" xfId="1" applyNumberFormat="1" applyFont="1" applyFill="1" applyBorder="1" applyAlignment="1">
      <alignment horizontal="center" vertical="top" wrapText="1"/>
    </xf>
    <xf numFmtId="0" fontId="23" fillId="0" borderId="32" xfId="1" applyFont="1" applyBorder="1" applyAlignment="1">
      <alignment horizontal="right" vertical="top" wrapText="1"/>
    </xf>
    <xf numFmtId="0" fontId="23" fillId="0" borderId="32" xfId="0" applyFont="1" applyBorder="1" applyAlignment="1">
      <alignment horizontal="left" vertical="top" wrapText="1"/>
    </xf>
    <xf numFmtId="0" fontId="8" fillId="0" borderId="45" xfId="1" applyFont="1" applyBorder="1" applyAlignment="1">
      <alignment horizontal="left" vertical="top" wrapText="1"/>
    </xf>
    <xf numFmtId="0" fontId="8" fillId="0" borderId="60" xfId="1" applyFont="1" applyBorder="1" applyAlignment="1">
      <alignment horizontal="left" vertical="top" wrapText="1"/>
    </xf>
    <xf numFmtId="0" fontId="8" fillId="0" borderId="7" xfId="1" applyFont="1" applyBorder="1" applyAlignment="1">
      <alignment vertical="top" wrapText="1"/>
    </xf>
    <xf numFmtId="0" fontId="3" fillId="0" borderId="32" xfId="0" applyFont="1" applyBorder="1" applyAlignment="1">
      <alignment vertical="top"/>
    </xf>
    <xf numFmtId="0" fontId="8" fillId="0" borderId="32" xfId="1" applyFont="1" applyBorder="1" applyAlignment="1">
      <alignment horizontal="center" vertical="top" wrapText="1"/>
    </xf>
    <xf numFmtId="0" fontId="8" fillId="0" borderId="32" xfId="1" applyFont="1" applyBorder="1" applyAlignment="1">
      <alignment horizontal="left" vertical="top" wrapText="1"/>
    </xf>
    <xf numFmtId="0" fontId="8" fillId="0" borderId="32" xfId="1" applyFont="1" applyBorder="1" applyAlignment="1">
      <alignment vertical="top" wrapText="1"/>
    </xf>
    <xf numFmtId="0" fontId="8" fillId="0" borderId="32" xfId="0" applyFont="1" applyBorder="1" applyAlignment="1">
      <alignment horizontal="left" vertical="top" wrapText="1"/>
    </xf>
    <xf numFmtId="0" fontId="23" fillId="0" borderId="6" xfId="1" applyFont="1" applyBorder="1" applyAlignment="1">
      <alignment horizontal="right" vertical="top" wrapText="1"/>
    </xf>
    <xf numFmtId="0" fontId="3" fillId="0" borderId="6" xfId="0" applyFont="1" applyBorder="1" applyAlignment="1">
      <alignment vertical="top"/>
    </xf>
    <xf numFmtId="49" fontId="8" fillId="0" borderId="6" xfId="0" applyNumberFormat="1" applyFont="1" applyBorder="1" applyAlignment="1">
      <alignment vertical="top"/>
    </xf>
    <xf numFmtId="49" fontId="8" fillId="0" borderId="6" xfId="1" applyNumberFormat="1" applyFont="1" applyBorder="1" applyAlignment="1">
      <alignment horizontal="left" vertical="top" wrapText="1"/>
    </xf>
    <xf numFmtId="0" fontId="23" fillId="0" borderId="32" xfId="1" applyFont="1" applyBorder="1" applyAlignment="1">
      <alignment vertical="top" wrapText="1"/>
    </xf>
    <xf numFmtId="0" fontId="23" fillId="0" borderId="32" xfId="1" applyFont="1" applyBorder="1" applyAlignment="1">
      <alignment horizontal="left" vertical="top" wrapText="1"/>
    </xf>
    <xf numFmtId="0" fontId="8" fillId="0" borderId="45" xfId="0" applyFont="1" applyBorder="1" applyAlignment="1">
      <alignment horizontal="left" vertical="top" wrapText="1"/>
    </xf>
    <xf numFmtId="0" fontId="8" fillId="0" borderId="49" xfId="1" applyFont="1" applyBorder="1" applyAlignment="1">
      <alignment vertical="top" wrapText="1"/>
    </xf>
    <xf numFmtId="0" fontId="8" fillId="0" borderId="30" xfId="0" applyFont="1" applyBorder="1" applyAlignment="1">
      <alignment horizontal="left" vertical="top" wrapText="1"/>
    </xf>
    <xf numFmtId="0" fontId="3" fillId="0" borderId="30" xfId="0" applyFont="1" applyBorder="1" applyAlignment="1">
      <alignment vertical="top"/>
    </xf>
    <xf numFmtId="0" fontId="8" fillId="0" borderId="30" xfId="1" applyFont="1" applyBorder="1" applyAlignment="1">
      <alignment horizontal="center" vertical="top" wrapText="1"/>
    </xf>
    <xf numFmtId="0" fontId="8" fillId="0" borderId="30" xfId="1" applyFont="1" applyBorder="1" applyAlignment="1">
      <alignment vertical="top" wrapText="1"/>
    </xf>
    <xf numFmtId="49" fontId="8" fillId="0" borderId="25" xfId="0" applyNumberFormat="1" applyFont="1" applyBorder="1" applyAlignment="1">
      <alignment horizontal="left" vertical="top"/>
    </xf>
    <xf numFmtId="0" fontId="8" fillId="0" borderId="31" xfId="0" applyFont="1" applyBorder="1" applyAlignment="1">
      <alignment vertical="top" wrapText="1"/>
    </xf>
    <xf numFmtId="0" fontId="8" fillId="0" borderId="52" xfId="1" applyFont="1" applyBorder="1" applyAlignment="1">
      <alignment horizontal="left" vertical="top" wrapText="1"/>
    </xf>
    <xf numFmtId="49" fontId="8" fillId="0" borderId="51" xfId="0" applyNumberFormat="1" applyFont="1" applyBorder="1" applyAlignment="1">
      <alignment horizontal="left" vertical="top"/>
    </xf>
    <xf numFmtId="0" fontId="8" fillId="0" borderId="42" xfId="1" applyFont="1" applyBorder="1" applyAlignment="1">
      <alignment horizontal="left" vertical="top" wrapText="1"/>
    </xf>
    <xf numFmtId="0" fontId="8" fillId="0" borderId="41" xfId="0" applyFont="1" applyBorder="1" applyAlignment="1">
      <alignment horizontal="left" vertical="top" wrapText="1"/>
    </xf>
    <xf numFmtId="0" fontId="8" fillId="0" borderId="42" xfId="1" applyFont="1" applyBorder="1" applyAlignment="1">
      <alignment horizontal="center" vertical="top" wrapText="1"/>
    </xf>
    <xf numFmtId="0" fontId="8" fillId="0" borderId="21" xfId="1" applyFont="1" applyBorder="1" applyAlignment="1">
      <alignment horizontal="left" vertical="top" wrapText="1"/>
    </xf>
    <xf numFmtId="49" fontId="8" fillId="0" borderId="21" xfId="1" applyNumberFormat="1" applyFont="1" applyBorder="1" applyAlignment="1">
      <alignment horizontal="left" vertical="top" wrapText="1"/>
    </xf>
    <xf numFmtId="0" fontId="8" fillId="0" borderId="54" xfId="1" applyFont="1" applyBorder="1" applyAlignment="1">
      <alignment horizontal="left" vertical="top" wrapText="1"/>
    </xf>
    <xf numFmtId="0" fontId="23" fillId="0" borderId="60" xfId="1" applyFont="1" applyBorder="1" applyAlignment="1">
      <alignment horizontal="left" vertical="top" wrapText="1"/>
    </xf>
    <xf numFmtId="0" fontId="23" fillId="0" borderId="6" xfId="0" applyFont="1" applyBorder="1" applyAlignment="1">
      <alignment horizontal="left" vertical="top" wrapText="1"/>
    </xf>
    <xf numFmtId="0" fontId="19" fillId="0" borderId="6" xfId="0" applyFont="1" applyBorder="1">
      <alignment vertical="center"/>
    </xf>
    <xf numFmtId="49" fontId="8" fillId="0" borderId="6" xfId="0" applyNumberFormat="1" applyFont="1" applyBorder="1" applyAlignment="1">
      <alignment horizontal="left" vertical="top"/>
    </xf>
    <xf numFmtId="0" fontId="40" fillId="0" borderId="0" xfId="0" applyFont="1">
      <alignment vertical="center"/>
    </xf>
    <xf numFmtId="0" fontId="8" fillId="0" borderId="6" xfId="0" applyFont="1" applyBorder="1" applyAlignment="1">
      <alignment horizontal="center" vertical="top" wrapText="1"/>
    </xf>
    <xf numFmtId="0" fontId="41" fillId="0" borderId="0" xfId="0" applyFont="1">
      <alignment vertical="center"/>
    </xf>
    <xf numFmtId="0" fontId="23" fillId="0" borderId="6" xfId="0" applyFont="1" applyBorder="1" applyAlignment="1">
      <alignment vertical="top" wrapText="1"/>
    </xf>
    <xf numFmtId="0" fontId="8" fillId="0" borderId="60" xfId="0" applyFont="1" applyBorder="1" applyAlignment="1">
      <alignment horizontal="left" vertical="top" wrapText="1"/>
    </xf>
    <xf numFmtId="0" fontId="8" fillId="0" borderId="8" xfId="0" applyFont="1" applyBorder="1" applyAlignment="1">
      <alignment horizontal="left" vertical="top" wrapText="1"/>
    </xf>
    <xf numFmtId="0" fontId="8" fillId="0" borderId="8" xfId="1" applyFont="1" applyBorder="1" applyAlignment="1">
      <alignment horizontal="left" vertical="top" wrapText="1"/>
    </xf>
    <xf numFmtId="0" fontId="3" fillId="0" borderId="6" xfId="0" applyFont="1" applyBorder="1">
      <alignment vertical="center"/>
    </xf>
    <xf numFmtId="0" fontId="8" fillId="0" borderId="27" xfId="1" applyFont="1" applyBorder="1" applyAlignment="1">
      <alignment horizontal="left" vertical="top" wrapText="1"/>
    </xf>
    <xf numFmtId="0" fontId="8" fillId="0" borderId="3" xfId="1" applyFont="1" applyBorder="1" applyAlignment="1">
      <alignment horizontal="center" vertical="top" wrapText="1"/>
    </xf>
    <xf numFmtId="0" fontId="8" fillId="0" borderId="28" xfId="0" applyFont="1" applyBorder="1" applyAlignment="1">
      <alignment horizontal="left" vertical="top" wrapText="1"/>
    </xf>
    <xf numFmtId="0" fontId="8" fillId="0" borderId="26" xfId="0" applyFont="1" applyBorder="1" applyAlignment="1">
      <alignment horizontal="left" vertical="top" wrapText="1"/>
    </xf>
    <xf numFmtId="0" fontId="23" fillId="0" borderId="30" xfId="0" applyFont="1" applyBorder="1" applyAlignment="1">
      <alignment horizontal="left" vertical="top" wrapText="1"/>
    </xf>
    <xf numFmtId="0" fontId="23" fillId="0" borderId="30" xfId="1" applyFont="1" applyBorder="1" applyAlignment="1">
      <alignment horizontal="left" vertical="top" wrapText="1"/>
    </xf>
    <xf numFmtId="0" fontId="8" fillId="0" borderId="30" xfId="0" applyFont="1" applyBorder="1" applyAlignment="1">
      <alignment horizontal="left" vertical="top"/>
    </xf>
    <xf numFmtId="0" fontId="23" fillId="0" borderId="4" xfId="1" applyFont="1" applyBorder="1" applyAlignment="1">
      <alignment horizontal="left" vertical="top" wrapText="1"/>
    </xf>
    <xf numFmtId="0" fontId="23" fillId="0" borderId="8" xfId="1" applyFont="1" applyBorder="1" applyAlignment="1">
      <alignment horizontal="left" vertical="top" wrapText="1"/>
    </xf>
    <xf numFmtId="0" fontId="23" fillId="0" borderId="23" xfId="0" applyFont="1" applyBorder="1" applyAlignment="1">
      <alignment horizontal="center" vertical="top" wrapText="1"/>
    </xf>
    <xf numFmtId="0" fontId="23" fillId="0" borderId="12" xfId="0" applyFont="1" applyBorder="1" applyAlignment="1">
      <alignment horizontal="left" vertical="top" wrapText="1"/>
    </xf>
    <xf numFmtId="0" fontId="23" fillId="0" borderId="11" xfId="0" applyFont="1" applyBorder="1" applyAlignment="1">
      <alignment horizontal="left" vertical="top" wrapText="1"/>
    </xf>
    <xf numFmtId="0" fontId="23" fillId="0" borderId="0" xfId="0" applyFont="1" applyAlignment="1">
      <alignment horizontal="left" vertical="top" wrapText="1"/>
    </xf>
    <xf numFmtId="49" fontId="8" fillId="0" borderId="30" xfId="0" applyNumberFormat="1" applyFont="1" applyBorder="1" applyAlignment="1">
      <alignment horizontal="left" vertical="top"/>
    </xf>
    <xf numFmtId="49" fontId="8" fillId="0" borderId="3" xfId="1" applyNumberFormat="1" applyFont="1" applyBorder="1" applyAlignment="1">
      <alignment horizontal="left" vertical="top" wrapText="1"/>
    </xf>
    <xf numFmtId="0" fontId="8" fillId="0" borderId="29" xfId="1" applyFont="1" applyBorder="1" applyAlignment="1">
      <alignment horizontal="left" vertical="top" wrapText="1"/>
    </xf>
    <xf numFmtId="0" fontId="23" fillId="0" borderId="31" xfId="1" applyFont="1" applyBorder="1" applyAlignment="1">
      <alignment horizontal="center" vertical="top" wrapText="1"/>
    </xf>
    <xf numFmtId="0" fontId="23" fillId="0" borderId="31" xfId="1" applyFont="1" applyBorder="1" applyAlignment="1">
      <alignment vertical="top" wrapText="1"/>
    </xf>
    <xf numFmtId="0" fontId="23" fillId="0" borderId="31" xfId="1" applyFont="1" applyBorder="1" applyAlignment="1">
      <alignment horizontal="left" vertical="top" wrapText="1"/>
    </xf>
    <xf numFmtId="0" fontId="8" fillId="0" borderId="30" xfId="0" applyFont="1" applyBorder="1" applyAlignment="1">
      <alignment vertical="center" wrapText="1"/>
    </xf>
    <xf numFmtId="0" fontId="8" fillId="0" borderId="26" xfId="1" applyFont="1" applyBorder="1" applyAlignment="1">
      <alignment horizontal="center" vertical="top" wrapText="1"/>
    </xf>
    <xf numFmtId="0" fontId="8" fillId="0" borderId="23" xfId="0" applyFont="1" applyBorder="1" applyAlignment="1">
      <alignment horizontal="left" vertical="top" wrapText="1"/>
    </xf>
    <xf numFmtId="0" fontId="8" fillId="0" borderId="25" xfId="0" applyFont="1" applyBorder="1" applyAlignment="1">
      <alignment horizontal="justify" vertical="top" wrapText="1"/>
    </xf>
    <xf numFmtId="49" fontId="8" fillId="0" borderId="31" xfId="1" applyNumberFormat="1" applyFont="1" applyBorder="1" applyAlignment="1">
      <alignment horizontal="left" vertical="top" wrapText="1"/>
    </xf>
    <xf numFmtId="0" fontId="39" fillId="0" borderId="0" xfId="14" applyFont="1" applyAlignment="1">
      <alignment horizontal="right" vertical="top"/>
    </xf>
    <xf numFmtId="0" fontId="8" fillId="0" borderId="32" xfId="1" applyFont="1" applyBorder="1" applyAlignment="1">
      <alignment horizontal="right" vertical="top" wrapText="1"/>
    </xf>
    <xf numFmtId="0" fontId="8" fillId="0" borderId="6" xfId="0" applyFont="1" applyBorder="1" applyAlignment="1">
      <alignment vertical="center" wrapText="1"/>
    </xf>
    <xf numFmtId="49" fontId="8" fillId="0" borderId="6" xfId="0" applyNumberFormat="1" applyFont="1" applyBorder="1">
      <alignment vertical="center"/>
    </xf>
    <xf numFmtId="0" fontId="8" fillId="0" borderId="30" xfId="1" applyFont="1" applyBorder="1" applyAlignment="1">
      <alignment horizontal="right" vertical="top" wrapText="1"/>
    </xf>
    <xf numFmtId="0" fontId="3" fillId="0" borderId="35" xfId="0" applyFont="1" applyBorder="1" applyAlignment="1">
      <alignment vertical="top"/>
    </xf>
    <xf numFmtId="0" fontId="8" fillId="0" borderId="47" xfId="0" applyFont="1" applyBorder="1" applyAlignment="1">
      <alignment horizontal="left" vertical="top"/>
    </xf>
    <xf numFmtId="0" fontId="8" fillId="0" borderId="50" xfId="1" applyFont="1" applyBorder="1" applyAlignment="1">
      <alignment horizontal="right" vertical="top" wrapText="1"/>
    </xf>
    <xf numFmtId="0" fontId="8" fillId="0" borderId="51" xfId="1" applyFont="1" applyBorder="1" applyAlignment="1">
      <alignment horizontal="left" vertical="top" wrapText="1"/>
    </xf>
    <xf numFmtId="0" fontId="8" fillId="0" borderId="27" xfId="0" applyFont="1" applyBorder="1" applyAlignment="1">
      <alignment horizontal="left" vertical="top" wrapText="1"/>
    </xf>
    <xf numFmtId="0" fontId="8" fillId="0" borderId="12" xfId="1" applyFont="1" applyBorder="1" applyAlignment="1">
      <alignment horizontal="center" vertical="top" wrapText="1"/>
    </xf>
    <xf numFmtId="0" fontId="8" fillId="0" borderId="53" xfId="1" applyFont="1" applyBorder="1" applyAlignment="1">
      <alignment horizontal="left" vertical="top" wrapText="1"/>
    </xf>
    <xf numFmtId="0" fontId="8" fillId="0" borderId="46" xfId="0" applyFont="1" applyBorder="1" applyAlignment="1">
      <alignment horizontal="left" vertical="top" wrapText="1"/>
    </xf>
    <xf numFmtId="49" fontId="8" fillId="0" borderId="51" xfId="0" applyNumberFormat="1" applyFont="1" applyBorder="1" applyAlignment="1">
      <alignment vertical="top" wrapText="1"/>
    </xf>
    <xf numFmtId="0" fontId="8" fillId="0" borderId="21" xfId="1" applyFont="1" applyBorder="1" applyAlignment="1">
      <alignment horizontal="center" vertical="top" wrapText="1"/>
    </xf>
    <xf numFmtId="0" fontId="43" fillId="0" borderId="0" xfId="0" applyFont="1" applyAlignment="1">
      <alignment vertical="center" wrapText="1"/>
    </xf>
    <xf numFmtId="0" fontId="6" fillId="0" borderId="3" xfId="1" applyFont="1" applyBorder="1" applyAlignment="1">
      <alignment horizontal="left" vertical="top" wrapText="1"/>
    </xf>
    <xf numFmtId="0" fontId="8" fillId="0" borderId="0" xfId="0" quotePrefix="1" applyFont="1">
      <alignment vertical="center"/>
    </xf>
    <xf numFmtId="0" fontId="23" fillId="0" borderId="3" xfId="1" applyFont="1" applyBorder="1" applyAlignment="1">
      <alignment horizontal="right" vertical="top" wrapText="1"/>
    </xf>
    <xf numFmtId="0" fontId="23" fillId="0" borderId="5" xfId="0" applyFont="1" applyBorder="1" applyAlignment="1">
      <alignment horizontal="left" vertical="top" wrapText="1"/>
    </xf>
    <xf numFmtId="0" fontId="3" fillId="0" borderId="5" xfId="0" applyFont="1" applyBorder="1" applyAlignment="1">
      <alignment vertical="top"/>
    </xf>
    <xf numFmtId="0" fontId="23" fillId="0" borderId="3" xfId="1" applyFont="1" applyBorder="1" applyAlignment="1">
      <alignment horizontal="left" vertical="top" wrapText="1"/>
    </xf>
    <xf numFmtId="0" fontId="3" fillId="0" borderId="4" xfId="0" applyFont="1" applyBorder="1" applyAlignment="1">
      <alignment vertical="top"/>
    </xf>
    <xf numFmtId="0" fontId="8" fillId="0" borderId="7" xfId="0" applyFont="1" applyBorder="1" applyAlignment="1">
      <alignment horizontal="left" vertical="top"/>
    </xf>
    <xf numFmtId="0" fontId="8" fillId="0" borderId="26" xfId="0" applyFont="1" applyBorder="1" applyAlignment="1">
      <alignment horizontal="left" vertical="top"/>
    </xf>
    <xf numFmtId="0" fontId="8" fillId="0" borderId="24" xfId="0" applyFont="1" applyBorder="1" applyAlignment="1">
      <alignment horizontal="left" vertical="top" wrapText="1"/>
    </xf>
    <xf numFmtId="0" fontId="8" fillId="0" borderId="17" xfId="0" applyFont="1" applyBorder="1" applyAlignment="1">
      <alignment horizontal="left" vertical="top" wrapText="1"/>
    </xf>
    <xf numFmtId="0" fontId="8" fillId="0" borderId="7" xfId="0" applyFont="1" applyBorder="1" applyAlignment="1">
      <alignment horizontal="left" vertical="top" wrapText="1"/>
    </xf>
    <xf numFmtId="0" fontId="8" fillId="0" borderId="18" xfId="0" applyFont="1" applyBorder="1" applyAlignment="1">
      <alignment horizontal="left" vertical="top" wrapText="1"/>
    </xf>
    <xf numFmtId="0" fontId="3" fillId="0" borderId="17" xfId="0" applyFont="1" applyBorder="1" applyAlignment="1">
      <alignment vertical="top"/>
    </xf>
    <xf numFmtId="0" fontId="8" fillId="0" borderId="30" xfId="1" applyFont="1" applyBorder="1" applyAlignment="1">
      <alignment horizontal="left" vertical="center" wrapText="1"/>
    </xf>
    <xf numFmtId="49" fontId="8" fillId="0" borderId="51" xfId="0" applyNumberFormat="1" applyFont="1" applyBorder="1">
      <alignment vertical="center"/>
    </xf>
    <xf numFmtId="0" fontId="8" fillId="0" borderId="3" xfId="0" applyFont="1" applyBorder="1" applyAlignment="1">
      <alignment vertical="center" wrapText="1"/>
    </xf>
    <xf numFmtId="0" fontId="8" fillId="0" borderId="36" xfId="0" applyFont="1" applyBorder="1" applyAlignment="1">
      <alignment horizontal="left" vertical="top" wrapText="1"/>
    </xf>
    <xf numFmtId="0" fontId="8" fillId="0" borderId="21" xfId="0" applyFont="1" applyBorder="1" applyAlignment="1">
      <alignment horizontal="left" vertical="top" wrapText="1"/>
    </xf>
    <xf numFmtId="0" fontId="8" fillId="0" borderId="22" xfId="0" applyFont="1" applyBorder="1" applyAlignment="1">
      <alignment horizontal="left" vertical="top" wrapText="1"/>
    </xf>
    <xf numFmtId="0" fontId="8" fillId="0" borderId="10" xfId="1" applyFont="1" applyBorder="1" applyAlignment="1">
      <alignment horizontal="left" vertical="top" wrapText="1"/>
    </xf>
    <xf numFmtId="0" fontId="8" fillId="0" borderId="23" xfId="1" applyFont="1" applyBorder="1" applyAlignment="1">
      <alignment horizontal="left" vertical="top" wrapText="1"/>
    </xf>
    <xf numFmtId="0" fontId="44" fillId="0" borderId="0" xfId="0" applyFont="1">
      <alignment vertical="center"/>
    </xf>
    <xf numFmtId="49" fontId="8" fillId="0" borderId="52" xfId="0" applyNumberFormat="1" applyFont="1" applyBorder="1">
      <alignment vertical="center"/>
    </xf>
    <xf numFmtId="0" fontId="8" fillId="0" borderId="0" xfId="0" applyFont="1" applyAlignment="1">
      <alignment vertical="center" wrapText="1"/>
    </xf>
    <xf numFmtId="49" fontId="8" fillId="0" borderId="0" xfId="0" applyNumberFormat="1" applyFont="1" applyAlignment="1">
      <alignment vertical="top"/>
    </xf>
    <xf numFmtId="0" fontId="8" fillId="0" borderId="31" xfId="0" applyFont="1" applyBorder="1" applyAlignment="1">
      <alignment vertical="top"/>
    </xf>
    <xf numFmtId="0" fontId="8" fillId="0" borderId="25" xfId="0" applyFont="1" applyBorder="1" applyAlignment="1">
      <alignment vertical="top"/>
    </xf>
    <xf numFmtId="0" fontId="8" fillId="0" borderId="30" xfId="0" applyFont="1" applyBorder="1" applyAlignment="1">
      <alignment vertical="top"/>
    </xf>
    <xf numFmtId="0" fontId="8" fillId="0" borderId="61" xfId="0" applyFont="1" applyBorder="1" applyAlignment="1">
      <alignment horizontal="left" vertical="top" wrapText="1"/>
    </xf>
    <xf numFmtId="0" fontId="8" fillId="0" borderId="47" xfId="0" applyFont="1" applyBorder="1" applyAlignment="1">
      <alignment horizontal="left" vertical="top" wrapText="1"/>
    </xf>
    <xf numFmtId="0" fontId="8" fillId="0" borderId="35" xfId="1" applyFont="1" applyBorder="1" applyAlignment="1">
      <alignment horizontal="left" vertical="top" wrapText="1"/>
    </xf>
    <xf numFmtId="0" fontId="33" fillId="0" borderId="30" xfId="0" applyFont="1" applyBorder="1" applyAlignment="1">
      <alignment horizontal="left" vertical="top" wrapText="1"/>
    </xf>
    <xf numFmtId="0" fontId="8" fillId="0" borderId="3" xfId="0" applyFont="1" applyBorder="1" applyAlignment="1">
      <alignment horizontal="left" vertical="top"/>
    </xf>
    <xf numFmtId="0" fontId="8" fillId="0" borderId="3" xfId="0" applyFont="1" applyBorder="1" applyAlignment="1">
      <alignment vertical="top"/>
    </xf>
    <xf numFmtId="0" fontId="33" fillId="0" borderId="6" xfId="0" applyFont="1" applyBorder="1" applyAlignment="1">
      <alignment horizontal="left" vertical="top"/>
    </xf>
    <xf numFmtId="0" fontId="33" fillId="0" borderId="6" xfId="0" applyFont="1" applyBorder="1" applyAlignment="1">
      <alignment vertical="top"/>
    </xf>
    <xf numFmtId="0" fontId="33" fillId="0" borderId="6" xfId="0" applyFont="1" applyBorder="1" applyAlignment="1">
      <alignment horizontal="justify" vertical="top" wrapText="1"/>
    </xf>
    <xf numFmtId="0" fontId="8" fillId="0" borderId="60" xfId="0" applyFont="1" applyBorder="1" applyAlignment="1">
      <alignment horizontal="left" vertical="top"/>
    </xf>
    <xf numFmtId="0" fontId="8" fillId="0" borderId="8" xfId="0" applyFont="1" applyBorder="1" applyAlignment="1">
      <alignment horizontal="left" vertical="top"/>
    </xf>
    <xf numFmtId="0" fontId="8" fillId="0" borderId="0" xfId="0" applyFont="1" applyAlignment="1">
      <alignment vertical="top" wrapText="1"/>
    </xf>
    <xf numFmtId="0" fontId="33" fillId="0" borderId="6" xfId="0" applyFont="1" applyBorder="1" applyAlignment="1">
      <alignment horizontal="center" vertical="top"/>
    </xf>
    <xf numFmtId="0" fontId="33" fillId="0" borderId="6" xfId="0" applyFont="1" applyBorder="1" applyAlignment="1">
      <alignment horizontal="center" vertical="top" wrapText="1"/>
    </xf>
    <xf numFmtId="49" fontId="8" fillId="0" borderId="51" xfId="0" applyNumberFormat="1" applyFont="1" applyBorder="1" applyAlignment="1">
      <alignment horizontal="left" vertical="top" wrapText="1"/>
    </xf>
    <xf numFmtId="0" fontId="23" fillId="0" borderId="4" xfId="0" applyFont="1" applyBorder="1" applyAlignment="1">
      <alignment horizontal="left" vertical="top" wrapText="1"/>
    </xf>
    <xf numFmtId="0" fontId="3" fillId="0" borderId="0" xfId="0" applyFont="1" applyAlignment="1">
      <alignment horizontal="left" vertical="top"/>
    </xf>
    <xf numFmtId="0" fontId="3" fillId="0" borderId="0" xfId="0" applyFont="1" applyAlignment="1">
      <alignment horizontal="left" vertical="top" wrapText="1"/>
    </xf>
    <xf numFmtId="0" fontId="3" fillId="0" borderId="0" xfId="0" applyFont="1" applyAlignment="1">
      <alignment vertical="top" wrapText="1"/>
    </xf>
    <xf numFmtId="0" fontId="23" fillId="0" borderId="4" xfId="1" applyFont="1" applyBorder="1" applyAlignment="1">
      <alignment horizontal="center" vertical="top" wrapText="1"/>
    </xf>
    <xf numFmtId="0" fontId="44" fillId="0" borderId="0" xfId="0" applyFont="1" applyAlignment="1">
      <alignment vertical="top"/>
    </xf>
    <xf numFmtId="49" fontId="8" fillId="0" borderId="5" xfId="0" applyNumberFormat="1" applyFont="1" applyBorder="1" applyAlignment="1">
      <alignment horizontal="left" vertical="top" wrapText="1"/>
    </xf>
    <xf numFmtId="0" fontId="8" fillId="0" borderId="52" xfId="0" applyFont="1" applyBorder="1" applyAlignment="1">
      <alignment vertical="center" wrapText="1"/>
    </xf>
    <xf numFmtId="0" fontId="8" fillId="0" borderId="12" xfId="0" applyFont="1" applyBorder="1" applyAlignment="1">
      <alignment vertical="center" wrapText="1"/>
    </xf>
    <xf numFmtId="0" fontId="8" fillId="0" borderId="58" xfId="0" applyFont="1" applyBorder="1">
      <alignment vertical="center"/>
    </xf>
    <xf numFmtId="0" fontId="3" fillId="6" borderId="0" xfId="0" applyFont="1" applyFill="1" applyAlignment="1">
      <alignment vertical="top"/>
    </xf>
    <xf numFmtId="0" fontId="6" fillId="0" borderId="4" xfId="1" applyFont="1" applyBorder="1" applyAlignment="1">
      <alignment horizontal="center" vertical="top" wrapText="1"/>
    </xf>
    <xf numFmtId="0" fontId="33" fillId="0" borderId="3" xfId="1" applyFont="1" applyBorder="1" applyAlignment="1">
      <alignment horizontal="left" vertical="top" wrapText="1"/>
    </xf>
    <xf numFmtId="49" fontId="6" fillId="3" borderId="37" xfId="1" applyNumberFormat="1" applyFont="1" applyFill="1" applyBorder="1" applyAlignment="1">
      <alignment horizontal="center" vertical="top" wrapText="1"/>
    </xf>
    <xf numFmtId="0" fontId="8" fillId="0" borderId="29" xfId="0" applyFont="1" applyBorder="1" applyAlignment="1">
      <alignment horizontal="left" vertical="top" wrapText="1"/>
    </xf>
    <xf numFmtId="0" fontId="8" fillId="0" borderId="31" xfId="0" applyFont="1" applyBorder="1" applyAlignment="1">
      <alignment vertical="center" wrapText="1"/>
    </xf>
    <xf numFmtId="0" fontId="8" fillId="0" borderId="52" xfId="1" applyFont="1" applyBorder="1" applyAlignment="1">
      <alignment vertical="top" wrapText="1"/>
    </xf>
    <xf numFmtId="0" fontId="33" fillId="0" borderId="26" xfId="0" applyFont="1" applyBorder="1" applyAlignment="1">
      <alignment horizontal="left" vertical="top"/>
    </xf>
    <xf numFmtId="49" fontId="8" fillId="0" borderId="25" xfId="0" applyNumberFormat="1" applyFont="1" applyBorder="1">
      <alignment vertical="center"/>
    </xf>
    <xf numFmtId="49" fontId="8" fillId="0" borderId="25" xfId="0" applyNumberFormat="1" applyFont="1" applyBorder="1" applyAlignment="1">
      <alignment horizontal="left" vertical="top" wrapText="1"/>
    </xf>
    <xf numFmtId="0" fontId="8" fillId="6" borderId="6" xfId="1" applyFont="1" applyFill="1" applyBorder="1" applyAlignment="1">
      <alignment horizontal="left" vertical="top" wrapText="1"/>
    </xf>
    <xf numFmtId="0" fontId="8" fillId="0" borderId="58" xfId="0" applyFont="1" applyBorder="1" applyAlignment="1">
      <alignment horizontal="left" vertical="top"/>
    </xf>
    <xf numFmtId="0" fontId="3" fillId="0" borderId="6" xfId="0" applyFont="1" applyBorder="1" applyAlignment="1">
      <alignment horizontal="left" vertical="top"/>
    </xf>
    <xf numFmtId="0" fontId="3" fillId="0" borderId="4" xfId="0" applyFont="1" applyBorder="1">
      <alignment vertical="center"/>
    </xf>
    <xf numFmtId="0" fontId="3" fillId="0" borderId="27" xfId="0" applyFont="1" applyBorder="1">
      <alignment vertical="center"/>
    </xf>
    <xf numFmtId="0" fontId="3" fillId="0" borderId="25" xfId="0" applyFont="1" applyBorder="1">
      <alignment vertical="center"/>
    </xf>
    <xf numFmtId="0" fontId="33" fillId="0" borderId="0" xfId="0" applyFont="1" applyAlignment="1">
      <alignment vertical="top"/>
    </xf>
    <xf numFmtId="0" fontId="8" fillId="0" borderId="27" xfId="1" applyFont="1" applyBorder="1" applyAlignment="1">
      <alignment horizontal="right" vertical="top" wrapText="1"/>
    </xf>
    <xf numFmtId="49" fontId="8" fillId="0" borderId="25" xfId="1" applyNumberFormat="1" applyFont="1" applyBorder="1" applyAlignment="1">
      <alignment horizontal="left" vertical="top" wrapText="1"/>
    </xf>
    <xf numFmtId="49" fontId="8" fillId="0" borderId="30" xfId="0" applyNumberFormat="1" applyFont="1" applyBorder="1" applyAlignment="1">
      <alignment horizontal="left" vertical="top" wrapText="1"/>
    </xf>
    <xf numFmtId="49" fontId="8" fillId="0" borderId="31" xfId="0" applyNumberFormat="1" applyFont="1" applyBorder="1" applyAlignment="1">
      <alignment horizontal="left" vertical="top"/>
    </xf>
    <xf numFmtId="0" fontId="8" fillId="0" borderId="18" xfId="1" applyFont="1" applyBorder="1" applyAlignment="1">
      <alignment horizontal="left" vertical="top" wrapText="1"/>
    </xf>
    <xf numFmtId="0" fontId="8" fillId="0" borderId="17" xfId="1" applyFont="1" applyBorder="1" applyAlignment="1">
      <alignment horizontal="left" vertical="top" wrapText="1"/>
    </xf>
    <xf numFmtId="0" fontId="8" fillId="0" borderId="55" xfId="1" applyFont="1" applyBorder="1" applyAlignment="1">
      <alignment horizontal="left" vertical="top" wrapText="1"/>
    </xf>
    <xf numFmtId="0" fontId="8" fillId="0" borderId="56" xfId="1" applyFont="1" applyBorder="1" applyAlignment="1">
      <alignment horizontal="left" vertical="top" wrapText="1"/>
    </xf>
    <xf numFmtId="0" fontId="8" fillId="0" borderId="56" xfId="1" applyFont="1" applyBorder="1" applyAlignment="1">
      <alignment horizontal="center" vertical="top" wrapText="1"/>
    </xf>
    <xf numFmtId="0" fontId="8" fillId="0" borderId="49" xfId="1" applyFont="1" applyBorder="1" applyAlignment="1">
      <alignment horizontal="left" vertical="top" wrapText="1"/>
    </xf>
    <xf numFmtId="0" fontId="8" fillId="0" borderId="49" xfId="0" applyFont="1" applyBorder="1" applyAlignment="1">
      <alignment horizontal="left" vertical="top" wrapText="1"/>
    </xf>
    <xf numFmtId="0" fontId="8" fillId="0" borderId="57" xfId="0" applyFont="1" applyBorder="1" applyAlignment="1">
      <alignment horizontal="left" vertical="top" wrapText="1"/>
    </xf>
    <xf numFmtId="0" fontId="8" fillId="0" borderId="58" xfId="0" applyFont="1" applyBorder="1" applyAlignment="1">
      <alignment horizontal="left" vertical="top" wrapText="1"/>
    </xf>
    <xf numFmtId="49" fontId="8" fillId="0" borderId="52" xfId="0" applyNumberFormat="1" applyFont="1" applyBorder="1" applyAlignment="1">
      <alignment horizontal="left" vertical="top"/>
    </xf>
    <xf numFmtId="49" fontId="8" fillId="0" borderId="52" xfId="0" applyNumberFormat="1" applyFont="1" applyBorder="1" applyAlignment="1">
      <alignment horizontal="left" vertical="top" wrapText="1"/>
    </xf>
    <xf numFmtId="0" fontId="8" fillId="0" borderId="31" xfId="0" applyFont="1" applyBorder="1" applyAlignment="1">
      <alignment horizontal="center" vertical="top"/>
    </xf>
    <xf numFmtId="0" fontId="8" fillId="0" borderId="20" xfId="0" applyFont="1" applyBorder="1" applyAlignment="1">
      <alignment horizontal="center" vertical="top" wrapText="1"/>
    </xf>
    <xf numFmtId="0" fontId="8" fillId="0" borderId="59" xfId="0" applyFont="1" applyBorder="1" applyAlignment="1">
      <alignment horizontal="left" vertical="top" wrapText="1"/>
    </xf>
    <xf numFmtId="0" fontId="23" fillId="0" borderId="3" xfId="1" applyFont="1" applyBorder="1" applyAlignment="1">
      <alignment horizontal="center" vertical="top" wrapText="1"/>
    </xf>
    <xf numFmtId="0" fontId="23" fillId="0" borderId="3" xfId="0" applyFont="1" applyBorder="1" applyAlignment="1">
      <alignment horizontal="left" vertical="top" wrapText="1"/>
    </xf>
    <xf numFmtId="0" fontId="8" fillId="0" borderId="28" xfId="0" applyFont="1" applyBorder="1" applyAlignment="1">
      <alignment vertical="center" wrapText="1"/>
    </xf>
    <xf numFmtId="0" fontId="8" fillId="0" borderId="26" xfId="0" applyFont="1" applyBorder="1" applyAlignment="1">
      <alignment vertical="center" wrapText="1"/>
    </xf>
    <xf numFmtId="0" fontId="45" fillId="0" borderId="6" xfId="2" applyFont="1" applyBorder="1" applyAlignment="1">
      <alignment horizontal="left" vertical="top" wrapText="1"/>
    </xf>
    <xf numFmtId="0" fontId="8" fillId="0" borderId="3" xfId="0" quotePrefix="1" applyFont="1" applyBorder="1" applyAlignment="1">
      <alignment vertical="top" wrapText="1"/>
    </xf>
    <xf numFmtId="0" fontId="15" fillId="0" borderId="0" xfId="0" applyFont="1">
      <alignment vertical="center"/>
    </xf>
    <xf numFmtId="0" fontId="15" fillId="0" borderId="0" xfId="0" applyFont="1" applyAlignment="1">
      <alignment horizontal="center" vertical="center"/>
    </xf>
    <xf numFmtId="0" fontId="15" fillId="5" borderId="6" xfId="0" applyFont="1" applyFill="1" applyBorder="1">
      <alignment vertical="center"/>
    </xf>
    <xf numFmtId="0" fontId="15" fillId="5" borderId="6" xfId="0" applyFont="1" applyFill="1" applyBorder="1" applyAlignment="1">
      <alignment horizontal="center" vertical="center"/>
    </xf>
    <xf numFmtId="0" fontId="15" fillId="4" borderId="6" xfId="0" applyFont="1" applyFill="1" applyBorder="1" applyAlignment="1">
      <alignment vertical="top"/>
    </xf>
    <xf numFmtId="177" fontId="15" fillId="4" borderId="6" xfId="0" applyNumberFormat="1" applyFont="1" applyFill="1" applyBorder="1" applyAlignment="1">
      <alignment horizontal="center" vertical="top"/>
    </xf>
    <xf numFmtId="176" fontId="15" fillId="4" borderId="6" xfId="0" applyNumberFormat="1" applyFont="1" applyFill="1" applyBorder="1" applyAlignment="1">
      <alignment horizontal="center" vertical="top"/>
    </xf>
    <xf numFmtId="0" fontId="15" fillId="4" borderId="6" xfId="0" applyFont="1" applyFill="1" applyBorder="1" applyAlignment="1">
      <alignment vertical="top" wrapText="1"/>
    </xf>
    <xf numFmtId="177" fontId="16" fillId="4" borderId="6" xfId="0" applyNumberFormat="1" applyFont="1" applyFill="1" applyBorder="1" applyAlignment="1">
      <alignment horizontal="center" vertical="top"/>
    </xf>
    <xf numFmtId="176" fontId="16" fillId="4" borderId="6" xfId="0" applyNumberFormat="1" applyFont="1" applyFill="1" applyBorder="1" applyAlignment="1">
      <alignment horizontal="center" vertical="top"/>
    </xf>
    <xf numFmtId="0" fontId="16" fillId="4" borderId="6" xfId="0" applyFont="1" applyFill="1" applyBorder="1" applyAlignment="1" applyProtection="1">
      <alignment horizontal="left" vertical="top" wrapText="1"/>
      <protection locked="0"/>
    </xf>
    <xf numFmtId="0" fontId="16" fillId="4" borderId="6" xfId="0" applyFont="1" applyFill="1" applyBorder="1" applyAlignment="1">
      <alignment vertical="top" wrapText="1"/>
    </xf>
    <xf numFmtId="0" fontId="15" fillId="0" borderId="6" xfId="0" applyFont="1" applyBorder="1" applyAlignment="1">
      <alignment vertical="top"/>
    </xf>
    <xf numFmtId="177" fontId="16" fillId="0" borderId="6" xfId="0" applyNumberFormat="1" applyFont="1" applyBorder="1" applyAlignment="1">
      <alignment horizontal="center" vertical="top"/>
    </xf>
    <xf numFmtId="176" fontId="16" fillId="0" borderId="6" xfId="0" applyNumberFormat="1" applyFont="1" applyBorder="1" applyAlignment="1">
      <alignment horizontal="center" vertical="top"/>
    </xf>
    <xf numFmtId="0" fontId="8" fillId="12" borderId="6" xfId="1" applyFont="1" applyFill="1" applyBorder="1" applyAlignment="1">
      <alignment horizontal="left" vertical="top" wrapText="1"/>
    </xf>
    <xf numFmtId="0" fontId="8" fillId="11" borderId="6" xfId="1" applyFont="1" applyFill="1" applyBorder="1" applyAlignment="1">
      <alignment horizontal="left" vertical="top" wrapText="1"/>
    </xf>
    <xf numFmtId="0" fontId="8" fillId="13" borderId="6" xfId="1" applyFont="1" applyFill="1" applyBorder="1" applyAlignment="1">
      <alignment horizontal="left" vertical="top" wrapText="1"/>
    </xf>
    <xf numFmtId="0" fontId="42" fillId="0" borderId="25" xfId="0" applyFont="1" applyBorder="1" applyAlignment="1">
      <alignment horizontal="justify" vertical="top" wrapText="1"/>
    </xf>
    <xf numFmtId="0" fontId="8" fillId="0" borderId="9" xfId="0" applyFont="1" applyBorder="1" applyAlignment="1">
      <alignment horizontal="justify" vertical="top" wrapText="1"/>
    </xf>
    <xf numFmtId="0" fontId="8" fillId="0" borderId="27" xfId="0" applyFont="1" applyBorder="1" applyAlignment="1">
      <alignment horizontal="center" vertical="top" wrapText="1"/>
    </xf>
    <xf numFmtId="0" fontId="33" fillId="0" borderId="27" xfId="0" applyFont="1" applyBorder="1" applyAlignment="1">
      <alignment horizontal="left" vertical="top" wrapText="1"/>
    </xf>
    <xf numFmtId="0" fontId="8" fillId="0" borderId="27" xfId="0" applyFont="1" applyBorder="1">
      <alignment vertical="center"/>
    </xf>
    <xf numFmtId="0" fontId="8" fillId="0" borderId="20" xfId="0" applyFont="1" applyBorder="1" applyAlignment="1">
      <alignment horizontal="left" vertical="top" wrapText="1"/>
    </xf>
    <xf numFmtId="0" fontId="8" fillId="0" borderId="3" xfId="0" applyFont="1" applyBorder="1" applyAlignment="1">
      <alignment horizontal="justify" vertical="top" wrapText="1"/>
    </xf>
    <xf numFmtId="0" fontId="33" fillId="0" borderId="6" xfId="0" applyFont="1" applyBorder="1" applyAlignment="1">
      <alignment vertical="top" wrapText="1"/>
    </xf>
    <xf numFmtId="0" fontId="8" fillId="0" borderId="52" xfId="1" applyFont="1" applyBorder="1" applyAlignment="1">
      <alignment vertical="center" wrapText="1"/>
    </xf>
    <xf numFmtId="0" fontId="3" fillId="0" borderId="25" xfId="0" applyFont="1" applyBorder="1" applyAlignment="1">
      <alignment horizontal="left" vertical="top"/>
    </xf>
    <xf numFmtId="0" fontId="8" fillId="0" borderId="10" xfId="1" applyFont="1" applyBorder="1" applyAlignment="1">
      <alignment horizontal="center" vertical="top" wrapText="1"/>
    </xf>
    <xf numFmtId="0" fontId="8" fillId="0" borderId="5" xfId="0" applyFont="1" applyBorder="1" applyAlignment="1">
      <alignment vertical="center" wrapText="1"/>
    </xf>
    <xf numFmtId="49" fontId="8" fillId="0" borderId="3" xfId="0" applyNumberFormat="1" applyFont="1" applyBorder="1" applyAlignment="1">
      <alignment horizontal="left" vertical="top"/>
    </xf>
    <xf numFmtId="0" fontId="8" fillId="0" borderId="25" xfId="0" applyFont="1" applyBorder="1">
      <alignment vertical="center"/>
    </xf>
    <xf numFmtId="0" fontId="33" fillId="0" borderId="26" xfId="0" applyFont="1" applyBorder="1" applyAlignment="1">
      <alignment horizontal="left" vertical="top" wrapText="1"/>
    </xf>
    <xf numFmtId="0" fontId="46" fillId="0" borderId="25" xfId="0" applyFont="1" applyBorder="1" applyAlignment="1">
      <alignment horizontal="left" vertical="top"/>
    </xf>
    <xf numFmtId="49" fontId="46" fillId="0" borderId="0" xfId="0" applyNumberFormat="1" applyFont="1">
      <alignment vertical="center"/>
    </xf>
    <xf numFmtId="0" fontId="46" fillId="0" borderId="30" xfId="0" applyFont="1" applyBorder="1" applyAlignment="1">
      <alignment horizontal="left" vertical="top"/>
    </xf>
    <xf numFmtId="0" fontId="46" fillId="0" borderId="6" xfId="0" applyFont="1" applyBorder="1" applyAlignment="1">
      <alignment horizontal="left" vertical="top"/>
    </xf>
    <xf numFmtId="0" fontId="46" fillId="0" borderId="8" xfId="0" applyFont="1" applyBorder="1" applyAlignment="1">
      <alignment horizontal="left" vertical="top"/>
    </xf>
    <xf numFmtId="0" fontId="47" fillId="0" borderId="0" xfId="0" applyFont="1">
      <alignment vertical="center"/>
    </xf>
    <xf numFmtId="0" fontId="46" fillId="0" borderId="0" xfId="0" applyFont="1">
      <alignment vertical="center"/>
    </xf>
    <xf numFmtId="0" fontId="46" fillId="0" borderId="6" xfId="0" applyFont="1" applyBorder="1" applyAlignment="1">
      <alignment horizontal="left" vertical="top" wrapText="1"/>
    </xf>
    <xf numFmtId="0" fontId="46" fillId="9" borderId="6" xfId="0" applyFont="1" applyFill="1" applyBorder="1" applyAlignment="1">
      <alignment horizontal="left" vertical="top"/>
    </xf>
    <xf numFmtId="0" fontId="47" fillId="0" borderId="6" xfId="0" applyFont="1" applyBorder="1" applyAlignment="1">
      <alignment vertical="center" wrapText="1"/>
    </xf>
    <xf numFmtId="0" fontId="47" fillId="10" borderId="8" xfId="0" applyFont="1" applyFill="1" applyBorder="1" applyAlignment="1">
      <alignment horizontal="left" vertical="top"/>
    </xf>
    <xf numFmtId="0" fontId="46" fillId="9" borderId="3" xfId="0" applyFont="1" applyFill="1" applyBorder="1" applyAlignment="1">
      <alignment vertical="center" wrapText="1"/>
    </xf>
    <xf numFmtId="0" fontId="46" fillId="9" borderId="6" xfId="0" applyFont="1" applyFill="1" applyBorder="1" applyAlignment="1">
      <alignment vertical="center" wrapText="1"/>
    </xf>
    <xf numFmtId="0" fontId="46" fillId="9" borderId="7" xfId="0" applyFont="1" applyFill="1" applyBorder="1" applyAlignment="1">
      <alignment vertical="center" wrapText="1"/>
    </xf>
    <xf numFmtId="0" fontId="47" fillId="9" borderId="6" xfId="0" applyFont="1" applyFill="1" applyBorder="1" applyAlignment="1">
      <alignment horizontal="left" vertical="center" wrapText="1" readingOrder="1"/>
    </xf>
    <xf numFmtId="0" fontId="47" fillId="10" borderId="48" xfId="0" applyFont="1" applyFill="1" applyBorder="1" applyAlignment="1">
      <alignment vertical="center" wrapText="1" readingOrder="1"/>
    </xf>
    <xf numFmtId="0" fontId="46" fillId="0" borderId="0" xfId="0" applyFont="1" applyAlignment="1">
      <alignment horizontal="left" vertical="center"/>
    </xf>
    <xf numFmtId="0" fontId="46" fillId="0" borderId="8" xfId="0" applyFont="1" applyBorder="1" applyAlignment="1">
      <alignment horizontal="left" vertical="top" wrapText="1"/>
    </xf>
    <xf numFmtId="0" fontId="46" fillId="9" borderId="6" xfId="0" applyFont="1" applyFill="1" applyBorder="1">
      <alignment vertical="center"/>
    </xf>
    <xf numFmtId="0" fontId="46" fillId="0" borderId="0" xfId="0" applyFont="1" applyAlignment="1">
      <alignment horizontal="left" vertical="top"/>
    </xf>
    <xf numFmtId="0" fontId="47" fillId="0" borderId="0" xfId="0" applyFont="1" applyAlignment="1">
      <alignment horizontal="left" vertical="center" readingOrder="1"/>
    </xf>
    <xf numFmtId="0" fontId="46" fillId="0" borderId="0" xfId="0" applyFont="1" applyAlignment="1">
      <alignment horizontal="left" vertical="top" wrapText="1"/>
    </xf>
    <xf numFmtId="0" fontId="46" fillId="0" borderId="0" xfId="0" applyFont="1" applyAlignment="1">
      <alignment vertical="top"/>
    </xf>
    <xf numFmtId="0" fontId="46" fillId="0" borderId="0" xfId="0" applyFont="1" applyAlignment="1">
      <alignment horizontal="left" vertical="center" readingOrder="1"/>
    </xf>
    <xf numFmtId="0" fontId="33" fillId="0" borderId="25" xfId="0" applyFont="1" applyBorder="1" applyAlignment="1">
      <alignment horizontal="left" vertical="top"/>
    </xf>
    <xf numFmtId="0" fontId="33" fillId="0" borderId="6" xfId="1" applyFont="1" applyBorder="1" applyAlignment="1">
      <alignment horizontal="left" vertical="top" wrapText="1"/>
    </xf>
    <xf numFmtId="0" fontId="8" fillId="0" borderId="6" xfId="0" applyFont="1" applyBorder="1" applyAlignment="1">
      <alignment horizontal="left" vertical="center" wrapText="1"/>
    </xf>
    <xf numFmtId="0" fontId="33" fillId="0" borderId="6" xfId="1" applyFont="1" applyBorder="1" applyAlignment="1">
      <alignment horizontal="center" vertical="top" wrapText="1"/>
    </xf>
    <xf numFmtId="0" fontId="33" fillId="0" borderId="4" xfId="1" applyFont="1" applyBorder="1" applyAlignment="1">
      <alignment horizontal="center" vertical="top" wrapText="1"/>
    </xf>
    <xf numFmtId="0" fontId="33" fillId="0" borderId="3" xfId="1" applyFont="1" applyBorder="1" applyAlignment="1">
      <alignment vertical="top" wrapText="1"/>
    </xf>
    <xf numFmtId="0" fontId="48" fillId="0" borderId="6" xfId="1" applyFont="1" applyBorder="1" applyAlignment="1">
      <alignment horizontal="center" vertical="top" wrapText="1"/>
    </xf>
    <xf numFmtId="0" fontId="16" fillId="0" borderId="12" xfId="0" applyFont="1" applyBorder="1" applyAlignment="1" applyProtection="1">
      <alignment horizontal="left" vertical="top" wrapText="1"/>
      <protection locked="0"/>
    </xf>
    <xf numFmtId="0" fontId="15" fillId="0" borderId="12" xfId="0" applyFont="1" applyBorder="1">
      <alignment vertical="center"/>
    </xf>
    <xf numFmtId="0" fontId="15" fillId="0" borderId="11" xfId="0" applyFont="1" applyBorder="1" applyAlignment="1">
      <alignment horizontal="center" vertical="center"/>
    </xf>
    <xf numFmtId="0" fontId="15" fillId="0" borderId="3" xfId="0" applyFont="1" applyBorder="1">
      <alignment vertical="center"/>
    </xf>
    <xf numFmtId="0" fontId="15" fillId="0" borderId="3" xfId="0" applyFont="1" applyBorder="1" applyAlignment="1">
      <alignment horizontal="center" vertical="center"/>
    </xf>
    <xf numFmtId="0" fontId="49" fillId="0" borderId="6" xfId="0" applyFont="1" applyBorder="1" applyAlignment="1">
      <alignment vertical="top" wrapText="1"/>
    </xf>
    <xf numFmtId="0" fontId="49" fillId="0" borderId="3" xfId="0" applyFont="1" applyBorder="1" applyAlignment="1">
      <alignment vertical="top"/>
    </xf>
    <xf numFmtId="49" fontId="49" fillId="0" borderId="6" xfId="0" applyNumberFormat="1" applyFont="1" applyBorder="1" applyAlignment="1">
      <alignment horizontal="center" vertical="top"/>
    </xf>
    <xf numFmtId="177" fontId="16" fillId="0" borderId="7" xfId="0" applyNumberFormat="1" applyFont="1" applyBorder="1" applyAlignment="1">
      <alignment vertical="top" wrapText="1"/>
    </xf>
    <xf numFmtId="0" fontId="16" fillId="0" borderId="17" xfId="0" applyFont="1" applyBorder="1" applyAlignment="1" applyProtection="1">
      <alignment horizontal="left" vertical="top" wrapText="1"/>
      <protection locked="0"/>
    </xf>
    <xf numFmtId="177" fontId="16" fillId="0" borderId="12" xfId="0" applyNumberFormat="1" applyFont="1" applyBorder="1" applyAlignment="1">
      <alignment vertical="top"/>
    </xf>
    <xf numFmtId="0" fontId="15" fillId="0" borderId="12" xfId="0" applyFont="1" applyBorder="1" applyAlignment="1">
      <alignment vertical="top" wrapText="1"/>
    </xf>
    <xf numFmtId="176" fontId="16" fillId="0" borderId="3" xfId="0" applyNumberFormat="1" applyFont="1" applyBorder="1" applyAlignment="1">
      <alignment horizontal="center" vertical="top"/>
    </xf>
    <xf numFmtId="0" fontId="15" fillId="0" borderId="3" xfId="0" applyFont="1" applyBorder="1" applyAlignment="1">
      <alignment vertical="top" wrapText="1"/>
    </xf>
    <xf numFmtId="57" fontId="49" fillId="0" borderId="3" xfId="0" applyNumberFormat="1" applyFont="1" applyBorder="1" applyAlignment="1">
      <alignment horizontal="center" vertical="top" wrapText="1"/>
    </xf>
    <xf numFmtId="0" fontId="8" fillId="0" borderId="3" xfId="16" applyFont="1" applyBorder="1" applyAlignment="1">
      <alignment horizontal="left" vertical="top" wrapText="1"/>
    </xf>
    <xf numFmtId="0" fontId="9" fillId="0" borderId="6" xfId="0" applyFont="1" applyBorder="1" applyAlignment="1">
      <alignment horizontal="left" vertical="top" wrapText="1"/>
    </xf>
    <xf numFmtId="0" fontId="48" fillId="0" borderId="4" xfId="16" applyFont="1" applyBorder="1" applyAlignment="1">
      <alignment horizontal="center" vertical="top" wrapText="1"/>
    </xf>
    <xf numFmtId="0" fontId="8" fillId="0" borderId="4" xfId="16" applyFont="1" applyBorder="1" applyAlignment="1">
      <alignment horizontal="center" vertical="top" wrapText="1"/>
    </xf>
    <xf numFmtId="0" fontId="48" fillId="0" borderId="25" xfId="0" applyFont="1" applyBorder="1" applyAlignment="1">
      <alignment horizontal="center" vertical="top" wrapText="1"/>
    </xf>
    <xf numFmtId="0" fontId="52" fillId="0" borderId="6" xfId="0" applyFont="1" applyBorder="1" applyAlignment="1">
      <alignment horizontal="left" vertical="center" wrapText="1"/>
    </xf>
    <xf numFmtId="0" fontId="9" fillId="0" borderId="25" xfId="1" applyFont="1" applyBorder="1" applyAlignment="1">
      <alignment vertical="top" wrapText="1"/>
    </xf>
    <xf numFmtId="0" fontId="9" fillId="0" borderId="25" xfId="1" applyFont="1" applyBorder="1" applyAlignment="1">
      <alignment horizontal="left" vertical="top" wrapText="1"/>
    </xf>
    <xf numFmtId="0" fontId="9" fillId="0" borderId="25" xfId="0" applyFont="1" applyBorder="1" applyAlignment="1">
      <alignment horizontal="left" vertical="top" wrapText="1"/>
    </xf>
    <xf numFmtId="0" fontId="9" fillId="0" borderId="3" xfId="0" applyFont="1" applyBorder="1" applyAlignment="1">
      <alignment horizontal="justify" vertical="top" wrapText="1"/>
    </xf>
    <xf numFmtId="0" fontId="9" fillId="0" borderId="3" xfId="1" applyFont="1" applyBorder="1" applyAlignment="1">
      <alignment vertical="top" wrapText="1"/>
    </xf>
    <xf numFmtId="0" fontId="15" fillId="0" borderId="3" xfId="0" applyFont="1" applyBorder="1" applyAlignment="1">
      <alignment vertical="top"/>
    </xf>
    <xf numFmtId="57" fontId="15" fillId="0" borderId="3" xfId="0" applyNumberFormat="1" applyFont="1" applyBorder="1" applyAlignment="1">
      <alignment horizontal="center" vertical="top" wrapText="1"/>
    </xf>
    <xf numFmtId="49" fontId="15" fillId="0" borderId="6" xfId="0" applyNumberFormat="1" applyFont="1" applyBorder="1" applyAlignment="1">
      <alignment horizontal="center" vertical="top"/>
    </xf>
    <xf numFmtId="0" fontId="15" fillId="0" borderId="6" xfId="0" applyFont="1" applyBorder="1" applyAlignment="1">
      <alignment vertical="top" wrapText="1"/>
    </xf>
    <xf numFmtId="0" fontId="9" fillId="0" borderId="6" xfId="0" applyFont="1" applyBorder="1" applyAlignment="1">
      <alignment horizontal="center" vertical="top" wrapText="1"/>
    </xf>
    <xf numFmtId="0" fontId="9" fillId="0" borderId="3" xfId="16" applyFont="1" applyBorder="1" applyAlignment="1">
      <alignment horizontal="left" vertical="top" wrapText="1"/>
    </xf>
    <xf numFmtId="0" fontId="9" fillId="0" borderId="4" xfId="16" applyFont="1" applyBorder="1" applyAlignment="1">
      <alignment horizontal="center" vertical="top" wrapText="1"/>
    </xf>
    <xf numFmtId="0" fontId="50" fillId="0" borderId="6" xfId="0" applyFont="1" applyBorder="1" applyAlignment="1">
      <alignment vertical="top" wrapText="1"/>
    </xf>
    <xf numFmtId="0" fontId="9" fillId="0" borderId="6" xfId="1" applyFont="1" applyBorder="1" applyAlignment="1">
      <alignment vertical="top" wrapText="1"/>
    </xf>
    <xf numFmtId="0" fontId="50" fillId="0" borderId="6" xfId="1" applyFont="1" applyBorder="1" applyAlignment="1">
      <alignment horizontal="left" vertical="top" wrapText="1"/>
    </xf>
    <xf numFmtId="0" fontId="50" fillId="0" borderId="6" xfId="0" applyFont="1" applyBorder="1" applyAlignment="1">
      <alignment horizontal="center" vertical="top" wrapText="1"/>
    </xf>
    <xf numFmtId="0" fontId="11" fillId="0" borderId="3" xfId="0" applyFont="1" applyBorder="1" applyAlignment="1">
      <alignment vertical="top"/>
    </xf>
    <xf numFmtId="57" fontId="11" fillId="0" borderId="3" xfId="0" applyNumberFormat="1" applyFont="1" applyBorder="1" applyAlignment="1">
      <alignment horizontal="center" vertical="top" wrapText="1"/>
    </xf>
    <xf numFmtId="49" fontId="11" fillId="0" borderId="6" xfId="0" applyNumberFormat="1" applyFont="1" applyBorder="1" applyAlignment="1">
      <alignment horizontal="center" vertical="top"/>
    </xf>
    <xf numFmtId="0" fontId="11" fillId="0" borderId="6" xfId="0" applyFont="1" applyBorder="1" applyAlignment="1">
      <alignment vertical="top" wrapText="1"/>
    </xf>
    <xf numFmtId="0" fontId="9" fillId="0" borderId="6" xfId="1" applyFont="1" applyBorder="1" applyAlignment="1">
      <alignment horizontal="center" vertical="top" wrapText="1"/>
    </xf>
    <xf numFmtId="0" fontId="16" fillId="0" borderId="6" xfId="0" applyFont="1" applyBorder="1" applyAlignment="1">
      <alignment horizontal="left" vertical="top" wrapText="1"/>
    </xf>
    <xf numFmtId="0" fontId="16" fillId="9" borderId="6" xfId="0" applyFont="1" applyFill="1" applyBorder="1">
      <alignment vertical="center"/>
    </xf>
    <xf numFmtId="0" fontId="16" fillId="0" borderId="8" xfId="0" applyFont="1" applyBorder="1" applyAlignment="1">
      <alignment horizontal="left" vertical="top" wrapText="1"/>
    </xf>
    <xf numFmtId="0" fontId="6" fillId="2" borderId="7" xfId="1" applyFont="1" applyFill="1" applyBorder="1" applyAlignment="1">
      <alignment horizontal="center" vertical="center" wrapText="1"/>
    </xf>
    <xf numFmtId="0" fontId="6" fillId="2" borderId="7" xfId="1" applyFont="1" applyFill="1" applyBorder="1" applyAlignment="1">
      <alignment horizontal="center" vertical="top" wrapText="1"/>
    </xf>
    <xf numFmtId="0" fontId="46" fillId="0" borderId="12" xfId="0" applyFont="1" applyBorder="1" applyAlignment="1">
      <alignment horizontal="left" vertical="top"/>
    </xf>
    <xf numFmtId="0" fontId="47" fillId="0" borderId="12" xfId="0" applyFont="1" applyBorder="1" applyAlignment="1">
      <alignment vertical="center" wrapText="1"/>
    </xf>
    <xf numFmtId="0" fontId="46" fillId="0" borderId="6" xfId="0" applyFont="1" applyBorder="1" applyAlignment="1">
      <alignment horizontal="left" vertical="top"/>
    </xf>
    <xf numFmtId="0" fontId="47" fillId="0" borderId="6" xfId="0" applyFont="1" applyBorder="1" applyAlignment="1">
      <alignment horizontal="left" vertical="top" wrapText="1"/>
    </xf>
  </cellXfs>
  <cellStyles count="18">
    <cellStyle name="Hyperlink" xfId="14" xr:uid="{00000000-000B-0000-0000-000008000000}"/>
    <cellStyle name="Normal 2" xfId="3" xr:uid="{00000000-0005-0000-0000-000000000000}"/>
    <cellStyle name="Normal 2 2" xfId="4" xr:uid="{00000000-0005-0000-0000-000001000000}"/>
    <cellStyle name="ハイパーリンク" xfId="12" builtinId="8"/>
    <cellStyle name="通貨 2" xfId="15" xr:uid="{5F0E1CD3-E9A6-4B7F-B8D4-9AEC2CEAFAC0}"/>
    <cellStyle name="通貨 2 2" xfId="17" xr:uid="{480D105B-2CF3-45AE-B793-7692E5E28E95}"/>
    <cellStyle name="標準" xfId="0" builtinId="0"/>
    <cellStyle name="標準 18" xfId="5" xr:uid="{00000000-0005-0000-0000-000004000000}"/>
    <cellStyle name="標準 19" xfId="6" xr:uid="{00000000-0005-0000-0000-000005000000}"/>
    <cellStyle name="標準 2" xfId="1" xr:uid="{00000000-0005-0000-0000-000006000000}"/>
    <cellStyle name="標準 2 2" xfId="7" xr:uid="{00000000-0005-0000-0000-000007000000}"/>
    <cellStyle name="標準 2 3" xfId="16" xr:uid="{6DB9F47E-7FA9-4FA6-AC68-145499664622}"/>
    <cellStyle name="標準 3" xfId="2" xr:uid="{00000000-0005-0000-0000-000008000000}"/>
    <cellStyle name="標準 3 2" xfId="8" xr:uid="{00000000-0005-0000-0000-000009000000}"/>
    <cellStyle name="標準 4" xfId="9" xr:uid="{00000000-0005-0000-0000-00000A000000}"/>
    <cellStyle name="標準 5" xfId="10" xr:uid="{00000000-0005-0000-0000-00000B000000}"/>
    <cellStyle name="標準 6" xfId="11" xr:uid="{00000000-0005-0000-0000-00000C000000}"/>
    <cellStyle name="標準 7" xfId="13" xr:uid="{F7AEFEA6-6012-49A4-94F0-B5FD3CA2A587}"/>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00"/>
      <color rgb="FFFF9B9B"/>
      <color rgb="FFFE7A7A"/>
      <color rgb="FFCCFFCC"/>
      <color rgb="FFFFE4D6"/>
      <color rgb="FFFFCCCC"/>
      <color rgb="FF0000FF"/>
      <color rgb="FFFFCC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17</xdr:col>
      <xdr:colOff>0</xdr:colOff>
      <xdr:row>0</xdr:row>
      <xdr:rowOff>0</xdr:rowOff>
    </xdr:from>
    <xdr:to>
      <xdr:col>18</xdr:col>
      <xdr:colOff>1</xdr:colOff>
      <xdr:row>1</xdr:row>
      <xdr:rowOff>1</xdr:rowOff>
    </xdr:to>
    <xdr:sp macro="" textlink="">
      <xdr:nvSpPr>
        <xdr:cNvPr id="2" name="正方形/長方形 1">
          <a:extLst>
            <a:ext uri="{FF2B5EF4-FFF2-40B4-BE49-F238E27FC236}">
              <a16:creationId xmlns:a16="http://schemas.microsoft.com/office/drawing/2014/main" id="{02BAAE86-0922-4E39-BB2D-E834BE8DEEC1}"/>
            </a:ext>
          </a:extLst>
        </xdr:cNvPr>
        <xdr:cNvSpPr/>
      </xdr:nvSpPr>
      <xdr:spPr>
        <a:xfrm>
          <a:off x="42129075" y="0"/>
          <a:ext cx="666751" cy="228601"/>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t>reset</a:t>
          </a:r>
          <a:endParaRPr kumimoji="1" lang="ja-JP" altLang="en-US" sz="1100"/>
        </a:p>
      </xdr:txBody>
    </xdr:sp>
    <xdr:clientData/>
  </xdr:twoCellAnchor>
  <xdr:twoCellAnchor>
    <xdr:from>
      <xdr:col>19</xdr:col>
      <xdr:colOff>0</xdr:colOff>
      <xdr:row>0</xdr:row>
      <xdr:rowOff>0</xdr:rowOff>
    </xdr:from>
    <xdr:to>
      <xdr:col>20</xdr:col>
      <xdr:colOff>1</xdr:colOff>
      <xdr:row>1</xdr:row>
      <xdr:rowOff>1</xdr:rowOff>
    </xdr:to>
    <xdr:sp macro="" textlink="">
      <xdr:nvSpPr>
        <xdr:cNvPr id="3" name="正方形/長方形 2">
          <a:extLst>
            <a:ext uri="{FF2B5EF4-FFF2-40B4-BE49-F238E27FC236}">
              <a16:creationId xmlns:a16="http://schemas.microsoft.com/office/drawing/2014/main" id="{CECBE874-CBCA-4DDC-9E14-5941F0789734}"/>
            </a:ext>
          </a:extLst>
        </xdr:cNvPr>
        <xdr:cNvSpPr/>
      </xdr:nvSpPr>
      <xdr:spPr>
        <a:xfrm>
          <a:off x="43462575" y="0"/>
          <a:ext cx="1571626" cy="228601"/>
        </a:xfrm>
        <a:prstGeom prst="rect">
          <a:avLst/>
        </a:prstGeom>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t>aggregate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oshibaap.sharepoint.com/P112232-01%20&#31185;&#23398;&#30340;&#12394;&#20171;&#35703;&#12487;&#12540;&#12479;&#25552;&#20379;&#38306;&#36899;&#12469;&#12540;&#12499;&#12473;&#12395;&#20418;&#12427;&#12471;&#12473;&#12486;&#12512;&#27083;&#31689;&#31561;/08_&#36930;&#34892;/01_&#35201;&#20214;&#23450;&#32681;/90_&#12381;&#12398;&#20182;/20190711_TDSL&#35201;&#20214;&#23450;&#32681;&#26360;&#12486;&#12531;&#12503;&#12524;&#12540;&#12488;/&#35201;&#20214;&#23450;&#32681;&#26360;(&#26696;&#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rijp.sharepoint.com/P112232-01%20&#31185;&#23398;&#30340;&#12394;&#20171;&#35703;&#12487;&#12540;&#12479;&#25552;&#20379;&#38306;&#36899;&#12469;&#12540;&#12499;&#12473;&#12395;&#20418;&#12427;&#12471;&#12473;&#12486;&#12512;&#27083;&#31689;&#31561;/08_&#36930;&#34892;/01_&#35201;&#20214;&#23450;&#32681;/90_&#12381;&#12398;&#20182;/20190711_TDSL&#35201;&#20214;&#23450;&#32681;&#26360;&#12486;&#12531;&#12503;&#12524;&#12540;&#12488;/&#35201;&#20214;&#23450;&#32681;&#26360;(&#26696;&#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画面入出力項目"/>
      <sheetName val="業務一覧表"/>
      <sheetName val="機能一覧表"/>
      <sheetName val="画面一覧"/>
      <sheetName val="帳票入出力項目"/>
      <sheetName val="外部インタフェース一覧"/>
      <sheetName val="外部インタフェース項目"/>
      <sheetName val="エンティティ一覧"/>
      <sheetName val="エンティティ関連図(1枚目)"/>
      <sheetName val="エンティティ関連図(2枚目)"/>
      <sheetName val="ユースケース一覧表"/>
      <sheetName val="ユースケース図(1枚目)"/>
      <sheetName val="ユースケース図(2枚目)"/>
      <sheetName val="Field Name"/>
      <sheetName val="帳票一覧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業務一覧表"/>
      <sheetName val="機能一覧表"/>
      <sheetName val="画面一覧"/>
      <sheetName val="画面入出力項目"/>
      <sheetName val="帳票一覧表"/>
      <sheetName val="帳票入出力項目"/>
      <sheetName val="外部インタフェース一覧"/>
      <sheetName val="外部インタフェース項目"/>
      <sheetName val="エンティティ一覧"/>
      <sheetName val="エンティティ関連図(1枚目)"/>
      <sheetName val="エンティティ関連図(2枚目)"/>
      <sheetName val="ユースケース一覧表"/>
      <sheetName val="ユースケース図(1枚目)"/>
      <sheetName val="ユースケース図(2枚目)"/>
      <sheetName val="Field Nam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5B252-2D6A-41C4-A5BD-BF7E0031EEB0}">
  <sheetPr codeName="Sheet2">
    <pageSetUpPr fitToPage="1"/>
  </sheetPr>
  <dimension ref="A1:D79"/>
  <sheetViews>
    <sheetView tabSelected="1" view="pageBreakPreview" zoomScale="85" zoomScaleNormal="85" zoomScaleSheetLayoutView="85" workbookViewId="0">
      <pane ySplit="2" topLeftCell="A76" activePane="bottomLeft" state="frozen"/>
      <selection activeCell="E17" sqref="E17"/>
      <selection pane="bottomLeft"/>
    </sheetView>
  </sheetViews>
  <sheetFormatPr defaultColWidth="9" defaultRowHeight="18.75"/>
  <cols>
    <col min="1" max="1" width="4.375" style="452" bestFit="1" customWidth="1"/>
    <col min="2" max="2" width="12.5" style="453" customWidth="1"/>
    <col min="3" max="3" width="6.875" style="453" customWidth="1"/>
    <col min="4" max="4" width="130.25" style="452" customWidth="1"/>
    <col min="5" max="16384" width="9" style="452"/>
  </cols>
  <sheetData>
    <row r="1" spans="1:4">
      <c r="A1" s="452" t="s">
        <v>0</v>
      </c>
    </row>
    <row r="2" spans="1:4">
      <c r="A2" s="454" t="s">
        <v>1</v>
      </c>
      <c r="B2" s="455" t="s">
        <v>2</v>
      </c>
      <c r="C2" s="455" t="s">
        <v>3</v>
      </c>
      <c r="D2" s="454" t="s">
        <v>4</v>
      </c>
    </row>
    <row r="3" spans="1:4" ht="40.5" customHeight="1">
      <c r="A3" s="456">
        <f t="shared" ref="A3:A34" si="0">ROW()-2</f>
        <v>1</v>
      </c>
      <c r="B3" s="457">
        <v>44246</v>
      </c>
      <c r="C3" s="458">
        <v>0.9</v>
      </c>
      <c r="D3" s="459" t="s">
        <v>5</v>
      </c>
    </row>
    <row r="4" spans="1:4" ht="56.25">
      <c r="A4" s="456">
        <f t="shared" si="0"/>
        <v>2</v>
      </c>
      <c r="B4" s="457">
        <v>44264</v>
      </c>
      <c r="C4" s="458">
        <v>0.91</v>
      </c>
      <c r="D4" s="459" t="s">
        <v>6</v>
      </c>
    </row>
    <row r="5" spans="1:4" ht="75">
      <c r="A5" s="456">
        <f t="shared" si="0"/>
        <v>3</v>
      </c>
      <c r="B5" s="457">
        <v>44264</v>
      </c>
      <c r="C5" s="458">
        <v>0.91</v>
      </c>
      <c r="D5" s="459" t="s">
        <v>7</v>
      </c>
    </row>
    <row r="6" spans="1:4" ht="56.25">
      <c r="A6" s="456">
        <f t="shared" si="0"/>
        <v>4</v>
      </c>
      <c r="B6" s="457">
        <v>44264</v>
      </c>
      <c r="C6" s="458">
        <v>0.91</v>
      </c>
      <c r="D6" s="459" t="s">
        <v>8</v>
      </c>
    </row>
    <row r="7" spans="1:4" ht="40.5" customHeight="1">
      <c r="A7" s="456">
        <f t="shared" si="0"/>
        <v>5</v>
      </c>
      <c r="B7" s="457">
        <v>44264</v>
      </c>
      <c r="C7" s="458">
        <v>0.91</v>
      </c>
      <c r="D7" s="459" t="s">
        <v>9</v>
      </c>
    </row>
    <row r="8" spans="1:4" ht="131.25">
      <c r="A8" s="456">
        <f t="shared" si="0"/>
        <v>6</v>
      </c>
      <c r="B8" s="457">
        <v>44264</v>
      </c>
      <c r="C8" s="458">
        <v>0.91</v>
      </c>
      <c r="D8" s="459" t="s">
        <v>10</v>
      </c>
    </row>
    <row r="9" spans="1:4" ht="131.25">
      <c r="A9" s="456">
        <f t="shared" si="0"/>
        <v>7</v>
      </c>
      <c r="B9" s="457">
        <v>44264</v>
      </c>
      <c r="C9" s="458">
        <v>0.91</v>
      </c>
      <c r="D9" s="459" t="s">
        <v>11</v>
      </c>
    </row>
    <row r="10" spans="1:4" ht="187.5">
      <c r="A10" s="456">
        <f t="shared" si="0"/>
        <v>8</v>
      </c>
      <c r="B10" s="457">
        <v>44264</v>
      </c>
      <c r="C10" s="458">
        <v>0.91</v>
      </c>
      <c r="D10" s="459" t="s">
        <v>12</v>
      </c>
    </row>
    <row r="11" spans="1:4" ht="37.5">
      <c r="A11" s="456">
        <f t="shared" si="0"/>
        <v>9</v>
      </c>
      <c r="B11" s="457">
        <v>44264</v>
      </c>
      <c r="C11" s="458">
        <v>0.91</v>
      </c>
      <c r="D11" s="459" t="s">
        <v>13</v>
      </c>
    </row>
    <row r="12" spans="1:4" ht="131.25">
      <c r="A12" s="456">
        <f t="shared" si="0"/>
        <v>10</v>
      </c>
      <c r="B12" s="457">
        <v>44264</v>
      </c>
      <c r="C12" s="458">
        <v>0.91</v>
      </c>
      <c r="D12" s="459" t="s">
        <v>14</v>
      </c>
    </row>
    <row r="13" spans="1:4" ht="356.25">
      <c r="A13" s="456">
        <f t="shared" si="0"/>
        <v>11</v>
      </c>
      <c r="B13" s="457">
        <v>44264</v>
      </c>
      <c r="C13" s="458">
        <v>0.91</v>
      </c>
      <c r="D13" s="459" t="s">
        <v>15</v>
      </c>
    </row>
    <row r="14" spans="1:4" ht="262.5">
      <c r="A14" s="456">
        <f t="shared" si="0"/>
        <v>12</v>
      </c>
      <c r="B14" s="457">
        <v>44264</v>
      </c>
      <c r="C14" s="458">
        <v>0.91</v>
      </c>
      <c r="D14" s="459" t="s">
        <v>16</v>
      </c>
    </row>
    <row r="15" spans="1:4" ht="56.25">
      <c r="A15" s="456">
        <f t="shared" si="0"/>
        <v>13</v>
      </c>
      <c r="B15" s="457">
        <v>44264</v>
      </c>
      <c r="C15" s="458">
        <v>0.91</v>
      </c>
      <c r="D15" s="459" t="s">
        <v>17</v>
      </c>
    </row>
    <row r="16" spans="1:4" ht="56.25">
      <c r="A16" s="456">
        <f t="shared" si="0"/>
        <v>14</v>
      </c>
      <c r="B16" s="457">
        <v>44264</v>
      </c>
      <c r="C16" s="458">
        <v>0.91</v>
      </c>
      <c r="D16" s="459" t="s">
        <v>18</v>
      </c>
    </row>
    <row r="17" spans="1:4" ht="40.5" customHeight="1">
      <c r="A17" s="456">
        <f t="shared" si="0"/>
        <v>15</v>
      </c>
      <c r="B17" s="457">
        <v>44264</v>
      </c>
      <c r="C17" s="458">
        <v>0.91</v>
      </c>
      <c r="D17" s="459" t="s">
        <v>19</v>
      </c>
    </row>
    <row r="18" spans="1:4" ht="75">
      <c r="A18" s="456">
        <f t="shared" si="0"/>
        <v>16</v>
      </c>
      <c r="B18" s="457">
        <v>44264</v>
      </c>
      <c r="C18" s="458">
        <v>0.91</v>
      </c>
      <c r="D18" s="459" t="s">
        <v>20</v>
      </c>
    </row>
    <row r="19" spans="1:4" ht="150">
      <c r="A19" s="456">
        <f t="shared" si="0"/>
        <v>17</v>
      </c>
      <c r="B19" s="457">
        <v>44264</v>
      </c>
      <c r="C19" s="458">
        <v>0.91</v>
      </c>
      <c r="D19" s="459" t="s">
        <v>21</v>
      </c>
    </row>
    <row r="20" spans="1:4" ht="206.25">
      <c r="A20" s="456">
        <f t="shared" si="0"/>
        <v>18</v>
      </c>
      <c r="B20" s="457">
        <v>44264</v>
      </c>
      <c r="C20" s="458">
        <v>0.91</v>
      </c>
      <c r="D20" s="459" t="s">
        <v>22</v>
      </c>
    </row>
    <row r="21" spans="1:4" ht="168.75">
      <c r="A21" s="456">
        <f t="shared" si="0"/>
        <v>19</v>
      </c>
      <c r="B21" s="457">
        <v>44264</v>
      </c>
      <c r="C21" s="458">
        <v>0.91</v>
      </c>
      <c r="D21" s="459" t="s">
        <v>23</v>
      </c>
    </row>
    <row r="22" spans="1:4" ht="56.25">
      <c r="A22" s="456">
        <f t="shared" si="0"/>
        <v>20</v>
      </c>
      <c r="B22" s="457">
        <v>44264</v>
      </c>
      <c r="C22" s="458">
        <v>0.91</v>
      </c>
      <c r="D22" s="459" t="s">
        <v>24</v>
      </c>
    </row>
    <row r="23" spans="1:4" ht="243.75">
      <c r="A23" s="456">
        <f t="shared" si="0"/>
        <v>21</v>
      </c>
      <c r="B23" s="457">
        <v>44264</v>
      </c>
      <c r="C23" s="458">
        <v>0.91</v>
      </c>
      <c r="D23" s="459" t="s">
        <v>25</v>
      </c>
    </row>
    <row r="24" spans="1:4" ht="93.75">
      <c r="A24" s="456">
        <f t="shared" si="0"/>
        <v>22</v>
      </c>
      <c r="B24" s="460">
        <v>44264</v>
      </c>
      <c r="C24" s="461">
        <v>0.91</v>
      </c>
      <c r="D24" s="462" t="s">
        <v>26</v>
      </c>
    </row>
    <row r="25" spans="1:4" ht="168.75">
      <c r="A25" s="456">
        <f t="shared" si="0"/>
        <v>23</v>
      </c>
      <c r="B25" s="460">
        <v>44264</v>
      </c>
      <c r="C25" s="461">
        <v>0.91</v>
      </c>
      <c r="D25" s="462" t="s">
        <v>27</v>
      </c>
    </row>
    <row r="26" spans="1:4" ht="131.25">
      <c r="A26" s="456">
        <f t="shared" si="0"/>
        <v>24</v>
      </c>
      <c r="B26" s="460">
        <v>44264</v>
      </c>
      <c r="C26" s="461">
        <v>0.91</v>
      </c>
      <c r="D26" s="462" t="s">
        <v>28</v>
      </c>
    </row>
    <row r="27" spans="1:4" ht="131.25">
      <c r="A27" s="456">
        <f t="shared" si="0"/>
        <v>25</v>
      </c>
      <c r="B27" s="460">
        <v>44264</v>
      </c>
      <c r="C27" s="461">
        <v>0.91</v>
      </c>
      <c r="D27" s="462" t="s">
        <v>29</v>
      </c>
    </row>
    <row r="28" spans="1:4" ht="131.25">
      <c r="A28" s="456">
        <f t="shared" si="0"/>
        <v>26</v>
      </c>
      <c r="B28" s="460">
        <v>44264</v>
      </c>
      <c r="C28" s="461">
        <v>0.91</v>
      </c>
      <c r="D28" s="462" t="s">
        <v>30</v>
      </c>
    </row>
    <row r="29" spans="1:4" ht="131.25">
      <c r="A29" s="456">
        <f t="shared" si="0"/>
        <v>27</v>
      </c>
      <c r="B29" s="460">
        <v>44264</v>
      </c>
      <c r="C29" s="461">
        <v>0.91</v>
      </c>
      <c r="D29" s="462" t="s">
        <v>31</v>
      </c>
    </row>
    <row r="30" spans="1:4" ht="131.25">
      <c r="A30" s="456">
        <f t="shared" si="0"/>
        <v>28</v>
      </c>
      <c r="B30" s="460">
        <v>44264</v>
      </c>
      <c r="C30" s="461">
        <v>0.91</v>
      </c>
      <c r="D30" s="463" t="s">
        <v>32</v>
      </c>
    </row>
    <row r="31" spans="1:4" ht="131.25">
      <c r="A31" s="456">
        <f t="shared" si="0"/>
        <v>29</v>
      </c>
      <c r="B31" s="460">
        <v>44264</v>
      </c>
      <c r="C31" s="461">
        <v>0.91</v>
      </c>
      <c r="D31" s="462" t="s">
        <v>33</v>
      </c>
    </row>
    <row r="32" spans="1:4" ht="131.25">
      <c r="A32" s="456">
        <f t="shared" si="0"/>
        <v>30</v>
      </c>
      <c r="B32" s="460">
        <v>44264</v>
      </c>
      <c r="C32" s="461">
        <v>0.91</v>
      </c>
      <c r="D32" s="462" t="s">
        <v>34</v>
      </c>
    </row>
    <row r="33" spans="1:4" ht="131.25">
      <c r="A33" s="456">
        <f t="shared" si="0"/>
        <v>31</v>
      </c>
      <c r="B33" s="460">
        <v>44264</v>
      </c>
      <c r="C33" s="461">
        <v>0.91</v>
      </c>
      <c r="D33" s="462" t="s">
        <v>35</v>
      </c>
    </row>
    <row r="34" spans="1:4" ht="131.25">
      <c r="A34" s="456">
        <f t="shared" si="0"/>
        <v>32</v>
      </c>
      <c r="B34" s="460">
        <v>44264</v>
      </c>
      <c r="C34" s="461">
        <v>0.91</v>
      </c>
      <c r="D34" s="462" t="s">
        <v>36</v>
      </c>
    </row>
    <row r="35" spans="1:4" ht="131.25">
      <c r="A35" s="456">
        <f t="shared" ref="A35:A70" si="1">ROW()-2</f>
        <v>33</v>
      </c>
      <c r="B35" s="460">
        <v>44264</v>
      </c>
      <c r="C35" s="461">
        <v>0.91</v>
      </c>
      <c r="D35" s="462" t="s">
        <v>37</v>
      </c>
    </row>
    <row r="36" spans="1:4" ht="112.5">
      <c r="A36" s="456">
        <f t="shared" si="1"/>
        <v>34</v>
      </c>
      <c r="B36" s="460">
        <v>44266</v>
      </c>
      <c r="C36" s="461">
        <v>0.92</v>
      </c>
      <c r="D36" s="462" t="s">
        <v>38</v>
      </c>
    </row>
    <row r="37" spans="1:4" ht="131.25">
      <c r="A37" s="456">
        <f t="shared" si="1"/>
        <v>35</v>
      </c>
      <c r="B37" s="460">
        <v>44266</v>
      </c>
      <c r="C37" s="461">
        <v>0.92</v>
      </c>
      <c r="D37" s="462" t="s">
        <v>39</v>
      </c>
    </row>
    <row r="38" spans="1:4" ht="262.5">
      <c r="A38" s="456">
        <f t="shared" si="1"/>
        <v>36</v>
      </c>
      <c r="B38" s="460">
        <v>44266</v>
      </c>
      <c r="C38" s="461">
        <v>0.92</v>
      </c>
      <c r="D38" s="462" t="s">
        <v>40</v>
      </c>
    </row>
    <row r="39" spans="1:4" ht="56.25">
      <c r="A39" s="456">
        <f t="shared" si="1"/>
        <v>37</v>
      </c>
      <c r="B39" s="460">
        <v>44266</v>
      </c>
      <c r="C39" s="461">
        <v>0.92</v>
      </c>
      <c r="D39" s="462" t="s">
        <v>41</v>
      </c>
    </row>
    <row r="40" spans="1:4" ht="131.25">
      <c r="A40" s="456">
        <f t="shared" si="1"/>
        <v>38</v>
      </c>
      <c r="B40" s="460">
        <v>44266</v>
      </c>
      <c r="C40" s="461">
        <v>0.92</v>
      </c>
      <c r="D40" s="462" t="s">
        <v>42</v>
      </c>
    </row>
    <row r="41" spans="1:4" ht="187.5">
      <c r="A41" s="456">
        <f t="shared" si="1"/>
        <v>39</v>
      </c>
      <c r="B41" s="460">
        <v>44266</v>
      </c>
      <c r="C41" s="461">
        <v>0.92</v>
      </c>
      <c r="D41" s="462" t="s">
        <v>43</v>
      </c>
    </row>
    <row r="42" spans="1:4" ht="168.75">
      <c r="A42" s="456">
        <f t="shared" si="1"/>
        <v>40</v>
      </c>
      <c r="B42" s="460">
        <v>44270</v>
      </c>
      <c r="C42" s="461">
        <v>0.93</v>
      </c>
      <c r="D42" s="462" t="s">
        <v>44</v>
      </c>
    </row>
    <row r="43" spans="1:4" ht="187.5">
      <c r="A43" s="456">
        <f t="shared" si="1"/>
        <v>41</v>
      </c>
      <c r="B43" s="460">
        <v>44270</v>
      </c>
      <c r="C43" s="461">
        <v>0.93</v>
      </c>
      <c r="D43" s="462" t="s">
        <v>45</v>
      </c>
    </row>
    <row r="44" spans="1:4" ht="131.25">
      <c r="A44" s="456">
        <f t="shared" si="1"/>
        <v>42</v>
      </c>
      <c r="B44" s="460">
        <v>44270</v>
      </c>
      <c r="C44" s="461">
        <v>0.93</v>
      </c>
      <c r="D44" s="462" t="s">
        <v>46</v>
      </c>
    </row>
    <row r="45" spans="1:4" ht="131.25">
      <c r="A45" s="456">
        <f t="shared" si="1"/>
        <v>43</v>
      </c>
      <c r="B45" s="460">
        <v>44270</v>
      </c>
      <c r="C45" s="461">
        <v>0.93</v>
      </c>
      <c r="D45" s="462" t="s">
        <v>47</v>
      </c>
    </row>
    <row r="46" spans="1:4" ht="37.5">
      <c r="A46" s="464">
        <f t="shared" si="1"/>
        <v>44</v>
      </c>
      <c r="B46" s="465">
        <v>44270</v>
      </c>
      <c r="C46" s="466">
        <v>1</v>
      </c>
      <c r="D46" s="17" t="s">
        <v>48</v>
      </c>
    </row>
    <row r="47" spans="1:4" ht="187.5">
      <c r="A47" s="456">
        <f t="shared" si="1"/>
        <v>45</v>
      </c>
      <c r="B47" s="460">
        <v>44308</v>
      </c>
      <c r="C47" s="461">
        <v>1.1000000000000001</v>
      </c>
      <c r="D47" s="462" t="s">
        <v>49</v>
      </c>
    </row>
    <row r="48" spans="1:4" ht="112.5">
      <c r="A48" s="456">
        <f t="shared" si="1"/>
        <v>46</v>
      </c>
      <c r="B48" s="460">
        <v>44308</v>
      </c>
      <c r="C48" s="461">
        <v>1.1000000000000001</v>
      </c>
      <c r="D48" s="462" t="s">
        <v>50</v>
      </c>
    </row>
    <row r="49" spans="1:4" ht="112.5">
      <c r="A49" s="456">
        <f t="shared" si="1"/>
        <v>47</v>
      </c>
      <c r="B49" s="460">
        <v>44308</v>
      </c>
      <c r="C49" s="461">
        <v>1.1000000000000001</v>
      </c>
      <c r="D49" s="462" t="s">
        <v>51</v>
      </c>
    </row>
    <row r="50" spans="1:4" ht="168.75">
      <c r="A50" s="456">
        <f t="shared" si="1"/>
        <v>48</v>
      </c>
      <c r="B50" s="460">
        <v>44308</v>
      </c>
      <c r="C50" s="461">
        <v>1.1000000000000001</v>
      </c>
      <c r="D50" s="462" t="s">
        <v>52</v>
      </c>
    </row>
    <row r="51" spans="1:4" ht="281.25">
      <c r="A51" s="456">
        <f t="shared" si="1"/>
        <v>49</v>
      </c>
      <c r="B51" s="460">
        <v>44308</v>
      </c>
      <c r="C51" s="461">
        <v>1.1000000000000001</v>
      </c>
      <c r="D51" s="462" t="s">
        <v>53</v>
      </c>
    </row>
    <row r="52" spans="1:4" ht="168.75">
      <c r="A52" s="456">
        <f t="shared" si="1"/>
        <v>50</v>
      </c>
      <c r="B52" s="460">
        <v>44308</v>
      </c>
      <c r="C52" s="461">
        <v>1.1000000000000001</v>
      </c>
      <c r="D52" s="462" t="s">
        <v>54</v>
      </c>
    </row>
    <row r="53" spans="1:4" ht="281.25">
      <c r="A53" s="456">
        <f t="shared" si="1"/>
        <v>51</v>
      </c>
      <c r="B53" s="460">
        <v>44308</v>
      </c>
      <c r="C53" s="461">
        <v>1.1000000000000001</v>
      </c>
      <c r="D53" s="462" t="s">
        <v>55</v>
      </c>
    </row>
    <row r="54" spans="1:4" ht="40.5" customHeight="1">
      <c r="A54" s="456">
        <f t="shared" si="1"/>
        <v>52</v>
      </c>
      <c r="B54" s="460">
        <v>44308</v>
      </c>
      <c r="C54" s="461">
        <v>1.1000000000000001</v>
      </c>
      <c r="D54" s="462" t="s">
        <v>56</v>
      </c>
    </row>
    <row r="55" spans="1:4" ht="40.5" customHeight="1">
      <c r="A55" s="456">
        <f t="shared" si="1"/>
        <v>53</v>
      </c>
      <c r="B55" s="460">
        <v>44308</v>
      </c>
      <c r="C55" s="461">
        <v>1.1000000000000001</v>
      </c>
      <c r="D55" s="462" t="s">
        <v>57</v>
      </c>
    </row>
    <row r="56" spans="1:4" ht="75">
      <c r="A56" s="456">
        <f t="shared" si="1"/>
        <v>54</v>
      </c>
      <c r="B56" s="460">
        <v>44308</v>
      </c>
      <c r="C56" s="461">
        <v>1.1000000000000001</v>
      </c>
      <c r="D56" s="462" t="s">
        <v>58</v>
      </c>
    </row>
    <row r="57" spans="1:4" ht="93.75">
      <c r="A57" s="456">
        <f t="shared" si="1"/>
        <v>55</v>
      </c>
      <c r="B57" s="460">
        <v>44336</v>
      </c>
      <c r="C57" s="461">
        <v>1.1000000000000001</v>
      </c>
      <c r="D57" s="462" t="s">
        <v>59</v>
      </c>
    </row>
    <row r="58" spans="1:4" ht="37.5">
      <c r="A58" s="456">
        <f t="shared" si="1"/>
        <v>56</v>
      </c>
      <c r="B58" s="460">
        <v>44410</v>
      </c>
      <c r="C58" s="461">
        <v>1.2</v>
      </c>
      <c r="D58" s="462" t="s">
        <v>60</v>
      </c>
    </row>
    <row r="59" spans="1:4" ht="75">
      <c r="A59" s="456">
        <f t="shared" si="1"/>
        <v>57</v>
      </c>
      <c r="B59" s="460">
        <v>44469</v>
      </c>
      <c r="C59" s="461">
        <v>1.3</v>
      </c>
      <c r="D59" s="462" t="s">
        <v>61</v>
      </c>
    </row>
    <row r="60" spans="1:4" ht="75">
      <c r="A60" s="456">
        <f t="shared" si="1"/>
        <v>58</v>
      </c>
      <c r="B60" s="460">
        <v>44469</v>
      </c>
      <c r="C60" s="461">
        <v>1.3</v>
      </c>
      <c r="D60" s="462" t="s">
        <v>62</v>
      </c>
    </row>
    <row r="61" spans="1:4" ht="75">
      <c r="A61" s="456">
        <f t="shared" si="1"/>
        <v>59</v>
      </c>
      <c r="B61" s="460">
        <v>44469</v>
      </c>
      <c r="C61" s="461">
        <v>1.3</v>
      </c>
      <c r="D61" s="462" t="s">
        <v>63</v>
      </c>
    </row>
    <row r="62" spans="1:4" ht="75">
      <c r="A62" s="456">
        <f t="shared" si="1"/>
        <v>60</v>
      </c>
      <c r="B62" s="460">
        <v>44469</v>
      </c>
      <c r="C62" s="461">
        <v>1.3</v>
      </c>
      <c r="D62" s="462" t="s">
        <v>64</v>
      </c>
    </row>
    <row r="63" spans="1:4" ht="93.75">
      <c r="A63" s="456">
        <f t="shared" si="1"/>
        <v>61</v>
      </c>
      <c r="B63" s="460">
        <v>44469</v>
      </c>
      <c r="C63" s="461">
        <v>1.3</v>
      </c>
      <c r="D63" s="462" t="s">
        <v>65</v>
      </c>
    </row>
    <row r="64" spans="1:4" ht="56.25">
      <c r="A64" s="456">
        <f t="shared" si="1"/>
        <v>62</v>
      </c>
      <c r="B64" s="460">
        <v>44469</v>
      </c>
      <c r="C64" s="461">
        <v>1.3</v>
      </c>
      <c r="D64" s="462" t="s">
        <v>66</v>
      </c>
    </row>
    <row r="65" spans="1:4" ht="187.5">
      <c r="A65" s="456">
        <f t="shared" si="1"/>
        <v>63</v>
      </c>
      <c r="B65" s="460">
        <v>44469</v>
      </c>
      <c r="C65" s="461">
        <v>1.3</v>
      </c>
      <c r="D65" s="462" t="s">
        <v>67</v>
      </c>
    </row>
    <row r="66" spans="1:4" ht="225">
      <c r="A66" s="456">
        <f t="shared" si="1"/>
        <v>64</v>
      </c>
      <c r="B66" s="460">
        <v>44469</v>
      </c>
      <c r="C66" s="461">
        <v>1.3</v>
      </c>
      <c r="D66" s="462" t="s">
        <v>68</v>
      </c>
    </row>
    <row r="67" spans="1:4" ht="36" customHeight="1">
      <c r="A67" s="456">
        <f t="shared" si="1"/>
        <v>65</v>
      </c>
      <c r="B67" s="460">
        <v>44469</v>
      </c>
      <c r="C67" s="461">
        <v>1.3</v>
      </c>
      <c r="D67" s="462" t="s">
        <v>69</v>
      </c>
    </row>
    <row r="68" spans="1:4" ht="131.25">
      <c r="A68" s="456">
        <f t="shared" si="1"/>
        <v>66</v>
      </c>
      <c r="B68" s="460">
        <v>44469</v>
      </c>
      <c r="C68" s="461">
        <v>1.3</v>
      </c>
      <c r="D68" s="462" t="s">
        <v>70</v>
      </c>
    </row>
    <row r="69" spans="1:4" ht="36" customHeight="1">
      <c r="A69" s="464">
        <f t="shared" si="1"/>
        <v>67</v>
      </c>
      <c r="B69" s="465">
        <v>44487</v>
      </c>
      <c r="C69" s="466">
        <v>2</v>
      </c>
      <c r="D69" s="17" t="s">
        <v>71</v>
      </c>
    </row>
    <row r="70" spans="1:4" ht="393.75">
      <c r="A70" s="15">
        <f t="shared" si="1"/>
        <v>68</v>
      </c>
      <c r="B70" s="142" t="s">
        <v>72</v>
      </c>
      <c r="C70" s="16">
        <v>3</v>
      </c>
      <c r="D70" s="37" t="s">
        <v>73</v>
      </c>
    </row>
    <row r="71" spans="1:4" ht="316.5" customHeight="1">
      <c r="A71" s="34"/>
      <c r="B71" s="35"/>
      <c r="C71" s="36"/>
      <c r="D71" s="516" t="s">
        <v>74</v>
      </c>
    </row>
    <row r="72" spans="1:4" ht="409.5" customHeight="1">
      <c r="A72" s="15">
        <v>69</v>
      </c>
      <c r="B72" s="524" t="s">
        <v>75</v>
      </c>
      <c r="C72" s="16">
        <v>3</v>
      </c>
      <c r="D72" s="525" t="s">
        <v>76</v>
      </c>
    </row>
    <row r="73" spans="1:4" ht="177" customHeight="1">
      <c r="A73" s="517"/>
      <c r="B73" s="526"/>
      <c r="C73" s="518"/>
      <c r="D73" s="527" t="s">
        <v>77</v>
      </c>
    </row>
    <row r="74" spans="1:4" ht="112.5" customHeight="1">
      <c r="A74" s="519"/>
      <c r="B74" s="520"/>
      <c r="C74" s="528"/>
      <c r="D74" s="529" t="s">
        <v>78</v>
      </c>
    </row>
    <row r="75" spans="1:4" ht="294.60000000000002" customHeight="1">
      <c r="A75" s="542">
        <v>70</v>
      </c>
      <c r="B75" s="543" t="s">
        <v>79</v>
      </c>
      <c r="C75" s="544" t="s">
        <v>80</v>
      </c>
      <c r="D75" s="545" t="s">
        <v>81</v>
      </c>
    </row>
    <row r="76" spans="1:4" ht="393.6" customHeight="1">
      <c r="A76" s="542">
        <v>71</v>
      </c>
      <c r="B76" s="543" t="s">
        <v>79</v>
      </c>
      <c r="C76" s="544" t="s">
        <v>80</v>
      </c>
      <c r="D76" s="545" t="s">
        <v>82</v>
      </c>
    </row>
    <row r="77" spans="1:4" ht="261" customHeight="1">
      <c r="A77" s="553">
        <v>72</v>
      </c>
      <c r="B77" s="554" t="s">
        <v>7450</v>
      </c>
      <c r="C77" s="555" t="s">
        <v>80</v>
      </c>
      <c r="D77" s="556" t="s">
        <v>7475</v>
      </c>
    </row>
    <row r="78" spans="1:4" ht="89.45" customHeight="1">
      <c r="A78" s="542">
        <v>73</v>
      </c>
      <c r="B78" s="543" t="s">
        <v>7484</v>
      </c>
      <c r="C78" s="544" t="s">
        <v>80</v>
      </c>
      <c r="D78" s="545" t="s">
        <v>7483</v>
      </c>
    </row>
    <row r="79" spans="1:4" ht="75">
      <c r="A79" s="522">
        <v>74</v>
      </c>
      <c r="B79" s="530" t="s">
        <v>7487</v>
      </c>
      <c r="C79" s="523" t="s">
        <v>80</v>
      </c>
      <c r="D79" s="521" t="s">
        <v>7485</v>
      </c>
    </row>
  </sheetData>
  <phoneticPr fontId="4"/>
  <pageMargins left="0.23622047244094491" right="0.23622047244094491" top="0.74803149606299213" bottom="0.74803149606299213" header="0.31496062992125984" footer="0.31496062992125984"/>
  <pageSetup paperSize="9" scale="79" fitToHeight="0" orientation="portrait" r:id="rId1"/>
  <headerFooter>
    <oddFooter>&amp;C&amp;P</oddFooter>
  </headerFooter>
  <rowBreaks count="2" manualBreakCount="2">
    <brk id="69" max="16383" man="1"/>
    <brk id="7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91C16-F619-4B70-9302-A965498C620F}">
  <sheetPr codeName="Sheet10">
    <pageSetUpPr fitToPage="1"/>
  </sheetPr>
  <dimension ref="A1:Q82"/>
  <sheetViews>
    <sheetView view="pageBreakPreview" zoomScale="85" zoomScaleNormal="55" zoomScaleSheetLayoutView="85" workbookViewId="0">
      <pane ySplit="3" topLeftCell="A4" activePane="bottomLeft" state="frozen"/>
      <selection activeCell="G1" sqref="G1"/>
      <selection pane="bottomLeft"/>
    </sheetView>
  </sheetViews>
  <sheetFormatPr defaultColWidth="9" defaultRowHeight="13.5"/>
  <cols>
    <col min="1" max="1" width="25.5" style="32" hidden="1" customWidth="1"/>
    <col min="2" max="2" width="5.125" style="6" customWidth="1"/>
    <col min="3" max="3" width="14.5" style="6" customWidth="1"/>
    <col min="4" max="6" width="26.25" style="32" customWidth="1"/>
    <col min="7" max="11" width="8.875" style="6" customWidth="1"/>
    <col min="12" max="12" width="8.875" style="127" customWidth="1"/>
    <col min="13" max="13" width="12.875" style="6" customWidth="1"/>
    <col min="14" max="14" width="26" style="6" customWidth="1"/>
    <col min="15" max="16" width="38" style="6" customWidth="1"/>
    <col min="17" max="17" width="37.125" style="223" bestFit="1" customWidth="1"/>
    <col min="18" max="16384" width="9" style="6"/>
  </cols>
  <sheetData>
    <row r="1" spans="1:17" ht="23.45" customHeight="1">
      <c r="B1" s="25" t="s">
        <v>5660</v>
      </c>
      <c r="K1" s="25" t="s">
        <v>5195</v>
      </c>
      <c r="L1" s="6"/>
      <c r="P1" s="222" t="s">
        <v>5196</v>
      </c>
    </row>
    <row r="2" spans="1:17" s="26" customFormat="1" ht="21" customHeight="1">
      <c r="A2" s="32"/>
      <c r="B2" s="6"/>
      <c r="C2" s="6"/>
      <c r="D2" s="32"/>
      <c r="E2" s="32"/>
      <c r="F2" s="32"/>
      <c r="G2" s="6"/>
      <c r="H2" s="6"/>
      <c r="I2" s="6"/>
      <c r="J2" s="6"/>
      <c r="K2" s="25" t="s">
        <v>5197</v>
      </c>
      <c r="L2" s="6"/>
      <c r="M2" s="6"/>
      <c r="N2" s="6"/>
      <c r="O2" s="6"/>
      <c r="P2" s="222"/>
      <c r="Q2" s="223"/>
    </row>
    <row r="3" spans="1:17" ht="23.25" thickBot="1">
      <c r="A3" s="53" t="s">
        <v>5198</v>
      </c>
      <c r="B3" s="52" t="s">
        <v>84</v>
      </c>
      <c r="C3" s="53" t="s">
        <v>5199</v>
      </c>
      <c r="D3" s="53" t="s">
        <v>5200</v>
      </c>
      <c r="E3" s="168" t="s">
        <v>5201</v>
      </c>
      <c r="F3" s="168" t="s">
        <v>5202</v>
      </c>
      <c r="G3" s="53" t="s">
        <v>5203</v>
      </c>
      <c r="H3" s="53" t="s">
        <v>5488</v>
      </c>
      <c r="I3" s="53" t="s">
        <v>5205</v>
      </c>
      <c r="J3" s="59" t="s">
        <v>5206</v>
      </c>
      <c r="K3" s="53" t="s">
        <v>5207</v>
      </c>
      <c r="L3" s="52" t="s">
        <v>5208</v>
      </c>
      <c r="M3" s="52" t="s">
        <v>5209</v>
      </c>
      <c r="N3" s="53" t="s">
        <v>5210</v>
      </c>
      <c r="O3" s="52" t="s">
        <v>87</v>
      </c>
      <c r="P3" s="54" t="s">
        <v>5211</v>
      </c>
      <c r="Q3" s="272" t="s">
        <v>5288</v>
      </c>
    </row>
    <row r="4" spans="1:17" s="8" customFormat="1" ht="34.5" thickTop="1">
      <c r="A4" s="20" t="str" cm="1">
        <f t="array" aca="1" ref="A4" ca="1">VLOOKUP(RIGHT(CELL("filename",$B1),LEN(CELL("filename",$B1))-FIND("]",CELL("filename",$B1))),'外部インタフェース一覧(計算用)'!$B:$G,6,FALSE)&amp;"_"&amp;$C4&amp;"_new"</f>
        <v>NUTRITION_CARE_PLAN_2024_FORM_0110_2021_care_facility_id_new</v>
      </c>
      <c r="B4" s="273">
        <f>ROW(B4)-3</f>
        <v>1</v>
      </c>
      <c r="C4" s="274" t="s">
        <v>223</v>
      </c>
      <c r="D4" s="275" t="s">
        <v>5289</v>
      </c>
      <c r="E4" s="20" t="str">
        <f ca="1">IF($F4="-", "追加", VLOOKUP($A4, summary!$H:$O, 6, FALSE))</f>
        <v>care_facility_id</v>
      </c>
      <c r="F4" s="20" t="str">
        <f ca="1">IF(VLOOKUP($A4, summary!$H:$O, 7, FALSE)="追加", "-", VLOOKUP($A4, summary!$H:$O, 7, FALSE))</f>
        <v>事業所番号</v>
      </c>
      <c r="G4" s="276" t="s">
        <v>5214</v>
      </c>
      <c r="H4" s="277" t="s">
        <v>5290</v>
      </c>
      <c r="I4" s="274">
        <v>10</v>
      </c>
      <c r="J4" s="278"/>
      <c r="K4" s="279" t="s">
        <v>5216</v>
      </c>
      <c r="L4" s="280"/>
      <c r="M4" s="281"/>
      <c r="N4" s="280"/>
      <c r="O4" s="280" t="s">
        <v>5291</v>
      </c>
      <c r="P4" s="282" t="s">
        <v>5292</v>
      </c>
      <c r="Q4" s="282" t="s">
        <v>5293</v>
      </c>
    </row>
    <row r="5" spans="1:17" s="8" customFormat="1" ht="33.75">
      <c r="A5" s="20" t="str" cm="1">
        <f t="array" aca="1" ref="A5" ca="1">VLOOKUP(RIGHT(CELL("filename",$B2),LEN(CELL("filename",$B2))-FIND("]",CELL("filename",$B2))),'外部インタフェース一覧(計算用)'!$B:$G,6,FALSE)&amp;"_"&amp;$C5&amp;"_new"</f>
        <v>NUTRITION_CARE_PLAN_2024_FORM_0110_2021_service_code_new</v>
      </c>
      <c r="B5" s="283">
        <f t="shared" ref="B5:B68" si="0">B4+1</f>
        <v>2</v>
      </c>
      <c r="C5" s="173" t="s">
        <v>225</v>
      </c>
      <c r="D5" s="20" t="s">
        <v>5294</v>
      </c>
      <c r="E5" s="20" t="str">
        <f ca="1">IF($F5="-", "追加", VLOOKUP($A5, summary!$H:$O, 6, FALSE))</f>
        <v>service_code</v>
      </c>
      <c r="F5" s="20" t="str">
        <f ca="1">IF(VLOOKUP($A5, summary!$H:$O, 7, FALSE)="追加", "-", VLOOKUP($A5, summary!$H:$O, 7, FALSE))</f>
        <v>サービス種類コード</v>
      </c>
      <c r="G5" s="20" t="s">
        <v>5295</v>
      </c>
      <c r="H5" s="187" t="s">
        <v>5290</v>
      </c>
      <c r="I5" s="173">
        <v>2</v>
      </c>
      <c r="J5" s="284"/>
      <c r="K5" s="201" t="s">
        <v>5216</v>
      </c>
      <c r="L5" s="20"/>
      <c r="M5" s="187"/>
      <c r="N5" s="20"/>
      <c r="O5" s="20"/>
      <c r="P5" s="173" t="s">
        <v>5292</v>
      </c>
      <c r="Q5" s="173" t="s">
        <v>5296</v>
      </c>
    </row>
    <row r="6" spans="1:17" s="8" customFormat="1" ht="33.75" customHeight="1">
      <c r="A6" s="20" t="str" cm="1">
        <f t="array" aca="1" ref="A6" ca="1">VLOOKUP(RIGHT(CELL("filename",$B3),LEN(CELL("filename",$B3))-FIND("]",CELL("filename",$B3))),'外部インタフェース一覧(計算用)'!$B:$G,6,FALSE)&amp;"_"&amp;$C6&amp;"_new"</f>
        <v>NUTRITION_CARE_PLAN_2024_FORM_0110_2021_insurer_no_new</v>
      </c>
      <c r="B6" s="283">
        <f t="shared" si="0"/>
        <v>3</v>
      </c>
      <c r="C6" s="173" t="s">
        <v>229</v>
      </c>
      <c r="D6" s="173" t="s">
        <v>5297</v>
      </c>
      <c r="E6" s="20" t="str">
        <f ca="1">IF($F6="-", "追加", VLOOKUP($A6, summary!$H:$O, 6, FALSE))</f>
        <v>insurer_no</v>
      </c>
      <c r="F6" s="20" t="str">
        <f ca="1">IF(VLOOKUP($A6, summary!$H:$O, 7, FALSE)="追加", "-", VLOOKUP($A6, summary!$H:$O, 7, FALSE))</f>
        <v>保険者番号</v>
      </c>
      <c r="G6" s="20" t="s">
        <v>5298</v>
      </c>
      <c r="H6" s="20" t="s">
        <v>5245</v>
      </c>
      <c r="I6" s="173">
        <v>6</v>
      </c>
      <c r="J6" s="284"/>
      <c r="K6" s="201" t="s">
        <v>5216</v>
      </c>
      <c r="L6" s="20"/>
      <c r="M6" s="187"/>
      <c r="N6" s="20"/>
      <c r="O6" s="20"/>
      <c r="P6" s="20"/>
      <c r="Q6" s="173" t="s">
        <v>5300</v>
      </c>
    </row>
    <row r="7" spans="1:17" s="8" customFormat="1" ht="45">
      <c r="A7" s="20" t="str" cm="1">
        <f t="array" aca="1" ref="A7" ca="1">VLOOKUP(RIGHT(CELL("filename",$B4),LEN(CELL("filename",$B4))-FIND("]",CELL("filename",$B4))),'外部インタフェース一覧(計算用)'!$B:$G,6,FALSE)&amp;"_"&amp;$C7&amp;"_new"</f>
        <v>NUTRITION_CARE_PLAN_2024_FORM_0110_2021_insured_no_new</v>
      </c>
      <c r="B7" s="283">
        <f t="shared" si="0"/>
        <v>4</v>
      </c>
      <c r="C7" s="173" t="s">
        <v>231</v>
      </c>
      <c r="D7" s="173" t="s">
        <v>5301</v>
      </c>
      <c r="E7" s="20" t="str">
        <f ca="1">IF($F7="-", "追加", VLOOKUP($A7, summary!$H:$O, 6, FALSE))</f>
        <v>insured_no</v>
      </c>
      <c r="F7" s="20" t="str">
        <f ca="1">IF(VLOOKUP($A7, summary!$H:$O, 7, FALSE)="追加", "-", VLOOKUP($A7, summary!$H:$O, 7, FALSE))</f>
        <v>被保険者番号</v>
      </c>
      <c r="G7" s="20" t="s">
        <v>5214</v>
      </c>
      <c r="H7" s="187" t="s">
        <v>5290</v>
      </c>
      <c r="I7" s="173">
        <v>10</v>
      </c>
      <c r="J7" s="284"/>
      <c r="K7" s="201" t="s">
        <v>5216</v>
      </c>
      <c r="L7" s="20"/>
      <c r="M7" s="187"/>
      <c r="N7" s="20"/>
      <c r="O7" s="173" t="s">
        <v>5228</v>
      </c>
      <c r="P7" s="173" t="s">
        <v>5292</v>
      </c>
      <c r="Q7" s="173" t="s">
        <v>5302</v>
      </c>
    </row>
    <row r="8" spans="1:17" s="8" customFormat="1" ht="67.5">
      <c r="A8" s="20" t="str" cm="1">
        <f t="array" aca="1" ref="A8" ca="1">VLOOKUP(RIGHT(CELL("filename",$B5),LEN(CELL("filename",$B5))-FIND("]",CELL("filename",$B5))),'外部インタフェース一覧(計算用)'!$B:$G,6,FALSE)&amp;"_"&amp;$C8&amp;"_new"</f>
        <v>NUTRITION_CARE_PLAN_2024_FORM_0110_2021_external_system_management_number_new</v>
      </c>
      <c r="B8" s="283">
        <f t="shared" si="0"/>
        <v>5</v>
      </c>
      <c r="C8" s="173" t="s">
        <v>227</v>
      </c>
      <c r="D8" s="173" t="s">
        <v>5303</v>
      </c>
      <c r="E8" s="20" t="str">
        <f ca="1">IF($F8="-", "追加", VLOOKUP($A8, summary!$H:$O, 6, FALSE))</f>
        <v>external_system_management_number</v>
      </c>
      <c r="F8" s="20" t="str">
        <f ca="1">IF(VLOOKUP($A8, summary!$H:$O, 7, FALSE)="追加", "-", VLOOKUP($A8, summary!$H:$O, 7, FALSE))</f>
        <v>外部システム管理番号</v>
      </c>
      <c r="G8" s="20" t="s">
        <v>5214</v>
      </c>
      <c r="H8" s="187" t="s">
        <v>5290</v>
      </c>
      <c r="I8" s="173">
        <v>150</v>
      </c>
      <c r="J8" s="284"/>
      <c r="K8" s="201" t="s">
        <v>5216</v>
      </c>
      <c r="L8" s="20"/>
      <c r="M8" s="187"/>
      <c r="N8" s="20"/>
      <c r="O8" s="173" t="s">
        <v>5661</v>
      </c>
      <c r="P8" s="20"/>
      <c r="Q8" s="174" t="s">
        <v>5305</v>
      </c>
    </row>
    <row r="9" spans="1:17" s="8" customFormat="1" ht="33.75" customHeight="1">
      <c r="A9" s="20" t="str" cm="1">
        <f t="array" aca="1" ref="A9" ca="1">VLOOKUP(RIGHT(CELL("filename",$B6),LEN(CELL("filename",$B6))-FIND("]",CELL("filename",$B6))),'外部インタフェース一覧(計算用)'!$B:$G,6,FALSE)&amp;"_"&amp;$C9&amp;"_new"</f>
        <v>NUTRITION_CARE_PLAN_2024_FORM_0110_2021_facility_outpatient_category_new</v>
      </c>
      <c r="B9" s="283">
        <f t="shared" si="0"/>
        <v>6</v>
      </c>
      <c r="C9" s="173" t="s">
        <v>268</v>
      </c>
      <c r="D9" s="173" t="s">
        <v>5662</v>
      </c>
      <c r="E9" s="20" t="str">
        <f ca="1">IF($F9="-", "追加", VLOOKUP($A9, summary!$H:$O, 6, FALSE))</f>
        <v>facility_outpatient_category</v>
      </c>
      <c r="F9" s="20" t="str">
        <f ca="1">IF(VLOOKUP($A9, summary!$H:$O, 7, FALSE)="追加", "-", VLOOKUP($A9, summary!$H:$O, 7, FALSE))</f>
        <v>施設／通所・居宅区分</v>
      </c>
      <c r="G9" s="173" t="s">
        <v>5214</v>
      </c>
      <c r="H9" s="173" t="s">
        <v>5511</v>
      </c>
      <c r="I9" s="20">
        <v>1</v>
      </c>
      <c r="J9" s="173"/>
      <c r="K9" s="201" t="s">
        <v>5216</v>
      </c>
      <c r="L9" s="20"/>
      <c r="M9" s="187"/>
      <c r="N9" s="20" t="s">
        <v>5663</v>
      </c>
      <c r="O9" s="173" t="s">
        <v>5664</v>
      </c>
      <c r="P9" s="20"/>
      <c r="Q9" s="174" t="s">
        <v>5263</v>
      </c>
    </row>
    <row r="10" spans="1:17" s="8" customFormat="1" ht="56.25">
      <c r="A10" s="20" t="str" cm="1">
        <f t="array" aca="1" ref="A10" ca="1">VLOOKUP(RIGHT(CELL("filename",$B7),LEN(CELL("filename",$B7))-FIND("]",CELL("filename",$B7))),'外部インタフェース一覧(計算用)'!$B:$G,6,FALSE)&amp;"_"&amp;$C10&amp;"_new"</f>
        <v>NUTRITION_CARE_PLAN_2024_FORM_0110_2021_admission_date_new</v>
      </c>
      <c r="B10" s="283">
        <f t="shared" si="0"/>
        <v>7</v>
      </c>
      <c r="C10" s="20" t="s">
        <v>685</v>
      </c>
      <c r="D10" s="173" t="s">
        <v>5665</v>
      </c>
      <c r="E10" s="20" t="str">
        <f ca="1">IF($F10="-", "追加", VLOOKUP($A10, summary!$H:$O, 6, FALSE))</f>
        <v>admission_date</v>
      </c>
      <c r="F10" s="20" t="str">
        <f ca="1">IF(VLOOKUP($A10, summary!$H:$O, 7, FALSE)="追加", "-", VLOOKUP($A10, summary!$H:$O, 7, FALSE))</f>
        <v>入所（院）日</v>
      </c>
      <c r="G10" s="20" t="s">
        <v>5214</v>
      </c>
      <c r="H10" s="20" t="s">
        <v>5299</v>
      </c>
      <c r="I10" s="20">
        <v>8</v>
      </c>
      <c r="J10" s="20"/>
      <c r="K10" s="201"/>
      <c r="L10" s="20" t="s">
        <v>5519</v>
      </c>
      <c r="M10" s="27" t="s">
        <v>5249</v>
      </c>
      <c r="N10" s="20"/>
      <c r="O10" s="20" t="s">
        <v>5666</v>
      </c>
      <c r="P10" s="20"/>
      <c r="Q10" s="20" t="s">
        <v>5521</v>
      </c>
    </row>
    <row r="11" spans="1:17" s="8" customFormat="1" ht="45">
      <c r="A11" s="20" t="str" cm="1">
        <f t="array" aca="1" ref="A11" ca="1">VLOOKUP(RIGHT(CELL("filename",$B8),LEN(CELL("filename",$B8))-FIND("]",CELL("filename",$B8))),'外部インタフェース一覧(計算用)'!$B:$G,6,FALSE)&amp;"_"&amp;$C11&amp;"_new"</f>
        <v>NUTRITION_CARE_PLAN_2024_FORM_0110_2021_first_create_date_new</v>
      </c>
      <c r="B11" s="283">
        <f t="shared" si="0"/>
        <v>8</v>
      </c>
      <c r="C11" s="173" t="s">
        <v>4184</v>
      </c>
      <c r="D11" s="173" t="s">
        <v>5667</v>
      </c>
      <c r="E11" s="20" t="str">
        <f ca="1">IF($F11="-", "追加", VLOOKUP($A11, summary!$H:$O, 6, FALSE))</f>
        <v>追加</v>
      </c>
      <c r="F11" s="20" t="str">
        <f ca="1">IF(VLOOKUP($A11, summary!$H:$O, 7, FALSE)="追加", "-", VLOOKUP($A11, summary!$H:$O, 7, FALSE))</f>
        <v>-</v>
      </c>
      <c r="G11" s="173" t="s">
        <v>5214</v>
      </c>
      <c r="H11" s="173" t="s">
        <v>5312</v>
      </c>
      <c r="I11" s="173">
        <v>8</v>
      </c>
      <c r="J11" s="20"/>
      <c r="K11" s="201"/>
      <c r="L11" s="20" t="s">
        <v>5519</v>
      </c>
      <c r="M11" s="27" t="s">
        <v>5249</v>
      </c>
      <c r="N11" s="20"/>
      <c r="O11" s="20" t="s">
        <v>5668</v>
      </c>
      <c r="P11" s="20"/>
      <c r="Q11" s="20" t="s">
        <v>5521</v>
      </c>
    </row>
    <row r="12" spans="1:17" s="8" customFormat="1" ht="56.25">
      <c r="A12" s="20" t="str" cm="1">
        <f t="array" aca="1" ref="A12" ca="1">VLOOKUP(RIGHT(CELL("filename",$B9),LEN(CELL("filename",$B9))-FIND("]",CELL("filename",$B9))),'外部インタフェース一覧(計算用)'!$B:$G,6,FALSE)&amp;"_"&amp;$C12&amp;"_new"</f>
        <v>NUTRITION_CARE_PLAN_2024_FORM_0110_2021_create_date_new</v>
      </c>
      <c r="B12" s="283">
        <f t="shared" si="0"/>
        <v>9</v>
      </c>
      <c r="C12" s="20" t="s">
        <v>5669</v>
      </c>
      <c r="D12" s="173" t="s">
        <v>5670</v>
      </c>
      <c r="E12" s="20" t="str">
        <f ca="1">IF($F12="-", "追加", VLOOKUP($A12, summary!$H:$O, 6, FALSE))</f>
        <v>create_date</v>
      </c>
      <c r="F12" s="20" t="str">
        <f ca="1">IF(VLOOKUP($A12, summary!$H:$O, 7, FALSE)="追加", "-", VLOOKUP($A12, summary!$H:$O, 7, FALSE))</f>
        <v>作成（変更）日</v>
      </c>
      <c r="G12" s="20" t="s">
        <v>5214</v>
      </c>
      <c r="H12" s="20" t="s">
        <v>5299</v>
      </c>
      <c r="I12" s="20">
        <v>8</v>
      </c>
      <c r="J12" s="20"/>
      <c r="K12" s="201"/>
      <c r="L12" s="20" t="s">
        <v>5671</v>
      </c>
      <c r="M12" s="27" t="s">
        <v>5249</v>
      </c>
      <c r="N12" s="20"/>
      <c r="O12" s="20" t="s">
        <v>5672</v>
      </c>
      <c r="P12" s="20"/>
      <c r="Q12" s="20" t="s">
        <v>5521</v>
      </c>
    </row>
    <row r="13" spans="1:17" s="8" customFormat="1" ht="45">
      <c r="A13" s="20" t="str" cm="1">
        <f t="array" aca="1" ref="A13" ca="1">VLOOKUP(RIGHT(CELL("filename",$B10),LEN(CELL("filename",$B10))-FIND("]",CELL("filename",$B10))),'外部インタフェース一覧(計算用)'!$B:$G,6,FALSE)&amp;"_"&amp;$C13&amp;"_new"</f>
        <v>NUTRITION_CARE_PLAN_2024_FORM_0110_2021_is_doctor_instructions_new</v>
      </c>
      <c r="B13" s="283">
        <f t="shared" si="0"/>
        <v>10</v>
      </c>
      <c r="C13" s="20" t="s">
        <v>693</v>
      </c>
      <c r="D13" s="173" t="s">
        <v>5673</v>
      </c>
      <c r="E13" s="20" t="str">
        <f ca="1">IF($F13="-", "追加", VLOOKUP($A13, summary!$H:$O, 6, FALSE))</f>
        <v>is_doctor_instructions</v>
      </c>
      <c r="F13" s="20" t="str">
        <f ca="1">IF(VLOOKUP($A13, summary!$H:$O, 7, FALSE)="追加", "-", VLOOKUP($A13, summary!$H:$O, 7, FALSE))</f>
        <v>医師の指示　指示の有無</v>
      </c>
      <c r="G13" s="20" t="s">
        <v>5214</v>
      </c>
      <c r="H13" s="20" t="s">
        <v>5245</v>
      </c>
      <c r="I13" s="20">
        <v>1</v>
      </c>
      <c r="J13" s="20"/>
      <c r="K13" s="201"/>
      <c r="L13" s="20"/>
      <c r="M13" s="20"/>
      <c r="N13" s="20" t="s">
        <v>5674</v>
      </c>
      <c r="O13" s="20" t="s">
        <v>5675</v>
      </c>
      <c r="P13" s="20"/>
      <c r="Q13" s="20" t="s">
        <v>5263</v>
      </c>
    </row>
    <row r="14" spans="1:17" s="8" customFormat="1" ht="45">
      <c r="A14" s="20" t="str" cm="1">
        <f t="array" aca="1" ref="A14" ca="1">VLOOKUP(RIGHT(CELL("filename",$B11),LEN(CELL("filename",$B11))-FIND("]",CELL("filename",$B11))),'外部インタフェース一覧(計算用)'!$B:$G,6,FALSE)&amp;"_"&amp;$C14&amp;"_new"</f>
        <v>NUTRITION_CARE_PLAN_2024_FORM_0110_2021_doctor_instructions_point_new</v>
      </c>
      <c r="B14" s="283">
        <f t="shared" si="0"/>
        <v>11</v>
      </c>
      <c r="C14" s="20" t="s">
        <v>695</v>
      </c>
      <c r="D14" s="173" t="s">
        <v>5676</v>
      </c>
      <c r="E14" s="20" t="str">
        <f ca="1">IF($F14="-", "追加", VLOOKUP($A14, summary!$H:$O, 6, FALSE))</f>
        <v>doctor_instructions_point</v>
      </c>
      <c r="F14" s="20" t="str">
        <f ca="1">IF(VLOOKUP($A14, summary!$H:$O, 7, FALSE)="追加", "-", VLOOKUP($A14, summary!$H:$O, 7, FALSE))</f>
        <v>医師の指示　要点</v>
      </c>
      <c r="G14" s="20" t="s">
        <v>5214</v>
      </c>
      <c r="H14" s="20" t="s">
        <v>5415</v>
      </c>
      <c r="I14" s="20">
        <v>50</v>
      </c>
      <c r="J14" s="20"/>
      <c r="K14" s="201"/>
      <c r="L14" s="20"/>
      <c r="M14" s="20"/>
      <c r="N14" s="20" t="s">
        <v>5355</v>
      </c>
      <c r="O14" s="20" t="s">
        <v>5677</v>
      </c>
      <c r="P14" s="20" t="s">
        <v>5335</v>
      </c>
      <c r="Q14" s="285" t="s">
        <v>5336</v>
      </c>
    </row>
    <row r="15" spans="1:17" s="8" customFormat="1" ht="67.5">
      <c r="A15" s="20" t="str" cm="1">
        <f t="array" aca="1" ref="A15" ca="1">VLOOKUP(RIGHT(CELL("filename",$B12),LEN(CELL("filename",$B12))-FIND("]",CELL("filename",$B12))),'外部インタフェース一覧(計算用)'!$B:$G,6,FALSE)&amp;"_"&amp;$C15&amp;"_new"</f>
        <v>NUTRITION_CARE_PLAN_2024_FORM_0110_2021_doctor_instructions_date_new</v>
      </c>
      <c r="B15" s="283">
        <f t="shared" si="0"/>
        <v>12</v>
      </c>
      <c r="C15" s="20" t="s">
        <v>697</v>
      </c>
      <c r="D15" s="173" t="s">
        <v>5678</v>
      </c>
      <c r="E15" s="20" t="str">
        <f ca="1">IF($F15="-", "追加", VLOOKUP($A15, summary!$H:$O, 6, FALSE))</f>
        <v>doctor_instructions_date</v>
      </c>
      <c r="F15" s="20" t="str">
        <f ca="1">IF(VLOOKUP($A15, summary!$H:$O, 7, FALSE)="追加", "-", VLOOKUP($A15, summary!$H:$O, 7, FALSE))</f>
        <v>医師の指示　指示日</v>
      </c>
      <c r="G15" s="20" t="s">
        <v>5214</v>
      </c>
      <c r="H15" s="20" t="s">
        <v>5245</v>
      </c>
      <c r="I15" s="20">
        <v>8</v>
      </c>
      <c r="J15" s="20"/>
      <c r="K15" s="201"/>
      <c r="L15" s="20" t="s">
        <v>5519</v>
      </c>
      <c r="M15" s="20" t="s">
        <v>5249</v>
      </c>
      <c r="N15" s="20" t="s">
        <v>5355</v>
      </c>
      <c r="O15" s="20" t="s">
        <v>5679</v>
      </c>
      <c r="P15" s="20"/>
      <c r="Q15" s="285" t="s">
        <v>5521</v>
      </c>
    </row>
    <row r="16" spans="1:17" s="8" customFormat="1" ht="33.75">
      <c r="A16" s="20" t="str" cm="1">
        <f t="array" aca="1" ref="A16" ca="1">VLOOKUP(RIGHT(CELL("filename",$B13),LEN(CELL("filename",$B13))-FIND("]",CELL("filename",$B13))),'外部インタフェース一覧(計算用)'!$B:$G,6,FALSE)&amp;"_"&amp;$C16&amp;"_new"</f>
        <v>NUTRITION_CARE_PLAN_2024_FORM_0110_2021_user_family_intention_new</v>
      </c>
      <c r="B16" s="283">
        <f t="shared" si="0"/>
        <v>13</v>
      </c>
      <c r="C16" s="20" t="s">
        <v>462</v>
      </c>
      <c r="D16" s="173" t="s">
        <v>5680</v>
      </c>
      <c r="E16" s="20" t="str">
        <f ca="1">IF($F16="-", "追加", VLOOKUP($A16, summary!$H:$O, 6, FALSE))</f>
        <v>user_family_intention</v>
      </c>
      <c r="F16" s="20" t="str">
        <f ca="1">IF(VLOOKUP($A16, summary!$H:$O, 7, FALSE)="追加", "-", VLOOKUP($A16, summary!$H:$O, 7, FALSE))</f>
        <v>利用者及び家族の意向</v>
      </c>
      <c r="G16" s="20" t="s">
        <v>5214</v>
      </c>
      <c r="H16" s="20" t="s">
        <v>5415</v>
      </c>
      <c r="I16" s="20">
        <v>200</v>
      </c>
      <c r="J16" s="20"/>
      <c r="K16" s="201"/>
      <c r="L16" s="20"/>
      <c r="M16" s="20"/>
      <c r="N16" s="20" t="s">
        <v>5355</v>
      </c>
      <c r="O16" s="20" t="s">
        <v>5291</v>
      </c>
      <c r="P16" s="20" t="s">
        <v>5681</v>
      </c>
      <c r="Q16" s="285" t="s">
        <v>5336</v>
      </c>
    </row>
    <row r="17" spans="1:17" s="8" customFormat="1" ht="45">
      <c r="A17" s="20" t="str" cm="1">
        <f t="array" aca="1" ref="A17" ca="1">VLOOKUP(RIGHT(CELL("filename",$B14),LEN(CELL("filename",$B14))-FIND("]",CELL("filename",$B14))),'外部インタフェース一覧(計算用)'!$B:$G,6,FALSE)&amp;"_"&amp;$C17&amp;"_new"</f>
        <v>NUTRITION_CARE_PLAN_2024_FORM_0110_2021_user_family_intention_date_new</v>
      </c>
      <c r="B17" s="283">
        <f t="shared" si="0"/>
        <v>14</v>
      </c>
      <c r="C17" s="20" t="s">
        <v>5682</v>
      </c>
      <c r="D17" s="173" t="s">
        <v>5683</v>
      </c>
      <c r="E17" s="20" t="str">
        <f ca="1">IF($F17="-", "追加", VLOOKUP($A17, summary!$H:$O, 6, FALSE))</f>
        <v>user_family_intention_date</v>
      </c>
      <c r="F17" s="20" t="str">
        <f ca="1">IF(VLOOKUP($A17, summary!$H:$O, 7, FALSE)="追加", "-", VLOOKUP($A17, summary!$H:$O, 7, FALSE))</f>
        <v>説明日</v>
      </c>
      <c r="G17" s="20" t="s">
        <v>5214</v>
      </c>
      <c r="H17" s="20" t="s">
        <v>5245</v>
      </c>
      <c r="I17" s="20">
        <v>8</v>
      </c>
      <c r="J17" s="20"/>
      <c r="K17" s="201"/>
      <c r="L17" s="20" t="s">
        <v>5519</v>
      </c>
      <c r="M17" s="20" t="s">
        <v>5249</v>
      </c>
      <c r="N17" s="20" t="s">
        <v>5355</v>
      </c>
      <c r="O17" s="20" t="s">
        <v>5684</v>
      </c>
      <c r="P17" s="20"/>
      <c r="Q17" s="20" t="s">
        <v>5521</v>
      </c>
    </row>
    <row r="18" spans="1:17" s="8" customFormat="1" ht="67.5">
      <c r="A18" s="20" t="str" cm="1">
        <f t="array" aca="1" ref="A18" ca="1">VLOOKUP(RIGHT(CELL("filename",$B15),LEN(CELL("filename",$B15))-FIND("]",CELL("filename",$B15))),'外部インタフェース一覧(計算用)'!$B:$G,6,FALSE)&amp;"_"&amp;$C18&amp;"_new"</f>
        <v>NUTRITION_CARE_PLAN_2024_FORM_0110_2021_low_operating_risk_level_new</v>
      </c>
      <c r="B18" s="283">
        <f t="shared" si="0"/>
        <v>15</v>
      </c>
      <c r="C18" s="20" t="s">
        <v>5685</v>
      </c>
      <c r="D18" s="173" t="s">
        <v>4185</v>
      </c>
      <c r="E18" s="20" t="str">
        <f ca="1">IF($F18="-", "追加", VLOOKUP($A18, summary!$H:$O, 6, FALSE))</f>
        <v>low_operating_risk_level</v>
      </c>
      <c r="F18" s="20" t="str">
        <f ca="1">IF(VLOOKUP($A18, summary!$H:$O, 7, FALSE)="追加", "-", VLOOKUP($A18, summary!$H:$O, 7, FALSE))</f>
        <v>解決すべき課題（ニーズ）　低栄養状態のリスク</v>
      </c>
      <c r="G18" s="20" t="s">
        <v>5214</v>
      </c>
      <c r="H18" s="20" t="s">
        <v>5245</v>
      </c>
      <c r="I18" s="20">
        <v>1</v>
      </c>
      <c r="J18" s="20"/>
      <c r="K18" s="201"/>
      <c r="L18" s="20"/>
      <c r="M18" s="20"/>
      <c r="N18" s="20" t="s">
        <v>5370</v>
      </c>
      <c r="O18" s="20" t="s">
        <v>5291</v>
      </c>
      <c r="P18" s="20"/>
      <c r="Q18" s="20" t="s">
        <v>5263</v>
      </c>
    </row>
    <row r="19" spans="1:17" s="8" customFormat="1" ht="45">
      <c r="A19" s="20" t="str" cm="1">
        <f t="array" aca="1" ref="A19" ca="1">VLOOKUP(RIGHT(CELL("filename",$B16),LEN(CELL("filename",$B16))-FIND("]",CELL("filename",$B16))),'外部インタフェース一覧(計算用)'!$B:$G,6,FALSE)&amp;"_"&amp;$C19&amp;"_new"</f>
        <v>NUTRITION_CARE_PLAN_2024_FORM_0110_2021_assignment_contents_new</v>
      </c>
      <c r="B19" s="283">
        <f t="shared" si="0"/>
        <v>16</v>
      </c>
      <c r="C19" s="20" t="s">
        <v>5686</v>
      </c>
      <c r="D19" s="173" t="s">
        <v>5687</v>
      </c>
      <c r="E19" s="20" t="str">
        <f ca="1">IF($F19="-", "追加", VLOOKUP($A19, summary!$H:$O, 6, FALSE))</f>
        <v>assignment_contents</v>
      </c>
      <c r="F19" s="20" t="str">
        <f ca="1">IF(VLOOKUP($A19, summary!$H:$O, 7, FALSE)="追加", "-", VLOOKUP($A19, summary!$H:$O, 7, FALSE))</f>
        <v>解決すべき課題（ニーズ）　課題（ニーズ）の内容</v>
      </c>
      <c r="G19" s="20" t="s">
        <v>5214</v>
      </c>
      <c r="H19" s="20" t="s">
        <v>5415</v>
      </c>
      <c r="I19" s="20">
        <v>200</v>
      </c>
      <c r="J19" s="20"/>
      <c r="K19" s="201"/>
      <c r="L19" s="20"/>
      <c r="M19" s="20"/>
      <c r="N19" s="20" t="s">
        <v>5355</v>
      </c>
      <c r="O19" s="20" t="s">
        <v>5291</v>
      </c>
      <c r="P19" s="20" t="s">
        <v>5335</v>
      </c>
      <c r="Q19" s="285" t="s">
        <v>5336</v>
      </c>
    </row>
    <row r="20" spans="1:17" s="8" customFormat="1" ht="33.75">
      <c r="A20" s="20" t="str" cm="1">
        <f t="array" aca="1" ref="A20" ca="1">VLOOKUP(RIGHT(CELL("filename",$B17),LEN(CELL("filename",$B17))-FIND("]",CELL("filename",$B17))),'外部インタフェース一覧(計算用)'!$B:$G,6,FALSE)&amp;"_"&amp;$C20&amp;"_new"</f>
        <v>NUTRITION_CARE_PLAN_2024_FORM_0110_2021_long_goal_and_period_contents_new</v>
      </c>
      <c r="B20" s="283">
        <f t="shared" si="0"/>
        <v>17</v>
      </c>
      <c r="C20" s="20" t="s">
        <v>5688</v>
      </c>
      <c r="D20" s="173" t="s">
        <v>5689</v>
      </c>
      <c r="E20" s="20" t="str">
        <f ca="1">IF($F20="-", "追加", VLOOKUP($A20, summary!$H:$O, 6, FALSE))</f>
        <v>long_goal_and_period_contents</v>
      </c>
      <c r="F20" s="20" t="str">
        <f ca="1">IF(VLOOKUP($A20, summary!$H:$O, 7, FALSE)="追加", "-", VLOOKUP($A20, summary!$H:$O, 7, FALSE))</f>
        <v>長期目標と期間</v>
      </c>
      <c r="G20" s="20" t="s">
        <v>5214</v>
      </c>
      <c r="H20" s="20" t="s">
        <v>5415</v>
      </c>
      <c r="I20" s="20">
        <v>200</v>
      </c>
      <c r="J20" s="20"/>
      <c r="K20" s="201"/>
      <c r="L20" s="20"/>
      <c r="M20" s="20"/>
      <c r="N20" s="20" t="s">
        <v>5355</v>
      </c>
      <c r="O20" s="20" t="s">
        <v>5291</v>
      </c>
      <c r="P20" s="20" t="s">
        <v>5681</v>
      </c>
      <c r="Q20" s="285" t="s">
        <v>5336</v>
      </c>
    </row>
    <row r="21" spans="1:17" s="8" customFormat="1" ht="146.25">
      <c r="A21" s="20" t="str" cm="1">
        <f t="array" aca="1" ref="A21" ca="1">VLOOKUP(RIGHT(CELL("filename",$B18),LEN(CELL("filename",$B18))-FIND("]",CELL("filename",$B18))),'外部インタフェース一覧(計算用)'!$B:$G,6,FALSE)&amp;"_"&amp;$C21&amp;"_new"</f>
        <v>NUTRITION_CARE_PLAN_2024_FORM_0110_2021_plan_classification_01_new</v>
      </c>
      <c r="B21" s="283">
        <f t="shared" si="0"/>
        <v>18</v>
      </c>
      <c r="C21" s="20" t="s">
        <v>707</v>
      </c>
      <c r="D21" s="173" t="s">
        <v>5690</v>
      </c>
      <c r="E21" s="20" t="str">
        <f ca="1">IF($F21="-", "追加", VLOOKUP($A21, summary!$H:$O, 6, FALSE))</f>
        <v>plan_classification_01</v>
      </c>
      <c r="F21" s="20" t="str">
        <f ca="1">IF(VLOOKUP($A21, summary!$H:$O, 7, FALSE)="追加", "-", VLOOKUP($A21, summary!$H:$O, 7, FALSE))</f>
        <v>栄養ケア・経口移行・経口維持計画1　分類</v>
      </c>
      <c r="G21" s="20" t="s">
        <v>5214</v>
      </c>
      <c r="H21" s="20" t="s">
        <v>5245</v>
      </c>
      <c r="I21" s="20">
        <v>1</v>
      </c>
      <c r="J21" s="20"/>
      <c r="K21" s="201"/>
      <c r="L21" s="20"/>
      <c r="M21" s="20"/>
      <c r="N21" s="20" t="s">
        <v>5691</v>
      </c>
      <c r="O21" s="20" t="s">
        <v>5692</v>
      </c>
      <c r="P21" s="20"/>
      <c r="Q21" s="20" t="s">
        <v>5263</v>
      </c>
    </row>
    <row r="22" spans="1:17" s="8" customFormat="1" ht="45">
      <c r="A22" s="20" t="str" cm="1">
        <f t="array" aca="1" ref="A22" ca="1">VLOOKUP(RIGHT(CELL("filename",$B19),LEN(CELL("filename",$B19))-FIND("]",CELL("filename",$B19))),'外部インタフェース一覧(計算用)'!$B:$G,6,FALSE)&amp;"_"&amp;$C22&amp;"_new"</f>
        <v>NUTRITION_CARE_PLAN_2024_FORM_0110_2021_plan_short_goal_and_period_01_new</v>
      </c>
      <c r="B22" s="283">
        <f t="shared" si="0"/>
        <v>19</v>
      </c>
      <c r="C22" s="20" t="s">
        <v>5693</v>
      </c>
      <c r="D22" s="173" t="s">
        <v>5694</v>
      </c>
      <c r="E22" s="20" t="str">
        <f ca="1">IF($F22="-", "追加", VLOOKUP($A22, summary!$H:$O, 6, FALSE))</f>
        <v>plan_short_goal_and_period_01</v>
      </c>
      <c r="F22" s="20" t="str">
        <f ca="1">IF(VLOOKUP($A22, summary!$H:$O, 7, FALSE)="追加", "-", VLOOKUP($A22, summary!$H:$O, 7, FALSE))</f>
        <v>栄養ケア・経口移行・経口維持計画1　短期目標と期間</v>
      </c>
      <c r="G22" s="20" t="s">
        <v>5214</v>
      </c>
      <c r="H22" s="20" t="s">
        <v>5415</v>
      </c>
      <c r="I22" s="20">
        <v>200</v>
      </c>
      <c r="J22" s="20"/>
      <c r="K22" s="201"/>
      <c r="L22" s="20"/>
      <c r="M22" s="20"/>
      <c r="N22" s="20" t="s">
        <v>5355</v>
      </c>
      <c r="O22" s="20" t="s">
        <v>5291</v>
      </c>
      <c r="P22" s="20" t="s">
        <v>5681</v>
      </c>
      <c r="Q22" s="285" t="s">
        <v>5336</v>
      </c>
    </row>
    <row r="23" spans="1:17" s="8" customFormat="1" ht="45">
      <c r="A23" s="20" t="str" cm="1">
        <f t="array" aca="1" ref="A23" ca="1">VLOOKUP(RIGHT(CELL("filename",$B20),LEN(CELL("filename",$B20))-FIND("]",CELL("filename",$B20))),'外部インタフェース一覧(計算用)'!$B:$G,6,FALSE)&amp;"_"&amp;$C23&amp;"_new"</f>
        <v>NUTRITION_CARE_PLAN_2024_FORM_0110_2021_plan_content_of_nutritional_care_01_new</v>
      </c>
      <c r="B23" s="283">
        <f t="shared" si="0"/>
        <v>20</v>
      </c>
      <c r="C23" s="20" t="s">
        <v>5695</v>
      </c>
      <c r="D23" s="173" t="s">
        <v>5696</v>
      </c>
      <c r="E23" s="20" t="str">
        <f ca="1">IF($F23="-", "追加", VLOOKUP($A23, summary!$H:$O, 6, FALSE))</f>
        <v>plan_content_of_nutritional_care_01</v>
      </c>
      <c r="F23" s="20" t="str">
        <f ca="1">IF(VLOOKUP($A23, summary!$H:$O, 7, FALSE)="追加", "-", VLOOKUP($A23, summary!$H:$O, 7, FALSE))</f>
        <v>栄養ケア・経口移行・経口維持計画1　栄養ケアの具体的内容（頻度、期間）</v>
      </c>
      <c r="G23" s="20" t="s">
        <v>5214</v>
      </c>
      <c r="H23" s="20" t="s">
        <v>5415</v>
      </c>
      <c r="I23" s="20">
        <v>400</v>
      </c>
      <c r="J23" s="20"/>
      <c r="K23" s="201"/>
      <c r="L23" s="20"/>
      <c r="M23" s="20"/>
      <c r="N23" s="20" t="s">
        <v>5355</v>
      </c>
      <c r="O23" s="20" t="s">
        <v>5291</v>
      </c>
      <c r="P23" s="20" t="s">
        <v>5681</v>
      </c>
      <c r="Q23" s="285" t="s">
        <v>5336</v>
      </c>
    </row>
    <row r="24" spans="1:17" s="8" customFormat="1" ht="146.25">
      <c r="A24" s="20" t="str" cm="1">
        <f t="array" aca="1" ref="A24" ca="1">VLOOKUP(RIGHT(CELL("filename",$B21),LEN(CELL("filename",$B21))-FIND("]",CELL("filename",$B21))),'外部インタフェース一覧(計算用)'!$B:$G,6,FALSE)&amp;"_"&amp;$C24&amp;"_new"</f>
        <v>NUTRITION_CARE_PLAN_2024_FORM_0110_2021_plan_classification_02_new</v>
      </c>
      <c r="B24" s="283">
        <f t="shared" si="0"/>
        <v>21</v>
      </c>
      <c r="C24" s="20" t="s">
        <v>717</v>
      </c>
      <c r="D24" s="173" t="s">
        <v>5697</v>
      </c>
      <c r="E24" s="20" t="str">
        <f ca="1">IF($F24="-", "追加", VLOOKUP($A24, summary!$H:$O, 6, FALSE))</f>
        <v>plan_classification_02</v>
      </c>
      <c r="F24" s="20" t="str">
        <f ca="1">IF(VLOOKUP($A24, summary!$H:$O, 7, FALSE)="追加", "-", VLOOKUP($A24, summary!$H:$O, 7, FALSE))</f>
        <v>栄養ケア・経口移行・経口維持計画2　分類</v>
      </c>
      <c r="G24" s="20" t="s">
        <v>5214</v>
      </c>
      <c r="H24" s="20" t="s">
        <v>5245</v>
      </c>
      <c r="I24" s="20">
        <v>1</v>
      </c>
      <c r="J24" s="20"/>
      <c r="K24" s="201"/>
      <c r="L24" s="20"/>
      <c r="M24" s="20"/>
      <c r="N24" s="20" t="s">
        <v>5698</v>
      </c>
      <c r="O24" s="20" t="s">
        <v>5692</v>
      </c>
      <c r="P24" s="20"/>
      <c r="Q24" s="20" t="s">
        <v>5263</v>
      </c>
    </row>
    <row r="25" spans="1:17" s="8" customFormat="1" ht="33.75">
      <c r="A25" s="20" t="str" cm="1">
        <f t="array" aca="1" ref="A25" ca="1">VLOOKUP(RIGHT(CELL("filename",$B22),LEN(CELL("filename",$B22))-FIND("]",CELL("filename",$B22))),'外部インタフェース一覧(計算用)'!$B:$G,6,FALSE)&amp;"_"&amp;$C25&amp;"_new"</f>
        <v>NUTRITION_CARE_PLAN_2024_FORM_0110_2021_plan_short_goal_and_period_02_new</v>
      </c>
      <c r="B25" s="283">
        <f t="shared" si="0"/>
        <v>22</v>
      </c>
      <c r="C25" s="20" t="s">
        <v>719</v>
      </c>
      <c r="D25" s="173" t="s">
        <v>720</v>
      </c>
      <c r="E25" s="20" t="str">
        <f ca="1">IF($F25="-", "追加", VLOOKUP($A25, summary!$H:$O, 6, FALSE))</f>
        <v>plan_short_goal_and_period_02</v>
      </c>
      <c r="F25" s="20" t="str">
        <f ca="1">IF(VLOOKUP($A25, summary!$H:$O, 7, FALSE)="追加", "-", VLOOKUP($A25, summary!$H:$O, 7, FALSE))</f>
        <v>栄養ケア・経口移行・経口維持計画2　短期目標と期間</v>
      </c>
      <c r="G25" s="20" t="s">
        <v>5214</v>
      </c>
      <c r="H25" s="20" t="s">
        <v>5415</v>
      </c>
      <c r="I25" s="20">
        <v>200</v>
      </c>
      <c r="J25" s="20"/>
      <c r="K25" s="201"/>
      <c r="L25" s="20"/>
      <c r="M25" s="20"/>
      <c r="N25" s="20" t="s">
        <v>5355</v>
      </c>
      <c r="O25" s="20" t="s">
        <v>5291</v>
      </c>
      <c r="P25" s="20" t="s">
        <v>5681</v>
      </c>
      <c r="Q25" s="285" t="s">
        <v>5336</v>
      </c>
    </row>
    <row r="26" spans="1:17" s="8" customFormat="1" ht="33.75">
      <c r="A26" s="20" t="str" cm="1">
        <f t="array" aca="1" ref="A26" ca="1">VLOOKUP(RIGHT(CELL("filename",$B23),LEN(CELL("filename",$B23))-FIND("]",CELL("filename",$B23))),'外部インタフェース一覧(計算用)'!$B:$G,6,FALSE)&amp;"_"&amp;$C26&amp;"_new"</f>
        <v>NUTRITION_CARE_PLAN_2024_FORM_0110_2021_plan_content_of_nutritional_care_02_new</v>
      </c>
      <c r="B26" s="283">
        <f t="shared" si="0"/>
        <v>23</v>
      </c>
      <c r="C26" s="20" t="s">
        <v>721</v>
      </c>
      <c r="D26" s="173" t="s">
        <v>722</v>
      </c>
      <c r="E26" s="20" t="str">
        <f ca="1">IF($F26="-", "追加", VLOOKUP($A26, summary!$H:$O, 6, FALSE))</f>
        <v>plan_content_of_nutritional_care_02</v>
      </c>
      <c r="F26" s="20" t="str">
        <f ca="1">IF(VLOOKUP($A26, summary!$H:$O, 7, FALSE)="追加", "-", VLOOKUP($A26, summary!$H:$O, 7, FALSE))</f>
        <v>栄養ケア・経口移行・経口維持計画2　栄養ケアの具体的内容（頻度、期間）</v>
      </c>
      <c r="G26" s="20" t="s">
        <v>5214</v>
      </c>
      <c r="H26" s="20" t="s">
        <v>5415</v>
      </c>
      <c r="I26" s="20">
        <v>400</v>
      </c>
      <c r="J26" s="20"/>
      <c r="K26" s="201"/>
      <c r="L26" s="20"/>
      <c r="M26" s="20"/>
      <c r="N26" s="20" t="s">
        <v>5355</v>
      </c>
      <c r="O26" s="20" t="s">
        <v>5291</v>
      </c>
      <c r="P26" s="20" t="s">
        <v>5681</v>
      </c>
      <c r="Q26" s="285" t="s">
        <v>5336</v>
      </c>
    </row>
    <row r="27" spans="1:17" s="8" customFormat="1" ht="112.5">
      <c r="A27" s="20" t="str" cm="1">
        <f t="array" aca="1" ref="A27" ca="1">VLOOKUP(RIGHT(CELL("filename",$B24),LEN(CELL("filename",$B24))-FIND("]",CELL("filename",$B24))),'外部インタフェース一覧(計算用)'!$B:$G,6,FALSE)&amp;"_"&amp;$C27&amp;"_new"</f>
        <v>NUTRITION_CARE_PLAN_2024_FORM_0110_2021_plan_classification_03_new</v>
      </c>
      <c r="B27" s="283">
        <f t="shared" si="0"/>
        <v>24</v>
      </c>
      <c r="C27" s="20" t="s">
        <v>727</v>
      </c>
      <c r="D27" s="173" t="s">
        <v>5699</v>
      </c>
      <c r="E27" s="20" t="str">
        <f ca="1">IF($F27="-", "追加", VLOOKUP($A27, summary!$H:$O, 6, FALSE))</f>
        <v>plan_classification_03</v>
      </c>
      <c r="F27" s="20" t="str">
        <f ca="1">IF(VLOOKUP($A27, summary!$H:$O, 7, FALSE)="追加", "-", VLOOKUP($A27, summary!$H:$O, 7, FALSE))</f>
        <v>栄養ケア・経口移行・経口維持計画3　分類</v>
      </c>
      <c r="G27" s="20" t="s">
        <v>5214</v>
      </c>
      <c r="H27" s="20" t="s">
        <v>5245</v>
      </c>
      <c r="I27" s="20">
        <v>1</v>
      </c>
      <c r="J27" s="20"/>
      <c r="K27" s="201"/>
      <c r="L27" s="20"/>
      <c r="M27" s="20"/>
      <c r="N27" s="20" t="s">
        <v>5700</v>
      </c>
      <c r="O27" s="20" t="s">
        <v>5692</v>
      </c>
      <c r="P27" s="20"/>
      <c r="Q27" s="20" t="s">
        <v>5263</v>
      </c>
    </row>
    <row r="28" spans="1:17" s="8" customFormat="1" ht="45">
      <c r="A28" s="20" t="str" cm="1">
        <f t="array" aca="1" ref="A28" ca="1">VLOOKUP(RIGHT(CELL("filename",$B25),LEN(CELL("filename",$B25))-FIND("]",CELL("filename",$B25))),'外部インタフェース一覧(計算用)'!$B:$G,6,FALSE)&amp;"_"&amp;$C28&amp;"_new"</f>
        <v>NUTRITION_CARE_PLAN_2024_FORM_0110_2021_plan_short_goal_and_period_03_new</v>
      </c>
      <c r="B28" s="283">
        <f t="shared" si="0"/>
        <v>25</v>
      </c>
      <c r="C28" s="20" t="s">
        <v>729</v>
      </c>
      <c r="D28" s="173" t="s">
        <v>5701</v>
      </c>
      <c r="E28" s="20" t="str">
        <f ca="1">IF($F28="-", "追加", VLOOKUP($A28, summary!$H:$O, 6, FALSE))</f>
        <v>plan_short_goal_and_period_03</v>
      </c>
      <c r="F28" s="20" t="str">
        <f ca="1">IF(VLOOKUP($A28, summary!$H:$O, 7, FALSE)="追加", "-", VLOOKUP($A28, summary!$H:$O, 7, FALSE))</f>
        <v>栄養ケア・経口移行・経口維持計画3　短期目標と期間</v>
      </c>
      <c r="G28" s="20" t="s">
        <v>5214</v>
      </c>
      <c r="H28" s="20" t="s">
        <v>5415</v>
      </c>
      <c r="I28" s="20">
        <v>200</v>
      </c>
      <c r="J28" s="20"/>
      <c r="K28" s="201"/>
      <c r="L28" s="20"/>
      <c r="M28" s="20"/>
      <c r="N28" s="20" t="s">
        <v>5355</v>
      </c>
      <c r="O28" s="20" t="s">
        <v>5291</v>
      </c>
      <c r="P28" s="20" t="s">
        <v>5681</v>
      </c>
      <c r="Q28" s="285" t="s">
        <v>5336</v>
      </c>
    </row>
    <row r="29" spans="1:17" s="8" customFormat="1" ht="45">
      <c r="A29" s="20" t="str" cm="1">
        <f t="array" aca="1" ref="A29" ca="1">VLOOKUP(RIGHT(CELL("filename",$B26),LEN(CELL("filename",$B26))-FIND("]",CELL("filename",$B26))),'外部インタフェース一覧(計算用)'!$B:$G,6,FALSE)&amp;"_"&amp;$C29&amp;"_new"</f>
        <v>NUTRITION_CARE_PLAN_2024_FORM_0110_2021_plan_content_of_nutritional_care_03_new</v>
      </c>
      <c r="B29" s="283">
        <f t="shared" si="0"/>
        <v>26</v>
      </c>
      <c r="C29" s="20" t="s">
        <v>731</v>
      </c>
      <c r="D29" s="173" t="s">
        <v>5702</v>
      </c>
      <c r="E29" s="20" t="str">
        <f ca="1">IF($F29="-", "追加", VLOOKUP($A29, summary!$H:$O, 6, FALSE))</f>
        <v>plan_content_of_nutritional_care_03</v>
      </c>
      <c r="F29" s="20" t="str">
        <f ca="1">IF(VLOOKUP($A29, summary!$H:$O, 7, FALSE)="追加", "-", VLOOKUP($A29, summary!$H:$O, 7, FALSE))</f>
        <v>栄養ケア・経口移行・経口維持計画3　栄養ケアの具体的内容（頻度、期間）</v>
      </c>
      <c r="G29" s="20" t="s">
        <v>5214</v>
      </c>
      <c r="H29" s="20" t="s">
        <v>5415</v>
      </c>
      <c r="I29" s="20">
        <v>400</v>
      </c>
      <c r="J29" s="20"/>
      <c r="K29" s="201"/>
      <c r="L29" s="20"/>
      <c r="M29" s="20"/>
      <c r="N29" s="20" t="s">
        <v>5355</v>
      </c>
      <c r="O29" s="20" t="s">
        <v>5291</v>
      </c>
      <c r="P29" s="20" t="s">
        <v>5681</v>
      </c>
      <c r="Q29" s="285" t="s">
        <v>5336</v>
      </c>
    </row>
    <row r="30" spans="1:17" s="8" customFormat="1" ht="123.75">
      <c r="A30" s="20" t="str" cm="1">
        <f t="array" aca="1" ref="A30" ca="1">VLOOKUP(RIGHT(CELL("filename",$B27),LEN(CELL("filename",$B27))-FIND("]",CELL("filename",$B27))),'外部インタフェース一覧(計算用)'!$B:$G,6,FALSE)&amp;"_"&amp;$C30&amp;"_new"</f>
        <v>NUTRITION_CARE_PLAN_2024_FORM_0110_2021_plan_classification_04_new</v>
      </c>
      <c r="B30" s="283">
        <f t="shared" si="0"/>
        <v>27</v>
      </c>
      <c r="C30" s="20" t="s">
        <v>737</v>
      </c>
      <c r="D30" s="173" t="s">
        <v>5703</v>
      </c>
      <c r="E30" s="20" t="str">
        <f ca="1">IF($F30="-", "追加", VLOOKUP($A30, summary!$H:$O, 6, FALSE))</f>
        <v>plan_classification_04</v>
      </c>
      <c r="F30" s="20" t="str">
        <f ca="1">IF(VLOOKUP($A30, summary!$H:$O, 7, FALSE)="追加", "-", VLOOKUP($A30, summary!$H:$O, 7, FALSE))</f>
        <v>栄養ケア・経口移行・経口維持計画4　分類</v>
      </c>
      <c r="G30" s="20" t="s">
        <v>5214</v>
      </c>
      <c r="H30" s="20" t="s">
        <v>5245</v>
      </c>
      <c r="I30" s="20">
        <v>1</v>
      </c>
      <c r="J30" s="20"/>
      <c r="K30" s="201"/>
      <c r="L30" s="20"/>
      <c r="M30" s="20"/>
      <c r="N30" s="20" t="s">
        <v>5704</v>
      </c>
      <c r="O30" s="20" t="s">
        <v>5705</v>
      </c>
      <c r="P30" s="20"/>
      <c r="Q30" s="20" t="s">
        <v>5263</v>
      </c>
    </row>
    <row r="31" spans="1:17" s="8" customFormat="1" ht="45">
      <c r="A31" s="20" t="str" cm="1">
        <f t="array" aca="1" ref="A31" ca="1">VLOOKUP(RIGHT(CELL("filename",$B28),LEN(CELL("filename",$B28))-FIND("]",CELL("filename",$B28))),'外部インタフェース一覧(計算用)'!$B:$G,6,FALSE)&amp;"_"&amp;$C31&amp;"_new"</f>
        <v>NUTRITION_CARE_PLAN_2024_FORM_0110_2021_plan_short_goal_and_period_04_new</v>
      </c>
      <c r="B31" s="283">
        <f t="shared" si="0"/>
        <v>28</v>
      </c>
      <c r="C31" s="20" t="s">
        <v>739</v>
      </c>
      <c r="D31" s="173" t="s">
        <v>5706</v>
      </c>
      <c r="E31" s="20" t="str">
        <f ca="1">IF($F31="-", "追加", VLOOKUP($A31, summary!$H:$O, 6, FALSE))</f>
        <v>plan_short_goal_and_period_04</v>
      </c>
      <c r="F31" s="20" t="str">
        <f ca="1">IF(VLOOKUP($A31, summary!$H:$O, 7, FALSE)="追加", "-", VLOOKUP($A31, summary!$H:$O, 7, FALSE))</f>
        <v>栄養ケア・経口移行・経口維持計画4　短期目標と期間</v>
      </c>
      <c r="G31" s="20" t="s">
        <v>5214</v>
      </c>
      <c r="H31" s="20" t="s">
        <v>5415</v>
      </c>
      <c r="I31" s="20">
        <v>200</v>
      </c>
      <c r="J31" s="20"/>
      <c r="K31" s="201"/>
      <c r="L31" s="20"/>
      <c r="M31" s="20"/>
      <c r="N31" s="20" t="s">
        <v>5355</v>
      </c>
      <c r="O31" s="20" t="s">
        <v>5705</v>
      </c>
      <c r="P31" s="20" t="s">
        <v>5681</v>
      </c>
      <c r="Q31" s="285" t="s">
        <v>5336</v>
      </c>
    </row>
    <row r="32" spans="1:17" s="8" customFormat="1" ht="45">
      <c r="A32" s="20" t="str" cm="1">
        <f t="array" aca="1" ref="A32" ca="1">VLOOKUP(RIGHT(CELL("filename",$B29),LEN(CELL("filename",$B29))-FIND("]",CELL("filename",$B29))),'外部インタフェース一覧(計算用)'!$B:$G,6,FALSE)&amp;"_"&amp;$C32&amp;"_new"</f>
        <v>NUTRITION_CARE_PLAN_2024_FORM_0110_2021_plan_content_of_nutritional_care_04_new</v>
      </c>
      <c r="B32" s="283">
        <f t="shared" si="0"/>
        <v>29</v>
      </c>
      <c r="C32" s="20" t="s">
        <v>741</v>
      </c>
      <c r="D32" s="173" t="s">
        <v>5707</v>
      </c>
      <c r="E32" s="20" t="str">
        <f ca="1">IF($F32="-", "追加", VLOOKUP($A32, summary!$H:$O, 6, FALSE))</f>
        <v>plan_content_of_nutritional_care_04</v>
      </c>
      <c r="F32" s="20" t="str">
        <f ca="1">IF(VLOOKUP($A32, summary!$H:$O, 7, FALSE)="追加", "-", VLOOKUP($A32, summary!$H:$O, 7, FALSE))</f>
        <v>栄養ケア・経口移行・経口維持計画4　栄養ケアの具体的内容（頻度、期間）</v>
      </c>
      <c r="G32" s="20" t="s">
        <v>5214</v>
      </c>
      <c r="H32" s="20" t="s">
        <v>5415</v>
      </c>
      <c r="I32" s="20">
        <v>400</v>
      </c>
      <c r="J32" s="20"/>
      <c r="K32" s="201"/>
      <c r="L32" s="20"/>
      <c r="M32" s="20"/>
      <c r="N32" s="20" t="s">
        <v>5355</v>
      </c>
      <c r="O32" s="20" t="s">
        <v>5705</v>
      </c>
      <c r="P32" s="20" t="s">
        <v>5681</v>
      </c>
      <c r="Q32" s="285" t="s">
        <v>5336</v>
      </c>
    </row>
    <row r="33" spans="1:17" s="8" customFormat="1" ht="123.75">
      <c r="A33" s="20" t="str" cm="1">
        <f t="array" aca="1" ref="A33" ca="1">VLOOKUP(RIGHT(CELL("filename",$B30),LEN(CELL("filename",$B30))-FIND("]",CELL("filename",$B30))),'外部インタフェース一覧(計算用)'!$B:$G,6,FALSE)&amp;"_"&amp;$C33&amp;"_new"</f>
        <v>NUTRITION_CARE_PLAN_2024_FORM_0110_2021_plan_classification_05_new</v>
      </c>
      <c r="B33" s="283">
        <f t="shared" si="0"/>
        <v>30</v>
      </c>
      <c r="C33" s="20" t="s">
        <v>747</v>
      </c>
      <c r="D33" s="173" t="s">
        <v>5708</v>
      </c>
      <c r="E33" s="20" t="str">
        <f ca="1">IF($F33="-", "追加", VLOOKUP($A33, summary!$H:$O, 6, FALSE))</f>
        <v>plan_classification_05</v>
      </c>
      <c r="F33" s="20" t="str">
        <f ca="1">IF(VLOOKUP($A33, summary!$H:$O, 7, FALSE)="追加", "-", VLOOKUP($A33, summary!$H:$O, 7, FALSE))</f>
        <v>栄養ケア・経口移行・経口維持計画5　分類</v>
      </c>
      <c r="G33" s="20" t="s">
        <v>5214</v>
      </c>
      <c r="H33" s="20" t="s">
        <v>5245</v>
      </c>
      <c r="I33" s="20">
        <v>1</v>
      </c>
      <c r="J33" s="20"/>
      <c r="K33" s="201"/>
      <c r="L33" s="20"/>
      <c r="M33" s="20"/>
      <c r="N33" s="20" t="s">
        <v>5704</v>
      </c>
      <c r="O33" s="20" t="s">
        <v>5705</v>
      </c>
      <c r="P33" s="20"/>
      <c r="Q33" s="20" t="s">
        <v>5263</v>
      </c>
    </row>
    <row r="34" spans="1:17" s="8" customFormat="1" ht="45">
      <c r="A34" s="20" t="str" cm="1">
        <f t="array" aca="1" ref="A34" ca="1">VLOOKUP(RIGHT(CELL("filename",$B31),LEN(CELL("filename",$B31))-FIND("]",CELL("filename",$B31))),'外部インタフェース一覧(計算用)'!$B:$G,6,FALSE)&amp;"_"&amp;$C34&amp;"_new"</f>
        <v>NUTRITION_CARE_PLAN_2024_FORM_0110_2021_plan_short_goal_and_period_05_new</v>
      </c>
      <c r="B34" s="283">
        <f t="shared" si="0"/>
        <v>31</v>
      </c>
      <c r="C34" s="20" t="s">
        <v>749</v>
      </c>
      <c r="D34" s="173" t="s">
        <v>5709</v>
      </c>
      <c r="E34" s="20" t="str">
        <f ca="1">IF($F34="-", "追加", VLOOKUP($A34, summary!$H:$O, 6, FALSE))</f>
        <v>plan_short_goal_and_period_05</v>
      </c>
      <c r="F34" s="20" t="str">
        <f ca="1">IF(VLOOKUP($A34, summary!$H:$O, 7, FALSE)="追加", "-", VLOOKUP($A34, summary!$H:$O, 7, FALSE))</f>
        <v>栄養ケア・経口移行・経口維持計画5　短期目標と期間</v>
      </c>
      <c r="G34" s="20" t="s">
        <v>5214</v>
      </c>
      <c r="H34" s="20" t="s">
        <v>5415</v>
      </c>
      <c r="I34" s="20">
        <v>200</v>
      </c>
      <c r="J34" s="20"/>
      <c r="K34" s="201"/>
      <c r="L34" s="20"/>
      <c r="M34" s="20"/>
      <c r="N34" s="20" t="s">
        <v>5355</v>
      </c>
      <c r="O34" s="20" t="s">
        <v>5705</v>
      </c>
      <c r="P34" s="20" t="s">
        <v>5681</v>
      </c>
      <c r="Q34" s="285" t="s">
        <v>5336</v>
      </c>
    </row>
    <row r="35" spans="1:17" s="8" customFormat="1" ht="45">
      <c r="A35" s="20" t="str" cm="1">
        <f t="array" aca="1" ref="A35" ca="1">VLOOKUP(RIGHT(CELL("filename",$B32),LEN(CELL("filename",$B32))-FIND("]",CELL("filename",$B32))),'外部インタフェース一覧(計算用)'!$B:$G,6,FALSE)&amp;"_"&amp;$C35&amp;"_new"</f>
        <v>NUTRITION_CARE_PLAN_2024_FORM_0110_2021_plan_content_of_nutritional_care_05_new</v>
      </c>
      <c r="B35" s="283">
        <f t="shared" si="0"/>
        <v>32</v>
      </c>
      <c r="C35" s="20" t="s">
        <v>751</v>
      </c>
      <c r="D35" s="173" t="s">
        <v>5710</v>
      </c>
      <c r="E35" s="20" t="str">
        <f ca="1">IF($F35="-", "追加", VLOOKUP($A35, summary!$H:$O, 6, FALSE))</f>
        <v>plan_content_of_nutritional_care_05</v>
      </c>
      <c r="F35" s="20" t="str">
        <f ca="1">IF(VLOOKUP($A35, summary!$H:$O, 7, FALSE)="追加", "-", VLOOKUP($A35, summary!$H:$O, 7, FALSE))</f>
        <v>栄養ケア・経口移行・経口維持計画5　栄養ケアの具体的内容（頻度、期間）</v>
      </c>
      <c r="G35" s="20" t="s">
        <v>5214</v>
      </c>
      <c r="H35" s="20" t="s">
        <v>5415</v>
      </c>
      <c r="I35" s="20">
        <v>400</v>
      </c>
      <c r="J35" s="20"/>
      <c r="K35" s="201"/>
      <c r="L35" s="20"/>
      <c r="M35" s="20"/>
      <c r="N35" s="20" t="s">
        <v>5355</v>
      </c>
      <c r="O35" s="20" t="s">
        <v>5705</v>
      </c>
      <c r="P35" s="20" t="s">
        <v>5681</v>
      </c>
      <c r="Q35" s="285" t="s">
        <v>5336</v>
      </c>
    </row>
    <row r="36" spans="1:17" s="8" customFormat="1" ht="33.75">
      <c r="A36" s="20" t="str" cm="1">
        <f t="array" aca="1" ref="A36" ca="1">VLOOKUP(RIGHT(CELL("filename",$B33),LEN(CELL("filename",$B33))-FIND("]",CELL("filename",$B33))),'外部インタフェース一覧(計算用)'!$B:$G,6,FALSE)&amp;"_"&amp;$C36&amp;"_new"</f>
        <v>NUTRITION_CARE_PLAN_2024_FORM_0110_2021_support_viewpoint_notice_new</v>
      </c>
      <c r="B36" s="283">
        <f t="shared" si="0"/>
        <v>33</v>
      </c>
      <c r="C36" s="20" t="s">
        <v>5659</v>
      </c>
      <c r="D36" s="20" t="s">
        <v>5711</v>
      </c>
      <c r="E36" s="20" t="str">
        <f ca="1">IF($F36="-", "追加", VLOOKUP($A36, summary!$H:$O, 6, FALSE))</f>
        <v>support_viewpoint_notice</v>
      </c>
      <c r="F36" s="20" t="str">
        <f ca="1">IF(VLOOKUP($A36, summary!$H:$O, 7, FALSE)="追加", "-", VLOOKUP($A36, summary!$H:$O, 7, FALSE))</f>
        <v>特記事項</v>
      </c>
      <c r="G36" s="20" t="s">
        <v>5214</v>
      </c>
      <c r="H36" s="20" t="s">
        <v>5415</v>
      </c>
      <c r="I36" s="20">
        <v>200</v>
      </c>
      <c r="J36" s="20"/>
      <c r="K36" s="201"/>
      <c r="L36" s="20"/>
      <c r="M36" s="20"/>
      <c r="N36" s="20" t="s">
        <v>5355</v>
      </c>
      <c r="O36" s="20" t="s">
        <v>5291</v>
      </c>
      <c r="P36" s="20" t="s">
        <v>5681</v>
      </c>
      <c r="Q36" s="285" t="s">
        <v>5336</v>
      </c>
    </row>
    <row r="37" spans="1:17" s="8" customFormat="1" ht="33.75">
      <c r="A37" s="20" t="str" cm="1">
        <f t="array" aca="1" ref="A37" ca="1">VLOOKUP(RIGHT(CELL("filename",$B34),LEN(CELL("filename",$B34))-FIND("]",CELL("filename",$B34))),'外部インタフェース一覧(計算用)'!$B:$G,6,FALSE)&amp;"_"&amp;$C37&amp;"_new"</f>
        <v>NUTRITION_CARE_PLAN_2024_FORM_0110_2021_is_nutrition_management_addition_new</v>
      </c>
      <c r="B37" s="283">
        <f t="shared" si="0"/>
        <v>34</v>
      </c>
      <c r="C37" s="20" t="s">
        <v>5712</v>
      </c>
      <c r="D37" s="173" t="s">
        <v>5713</v>
      </c>
      <c r="E37" s="20" t="str">
        <f ca="1">IF($F37="-", "追加", VLOOKUP($A37, summary!$H:$O, 6, FALSE))</f>
        <v>is_nutrition_management_addition</v>
      </c>
      <c r="F37" s="20" t="str">
        <f ca="1">IF(VLOOKUP($A37, summary!$H:$O, 7, FALSE)="追加", "-", VLOOKUP($A37, summary!$H:$O, 7, FALSE))</f>
        <v>算定加算　栄養マネジメント強化加算</v>
      </c>
      <c r="G37" s="20" t="s">
        <v>5214</v>
      </c>
      <c r="H37" s="20" t="s">
        <v>5245</v>
      </c>
      <c r="I37" s="20">
        <v>1</v>
      </c>
      <c r="J37" s="20"/>
      <c r="K37" s="201"/>
      <c r="L37" s="20"/>
      <c r="M37" s="20"/>
      <c r="N37" s="20" t="s">
        <v>5674</v>
      </c>
      <c r="O37" s="20" t="s">
        <v>5714</v>
      </c>
      <c r="P37" s="20"/>
      <c r="Q37" s="20" t="s">
        <v>5263</v>
      </c>
    </row>
    <row r="38" spans="1:17" s="8" customFormat="1" ht="33.75">
      <c r="A38" s="468" t="str" cm="1">
        <f t="array" aca="1" ref="A38" ca="1">VLOOKUP(RIGHT(CELL("filename",$B35),LEN(CELL("filename",$B35))-FIND("]",CELL("filename",$B35))),'外部インタフェース一覧(計算用)'!$B:$G,6,FALSE)&amp;"_"&amp;$C38&amp;"_new"</f>
        <v>NUTRITION_CARE_PLAN_2024_FORM_0110_2021_oral_shift_addition_new</v>
      </c>
      <c r="B38" s="283">
        <f t="shared" si="0"/>
        <v>35</v>
      </c>
      <c r="C38" s="253" t="s">
        <v>5715</v>
      </c>
      <c r="D38" s="173" t="s">
        <v>5716</v>
      </c>
      <c r="E38" s="253" t="str">
        <f ca="1">IF($F38="-", "追加", VLOOKUP($A38, summary!$H:$O, 6, FALSE))</f>
        <v>oral_shift_addition</v>
      </c>
      <c r="F38" s="253" t="str">
        <f ca="1">IF(VLOOKUP($A38, summary!$H:$O, 7, FALSE)="追加", "-", VLOOKUP($A38, summary!$H:$O, 7, FALSE))</f>
        <v>算定加算　経口移行加算</v>
      </c>
      <c r="G38" s="253" t="s">
        <v>5214</v>
      </c>
      <c r="H38" s="253" t="s">
        <v>5245</v>
      </c>
      <c r="I38" s="253">
        <v>1</v>
      </c>
      <c r="J38" s="253"/>
      <c r="K38" s="201"/>
      <c r="L38" s="253"/>
      <c r="M38" s="253"/>
      <c r="N38" s="253" t="s">
        <v>5674</v>
      </c>
      <c r="O38" s="510"/>
      <c r="P38" s="20"/>
      <c r="Q38" s="20" t="s">
        <v>5263</v>
      </c>
    </row>
    <row r="39" spans="1:17" s="8" customFormat="1" ht="33.75">
      <c r="A39" s="468" t="str" cm="1">
        <f t="array" aca="1" ref="A39" ca="1">VLOOKUP(RIGHT(CELL("filename",$B36),LEN(CELL("filename",$B36))-FIND("]",CELL("filename",$B36))),'外部インタフェース一覧(計算用)'!$B:$G,6,FALSE)&amp;"_"&amp;$C39&amp;"_new"</f>
        <v>NUTRITION_CARE_PLAN_2024_FORM_0110_2021_oral_maintenance_addition_01_new</v>
      </c>
      <c r="B39" s="283">
        <f t="shared" si="0"/>
        <v>36</v>
      </c>
      <c r="C39" s="253" t="s">
        <v>5717</v>
      </c>
      <c r="D39" s="173" t="s">
        <v>5718</v>
      </c>
      <c r="E39" s="253" t="str">
        <f ca="1">IF($F39="-", "追加", VLOOKUP($A39, summary!$H:$O, 6, FALSE))</f>
        <v>oral_maintenance_addition_01</v>
      </c>
      <c r="F39" s="253" t="str">
        <f ca="1">IF(VLOOKUP($A39, summary!$H:$O, 7, FALSE)="追加", "-", VLOOKUP($A39, summary!$H:$O, 7, FALSE))</f>
        <v>算定加算　経口維持加算(Ⅰ)</v>
      </c>
      <c r="G39" s="253" t="s">
        <v>5214</v>
      </c>
      <c r="H39" s="253" t="s">
        <v>5245</v>
      </c>
      <c r="I39" s="253">
        <v>1</v>
      </c>
      <c r="J39" s="253"/>
      <c r="K39" s="201"/>
      <c r="L39" s="253"/>
      <c r="M39" s="253"/>
      <c r="N39" s="253" t="s">
        <v>5674</v>
      </c>
      <c r="O39" s="510"/>
      <c r="P39" s="20"/>
      <c r="Q39" s="20" t="s">
        <v>5263</v>
      </c>
    </row>
    <row r="40" spans="1:17" s="8" customFormat="1" ht="33.75">
      <c r="A40" s="468" t="str" cm="1">
        <f t="array" aca="1" ref="A40" ca="1">VLOOKUP(RIGHT(CELL("filename",$B37),LEN(CELL("filename",$B37))-FIND("]",CELL("filename",$B37))),'外部インタフェース一覧(計算用)'!$B:$G,6,FALSE)&amp;"_"&amp;$C40&amp;"_new"</f>
        <v>NUTRITION_CARE_PLAN_2024_FORM_0110_2021_oral_maintenance_addition_02_new</v>
      </c>
      <c r="B40" s="283">
        <f t="shared" si="0"/>
        <v>37</v>
      </c>
      <c r="C40" s="253" t="s">
        <v>5719</v>
      </c>
      <c r="D40" s="173" t="s">
        <v>5720</v>
      </c>
      <c r="E40" s="253" t="str">
        <f ca="1">IF($F40="-", "追加", VLOOKUP($A40, summary!$H:$O, 6, FALSE))</f>
        <v>oral_maintenance_addition_02</v>
      </c>
      <c r="F40" s="253" t="str">
        <f ca="1">IF(VLOOKUP($A40, summary!$H:$O, 7, FALSE)="追加", "-", VLOOKUP($A40, summary!$H:$O, 7, FALSE))</f>
        <v>算定加算　経口維持加算(Ⅱ)</v>
      </c>
      <c r="G40" s="253" t="s">
        <v>5214</v>
      </c>
      <c r="H40" s="253" t="s">
        <v>5245</v>
      </c>
      <c r="I40" s="253">
        <v>1</v>
      </c>
      <c r="J40" s="253"/>
      <c r="K40" s="201"/>
      <c r="L40" s="253"/>
      <c r="M40" s="253"/>
      <c r="N40" s="253" t="s">
        <v>5674</v>
      </c>
      <c r="O40" s="510"/>
      <c r="P40" s="20"/>
      <c r="Q40" s="20" t="s">
        <v>5263</v>
      </c>
    </row>
    <row r="41" spans="1:17" s="8" customFormat="1" ht="33.75">
      <c r="A41" s="20" t="str" cm="1">
        <f t="array" aca="1" ref="A41" ca="1">VLOOKUP(RIGHT(CELL("filename",$B38),LEN(CELL("filename",$B38))-FIND("]",CELL("filename",$B38))),'外部インタフェース一覧(計算用)'!$B:$G,6,FALSE)&amp;"_"&amp;$C41&amp;"_new"</f>
        <v>NUTRITION_CARE_PLAN_2024_FORM_0110_2021_dietetic_food_addition_new</v>
      </c>
      <c r="B41" s="283">
        <f t="shared" si="0"/>
        <v>38</v>
      </c>
      <c r="C41" s="20" t="s">
        <v>5721</v>
      </c>
      <c r="D41" s="173" t="s">
        <v>5722</v>
      </c>
      <c r="E41" s="20" t="str">
        <f ca="1">IF($F41="-", "追加", VLOOKUP($A41, summary!$H:$O, 6, FALSE))</f>
        <v>dietetic_food_addition</v>
      </c>
      <c r="F41" s="20" t="str">
        <f ca="1">IF(VLOOKUP($A41, summary!$H:$O, 7, FALSE)="追加", "-", VLOOKUP($A41, summary!$H:$O, 7, FALSE))</f>
        <v>算定加算　療養食加算</v>
      </c>
      <c r="G41" s="20" t="s">
        <v>5214</v>
      </c>
      <c r="H41" s="20" t="s">
        <v>5245</v>
      </c>
      <c r="I41" s="20">
        <v>1</v>
      </c>
      <c r="J41" s="20"/>
      <c r="K41" s="201"/>
      <c r="L41" s="20"/>
      <c r="M41" s="20"/>
      <c r="N41" s="20" t="s">
        <v>5674</v>
      </c>
      <c r="O41" s="20" t="s">
        <v>5705</v>
      </c>
      <c r="P41" s="20"/>
      <c r="Q41" s="20" t="s">
        <v>5263</v>
      </c>
    </row>
    <row r="42" spans="1:17" s="8" customFormat="1" ht="45">
      <c r="A42" s="20" t="str" cm="1">
        <f t="array" aca="1" ref="A42" ca="1">VLOOKUP(RIGHT(CELL("filename",$B39),LEN(CELL("filename",$B39))-FIND("]",CELL("filename",$B39))),'外部インタフェース一覧(計算用)'!$B:$G,6,FALSE)&amp;"_"&amp;$C42&amp;"_new"</f>
        <v>NUTRITION_CARE_PLAN_2024_FORM_0110_2021_implementation_date_01_new</v>
      </c>
      <c r="B42" s="283">
        <f t="shared" si="0"/>
        <v>39</v>
      </c>
      <c r="C42" s="20" t="s">
        <v>5723</v>
      </c>
      <c r="D42" s="173" t="s">
        <v>5724</v>
      </c>
      <c r="E42" s="20" t="str">
        <f ca="1">IF($F42="-", "追加", VLOOKUP($A42, summary!$H:$O, 6, FALSE))</f>
        <v>implementation_date_01</v>
      </c>
      <c r="F42" s="20" t="str">
        <f ca="1">IF(VLOOKUP($A42, summary!$H:$O, 7, FALSE)="追加", "-", VLOOKUP($A42, summary!$H:$O, 7, FALSE))</f>
        <v>栄養ケア提供経過記録1　実施日</v>
      </c>
      <c r="G42" s="20" t="s">
        <v>5214</v>
      </c>
      <c r="H42" s="20" t="s">
        <v>5245</v>
      </c>
      <c r="I42" s="20">
        <v>8</v>
      </c>
      <c r="J42" s="20"/>
      <c r="K42" s="201"/>
      <c r="L42" s="20" t="s">
        <v>5519</v>
      </c>
      <c r="M42" s="20" t="s">
        <v>5249</v>
      </c>
      <c r="N42" s="20" t="s">
        <v>5355</v>
      </c>
      <c r="O42" s="20" t="s">
        <v>5684</v>
      </c>
      <c r="P42" s="20"/>
      <c r="Q42" s="20" t="s">
        <v>5521</v>
      </c>
    </row>
    <row r="43" spans="1:17" s="8" customFormat="1" ht="45">
      <c r="A43" s="20" t="str" cm="1">
        <f t="array" aca="1" ref="A43" ca="1">VLOOKUP(RIGHT(CELL("filename",$B40),LEN(CELL("filename",$B40))-FIND("]",CELL("filename",$B40))),'外部インタフェース一覧(計算用)'!$B:$G,6,FALSE)&amp;"_"&amp;$C43&amp;"_new"</f>
        <v>NUTRITION_CARE_PLAN_2024_FORM_0110_2021_service_provision_items_01_new</v>
      </c>
      <c r="B43" s="283">
        <f t="shared" si="0"/>
        <v>40</v>
      </c>
      <c r="C43" s="20" t="s">
        <v>5725</v>
      </c>
      <c r="D43" s="173" t="s">
        <v>5726</v>
      </c>
      <c r="E43" s="20" t="str">
        <f ca="1">IF($F43="-", "追加", VLOOKUP($A43, summary!$H:$O, 6, FALSE))</f>
        <v>service_provision_items_01</v>
      </c>
      <c r="F43" s="20" t="str">
        <f ca="1">IF(VLOOKUP($A43, summary!$H:$O, 7, FALSE)="追加", "-", VLOOKUP($A43, summary!$H:$O, 7, FALSE))</f>
        <v>栄養ケア提供経過記録1　サービス提供項目</v>
      </c>
      <c r="G43" s="20" t="s">
        <v>5214</v>
      </c>
      <c r="H43" s="20" t="s">
        <v>5415</v>
      </c>
      <c r="I43" s="20">
        <v>100</v>
      </c>
      <c r="J43" s="20"/>
      <c r="K43" s="201"/>
      <c r="L43" s="20"/>
      <c r="M43" s="20"/>
      <c r="N43" s="20" t="s">
        <v>5355</v>
      </c>
      <c r="O43" s="20" t="s">
        <v>5291</v>
      </c>
      <c r="P43" s="20" t="s">
        <v>5681</v>
      </c>
      <c r="Q43" s="285" t="s">
        <v>5336</v>
      </c>
    </row>
    <row r="44" spans="1:17" s="8" customFormat="1" ht="45">
      <c r="A44" s="20" t="str" cm="1">
        <f t="array" aca="1" ref="A44" ca="1">VLOOKUP(RIGHT(CELL("filename",$B41),LEN(CELL("filename",$B41))-FIND("]",CELL("filename",$B41))),'外部インタフェース一覧(計算用)'!$B:$G,6,FALSE)&amp;"_"&amp;$C44&amp;"_new"</f>
        <v>NUTRITION_CARE_PLAN_2024_FORM_0110_2021_implementation_date_02_new</v>
      </c>
      <c r="B44" s="283">
        <f t="shared" si="0"/>
        <v>41</v>
      </c>
      <c r="C44" s="20" t="s">
        <v>771</v>
      </c>
      <c r="D44" s="173" t="s">
        <v>5727</v>
      </c>
      <c r="E44" s="20" t="str">
        <f ca="1">IF($F44="-", "追加", VLOOKUP($A44, summary!$H:$O, 6, FALSE))</f>
        <v>implementation_date_02</v>
      </c>
      <c r="F44" s="20" t="str">
        <f ca="1">IF(VLOOKUP($A44, summary!$H:$O, 7, FALSE)="追加", "-", VLOOKUP($A44, summary!$H:$O, 7, FALSE))</f>
        <v>栄養ケア提供経過記録2　実施日</v>
      </c>
      <c r="G44" s="20" t="s">
        <v>5214</v>
      </c>
      <c r="H44" s="20" t="s">
        <v>5245</v>
      </c>
      <c r="I44" s="20">
        <v>8</v>
      </c>
      <c r="J44" s="20"/>
      <c r="K44" s="201"/>
      <c r="L44" s="20" t="s">
        <v>5519</v>
      </c>
      <c r="M44" s="20" t="s">
        <v>5249</v>
      </c>
      <c r="N44" s="20" t="s">
        <v>5355</v>
      </c>
      <c r="O44" s="20" t="s">
        <v>5684</v>
      </c>
      <c r="P44" s="20"/>
      <c r="Q44" s="20" t="s">
        <v>5521</v>
      </c>
    </row>
    <row r="45" spans="1:17" s="8" customFormat="1" ht="45">
      <c r="A45" s="20" t="str" cm="1">
        <f t="array" aca="1" ref="A45" ca="1">VLOOKUP(RIGHT(CELL("filename",$B42),LEN(CELL("filename",$B42))-FIND("]",CELL("filename",$B42))),'外部インタフェース一覧(計算用)'!$B:$G,6,FALSE)&amp;"_"&amp;$C45&amp;"_new"</f>
        <v>NUTRITION_CARE_PLAN_2024_FORM_0110_2021_service_provision_items_02_new</v>
      </c>
      <c r="B45" s="283">
        <f t="shared" si="0"/>
        <v>42</v>
      </c>
      <c r="C45" s="20" t="s">
        <v>773</v>
      </c>
      <c r="D45" s="173" t="s">
        <v>5728</v>
      </c>
      <c r="E45" s="20" t="str">
        <f ca="1">IF($F45="-", "追加", VLOOKUP($A45, summary!$H:$O, 6, FALSE))</f>
        <v>service_provision_items_02</v>
      </c>
      <c r="F45" s="20" t="str">
        <f ca="1">IF(VLOOKUP($A45, summary!$H:$O, 7, FALSE)="追加", "-", VLOOKUP($A45, summary!$H:$O, 7, FALSE))</f>
        <v>栄養ケア提供経過記録2　サービス提供項目</v>
      </c>
      <c r="G45" s="20" t="s">
        <v>5214</v>
      </c>
      <c r="H45" s="20" t="s">
        <v>5415</v>
      </c>
      <c r="I45" s="20">
        <v>100</v>
      </c>
      <c r="J45" s="20"/>
      <c r="K45" s="201"/>
      <c r="L45" s="20"/>
      <c r="M45" s="20"/>
      <c r="N45" s="20" t="s">
        <v>5355</v>
      </c>
      <c r="O45" s="20" t="s">
        <v>5291</v>
      </c>
      <c r="P45" s="20" t="s">
        <v>5681</v>
      </c>
      <c r="Q45" s="285" t="s">
        <v>5336</v>
      </c>
    </row>
    <row r="46" spans="1:17" s="8" customFormat="1" ht="45">
      <c r="A46" s="20" t="str" cm="1">
        <f t="array" aca="1" ref="A46" ca="1">VLOOKUP(RIGHT(CELL("filename",$B43),LEN(CELL("filename",$B43))-FIND("]",CELL("filename",$B43))),'外部インタフェース一覧(計算用)'!$B:$G,6,FALSE)&amp;"_"&amp;$C46&amp;"_new"</f>
        <v>NUTRITION_CARE_PLAN_2024_FORM_0110_2021_implementation_date_03_new</v>
      </c>
      <c r="B46" s="283">
        <f t="shared" si="0"/>
        <v>43</v>
      </c>
      <c r="C46" s="20" t="s">
        <v>775</v>
      </c>
      <c r="D46" s="173" t="s">
        <v>5729</v>
      </c>
      <c r="E46" s="20" t="str">
        <f ca="1">IF($F46="-", "追加", VLOOKUP($A46, summary!$H:$O, 6, FALSE))</f>
        <v>implementation_date_03</v>
      </c>
      <c r="F46" s="20" t="str">
        <f ca="1">IF(VLOOKUP($A46, summary!$H:$O, 7, FALSE)="追加", "-", VLOOKUP($A46, summary!$H:$O, 7, FALSE))</f>
        <v>栄養ケア提供経過記録3　実施日</v>
      </c>
      <c r="G46" s="20" t="s">
        <v>5214</v>
      </c>
      <c r="H46" s="20" t="s">
        <v>5245</v>
      </c>
      <c r="I46" s="20">
        <v>8</v>
      </c>
      <c r="J46" s="20"/>
      <c r="K46" s="201"/>
      <c r="L46" s="20" t="s">
        <v>5519</v>
      </c>
      <c r="M46" s="20" t="s">
        <v>5249</v>
      </c>
      <c r="N46" s="20" t="s">
        <v>5355</v>
      </c>
      <c r="O46" s="20" t="s">
        <v>5684</v>
      </c>
      <c r="P46" s="20"/>
      <c r="Q46" s="20" t="s">
        <v>5521</v>
      </c>
    </row>
    <row r="47" spans="1:17" s="8" customFormat="1" ht="45">
      <c r="A47" s="20" t="str" cm="1">
        <f t="array" aca="1" ref="A47" ca="1">VLOOKUP(RIGHT(CELL("filename",$B44),LEN(CELL("filename",$B44))-FIND("]",CELL("filename",$B44))),'外部インタフェース一覧(計算用)'!$B:$G,6,FALSE)&amp;"_"&amp;$C47&amp;"_new"</f>
        <v>NUTRITION_CARE_PLAN_2024_FORM_0110_2021_service_provision_items_03_new</v>
      </c>
      <c r="B47" s="283">
        <f t="shared" si="0"/>
        <v>44</v>
      </c>
      <c r="C47" s="20" t="s">
        <v>777</v>
      </c>
      <c r="D47" s="173" t="s">
        <v>5730</v>
      </c>
      <c r="E47" s="20" t="str">
        <f ca="1">IF($F47="-", "追加", VLOOKUP($A47, summary!$H:$O, 6, FALSE))</f>
        <v>service_provision_items_03</v>
      </c>
      <c r="F47" s="20" t="str">
        <f ca="1">IF(VLOOKUP($A47, summary!$H:$O, 7, FALSE)="追加", "-", VLOOKUP($A47, summary!$H:$O, 7, FALSE))</f>
        <v>栄養ケア提供経過記録3　サービス提供項目</v>
      </c>
      <c r="G47" s="20" t="s">
        <v>5214</v>
      </c>
      <c r="H47" s="20" t="s">
        <v>5415</v>
      </c>
      <c r="I47" s="20">
        <v>100</v>
      </c>
      <c r="J47" s="20"/>
      <c r="K47" s="201"/>
      <c r="L47" s="20"/>
      <c r="M47" s="20"/>
      <c r="N47" s="20" t="s">
        <v>5355</v>
      </c>
      <c r="O47" s="20" t="s">
        <v>5291</v>
      </c>
      <c r="P47" s="20" t="s">
        <v>5681</v>
      </c>
      <c r="Q47" s="285" t="s">
        <v>5336</v>
      </c>
    </row>
    <row r="48" spans="1:17" s="8" customFormat="1" ht="45">
      <c r="A48" s="20" t="str" cm="1">
        <f t="array" aca="1" ref="A48" ca="1">VLOOKUP(RIGHT(CELL("filename",$B45),LEN(CELL("filename",$B45))-FIND("]",CELL("filename",$B45))),'外部インタフェース一覧(計算用)'!$B:$G,6,FALSE)&amp;"_"&amp;$C48&amp;"_new"</f>
        <v>NUTRITION_CARE_PLAN_2024_FORM_0110_2021_implementation_date_04_new</v>
      </c>
      <c r="B48" s="283">
        <f t="shared" si="0"/>
        <v>45</v>
      </c>
      <c r="C48" s="20" t="s">
        <v>779</v>
      </c>
      <c r="D48" s="173" t="s">
        <v>5731</v>
      </c>
      <c r="E48" s="20" t="str">
        <f ca="1">IF($F48="-", "追加", VLOOKUP($A48, summary!$H:$O, 6, FALSE))</f>
        <v>implementation_date_04</v>
      </c>
      <c r="F48" s="20" t="str">
        <f ca="1">IF(VLOOKUP($A48, summary!$H:$O, 7, FALSE)="追加", "-", VLOOKUP($A48, summary!$H:$O, 7, FALSE))</f>
        <v>栄養ケア提供経過記録4　実施日</v>
      </c>
      <c r="G48" s="20" t="s">
        <v>5214</v>
      </c>
      <c r="H48" s="20" t="s">
        <v>5245</v>
      </c>
      <c r="I48" s="20">
        <v>8</v>
      </c>
      <c r="J48" s="20"/>
      <c r="K48" s="201"/>
      <c r="L48" s="20" t="s">
        <v>5519</v>
      </c>
      <c r="M48" s="20" t="s">
        <v>5249</v>
      </c>
      <c r="N48" s="20" t="s">
        <v>5355</v>
      </c>
      <c r="O48" s="20" t="s">
        <v>5684</v>
      </c>
      <c r="P48" s="20"/>
      <c r="Q48" s="20" t="s">
        <v>5521</v>
      </c>
    </row>
    <row r="49" spans="1:17" s="8" customFormat="1" ht="45">
      <c r="A49" s="20" t="str" cm="1">
        <f t="array" aca="1" ref="A49" ca="1">VLOOKUP(RIGHT(CELL("filename",$B46),LEN(CELL("filename",$B46))-FIND("]",CELL("filename",$B46))),'外部インタフェース一覧(計算用)'!$B:$G,6,FALSE)&amp;"_"&amp;$C49&amp;"_new"</f>
        <v>NUTRITION_CARE_PLAN_2024_FORM_0110_2021_service_provision_items_04_new</v>
      </c>
      <c r="B49" s="283">
        <f t="shared" si="0"/>
        <v>46</v>
      </c>
      <c r="C49" s="20" t="s">
        <v>781</v>
      </c>
      <c r="D49" s="173" t="s">
        <v>5732</v>
      </c>
      <c r="E49" s="20" t="str">
        <f ca="1">IF($F49="-", "追加", VLOOKUP($A49, summary!$H:$O, 6, FALSE))</f>
        <v>service_provision_items_04</v>
      </c>
      <c r="F49" s="20" t="str">
        <f ca="1">IF(VLOOKUP($A49, summary!$H:$O, 7, FALSE)="追加", "-", VLOOKUP($A49, summary!$H:$O, 7, FALSE))</f>
        <v>栄養ケア提供経過記録4　サービス提供項目</v>
      </c>
      <c r="G49" s="20" t="s">
        <v>5214</v>
      </c>
      <c r="H49" s="20" t="s">
        <v>5415</v>
      </c>
      <c r="I49" s="20">
        <v>100</v>
      </c>
      <c r="J49" s="20"/>
      <c r="K49" s="201"/>
      <c r="L49" s="20"/>
      <c r="M49" s="20"/>
      <c r="N49" s="20" t="s">
        <v>5355</v>
      </c>
      <c r="O49" s="20" t="s">
        <v>5291</v>
      </c>
      <c r="P49" s="20" t="s">
        <v>5681</v>
      </c>
      <c r="Q49" s="285" t="s">
        <v>5336</v>
      </c>
    </row>
    <row r="50" spans="1:17" s="8" customFormat="1" ht="45">
      <c r="A50" s="20" t="str" cm="1">
        <f t="array" aca="1" ref="A50" ca="1">VLOOKUP(RIGHT(CELL("filename",$B47),LEN(CELL("filename",$B47))-FIND("]",CELL("filename",$B47))),'外部インタフェース一覧(計算用)'!$B:$G,6,FALSE)&amp;"_"&amp;$C50&amp;"_new"</f>
        <v>NUTRITION_CARE_PLAN_2024_FORM_0110_2021_implementation_date_05_new</v>
      </c>
      <c r="B50" s="283">
        <f t="shared" si="0"/>
        <v>47</v>
      </c>
      <c r="C50" s="20" t="s">
        <v>783</v>
      </c>
      <c r="D50" s="173" t="s">
        <v>5733</v>
      </c>
      <c r="E50" s="20" t="str">
        <f ca="1">IF($F50="-", "追加", VLOOKUP($A50, summary!$H:$O, 6, FALSE))</f>
        <v>implementation_date_05</v>
      </c>
      <c r="F50" s="20" t="str">
        <f ca="1">IF(VLOOKUP($A50, summary!$H:$O, 7, FALSE)="追加", "-", VLOOKUP($A50, summary!$H:$O, 7, FALSE))</f>
        <v>栄養ケア提供経過記録5　実施日</v>
      </c>
      <c r="G50" s="20" t="s">
        <v>5214</v>
      </c>
      <c r="H50" s="20" t="s">
        <v>5245</v>
      </c>
      <c r="I50" s="20">
        <v>8</v>
      </c>
      <c r="J50" s="20"/>
      <c r="K50" s="201"/>
      <c r="L50" s="20" t="s">
        <v>5519</v>
      </c>
      <c r="M50" s="20" t="s">
        <v>5249</v>
      </c>
      <c r="N50" s="20" t="s">
        <v>5355</v>
      </c>
      <c r="O50" s="20" t="s">
        <v>5684</v>
      </c>
      <c r="P50" s="20"/>
      <c r="Q50" s="20" t="s">
        <v>5521</v>
      </c>
    </row>
    <row r="51" spans="1:17" s="8" customFormat="1" ht="45">
      <c r="A51" s="20" t="str" cm="1">
        <f t="array" aca="1" ref="A51" ca="1">VLOOKUP(RIGHT(CELL("filename",$B48),LEN(CELL("filename",$B48))-FIND("]",CELL("filename",$B48))),'外部インタフェース一覧(計算用)'!$B:$G,6,FALSE)&amp;"_"&amp;$C51&amp;"_new"</f>
        <v>NUTRITION_CARE_PLAN_2024_FORM_0110_2021_service_provision_items_05_new</v>
      </c>
      <c r="B51" s="283">
        <f t="shared" si="0"/>
        <v>48</v>
      </c>
      <c r="C51" s="20" t="s">
        <v>785</v>
      </c>
      <c r="D51" s="173" t="s">
        <v>5734</v>
      </c>
      <c r="E51" s="20" t="str">
        <f ca="1">IF($F51="-", "追加", VLOOKUP($A51, summary!$H:$O, 6, FALSE))</f>
        <v>service_provision_items_05</v>
      </c>
      <c r="F51" s="20" t="str">
        <f ca="1">IF(VLOOKUP($A51, summary!$H:$O, 7, FALSE)="追加", "-", VLOOKUP($A51, summary!$H:$O, 7, FALSE))</f>
        <v>栄養ケア提供経過記録5　サービス提供項目</v>
      </c>
      <c r="G51" s="20" t="s">
        <v>5214</v>
      </c>
      <c r="H51" s="20" t="s">
        <v>5415</v>
      </c>
      <c r="I51" s="20">
        <v>100</v>
      </c>
      <c r="J51" s="20"/>
      <c r="K51" s="201"/>
      <c r="L51" s="20"/>
      <c r="M51" s="20"/>
      <c r="N51" s="20" t="s">
        <v>5355</v>
      </c>
      <c r="O51" s="20" t="s">
        <v>5291</v>
      </c>
      <c r="P51" s="20" t="s">
        <v>5681</v>
      </c>
      <c r="Q51" s="285" t="s">
        <v>5336</v>
      </c>
    </row>
    <row r="52" spans="1:17" s="8" customFormat="1" ht="45">
      <c r="A52" s="20" t="str" cm="1">
        <f t="array" aca="1" ref="A52" ca="1">VLOOKUP(RIGHT(CELL("filename",$B49),LEN(CELL("filename",$B49))-FIND("]",CELL("filename",$B49))),'外部インタフェース一覧(計算用)'!$B:$G,6,FALSE)&amp;"_"&amp;$C52&amp;"_new"</f>
        <v>NUTRITION_CARE_PLAN_2024_FORM_0110_2021_implementation_date_06_new</v>
      </c>
      <c r="B52" s="283">
        <f t="shared" si="0"/>
        <v>49</v>
      </c>
      <c r="C52" s="20" t="s">
        <v>787</v>
      </c>
      <c r="D52" s="173" t="s">
        <v>5735</v>
      </c>
      <c r="E52" s="20" t="str">
        <f ca="1">IF($F52="-", "追加", VLOOKUP($A52, summary!$H:$O, 6, FALSE))</f>
        <v>implementation_date_06</v>
      </c>
      <c r="F52" s="20" t="str">
        <f ca="1">IF(VLOOKUP($A52, summary!$H:$O, 7, FALSE)="追加", "-", VLOOKUP($A52, summary!$H:$O, 7, FALSE))</f>
        <v>栄養ケア提供経過記録6　実施日</v>
      </c>
      <c r="G52" s="20" t="s">
        <v>5214</v>
      </c>
      <c r="H52" s="20" t="s">
        <v>5245</v>
      </c>
      <c r="I52" s="20">
        <v>8</v>
      </c>
      <c r="J52" s="20"/>
      <c r="K52" s="201"/>
      <c r="L52" s="20" t="s">
        <v>5519</v>
      </c>
      <c r="M52" s="20" t="s">
        <v>5249</v>
      </c>
      <c r="N52" s="20" t="s">
        <v>5355</v>
      </c>
      <c r="O52" s="20" t="s">
        <v>5684</v>
      </c>
      <c r="P52" s="20"/>
      <c r="Q52" s="20" t="s">
        <v>5521</v>
      </c>
    </row>
    <row r="53" spans="1:17" s="8" customFormat="1" ht="45">
      <c r="A53" s="20" t="str" cm="1">
        <f t="array" aca="1" ref="A53" ca="1">VLOOKUP(RIGHT(CELL("filename",$B50),LEN(CELL("filename",$B50))-FIND("]",CELL("filename",$B50))),'外部インタフェース一覧(計算用)'!$B:$G,6,FALSE)&amp;"_"&amp;$C53&amp;"_new"</f>
        <v>NUTRITION_CARE_PLAN_2024_FORM_0110_2021_service_provision_items_06_new</v>
      </c>
      <c r="B53" s="283">
        <f t="shared" si="0"/>
        <v>50</v>
      </c>
      <c r="C53" s="20" t="s">
        <v>789</v>
      </c>
      <c r="D53" s="173" t="s">
        <v>5736</v>
      </c>
      <c r="E53" s="20" t="str">
        <f ca="1">IF($F53="-", "追加", VLOOKUP($A53, summary!$H:$O, 6, FALSE))</f>
        <v>service_provision_items_06</v>
      </c>
      <c r="F53" s="20" t="str">
        <f ca="1">IF(VLOOKUP($A53, summary!$H:$O, 7, FALSE)="追加", "-", VLOOKUP($A53, summary!$H:$O, 7, FALSE))</f>
        <v>栄養ケア提供経過記録6　サービス提供項目</v>
      </c>
      <c r="G53" s="20" t="s">
        <v>5214</v>
      </c>
      <c r="H53" s="20" t="s">
        <v>5415</v>
      </c>
      <c r="I53" s="20">
        <v>100</v>
      </c>
      <c r="J53" s="20"/>
      <c r="K53" s="201"/>
      <c r="L53" s="20"/>
      <c r="M53" s="20"/>
      <c r="N53" s="20" t="s">
        <v>5355</v>
      </c>
      <c r="O53" s="20" t="s">
        <v>5291</v>
      </c>
      <c r="P53" s="20" t="s">
        <v>5681</v>
      </c>
      <c r="Q53" s="285" t="s">
        <v>5336</v>
      </c>
    </row>
    <row r="54" spans="1:17" s="8" customFormat="1" ht="45">
      <c r="A54" s="20" t="str" cm="1">
        <f t="array" aca="1" ref="A54" ca="1">VLOOKUP(RIGHT(CELL("filename",$B51),LEN(CELL("filename",$B51))-FIND("]",CELL("filename",$B51))),'外部インタフェース一覧(計算用)'!$B:$G,6,FALSE)&amp;"_"&amp;$C54&amp;"_new"</f>
        <v>NUTRITION_CARE_PLAN_2024_FORM_0110_2021_implementation_date_07_new</v>
      </c>
      <c r="B54" s="283">
        <f t="shared" si="0"/>
        <v>51</v>
      </c>
      <c r="C54" s="20" t="s">
        <v>791</v>
      </c>
      <c r="D54" s="173" t="s">
        <v>5737</v>
      </c>
      <c r="E54" s="20" t="str">
        <f ca="1">IF($F54="-", "追加", VLOOKUP($A54, summary!$H:$O, 6, FALSE))</f>
        <v>implementation_date_07</v>
      </c>
      <c r="F54" s="20" t="str">
        <f ca="1">IF(VLOOKUP($A54, summary!$H:$O, 7, FALSE)="追加", "-", VLOOKUP($A54, summary!$H:$O, 7, FALSE))</f>
        <v>栄養ケア提供経過記録7　実施日</v>
      </c>
      <c r="G54" s="20" t="s">
        <v>5214</v>
      </c>
      <c r="H54" s="20" t="s">
        <v>5245</v>
      </c>
      <c r="I54" s="20">
        <v>8</v>
      </c>
      <c r="J54" s="20"/>
      <c r="K54" s="201"/>
      <c r="L54" s="20" t="s">
        <v>5519</v>
      </c>
      <c r="M54" s="20" t="s">
        <v>5249</v>
      </c>
      <c r="N54" s="20" t="s">
        <v>5355</v>
      </c>
      <c r="O54" s="20" t="s">
        <v>5684</v>
      </c>
      <c r="P54" s="20"/>
      <c r="Q54" s="20" t="s">
        <v>5521</v>
      </c>
    </row>
    <row r="55" spans="1:17" s="8" customFormat="1" ht="45">
      <c r="A55" s="20" t="str" cm="1">
        <f t="array" aca="1" ref="A55" ca="1">VLOOKUP(RIGHT(CELL("filename",$B52),LEN(CELL("filename",$B52))-FIND("]",CELL("filename",$B52))),'外部インタフェース一覧(計算用)'!$B:$G,6,FALSE)&amp;"_"&amp;$C55&amp;"_new"</f>
        <v>NUTRITION_CARE_PLAN_2024_FORM_0110_2021_service_provision_items_07_new</v>
      </c>
      <c r="B55" s="283">
        <f t="shared" si="0"/>
        <v>52</v>
      </c>
      <c r="C55" s="20" t="s">
        <v>793</v>
      </c>
      <c r="D55" s="173" t="s">
        <v>5738</v>
      </c>
      <c r="E55" s="20" t="str">
        <f ca="1">IF($F55="-", "追加", VLOOKUP($A55, summary!$H:$O, 6, FALSE))</f>
        <v>service_provision_items_07</v>
      </c>
      <c r="F55" s="20" t="str">
        <f ca="1">IF(VLOOKUP($A55, summary!$H:$O, 7, FALSE)="追加", "-", VLOOKUP($A55, summary!$H:$O, 7, FALSE))</f>
        <v>栄養ケア提供経過記録7　サービス提供項目</v>
      </c>
      <c r="G55" s="20" t="s">
        <v>5214</v>
      </c>
      <c r="H55" s="20" t="s">
        <v>5415</v>
      </c>
      <c r="I55" s="20">
        <v>100</v>
      </c>
      <c r="J55" s="20"/>
      <c r="K55" s="201"/>
      <c r="L55" s="20"/>
      <c r="M55" s="20"/>
      <c r="N55" s="20" t="s">
        <v>5355</v>
      </c>
      <c r="O55" s="20" t="s">
        <v>5291</v>
      </c>
      <c r="P55" s="20" t="s">
        <v>5681</v>
      </c>
      <c r="Q55" s="285" t="s">
        <v>5336</v>
      </c>
    </row>
    <row r="56" spans="1:17" s="8" customFormat="1" ht="45">
      <c r="A56" s="20" t="str" cm="1">
        <f t="array" aca="1" ref="A56" ca="1">VLOOKUP(RIGHT(CELL("filename",$B53),LEN(CELL("filename",$B53))-FIND("]",CELL("filename",$B53))),'外部インタフェース一覧(計算用)'!$B:$G,6,FALSE)&amp;"_"&amp;$C56&amp;"_new"</f>
        <v>NUTRITION_CARE_PLAN_2024_FORM_0110_2021_implementation_date_08_new</v>
      </c>
      <c r="B56" s="283">
        <f t="shared" si="0"/>
        <v>53</v>
      </c>
      <c r="C56" s="20" t="s">
        <v>795</v>
      </c>
      <c r="D56" s="173" t="s">
        <v>5739</v>
      </c>
      <c r="E56" s="20" t="str">
        <f ca="1">IF($F56="-", "追加", VLOOKUP($A56, summary!$H:$O, 6, FALSE))</f>
        <v>implementation_date_08</v>
      </c>
      <c r="F56" s="20" t="str">
        <f ca="1">IF(VLOOKUP($A56, summary!$H:$O, 7, FALSE)="追加", "-", VLOOKUP($A56, summary!$H:$O, 7, FALSE))</f>
        <v>栄養ケア提供経過記録8　実施日</v>
      </c>
      <c r="G56" s="20" t="s">
        <v>5214</v>
      </c>
      <c r="H56" s="20" t="s">
        <v>5245</v>
      </c>
      <c r="I56" s="20">
        <v>8</v>
      </c>
      <c r="J56" s="20"/>
      <c r="K56" s="201"/>
      <c r="L56" s="20" t="s">
        <v>5519</v>
      </c>
      <c r="M56" s="20" t="s">
        <v>5249</v>
      </c>
      <c r="N56" s="20" t="s">
        <v>5355</v>
      </c>
      <c r="O56" s="20" t="s">
        <v>5684</v>
      </c>
      <c r="P56" s="20"/>
      <c r="Q56" s="20" t="s">
        <v>5521</v>
      </c>
    </row>
    <row r="57" spans="1:17" s="8" customFormat="1" ht="45">
      <c r="A57" s="20" t="str" cm="1">
        <f t="array" aca="1" ref="A57" ca="1">VLOOKUP(RIGHT(CELL("filename",$B54),LEN(CELL("filename",$B54))-FIND("]",CELL("filename",$B54))),'外部インタフェース一覧(計算用)'!$B:$G,6,FALSE)&amp;"_"&amp;$C57&amp;"_new"</f>
        <v>NUTRITION_CARE_PLAN_2024_FORM_0110_2021_service_provision_items_08_new</v>
      </c>
      <c r="B57" s="283">
        <f t="shared" si="0"/>
        <v>54</v>
      </c>
      <c r="C57" s="20" t="s">
        <v>797</v>
      </c>
      <c r="D57" s="173" t="s">
        <v>5740</v>
      </c>
      <c r="E57" s="20" t="str">
        <f ca="1">IF($F57="-", "追加", VLOOKUP($A57, summary!$H:$O, 6, FALSE))</f>
        <v>service_provision_items_08</v>
      </c>
      <c r="F57" s="20" t="str">
        <f ca="1">IF(VLOOKUP($A57, summary!$H:$O, 7, FALSE)="追加", "-", VLOOKUP($A57, summary!$H:$O, 7, FALSE))</f>
        <v>栄養ケア提供経過記録8　サービス提供項目</v>
      </c>
      <c r="G57" s="20" t="s">
        <v>5214</v>
      </c>
      <c r="H57" s="20" t="s">
        <v>5415</v>
      </c>
      <c r="I57" s="20">
        <v>100</v>
      </c>
      <c r="J57" s="20"/>
      <c r="K57" s="201"/>
      <c r="L57" s="20"/>
      <c r="M57" s="20"/>
      <c r="N57" s="20" t="s">
        <v>5355</v>
      </c>
      <c r="O57" s="20" t="s">
        <v>5291</v>
      </c>
      <c r="P57" s="20" t="s">
        <v>5681</v>
      </c>
      <c r="Q57" s="285" t="s">
        <v>5336</v>
      </c>
    </row>
    <row r="58" spans="1:17" s="8" customFormat="1" ht="45">
      <c r="A58" s="20" t="str" cm="1">
        <f t="array" aca="1" ref="A58" ca="1">VLOOKUP(RIGHT(CELL("filename",$B55),LEN(CELL("filename",$B55))-FIND("]",CELL("filename",$B55))),'外部インタフェース一覧(計算用)'!$B:$G,6,FALSE)&amp;"_"&amp;$C58&amp;"_new"</f>
        <v>NUTRITION_CARE_PLAN_2024_FORM_0110_2021_implementation_date_09_new</v>
      </c>
      <c r="B58" s="283">
        <f t="shared" si="0"/>
        <v>55</v>
      </c>
      <c r="C58" s="20" t="s">
        <v>799</v>
      </c>
      <c r="D58" s="173" t="s">
        <v>5741</v>
      </c>
      <c r="E58" s="20" t="str">
        <f ca="1">IF($F58="-", "追加", VLOOKUP($A58, summary!$H:$O, 6, FALSE))</f>
        <v>implementation_date_09</v>
      </c>
      <c r="F58" s="20" t="str">
        <f ca="1">IF(VLOOKUP($A58, summary!$H:$O, 7, FALSE)="追加", "-", VLOOKUP($A58, summary!$H:$O, 7, FALSE))</f>
        <v>栄養ケア提供経過記録9　実施日</v>
      </c>
      <c r="G58" s="20" t="s">
        <v>5214</v>
      </c>
      <c r="H58" s="20" t="s">
        <v>5245</v>
      </c>
      <c r="I58" s="20">
        <v>8</v>
      </c>
      <c r="J58" s="20"/>
      <c r="K58" s="201"/>
      <c r="L58" s="20" t="s">
        <v>5519</v>
      </c>
      <c r="M58" s="20" t="s">
        <v>5249</v>
      </c>
      <c r="N58" s="20" t="s">
        <v>5355</v>
      </c>
      <c r="O58" s="20" t="s">
        <v>5684</v>
      </c>
      <c r="P58" s="20"/>
      <c r="Q58" s="20" t="s">
        <v>5521</v>
      </c>
    </row>
    <row r="59" spans="1:17" s="8" customFormat="1" ht="45">
      <c r="A59" s="20" t="str" cm="1">
        <f t="array" aca="1" ref="A59" ca="1">VLOOKUP(RIGHT(CELL("filename",$B56),LEN(CELL("filename",$B56))-FIND("]",CELL("filename",$B56))),'外部インタフェース一覧(計算用)'!$B:$G,6,FALSE)&amp;"_"&amp;$C59&amp;"_new"</f>
        <v>NUTRITION_CARE_PLAN_2024_FORM_0110_2021_service_provision_items_09_new</v>
      </c>
      <c r="B59" s="283">
        <f t="shared" si="0"/>
        <v>56</v>
      </c>
      <c r="C59" s="20" t="s">
        <v>801</v>
      </c>
      <c r="D59" s="173" t="s">
        <v>5742</v>
      </c>
      <c r="E59" s="20" t="str">
        <f ca="1">IF($F59="-", "追加", VLOOKUP($A59, summary!$H:$O, 6, FALSE))</f>
        <v>service_provision_items_09</v>
      </c>
      <c r="F59" s="20" t="str">
        <f ca="1">IF(VLOOKUP($A59, summary!$H:$O, 7, FALSE)="追加", "-", VLOOKUP($A59, summary!$H:$O, 7, FALSE))</f>
        <v>栄養ケア提供経過記録9　サービス提供項目</v>
      </c>
      <c r="G59" s="20" t="s">
        <v>5214</v>
      </c>
      <c r="H59" s="20" t="s">
        <v>5415</v>
      </c>
      <c r="I59" s="20">
        <v>100</v>
      </c>
      <c r="J59" s="20"/>
      <c r="K59" s="201"/>
      <c r="L59" s="20"/>
      <c r="M59" s="20"/>
      <c r="N59" s="20" t="s">
        <v>5355</v>
      </c>
      <c r="O59" s="20" t="s">
        <v>5291</v>
      </c>
      <c r="P59" s="20" t="s">
        <v>5681</v>
      </c>
      <c r="Q59" s="285" t="s">
        <v>5336</v>
      </c>
    </row>
    <row r="60" spans="1:17" s="8" customFormat="1" ht="45">
      <c r="A60" s="20" t="str" cm="1">
        <f t="array" aca="1" ref="A60" ca="1">VLOOKUP(RIGHT(CELL("filename",$B57),LEN(CELL("filename",$B57))-FIND("]",CELL("filename",$B57))),'外部インタフェース一覧(計算用)'!$B:$G,6,FALSE)&amp;"_"&amp;$C60&amp;"_new"</f>
        <v>NUTRITION_CARE_PLAN_2024_FORM_0110_2021_implementation_date_10_new</v>
      </c>
      <c r="B60" s="283">
        <f t="shared" si="0"/>
        <v>57</v>
      </c>
      <c r="C60" s="20" t="s">
        <v>803</v>
      </c>
      <c r="D60" s="173" t="s">
        <v>5743</v>
      </c>
      <c r="E60" s="20" t="str">
        <f ca="1">IF($F60="-", "追加", VLOOKUP($A60, summary!$H:$O, 6, FALSE))</f>
        <v>implementation_date_10</v>
      </c>
      <c r="F60" s="20" t="str">
        <f ca="1">IF(VLOOKUP($A60, summary!$H:$O, 7, FALSE)="追加", "-", VLOOKUP($A60, summary!$H:$O, 7, FALSE))</f>
        <v>栄養ケア提供経過記録10　実施日</v>
      </c>
      <c r="G60" s="20" t="s">
        <v>5214</v>
      </c>
      <c r="H60" s="20" t="s">
        <v>5245</v>
      </c>
      <c r="I60" s="20">
        <v>8</v>
      </c>
      <c r="J60" s="20"/>
      <c r="K60" s="201"/>
      <c r="L60" s="20" t="s">
        <v>5519</v>
      </c>
      <c r="M60" s="20" t="s">
        <v>5249</v>
      </c>
      <c r="N60" s="20" t="s">
        <v>5355</v>
      </c>
      <c r="O60" s="20" t="s">
        <v>5684</v>
      </c>
      <c r="P60" s="20"/>
      <c r="Q60" s="20" t="s">
        <v>5521</v>
      </c>
    </row>
    <row r="61" spans="1:17" s="8" customFormat="1" ht="45">
      <c r="A61" s="20" t="str" cm="1">
        <f t="array" aca="1" ref="A61" ca="1">VLOOKUP(RIGHT(CELL("filename",$B58),LEN(CELL("filename",$B58))-FIND("]",CELL("filename",$B58))),'外部インタフェース一覧(計算用)'!$B:$G,6,FALSE)&amp;"_"&amp;$C61&amp;"_new"</f>
        <v>NUTRITION_CARE_PLAN_2024_FORM_0110_2021_service_provision_items_10_new</v>
      </c>
      <c r="B61" s="283">
        <f t="shared" si="0"/>
        <v>58</v>
      </c>
      <c r="C61" s="20" t="s">
        <v>805</v>
      </c>
      <c r="D61" s="173" t="s">
        <v>5744</v>
      </c>
      <c r="E61" s="20" t="str">
        <f ca="1">IF($F61="-", "追加", VLOOKUP($A61, summary!$H:$O, 6, FALSE))</f>
        <v>service_provision_items_10</v>
      </c>
      <c r="F61" s="20" t="str">
        <f ca="1">IF(VLOOKUP($A61, summary!$H:$O, 7, FALSE)="追加", "-", VLOOKUP($A61, summary!$H:$O, 7, FALSE))</f>
        <v>栄養ケア提供経過記録10　サービス提供項目</v>
      </c>
      <c r="G61" s="20" t="s">
        <v>5214</v>
      </c>
      <c r="H61" s="20" t="s">
        <v>5415</v>
      </c>
      <c r="I61" s="20">
        <v>100</v>
      </c>
      <c r="J61" s="20"/>
      <c r="K61" s="201"/>
      <c r="L61" s="20"/>
      <c r="M61" s="20"/>
      <c r="N61" s="20" t="s">
        <v>5355</v>
      </c>
      <c r="O61" s="20" t="s">
        <v>5291</v>
      </c>
      <c r="P61" s="20" t="s">
        <v>5681</v>
      </c>
      <c r="Q61" s="285" t="s">
        <v>5336</v>
      </c>
    </row>
    <row r="62" spans="1:17" s="8" customFormat="1" ht="45">
      <c r="A62" s="20" t="str" cm="1">
        <f t="array" aca="1" ref="A62" ca="1">VLOOKUP(RIGHT(CELL("filename",$B59),LEN(CELL("filename",$B59))-FIND("]",CELL("filename",$B59))),'外部インタフェース一覧(計算用)'!$B:$G,6,FALSE)&amp;"_"&amp;$C62&amp;"_new"</f>
        <v>NUTRITION_CARE_PLAN_2024_FORM_0110_2021_implementation_date_11_new</v>
      </c>
      <c r="B62" s="283">
        <f t="shared" si="0"/>
        <v>59</v>
      </c>
      <c r="C62" s="20" t="s">
        <v>807</v>
      </c>
      <c r="D62" s="173" t="s">
        <v>5745</v>
      </c>
      <c r="E62" s="20" t="str">
        <f ca="1">IF($F62="-", "追加", VLOOKUP($A62, summary!$H:$O, 6, FALSE))</f>
        <v>implementation_date_11</v>
      </c>
      <c r="F62" s="20" t="str">
        <f ca="1">IF(VLOOKUP($A62, summary!$H:$O, 7, FALSE)="追加", "-", VLOOKUP($A62, summary!$H:$O, 7, FALSE))</f>
        <v>栄養ケア提供経過記録11　実施日</v>
      </c>
      <c r="G62" s="20" t="s">
        <v>5214</v>
      </c>
      <c r="H62" s="20" t="s">
        <v>5245</v>
      </c>
      <c r="I62" s="20">
        <v>8</v>
      </c>
      <c r="J62" s="20"/>
      <c r="K62" s="201"/>
      <c r="L62" s="20" t="s">
        <v>5519</v>
      </c>
      <c r="M62" s="20" t="s">
        <v>5249</v>
      </c>
      <c r="N62" s="20" t="s">
        <v>5355</v>
      </c>
      <c r="O62" s="20" t="s">
        <v>5684</v>
      </c>
      <c r="P62" s="20"/>
      <c r="Q62" s="20" t="s">
        <v>5521</v>
      </c>
    </row>
    <row r="63" spans="1:17" s="8" customFormat="1" ht="45">
      <c r="A63" s="20" t="str" cm="1">
        <f t="array" aca="1" ref="A63" ca="1">VLOOKUP(RIGHT(CELL("filename",$B60),LEN(CELL("filename",$B60))-FIND("]",CELL("filename",$B60))),'外部インタフェース一覧(計算用)'!$B:$G,6,FALSE)&amp;"_"&amp;$C63&amp;"_new"</f>
        <v>NUTRITION_CARE_PLAN_2024_FORM_0110_2021_service_provision_items_11_new</v>
      </c>
      <c r="B63" s="283">
        <f t="shared" si="0"/>
        <v>60</v>
      </c>
      <c r="C63" s="20" t="s">
        <v>809</v>
      </c>
      <c r="D63" s="173" t="s">
        <v>5746</v>
      </c>
      <c r="E63" s="20" t="str">
        <f ca="1">IF($F63="-", "追加", VLOOKUP($A63, summary!$H:$O, 6, FALSE))</f>
        <v>service_provision_items_11</v>
      </c>
      <c r="F63" s="20" t="str">
        <f ca="1">IF(VLOOKUP($A63, summary!$H:$O, 7, FALSE)="追加", "-", VLOOKUP($A63, summary!$H:$O, 7, FALSE))</f>
        <v>栄養ケア提供経過記録11　サービス提供項目</v>
      </c>
      <c r="G63" s="20" t="s">
        <v>5214</v>
      </c>
      <c r="H63" s="20" t="s">
        <v>5415</v>
      </c>
      <c r="I63" s="20">
        <v>100</v>
      </c>
      <c r="J63" s="20"/>
      <c r="K63" s="201"/>
      <c r="L63" s="20"/>
      <c r="M63" s="20"/>
      <c r="N63" s="20" t="s">
        <v>5355</v>
      </c>
      <c r="O63" s="20" t="s">
        <v>5291</v>
      </c>
      <c r="P63" s="20" t="s">
        <v>5681</v>
      </c>
      <c r="Q63" s="285" t="s">
        <v>5336</v>
      </c>
    </row>
    <row r="64" spans="1:17" s="8" customFormat="1" ht="45">
      <c r="A64" s="20" t="str" cm="1">
        <f t="array" aca="1" ref="A64" ca="1">VLOOKUP(RIGHT(CELL("filename",$B61),LEN(CELL("filename",$B61))-FIND("]",CELL("filename",$B61))),'外部インタフェース一覧(計算用)'!$B:$G,6,FALSE)&amp;"_"&amp;$C64&amp;"_new"</f>
        <v>NUTRITION_CARE_PLAN_2024_FORM_0110_2021_implementation_date_12_new</v>
      </c>
      <c r="B64" s="283">
        <f t="shared" si="0"/>
        <v>61</v>
      </c>
      <c r="C64" s="20" t="s">
        <v>811</v>
      </c>
      <c r="D64" s="173" t="s">
        <v>5747</v>
      </c>
      <c r="E64" s="20" t="str">
        <f ca="1">IF($F64="-", "追加", VLOOKUP($A64, summary!$H:$O, 6, FALSE))</f>
        <v>implementation_date_12</v>
      </c>
      <c r="F64" s="20" t="str">
        <f ca="1">IF(VLOOKUP($A64, summary!$H:$O, 7, FALSE)="追加", "-", VLOOKUP($A64, summary!$H:$O, 7, FALSE))</f>
        <v>栄養ケア提供経過記録12　実施日</v>
      </c>
      <c r="G64" s="20" t="s">
        <v>5214</v>
      </c>
      <c r="H64" s="20" t="s">
        <v>5245</v>
      </c>
      <c r="I64" s="20">
        <v>8</v>
      </c>
      <c r="J64" s="20"/>
      <c r="K64" s="201"/>
      <c r="L64" s="20" t="s">
        <v>5519</v>
      </c>
      <c r="M64" s="20" t="s">
        <v>5249</v>
      </c>
      <c r="N64" s="20" t="s">
        <v>5355</v>
      </c>
      <c r="O64" s="20" t="s">
        <v>5684</v>
      </c>
      <c r="P64" s="20"/>
      <c r="Q64" s="20" t="s">
        <v>5521</v>
      </c>
    </row>
    <row r="65" spans="1:17" s="8" customFormat="1" ht="45">
      <c r="A65" s="20" t="str" cm="1">
        <f t="array" aca="1" ref="A65" ca="1">VLOOKUP(RIGHT(CELL("filename",$B62),LEN(CELL("filename",$B62))-FIND("]",CELL("filename",$B62))),'外部インタフェース一覧(計算用)'!$B:$G,6,FALSE)&amp;"_"&amp;$C65&amp;"_new"</f>
        <v>NUTRITION_CARE_PLAN_2024_FORM_0110_2021_service_provision_items_12_new</v>
      </c>
      <c r="B65" s="283">
        <f t="shared" si="0"/>
        <v>62</v>
      </c>
      <c r="C65" s="20" t="s">
        <v>813</v>
      </c>
      <c r="D65" s="173" t="s">
        <v>5748</v>
      </c>
      <c r="E65" s="20" t="str">
        <f ca="1">IF($F65="-", "追加", VLOOKUP($A65, summary!$H:$O, 6, FALSE))</f>
        <v>service_provision_items_12</v>
      </c>
      <c r="F65" s="20" t="str">
        <f ca="1">IF(VLOOKUP($A65, summary!$H:$O, 7, FALSE)="追加", "-", VLOOKUP($A65, summary!$H:$O, 7, FALSE))</f>
        <v>栄養ケア提供経過記録12　サービス提供項目</v>
      </c>
      <c r="G65" s="20" t="s">
        <v>5214</v>
      </c>
      <c r="H65" s="20" t="s">
        <v>5415</v>
      </c>
      <c r="I65" s="20">
        <v>100</v>
      </c>
      <c r="J65" s="20"/>
      <c r="K65" s="201"/>
      <c r="L65" s="20"/>
      <c r="M65" s="20"/>
      <c r="N65" s="20" t="s">
        <v>5355</v>
      </c>
      <c r="O65" s="20" t="s">
        <v>5291</v>
      </c>
      <c r="P65" s="20" t="s">
        <v>5681</v>
      </c>
      <c r="Q65" s="285" t="s">
        <v>5336</v>
      </c>
    </row>
    <row r="66" spans="1:17" s="8" customFormat="1" ht="45">
      <c r="A66" s="20" t="str" cm="1">
        <f t="array" aca="1" ref="A66" ca="1">VLOOKUP(RIGHT(CELL("filename",$B63),LEN(CELL("filename",$B63))-FIND("]",CELL("filename",$B63))),'外部インタフェース一覧(計算用)'!$B:$G,6,FALSE)&amp;"_"&amp;$C66&amp;"_new"</f>
        <v>NUTRITION_CARE_PLAN_2024_FORM_0110_2021_implementation_date_13_new</v>
      </c>
      <c r="B66" s="283">
        <f t="shared" si="0"/>
        <v>63</v>
      </c>
      <c r="C66" s="20" t="s">
        <v>815</v>
      </c>
      <c r="D66" s="173" t="s">
        <v>5749</v>
      </c>
      <c r="E66" s="20" t="str">
        <f ca="1">IF($F66="-", "追加", VLOOKUP($A66, summary!$H:$O, 6, FALSE))</f>
        <v>implementation_date_13</v>
      </c>
      <c r="F66" s="20" t="str">
        <f ca="1">IF(VLOOKUP($A66, summary!$H:$O, 7, FALSE)="追加", "-", VLOOKUP($A66, summary!$H:$O, 7, FALSE))</f>
        <v>栄養ケア提供経過記録13　実施日</v>
      </c>
      <c r="G66" s="20" t="s">
        <v>5214</v>
      </c>
      <c r="H66" s="20" t="s">
        <v>5245</v>
      </c>
      <c r="I66" s="20">
        <v>8</v>
      </c>
      <c r="J66" s="20"/>
      <c r="K66" s="201"/>
      <c r="L66" s="20" t="s">
        <v>5519</v>
      </c>
      <c r="M66" s="20" t="s">
        <v>5249</v>
      </c>
      <c r="N66" s="20" t="s">
        <v>5355</v>
      </c>
      <c r="O66" s="20" t="s">
        <v>5684</v>
      </c>
      <c r="P66" s="20"/>
      <c r="Q66" s="20" t="s">
        <v>5521</v>
      </c>
    </row>
    <row r="67" spans="1:17" s="8" customFormat="1" ht="45">
      <c r="A67" s="20" t="str" cm="1">
        <f t="array" aca="1" ref="A67" ca="1">VLOOKUP(RIGHT(CELL("filename",$B64),LEN(CELL("filename",$B64))-FIND("]",CELL("filename",$B64))),'外部インタフェース一覧(計算用)'!$B:$G,6,FALSE)&amp;"_"&amp;$C67&amp;"_new"</f>
        <v>NUTRITION_CARE_PLAN_2024_FORM_0110_2021_service_provision_items_13_new</v>
      </c>
      <c r="B67" s="283">
        <f t="shared" si="0"/>
        <v>64</v>
      </c>
      <c r="C67" s="20" t="s">
        <v>817</v>
      </c>
      <c r="D67" s="173" t="s">
        <v>5750</v>
      </c>
      <c r="E67" s="20" t="str">
        <f ca="1">IF($F67="-", "追加", VLOOKUP($A67, summary!$H:$O, 6, FALSE))</f>
        <v>service_provision_items_13</v>
      </c>
      <c r="F67" s="20" t="str">
        <f ca="1">IF(VLOOKUP($A67, summary!$H:$O, 7, FALSE)="追加", "-", VLOOKUP($A67, summary!$H:$O, 7, FALSE))</f>
        <v>栄養ケア提供経過記録13　サービス提供項目</v>
      </c>
      <c r="G67" s="20" t="s">
        <v>5214</v>
      </c>
      <c r="H67" s="20" t="s">
        <v>5415</v>
      </c>
      <c r="I67" s="20">
        <v>100</v>
      </c>
      <c r="J67" s="20"/>
      <c r="K67" s="201"/>
      <c r="L67" s="20"/>
      <c r="M67" s="20"/>
      <c r="N67" s="20" t="s">
        <v>5355</v>
      </c>
      <c r="O67" s="20" t="s">
        <v>5291</v>
      </c>
      <c r="P67" s="20" t="s">
        <v>5681</v>
      </c>
      <c r="Q67" s="285" t="s">
        <v>5336</v>
      </c>
    </row>
    <row r="68" spans="1:17" s="8" customFormat="1" ht="45">
      <c r="A68" s="20" t="str" cm="1">
        <f t="array" aca="1" ref="A68" ca="1">VLOOKUP(RIGHT(CELL("filename",$B65),LEN(CELL("filename",$B65))-FIND("]",CELL("filename",$B65))),'外部インタフェース一覧(計算用)'!$B:$G,6,FALSE)&amp;"_"&amp;$C68&amp;"_new"</f>
        <v>NUTRITION_CARE_PLAN_2024_FORM_0110_2021_implementation_date_14_new</v>
      </c>
      <c r="B68" s="283">
        <f t="shared" si="0"/>
        <v>65</v>
      </c>
      <c r="C68" s="20" t="s">
        <v>819</v>
      </c>
      <c r="D68" s="173" t="s">
        <v>5751</v>
      </c>
      <c r="E68" s="20" t="str">
        <f ca="1">IF($F68="-", "追加", VLOOKUP($A68, summary!$H:$O, 6, FALSE))</f>
        <v>implementation_date_14</v>
      </c>
      <c r="F68" s="20" t="str">
        <f ca="1">IF(VLOOKUP($A68, summary!$H:$O, 7, FALSE)="追加", "-", VLOOKUP($A68, summary!$H:$O, 7, FALSE))</f>
        <v>栄養ケア提供経過記録14　実施日</v>
      </c>
      <c r="G68" s="20" t="s">
        <v>5214</v>
      </c>
      <c r="H68" s="20" t="s">
        <v>5245</v>
      </c>
      <c r="I68" s="20">
        <v>8</v>
      </c>
      <c r="J68" s="20"/>
      <c r="K68" s="201"/>
      <c r="L68" s="20" t="s">
        <v>5519</v>
      </c>
      <c r="M68" s="20" t="s">
        <v>5249</v>
      </c>
      <c r="N68" s="20" t="s">
        <v>5355</v>
      </c>
      <c r="O68" s="20" t="s">
        <v>5684</v>
      </c>
      <c r="P68" s="20"/>
      <c r="Q68" s="20" t="s">
        <v>5521</v>
      </c>
    </row>
    <row r="69" spans="1:17" s="8" customFormat="1" ht="45">
      <c r="A69" s="20" t="str" cm="1">
        <f t="array" aca="1" ref="A69" ca="1">VLOOKUP(RIGHT(CELL("filename",$B66),LEN(CELL("filename",$B66))-FIND("]",CELL("filename",$B66))),'外部インタフェース一覧(計算用)'!$B:$G,6,FALSE)&amp;"_"&amp;$C69&amp;"_new"</f>
        <v>NUTRITION_CARE_PLAN_2024_FORM_0110_2021_service_provision_items_14_new</v>
      </c>
      <c r="B69" s="283">
        <f t="shared" ref="B69:B82" si="1">B68+1</f>
        <v>66</v>
      </c>
      <c r="C69" s="20" t="s">
        <v>821</v>
      </c>
      <c r="D69" s="173" t="s">
        <v>5752</v>
      </c>
      <c r="E69" s="20" t="str">
        <f ca="1">IF($F69="-", "追加", VLOOKUP($A69, summary!$H:$O, 6, FALSE))</f>
        <v>service_provision_items_14</v>
      </c>
      <c r="F69" s="20" t="str">
        <f ca="1">IF(VLOOKUP($A69, summary!$H:$O, 7, FALSE)="追加", "-", VLOOKUP($A69, summary!$H:$O, 7, FALSE))</f>
        <v>栄養ケア提供経過記録14　サービス提供項目</v>
      </c>
      <c r="G69" s="20" t="s">
        <v>5214</v>
      </c>
      <c r="H69" s="20" t="s">
        <v>5415</v>
      </c>
      <c r="I69" s="20">
        <v>100</v>
      </c>
      <c r="J69" s="20"/>
      <c r="K69" s="201"/>
      <c r="L69" s="20"/>
      <c r="M69" s="20"/>
      <c r="N69" s="20" t="s">
        <v>5355</v>
      </c>
      <c r="O69" s="20" t="s">
        <v>5291</v>
      </c>
      <c r="P69" s="20" t="s">
        <v>5681</v>
      </c>
      <c r="Q69" s="285" t="s">
        <v>5336</v>
      </c>
    </row>
    <row r="70" spans="1:17" s="8" customFormat="1" ht="45">
      <c r="A70" s="20" t="str" cm="1">
        <f t="array" aca="1" ref="A70" ca="1">VLOOKUP(RIGHT(CELL("filename",$B67),LEN(CELL("filename",$B67))-FIND("]",CELL("filename",$B67))),'外部インタフェース一覧(計算用)'!$B:$G,6,FALSE)&amp;"_"&amp;$C70&amp;"_new"</f>
        <v>NUTRITION_CARE_PLAN_2024_FORM_0110_2021_implementation_date_15_new</v>
      </c>
      <c r="B70" s="283">
        <f t="shared" si="1"/>
        <v>67</v>
      </c>
      <c r="C70" s="20" t="s">
        <v>823</v>
      </c>
      <c r="D70" s="173" t="s">
        <v>5753</v>
      </c>
      <c r="E70" s="20" t="str">
        <f ca="1">IF($F70="-", "追加", VLOOKUP($A70, summary!$H:$O, 6, FALSE))</f>
        <v>implementation_date_15</v>
      </c>
      <c r="F70" s="20" t="str">
        <f ca="1">IF(VLOOKUP($A70, summary!$H:$O, 7, FALSE)="追加", "-", VLOOKUP($A70, summary!$H:$O, 7, FALSE))</f>
        <v>栄養ケア提供経過記録15　実施日</v>
      </c>
      <c r="G70" s="20" t="s">
        <v>5214</v>
      </c>
      <c r="H70" s="20" t="s">
        <v>5245</v>
      </c>
      <c r="I70" s="20">
        <v>8</v>
      </c>
      <c r="J70" s="20"/>
      <c r="K70" s="201"/>
      <c r="L70" s="20" t="s">
        <v>5519</v>
      </c>
      <c r="M70" s="20" t="s">
        <v>5249</v>
      </c>
      <c r="N70" s="20" t="s">
        <v>5355</v>
      </c>
      <c r="O70" s="20" t="s">
        <v>5684</v>
      </c>
      <c r="P70" s="20"/>
      <c r="Q70" s="20" t="s">
        <v>5521</v>
      </c>
    </row>
    <row r="71" spans="1:17" s="8" customFormat="1" ht="45">
      <c r="A71" s="20" t="str" cm="1">
        <f t="array" aca="1" ref="A71" ca="1">VLOOKUP(RIGHT(CELL("filename",$B68),LEN(CELL("filename",$B68))-FIND("]",CELL("filename",$B68))),'外部インタフェース一覧(計算用)'!$B:$G,6,FALSE)&amp;"_"&amp;$C71&amp;"_new"</f>
        <v>NUTRITION_CARE_PLAN_2024_FORM_0110_2021_service_provision_items_15_new</v>
      </c>
      <c r="B71" s="283">
        <f t="shared" si="1"/>
        <v>68</v>
      </c>
      <c r="C71" s="20" t="s">
        <v>825</v>
      </c>
      <c r="D71" s="173" t="s">
        <v>5754</v>
      </c>
      <c r="E71" s="20" t="str">
        <f ca="1">IF($F71="-", "追加", VLOOKUP($A71, summary!$H:$O, 6, FALSE))</f>
        <v>service_provision_items_15</v>
      </c>
      <c r="F71" s="20" t="str">
        <f ca="1">IF(VLOOKUP($A71, summary!$H:$O, 7, FALSE)="追加", "-", VLOOKUP($A71, summary!$H:$O, 7, FALSE))</f>
        <v>栄養ケア提供経過記録15　サービス提供項目</v>
      </c>
      <c r="G71" s="20" t="s">
        <v>5214</v>
      </c>
      <c r="H71" s="20" t="s">
        <v>5415</v>
      </c>
      <c r="I71" s="20">
        <v>100</v>
      </c>
      <c r="J71" s="20"/>
      <c r="K71" s="201"/>
      <c r="L71" s="20"/>
      <c r="M71" s="20"/>
      <c r="N71" s="20" t="s">
        <v>5355</v>
      </c>
      <c r="O71" s="20" t="s">
        <v>5291</v>
      </c>
      <c r="P71" s="20" t="s">
        <v>5681</v>
      </c>
      <c r="Q71" s="285" t="s">
        <v>5336</v>
      </c>
    </row>
    <row r="72" spans="1:17" s="8" customFormat="1" ht="45">
      <c r="A72" s="20" t="str" cm="1">
        <f t="array" aca="1" ref="A72" ca="1">VLOOKUP(RIGHT(CELL("filename",$B69),LEN(CELL("filename",$B69))-FIND("]",CELL("filename",$B69))),'外部インタフェース一覧(計算用)'!$B:$G,6,FALSE)&amp;"_"&amp;$C72&amp;"_new"</f>
        <v>NUTRITION_CARE_PLAN_2024_FORM_0110_2021_implementation_date_16_new</v>
      </c>
      <c r="B72" s="283">
        <f t="shared" si="1"/>
        <v>69</v>
      </c>
      <c r="C72" s="20" t="s">
        <v>827</v>
      </c>
      <c r="D72" s="173" t="s">
        <v>5755</v>
      </c>
      <c r="E72" s="20" t="str">
        <f ca="1">IF($F72="-", "追加", VLOOKUP($A72, summary!$H:$O, 6, FALSE))</f>
        <v>implementation_date_16</v>
      </c>
      <c r="F72" s="20" t="str">
        <f ca="1">IF(VLOOKUP($A72, summary!$H:$O, 7, FALSE)="追加", "-", VLOOKUP($A72, summary!$H:$O, 7, FALSE))</f>
        <v>栄養ケア提供経過記録16　実施日</v>
      </c>
      <c r="G72" s="20" t="s">
        <v>5214</v>
      </c>
      <c r="H72" s="20" t="s">
        <v>5245</v>
      </c>
      <c r="I72" s="20">
        <v>8</v>
      </c>
      <c r="J72" s="20"/>
      <c r="K72" s="201"/>
      <c r="L72" s="20" t="s">
        <v>5519</v>
      </c>
      <c r="M72" s="20" t="s">
        <v>5249</v>
      </c>
      <c r="N72" s="20" t="s">
        <v>5355</v>
      </c>
      <c r="O72" s="20" t="s">
        <v>5684</v>
      </c>
      <c r="P72" s="20"/>
      <c r="Q72" s="20" t="s">
        <v>5521</v>
      </c>
    </row>
    <row r="73" spans="1:17" s="8" customFormat="1" ht="45">
      <c r="A73" s="20" t="str" cm="1">
        <f t="array" aca="1" ref="A73" ca="1">VLOOKUP(RIGHT(CELL("filename",$B70),LEN(CELL("filename",$B70))-FIND("]",CELL("filename",$B70))),'外部インタフェース一覧(計算用)'!$B:$G,6,FALSE)&amp;"_"&amp;$C73&amp;"_new"</f>
        <v>NUTRITION_CARE_PLAN_2024_FORM_0110_2021_service_provision_items_16_new</v>
      </c>
      <c r="B73" s="283">
        <f t="shared" si="1"/>
        <v>70</v>
      </c>
      <c r="C73" s="20" t="s">
        <v>829</v>
      </c>
      <c r="D73" s="173" t="s">
        <v>5756</v>
      </c>
      <c r="E73" s="20" t="str">
        <f ca="1">IF($F73="-", "追加", VLOOKUP($A73, summary!$H:$O, 6, FALSE))</f>
        <v>service_provision_items_16</v>
      </c>
      <c r="F73" s="20" t="str">
        <f ca="1">IF(VLOOKUP($A73, summary!$H:$O, 7, FALSE)="追加", "-", VLOOKUP($A73, summary!$H:$O, 7, FALSE))</f>
        <v>栄養ケア提供経過記録16　サービス提供項目</v>
      </c>
      <c r="G73" s="20" t="s">
        <v>5214</v>
      </c>
      <c r="H73" s="20" t="s">
        <v>5415</v>
      </c>
      <c r="I73" s="20">
        <v>100</v>
      </c>
      <c r="J73" s="20"/>
      <c r="K73" s="201"/>
      <c r="L73" s="20"/>
      <c r="M73" s="20"/>
      <c r="N73" s="20" t="s">
        <v>5355</v>
      </c>
      <c r="O73" s="20" t="s">
        <v>5291</v>
      </c>
      <c r="P73" s="20" t="s">
        <v>5681</v>
      </c>
      <c r="Q73" s="285" t="s">
        <v>5336</v>
      </c>
    </row>
    <row r="74" spans="1:17" s="8" customFormat="1" ht="45">
      <c r="A74" s="20" t="str" cm="1">
        <f t="array" aca="1" ref="A74" ca="1">VLOOKUP(RIGHT(CELL("filename",$B71),LEN(CELL("filename",$B71))-FIND("]",CELL("filename",$B71))),'外部インタフェース一覧(計算用)'!$B:$G,6,FALSE)&amp;"_"&amp;$C74&amp;"_new"</f>
        <v>NUTRITION_CARE_PLAN_2024_FORM_0110_2021_implementation_date_17_new</v>
      </c>
      <c r="B74" s="283">
        <f t="shared" si="1"/>
        <v>71</v>
      </c>
      <c r="C74" s="20" t="s">
        <v>831</v>
      </c>
      <c r="D74" s="173" t="s">
        <v>5757</v>
      </c>
      <c r="E74" s="20" t="str">
        <f ca="1">IF($F74="-", "追加", VLOOKUP($A74, summary!$H:$O, 6, FALSE))</f>
        <v>implementation_date_17</v>
      </c>
      <c r="F74" s="20" t="str">
        <f ca="1">IF(VLOOKUP($A74, summary!$H:$O, 7, FALSE)="追加", "-", VLOOKUP($A74, summary!$H:$O, 7, FALSE))</f>
        <v>栄養ケア提供経過記録17　実施日</v>
      </c>
      <c r="G74" s="20" t="s">
        <v>5214</v>
      </c>
      <c r="H74" s="20" t="s">
        <v>5245</v>
      </c>
      <c r="I74" s="20">
        <v>8</v>
      </c>
      <c r="J74" s="20"/>
      <c r="K74" s="201"/>
      <c r="L74" s="20" t="s">
        <v>5519</v>
      </c>
      <c r="M74" s="20" t="s">
        <v>5249</v>
      </c>
      <c r="N74" s="20" t="s">
        <v>5355</v>
      </c>
      <c r="O74" s="20" t="s">
        <v>5684</v>
      </c>
      <c r="P74" s="20"/>
      <c r="Q74" s="20" t="s">
        <v>5521</v>
      </c>
    </row>
    <row r="75" spans="1:17" s="8" customFormat="1" ht="45">
      <c r="A75" s="20" t="str" cm="1">
        <f t="array" aca="1" ref="A75" ca="1">VLOOKUP(RIGHT(CELL("filename",$B72),LEN(CELL("filename",$B72))-FIND("]",CELL("filename",$B72))),'外部インタフェース一覧(計算用)'!$B:$G,6,FALSE)&amp;"_"&amp;$C75&amp;"_new"</f>
        <v>NUTRITION_CARE_PLAN_2024_FORM_0110_2021_service_provision_items_17_new</v>
      </c>
      <c r="B75" s="283">
        <f t="shared" si="1"/>
        <v>72</v>
      </c>
      <c r="C75" s="20" t="s">
        <v>833</v>
      </c>
      <c r="D75" s="173" t="s">
        <v>5758</v>
      </c>
      <c r="E75" s="20" t="str">
        <f ca="1">IF($F75="-", "追加", VLOOKUP($A75, summary!$H:$O, 6, FALSE))</f>
        <v>service_provision_items_17</v>
      </c>
      <c r="F75" s="20" t="str">
        <f ca="1">IF(VLOOKUP($A75, summary!$H:$O, 7, FALSE)="追加", "-", VLOOKUP($A75, summary!$H:$O, 7, FALSE))</f>
        <v>栄養ケア提供経過記録17　サービス提供項目</v>
      </c>
      <c r="G75" s="20" t="s">
        <v>5214</v>
      </c>
      <c r="H75" s="20" t="s">
        <v>5415</v>
      </c>
      <c r="I75" s="20">
        <v>100</v>
      </c>
      <c r="J75" s="20"/>
      <c r="K75" s="201"/>
      <c r="L75" s="20"/>
      <c r="M75" s="20"/>
      <c r="N75" s="20" t="s">
        <v>5355</v>
      </c>
      <c r="O75" s="20" t="s">
        <v>5291</v>
      </c>
      <c r="P75" s="20" t="s">
        <v>5681</v>
      </c>
      <c r="Q75" s="285" t="s">
        <v>5336</v>
      </c>
    </row>
    <row r="76" spans="1:17" s="8" customFormat="1" ht="45">
      <c r="A76" s="20" t="str" cm="1">
        <f t="array" aca="1" ref="A76" ca="1">VLOOKUP(RIGHT(CELL("filename",$B73),LEN(CELL("filename",$B73))-FIND("]",CELL("filename",$B73))),'外部インタフェース一覧(計算用)'!$B:$G,6,FALSE)&amp;"_"&amp;$C76&amp;"_new"</f>
        <v>NUTRITION_CARE_PLAN_2024_FORM_0110_2021_implementation_date_18_new</v>
      </c>
      <c r="B76" s="283">
        <f t="shared" si="1"/>
        <v>73</v>
      </c>
      <c r="C76" s="20" t="s">
        <v>835</v>
      </c>
      <c r="D76" s="173" t="s">
        <v>5759</v>
      </c>
      <c r="E76" s="20" t="str">
        <f ca="1">IF($F76="-", "追加", VLOOKUP($A76, summary!$H:$O, 6, FALSE))</f>
        <v>implementation_date_18</v>
      </c>
      <c r="F76" s="20" t="str">
        <f ca="1">IF(VLOOKUP($A76, summary!$H:$O, 7, FALSE)="追加", "-", VLOOKUP($A76, summary!$H:$O, 7, FALSE))</f>
        <v>栄養ケア提供経過記録18　実施日</v>
      </c>
      <c r="G76" s="20" t="s">
        <v>5214</v>
      </c>
      <c r="H76" s="20" t="s">
        <v>5245</v>
      </c>
      <c r="I76" s="20">
        <v>8</v>
      </c>
      <c r="J76" s="20"/>
      <c r="K76" s="201"/>
      <c r="L76" s="20" t="s">
        <v>5519</v>
      </c>
      <c r="M76" s="20" t="s">
        <v>5249</v>
      </c>
      <c r="N76" s="20" t="s">
        <v>5355</v>
      </c>
      <c r="O76" s="20" t="s">
        <v>5684</v>
      </c>
      <c r="P76" s="20"/>
      <c r="Q76" s="20" t="s">
        <v>5521</v>
      </c>
    </row>
    <row r="77" spans="1:17" s="8" customFormat="1" ht="45">
      <c r="A77" s="20" t="str" cm="1">
        <f t="array" aca="1" ref="A77" ca="1">VLOOKUP(RIGHT(CELL("filename",$B74),LEN(CELL("filename",$B74))-FIND("]",CELL("filename",$B74))),'外部インタフェース一覧(計算用)'!$B:$G,6,FALSE)&amp;"_"&amp;$C77&amp;"_new"</f>
        <v>NUTRITION_CARE_PLAN_2024_FORM_0110_2021_service_provision_items_18_new</v>
      </c>
      <c r="B77" s="283">
        <f t="shared" si="1"/>
        <v>74</v>
      </c>
      <c r="C77" s="20" t="s">
        <v>837</v>
      </c>
      <c r="D77" s="173" t="s">
        <v>5760</v>
      </c>
      <c r="E77" s="20" t="str">
        <f ca="1">IF($F77="-", "追加", VLOOKUP($A77, summary!$H:$O, 6, FALSE))</f>
        <v>service_provision_items_18</v>
      </c>
      <c r="F77" s="20" t="str">
        <f ca="1">IF(VLOOKUP($A77, summary!$H:$O, 7, FALSE)="追加", "-", VLOOKUP($A77, summary!$H:$O, 7, FALSE))</f>
        <v>栄養ケア提供経過記録18　サービス提供項目</v>
      </c>
      <c r="G77" s="20" t="s">
        <v>5214</v>
      </c>
      <c r="H77" s="20" t="s">
        <v>5415</v>
      </c>
      <c r="I77" s="20">
        <v>100</v>
      </c>
      <c r="J77" s="20"/>
      <c r="K77" s="201"/>
      <c r="L77" s="20"/>
      <c r="M77" s="20"/>
      <c r="N77" s="20" t="s">
        <v>5355</v>
      </c>
      <c r="O77" s="20" t="s">
        <v>5291</v>
      </c>
      <c r="P77" s="20" t="s">
        <v>5681</v>
      </c>
      <c r="Q77" s="285" t="s">
        <v>5336</v>
      </c>
    </row>
    <row r="78" spans="1:17" s="8" customFormat="1" ht="45">
      <c r="A78" s="20" t="str" cm="1">
        <f t="array" aca="1" ref="A78" ca="1">VLOOKUP(RIGHT(CELL("filename",$B75),LEN(CELL("filename",$B75))-FIND("]",CELL("filename",$B75))),'外部インタフェース一覧(計算用)'!$B:$G,6,FALSE)&amp;"_"&amp;$C78&amp;"_new"</f>
        <v>NUTRITION_CARE_PLAN_2024_FORM_0110_2021_implementation_date_19_new</v>
      </c>
      <c r="B78" s="283">
        <f t="shared" si="1"/>
        <v>75</v>
      </c>
      <c r="C78" s="20" t="s">
        <v>839</v>
      </c>
      <c r="D78" s="173" t="s">
        <v>5761</v>
      </c>
      <c r="E78" s="20" t="str">
        <f ca="1">IF($F78="-", "追加", VLOOKUP($A78, summary!$H:$O, 6, FALSE))</f>
        <v>implementation_date_19</v>
      </c>
      <c r="F78" s="20" t="str">
        <f ca="1">IF(VLOOKUP($A78, summary!$H:$O, 7, FALSE)="追加", "-", VLOOKUP($A78, summary!$H:$O, 7, FALSE))</f>
        <v>栄養ケア提供経過記録19　実施日</v>
      </c>
      <c r="G78" s="20" t="s">
        <v>5214</v>
      </c>
      <c r="H78" s="20" t="s">
        <v>5245</v>
      </c>
      <c r="I78" s="20">
        <v>8</v>
      </c>
      <c r="J78" s="20"/>
      <c r="K78" s="201"/>
      <c r="L78" s="20" t="s">
        <v>5519</v>
      </c>
      <c r="M78" s="20" t="s">
        <v>5249</v>
      </c>
      <c r="N78" s="20" t="s">
        <v>5355</v>
      </c>
      <c r="O78" s="20" t="s">
        <v>5684</v>
      </c>
      <c r="P78" s="20"/>
      <c r="Q78" s="20" t="s">
        <v>5521</v>
      </c>
    </row>
    <row r="79" spans="1:17" s="8" customFormat="1" ht="45">
      <c r="A79" s="20" t="str" cm="1">
        <f t="array" aca="1" ref="A79" ca="1">VLOOKUP(RIGHT(CELL("filename",$B76),LEN(CELL("filename",$B76))-FIND("]",CELL("filename",$B76))),'外部インタフェース一覧(計算用)'!$B:$G,6,FALSE)&amp;"_"&amp;$C79&amp;"_new"</f>
        <v>NUTRITION_CARE_PLAN_2024_FORM_0110_2021_service_provision_items_19_new</v>
      </c>
      <c r="B79" s="283">
        <f t="shared" si="1"/>
        <v>76</v>
      </c>
      <c r="C79" s="20" t="s">
        <v>841</v>
      </c>
      <c r="D79" s="173" t="s">
        <v>5762</v>
      </c>
      <c r="E79" s="20" t="str">
        <f ca="1">IF($F79="-", "追加", VLOOKUP($A79, summary!$H:$O, 6, FALSE))</f>
        <v>service_provision_items_19</v>
      </c>
      <c r="F79" s="20" t="str">
        <f ca="1">IF(VLOOKUP($A79, summary!$H:$O, 7, FALSE)="追加", "-", VLOOKUP($A79, summary!$H:$O, 7, FALSE))</f>
        <v>栄養ケア提供経過記録19　サービス提供項目</v>
      </c>
      <c r="G79" s="20" t="s">
        <v>5214</v>
      </c>
      <c r="H79" s="20" t="s">
        <v>5415</v>
      </c>
      <c r="I79" s="20">
        <v>100</v>
      </c>
      <c r="J79" s="20"/>
      <c r="K79" s="201"/>
      <c r="L79" s="20"/>
      <c r="M79" s="20"/>
      <c r="N79" s="20" t="s">
        <v>5355</v>
      </c>
      <c r="O79" s="20" t="s">
        <v>5291</v>
      </c>
      <c r="P79" s="20" t="s">
        <v>5681</v>
      </c>
      <c r="Q79" s="285" t="s">
        <v>5336</v>
      </c>
    </row>
    <row r="80" spans="1:17" s="8" customFormat="1" ht="45">
      <c r="A80" s="20" t="str" cm="1">
        <f t="array" aca="1" ref="A80" ca="1">VLOOKUP(RIGHT(CELL("filename",$B77),LEN(CELL("filename",$B77))-FIND("]",CELL("filename",$B77))),'外部インタフェース一覧(計算用)'!$B:$G,6,FALSE)&amp;"_"&amp;$C80&amp;"_new"</f>
        <v>NUTRITION_CARE_PLAN_2024_FORM_0110_2021_implementation_date_20_new</v>
      </c>
      <c r="B80" s="283">
        <f t="shared" si="1"/>
        <v>77</v>
      </c>
      <c r="C80" s="20" t="s">
        <v>843</v>
      </c>
      <c r="D80" s="173" t="s">
        <v>5763</v>
      </c>
      <c r="E80" s="20" t="str">
        <f ca="1">IF($F80="-", "追加", VLOOKUP($A80, summary!$H:$O, 6, FALSE))</f>
        <v>implementation_date_20</v>
      </c>
      <c r="F80" s="20" t="str">
        <f ca="1">IF(VLOOKUP($A80, summary!$H:$O, 7, FALSE)="追加", "-", VLOOKUP($A80, summary!$H:$O, 7, FALSE))</f>
        <v>栄養ケア提供経過記録20　実施日</v>
      </c>
      <c r="G80" s="20" t="s">
        <v>5214</v>
      </c>
      <c r="H80" s="20" t="s">
        <v>5245</v>
      </c>
      <c r="I80" s="20">
        <v>8</v>
      </c>
      <c r="J80" s="20"/>
      <c r="K80" s="201"/>
      <c r="L80" s="20" t="s">
        <v>5519</v>
      </c>
      <c r="M80" s="20" t="s">
        <v>5249</v>
      </c>
      <c r="N80" s="20" t="s">
        <v>5355</v>
      </c>
      <c r="O80" s="20" t="s">
        <v>5684</v>
      </c>
      <c r="P80" s="20"/>
      <c r="Q80" s="20" t="s">
        <v>5521</v>
      </c>
    </row>
    <row r="81" spans="1:17" s="8" customFormat="1" ht="45">
      <c r="A81" s="20" t="str" cm="1">
        <f t="array" aca="1" ref="A81" ca="1">VLOOKUP(RIGHT(CELL("filename",$B78),LEN(CELL("filename",$B78))-FIND("]",CELL("filename",$B78))),'外部インタフェース一覧(計算用)'!$B:$G,6,FALSE)&amp;"_"&amp;$C81&amp;"_new"</f>
        <v>NUTRITION_CARE_PLAN_2024_FORM_0110_2021_service_provision_items_20_new</v>
      </c>
      <c r="B81" s="283">
        <f t="shared" si="1"/>
        <v>78</v>
      </c>
      <c r="C81" s="20" t="s">
        <v>845</v>
      </c>
      <c r="D81" s="173" t="s">
        <v>5764</v>
      </c>
      <c r="E81" s="20" t="str">
        <f ca="1">IF($F81="-", "追加", VLOOKUP($A81, summary!$H:$O, 6, FALSE))</f>
        <v>service_provision_items_20</v>
      </c>
      <c r="F81" s="20" t="str">
        <f ca="1">IF(VLOOKUP($A81, summary!$H:$O, 7, FALSE)="追加", "-", VLOOKUP($A81, summary!$H:$O, 7, FALSE))</f>
        <v>栄養ケア提供経過記録20　サービス提供項目</v>
      </c>
      <c r="G81" s="20" t="s">
        <v>5214</v>
      </c>
      <c r="H81" s="20" t="s">
        <v>5415</v>
      </c>
      <c r="I81" s="20">
        <v>100</v>
      </c>
      <c r="J81" s="20"/>
      <c r="K81" s="201"/>
      <c r="L81" s="20"/>
      <c r="M81" s="20"/>
      <c r="N81" s="20" t="s">
        <v>5355</v>
      </c>
      <c r="O81" s="20" t="s">
        <v>5291</v>
      </c>
      <c r="P81" s="20" t="s">
        <v>5681</v>
      </c>
      <c r="Q81" s="285" t="s">
        <v>5336</v>
      </c>
    </row>
    <row r="82" spans="1:17" s="8" customFormat="1" ht="33.75">
      <c r="A82" s="20" t="str" cm="1">
        <f t="array" aca="1" ref="A82" ca="1">VLOOKUP(RIGHT(CELL("filename",$B79),LEN(CELL("filename",$B79))-FIND("]",CELL("filename",$B79))),'外部インタフェース一覧(計算用)'!$B:$G,6,FALSE)&amp;"_"&amp;$C82&amp;"_new"</f>
        <v>NUTRITION_CARE_PLAN_2024_FORM_0110_2021_version_new</v>
      </c>
      <c r="B82" s="283">
        <f t="shared" si="1"/>
        <v>79</v>
      </c>
      <c r="C82" s="20" t="s">
        <v>265</v>
      </c>
      <c r="D82" s="173" t="s">
        <v>5469</v>
      </c>
      <c r="E82" s="20" t="str">
        <f ca="1">IF($F82="-", "追加", VLOOKUP($A82, summary!$H:$O, 6, FALSE))</f>
        <v>version</v>
      </c>
      <c r="F82" s="20" t="str">
        <f ca="1">IF(VLOOKUP($A82, summary!$H:$O, 7, FALSE)="追加", "-", VLOOKUP($A82, summary!$H:$O, 7, FALSE))</f>
        <v>バージョン番号</v>
      </c>
      <c r="G82" s="20" t="s">
        <v>5214</v>
      </c>
      <c r="H82" s="20" t="s">
        <v>5245</v>
      </c>
      <c r="I82" s="20">
        <v>4</v>
      </c>
      <c r="J82" s="20"/>
      <c r="K82" s="201" t="s">
        <v>5216</v>
      </c>
      <c r="L82" s="20"/>
      <c r="M82" s="20"/>
      <c r="N82" s="286" t="s">
        <v>5470</v>
      </c>
      <c r="O82" s="20" t="s">
        <v>5291</v>
      </c>
      <c r="P82" s="20" t="s">
        <v>5285</v>
      </c>
      <c r="Q82" s="20" t="s">
        <v>5286</v>
      </c>
    </row>
  </sheetData>
  <autoFilter ref="B3:Q82" xr:uid="{00000000-0009-0000-0000-000007000000}"/>
  <phoneticPr fontId="4"/>
  <dataValidations count="2">
    <dataValidation showInputMessage="1" sqref="G4:H8 G10:H10 G12:H82 B4:B82" xr:uid="{DEB97884-1C4D-4E20-839D-48628342FC1A}"/>
    <dataValidation type="list" allowBlank="1" showInputMessage="1" sqref="K4:K82" xr:uid="{8D78AD69-BC26-4DD9-905C-8C899597E0C5}">
      <formula1>"◎,○,●"</formula1>
    </dataValidation>
  </dataValidations>
  <hyperlinks>
    <hyperlink ref="P1" location="外部インタフェース一覧!A1" display="外部インターフェース一覧へ" xr:uid="{DA2D0424-94B9-4B35-AFA0-FD651CA13BB7}"/>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7A54-119C-4C0A-A684-2951885C2C49}">
  <sheetPr codeName="Sheet12">
    <pageSetUpPr fitToPage="1"/>
  </sheetPr>
  <dimension ref="A1:Q45"/>
  <sheetViews>
    <sheetView view="pageBreakPreview" zoomScale="85" zoomScaleNormal="55" zoomScaleSheetLayoutView="85" workbookViewId="0">
      <pane ySplit="3" topLeftCell="A4" activePane="bottomLeft" state="frozen"/>
      <selection activeCell="G1" sqref="G1"/>
      <selection pane="bottomLeft"/>
    </sheetView>
  </sheetViews>
  <sheetFormatPr defaultColWidth="8.625" defaultRowHeight="18.75"/>
  <cols>
    <col min="1" max="1" width="32.125" style="32" hidden="1" customWidth="1"/>
    <col min="2" max="2" width="5.125" style="6" customWidth="1"/>
    <col min="3" max="3" width="14.5" style="6" customWidth="1"/>
    <col min="4" max="4" width="32.125" style="32" bestFit="1" customWidth="1"/>
    <col min="5" max="6" width="32.125" style="32" customWidth="1"/>
    <col min="7" max="12" width="8.875" style="6" customWidth="1"/>
    <col min="13" max="13" width="12.875" style="6" customWidth="1"/>
    <col min="14" max="14" width="26" style="6" customWidth="1"/>
    <col min="15" max="16" width="38" style="6" customWidth="1"/>
    <col min="17" max="17" width="41.625" style="223" bestFit="1" customWidth="1"/>
    <col min="18" max="16384" width="8.625" style="26"/>
  </cols>
  <sheetData>
    <row r="1" spans="1:17" ht="23.45" customHeight="1">
      <c r="A1" s="42"/>
      <c r="B1" s="25" t="s">
        <v>5765</v>
      </c>
      <c r="C1" s="42"/>
      <c r="D1" s="42"/>
      <c r="E1" s="42"/>
      <c r="F1" s="42"/>
      <c r="G1" s="42"/>
      <c r="K1" s="25" t="s">
        <v>5195</v>
      </c>
      <c r="P1" s="222"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224" t="s">
        <v>5288</v>
      </c>
    </row>
    <row r="4" spans="1:17" s="8" customFormat="1" ht="34.5" thickTop="1">
      <c r="A4" s="20" t="str" cm="1">
        <f t="array" aca="1" ref="A4" ca="1">VLOOKUP(RIGHT(CELL("filename",$B1),LEN(CELL("filename",$B1))-FIND("]",CELL("filename",$B1))),'外部インタフェース一覧(計算用)'!$B:$G,6,FALSE)&amp;"_"&amp;$C4&amp;"_new"</f>
        <v>ORAL_HYGIENE_MANAGEMENT_ADDITION_2024_FORM_0210_2021_care_facility_id_new</v>
      </c>
      <c r="B4" s="273">
        <v>1</v>
      </c>
      <c r="C4" s="274" t="s">
        <v>223</v>
      </c>
      <c r="D4" s="275" t="s">
        <v>5289</v>
      </c>
      <c r="E4" s="20" t="str">
        <f ca="1">IF($F4="-", "追加", VLOOKUP($A4, summary!$H:$O, 6, FALSE))</f>
        <v>care_facility_id</v>
      </c>
      <c r="F4" s="20" t="str">
        <f ca="1">IF(VLOOKUP($A4, summary!$H:$O, 7, FALSE)="追加", "-", VLOOKUP($A4, summary!$H:$O, 7, FALSE))</f>
        <v>事業所番号</v>
      </c>
      <c r="G4" s="276" t="s">
        <v>5214</v>
      </c>
      <c r="H4" s="277" t="s">
        <v>5290</v>
      </c>
      <c r="I4" s="274">
        <v>10</v>
      </c>
      <c r="J4" s="278"/>
      <c r="K4" s="279" t="s">
        <v>5216</v>
      </c>
      <c r="L4" s="280"/>
      <c r="M4" s="281"/>
      <c r="N4" s="287"/>
      <c r="O4" s="288" t="s">
        <v>5291</v>
      </c>
      <c r="P4" s="282" t="s">
        <v>5292</v>
      </c>
      <c r="Q4" s="289" t="s">
        <v>5293</v>
      </c>
    </row>
    <row r="5" spans="1:17" s="8" customFormat="1" ht="33.75">
      <c r="A5" s="20" t="str" cm="1">
        <f t="array" aca="1" ref="A5" ca="1">VLOOKUP(RIGHT(CELL("filename",$B2),LEN(CELL("filename",$B2))-FIND("]",CELL("filename",$B2))),'外部インタフェース一覧(計算用)'!$B:$G,6,FALSE)&amp;"_"&amp;$C5&amp;"_new"</f>
        <v>ORAL_HYGIENE_MANAGEMENT_ADDITION_2024_FORM_0210_2021_service_code_new</v>
      </c>
      <c r="B5" s="229">
        <f>MAX($B$4)+1</f>
        <v>2</v>
      </c>
      <c r="C5" s="239" t="s">
        <v>225</v>
      </c>
      <c r="D5" s="49" t="s">
        <v>5294</v>
      </c>
      <c r="E5" s="20" t="str">
        <f ca="1">IF($F5="-", "追加", VLOOKUP($A5, summary!$H:$O, 6, FALSE))</f>
        <v>service_code</v>
      </c>
      <c r="F5" s="20" t="str">
        <f ca="1">IF(VLOOKUP($A5, summary!$H:$O, 7, FALSE)="追加", "-", VLOOKUP($A5, summary!$H:$O, 7, FALSE))</f>
        <v>サービス種類コード</v>
      </c>
      <c r="G5" s="49" t="s">
        <v>5295</v>
      </c>
      <c r="H5" s="290" t="s">
        <v>5290</v>
      </c>
      <c r="I5" s="239">
        <v>2</v>
      </c>
      <c r="J5" s="260"/>
      <c r="K5" s="209" t="s">
        <v>5216</v>
      </c>
      <c r="L5" s="49"/>
      <c r="M5" s="46"/>
      <c r="N5" s="46"/>
      <c r="O5" s="49"/>
      <c r="P5" s="239" t="s">
        <v>5292</v>
      </c>
      <c r="Q5" s="239" t="s">
        <v>5296</v>
      </c>
    </row>
    <row r="6" spans="1:17" s="8" customFormat="1" ht="33.75" customHeight="1">
      <c r="A6" s="20" t="str" cm="1">
        <f t="array" aca="1" ref="A6" ca="1">VLOOKUP(RIGHT(CELL("filename",$B3),LEN(CELL("filename",$B3))-FIND("]",CELL("filename",$B3))),'外部インタフェース一覧(計算用)'!$B:$G,6,FALSE)&amp;"_"&amp;$C6&amp;"_new"</f>
        <v>ORAL_HYGIENE_MANAGEMENT_ADDITION_2024_FORM_0210_2021_insurer_no_new</v>
      </c>
      <c r="B6" s="229">
        <f>MAX($B$4:B5)+1</f>
        <v>3</v>
      </c>
      <c r="C6" s="239" t="s">
        <v>229</v>
      </c>
      <c r="D6" s="239" t="s">
        <v>5297</v>
      </c>
      <c r="E6" s="20" t="str">
        <f ca="1">IF($F6="-", "追加", VLOOKUP($A6, summary!$H:$O, 6, FALSE))</f>
        <v>insurer_no</v>
      </c>
      <c r="F6" s="20" t="str">
        <f ca="1">IF(VLOOKUP($A6, summary!$H:$O, 7, FALSE)="追加", "-", VLOOKUP($A6, summary!$H:$O, 7, FALSE))</f>
        <v>保険者番号</v>
      </c>
      <c r="G6" s="49" t="s">
        <v>5298</v>
      </c>
      <c r="H6" s="172" t="s">
        <v>5245</v>
      </c>
      <c r="I6" s="239">
        <v>6</v>
      </c>
      <c r="J6" s="260"/>
      <c r="K6" s="209" t="s">
        <v>5216</v>
      </c>
      <c r="L6" s="49"/>
      <c r="M6" s="46"/>
      <c r="N6" s="46"/>
      <c r="O6" s="49"/>
      <c r="P6" s="49"/>
      <c r="Q6" s="239" t="s">
        <v>5300</v>
      </c>
    </row>
    <row r="7" spans="1:17" s="8" customFormat="1" ht="45">
      <c r="A7" s="20" t="str" cm="1">
        <f t="array" aca="1" ref="A7" ca="1">VLOOKUP(RIGHT(CELL("filename",$B4),LEN(CELL("filename",$B4))-FIND("]",CELL("filename",$B4))),'外部インタフェース一覧(計算用)'!$B:$G,6,FALSE)&amp;"_"&amp;$C7&amp;"_new"</f>
        <v>ORAL_HYGIENE_MANAGEMENT_ADDITION_2024_FORM_0210_2021_insured_no_new</v>
      </c>
      <c r="B7" s="229">
        <f>MAX($B$4:B6)+1</f>
        <v>4</v>
      </c>
      <c r="C7" s="239" t="s">
        <v>231</v>
      </c>
      <c r="D7" s="239" t="s">
        <v>5301</v>
      </c>
      <c r="E7" s="20" t="str">
        <f ca="1">IF($F7="-", "追加", VLOOKUP($A7, summary!$H:$O, 6, FALSE))</f>
        <v>insured_no</v>
      </c>
      <c r="F7" s="20" t="str">
        <f ca="1">IF(VLOOKUP($A7, summary!$H:$O, 7, FALSE)="追加", "-", VLOOKUP($A7, summary!$H:$O, 7, FALSE))</f>
        <v>被保険者番号</v>
      </c>
      <c r="G7" s="49" t="s">
        <v>5214</v>
      </c>
      <c r="H7" s="187" t="s">
        <v>5290</v>
      </c>
      <c r="I7" s="239">
        <v>10</v>
      </c>
      <c r="J7" s="260"/>
      <c r="K7" s="209" t="s">
        <v>5216</v>
      </c>
      <c r="L7" s="49"/>
      <c r="M7" s="46"/>
      <c r="N7" s="46"/>
      <c r="O7" s="239" t="s">
        <v>5228</v>
      </c>
      <c r="P7" s="239" t="s">
        <v>5292</v>
      </c>
      <c r="Q7" s="239" t="s">
        <v>5302</v>
      </c>
    </row>
    <row r="8" spans="1:17" s="8" customFormat="1" ht="67.5">
      <c r="A8" s="20" t="str" cm="1">
        <f t="array" aca="1" ref="A8" ca="1">VLOOKUP(RIGHT(CELL("filename",$B5),LEN(CELL("filename",$B5))-FIND("]",CELL("filename",$B5))),'外部インタフェース一覧(計算用)'!$B:$G,6,FALSE)&amp;"_"&amp;$C8&amp;"_new"</f>
        <v>ORAL_HYGIENE_MANAGEMENT_ADDITION_2024_FORM_0210_2021_external_system_management_number_new</v>
      </c>
      <c r="B8" s="229">
        <f>MAX($B$4:B7)+1</f>
        <v>5</v>
      </c>
      <c r="C8" s="291" t="s">
        <v>227</v>
      </c>
      <c r="D8" s="291" t="s">
        <v>5303</v>
      </c>
      <c r="E8" s="20" t="str">
        <f ca="1">IF($F8="-", "追加", VLOOKUP($A8, summary!$H:$O, 6, FALSE))</f>
        <v>external_system_management_number</v>
      </c>
      <c r="F8" s="20" t="str">
        <f ca="1">IF(VLOOKUP($A8, summary!$H:$O, 7, FALSE)="追加", "-", VLOOKUP($A8, summary!$H:$O, 7, FALSE))</f>
        <v>外部システム管理番号</v>
      </c>
      <c r="G8" s="261" t="s">
        <v>5214</v>
      </c>
      <c r="H8" s="231" t="s">
        <v>5290</v>
      </c>
      <c r="I8" s="291">
        <v>150</v>
      </c>
      <c r="J8" s="292"/>
      <c r="K8" s="293" t="s">
        <v>5216</v>
      </c>
      <c r="L8" s="261"/>
      <c r="M8" s="294"/>
      <c r="N8" s="294"/>
      <c r="O8" s="239" t="s">
        <v>5767</v>
      </c>
      <c r="P8" s="49"/>
      <c r="Q8" s="238" t="s">
        <v>5305</v>
      </c>
    </row>
    <row r="9" spans="1:17" s="8" customFormat="1" ht="22.5">
      <c r="A9" s="20" t="str" cm="1">
        <f t="array" aca="1" ref="A9" ca="1">VLOOKUP(RIGHT(CELL("filename",$B6),LEN(CELL("filename",$B6))-FIND("]",CELL("filename",$B6))),'外部インタフェース一覧(計算用)'!$B:$G,6,FALSE)&amp;"_"&amp;$C9&amp;"_new"</f>
        <v>ORAL_HYGIENE_MANAGEMENT_ADDITION_2024_FORM_0210_2021_trinity_attempt_new</v>
      </c>
      <c r="B9" s="229">
        <f>MAX($B$4:B8)+1</f>
        <v>6</v>
      </c>
      <c r="C9" s="239" t="s">
        <v>5509</v>
      </c>
      <c r="D9" s="239" t="s">
        <v>5768</v>
      </c>
      <c r="E9" s="20" t="str">
        <f ca="1">IF($F9="-", "追加", VLOOKUP($A9, summary!$H:$O, 6, FALSE))</f>
        <v>追加</v>
      </c>
      <c r="F9" s="20" t="str">
        <f ca="1">IF(VLOOKUP($A9, summary!$H:$O, 7, FALSE)="追加", "-", VLOOKUP($A9, summary!$H:$O, 7, FALSE))</f>
        <v>-</v>
      </c>
      <c r="G9" s="239" t="s">
        <v>5214</v>
      </c>
      <c r="H9" s="239" t="s">
        <v>5511</v>
      </c>
      <c r="I9" s="49">
        <v>1</v>
      </c>
      <c r="J9" s="239"/>
      <c r="K9" s="209" t="s">
        <v>5216</v>
      </c>
      <c r="L9" s="262"/>
      <c r="M9" s="46"/>
      <c r="N9" s="46" t="s">
        <v>5769</v>
      </c>
      <c r="O9" s="263"/>
      <c r="P9" s="49"/>
      <c r="Q9" s="238" t="s">
        <v>5263</v>
      </c>
    </row>
    <row r="10" spans="1:17" s="8" customFormat="1" ht="45">
      <c r="A10" s="20" t="str" cm="1">
        <f t="array" aca="1" ref="A10" ca="1">VLOOKUP(RIGHT(CELL("filename",$B7),LEN(CELL("filename",$B7))-FIND("]",CELL("filename",$B7))),'外部インタフェース一覧(計算用)'!$B:$G,6,FALSE)&amp;"_"&amp;$C10&amp;"_new"</f>
        <v>ORAL_HYGIENE_MANAGEMENT_ADDITION_2024_FORM_0210_2021_evaluate_date_new</v>
      </c>
      <c r="B10" s="229">
        <f>MAX($B$4:B9)+1</f>
        <v>7</v>
      </c>
      <c r="C10" s="239" t="s">
        <v>270</v>
      </c>
      <c r="D10" s="239" t="s">
        <v>271</v>
      </c>
      <c r="E10" s="20" t="str">
        <f ca="1">IF($F10="-", "追加", VLOOKUP($A10, summary!$H:$O, 6, FALSE))</f>
        <v>追加</v>
      </c>
      <c r="F10" s="20" t="str">
        <f ca="1">IF(VLOOKUP($A10, summary!$H:$O, 7, FALSE)="追加", "-", VLOOKUP($A10, summary!$H:$O, 7, FALSE))</f>
        <v>-</v>
      </c>
      <c r="G10" s="239" t="s">
        <v>5214</v>
      </c>
      <c r="H10" s="239" t="s">
        <v>5312</v>
      </c>
      <c r="I10" s="239">
        <v>8</v>
      </c>
      <c r="J10" s="262"/>
      <c r="K10" s="209" t="s">
        <v>5216</v>
      </c>
      <c r="L10" s="49" t="s">
        <v>5248</v>
      </c>
      <c r="M10" s="192" t="s">
        <v>5249</v>
      </c>
      <c r="N10" s="192"/>
      <c r="O10" s="49" t="s">
        <v>5770</v>
      </c>
      <c r="P10" s="49"/>
      <c r="Q10" s="49" t="s">
        <v>5521</v>
      </c>
    </row>
    <row r="11" spans="1:17" s="8" customFormat="1" ht="112.5">
      <c r="A11" s="20" t="str" cm="1">
        <f t="array" aca="1" ref="A11" ca="1">VLOOKUP(RIGHT(CELL("filename",$B8),LEN(CELL("filename",$B8))-FIND("]",CELL("filename",$B8))),'外部インタフェース一覧(計算用)'!$B:$G,6,FALSE)&amp;"_"&amp;$C11&amp;"_new"</f>
        <v>ORAL_HYGIENE_MANAGEMENT_ADDITION_2024_FORM_0210_2021_care_level_new</v>
      </c>
      <c r="B11" s="229">
        <f>MAX($B$4:B10)+1</f>
        <v>8</v>
      </c>
      <c r="C11" s="49" t="s">
        <v>5771</v>
      </c>
      <c r="D11" s="239" t="s">
        <v>5513</v>
      </c>
      <c r="E11" s="20" t="str">
        <f ca="1">IF($F11="-", "追加", VLOOKUP($A11, summary!$H:$O, 6, FALSE))</f>
        <v>care_level</v>
      </c>
      <c r="F11" s="20" t="str">
        <f ca="1">IF(VLOOKUP($A11, summary!$H:$O, 7, FALSE)="追加", "-", VLOOKUP($A11, summary!$H:$O, 7, FALSE))</f>
        <v>要介護度</v>
      </c>
      <c r="G11" s="49" t="s">
        <v>5214</v>
      </c>
      <c r="H11" s="49" t="s">
        <v>5299</v>
      </c>
      <c r="I11" s="49">
        <v>2</v>
      </c>
      <c r="J11" s="49"/>
      <c r="K11" s="209" t="s">
        <v>5216</v>
      </c>
      <c r="L11" s="49"/>
      <c r="M11" s="46"/>
      <c r="N11" s="46" t="s">
        <v>5514</v>
      </c>
      <c r="O11" s="264"/>
      <c r="P11" s="49"/>
      <c r="Q11" s="265" t="s">
        <v>5263</v>
      </c>
    </row>
    <row r="12" spans="1:17" ht="33.75">
      <c r="A12" s="20" t="str" cm="1">
        <f t="array" aca="1" ref="A12" ca="1">VLOOKUP(RIGHT(CELL("filename",$B9),LEN(CELL("filename",$B9))-FIND("]",CELL("filename",$B9))),'外部インタフェース一覧(計算用)'!$B:$G,6,FALSE)&amp;"_"&amp;$C12&amp;"_new"</f>
        <v>ORAL_HYGIENE_MANAGEMENT_ADDITION_2024_FORM_0210_2021_disease_name_new</v>
      </c>
      <c r="B12" s="229">
        <f>MAX($B$4:B11)+1</f>
        <v>9</v>
      </c>
      <c r="C12" s="49" t="s">
        <v>436</v>
      </c>
      <c r="D12" s="239" t="s">
        <v>5772</v>
      </c>
      <c r="E12" s="20" t="str">
        <f ca="1">IF($F12="-", "追加", VLOOKUP($A12, summary!$H:$O, 6, FALSE))</f>
        <v>disease_name</v>
      </c>
      <c r="F12" s="20" t="str">
        <f ca="1">IF(VLOOKUP($A12, summary!$H:$O, 7, FALSE)="追加", "-", VLOOKUP($A12, summary!$H:$O, 7, FALSE))</f>
        <v>病名等</v>
      </c>
      <c r="G12" s="49" t="s">
        <v>5220</v>
      </c>
      <c r="H12" s="172" t="s">
        <v>5415</v>
      </c>
      <c r="I12" s="49">
        <v>100</v>
      </c>
      <c r="J12" s="49"/>
      <c r="K12" s="209"/>
      <c r="L12" s="49"/>
      <c r="M12" s="49"/>
      <c r="N12" s="49" t="s">
        <v>5355</v>
      </c>
      <c r="O12" s="49" t="s">
        <v>5291</v>
      </c>
      <c r="P12" s="49" t="s">
        <v>5605</v>
      </c>
      <c r="Q12" s="295" t="s">
        <v>5773</v>
      </c>
    </row>
    <row r="13" spans="1:17" ht="101.25">
      <c r="A13" s="20" t="str" cm="1">
        <f t="array" aca="1" ref="A13" ca="1">VLOOKUP(RIGHT(CELL("filename",$B10),LEN(CELL("filename",$B10))-FIND("]",CELL("filename",$B10))),'外部インタフェース一覧(計算用)'!$B:$G,6,FALSE)&amp;"_"&amp;$C13&amp;"_new"</f>
        <v>ORAL_HYGIENE_MANAGEMENT_ADDITION_2024_FORM_0210_2021_impaired_elderly_independence_degree_new</v>
      </c>
      <c r="B13" s="229">
        <f>MAX($B$4:B12)+1</f>
        <v>10</v>
      </c>
      <c r="C13" s="69" t="s">
        <v>253</v>
      </c>
      <c r="D13" s="239" t="s">
        <v>4187</v>
      </c>
      <c r="E13" s="20" t="str">
        <f ca="1">IF($F13="-", "追加", VLOOKUP($A13, summary!$H:$O, 6, FALSE))</f>
        <v>追加</v>
      </c>
      <c r="F13" s="20" t="str">
        <f ca="1">IF(VLOOKUP($A13, summary!$H:$O, 7, FALSE)="追加", "-", VLOOKUP($A13, summary!$H:$O, 7, FALSE))</f>
        <v>-</v>
      </c>
      <c r="G13" s="239" t="s">
        <v>5214</v>
      </c>
      <c r="H13" s="49" t="s">
        <v>5245</v>
      </c>
      <c r="I13" s="49">
        <v>1</v>
      </c>
      <c r="J13" s="49"/>
      <c r="K13" s="209" t="s">
        <v>5216</v>
      </c>
      <c r="L13" s="49"/>
      <c r="M13" s="49"/>
      <c r="N13" s="197" t="s">
        <v>5315</v>
      </c>
      <c r="O13" s="49"/>
      <c r="P13" s="49"/>
      <c r="Q13" s="49" t="s">
        <v>5263</v>
      </c>
    </row>
    <row r="14" spans="1:17" ht="90">
      <c r="A14" s="20" t="str" cm="1">
        <f t="array" aca="1" ref="A14" ca="1">VLOOKUP(RIGHT(CELL("filename",$B11),LEN(CELL("filename",$B11))-FIND("]",CELL("filename",$B11))),'外部インタフェース一覧(計算用)'!$B:$G,6,FALSE)&amp;"_"&amp;$C14&amp;"_new"</f>
        <v>ORAL_HYGIENE_MANAGEMENT_ADDITION_2024_FORM_0210_2021_dementia_elderly_independence_degree_new</v>
      </c>
      <c r="B14" s="229">
        <f>MAX($B$4:B13)+1</f>
        <v>11</v>
      </c>
      <c r="C14" s="69" t="s">
        <v>255</v>
      </c>
      <c r="D14" s="239" t="s">
        <v>4188</v>
      </c>
      <c r="E14" s="20" t="str">
        <f ca="1">IF($F14="-", "追加", VLOOKUP($A14, summary!$H:$O, 6, FALSE))</f>
        <v>追加</v>
      </c>
      <c r="F14" s="20" t="str">
        <f ca="1">IF(VLOOKUP($A14, summary!$H:$O, 7, FALSE)="追加", "-", VLOOKUP($A14, summary!$H:$O, 7, FALSE))</f>
        <v>-</v>
      </c>
      <c r="G14" s="239" t="s">
        <v>5214</v>
      </c>
      <c r="H14" s="49" t="s">
        <v>5245</v>
      </c>
      <c r="I14" s="49">
        <v>1</v>
      </c>
      <c r="J14" s="49"/>
      <c r="K14" s="209" t="s">
        <v>5216</v>
      </c>
      <c r="L14" s="49"/>
      <c r="M14" s="49"/>
      <c r="N14" s="197" t="s">
        <v>5318</v>
      </c>
      <c r="O14" s="49"/>
      <c r="P14" s="49"/>
      <c r="Q14" s="49" t="s">
        <v>5263</v>
      </c>
    </row>
    <row r="15" spans="1:17" ht="33.75">
      <c r="A15" s="20" t="str" cm="1">
        <f t="array" aca="1" ref="A15" ca="1">VLOOKUP(RIGHT(CELL("filename",$B12),LEN(CELL("filename",$B12))-FIND("]",CELL("filename",$B12))),'外部インタフェース一覧(計算用)'!$B:$G,6,FALSE)&amp;"_"&amp;$C15&amp;"_new"</f>
        <v>ORAL_HYGIENE_MANAGEMENT_ADDITION_2024_FORM_0210_2021_family_dentist_new</v>
      </c>
      <c r="B15" s="229">
        <f>MAX($B$4:B14)+1</f>
        <v>12</v>
      </c>
      <c r="C15" s="49" t="s">
        <v>849</v>
      </c>
      <c r="D15" s="239" t="s">
        <v>5774</v>
      </c>
      <c r="E15" s="20" t="str">
        <f ca="1">IF($F15="-", "追加", VLOOKUP($A15, summary!$H:$O, 6, FALSE))</f>
        <v>family_dentist</v>
      </c>
      <c r="F15" s="20" t="str">
        <f ca="1">IF(VLOOKUP($A15, summary!$H:$O, 7, FALSE)="追加", "-", VLOOKUP($A15, summary!$H:$O, 7, FALSE))</f>
        <v>かかりつけ歯科医</v>
      </c>
      <c r="G15" s="49" t="s">
        <v>5214</v>
      </c>
      <c r="H15" s="49" t="s">
        <v>5245</v>
      </c>
      <c r="I15" s="49">
        <v>1</v>
      </c>
      <c r="J15" s="49"/>
      <c r="K15" s="209" t="s">
        <v>5323</v>
      </c>
      <c r="L15" s="49"/>
      <c r="M15" s="49"/>
      <c r="N15" s="49" t="s">
        <v>5775</v>
      </c>
      <c r="O15" s="49" t="s">
        <v>5291</v>
      </c>
      <c r="P15" s="49"/>
      <c r="Q15" s="49" t="s">
        <v>5263</v>
      </c>
    </row>
    <row r="16" spans="1:17" ht="33.75">
      <c r="A16" s="20" t="str" cm="1">
        <f t="array" aca="1" ref="A16" ca="1">VLOOKUP(RIGHT(CELL("filename",$B13),LEN(CELL("filename",$B13))-FIND("]",CELL("filename",$B13))),'外部インタフェース一覧(計算用)'!$B:$G,6,FALSE)&amp;"_"&amp;$C16&amp;"_new"</f>
        <v>ORAL_HYGIENE_MANAGEMENT_ADDITION_2024_FORM_0210_2021_dental_checkup_new</v>
      </c>
      <c r="B16" s="229">
        <f>MAX($B$4:B15)+1</f>
        <v>13</v>
      </c>
      <c r="C16" s="49" t="s">
        <v>5776</v>
      </c>
      <c r="D16" s="239" t="s">
        <v>4191</v>
      </c>
      <c r="E16" s="20" t="str">
        <f ca="1">IF($F16="-", "追加", VLOOKUP($A16, summary!$H:$O, 6, FALSE))</f>
        <v>追加</v>
      </c>
      <c r="F16" s="20" t="str">
        <f ca="1">IF(VLOOKUP($A16, summary!$H:$O, 7, FALSE)="追加", "-", VLOOKUP($A16, summary!$H:$O, 7, FALSE))</f>
        <v>-</v>
      </c>
      <c r="G16" s="49" t="s">
        <v>5214</v>
      </c>
      <c r="H16" s="49" t="s">
        <v>5245</v>
      </c>
      <c r="I16" s="49">
        <v>1</v>
      </c>
      <c r="J16" s="49"/>
      <c r="K16" s="209" t="s">
        <v>5323</v>
      </c>
      <c r="L16" s="49"/>
      <c r="M16" s="49"/>
      <c r="N16" s="49" t="s">
        <v>5775</v>
      </c>
      <c r="O16" s="49" t="s">
        <v>5291</v>
      </c>
      <c r="P16" s="49"/>
      <c r="Q16" s="49" t="s">
        <v>5263</v>
      </c>
    </row>
    <row r="17" spans="1:17" ht="78.75">
      <c r="A17" s="20" t="str" cm="1">
        <f t="array" aca="1" ref="A17" ca="1">VLOOKUP(RIGHT(CELL("filename",$B14),LEN(CELL("filename",$B14))-FIND("]",CELL("filename",$B14))),'外部インタフェース一覧(計算用)'!$B:$G,6,FALSE)&amp;"_"&amp;$C17&amp;"_new"</f>
        <v>ORAL_HYGIENE_MANAGEMENT_ADDITION_2024_FORM_0210_2021_dental_checkup_year_new</v>
      </c>
      <c r="B17" s="229">
        <f>MAX($B$4:B16)+1</f>
        <v>14</v>
      </c>
      <c r="C17" s="49" t="s">
        <v>5777</v>
      </c>
      <c r="D17" s="239" t="s">
        <v>5778</v>
      </c>
      <c r="E17" s="20" t="str">
        <f ca="1">IF($F17="-", "追加", VLOOKUP($A17, summary!$H:$O, 6, FALSE))</f>
        <v>追加</v>
      </c>
      <c r="F17" s="20" t="str">
        <f ca="1">IF(VLOOKUP($A17, summary!$H:$O, 7, FALSE)="追加", "-", VLOOKUP($A17, summary!$H:$O, 7, FALSE))</f>
        <v>-</v>
      </c>
      <c r="G17" s="239" t="s">
        <v>5214</v>
      </c>
      <c r="H17" s="239" t="s">
        <v>5312</v>
      </c>
      <c r="I17" s="239" t="s">
        <v>5779</v>
      </c>
      <c r="J17" s="49"/>
      <c r="K17" s="209" t="s">
        <v>5369</v>
      </c>
      <c r="L17" s="49" t="s">
        <v>5780</v>
      </c>
      <c r="M17" s="49" t="s">
        <v>5781</v>
      </c>
      <c r="N17" s="49"/>
      <c r="O17" s="49" t="s">
        <v>5782</v>
      </c>
      <c r="P17" s="49"/>
      <c r="Q17" s="49"/>
    </row>
    <row r="18" spans="1:17" ht="99" customHeight="1">
      <c r="A18" s="20" t="str" cm="1">
        <f t="array" aca="1" ref="A18" ca="1">VLOOKUP(RIGHT(CELL("filename",$B15),LEN(CELL("filename",$B15))-FIND("]",CELL("filename",$B15))),'外部インタフェース一覧(計算用)'!$B:$G,6,FALSE)&amp;"_"&amp;$C18&amp;"_new"</f>
        <v>ORAL_HYGIENE_MANAGEMENT_ADDITION_2024_FORM_0210_2021_dental_checkup_month_new</v>
      </c>
      <c r="B18" s="229">
        <f>MAX($B$4:B17)+1</f>
        <v>15</v>
      </c>
      <c r="C18" s="49" t="s">
        <v>5783</v>
      </c>
      <c r="D18" s="239" t="s">
        <v>5784</v>
      </c>
      <c r="E18" s="20" t="str">
        <f ca="1">IF($F18="-", "追加", VLOOKUP($A18, summary!$H:$O, 6, FALSE))</f>
        <v>追加</v>
      </c>
      <c r="F18" s="20" t="str">
        <f ca="1">IF(VLOOKUP($A18, summary!$H:$O, 7, FALSE)="追加", "-", VLOOKUP($A18, summary!$H:$O, 7, FALSE))</f>
        <v>-</v>
      </c>
      <c r="G18" s="239" t="s">
        <v>5214</v>
      </c>
      <c r="H18" s="239" t="s">
        <v>5312</v>
      </c>
      <c r="I18" s="239">
        <v>2</v>
      </c>
      <c r="J18" s="49"/>
      <c r="K18" s="209" t="s">
        <v>5369</v>
      </c>
      <c r="L18" s="49" t="s">
        <v>5780</v>
      </c>
      <c r="M18" s="49" t="s">
        <v>5785</v>
      </c>
      <c r="N18" s="49"/>
      <c r="O18" s="49" t="s">
        <v>5786</v>
      </c>
      <c r="P18" s="49"/>
      <c r="Q18" s="49"/>
    </row>
    <row r="19" spans="1:17" ht="60" customHeight="1">
      <c r="A19" s="20" t="str" cm="1">
        <f t="array" aca="1" ref="A19" ca="1">VLOOKUP(RIGHT(CELL("filename",$B16),LEN(CELL("filename",$B16))-FIND("]",CELL("filename",$B16))),'外部インタフェース一覧(計算用)'!$B:$G,6,FALSE)&amp;"_"&amp;$C19&amp;"_new"</f>
        <v>ORAL_HYGIENE_MANAGEMENT_ADDITION_2024_FORM_0210_2021_denture_using_new</v>
      </c>
      <c r="B19" s="229">
        <f>MAX($B$4:B18)+1</f>
        <v>16</v>
      </c>
      <c r="C19" s="49" t="s">
        <v>851</v>
      </c>
      <c r="D19" s="239" t="s">
        <v>5787</v>
      </c>
      <c r="E19" s="20" t="str">
        <f ca="1">IF($F19="-", "追加", VLOOKUP($A19, summary!$H:$O, 6, FALSE))</f>
        <v>denture_using</v>
      </c>
      <c r="F19" s="20" t="str">
        <f ca="1">IF(VLOOKUP($A19, summary!$H:$O, 7, FALSE)="追加", "-", VLOOKUP($A19, summary!$H:$O, 7, FALSE))</f>
        <v>入れ歯の使用</v>
      </c>
      <c r="G19" s="49" t="s">
        <v>5214</v>
      </c>
      <c r="H19" s="49" t="s">
        <v>5245</v>
      </c>
      <c r="I19" s="49">
        <v>1</v>
      </c>
      <c r="J19" s="49"/>
      <c r="K19" s="209" t="s">
        <v>5323</v>
      </c>
      <c r="L19" s="49"/>
      <c r="M19" s="49"/>
      <c r="N19" s="49" t="s">
        <v>5788</v>
      </c>
      <c r="O19" s="49" t="s">
        <v>5291</v>
      </c>
      <c r="P19" s="49"/>
      <c r="Q19" s="49" t="s">
        <v>5263</v>
      </c>
    </row>
    <row r="20" spans="1:17" ht="33.75">
      <c r="A20" s="20" t="str" cm="1">
        <f t="array" aca="1" ref="A20" ca="1">VLOOKUP(RIGHT(CELL("filename",$B17),LEN(CELL("filename",$B17))-FIND("]",CELL("filename",$B17))),'外部インタフェース一覧(計算用)'!$B:$G,6,FALSE)&amp;"_"&amp;$C20&amp;"_new"</f>
        <v>ORAL_HYGIENE_MANAGEMENT_ADDITION_2024_FORM_0210_2021_food_form_ingestion_new</v>
      </c>
      <c r="B20" s="229">
        <f>MAX($B$4:B19)+1</f>
        <v>17</v>
      </c>
      <c r="C20" s="261" t="s">
        <v>328</v>
      </c>
      <c r="D20" s="192" t="s">
        <v>5789</v>
      </c>
      <c r="E20" s="20" t="str">
        <f ca="1">IF($F20="-", "追加", VLOOKUP($A20, summary!$H:$O, 6, FALSE))</f>
        <v>food_form_ingestion</v>
      </c>
      <c r="F20" s="20" t="str">
        <f ca="1">IF(VLOOKUP($A20, summary!$H:$O, 7, FALSE)="追加", "-", VLOOKUP($A20, summary!$H:$O, 7, FALSE))</f>
        <v>食形態　経口摂取</v>
      </c>
      <c r="G20" s="261" t="s">
        <v>5214</v>
      </c>
      <c r="H20" s="261" t="s">
        <v>5245</v>
      </c>
      <c r="I20" s="261">
        <v>1</v>
      </c>
      <c r="J20" s="261"/>
      <c r="K20" s="293" t="s">
        <v>5323</v>
      </c>
      <c r="L20" s="261"/>
      <c r="M20" s="261"/>
      <c r="N20" s="261" t="s">
        <v>5790</v>
      </c>
      <c r="O20" s="261" t="s">
        <v>5291</v>
      </c>
      <c r="P20" s="261"/>
      <c r="Q20" s="261" t="s">
        <v>5263</v>
      </c>
    </row>
    <row r="21" spans="1:17" ht="56.25">
      <c r="A21" s="20" t="str" cm="1">
        <f t="array" aca="1" ref="A21" ca="1">VLOOKUP(RIGHT(CELL("filename",$B18),LEN(CELL("filename",$B18))-FIND("]",CELL("filename",$B18))),'外部インタフェース一覧(計算用)'!$B:$G,6,FALSE)&amp;"_"&amp;$C21&amp;"_new"</f>
        <v>ORAL_HYGIENE_MANAGEMENT_ADDITION_2024_FORM_0210_2021_food_form_enteral_nutrition _new</v>
      </c>
      <c r="B21" s="229">
        <f>MAX($B$4:B20)+1</f>
        <v>18</v>
      </c>
      <c r="C21" s="49" t="s">
        <v>4198</v>
      </c>
      <c r="D21" s="49" t="s">
        <v>5791</v>
      </c>
      <c r="E21" s="20" t="str">
        <f ca="1">IF($F21="-", "追加", VLOOKUP($A21, summary!$H:$O, 6, FALSE))</f>
        <v>追加</v>
      </c>
      <c r="F21" s="20" t="str">
        <f ca="1">IF(VLOOKUP($A21, summary!$H:$O, 7, FALSE)="追加", "-", VLOOKUP($A21, summary!$H:$O, 7, FALSE))</f>
        <v>-</v>
      </c>
      <c r="G21" s="49" t="s">
        <v>5214</v>
      </c>
      <c r="H21" s="49" t="s">
        <v>5245</v>
      </c>
      <c r="I21" s="49">
        <v>1</v>
      </c>
      <c r="J21" s="49"/>
      <c r="K21" s="209" t="s">
        <v>5369</v>
      </c>
      <c r="L21" s="49"/>
      <c r="M21" s="49"/>
      <c r="N21" s="49" t="s">
        <v>5792</v>
      </c>
      <c r="O21" s="49" t="s">
        <v>5793</v>
      </c>
      <c r="P21" s="49"/>
      <c r="Q21" s="49" t="s">
        <v>5263</v>
      </c>
    </row>
    <row r="22" spans="1:17" ht="56.25">
      <c r="A22" s="20" t="str" cm="1">
        <f t="array" aca="1" ref="A22" ca="1">VLOOKUP(RIGHT(CELL("filename",$B19),LEN(CELL("filename",$B19))-FIND("]",CELL("filename",$B19))),'外部インタフェース一覧(計算用)'!$B:$G,6,FALSE)&amp;"_"&amp;$C22&amp;"_new"</f>
        <v>ORAL_HYGIENE_MANAGEMENT_ADDITION_2024_FORM_0210_2021_food_form_tube_feeding _new</v>
      </c>
      <c r="B22" s="229">
        <f>MAX($B$4:B21)+1</f>
        <v>19</v>
      </c>
      <c r="C22" s="49" t="s">
        <v>4200</v>
      </c>
      <c r="D22" s="49" t="s">
        <v>5794</v>
      </c>
      <c r="E22" s="20" t="str">
        <f ca="1">IF($F22="-", "追加", VLOOKUP($A22, summary!$H:$O, 6, FALSE))</f>
        <v>追加</v>
      </c>
      <c r="F22" s="20" t="str">
        <f ca="1">IF(VLOOKUP($A22, summary!$H:$O, 7, FALSE)="追加", "-", VLOOKUP($A22, summary!$H:$O, 7, FALSE))</f>
        <v>-</v>
      </c>
      <c r="G22" s="49" t="s">
        <v>5214</v>
      </c>
      <c r="H22" s="49" t="s">
        <v>5245</v>
      </c>
      <c r="I22" s="49">
        <v>1</v>
      </c>
      <c r="J22" s="49"/>
      <c r="K22" s="209" t="s">
        <v>5369</v>
      </c>
      <c r="L22" s="49"/>
      <c r="M22" s="49"/>
      <c r="N22" s="49" t="s">
        <v>5792</v>
      </c>
      <c r="O22" s="49" t="s">
        <v>5793</v>
      </c>
      <c r="P22" s="49"/>
      <c r="Q22" s="49" t="s">
        <v>5263</v>
      </c>
    </row>
    <row r="23" spans="1:17" s="8" customFormat="1" ht="100.5" customHeight="1">
      <c r="A23" s="20" t="str" cm="1">
        <f t="array" aca="1" ref="A23" ca="1">VLOOKUP(RIGHT(CELL("filename",$B20),LEN(CELL("filename",$B20))-FIND("]",CELL("filename",$B20))),'外部インタフェース一覧(計算用)'!$B:$G,6,FALSE)&amp;"_"&amp;$C23&amp;"_new"</f>
        <v>ORAL_HYGIENE_MANAGEMENT_ADDITION_2024_FORM_0210_2021_meal_form_new</v>
      </c>
      <c r="B23" s="229">
        <f>MAX($B$4:B22)+1</f>
        <v>20</v>
      </c>
      <c r="C23" s="258" t="s">
        <v>5795</v>
      </c>
      <c r="D23" s="296" t="s">
        <v>5796</v>
      </c>
      <c r="E23" s="20" t="str">
        <f ca="1">IF($F23="-", "追加", VLOOKUP($A23, summary!$H:$O, 6, FALSE))</f>
        <v>meal_form</v>
      </c>
      <c r="F23" s="20" t="str">
        <f ca="1">IF(VLOOKUP($A23, summary!$H:$O, 7, FALSE)="追加", "-", VLOOKUP($A23, summary!$H:$O, 7, FALSE))</f>
        <v>食形態　食事の形態（コード）</v>
      </c>
      <c r="G23" s="258" t="s">
        <v>5214</v>
      </c>
      <c r="H23" s="258" t="s">
        <v>5245</v>
      </c>
      <c r="I23" s="258">
        <v>2</v>
      </c>
      <c r="J23" s="258"/>
      <c r="K23" s="257" t="s">
        <v>5369</v>
      </c>
      <c r="L23" s="258"/>
      <c r="M23" s="258"/>
      <c r="N23" s="39" t="s">
        <v>5797</v>
      </c>
      <c r="O23" s="19" t="s">
        <v>5798</v>
      </c>
      <c r="P23" s="19"/>
      <c r="Q23" s="297" t="s">
        <v>5263</v>
      </c>
    </row>
    <row r="24" spans="1:17" ht="22.5">
      <c r="A24" s="20" t="str" cm="1">
        <f t="array" aca="1" ref="A24" ca="1">VLOOKUP(RIGHT(CELL("filename",$B21),LEN(CELL("filename",$B21))-FIND("]",CELL("filename",$B21))),'外部インタフェース一覧(計算用)'!$B:$G,6,FALSE)&amp;"_"&amp;$C24&amp;"_new"</f>
        <v>ORAL_HYGIENE_MANAGEMENT_ADDITION_2024_FORM_0210_2021_aspiration_pneumonitis_new</v>
      </c>
      <c r="B24" s="229">
        <f>MAX($B$4:B23)+1</f>
        <v>21</v>
      </c>
      <c r="C24" s="192" t="s">
        <v>5799</v>
      </c>
      <c r="D24" s="192" t="s">
        <v>4203</v>
      </c>
      <c r="E24" s="20" t="str">
        <f ca="1">IF($F24="-", "追加", VLOOKUP($A24, summary!$H:$O, 6, FALSE))</f>
        <v>aspiration_pneumonitis</v>
      </c>
      <c r="F24" s="20" t="str">
        <f ca="1">IF(VLOOKUP($A24, summary!$H:$O, 7, FALSE)="追加", "-", VLOOKUP($A24, summary!$H:$O, 7, FALSE))</f>
        <v>誤嚥性肺炎の発症・罹患　誤嚥性肺炎の発症・罹患</v>
      </c>
      <c r="G24" s="192" t="s">
        <v>5214</v>
      </c>
      <c r="H24" s="192" t="s">
        <v>5312</v>
      </c>
      <c r="I24" s="239">
        <v>1</v>
      </c>
      <c r="J24" s="192" t="s">
        <v>5324</v>
      </c>
      <c r="K24" s="209" t="s">
        <v>5323</v>
      </c>
      <c r="L24" s="49"/>
      <c r="M24" s="49"/>
      <c r="N24" s="49" t="s">
        <v>5800</v>
      </c>
      <c r="O24" s="49" t="s">
        <v>5291</v>
      </c>
      <c r="P24" s="49" t="s">
        <v>5801</v>
      </c>
      <c r="Q24" s="49" t="s">
        <v>5263</v>
      </c>
    </row>
    <row r="25" spans="1:17" ht="78.75">
      <c r="A25" s="20" t="str" cm="1">
        <f t="array" aca="1" ref="A25" ca="1">VLOOKUP(RIGHT(CELL("filename",$B22),LEN(CELL("filename",$B22))-FIND("]",CELL("filename",$B22))),'外部インタフェース一覧(計算用)'!$B:$G,6,FALSE)&amp;"_"&amp;$C25&amp;"_new"</f>
        <v>ORAL_HYGIENE_MANAGEMENT_ADDITION_2024_FORM_0210_2021_date_of_onset_year_new</v>
      </c>
      <c r="B25" s="229">
        <f>MAX($B$4:B24)+1</f>
        <v>22</v>
      </c>
      <c r="C25" s="49" t="s">
        <v>5802</v>
      </c>
      <c r="D25" s="239" t="s">
        <v>5803</v>
      </c>
      <c r="E25" s="20" t="str">
        <f ca="1">IF($F25="-", "追加", VLOOKUP($A25, summary!$H:$O, 6, FALSE))</f>
        <v>追加</v>
      </c>
      <c r="F25" s="20" t="str">
        <f ca="1">IF(VLOOKUP($A25, summary!$H:$O, 7, FALSE)="追加", "-", VLOOKUP($A25, summary!$H:$O, 7, FALSE))</f>
        <v>-</v>
      </c>
      <c r="G25" s="239" t="s">
        <v>5214</v>
      </c>
      <c r="H25" s="239" t="s">
        <v>5312</v>
      </c>
      <c r="I25" s="239">
        <v>4</v>
      </c>
      <c r="J25" s="49"/>
      <c r="K25" s="209" t="s">
        <v>5369</v>
      </c>
      <c r="L25" s="49" t="s">
        <v>5780</v>
      </c>
      <c r="M25" s="49" t="s">
        <v>5781</v>
      </c>
      <c r="N25" s="49"/>
      <c r="O25" s="49" t="s">
        <v>5804</v>
      </c>
      <c r="P25" s="49"/>
      <c r="Q25" s="49"/>
    </row>
    <row r="26" spans="1:17" ht="90">
      <c r="A26" s="20" t="str" cm="1">
        <f t="array" aca="1" ref="A26" ca="1">VLOOKUP(RIGHT(CELL("filename",$B23),LEN(CELL("filename",$B23))-FIND("]",CELL("filename",$B23))),'外部インタフェース一覧(計算用)'!$B:$G,6,FALSE)&amp;"_"&amp;$C26&amp;"_new"</f>
        <v>ORAL_HYGIENE_MANAGEMENT_ADDITION_2024_FORM_0210_2021_date_of_onset_month_new</v>
      </c>
      <c r="B26" s="229">
        <f>MAX($B$4:B25)+1</f>
        <v>23</v>
      </c>
      <c r="C26" s="49" t="s">
        <v>5805</v>
      </c>
      <c r="D26" s="239" t="s">
        <v>4207</v>
      </c>
      <c r="E26" s="20" t="str">
        <f ca="1">IF($F26="-", "追加", VLOOKUP($A26, summary!$H:$O, 6, FALSE))</f>
        <v>追加</v>
      </c>
      <c r="F26" s="20" t="str">
        <f ca="1">IF(VLOOKUP($A26, summary!$H:$O, 7, FALSE)="追加", "-", VLOOKUP($A26, summary!$H:$O, 7, FALSE))</f>
        <v>-</v>
      </c>
      <c r="G26" s="239" t="s">
        <v>5214</v>
      </c>
      <c r="H26" s="239" t="s">
        <v>5312</v>
      </c>
      <c r="I26" s="239">
        <v>2</v>
      </c>
      <c r="J26" s="49"/>
      <c r="K26" s="209" t="s">
        <v>5369</v>
      </c>
      <c r="L26" s="49" t="s">
        <v>5780</v>
      </c>
      <c r="M26" s="49" t="s">
        <v>5785</v>
      </c>
      <c r="N26" s="49"/>
      <c r="O26" s="49" t="s">
        <v>5806</v>
      </c>
      <c r="P26" s="49"/>
      <c r="Q26" s="49"/>
    </row>
    <row r="27" spans="1:17" ht="33.75" customHeight="1">
      <c r="A27" s="468" t="str" cm="1">
        <f t="array" aca="1" ref="A27" ca="1">VLOOKUP(RIGHT(CELL("filename",$B24),LEN(CELL("filename",$B24))-FIND("]",CELL("filename",$B24))),'外部インタフェース一覧(計算用)'!$B:$G,6,FALSE)&amp;"_"&amp;$C27&amp;"_new"</f>
        <v>ORAL_HYGIENE_MANAGEMENT_ADDITION_2024_FORM_0210_2021_is_visiting_dental_hygiene_guidance_new</v>
      </c>
      <c r="B27" s="229">
        <f>MAX($B$4:B26)+1</f>
        <v>24</v>
      </c>
      <c r="C27" s="49" t="s">
        <v>866</v>
      </c>
      <c r="D27" s="49" t="s">
        <v>4208</v>
      </c>
      <c r="E27" s="20" t="str">
        <f ca="1">IF($F27="-", "追加", VLOOKUP($A27, summary!$H:$O, 6, FALSE))</f>
        <v>is_visiting_dental_hygiene_guidance</v>
      </c>
      <c r="F27" s="20" t="str">
        <f ca="1">IF(VLOOKUP($A27, summary!$H:$O, 7, FALSE)="追加", "-", VLOOKUP($A27, summary!$H:$O, 7, FALSE))</f>
        <v>同一月内の訪問歯科衛生指導（医療保険）の実施の有無　実施の有無</v>
      </c>
      <c r="G27" s="49" t="s">
        <v>5214</v>
      </c>
      <c r="H27" s="49" t="s">
        <v>5245</v>
      </c>
      <c r="I27" s="49">
        <v>1</v>
      </c>
      <c r="J27" s="49"/>
      <c r="K27" s="18"/>
      <c r="L27" s="49"/>
      <c r="M27" s="49"/>
      <c r="N27" s="49" t="s">
        <v>5800</v>
      </c>
      <c r="O27" s="49" t="s">
        <v>5291</v>
      </c>
      <c r="P27" s="49"/>
      <c r="Q27" s="49" t="s">
        <v>5263</v>
      </c>
    </row>
    <row r="28" spans="1:17" ht="45">
      <c r="A28" s="468" t="str" cm="1">
        <f t="array" aca="1" ref="A28" ca="1">VLOOKUP(RIGHT(CELL("filename",$B25),LEN(CELL("filename",$B25))-FIND("]",CELL("filename",$B25))),'外部インタフェース一覧(計算用)'!$B:$G,6,FALSE)&amp;"_"&amp;$C28&amp;"_new"</f>
        <v>ORAL_HYGIENE_MANAGEMENT_ADDITION_2024_FORM_0210_2021_visiting_dental_hygiene_guidance_frequency_new</v>
      </c>
      <c r="B28" s="229">
        <f>MAX($B$4:B27)+1</f>
        <v>25</v>
      </c>
      <c r="C28" s="49" t="s">
        <v>868</v>
      </c>
      <c r="D28" s="49" t="s">
        <v>5807</v>
      </c>
      <c r="E28" s="20" t="str">
        <f ca="1">IF($F28="-", "追加", VLOOKUP($A28, summary!$H:$O, 6, FALSE))</f>
        <v>visiting_dental_hygiene_guidance_frequency</v>
      </c>
      <c r="F28" s="20" t="str">
        <f ca="1">IF(VLOOKUP($A28, summary!$H:$O, 7, FALSE)="追加", "-", VLOOKUP($A28, summary!$H:$O, 7, FALSE))</f>
        <v>同一月内の訪問歯科衛生指導（医療保険）の実施の有無　回数</v>
      </c>
      <c r="G28" s="49" t="s">
        <v>5360</v>
      </c>
      <c r="H28" s="49" t="s">
        <v>5245</v>
      </c>
      <c r="I28" s="49">
        <v>2</v>
      </c>
      <c r="J28" s="49"/>
      <c r="K28" s="269"/>
      <c r="L28" s="49"/>
      <c r="M28" s="49"/>
      <c r="N28" s="49" t="s">
        <v>5355</v>
      </c>
      <c r="O28" s="49" t="s">
        <v>5808</v>
      </c>
      <c r="P28" s="49"/>
      <c r="Q28" s="295" t="s">
        <v>5310</v>
      </c>
    </row>
    <row r="29" spans="1:17" ht="33.75">
      <c r="A29" s="20" t="str" cm="1">
        <f t="array" aca="1" ref="A29" ca="1">VLOOKUP(RIGHT(CELL("filename",$B26),LEN(CELL("filename",$B26))-FIND("]",CELL("filename",$B26))),'外部インタフェース一覧(計算用)'!$B:$G,6,FALSE)&amp;"_"&amp;$C29&amp;"_new"</f>
        <v>ORAL_HYGIENE_MANAGEMENT_ADDITION_2024_FORM_0210_2021_other_notice_new</v>
      </c>
      <c r="B29" s="229">
        <f>MAX($B$4:B28)+1</f>
        <v>26</v>
      </c>
      <c r="C29" s="172" t="s">
        <v>5809</v>
      </c>
      <c r="D29" s="172" t="s">
        <v>5810</v>
      </c>
      <c r="E29" s="20" t="str">
        <f ca="1">IF($F29="-", "追加", VLOOKUP($A29, summary!$H:$O, 6, FALSE))</f>
        <v>other_notice</v>
      </c>
      <c r="F29" s="20" t="str">
        <f ca="1">IF(VLOOKUP($A29, summary!$H:$O, 7, FALSE)="追加", "-", VLOOKUP($A29, summary!$H:$O, 7, FALSE))</f>
        <v>その他の事項</v>
      </c>
      <c r="G29" s="172" t="s">
        <v>5214</v>
      </c>
      <c r="H29" s="172" t="s">
        <v>5415</v>
      </c>
      <c r="I29" s="172">
        <v>200</v>
      </c>
      <c r="J29" s="172"/>
      <c r="K29" s="18"/>
      <c r="L29" s="19"/>
      <c r="M29" s="19"/>
      <c r="N29" s="19" t="s">
        <v>5355</v>
      </c>
      <c r="O29" s="19" t="s">
        <v>5291</v>
      </c>
      <c r="P29" s="19" t="s">
        <v>5605</v>
      </c>
      <c r="Q29" s="298" t="s">
        <v>5811</v>
      </c>
    </row>
    <row r="30" spans="1:17" s="8" customFormat="1" ht="33.75">
      <c r="A30" s="20" t="str" cm="1">
        <f t="array" aca="1" ref="A30" ca="1">VLOOKUP(RIGHT(CELL("filename",$B27),LEN(CELL("filename",$B27))-FIND("]",CELL("filename",$B27))),'外部インタフェース一覧(計算用)'!$B:$G,6,FALSE)&amp;"_"&amp;$C30&amp;"_new"</f>
        <v>ORAL_HYGIENE_MANAGEMENT_ADDITION_2024_FORM_0210_2021_version_new</v>
      </c>
      <c r="B30" s="229">
        <f>MAX($B$4:B29)+1</f>
        <v>27</v>
      </c>
      <c r="C30" s="299" t="s">
        <v>265</v>
      </c>
      <c r="D30" s="300" t="s">
        <v>5469</v>
      </c>
      <c r="E30" s="20" t="str">
        <f ca="1">IF($F30="-", "追加", VLOOKUP($A30, summary!$H:$O, 6, FALSE))</f>
        <v>version</v>
      </c>
      <c r="F30" s="20" t="str">
        <f ca="1">IF(VLOOKUP($A30, summary!$H:$O, 7, FALSE)="追加", "-", VLOOKUP($A30, summary!$H:$O, 7, FALSE))</f>
        <v>バージョン番号</v>
      </c>
      <c r="G30" s="299" t="s">
        <v>5214</v>
      </c>
      <c r="H30" s="299" t="s">
        <v>5245</v>
      </c>
      <c r="I30" s="299">
        <v>4</v>
      </c>
      <c r="J30" s="299"/>
      <c r="K30" s="301" t="s">
        <v>5216</v>
      </c>
      <c r="L30" s="302"/>
      <c r="M30" s="302"/>
      <c r="N30" s="303" t="s">
        <v>5470</v>
      </c>
      <c r="O30" s="302" t="s">
        <v>5291</v>
      </c>
      <c r="P30" s="302" t="s">
        <v>5285</v>
      </c>
      <c r="Q30" s="304" t="s">
        <v>5286</v>
      </c>
    </row>
    <row r="31" spans="1:17">
      <c r="L31" s="127"/>
    </row>
    <row r="32" spans="1:17">
      <c r="L32" s="127"/>
    </row>
    <row r="33" spans="12:12">
      <c r="L33" s="127"/>
    </row>
    <row r="34" spans="12:12">
      <c r="L34" s="127"/>
    </row>
    <row r="35" spans="12:12">
      <c r="L35" s="127"/>
    </row>
    <row r="36" spans="12:12">
      <c r="L36" s="127"/>
    </row>
    <row r="37" spans="12:12">
      <c r="L37" s="127"/>
    </row>
    <row r="38" spans="12:12">
      <c r="L38" s="127"/>
    </row>
    <row r="39" spans="12:12">
      <c r="L39" s="127"/>
    </row>
    <row r="40" spans="12:12">
      <c r="L40" s="127"/>
    </row>
    <row r="41" spans="12:12">
      <c r="L41" s="127"/>
    </row>
    <row r="42" spans="12:12">
      <c r="L42" s="127"/>
    </row>
    <row r="43" spans="12:12">
      <c r="L43" s="127"/>
    </row>
    <row r="44" spans="12:12">
      <c r="L44" s="127"/>
    </row>
    <row r="45" spans="12:12">
      <c r="L45" s="127"/>
    </row>
  </sheetData>
  <autoFilter ref="B3:P30" xr:uid="{00000000-0009-0000-0000-000008000000}"/>
  <phoneticPr fontId="4"/>
  <dataValidations count="2">
    <dataValidation showInputMessage="1" sqref="G23:H23 G25:H30 G4:H8 B4:B30 G15:H19 G10:G12 H10:H14" xr:uid="{C892816E-5DD3-45E8-8BAD-F8E3F6753F1F}"/>
    <dataValidation type="list" allowBlank="1" showInputMessage="1" sqref="K4:K30" xr:uid="{0F6E83CC-1611-4EAF-810C-7D0CF8961D42}">
      <formula1>"◎,○,●"</formula1>
    </dataValidation>
  </dataValidations>
  <hyperlinks>
    <hyperlink ref="P1" location="外部インタフェース一覧!A1" display="外部インターフェース一覧へ" xr:uid="{7C38666B-95B2-4934-8DAD-FD08DF01C571}"/>
  </hyperlinks>
  <pageMargins left="0.39370078740157483" right="0.39370078740157483" top="0.55118110236220474" bottom="0.39370078740157483" header="0.59055118110236227" footer="0"/>
  <pageSetup paperSize="8" scale="57" fitToHeight="0" orientation="landscape" cellComments="asDisplayed" r:id="rId1"/>
  <headerFooter alignWithMargins="0">
    <oddFooter>&amp;P ページ</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1A9973-11C8-4B96-8B28-5E785B6B6D8A}">
  <sheetPr codeName="Sheet7">
    <pageSetUpPr fitToPage="1"/>
  </sheetPr>
  <dimension ref="A1:Q40"/>
  <sheetViews>
    <sheetView view="pageBreakPreview" zoomScale="85" zoomScaleNormal="55" zoomScaleSheetLayoutView="85" workbookViewId="0">
      <pane ySplit="3" topLeftCell="A4" activePane="bottomLeft" state="frozen"/>
      <selection activeCell="G1" sqref="G1"/>
      <selection pane="bottomLeft"/>
    </sheetView>
  </sheetViews>
  <sheetFormatPr defaultColWidth="8.625" defaultRowHeight="18.75"/>
  <cols>
    <col min="1" max="1" width="29.625" style="32" hidden="1" customWidth="1"/>
    <col min="2" max="2" width="5.125" style="6" customWidth="1"/>
    <col min="3" max="3" width="14.5" style="6" customWidth="1"/>
    <col min="4" max="6" width="29.875" style="32" customWidth="1"/>
    <col min="7" max="12" width="8.875" style="6" customWidth="1"/>
    <col min="13" max="13" width="12.875" style="6" customWidth="1"/>
    <col min="14" max="14" width="26" style="6" customWidth="1"/>
    <col min="15" max="16" width="38" style="6" customWidth="1"/>
    <col min="17" max="17" width="41.625" style="223" bestFit="1" customWidth="1"/>
    <col min="18" max="16384" width="8.625" style="26"/>
  </cols>
  <sheetData>
    <row r="1" spans="1:17" ht="23.45" customHeight="1">
      <c r="A1" s="42"/>
      <c r="B1" s="25" t="s">
        <v>5812</v>
      </c>
      <c r="C1" s="42"/>
      <c r="D1" s="42"/>
      <c r="E1" s="42"/>
      <c r="F1" s="42"/>
      <c r="G1" s="42"/>
      <c r="K1" s="25" t="s">
        <v>5195</v>
      </c>
      <c r="P1" s="222"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ORAL_HYGIENE_MANAGEMENT_ADDITION_2024_FORM_0210_2021_care_facility_id_new</v>
      </c>
      <c r="B4" s="273">
        <f>ROW(B4)-3</f>
        <v>1</v>
      </c>
      <c r="C4" s="274" t="s">
        <v>223</v>
      </c>
      <c r="D4" s="275" t="s">
        <v>5289</v>
      </c>
      <c r="E4" s="20" t="str">
        <f ca="1">IF($F4="-", "追加", VLOOKUP($A4, summary!$H:$O, 6, FALSE))</f>
        <v>care_facility_id</v>
      </c>
      <c r="F4" s="20" t="str">
        <f ca="1">IF(VLOOKUP($A4, summary!$H:$O, 7, FALSE)="追加", "-", VLOOKUP($A4, summary!$H:$O, 7, FALSE))</f>
        <v>事業所番号</v>
      </c>
      <c r="G4" s="305" t="s">
        <v>5214</v>
      </c>
      <c r="H4" s="277" t="s">
        <v>5290</v>
      </c>
      <c r="I4" s="274">
        <v>10</v>
      </c>
      <c r="J4" s="278"/>
      <c r="K4" s="279" t="s">
        <v>5216</v>
      </c>
      <c r="L4" s="279"/>
      <c r="M4" s="281"/>
      <c r="N4" s="287"/>
      <c r="O4" s="288" t="s">
        <v>5291</v>
      </c>
      <c r="P4" s="282" t="s">
        <v>5292</v>
      </c>
      <c r="Q4" s="289" t="s">
        <v>5293</v>
      </c>
    </row>
    <row r="5" spans="1:17" s="8" customFormat="1" ht="33.75">
      <c r="A5" s="20" t="str" cm="1">
        <f t="array" aca="1" ref="A5" ca="1">VLOOKUP(RIGHT(CELL("filename",$B2),LEN(CELL("filename",$B2))-FIND("]",CELL("filename",$B2))),'外部インタフェース一覧(計算用)'!$B:$G,6,FALSE)&amp;"_"&amp;$C5&amp;"_new"</f>
        <v>ORAL_HYGIENE_MANAGEMENT_ADDITION_2024_FORM_0210_2021_service_code_new</v>
      </c>
      <c r="B5" s="283">
        <f>B4+1</f>
        <v>2</v>
      </c>
      <c r="C5" s="306" t="s">
        <v>225</v>
      </c>
      <c r="D5" s="20" t="s">
        <v>5294</v>
      </c>
      <c r="E5" s="20" t="str">
        <f ca="1">IF($F5="-", "追加", VLOOKUP($A5, summary!$H:$O, 6, FALSE))</f>
        <v>service_code</v>
      </c>
      <c r="F5" s="20" t="str">
        <f ca="1">IF(VLOOKUP($A5, summary!$H:$O, 7, FALSE)="追加", "-", VLOOKUP($A5, summary!$H:$O, 7, FALSE))</f>
        <v>サービス種類コード</v>
      </c>
      <c r="G5" s="253" t="s">
        <v>5295</v>
      </c>
      <c r="H5" s="187" t="s">
        <v>5290</v>
      </c>
      <c r="I5" s="306">
        <v>2</v>
      </c>
      <c r="J5" s="284"/>
      <c r="K5" s="201" t="s">
        <v>5216</v>
      </c>
      <c r="L5" s="201"/>
      <c r="M5" s="187"/>
      <c r="N5" s="187"/>
      <c r="O5" s="20"/>
      <c r="P5" s="173" t="s">
        <v>5292</v>
      </c>
      <c r="Q5" s="173" t="s">
        <v>5296</v>
      </c>
    </row>
    <row r="6" spans="1:17" s="8" customFormat="1" ht="33.75" customHeight="1">
      <c r="A6" s="20" t="str" cm="1">
        <f t="array" aca="1" ref="A6" ca="1">VLOOKUP(RIGHT(CELL("filename",$B3),LEN(CELL("filename",$B3))-FIND("]",CELL("filename",$B3))),'外部インタフェース一覧(計算用)'!$B:$G,6,FALSE)&amp;"_"&amp;$C6&amp;"_new"</f>
        <v>ORAL_HYGIENE_MANAGEMENT_ADDITION_2024_FORM_0210_2021_insurer_no_new</v>
      </c>
      <c r="B6" s="283">
        <f t="shared" ref="B6:B40" si="0">B5+1</f>
        <v>3</v>
      </c>
      <c r="C6" s="306" t="s">
        <v>229</v>
      </c>
      <c r="D6" s="173" t="s">
        <v>5297</v>
      </c>
      <c r="E6" s="20" t="str">
        <f ca="1">IF($F6="-", "追加", VLOOKUP($A6, summary!$H:$O, 6, FALSE))</f>
        <v>insurer_no</v>
      </c>
      <c r="F6" s="20" t="str">
        <f ca="1">IF(VLOOKUP($A6, summary!$H:$O, 7, FALSE)="追加", "-", VLOOKUP($A6, summary!$H:$O, 7, FALSE))</f>
        <v>保険者番号</v>
      </c>
      <c r="G6" s="253" t="s">
        <v>5298</v>
      </c>
      <c r="H6" s="20" t="s">
        <v>5245</v>
      </c>
      <c r="I6" s="306">
        <v>6</v>
      </c>
      <c r="J6" s="284"/>
      <c r="K6" s="201" t="s">
        <v>5216</v>
      </c>
      <c r="L6" s="201"/>
      <c r="M6" s="187"/>
      <c r="N6" s="187"/>
      <c r="O6" s="20"/>
      <c r="P6" s="20"/>
      <c r="Q6" s="173" t="s">
        <v>5300</v>
      </c>
    </row>
    <row r="7" spans="1:17" s="8" customFormat="1" ht="45">
      <c r="A7" s="20" t="str" cm="1">
        <f t="array" aca="1" ref="A7" ca="1">VLOOKUP(RIGHT(CELL("filename",$B4),LEN(CELL("filename",$B4))-FIND("]",CELL("filename",$B4))),'外部インタフェース一覧(計算用)'!$B:$G,6,FALSE)&amp;"_"&amp;$C7&amp;"_new"</f>
        <v>ORAL_HYGIENE_MANAGEMENT_ADDITION_2024_FORM_0210_2021_insured_no_new</v>
      </c>
      <c r="B7" s="283">
        <f t="shared" si="0"/>
        <v>4</v>
      </c>
      <c r="C7" s="306" t="s">
        <v>231</v>
      </c>
      <c r="D7" s="173" t="s">
        <v>5301</v>
      </c>
      <c r="E7" s="20" t="str">
        <f ca="1">IF($F7="-", "追加", VLOOKUP($A7, summary!$H:$O, 6, FALSE))</f>
        <v>insured_no</v>
      </c>
      <c r="F7" s="20" t="str">
        <f ca="1">IF(VLOOKUP($A7, summary!$H:$O, 7, FALSE)="追加", "-", VLOOKUP($A7, summary!$H:$O, 7, FALSE))</f>
        <v>被保険者番号</v>
      </c>
      <c r="G7" s="253" t="s">
        <v>5214</v>
      </c>
      <c r="H7" s="187" t="s">
        <v>5290</v>
      </c>
      <c r="I7" s="306">
        <v>10</v>
      </c>
      <c r="J7" s="284"/>
      <c r="K7" s="201" t="s">
        <v>5216</v>
      </c>
      <c r="L7" s="201"/>
      <c r="M7" s="187"/>
      <c r="N7" s="187"/>
      <c r="O7" s="173" t="s">
        <v>5228</v>
      </c>
      <c r="P7" s="173" t="s">
        <v>5292</v>
      </c>
      <c r="Q7" s="173" t="s">
        <v>5302</v>
      </c>
    </row>
    <row r="8" spans="1:17" s="8" customFormat="1" ht="67.5">
      <c r="A8" s="20" t="str" cm="1">
        <f t="array" aca="1" ref="A8" ca="1">VLOOKUP(RIGHT(CELL("filename",$B5),LEN(CELL("filename",$B5))-FIND("]",CELL("filename",$B5))),'外部インタフェース一覧(計算用)'!$B:$G,6,FALSE)&amp;"_"&amp;$C8&amp;"_new"</f>
        <v>ORAL_HYGIENE_MANAGEMENT_ADDITION_2024_FORM_0210_2021_external_system_management_number_new</v>
      </c>
      <c r="B8" s="283">
        <f t="shared" si="0"/>
        <v>5</v>
      </c>
      <c r="C8" s="306" t="s">
        <v>227</v>
      </c>
      <c r="D8" s="173" t="s">
        <v>5303</v>
      </c>
      <c r="E8" s="20" t="str">
        <f ca="1">IF($F8="-", "追加", VLOOKUP($A8, summary!$H:$O, 6, FALSE))</f>
        <v>external_system_management_number</v>
      </c>
      <c r="F8" s="20" t="str">
        <f ca="1">IF(VLOOKUP($A8, summary!$H:$O, 7, FALSE)="追加", "-", VLOOKUP($A8, summary!$H:$O, 7, FALSE))</f>
        <v>外部システム管理番号</v>
      </c>
      <c r="G8" s="253" t="s">
        <v>5214</v>
      </c>
      <c r="H8" s="187" t="s">
        <v>5290</v>
      </c>
      <c r="I8" s="306">
        <v>150</v>
      </c>
      <c r="J8" s="284"/>
      <c r="K8" s="201" t="s">
        <v>5216</v>
      </c>
      <c r="L8" s="201"/>
      <c r="M8" s="187"/>
      <c r="N8" s="187"/>
      <c r="O8" s="173" t="s">
        <v>5813</v>
      </c>
      <c r="P8" s="20"/>
      <c r="Q8" s="174" t="s">
        <v>5305</v>
      </c>
    </row>
    <row r="9" spans="1:17" s="6" customFormat="1" ht="67.5">
      <c r="A9" s="20" t="str" cm="1">
        <f t="array" aca="1" ref="A9" ca="1">VLOOKUP(RIGHT(CELL("filename",$B6),LEN(CELL("filename",$B6))-FIND("]",CELL("filename",$B6))),'外部インタフェース一覧(計算用)'!$B:$G,6,FALSE)&amp;"_"&amp;$C9&amp;"_new"</f>
        <v>ORAL_HYGIENE_MANAGEMENT_ADDITION_2024_FORM_0210_2021_external_system_management_detail_number_new</v>
      </c>
      <c r="B9" s="229">
        <f>B8+1</f>
        <v>6</v>
      </c>
      <c r="C9" s="315"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5814</v>
      </c>
      <c r="P9" s="173" t="s">
        <v>5324</v>
      </c>
      <c r="Q9" s="308" t="s">
        <v>5305</v>
      </c>
    </row>
    <row r="10" spans="1:17" s="309" customFormat="1" ht="45">
      <c r="A10" s="20" t="str" cm="1">
        <f t="array" aca="1" ref="A10" ca="1">VLOOKUP(RIGHT(CELL("filename",$B7),LEN(CELL("filename",$B7))-FIND("]",CELL("filename",$B7))),'外部インタフェース一覧(計算用)'!$B:$G,6,FALSE)&amp;"_"&amp;$C10&amp;"_new"</f>
        <v>ORAL_HYGIENE_MANAGEMENT_ADDITION_2024_FORM_0210_2021_filing_date_01_new</v>
      </c>
      <c r="B10" s="283">
        <f>B9+1</f>
        <v>7</v>
      </c>
      <c r="C10" s="253" t="s">
        <v>5815</v>
      </c>
      <c r="D10" s="27" t="s">
        <v>4209</v>
      </c>
      <c r="E10" s="20" t="str">
        <f ca="1">IF($F10="-", "追加", VLOOKUP($A10, summary!$H:$O, 6, FALSE))</f>
        <v>filing_date_01</v>
      </c>
      <c r="F10" s="20" t="str">
        <f ca="1">IF(VLOOKUP($A10, summary!$H:$O, 7, FALSE)="追加", "-", VLOOKUP($A10, summary!$H:$O, 7, FALSE))</f>
        <v>口腔に関する問題点（スクリーニング）　記入日</v>
      </c>
      <c r="G10" s="20" t="s">
        <v>5214</v>
      </c>
      <c r="H10" s="20" t="s">
        <v>5245</v>
      </c>
      <c r="I10" s="20">
        <v>8</v>
      </c>
      <c r="J10" s="20"/>
      <c r="K10" s="201" t="s">
        <v>5216</v>
      </c>
      <c r="L10" s="20" t="s">
        <v>5519</v>
      </c>
      <c r="M10" s="20" t="s">
        <v>5249</v>
      </c>
      <c r="N10" s="20" t="s">
        <v>5355</v>
      </c>
      <c r="O10" s="20" t="s">
        <v>5816</v>
      </c>
      <c r="P10" s="20"/>
      <c r="Q10" s="308" t="s">
        <v>5521</v>
      </c>
    </row>
    <row r="11" spans="1:17" s="311" customFormat="1" ht="33.75">
      <c r="A11" s="20" t="str" cm="1">
        <f t="array" aca="1" ref="A11" ca="1">VLOOKUP(RIGHT(CELL("filename",$B8),LEN(CELL("filename",$B8))-FIND("]",CELL("filename",$B8))),'外部インタフェース一覧(計算用)'!$B:$G,6,FALSE)&amp;"_"&amp;$C11&amp;"_new"</f>
        <v>ORAL_HYGIENE_MANAGEMENT_ADDITION_2024_FORM_0210_2021_is_teeth_status_problem_new</v>
      </c>
      <c r="B11" s="283">
        <f t="shared" si="0"/>
        <v>8</v>
      </c>
      <c r="C11" s="20" t="s">
        <v>5817</v>
      </c>
      <c r="D11" s="27" t="s">
        <v>4210</v>
      </c>
      <c r="E11" s="20" t="str">
        <f ca="1">IF($F11="-", "追加", VLOOKUP($A11, summary!$H:$O, 6, FALSE))</f>
        <v>is_teeth_status_problem</v>
      </c>
      <c r="F11" s="20" t="str">
        <f ca="1">IF(VLOOKUP($A11, summary!$H:$O, 7, FALSE)="追加", "-", VLOOKUP($A11, summary!$H:$O, 7, FALSE))</f>
        <v>口腔に関する問題点（スクリーニング）　口腔衛生状態　口腔衛生状態の問題</v>
      </c>
      <c r="G11" s="20" t="s">
        <v>5214</v>
      </c>
      <c r="H11" s="20" t="s">
        <v>5245</v>
      </c>
      <c r="I11" s="20">
        <v>1</v>
      </c>
      <c r="J11" s="20"/>
      <c r="K11" s="310" t="s">
        <v>5323</v>
      </c>
      <c r="L11" s="201"/>
      <c r="M11" s="20"/>
      <c r="N11" s="49" t="s">
        <v>5800</v>
      </c>
      <c r="O11" s="187" t="s">
        <v>5291</v>
      </c>
      <c r="P11" s="187"/>
      <c r="Q11" s="20" t="s">
        <v>5263</v>
      </c>
    </row>
    <row r="12" spans="1:17" ht="33.75">
      <c r="A12" s="20" t="str" cm="1">
        <f t="array" aca="1" ref="A12" ca="1">VLOOKUP(RIGHT(CELL("filename",$B10),LEN(CELL("filename",$B10))-FIND("]",CELL("filename",$B10))),'外部インタフェース一覧(計算用)'!$B:$G,6,FALSE)&amp;"_"&amp;$C12&amp;"_new"</f>
        <v>ORAL_HYGIENE_MANAGEMENT_ADDITION_2024_FORM_0210_2021_is_problem_bad_breath_new</v>
      </c>
      <c r="B12" s="283">
        <f t="shared" si="0"/>
        <v>9</v>
      </c>
      <c r="C12" s="27" t="s">
        <v>884</v>
      </c>
      <c r="D12" s="27" t="s">
        <v>4211</v>
      </c>
      <c r="E12" s="20" t="str">
        <f ca="1">IF($F12="-", "追加", VLOOKUP($A12, summary!$H:$O, 6, FALSE))</f>
        <v>is_problem_bad_breath</v>
      </c>
      <c r="F12" s="20" t="str">
        <f ca="1">IF(VLOOKUP($A12, summary!$H:$O, 7, FALSE)="追加", "-", VLOOKUP($A12, summary!$H:$O, 7, FALSE))</f>
        <v>口腔に関する問題点（スクリーニング）　口腔衛生状態　口腔衛生状態の問題の詳細　口臭</v>
      </c>
      <c r="G12" s="27" t="s">
        <v>5214</v>
      </c>
      <c r="H12" s="27" t="s">
        <v>5312</v>
      </c>
      <c r="I12" s="173">
        <v>1</v>
      </c>
      <c r="J12" s="20"/>
      <c r="K12" s="310" t="s">
        <v>5369</v>
      </c>
      <c r="L12" s="201"/>
      <c r="M12" s="20"/>
      <c r="N12" s="49" t="s">
        <v>5800</v>
      </c>
      <c r="O12" s="20" t="s">
        <v>5818</v>
      </c>
      <c r="P12" s="20"/>
      <c r="Q12" s="20" t="s">
        <v>5263</v>
      </c>
    </row>
    <row r="13" spans="1:17" ht="45">
      <c r="A13" s="20" t="str" cm="1">
        <f t="array" aca="1" ref="A13" ca="1">VLOOKUP(RIGHT(CELL("filename",$B11),LEN(CELL("filename",$B11))-FIND("]",CELL("filename",$B11))),'外部インタフェース一覧(計算用)'!$B:$G,6,FALSE)&amp;"_"&amp;$C13&amp;"_new"</f>
        <v>ORAL_HYGIENE_MANAGEMENT_ADDITION_2024_FORM_0210_2021_is_teeth_staining_new</v>
      </c>
      <c r="B13" s="283">
        <f t="shared" si="0"/>
        <v>10</v>
      </c>
      <c r="C13" s="253" t="s">
        <v>878</v>
      </c>
      <c r="D13" s="20" t="s">
        <v>5819</v>
      </c>
      <c r="E13" s="20" t="str">
        <f ca="1">IF($F13="-", "追加", VLOOKUP($A13, summary!$H:$O, 6, FALSE))</f>
        <v>is_teeth_staining</v>
      </c>
      <c r="F13" s="20" t="str">
        <f ca="1">IF(VLOOKUP($A13, summary!$H:$O, 7, FALSE)="追加", "-", VLOOKUP($A13, summary!$H:$O, 7, FALSE))</f>
        <v>口腔に関する問題点（スクリーニング）　口腔衛生状態　口腔衛生状態の問題の詳細　歯の汚れ</v>
      </c>
      <c r="G13" s="27" t="s">
        <v>5214</v>
      </c>
      <c r="H13" s="27" t="s">
        <v>5312</v>
      </c>
      <c r="I13" s="173">
        <v>1</v>
      </c>
      <c r="J13" s="20"/>
      <c r="K13" s="310" t="s">
        <v>5369</v>
      </c>
      <c r="L13" s="201"/>
      <c r="M13" s="20"/>
      <c r="N13" s="49" t="s">
        <v>5800</v>
      </c>
      <c r="O13" s="20" t="s">
        <v>5818</v>
      </c>
      <c r="P13" s="20"/>
      <c r="Q13" s="20" t="s">
        <v>5263</v>
      </c>
    </row>
    <row r="14" spans="1:17" ht="45">
      <c r="A14" s="20" t="str" cm="1">
        <f t="array" aca="1" ref="A14" ca="1">VLOOKUP(RIGHT(CELL("filename",$B12),LEN(CELL("filename",$B12))-FIND("]",CELL("filename",$B12))),'外部インタフェース一覧(計算用)'!$B:$G,6,FALSE)&amp;"_"&amp;$C14&amp;"_new"</f>
        <v>ORAL_HYGIENE_MANAGEMENT_ADDITION_2024_FORM_0210_2021_is_denture_staining_new</v>
      </c>
      <c r="B14" s="283">
        <f t="shared" si="0"/>
        <v>11</v>
      </c>
      <c r="C14" s="253" t="s">
        <v>880</v>
      </c>
      <c r="D14" s="20" t="s">
        <v>5820</v>
      </c>
      <c r="E14" s="20" t="str">
        <f ca="1">IF($F14="-", "追加", VLOOKUP($A14, summary!$H:$O, 6, FALSE))</f>
        <v>is_denture_staining</v>
      </c>
      <c r="F14" s="20" t="str">
        <f ca="1">IF(VLOOKUP($A14, summary!$H:$O, 7, FALSE)="追加", "-", VLOOKUP($A14, summary!$H:$O, 7, FALSE))</f>
        <v>口腔に関する問題点（スクリーニング）　口腔衛生状態　口腔衛生状態の問題の詳細　義歯の汚れ</v>
      </c>
      <c r="G14" s="27" t="s">
        <v>5214</v>
      </c>
      <c r="H14" s="27" t="s">
        <v>5312</v>
      </c>
      <c r="I14" s="173">
        <v>1</v>
      </c>
      <c r="J14" s="20"/>
      <c r="K14" s="310" t="s">
        <v>5369</v>
      </c>
      <c r="L14" s="201"/>
      <c r="M14" s="20"/>
      <c r="N14" s="49" t="s">
        <v>5800</v>
      </c>
      <c r="O14" s="20" t="s">
        <v>5818</v>
      </c>
      <c r="P14" s="20"/>
      <c r="Q14" s="20" t="s">
        <v>5263</v>
      </c>
    </row>
    <row r="15" spans="1:17" ht="45">
      <c r="A15" s="20" t="str" cm="1">
        <f t="array" aca="1" ref="A15" ca="1">VLOOKUP(RIGHT(CELL("filename",$B13),LEN(CELL("filename",$B13))-FIND("]",CELL("filename",$B13))),'外部インタフェース一覧(計算用)'!$B:$G,6,FALSE)&amp;"_"&amp;$C15&amp;"_new"</f>
        <v>ORAL_HYGIENE_MANAGEMENT_ADDITION_2024_FORM_0210_2021_is_coating_tongue_new</v>
      </c>
      <c r="B15" s="283">
        <f t="shared" si="0"/>
        <v>12</v>
      </c>
      <c r="C15" s="253" t="s">
        <v>882</v>
      </c>
      <c r="D15" s="20" t="s">
        <v>5821</v>
      </c>
      <c r="E15" s="20" t="str">
        <f ca="1">IF($F15="-", "追加", VLOOKUP($A15, summary!$H:$O, 6, FALSE))</f>
        <v>is_coating_tongue</v>
      </c>
      <c r="F15" s="20" t="str">
        <f ca="1">IF(VLOOKUP($A15, summary!$H:$O, 7, FALSE)="追加", "-", VLOOKUP($A15, summary!$H:$O, 7, FALSE))</f>
        <v>口腔に関する問題点（スクリーニング）　口腔衛生状態　口腔衛生状態の問題の詳細　舌苔</v>
      </c>
      <c r="G15" s="27" t="s">
        <v>5214</v>
      </c>
      <c r="H15" s="27" t="s">
        <v>5312</v>
      </c>
      <c r="I15" s="173">
        <v>1</v>
      </c>
      <c r="J15" s="20"/>
      <c r="K15" s="310" t="s">
        <v>5369</v>
      </c>
      <c r="L15" s="201"/>
      <c r="M15" s="20"/>
      <c r="N15" s="49" t="s">
        <v>5800</v>
      </c>
      <c r="O15" s="20" t="s">
        <v>5818</v>
      </c>
      <c r="P15" s="20"/>
      <c r="Q15" s="20" t="s">
        <v>5263</v>
      </c>
    </row>
    <row r="16" spans="1:17" s="311" customFormat="1" ht="33.75">
      <c r="A16" s="20" t="str" cm="1">
        <f t="array" aca="1" ref="A16" ca="1">VLOOKUP(RIGHT(CELL("filename",$B14),LEN(CELL("filename",$B14))-FIND("]",CELL("filename",$B14))),'外部インタフェース一覧(計算用)'!$B:$G,6,FALSE)&amp;"_"&amp;$C16&amp;"_new"</f>
        <v>ORAL_HYGIENE_MANAGEMENT_ADDITION_2024_FORM_0210_2021_is_teeth_fucntion_problem_new</v>
      </c>
      <c r="B16" s="283">
        <f t="shared" si="0"/>
        <v>13</v>
      </c>
      <c r="C16" s="20" t="s">
        <v>5822</v>
      </c>
      <c r="D16" s="173" t="s">
        <v>4215</v>
      </c>
      <c r="E16" s="20" t="str">
        <f ca="1">IF($F16="-", "追加", VLOOKUP($A16, summary!$H:$O, 6, FALSE))</f>
        <v>is_teeth_fucntion_problem</v>
      </c>
      <c r="F16" s="20" t="str">
        <f ca="1">IF(VLOOKUP($A16, summary!$H:$O, 7, FALSE)="追加", "-", VLOOKUP($A16, summary!$H:$O, 7, FALSE))</f>
        <v>口腔に関する問題点（スクリーニング）　口腔機能の状態　口腔機能の状態の問題</v>
      </c>
      <c r="G16" s="20" t="s">
        <v>5214</v>
      </c>
      <c r="H16" s="20" t="s">
        <v>5245</v>
      </c>
      <c r="I16" s="20">
        <v>1</v>
      </c>
      <c r="J16" s="20"/>
      <c r="K16" s="201" t="s">
        <v>5323</v>
      </c>
      <c r="L16" s="201"/>
      <c r="M16" s="20"/>
      <c r="N16" s="49" t="s">
        <v>5800</v>
      </c>
      <c r="O16" s="187" t="s">
        <v>5291</v>
      </c>
      <c r="P16" s="187"/>
      <c r="Q16" s="20" t="s">
        <v>5263</v>
      </c>
    </row>
    <row r="17" spans="1:17" ht="22.5">
      <c r="A17" s="20" t="str" cm="1">
        <f t="array" aca="1" ref="A17" ca="1">VLOOKUP(RIGHT(CELL("filename",$B15),LEN(CELL("filename",$B15))-FIND("]",CELL("filename",$B15))),'外部インタフェース一覧(計算用)'!$B:$G,6,FALSE)&amp;"_"&amp;$C17&amp;"_new"</f>
        <v>ORAL_HYGIENE_MANAGEMENT_ADDITION_2024_FORM_0210_2021_no_teeth_alignment_new</v>
      </c>
      <c r="B17" s="283">
        <f t="shared" si="0"/>
        <v>14</v>
      </c>
      <c r="C17" s="20" t="s">
        <v>5823</v>
      </c>
      <c r="D17" s="27" t="s">
        <v>4217</v>
      </c>
      <c r="E17" s="20" t="str">
        <f ca="1">IF($F17="-", "追加", VLOOKUP($A17, summary!$H:$O, 6, FALSE))</f>
        <v>追加</v>
      </c>
      <c r="F17" s="20" t="str">
        <f ca="1">IF(VLOOKUP($A17, summary!$H:$O, 7, FALSE)="追加", "-", VLOOKUP($A17, summary!$H:$O, 7, FALSE))</f>
        <v>-</v>
      </c>
      <c r="G17" s="20" t="s">
        <v>5214</v>
      </c>
      <c r="H17" s="20" t="s">
        <v>5245</v>
      </c>
      <c r="I17" s="20">
        <v>1</v>
      </c>
      <c r="J17" s="20"/>
      <c r="K17" s="201" t="s">
        <v>5369</v>
      </c>
      <c r="L17" s="201"/>
      <c r="M17" s="20"/>
      <c r="N17" s="49" t="s">
        <v>5800</v>
      </c>
      <c r="O17" s="46" t="s">
        <v>5824</v>
      </c>
      <c r="P17" s="20"/>
      <c r="Q17" s="20" t="s">
        <v>5263</v>
      </c>
    </row>
    <row r="18" spans="1:17" ht="33.75">
      <c r="A18" s="20" t="str" cm="1">
        <f t="array" aca="1" ref="A18" ca="1">VLOOKUP(RIGHT(CELL("filename",$B16),LEN(CELL("filename",$B16))-FIND("]",CELL("filename",$B16))),'外部インタフェース一覧(計算用)'!$B:$G,6,FALSE)&amp;"_"&amp;$C18&amp;"_new"</f>
        <v>ORAL_HYGIENE_MANAGEMENT_ADDITION_2024_FORM_0210_2021_is_problem_spill_food_new</v>
      </c>
      <c r="B18" s="283">
        <f t="shared" si="0"/>
        <v>15</v>
      </c>
      <c r="C18" s="27" t="s">
        <v>888</v>
      </c>
      <c r="D18" s="27" t="s">
        <v>4218</v>
      </c>
      <c r="E18" s="20" t="str">
        <f ca="1">IF($F18="-", "追加", VLOOKUP($A18, summary!$H:$O, 6, FALSE))</f>
        <v>is_problem_spill_food</v>
      </c>
      <c r="F18" s="20" t="str">
        <f ca="1">IF(VLOOKUP($A18, summary!$H:$O, 7, FALSE)="追加", "-", VLOOKUP($A18, summary!$H:$O, 7, FALSE))</f>
        <v>口腔に関する問題点（スクリーニング）　口腔機能の状態　口腔機能の状態の問題の詳細　食べこぼし</v>
      </c>
      <c r="G18" s="27" t="s">
        <v>5214</v>
      </c>
      <c r="H18" s="27" t="s">
        <v>5312</v>
      </c>
      <c r="I18" s="173">
        <v>1</v>
      </c>
      <c r="J18" s="20"/>
      <c r="K18" s="201" t="s">
        <v>5369</v>
      </c>
      <c r="L18" s="201"/>
      <c r="M18" s="20"/>
      <c r="N18" s="49" t="s">
        <v>5800</v>
      </c>
      <c r="O18" s="46" t="s">
        <v>5824</v>
      </c>
      <c r="P18" s="20"/>
      <c r="Q18" s="20" t="s">
        <v>5263</v>
      </c>
    </row>
    <row r="19" spans="1:17" ht="33.75">
      <c r="A19" s="20" t="str" cm="1">
        <f t="array" aca="1" ref="A19" ca="1">VLOOKUP(RIGHT(CELL("filename",$B17),LEN(CELL("filename",$B17))-FIND("]",CELL("filename",$B17))),'外部インタフェース一覧(計算用)'!$B:$G,6,FALSE)&amp;"_"&amp;$C19&amp;"_new"</f>
        <v>ORAL_HYGIENE_MANAGEMENT_ADDITION_2024_FORM_0210_2021_is_choke_new</v>
      </c>
      <c r="B19" s="283">
        <f t="shared" si="0"/>
        <v>16</v>
      </c>
      <c r="C19" s="27" t="s">
        <v>892</v>
      </c>
      <c r="D19" s="27" t="s">
        <v>4219</v>
      </c>
      <c r="E19" s="20" t="str">
        <f ca="1">IF($F19="-", "追加", VLOOKUP($A19, summary!$H:$O, 6, FALSE))</f>
        <v>is_choke</v>
      </c>
      <c r="F19" s="20" t="str">
        <f ca="1">IF(VLOOKUP($A19, summary!$H:$O, 7, FALSE)="追加", "-", VLOOKUP($A19, summary!$H:$O, 7, FALSE))</f>
        <v>口腔に関する問題点（スクリーニング）　口腔機能の状態　口腔機能の状態の問題の詳細　むせ</v>
      </c>
      <c r="G19" s="27" t="s">
        <v>5214</v>
      </c>
      <c r="H19" s="27" t="s">
        <v>5312</v>
      </c>
      <c r="I19" s="173">
        <v>1</v>
      </c>
      <c r="J19" s="20"/>
      <c r="K19" s="201" t="s">
        <v>5369</v>
      </c>
      <c r="L19" s="201"/>
      <c r="M19" s="20"/>
      <c r="N19" s="49" t="s">
        <v>5800</v>
      </c>
      <c r="O19" s="46" t="s">
        <v>5824</v>
      </c>
      <c r="P19" s="20"/>
      <c r="Q19" s="20" t="s">
        <v>5263</v>
      </c>
    </row>
    <row r="20" spans="1:17" ht="33.75">
      <c r="A20" s="20" t="str" cm="1">
        <f t="array" aca="1" ref="A20" ca="1">VLOOKUP(RIGHT(CELL("filename",$B18),LEN(CELL("filename",$B18))-FIND("]",CELL("filename",$B18))),'外部インタフェース一覧(計算用)'!$B:$G,6,FALSE)&amp;"_"&amp;$C20&amp;"_new"</f>
        <v>ORAL_HYGIENE_MANAGEMENT_ADDITION_2024_FORM_0210_2021_is_dryness_of_mouth_new</v>
      </c>
      <c r="B20" s="283">
        <f t="shared" si="0"/>
        <v>17</v>
      </c>
      <c r="C20" s="312" t="s">
        <v>896</v>
      </c>
      <c r="D20" s="27" t="s">
        <v>4220</v>
      </c>
      <c r="E20" s="20" t="str">
        <f ca="1">IF($F20="-", "追加", VLOOKUP($A20, summary!$H:$O, 6, FALSE))</f>
        <v>is_dryness_of_mouth</v>
      </c>
      <c r="F20" s="20" t="str">
        <f ca="1">IF(VLOOKUP($A20, summary!$H:$O, 7, FALSE)="追加", "-", VLOOKUP($A20, summary!$H:$O, 7, FALSE))</f>
        <v>口腔に関する問題点（スクリーニング）　口腔機能の状態　口腔機能の状態の問題の詳細　口腔乾燥</v>
      </c>
      <c r="G20" s="27" t="s">
        <v>5214</v>
      </c>
      <c r="H20" s="27" t="s">
        <v>5312</v>
      </c>
      <c r="I20" s="173">
        <v>1</v>
      </c>
      <c r="J20" s="20"/>
      <c r="K20" s="201" t="s">
        <v>5369</v>
      </c>
      <c r="L20" s="201"/>
      <c r="M20" s="20"/>
      <c r="N20" s="49" t="s">
        <v>5800</v>
      </c>
      <c r="O20" s="46" t="s">
        <v>5824</v>
      </c>
      <c r="P20" s="20"/>
      <c r="Q20" s="20" t="s">
        <v>5263</v>
      </c>
    </row>
    <row r="21" spans="1:17" s="309" customFormat="1" ht="33.75">
      <c r="A21" s="20" t="str" cm="1">
        <f t="array" aca="1" ref="A21" ca="1">VLOOKUP(RIGHT(CELL("filename",$B19),LEN(CELL("filename",$B19))-FIND("]",CELL("filename",$B19))),'外部インタフェース一覧(計算用)'!$B:$G,6,FALSE)&amp;"_"&amp;$C21&amp;"_new"</f>
        <v>ORAL_HYGIENE_MANAGEMENT_ADDITION_2024_FORM_0210_2021_is_move_tongue_new</v>
      </c>
      <c r="B21" s="283">
        <f t="shared" si="0"/>
        <v>18</v>
      </c>
      <c r="C21" s="253" t="s">
        <v>890</v>
      </c>
      <c r="D21" s="20" t="s">
        <v>5825</v>
      </c>
      <c r="E21" s="20" t="str">
        <f ca="1">IF($F21="-", "追加", VLOOKUP($A21, summary!$H:$O, 6, FALSE))</f>
        <v>is_move_tongue</v>
      </c>
      <c r="F21" s="20" t="str">
        <f ca="1">IF(VLOOKUP($A21, summary!$H:$O, 7, FALSE)="追加", "-", VLOOKUP($A21, summary!$H:$O, 7, FALSE))</f>
        <v>口腔に関する問題点（スクリーニング）　口腔機能の状態　口腔機能の状態の問題の詳細　舌の動きが悪い</v>
      </c>
      <c r="G21" s="27" t="s">
        <v>5214</v>
      </c>
      <c r="H21" s="27" t="s">
        <v>5312</v>
      </c>
      <c r="I21" s="173">
        <v>1</v>
      </c>
      <c r="J21" s="20"/>
      <c r="K21" s="201" t="s">
        <v>5369</v>
      </c>
      <c r="L21" s="201"/>
      <c r="M21" s="20"/>
      <c r="N21" s="49" t="s">
        <v>5800</v>
      </c>
      <c r="O21" s="46" t="s">
        <v>5824</v>
      </c>
      <c r="P21" s="20"/>
      <c r="Q21" s="20" t="s">
        <v>5263</v>
      </c>
    </row>
    <row r="22" spans="1:17" ht="22.5">
      <c r="A22" s="20" t="str" cm="1">
        <f t="array" aca="1" ref="A22" ca="1">VLOOKUP(RIGHT(CELL("filename",$B20),LEN(CELL("filename",$B20))-FIND("]",CELL("filename",$B20))),'外部インタフェース一覧(計算用)'!$B:$G,6,FALSE)&amp;"_"&amp;$C22&amp;"_new"</f>
        <v>ORAL_HYGIENE_MANAGEMENT_ADDITION_2024_FORM_0210_2021_is_gargle_new</v>
      </c>
      <c r="B22" s="283">
        <f t="shared" si="0"/>
        <v>19</v>
      </c>
      <c r="C22" s="27" t="s">
        <v>4222</v>
      </c>
      <c r="D22" s="27" t="s">
        <v>4223</v>
      </c>
      <c r="E22" s="20" t="str">
        <f ca="1">IF($F22="-", "追加", VLOOKUP($A22, summary!$H:$O, 6, FALSE))</f>
        <v>追加</v>
      </c>
      <c r="F22" s="20" t="str">
        <f ca="1">IF(VLOOKUP($A22, summary!$H:$O, 7, FALSE)="追加", "-", VLOOKUP($A22, summary!$H:$O, 7, FALSE))</f>
        <v>-</v>
      </c>
      <c r="G22" s="27" t="s">
        <v>5214</v>
      </c>
      <c r="H22" s="27" t="s">
        <v>5312</v>
      </c>
      <c r="I22" s="173">
        <v>1</v>
      </c>
      <c r="J22" s="27" t="s">
        <v>5324</v>
      </c>
      <c r="K22" s="201" t="s">
        <v>5369</v>
      </c>
      <c r="L22" s="201"/>
      <c r="M22" s="20"/>
      <c r="N22" s="49" t="s">
        <v>5800</v>
      </c>
      <c r="O22" s="46" t="s">
        <v>5824</v>
      </c>
      <c r="P22" s="20"/>
      <c r="Q22" s="20" t="s">
        <v>5263</v>
      </c>
    </row>
    <row r="23" spans="1:17" ht="22.5">
      <c r="A23" s="20" t="str" cm="1">
        <f t="array" aca="1" ref="A23" ca="1">VLOOKUP(RIGHT(CELL("filename",$B21),LEN(CELL("filename",$B21))-FIND("]",CELL("filename",$B21))),'外部インタフェース一覧(計算用)'!$B:$G,6,FALSE)&amp;"_"&amp;$C23&amp;"_new"</f>
        <v>ORAL_HYGIENE_MANAGEMENT_ADDITION_2024_FORM_0210_2021_is_number_of_teeth_new</v>
      </c>
      <c r="B23" s="283">
        <f t="shared" si="0"/>
        <v>20</v>
      </c>
      <c r="C23" s="20" t="s">
        <v>5826</v>
      </c>
      <c r="D23" s="27" t="s">
        <v>4224</v>
      </c>
      <c r="E23" s="20" t="str">
        <f ca="1">IF($F23="-", "追加", VLOOKUP($A23, summary!$H:$O, 6, FALSE))</f>
        <v>is_number_of_teeth</v>
      </c>
      <c r="F23" s="20" t="str">
        <f ca="1">IF(VLOOKUP($A23, summary!$H:$O, 7, FALSE)="追加", "-", VLOOKUP($A23, summary!$H:$O, 7, FALSE))</f>
        <v>口腔に関する問題点（スクリーニング）　歯数　歯数の問題</v>
      </c>
      <c r="G23" s="20" t="s">
        <v>5214</v>
      </c>
      <c r="H23" s="20" t="s">
        <v>5245</v>
      </c>
      <c r="I23" s="20">
        <v>1</v>
      </c>
      <c r="J23" s="20"/>
      <c r="K23" s="201" t="s">
        <v>5323</v>
      </c>
      <c r="L23" s="201"/>
      <c r="M23" s="20"/>
      <c r="N23" s="49" t="s">
        <v>5800</v>
      </c>
      <c r="O23" s="20" t="s">
        <v>5291</v>
      </c>
      <c r="P23" s="20"/>
      <c r="Q23" s="20" t="s">
        <v>5263</v>
      </c>
    </row>
    <row r="24" spans="1:17" ht="33.75">
      <c r="A24" s="469" t="str" cm="1">
        <f t="array" aca="1" ref="A24" ca="1">VLOOKUP(RIGHT(CELL("filename",$B22),LEN(CELL("filename",$B22))-FIND("]",CELL("filename",$B22))),'外部インタフェース一覧(計算用)'!$B:$G,6,FALSE)&amp;"_"&amp;$C24&amp;"_new"</f>
        <v>ORAL_HYGIENE_MANAGEMENT_ADDITION_2024_FORM_0210_2021_number_of_teeth_new</v>
      </c>
      <c r="B24" s="283">
        <f t="shared" si="0"/>
        <v>21</v>
      </c>
      <c r="C24" s="253" t="s">
        <v>900</v>
      </c>
      <c r="D24" s="27" t="s">
        <v>4225</v>
      </c>
      <c r="E24" s="20" t="str">
        <f ca="1">IF($F24="-", "追加", VLOOKUP($A24, summary!$H:$O, 6, FALSE))</f>
        <v>number_of_teeth</v>
      </c>
      <c r="F24" s="20" t="str">
        <f ca="1">IF(VLOOKUP($A24, summary!$H:$O, 7, FALSE)="追加", "-", VLOOKUP($A24, summary!$H:$O, 7, FALSE))</f>
        <v>口腔に関する問題点（スクリーニング）　歯数　歯数</v>
      </c>
      <c r="G24" s="20" t="s">
        <v>5360</v>
      </c>
      <c r="H24" s="20" t="s">
        <v>5245</v>
      </c>
      <c r="I24" s="20">
        <v>2</v>
      </c>
      <c r="J24" s="20"/>
      <c r="K24" s="201" t="s">
        <v>5369</v>
      </c>
      <c r="L24" s="201" t="s">
        <v>5827</v>
      </c>
      <c r="M24" s="20"/>
      <c r="N24" s="20" t="s">
        <v>5355</v>
      </c>
      <c r="O24" s="46" t="s">
        <v>5828</v>
      </c>
      <c r="P24" s="20"/>
      <c r="Q24" s="308" t="s">
        <v>5829</v>
      </c>
    </row>
    <row r="25" spans="1:17" ht="22.5">
      <c r="A25" s="20" t="str" cm="1">
        <f t="array" aca="1" ref="A25" ca="1">VLOOKUP(RIGHT(CELL("filename",$B23),LEN(CELL("filename",$B23))-FIND("]",CELL("filename",$B23))),'外部インタフェース一覧(計算用)'!$B:$G,6,FALSE)&amp;"_"&amp;$C25&amp;"_new"</f>
        <v>ORAL_HYGIENE_MANAGEMENT_ADDITION_2024_FORM_0210_2021_is_teeth_problem_new</v>
      </c>
      <c r="B25" s="283">
        <f t="shared" si="0"/>
        <v>22</v>
      </c>
      <c r="C25" s="20" t="s">
        <v>5830</v>
      </c>
      <c r="D25" s="27" t="s">
        <v>4226</v>
      </c>
      <c r="E25" s="20" t="str">
        <f ca="1">IF($F25="-", "追加", VLOOKUP($A25, summary!$H:$O, 6, FALSE))</f>
        <v>is_teeth_problem</v>
      </c>
      <c r="F25" s="20" t="str">
        <f ca="1">IF(VLOOKUP($A25, summary!$H:$O, 7, FALSE)="追加", "-", VLOOKUP($A25, summary!$H:$O, 7, FALSE))</f>
        <v>口腔に関する問題点（スクリーニング）　　歯の問題　歯の問題</v>
      </c>
      <c r="G25" s="20" t="s">
        <v>5214</v>
      </c>
      <c r="H25" s="20" t="s">
        <v>5245</v>
      </c>
      <c r="I25" s="20">
        <v>1</v>
      </c>
      <c r="J25" s="20"/>
      <c r="K25" s="201" t="s">
        <v>5323</v>
      </c>
      <c r="L25" s="201"/>
      <c r="M25" s="20"/>
      <c r="N25" s="49" t="s">
        <v>5800</v>
      </c>
      <c r="O25" s="20" t="s">
        <v>5291</v>
      </c>
      <c r="P25" s="20"/>
      <c r="Q25" s="20" t="s">
        <v>5263</v>
      </c>
    </row>
    <row r="26" spans="1:17" ht="22.5">
      <c r="A26" s="20" t="str" cm="1">
        <f t="array" aca="1" ref="A26" ca="1">VLOOKUP(RIGHT(CELL("filename",$B24),LEN(CELL("filename",$B24))-FIND("]",CELL("filename",$B24))),'外部インタフェース一覧(計算用)'!$B:$G,6,FALSE)&amp;"_"&amp;$C26&amp;"_new"</f>
        <v>ORAL_HYGIENE_MANAGEMENT_ADDITION_2024_FORM_0210_2021_is_caries_new</v>
      </c>
      <c r="B26" s="283">
        <f t="shared" si="0"/>
        <v>23</v>
      </c>
      <c r="C26" s="20" t="s">
        <v>904</v>
      </c>
      <c r="D26" s="27" t="s">
        <v>4227</v>
      </c>
      <c r="E26" s="20" t="str">
        <f ca="1">IF($F26="-", "追加", VLOOKUP($A26, summary!$H:$O, 6, FALSE))</f>
        <v>is_caries</v>
      </c>
      <c r="F26" s="20" t="str">
        <f ca="1">IF(VLOOKUP($A26, summary!$H:$O, 7, FALSE)="追加", "-", VLOOKUP($A26, summary!$H:$O, 7, FALSE))</f>
        <v>口腔に関する問題点（スクリーニング）　　歯の問題　歯の問題の詳細　う蝕</v>
      </c>
      <c r="G26" s="20" t="s">
        <v>5214</v>
      </c>
      <c r="H26" s="20" t="s">
        <v>5245</v>
      </c>
      <c r="I26" s="20">
        <v>1</v>
      </c>
      <c r="J26" s="20"/>
      <c r="K26" s="201" t="s">
        <v>5369</v>
      </c>
      <c r="L26" s="201"/>
      <c r="M26" s="20"/>
      <c r="N26" s="49" t="s">
        <v>5800</v>
      </c>
      <c r="O26" s="20" t="s">
        <v>5831</v>
      </c>
      <c r="P26" s="20"/>
      <c r="Q26" s="20" t="s">
        <v>5263</v>
      </c>
    </row>
    <row r="27" spans="1:17" ht="22.5">
      <c r="A27" s="20" t="str" cm="1">
        <f t="array" aca="1" ref="A27" ca="1">VLOOKUP(RIGHT(CELL("filename",$B25),LEN(CELL("filename",$B25))-FIND("]",CELL("filename",$B25))),'外部インタフェース一覧(計算用)'!$B:$G,6,FALSE)&amp;"_"&amp;$C27&amp;"_new"</f>
        <v>ORAL_HYGIENE_MANAGEMENT_ADDITION_2024_FORM_0210_2021_is_broken_teeth_new</v>
      </c>
      <c r="B27" s="283">
        <f t="shared" si="0"/>
        <v>24</v>
      </c>
      <c r="C27" s="20" t="s">
        <v>906</v>
      </c>
      <c r="D27" s="27" t="s">
        <v>4228</v>
      </c>
      <c r="E27" s="20" t="str">
        <f ca="1">IF($F27="-", "追加", VLOOKUP($A27, summary!$H:$O, 6, FALSE))</f>
        <v>is_broken_teeth</v>
      </c>
      <c r="F27" s="20" t="str">
        <f ca="1">IF(VLOOKUP($A27, summary!$H:$O, 7, FALSE)="追加", "-", VLOOKUP($A27, summary!$H:$O, 7, FALSE))</f>
        <v>口腔に関する問題点（スクリーニング）　　歯の問題　歯の問題の詳細　歯の破折</v>
      </c>
      <c r="G27" s="20" t="s">
        <v>5214</v>
      </c>
      <c r="H27" s="20" t="s">
        <v>5245</v>
      </c>
      <c r="I27" s="20">
        <v>1</v>
      </c>
      <c r="J27" s="20"/>
      <c r="K27" s="201" t="s">
        <v>5369</v>
      </c>
      <c r="L27" s="201"/>
      <c r="M27" s="20"/>
      <c r="N27" s="49" t="s">
        <v>5800</v>
      </c>
      <c r="O27" s="20" t="s">
        <v>5831</v>
      </c>
      <c r="P27" s="20"/>
      <c r="Q27" s="20" t="s">
        <v>5263</v>
      </c>
    </row>
    <row r="28" spans="1:17" ht="22.5">
      <c r="A28" s="20" t="str" cm="1">
        <f t="array" aca="1" ref="A28" ca="1">VLOOKUP(RIGHT(CELL("filename",$B26),LEN(CELL("filename",$B26))-FIND("]",CELL("filename",$B26))),'外部インタフェース一覧(計算用)'!$B:$G,6,FALSE)&amp;"_"&amp;$C28&amp;"_new"</f>
        <v>ORAL_HYGIENE_MANAGEMENT_ADDITION_2024_FORM_0210_2021_is_desorption_new</v>
      </c>
      <c r="B28" s="283">
        <f t="shared" si="0"/>
        <v>25</v>
      </c>
      <c r="C28" s="20" t="s">
        <v>908</v>
      </c>
      <c r="D28" s="27" t="s">
        <v>4229</v>
      </c>
      <c r="E28" s="20" t="str">
        <f ca="1">IF($F28="-", "追加", VLOOKUP($A28, summary!$H:$O, 6, FALSE))</f>
        <v>is_desorption</v>
      </c>
      <c r="F28" s="20" t="str">
        <f ca="1">IF(VLOOKUP($A28, summary!$H:$O, 7, FALSE)="追加", "-", VLOOKUP($A28, summary!$H:$O, 7, FALSE))</f>
        <v>口腔に関する問題点（スクリーニング）　　歯の問題　歯の問題の詳細　修復物脱離</v>
      </c>
      <c r="G28" s="20" t="s">
        <v>5214</v>
      </c>
      <c r="H28" s="20" t="s">
        <v>5245</v>
      </c>
      <c r="I28" s="20">
        <v>1</v>
      </c>
      <c r="J28" s="20"/>
      <c r="K28" s="201" t="s">
        <v>5369</v>
      </c>
      <c r="L28" s="201"/>
      <c r="M28" s="20"/>
      <c r="N28" s="49" t="s">
        <v>5800</v>
      </c>
      <c r="O28" s="20" t="s">
        <v>5831</v>
      </c>
      <c r="P28" s="20"/>
      <c r="Q28" s="20" t="s">
        <v>5263</v>
      </c>
    </row>
    <row r="29" spans="1:17" ht="22.5">
      <c r="A29" s="20" t="str" cm="1">
        <f t="array" aca="1" ref="A29" ca="1">VLOOKUP(RIGHT(CELL("filename",$B27),LEN(CELL("filename",$B27))-FIND("]",CELL("filename",$B27))),'外部インタフェース一覧(計算用)'!$B:$G,6,FALSE)&amp;"_"&amp;$C29&amp;"_new"</f>
        <v>ORAL_HYGIENE_MANAGEMENT_ADDITION_2024_FORM_0210_2021_is_remaining_teeth_new</v>
      </c>
      <c r="B29" s="283">
        <f t="shared" si="0"/>
        <v>26</v>
      </c>
      <c r="C29" s="20" t="s">
        <v>5832</v>
      </c>
      <c r="D29" s="27" t="s">
        <v>5833</v>
      </c>
      <c r="E29" s="20" t="str">
        <f ca="1">IF($F29="-", "追加", VLOOKUP($A29, summary!$H:$O, 6, FALSE))</f>
        <v>追加</v>
      </c>
      <c r="F29" s="20" t="str">
        <f ca="1">IF(VLOOKUP($A29, summary!$H:$O, 7, FALSE)="追加", "-", VLOOKUP($A29, summary!$H:$O, 7, FALSE))</f>
        <v>-</v>
      </c>
      <c r="G29" s="20" t="s">
        <v>5214</v>
      </c>
      <c r="H29" s="20" t="s">
        <v>5834</v>
      </c>
      <c r="I29" s="20">
        <v>1</v>
      </c>
      <c r="J29" s="20"/>
      <c r="K29" s="201" t="s">
        <v>5369</v>
      </c>
      <c r="L29" s="201"/>
      <c r="M29" s="20"/>
      <c r="N29" s="49" t="s">
        <v>5800</v>
      </c>
      <c r="O29" s="20" t="s">
        <v>5831</v>
      </c>
      <c r="P29" s="20"/>
      <c r="Q29" s="20" t="s">
        <v>5263</v>
      </c>
    </row>
    <row r="30" spans="1:17" ht="33.75">
      <c r="A30" s="20" t="str" cm="1">
        <f t="array" aca="1" ref="A30" ca="1">VLOOKUP(RIGHT(CELL("filename",$B28),LEN(CELL("filename",$B28))-FIND("]",CELL("filename",$B28))),'外部インタフェース一覧(計算用)'!$B:$G,6,FALSE)&amp;"_"&amp;$C30&amp;"_new"</f>
        <v>ORAL_HYGIENE_MANAGEMENT_ADDITION_2024_FORM_0210_2021_is_teeth_problem_other_new</v>
      </c>
      <c r="B30" s="283">
        <f t="shared" si="0"/>
        <v>27</v>
      </c>
      <c r="C30" s="20" t="s">
        <v>910</v>
      </c>
      <c r="D30" s="27" t="s">
        <v>4232</v>
      </c>
      <c r="E30" s="20" t="str">
        <f ca="1">IF($F30="-", "追加", VLOOKUP($A30, summary!$H:$O, 6, FALSE))</f>
        <v>is_teeth_problem_other</v>
      </c>
      <c r="F30" s="20" t="str">
        <f ca="1">IF(VLOOKUP($A30, summary!$H:$O, 7, FALSE)="追加", "-", VLOOKUP($A30, summary!$H:$O, 7, FALSE))</f>
        <v>口腔に関する問題点（スクリーニング）　　歯の問題　歯の問題の詳細　その他</v>
      </c>
      <c r="G30" s="20" t="s">
        <v>5214</v>
      </c>
      <c r="H30" s="20" t="s">
        <v>5245</v>
      </c>
      <c r="I30" s="20">
        <v>1</v>
      </c>
      <c r="J30" s="20"/>
      <c r="K30" s="201" t="s">
        <v>5369</v>
      </c>
      <c r="L30" s="201"/>
      <c r="M30" s="20"/>
      <c r="N30" s="49" t="s">
        <v>5800</v>
      </c>
      <c r="O30" s="20" t="s">
        <v>5831</v>
      </c>
      <c r="P30" s="20"/>
      <c r="Q30" s="20" t="s">
        <v>5263</v>
      </c>
    </row>
    <row r="31" spans="1:17" ht="33.75">
      <c r="A31" s="20" t="str" cm="1">
        <f t="array" aca="1" ref="A31" ca="1">VLOOKUP(RIGHT(CELL("filename",$B29),LEN(CELL("filename",$B29))-FIND("]",CELL("filename",$B29))),'外部インタフェース一覧(計算用)'!$B:$G,6,FALSE)&amp;"_"&amp;$C31&amp;"_new"</f>
        <v>ORAL_HYGIENE_MANAGEMENT_ADDITION_2024_FORM_0210_2021_teeth_problem_other_contents_new</v>
      </c>
      <c r="B31" s="283">
        <f t="shared" si="0"/>
        <v>28</v>
      </c>
      <c r="C31" s="20" t="s">
        <v>912</v>
      </c>
      <c r="D31" s="27" t="s">
        <v>4233</v>
      </c>
      <c r="E31" s="20" t="str">
        <f ca="1">IF($F31="-", "追加", VLOOKUP($A31, summary!$H:$O, 6, FALSE))</f>
        <v>teeth_problem_other_contents</v>
      </c>
      <c r="F31" s="20" t="str">
        <f ca="1">IF(VLOOKUP($A31, summary!$H:$O, 7, FALSE)="追加", "-", VLOOKUP($A31, summary!$H:$O, 7, FALSE))</f>
        <v>口腔に関する問題点（スクリーニング）　　歯の問題　歯の問題の詳細　その他（具体的に）</v>
      </c>
      <c r="G31" s="20" t="s">
        <v>5214</v>
      </c>
      <c r="H31" s="20" t="s">
        <v>5415</v>
      </c>
      <c r="I31" s="20">
        <v>50</v>
      </c>
      <c r="J31" s="20"/>
      <c r="K31" s="201"/>
      <c r="L31" s="201"/>
      <c r="M31" s="20"/>
      <c r="N31" s="20" t="s">
        <v>5355</v>
      </c>
      <c r="O31" s="20" t="str">
        <f>D30&amp;"=1：ありの場合に入力可能"</f>
        <v>口腔に関する問題点等　歯の問題　その他=1：ありの場合に入力可能</v>
      </c>
      <c r="P31" s="20" t="s">
        <v>5605</v>
      </c>
      <c r="Q31" s="308" t="s">
        <v>5811</v>
      </c>
    </row>
    <row r="32" spans="1:17" ht="22.5">
      <c r="A32" s="20" t="str" cm="1">
        <f t="array" aca="1" ref="A32" ca="1">VLOOKUP(RIGHT(CELL("filename",$B30),LEN(CELL("filename",$B30))-FIND("]",CELL("filename",$B30))),'外部インタフェース一覧(計算用)'!$B:$G,6,FALSE)&amp;"_"&amp;$C32&amp;"_new"</f>
        <v>ORAL_HYGIENE_MANAGEMENT_ADDITION_2024_FORM_0210_2021_is_denture_problem_new</v>
      </c>
      <c r="B32" s="283">
        <f t="shared" si="0"/>
        <v>29</v>
      </c>
      <c r="C32" s="20" t="s">
        <v>5835</v>
      </c>
      <c r="D32" s="27" t="s">
        <v>4234</v>
      </c>
      <c r="E32" s="20" t="str">
        <f ca="1">IF($F32="-", "追加", VLOOKUP($A32, summary!$H:$O, 6, FALSE))</f>
        <v>is_denture_problem</v>
      </c>
      <c r="F32" s="20" t="str">
        <f ca="1">IF(VLOOKUP($A32, summary!$H:$O, 7, FALSE)="追加", "-", VLOOKUP($A32, summary!$H:$O, 7, FALSE))</f>
        <v>口腔に関する問題点（スクリーニング）　　義歯の問題　義歯の問題</v>
      </c>
      <c r="G32" s="20" t="s">
        <v>5214</v>
      </c>
      <c r="H32" s="20" t="s">
        <v>5245</v>
      </c>
      <c r="I32" s="20">
        <v>1</v>
      </c>
      <c r="J32" s="20"/>
      <c r="K32" s="201" t="s">
        <v>5323</v>
      </c>
      <c r="L32" s="201"/>
      <c r="M32" s="20"/>
      <c r="N32" s="49" t="s">
        <v>5800</v>
      </c>
      <c r="O32" s="20" t="s">
        <v>5291</v>
      </c>
      <c r="P32" s="20"/>
      <c r="Q32" s="20" t="s">
        <v>5263</v>
      </c>
    </row>
    <row r="33" spans="1:17" ht="33.75">
      <c r="A33" s="20" t="str" cm="1">
        <f t="array" aca="1" ref="A33" ca="1">VLOOKUP(RIGHT(CELL("filename",$B31),LEN(CELL("filename",$B31))-FIND("]",CELL("filename",$B31))),'外部インタフェース一覧(計算用)'!$B:$G,6,FALSE)&amp;"_"&amp;$C33&amp;"_new"</f>
        <v>ORAL_HYGIENE_MANAGEMENT_ADDITION_2024_FORM_0210_2021_is_denture_nonconformity_new</v>
      </c>
      <c r="B33" s="283">
        <f t="shared" si="0"/>
        <v>30</v>
      </c>
      <c r="C33" s="20" t="s">
        <v>916</v>
      </c>
      <c r="D33" s="27" t="s">
        <v>4235</v>
      </c>
      <c r="E33" s="20" t="str">
        <f ca="1">IF($F33="-", "追加", VLOOKUP($A33, summary!$H:$O, 6, FALSE))</f>
        <v>is_denture_nonconformity</v>
      </c>
      <c r="F33" s="20" t="str">
        <f ca="1">IF(VLOOKUP($A33, summary!$H:$O, 7, FALSE)="追加", "-", VLOOKUP($A33, summary!$H:$O, 7, FALSE))</f>
        <v>口腔に関する問題点（スクリーニング）　　義歯の問題　義歯の問題の詳細　不適合</v>
      </c>
      <c r="G33" s="20" t="s">
        <v>5214</v>
      </c>
      <c r="H33" s="20" t="s">
        <v>5245</v>
      </c>
      <c r="I33" s="20">
        <v>1</v>
      </c>
      <c r="J33" s="20"/>
      <c r="K33" s="201" t="s">
        <v>5369</v>
      </c>
      <c r="L33" s="201"/>
      <c r="M33" s="20"/>
      <c r="N33" s="49" t="s">
        <v>5800</v>
      </c>
      <c r="O33" s="20" t="s">
        <v>5836</v>
      </c>
      <c r="P33" s="20"/>
      <c r="Q33" s="20" t="s">
        <v>5263</v>
      </c>
    </row>
    <row r="34" spans="1:17" ht="22.5">
      <c r="A34" s="20" t="str" cm="1">
        <f t="array" aca="1" ref="A34" ca="1">VLOOKUP(RIGHT(CELL("filename",$B32),LEN(CELL("filename",$B32))-FIND("]",CELL("filename",$B32))),'外部インタフェース一覧(計算用)'!$B:$G,6,FALSE)&amp;"_"&amp;$C34&amp;"_new"</f>
        <v>ORAL_HYGIENE_MANAGEMENT_ADDITION_2024_FORM_0210_2021_is_broken_denture_new</v>
      </c>
      <c r="B34" s="283">
        <f t="shared" si="0"/>
        <v>31</v>
      </c>
      <c r="C34" s="20" t="s">
        <v>918</v>
      </c>
      <c r="D34" s="27" t="s">
        <v>4236</v>
      </c>
      <c r="E34" s="20" t="str">
        <f ca="1">IF($F34="-", "追加", VLOOKUP($A34, summary!$H:$O, 6, FALSE))</f>
        <v>is_broken_denture</v>
      </c>
      <c r="F34" s="20" t="str">
        <f ca="1">IF(VLOOKUP($A34, summary!$H:$O, 7, FALSE)="追加", "-", VLOOKUP($A34, summary!$H:$O, 7, FALSE))</f>
        <v>口腔に関する問題点（スクリーニング）　　義歯の問題　義歯の問題の詳細　破損</v>
      </c>
      <c r="G34" s="20" t="s">
        <v>5214</v>
      </c>
      <c r="H34" s="20" t="s">
        <v>5245</v>
      </c>
      <c r="I34" s="20">
        <v>1</v>
      </c>
      <c r="J34" s="20"/>
      <c r="K34" s="201" t="s">
        <v>5369</v>
      </c>
      <c r="L34" s="201"/>
      <c r="M34" s="20"/>
      <c r="N34" s="49" t="s">
        <v>5800</v>
      </c>
      <c r="O34" s="20" t="s">
        <v>5836</v>
      </c>
      <c r="P34" s="20"/>
      <c r="Q34" s="20" t="s">
        <v>5263</v>
      </c>
    </row>
    <row r="35" spans="1:17" ht="22.5">
      <c r="A35" s="20" t="str" cm="1">
        <f t="array" aca="1" ref="A35" ca="1">VLOOKUP(RIGHT(CELL("filename",$B33),LEN(CELL("filename",$B33))-FIND("]",CELL("filename",$B33))),'外部インタフェース一覧(計算用)'!$B:$G,6,FALSE)&amp;"_"&amp;$C35&amp;"_new"</f>
        <v>ORAL_HYGIENE_MANAGEMENT_ADDITION_2024_FORM_0210_2021_is_necessary_new</v>
      </c>
      <c r="B35" s="283">
        <f t="shared" si="0"/>
        <v>32</v>
      </c>
      <c r="C35" s="20" t="s">
        <v>5837</v>
      </c>
      <c r="D35" s="27" t="s">
        <v>4238</v>
      </c>
      <c r="E35" s="20" t="str">
        <f ca="1">IF($F35="-", "追加", VLOOKUP($A35, summary!$H:$O, 6, FALSE))</f>
        <v>追加</v>
      </c>
      <c r="F35" s="20" t="str">
        <f ca="1">IF(VLOOKUP($A35, summary!$H:$O, 7, FALSE)="追加", "-", VLOOKUP($A35, summary!$H:$O, 7, FALSE))</f>
        <v>-</v>
      </c>
      <c r="G35" s="20" t="s">
        <v>5214</v>
      </c>
      <c r="H35" s="20" t="s">
        <v>5245</v>
      </c>
      <c r="I35" s="20">
        <v>1</v>
      </c>
      <c r="J35" s="20"/>
      <c r="K35" s="201" t="s">
        <v>5369</v>
      </c>
      <c r="L35" s="201"/>
      <c r="M35" s="20"/>
      <c r="N35" s="49" t="s">
        <v>5800</v>
      </c>
      <c r="O35" s="20" t="s">
        <v>5836</v>
      </c>
      <c r="P35" s="20"/>
      <c r="Q35" s="20" t="s">
        <v>5263</v>
      </c>
    </row>
    <row r="36" spans="1:17" ht="22.5">
      <c r="A36" s="20" t="str" cm="1">
        <f t="array" aca="1" ref="A36" ca="1">VLOOKUP(RIGHT(CELL("filename",$B34),LEN(CELL("filename",$B34))-FIND("]",CELL("filename",$B34))),'外部インタフェース一覧(計算用)'!$B:$G,6,FALSE)&amp;"_"&amp;$C36&amp;"_new"</f>
        <v>ORAL_HYGIENE_MANAGEMENT_ADDITION_2024_FORM_0210_2021_is_denture_other_new</v>
      </c>
      <c r="B36" s="283">
        <f t="shared" si="0"/>
        <v>33</v>
      </c>
      <c r="C36" s="20" t="s">
        <v>920</v>
      </c>
      <c r="D36" s="27" t="s">
        <v>4239</v>
      </c>
      <c r="E36" s="20" t="str">
        <f ca="1">IF($F36="-", "追加", VLOOKUP($A36, summary!$H:$O, 6, FALSE))</f>
        <v>is_denture_other</v>
      </c>
      <c r="F36" s="20" t="str">
        <f ca="1">IF(VLOOKUP($A36, summary!$H:$O, 7, FALSE)="追加", "-", VLOOKUP($A36, summary!$H:$O, 7, FALSE))</f>
        <v>口腔に関する問題点（スクリーニング）　　義歯の問題　義歯の問題の詳細　その他</v>
      </c>
      <c r="G36" s="20" t="s">
        <v>5214</v>
      </c>
      <c r="H36" s="20" t="s">
        <v>5245</v>
      </c>
      <c r="I36" s="20">
        <v>1</v>
      </c>
      <c r="J36" s="20"/>
      <c r="K36" s="201" t="s">
        <v>5369</v>
      </c>
      <c r="L36" s="201"/>
      <c r="M36" s="20"/>
      <c r="N36" s="49" t="s">
        <v>5800</v>
      </c>
      <c r="O36" s="20" t="s">
        <v>5836</v>
      </c>
      <c r="P36" s="20"/>
      <c r="Q36" s="20" t="s">
        <v>5263</v>
      </c>
    </row>
    <row r="37" spans="1:17" ht="33.75">
      <c r="A37" s="20" t="str" cm="1">
        <f t="array" aca="1" ref="A37" ca="1">VLOOKUP(RIGHT(CELL("filename",$B35),LEN(CELL("filename",$B35))-FIND("]",CELL("filename",$B35))),'外部インタフェース一覧(計算用)'!$B:$G,6,FALSE)&amp;"_"&amp;$C37&amp;"_new"</f>
        <v>ORAL_HYGIENE_MANAGEMENT_ADDITION_2024_FORM_0210_2021_denture_other_contents_new</v>
      </c>
      <c r="B37" s="283">
        <f t="shared" si="0"/>
        <v>34</v>
      </c>
      <c r="C37" s="20" t="s">
        <v>922</v>
      </c>
      <c r="D37" s="27" t="s">
        <v>4240</v>
      </c>
      <c r="E37" s="20" t="str">
        <f ca="1">IF($F37="-", "追加", VLOOKUP($A37, summary!$H:$O, 6, FALSE))</f>
        <v>denture_other_contents</v>
      </c>
      <c r="F37" s="20" t="str">
        <f ca="1">IF(VLOOKUP($A37, summary!$H:$O, 7, FALSE)="追加", "-", VLOOKUP($A37, summary!$H:$O, 7, FALSE))</f>
        <v>口腔に関する問題点（スクリーニング）　　義歯の問題　義歯の問題の詳細　その他（具体的に）</v>
      </c>
      <c r="G37" s="20" t="s">
        <v>5214</v>
      </c>
      <c r="H37" s="20" t="s">
        <v>5415</v>
      </c>
      <c r="I37" s="20">
        <v>50</v>
      </c>
      <c r="J37" s="20"/>
      <c r="K37" s="201"/>
      <c r="L37" s="201"/>
      <c r="M37" s="20"/>
      <c r="N37" s="20" t="s">
        <v>5355</v>
      </c>
      <c r="O37" s="20" t="str">
        <f>D36&amp;"=1：ありの場合に入力可能"</f>
        <v>口腔に関する問題点等　義歯の問題　その他=1：ありの場合に入力可能</v>
      </c>
      <c r="P37" s="20" t="s">
        <v>5605</v>
      </c>
      <c r="Q37" s="308" t="s">
        <v>5811</v>
      </c>
    </row>
    <row r="38" spans="1:17" ht="22.5">
      <c r="A38" s="20" t="str" cm="1">
        <f t="array" aca="1" ref="A38" ca="1">VLOOKUP(RIGHT(CELL("filename",$B36),LEN(CELL("filename",$B36))-FIND("]",CELL("filename",$B36))),'外部インタフェース一覧(計算用)'!$B:$G,6,FALSE)&amp;"_"&amp;$C38&amp;"_new"</f>
        <v>ORAL_HYGIENE_MANAGEMENT_ADDITION_2024_FORM_0210_2021_is_gingivitis_new</v>
      </c>
      <c r="B38" s="283">
        <f t="shared" si="0"/>
        <v>35</v>
      </c>
      <c r="C38" s="20" t="s">
        <v>924</v>
      </c>
      <c r="D38" s="27" t="s">
        <v>4241</v>
      </c>
      <c r="E38" s="20" t="str">
        <f ca="1">IF($F38="-", "追加", VLOOKUP($A38, summary!$H:$O, 6, FALSE))</f>
        <v>is_gingivitis</v>
      </c>
      <c r="F38" s="20" t="str">
        <f ca="1">IF(VLOOKUP($A38, summary!$H:$O, 7, FALSE)="追加", "-", VLOOKUP($A38, summary!$H:$O, 7, FALSE))</f>
        <v>口腔に関する問題点（スクリーニング）　歯肉・粘膜の問題　歯周病</v>
      </c>
      <c r="G38" s="20" t="s">
        <v>5214</v>
      </c>
      <c r="H38" s="20" t="s">
        <v>5245</v>
      </c>
      <c r="I38" s="20">
        <v>1</v>
      </c>
      <c r="J38" s="20"/>
      <c r="K38" s="201" t="s">
        <v>5323</v>
      </c>
      <c r="L38" s="201"/>
      <c r="M38" s="20"/>
      <c r="N38" s="49" t="s">
        <v>5800</v>
      </c>
      <c r="O38" s="20" t="s">
        <v>5291</v>
      </c>
      <c r="P38" s="20"/>
      <c r="Q38" s="20" t="s">
        <v>5263</v>
      </c>
    </row>
    <row r="39" spans="1:17" ht="33.75">
      <c r="A39" s="20" t="str" cm="1">
        <f t="array" aca="1" ref="A39" ca="1">VLOOKUP(RIGHT(CELL("filename",$B37),LEN(CELL("filename",$B37))-FIND("]",CELL("filename",$B37))),'外部インタフェース一覧(計算用)'!$B:$G,6,FALSE)&amp;"_"&amp;$C39&amp;"_new"</f>
        <v>ORAL_HYGIENE_MANAGEMENT_ADDITION_2024_FORM_0210_2021_is_ulceration_new</v>
      </c>
      <c r="B39" s="283">
        <f t="shared" si="0"/>
        <v>36</v>
      </c>
      <c r="C39" s="20" t="s">
        <v>926</v>
      </c>
      <c r="D39" s="27" t="s">
        <v>4242</v>
      </c>
      <c r="E39" s="20" t="str">
        <f ca="1">IF($F39="-", "追加", VLOOKUP($A39, summary!$H:$O, 6, FALSE))</f>
        <v>is_ulceration</v>
      </c>
      <c r="F39" s="20" t="str">
        <f ca="1">IF(VLOOKUP($A39, summary!$H:$O, 7, FALSE)="追加", "-", VLOOKUP($A39, summary!$H:$O, 7, FALSE))</f>
        <v>口腔に関する問題点（スクリーニング）　歯肉・粘膜の問題　口腔粘膜疾患（潰瘍等）</v>
      </c>
      <c r="G39" s="20" t="s">
        <v>5214</v>
      </c>
      <c r="H39" s="20" t="s">
        <v>5245</v>
      </c>
      <c r="I39" s="20">
        <v>1</v>
      </c>
      <c r="J39" s="20"/>
      <c r="K39" s="201" t="s">
        <v>5323</v>
      </c>
      <c r="L39" s="201"/>
      <c r="M39" s="20"/>
      <c r="N39" s="49" t="s">
        <v>5800</v>
      </c>
      <c r="O39" s="20" t="s">
        <v>5291</v>
      </c>
      <c r="P39" s="20"/>
      <c r="Q39" s="20" t="s">
        <v>5263</v>
      </c>
    </row>
    <row r="40" spans="1:17" s="8" customFormat="1" ht="33.75">
      <c r="A40" s="20" t="str" cm="1">
        <f t="array" aca="1" ref="A40" ca="1">VLOOKUP(RIGHT(CELL("filename",$B38),LEN(CELL("filename",$B38))-FIND("]",CELL("filename",$B38))),'外部インタフェース一覧(計算用)'!$B:$G,6,FALSE)&amp;"_"&amp;$C40&amp;"_new"</f>
        <v>ORAL_HYGIENE_MANAGEMENT_ADDITION_2024_FORM_0210_2021_version_new</v>
      </c>
      <c r="B40" s="283">
        <f t="shared" si="0"/>
        <v>37</v>
      </c>
      <c r="C40" s="20" t="s">
        <v>265</v>
      </c>
      <c r="D40" s="173" t="s">
        <v>5469</v>
      </c>
      <c r="E40" s="20" t="str">
        <f ca="1">IF($F40="-", "追加", VLOOKUP($A40, summary!$H:$O, 6, FALSE))</f>
        <v>version</v>
      </c>
      <c r="F40" s="20" t="str">
        <f ca="1">IF(VLOOKUP($A40, summary!$H:$O, 7, FALSE)="追加", "-", VLOOKUP($A40, summary!$H:$O, 7, FALSE))</f>
        <v>バージョン番号</v>
      </c>
      <c r="G40" s="20" t="s">
        <v>5214</v>
      </c>
      <c r="H40" s="20" t="s">
        <v>5245</v>
      </c>
      <c r="I40" s="20">
        <v>4</v>
      </c>
      <c r="J40" s="20"/>
      <c r="K40" s="201" t="s">
        <v>5216</v>
      </c>
      <c r="L40" s="201"/>
      <c r="M40" s="20"/>
      <c r="N40" s="286" t="s">
        <v>5470</v>
      </c>
      <c r="O40" s="20" t="s">
        <v>5291</v>
      </c>
      <c r="P40" s="20" t="s">
        <v>5285</v>
      </c>
      <c r="Q40" s="20" t="s">
        <v>5286</v>
      </c>
    </row>
  </sheetData>
  <autoFilter ref="B3:P40" xr:uid="{00000000-0009-0000-0000-000008000000}"/>
  <phoneticPr fontId="4"/>
  <dataValidations count="2">
    <dataValidation showInputMessage="1" sqref="G4:H40 B4:B40" xr:uid="{52427989-DB23-484D-86CB-E819396B394E}"/>
    <dataValidation type="list" allowBlank="1" showInputMessage="1" sqref="K4:K8 K10:K40" xr:uid="{2B44C6D4-36EA-4763-934C-EF284EFC9417}">
      <formula1>"◎,○,●"</formula1>
    </dataValidation>
  </dataValidations>
  <hyperlinks>
    <hyperlink ref="P1" location="外部インタフェース一覧!A1" display="外部インターフェース一覧へ" xr:uid="{8B4F4847-0013-4F17-9EEA-D547769DC1A2}"/>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ED577-587B-477B-BD22-F7B8F73250A7}">
  <sheetPr codeName="Sheet8">
    <pageSetUpPr fitToPage="1"/>
  </sheetPr>
  <dimension ref="A1:Q37"/>
  <sheetViews>
    <sheetView view="pageBreakPreview" zoomScale="85" zoomScaleNormal="55" zoomScaleSheetLayoutView="85" workbookViewId="0">
      <pane ySplit="3" topLeftCell="A4" activePane="bottomLeft" state="frozen"/>
      <selection activeCell="G1" sqref="G1"/>
      <selection pane="bottomLeft"/>
    </sheetView>
  </sheetViews>
  <sheetFormatPr defaultColWidth="8.625" defaultRowHeight="13.5"/>
  <cols>
    <col min="1" max="1" width="31.375" style="32" hidden="1" customWidth="1"/>
    <col min="2" max="2" width="5.125" style="6" customWidth="1"/>
    <col min="3" max="3" width="14.5" style="6" customWidth="1"/>
    <col min="4" max="6" width="29.875" style="32" customWidth="1"/>
    <col min="7" max="12" width="8.875" style="6" customWidth="1"/>
    <col min="13" max="13" width="12.875" style="6" customWidth="1"/>
    <col min="14" max="14" width="26" style="6" customWidth="1"/>
    <col min="15" max="16" width="38" style="6" customWidth="1"/>
    <col min="17" max="17" width="41.625" style="223" customWidth="1"/>
    <col min="18" max="16384" width="8.625" style="6"/>
  </cols>
  <sheetData>
    <row r="1" spans="1:17" ht="23.45" customHeight="1">
      <c r="A1" s="42"/>
      <c r="B1" s="25" t="s">
        <v>5838</v>
      </c>
      <c r="C1" s="42"/>
      <c r="D1" s="42"/>
      <c r="E1" s="42"/>
      <c r="F1" s="42"/>
      <c r="G1" s="42"/>
      <c r="K1" s="25" t="s">
        <v>5195</v>
      </c>
      <c r="P1" s="222" t="s">
        <v>5196</v>
      </c>
    </row>
    <row r="2" spans="1:17" ht="21" customHeight="1">
      <c r="K2" s="25" t="s">
        <v>5197</v>
      </c>
      <c r="P2" s="222"/>
    </row>
    <row r="3" spans="1:17" ht="23.25" thickBot="1">
      <c r="A3" s="7" t="s">
        <v>5198</v>
      </c>
      <c r="B3" s="180"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ORAL_HYGIENE_MANAGEMENT_ADDITION_2024_FORM_0210_2021_care_facility_id_new</v>
      </c>
      <c r="B4" s="229">
        <f>ROW(B4)-3</f>
        <v>1</v>
      </c>
      <c r="C4" s="313" t="s">
        <v>223</v>
      </c>
      <c r="D4" s="275" t="s">
        <v>5289</v>
      </c>
      <c r="E4" s="20" t="str">
        <f ca="1">IF($F4="-", "追加", VLOOKUP($A4, summary!$H:$O, 6, FALSE))</f>
        <v>care_facility_id</v>
      </c>
      <c r="F4" s="20" t="str">
        <f ca="1">IF(VLOOKUP($A4, summary!$H:$O, 7, FALSE)="追加", "-", VLOOKUP($A4, summary!$H:$O, 7, FALSE))</f>
        <v>事業所番号</v>
      </c>
      <c r="G4" s="276" t="s">
        <v>5214</v>
      </c>
      <c r="H4" s="277" t="s">
        <v>5290</v>
      </c>
      <c r="I4" s="282">
        <v>10</v>
      </c>
      <c r="J4" s="278"/>
      <c r="K4" s="279" t="s">
        <v>5216</v>
      </c>
      <c r="L4" s="279"/>
      <c r="M4" s="281"/>
      <c r="N4" s="281"/>
      <c r="O4" s="280" t="s">
        <v>5291</v>
      </c>
      <c r="P4" s="282" t="s">
        <v>5292</v>
      </c>
      <c r="Q4" s="289" t="s">
        <v>5293</v>
      </c>
    </row>
    <row r="5" spans="1:17" s="8" customFormat="1" ht="33.75">
      <c r="A5" s="20" t="str" cm="1">
        <f t="array" aca="1" ref="A5" ca="1">VLOOKUP(RIGHT(CELL("filename",$B2),LEN(CELL("filename",$B2))-FIND("]",CELL("filename",$B2))),'外部インタフェース一覧(計算用)'!$B:$G,6,FALSE)&amp;"_"&amp;$C5&amp;"_new"</f>
        <v>ORAL_HYGIENE_MANAGEMENT_ADDITION_2024_FORM_0210_2021_service_code_new</v>
      </c>
      <c r="B5" s="229">
        <f t="shared" ref="B5:B37" si="0">ROW(B5)-3</f>
        <v>2</v>
      </c>
      <c r="C5" s="314" t="s">
        <v>225</v>
      </c>
      <c r="D5" s="20" t="s">
        <v>5294</v>
      </c>
      <c r="E5" s="20" t="str">
        <f ca="1">IF($F5="-", "追加", VLOOKUP($A5, summary!$H:$O, 6, FALSE))</f>
        <v>service_code</v>
      </c>
      <c r="F5" s="20" t="str">
        <f ca="1">IF(VLOOKUP($A5, summary!$H:$O, 7, FALSE)="追加", "-", VLOOKUP($A5, summary!$H:$O, 7, FALSE))</f>
        <v>サービス種類コード</v>
      </c>
      <c r="G5" s="20" t="s">
        <v>5295</v>
      </c>
      <c r="H5" s="187" t="s">
        <v>5290</v>
      </c>
      <c r="I5" s="173">
        <v>2</v>
      </c>
      <c r="J5" s="284"/>
      <c r="K5" s="201" t="s">
        <v>5216</v>
      </c>
      <c r="L5" s="201"/>
      <c r="M5" s="187"/>
      <c r="N5" s="187"/>
      <c r="O5" s="20"/>
      <c r="P5" s="173" t="s">
        <v>5292</v>
      </c>
      <c r="Q5" s="173" t="s">
        <v>5296</v>
      </c>
    </row>
    <row r="6" spans="1:17" s="8" customFormat="1" ht="33.75">
      <c r="A6" s="20" t="str" cm="1">
        <f t="array" aca="1" ref="A6" ca="1">VLOOKUP(RIGHT(CELL("filename",$B3),LEN(CELL("filename",$B3))-FIND("]",CELL("filename",$B3))),'外部インタフェース一覧(計算用)'!$B:$G,6,FALSE)&amp;"_"&amp;$C6&amp;"_new"</f>
        <v>ORAL_HYGIENE_MANAGEMENT_ADDITION_2024_FORM_0210_2021_insurer_no_new</v>
      </c>
      <c r="B6" s="229">
        <f t="shared" si="0"/>
        <v>3</v>
      </c>
      <c r="C6" s="314" t="s">
        <v>229</v>
      </c>
      <c r="D6" s="173" t="s">
        <v>5297</v>
      </c>
      <c r="E6" s="20" t="str">
        <f ca="1">IF($F6="-", "追加", VLOOKUP($A6, summary!$H:$O, 6, FALSE))</f>
        <v>insurer_no</v>
      </c>
      <c r="F6" s="20" t="str">
        <f ca="1">IF(VLOOKUP($A6, summary!$H:$O, 7, FALSE)="追加", "-", VLOOKUP($A6, summary!$H:$O, 7, FALSE))</f>
        <v>保険者番号</v>
      </c>
      <c r="G6" s="20" t="s">
        <v>5298</v>
      </c>
      <c r="H6" s="20" t="s">
        <v>5245</v>
      </c>
      <c r="I6" s="173">
        <v>6</v>
      </c>
      <c r="J6" s="284"/>
      <c r="K6" s="201" t="s">
        <v>5216</v>
      </c>
      <c r="L6" s="201"/>
      <c r="M6" s="187"/>
      <c r="N6" s="187"/>
      <c r="O6" s="20"/>
      <c r="P6" s="20"/>
      <c r="Q6" s="173" t="s">
        <v>5300</v>
      </c>
    </row>
    <row r="7" spans="1:17" s="8" customFormat="1" ht="45">
      <c r="A7" s="20" t="str" cm="1">
        <f t="array" aca="1" ref="A7" ca="1">VLOOKUP(RIGHT(CELL("filename",$B4),LEN(CELL("filename",$B4))-FIND("]",CELL("filename",$B4))),'外部インタフェース一覧(計算用)'!$B:$G,6,FALSE)&amp;"_"&amp;$C7&amp;"_new"</f>
        <v>ORAL_HYGIENE_MANAGEMENT_ADDITION_2024_FORM_0210_2021_insured_no_new</v>
      </c>
      <c r="B7" s="229">
        <f t="shared" si="0"/>
        <v>4</v>
      </c>
      <c r="C7" s="314" t="s">
        <v>231</v>
      </c>
      <c r="D7" s="173" t="s">
        <v>5301</v>
      </c>
      <c r="E7" s="20" t="str">
        <f ca="1">IF($F7="-", "追加", VLOOKUP($A7, summary!$H:$O, 6, FALSE))</f>
        <v>insured_no</v>
      </c>
      <c r="F7" s="20" t="str">
        <f ca="1">IF(VLOOKUP($A7, summary!$H:$O, 7, FALSE)="追加", "-", VLOOKUP($A7, summary!$H:$O, 7, FALSE))</f>
        <v>被保険者番号</v>
      </c>
      <c r="G7" s="20" t="s">
        <v>5214</v>
      </c>
      <c r="H7" s="187" t="s">
        <v>5290</v>
      </c>
      <c r="I7" s="173">
        <v>10</v>
      </c>
      <c r="J7" s="284"/>
      <c r="K7" s="201" t="s">
        <v>5216</v>
      </c>
      <c r="L7" s="201"/>
      <c r="M7" s="187"/>
      <c r="N7" s="187"/>
      <c r="O7" s="173" t="s">
        <v>5228</v>
      </c>
      <c r="P7" s="173" t="s">
        <v>5292</v>
      </c>
      <c r="Q7" s="173" t="s">
        <v>5302</v>
      </c>
    </row>
    <row r="8" spans="1:17" s="8" customFormat="1" ht="67.5">
      <c r="A8" s="20" t="str" cm="1">
        <f t="array" aca="1" ref="A8" ca="1">VLOOKUP(RIGHT(CELL("filename",$B5),LEN(CELL("filename",$B5))-FIND("]",CELL("filename",$B5))),'外部インタフェース一覧(計算用)'!$B:$G,6,FALSE)&amp;"_"&amp;$C8&amp;"_new"</f>
        <v>ORAL_HYGIENE_MANAGEMENT_ADDITION_2024_FORM_0210_2021_external_system_management_number_new</v>
      </c>
      <c r="B8" s="229">
        <f t="shared" si="0"/>
        <v>5</v>
      </c>
      <c r="C8" s="314" t="s">
        <v>227</v>
      </c>
      <c r="D8" s="173" t="s">
        <v>5303</v>
      </c>
      <c r="E8" s="20" t="str">
        <f ca="1">IF($F8="-", "追加", VLOOKUP($A8, summary!$H:$O, 6, FALSE))</f>
        <v>external_system_management_number</v>
      </c>
      <c r="F8" s="20" t="str">
        <f ca="1">IF(VLOOKUP($A8, summary!$H:$O, 7, FALSE)="追加", "-", VLOOKUP($A8, summary!$H:$O, 7, FALSE))</f>
        <v>外部システム管理番号</v>
      </c>
      <c r="G8" s="20" t="s">
        <v>5214</v>
      </c>
      <c r="H8" s="187" t="s">
        <v>5290</v>
      </c>
      <c r="I8" s="173">
        <v>150</v>
      </c>
      <c r="J8" s="284"/>
      <c r="K8" s="201" t="s">
        <v>5216</v>
      </c>
      <c r="L8" s="201"/>
      <c r="M8" s="187"/>
      <c r="N8" s="187"/>
      <c r="O8" s="173" t="s">
        <v>5813</v>
      </c>
      <c r="P8" s="20"/>
      <c r="Q8" s="174" t="s">
        <v>5305</v>
      </c>
    </row>
    <row r="9" spans="1:17" ht="67.5">
      <c r="A9" s="20" t="str" cm="1">
        <f t="array" aca="1" ref="A9" ca="1">VLOOKUP(RIGHT(CELL("filename",$B6),LEN(CELL("filename",$B6))-FIND("]",CELL("filename",$B6))),'外部インタフェース一覧(計算用)'!$B:$G,6,FALSE)&amp;"_"&amp;$C9&amp;"_new"</f>
        <v>ORAL_HYGIENE_MANAGEMENT_ADDITION_2024_FORM_0210_2021_external_system_management_detail_number_new</v>
      </c>
      <c r="B9" s="229">
        <f t="shared" si="0"/>
        <v>6</v>
      </c>
      <c r="C9" s="315"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5839</v>
      </c>
      <c r="P9" s="173" t="s">
        <v>5324</v>
      </c>
      <c r="Q9" s="308" t="s">
        <v>5305</v>
      </c>
    </row>
    <row r="10" spans="1:17" ht="45">
      <c r="A10" s="20" t="str" cm="1">
        <f t="array" aca="1" ref="A10" ca="1">VLOOKUP(RIGHT(CELL("filename",$B7),LEN(CELL("filename",$B7))-FIND("]",CELL("filename",$B7))),'外部インタフェース一覧(計算用)'!$B:$G,6,FALSE)&amp;"_"&amp;$C10&amp;"_new"</f>
        <v>ORAL_HYGIENE_MANAGEMENT_ADDITION_2024_FORM_0210_2021_filing_date_02_new</v>
      </c>
      <c r="B10" s="229">
        <f t="shared" si="0"/>
        <v>7</v>
      </c>
      <c r="C10" s="315" t="s">
        <v>5840</v>
      </c>
      <c r="D10" s="27" t="s">
        <v>4209</v>
      </c>
      <c r="E10" s="20" t="str">
        <f ca="1">IF($F10="-", "追加", VLOOKUP($A10, summary!$H:$O, 6, FALSE))</f>
        <v>filing_date_02</v>
      </c>
      <c r="F10" s="20" t="str">
        <f ca="1">IF(VLOOKUP($A10, summary!$H:$O, 7, FALSE)="追加", "-", VLOOKUP($A10, summary!$H:$O, 7, FALSE))</f>
        <v>口腔衛生管理の実施内容（アセスメント）　記入日</v>
      </c>
      <c r="G10" s="20" t="s">
        <v>5214</v>
      </c>
      <c r="H10" s="20" t="s">
        <v>5245</v>
      </c>
      <c r="I10" s="20">
        <v>8</v>
      </c>
      <c r="J10" s="20"/>
      <c r="K10" s="201" t="s">
        <v>5216</v>
      </c>
      <c r="L10" s="20" t="s">
        <v>5519</v>
      </c>
      <c r="M10" s="20" t="s">
        <v>5249</v>
      </c>
      <c r="N10" s="20" t="s">
        <v>5355</v>
      </c>
      <c r="O10" s="20" t="s">
        <v>5684</v>
      </c>
      <c r="P10" s="20"/>
      <c r="Q10" s="308" t="s">
        <v>5521</v>
      </c>
    </row>
    <row r="11" spans="1:17" ht="33.75" customHeight="1">
      <c r="A11" s="20" t="str" cm="1">
        <f t="array" aca="1" ref="A11" ca="1">VLOOKUP(RIGHT(CELL("filename",$B8),LEN(CELL("filename",$B8))-FIND("]",CELL("filename",$B8))),'外部インタフェース一覧(計算用)'!$B:$G,6,FALSE)&amp;"_"&amp;$C11&amp;"_new"</f>
        <v>ORAL_HYGIENE_MANAGEMENT_ADDITION_2024_FORM_0210_2021_is_dental_disease_new</v>
      </c>
      <c r="B11" s="229">
        <f t="shared" si="0"/>
        <v>8</v>
      </c>
      <c r="C11" s="315" t="s">
        <v>4243</v>
      </c>
      <c r="D11" s="27" t="s">
        <v>5841</v>
      </c>
      <c r="E11" s="20" t="str">
        <f ca="1">IF($F11="-", "追加", VLOOKUP($A11, summary!$H:$O, 6, FALSE))</f>
        <v>追加</v>
      </c>
      <c r="F11" s="20" t="str">
        <f ca="1">IF(VLOOKUP($A11, summary!$H:$O, 7, FALSE)="追加", "-", VLOOKUP($A11, summary!$H:$O, 7, FALSE))</f>
        <v>-</v>
      </c>
      <c r="G11" s="20" t="s">
        <v>5214</v>
      </c>
      <c r="H11" s="20" t="s">
        <v>5245</v>
      </c>
      <c r="I11" s="20">
        <v>1</v>
      </c>
      <c r="J11" s="20"/>
      <c r="K11" s="201" t="s">
        <v>5323</v>
      </c>
      <c r="L11" s="201"/>
      <c r="M11" s="20"/>
      <c r="N11" s="49" t="s">
        <v>5800</v>
      </c>
      <c r="O11" s="20" t="s">
        <v>5291</v>
      </c>
      <c r="P11" s="20"/>
      <c r="Q11" s="20" t="s">
        <v>5263</v>
      </c>
    </row>
    <row r="12" spans="1:17" ht="294.75" customHeight="1">
      <c r="A12" s="20" t="str" cm="1">
        <f t="array" aca="1" ref="A12" ca="1">VLOOKUP(RIGHT(CELL("filename",$B9),LEN(CELL("filename",$B9))-FIND("]",CELL("filename",$B9))),'外部インタフェース一覧(計算用)'!$B:$G,6,FALSE)&amp;"_"&amp;$C12&amp;"_new"</f>
        <v>ORAL_HYGIENE_MANAGEMENT_ADDITION_2024_FORM_0210_2021_is_dental_disease_detail_prevention_new</v>
      </c>
      <c r="B12" s="229">
        <f t="shared" si="0"/>
        <v>9</v>
      </c>
      <c r="C12" s="317" t="s">
        <v>5842</v>
      </c>
      <c r="D12" s="239" t="s">
        <v>5843</v>
      </c>
      <c r="E12" s="20" t="str">
        <f ca="1">IF($F12="-", "追加", VLOOKUP($A12, summary!$H:$O, 6, FALSE))</f>
        <v>追加</v>
      </c>
      <c r="F12" s="20" t="str">
        <f ca="1">IF(VLOOKUP($A12, summary!$H:$O, 7, FALSE)="追加", "-", VLOOKUP($A12, summary!$H:$O, 7, FALSE))</f>
        <v>-</v>
      </c>
      <c r="G12" s="239" t="s">
        <v>5214</v>
      </c>
      <c r="H12" s="239" t="s">
        <v>5312</v>
      </c>
      <c r="I12" s="239">
        <v>1</v>
      </c>
      <c r="J12" s="49"/>
      <c r="K12" s="18" t="s">
        <v>5369</v>
      </c>
      <c r="L12" s="318"/>
      <c r="M12" s="19"/>
      <c r="N12" s="49" t="s">
        <v>5800</v>
      </c>
      <c r="O12" s="19" t="s">
        <v>5844</v>
      </c>
      <c r="P12" s="19"/>
      <c r="Q12" s="297" t="s">
        <v>5263</v>
      </c>
    </row>
    <row r="13" spans="1:17" ht="294.75" customHeight="1">
      <c r="A13" s="20" t="str" cm="1">
        <f t="array" aca="1" ref="A13" ca="1">VLOOKUP(RIGHT(CELL("filename",$B10),LEN(CELL("filename",$B10))-FIND("]",CELL("filename",$B10))),'外部インタフェース一覧(計算用)'!$B:$G,6,FALSE)&amp;"_"&amp;$C13&amp;"_new"</f>
        <v>ORAL_HYGIENE_MANAGEMENT_ADDITION_2024_FORM_0210_2021_is_dental_disease_detail_improvement_new</v>
      </c>
      <c r="B13" s="229">
        <f t="shared" si="0"/>
        <v>10</v>
      </c>
      <c r="C13" s="317" t="s">
        <v>5845</v>
      </c>
      <c r="D13" s="239" t="s">
        <v>5846</v>
      </c>
      <c r="E13" s="20" t="str">
        <f ca="1">IF($F13="-", "追加", VLOOKUP($A13, summary!$H:$O, 6, FALSE))</f>
        <v>追加</v>
      </c>
      <c r="F13" s="20" t="str">
        <f ca="1">IF(VLOOKUP($A13, summary!$H:$O, 7, FALSE)="追加", "-", VLOOKUP($A13, summary!$H:$O, 7, FALSE))</f>
        <v>-</v>
      </c>
      <c r="G13" s="239" t="s">
        <v>5214</v>
      </c>
      <c r="H13" s="239" t="s">
        <v>5312</v>
      </c>
      <c r="I13" s="239">
        <v>1</v>
      </c>
      <c r="J13" s="49"/>
      <c r="K13" s="18" t="s">
        <v>5369</v>
      </c>
      <c r="L13" s="318"/>
      <c r="M13" s="19"/>
      <c r="N13" s="49" t="s">
        <v>5800</v>
      </c>
      <c r="O13" s="19" t="s">
        <v>5844</v>
      </c>
      <c r="P13" s="19"/>
      <c r="Q13" s="297" t="s">
        <v>5263</v>
      </c>
    </row>
    <row r="14" spans="1:17" ht="22.5">
      <c r="A14" s="20" t="str" cm="1">
        <f t="array" aca="1" ref="A14" ca="1">VLOOKUP(RIGHT(CELL("filename",$B11),LEN(CELL("filename",$B11))-FIND("]",CELL("filename",$B11))),'外部インタフェース一覧(計算用)'!$B:$G,6,FALSE)&amp;"_"&amp;$C14&amp;"_new"</f>
        <v>ORAL_HYGIENE_MANAGEMENT_ADDITION_2024_FORM_0210_2021_is_oral_hygiene_new</v>
      </c>
      <c r="B14" s="229">
        <f t="shared" si="0"/>
        <v>11</v>
      </c>
      <c r="C14" s="315" t="s">
        <v>4249</v>
      </c>
      <c r="D14" s="27" t="s">
        <v>5847</v>
      </c>
      <c r="E14" s="20" t="str">
        <f ca="1">IF($F14="-", "追加", VLOOKUP($A14, summary!$H:$O, 6, FALSE))</f>
        <v>追加</v>
      </c>
      <c r="F14" s="20" t="str">
        <f ca="1">IF(VLOOKUP($A14, summary!$H:$O, 7, FALSE)="追加", "-", VLOOKUP($A14, summary!$H:$O, 7, FALSE))</f>
        <v>-</v>
      </c>
      <c r="G14" s="20" t="s">
        <v>5214</v>
      </c>
      <c r="H14" s="20" t="s">
        <v>5312</v>
      </c>
      <c r="I14" s="20">
        <v>1</v>
      </c>
      <c r="J14" s="20"/>
      <c r="K14" s="201" t="s">
        <v>5323</v>
      </c>
      <c r="L14" s="201"/>
      <c r="M14" s="20"/>
      <c r="N14" s="49" t="s">
        <v>5800</v>
      </c>
      <c r="O14" s="20"/>
      <c r="P14" s="20"/>
      <c r="Q14" s="20" t="s">
        <v>5263</v>
      </c>
    </row>
    <row r="15" spans="1:17" ht="33.75">
      <c r="A15" s="20" t="str" cm="1">
        <f t="array" aca="1" ref="A15" ca="1">VLOOKUP(RIGHT(CELL("filename",$B12),LEN(CELL("filename",$B12))-FIND("]",CELL("filename",$B12))),'外部インタフェース一覧(計算用)'!$B:$G,6,FALSE)&amp;"_"&amp;$C15&amp;"_new"</f>
        <v>ORAL_HYGIENE_MANAGEMENT_ADDITION_2024_FORM_0210_2021_is_oral_hygiene_independence_new</v>
      </c>
      <c r="B15" s="229">
        <f t="shared" si="0"/>
        <v>12</v>
      </c>
      <c r="C15" s="315" t="s">
        <v>4251</v>
      </c>
      <c r="D15" s="27" t="s">
        <v>5848</v>
      </c>
      <c r="E15" s="20" t="str">
        <f ca="1">IF($F15="-", "追加", VLOOKUP($A15, summary!$H:$O, 6, FALSE))</f>
        <v>追加</v>
      </c>
      <c r="F15" s="20" t="str">
        <f ca="1">IF(VLOOKUP($A15, summary!$H:$O, 7, FALSE)="追加", "-", VLOOKUP($A15, summary!$H:$O, 7, FALSE))</f>
        <v>-</v>
      </c>
      <c r="G15" s="20" t="s">
        <v>5214</v>
      </c>
      <c r="H15" s="20" t="s">
        <v>5312</v>
      </c>
      <c r="I15" s="20">
        <v>1</v>
      </c>
      <c r="J15" s="20"/>
      <c r="K15" s="201" t="s">
        <v>5369</v>
      </c>
      <c r="L15" s="201"/>
      <c r="M15" s="20"/>
      <c r="N15" s="49" t="s">
        <v>5800</v>
      </c>
      <c r="O15" s="20" t="s">
        <v>5849</v>
      </c>
      <c r="P15" s="20"/>
      <c r="Q15" s="20" t="s">
        <v>5263</v>
      </c>
    </row>
    <row r="16" spans="1:17" ht="33.75">
      <c r="A16" s="20" t="str" cm="1">
        <f t="array" aca="1" ref="A16" ca="1">VLOOKUP(RIGHT(CELL("filename",$B13),LEN(CELL("filename",$B13))-FIND("]",CELL("filename",$B13))),'外部インタフェース一覧(計算用)'!$B:$G,6,FALSE)&amp;"_"&amp;$C16&amp;"_new"</f>
        <v>ORAL_HYGIENE_MANAGEMENT_ADDITION_2024_FORM_0210_2021_is_oral_hygiene_improving_oral_cleaning_skills_new</v>
      </c>
      <c r="B16" s="229">
        <f t="shared" si="0"/>
        <v>13</v>
      </c>
      <c r="C16" s="315" t="s">
        <v>4253</v>
      </c>
      <c r="D16" s="27" t="s">
        <v>5850</v>
      </c>
      <c r="E16" s="20" t="str">
        <f ca="1">IF($F16="-", "追加", VLOOKUP($A16, summary!$H:$O, 6, FALSE))</f>
        <v>追加</v>
      </c>
      <c r="F16" s="20" t="str">
        <f ca="1">IF(VLOOKUP($A16, summary!$H:$O, 7, FALSE)="追加", "-", VLOOKUP($A16, summary!$H:$O, 7, FALSE))</f>
        <v>-</v>
      </c>
      <c r="G16" s="20" t="s">
        <v>5214</v>
      </c>
      <c r="H16" s="20" t="s">
        <v>5312</v>
      </c>
      <c r="I16" s="20">
        <v>1</v>
      </c>
      <c r="J16" s="20"/>
      <c r="K16" s="201" t="s">
        <v>5369</v>
      </c>
      <c r="L16" s="201"/>
      <c r="M16" s="20"/>
      <c r="N16" s="49" t="s">
        <v>5800</v>
      </c>
      <c r="O16" s="20" t="s">
        <v>5849</v>
      </c>
      <c r="P16" s="20"/>
      <c r="Q16" s="20" t="s">
        <v>5263</v>
      </c>
    </row>
    <row r="17" spans="1:17" ht="33.75" customHeight="1">
      <c r="A17" s="20" t="str" cm="1">
        <f t="array" aca="1" ref="A17" ca="1">VLOOKUP(RIGHT(CELL("filename",$B14),LEN(CELL("filename",$B14))-FIND("]",CELL("filename",$B14))),'外部インタフェース一覧(計算用)'!$B:$G,6,FALSE)&amp;"_"&amp;$C17&amp;"_new"</f>
        <v>ORAL_HYGIENE_MANAGEMENT_ADDITION_2024_FORM_0210_2021_is_oral_hygiene_stable_oral_cleaning_new</v>
      </c>
      <c r="B17" s="229">
        <f t="shared" si="0"/>
        <v>14</v>
      </c>
      <c r="C17" s="315" t="s">
        <v>4255</v>
      </c>
      <c r="D17" s="27" t="s">
        <v>5851</v>
      </c>
      <c r="E17" s="20" t="str">
        <f ca="1">IF($F17="-", "追加", VLOOKUP($A17, summary!$H:$O, 6, FALSE))</f>
        <v>追加</v>
      </c>
      <c r="F17" s="20" t="str">
        <f ca="1">IF(VLOOKUP($A17, summary!$H:$O, 7, FALSE)="追加", "-", VLOOKUP($A17, summary!$H:$O, 7, FALSE))</f>
        <v>-</v>
      </c>
      <c r="G17" s="20" t="s">
        <v>5214</v>
      </c>
      <c r="H17" s="20" t="s">
        <v>5312</v>
      </c>
      <c r="I17" s="20">
        <v>1</v>
      </c>
      <c r="J17" s="20"/>
      <c r="K17" s="201" t="s">
        <v>5369</v>
      </c>
      <c r="L17" s="201"/>
      <c r="M17" s="20"/>
      <c r="N17" s="49" t="s">
        <v>5800</v>
      </c>
      <c r="O17" s="20" t="s">
        <v>5849</v>
      </c>
      <c r="P17" s="20"/>
      <c r="Q17" s="20" t="s">
        <v>5263</v>
      </c>
    </row>
    <row r="18" spans="1:17" ht="22.5">
      <c r="A18" s="20" t="str" cm="1">
        <f t="array" aca="1" ref="A18" ca="1">VLOOKUP(RIGHT(CELL("filename",$B15),LEN(CELL("filename",$B15))-FIND("]",CELL("filename",$B15))),'外部インタフェース一覧(計算用)'!$B:$G,6,FALSE)&amp;"_"&amp;$C18&amp;"_new"</f>
        <v>ORAL_HYGIENE_MANAGEMENT_ADDITION_2024_FORM_0210_2021_is_eating_and_swallowing_new</v>
      </c>
      <c r="B18" s="229">
        <f t="shared" si="0"/>
        <v>15</v>
      </c>
      <c r="C18" s="315" t="s">
        <v>5852</v>
      </c>
      <c r="D18" s="27" t="s">
        <v>5853</v>
      </c>
      <c r="E18" s="20" t="str">
        <f ca="1">IF($F18="-", "追加", VLOOKUP($A18, summary!$H:$O, 6, FALSE))</f>
        <v>追加</v>
      </c>
      <c r="F18" s="20" t="str">
        <f ca="1">IF(VLOOKUP($A18, summary!$H:$O, 7, FALSE)="追加", "-", VLOOKUP($A18, summary!$H:$O, 7, FALSE))</f>
        <v>-</v>
      </c>
      <c r="G18" s="20" t="s">
        <v>5214</v>
      </c>
      <c r="H18" s="20" t="s">
        <v>5834</v>
      </c>
      <c r="I18" s="20">
        <v>1</v>
      </c>
      <c r="J18" s="20"/>
      <c r="K18" s="201" t="s">
        <v>5323</v>
      </c>
      <c r="L18" s="201"/>
      <c r="M18" s="20"/>
      <c r="N18" s="49" t="s">
        <v>5800</v>
      </c>
      <c r="O18" s="20"/>
      <c r="P18" s="20"/>
      <c r="Q18" s="20" t="s">
        <v>5263</v>
      </c>
    </row>
    <row r="19" spans="1:17" ht="33.75">
      <c r="A19" s="20" t="str" cm="1">
        <f t="array" aca="1" ref="A19" ca="1">VLOOKUP(RIGHT(CELL("filename",$B16),LEN(CELL("filename",$B16))-FIND("]",CELL("filename",$B16))),'外部インタフェース一覧(計算用)'!$B:$G,6,FALSE)&amp;"_"&amp;$C19&amp;"_new"</f>
        <v>ORAL_HYGIENE_MANAGEMENT_ADDITION_2024_FORM_0210_2021_is_eating_and_swallowing_detail_new</v>
      </c>
      <c r="B19" s="229">
        <f t="shared" si="0"/>
        <v>16</v>
      </c>
      <c r="C19" s="315" t="s">
        <v>5854</v>
      </c>
      <c r="D19" s="27" t="s">
        <v>5855</v>
      </c>
      <c r="E19" s="20" t="str">
        <f ca="1">IF($F19="-", "追加", VLOOKUP($A19, summary!$H:$O, 6, FALSE))</f>
        <v>追加</v>
      </c>
      <c r="F19" s="20" t="str">
        <f ca="1">IF(VLOOKUP($A19, summary!$H:$O, 7, FALSE)="追加", "-", VLOOKUP($A19, summary!$H:$O, 7, FALSE))</f>
        <v>-</v>
      </c>
      <c r="G19" s="20" t="s">
        <v>5214</v>
      </c>
      <c r="H19" s="20" t="s">
        <v>5834</v>
      </c>
      <c r="I19" s="20">
        <v>1</v>
      </c>
      <c r="J19" s="20"/>
      <c r="K19" s="201" t="s">
        <v>5369</v>
      </c>
      <c r="L19" s="201"/>
      <c r="M19" s="20"/>
      <c r="N19" s="20" t="s">
        <v>5856</v>
      </c>
      <c r="O19" s="20" t="s">
        <v>5857</v>
      </c>
      <c r="P19" s="20"/>
      <c r="Q19" s="20" t="s">
        <v>5263</v>
      </c>
    </row>
    <row r="20" spans="1:17" ht="22.5">
      <c r="A20" s="20" t="str" cm="1">
        <f t="array" aca="1" ref="A20" ca="1">VLOOKUP(RIGHT(CELL("filename",$B17),LEN(CELL("filename",$B17))-FIND("]",CELL("filename",$B17))),'外部インタフェース一覧(計算用)'!$B:$G,6,FALSE)&amp;"_"&amp;$C20&amp;"_new"</f>
        <v>ORAL_HYGIENE_MANAGEMENT_ADDITION_2024_FORM_0210_2021_is_food_form_new</v>
      </c>
      <c r="B20" s="229">
        <f t="shared" si="0"/>
        <v>17</v>
      </c>
      <c r="C20" s="315" t="s">
        <v>4261</v>
      </c>
      <c r="D20" s="27" t="s">
        <v>5858</v>
      </c>
      <c r="E20" s="20" t="str">
        <f ca="1">IF($F20="-", "追加", VLOOKUP($A20, summary!$H:$O, 6, FALSE))</f>
        <v>追加</v>
      </c>
      <c r="F20" s="20" t="str">
        <f ca="1">IF(VLOOKUP($A20, summary!$H:$O, 7, FALSE)="追加", "-", VLOOKUP($A20, summary!$H:$O, 7, FALSE))</f>
        <v>-</v>
      </c>
      <c r="G20" s="20" t="s">
        <v>5214</v>
      </c>
      <c r="H20" s="20" t="s">
        <v>5245</v>
      </c>
      <c r="I20" s="20">
        <v>1</v>
      </c>
      <c r="J20" s="20"/>
      <c r="K20" s="201" t="s">
        <v>5323</v>
      </c>
      <c r="L20" s="201"/>
      <c r="M20" s="20"/>
      <c r="N20" s="49" t="s">
        <v>5800</v>
      </c>
      <c r="O20" s="20" t="s">
        <v>5291</v>
      </c>
      <c r="P20" s="20"/>
      <c r="Q20" s="20" t="s">
        <v>5263</v>
      </c>
    </row>
    <row r="21" spans="1:17" ht="33.75">
      <c r="A21" s="20" t="str" cm="1">
        <f t="array" aca="1" ref="A21" ca="1">VLOOKUP(RIGHT(CELL("filename",$B18),LEN(CELL("filename",$B18))-FIND("]",CELL("filename",$B18))),'外部インタフェース一覧(計算用)'!$B:$G,6,FALSE)&amp;"_"&amp;$C21&amp;"_new"</f>
        <v>ORAL_HYGIENE_MANAGEMENT_ADDITION_2024_FORM_0210_2021_is_food_form_detail_new</v>
      </c>
      <c r="B21" s="229">
        <f t="shared" si="0"/>
        <v>18</v>
      </c>
      <c r="C21" s="315" t="s">
        <v>4263</v>
      </c>
      <c r="D21" s="27" t="s">
        <v>5859</v>
      </c>
      <c r="E21" s="20" t="str">
        <f ca="1">IF($F21="-", "追加", VLOOKUP($A21, summary!$H:$O, 6, FALSE))</f>
        <v>追加</v>
      </c>
      <c r="F21" s="20" t="str">
        <f ca="1">IF(VLOOKUP($A21, summary!$H:$O, 7, FALSE)="追加", "-", VLOOKUP($A21, summary!$H:$O, 7, FALSE))</f>
        <v>-</v>
      </c>
      <c r="G21" s="20" t="s">
        <v>5214</v>
      </c>
      <c r="H21" s="20" t="s">
        <v>5245</v>
      </c>
      <c r="I21" s="20">
        <v>1</v>
      </c>
      <c r="J21" s="20"/>
      <c r="K21" s="201" t="s">
        <v>5369</v>
      </c>
      <c r="L21" s="201"/>
      <c r="M21" s="20"/>
      <c r="N21" s="20" t="s">
        <v>5856</v>
      </c>
      <c r="O21" s="20" t="s">
        <v>5860</v>
      </c>
      <c r="P21" s="20"/>
      <c r="Q21" s="20" t="s">
        <v>5263</v>
      </c>
    </row>
    <row r="22" spans="1:17" ht="22.5">
      <c r="A22" s="20" t="str" cm="1">
        <f t="array" aca="1" ref="A22" ca="1">VLOOKUP(RIGHT(CELL("filename",$B19),LEN(CELL("filename",$B19))-FIND("]",CELL("filename",$B19))),'外部インタフェース一覧(計算用)'!$B:$G,6,FALSE)&amp;"_"&amp;$C22&amp;"_new"</f>
        <v>ORAL_HYGIENE_MANAGEMENT_ADDITION_2024_FORM_0210_2021_is_nutritional_status_new</v>
      </c>
      <c r="B22" s="229">
        <f t="shared" si="0"/>
        <v>19</v>
      </c>
      <c r="C22" s="315" t="s">
        <v>4265</v>
      </c>
      <c r="D22" s="27" t="s">
        <v>5861</v>
      </c>
      <c r="E22" s="20" t="str">
        <f ca="1">IF($F22="-", "追加", VLOOKUP($A22, summary!$H:$O, 6, FALSE))</f>
        <v>追加</v>
      </c>
      <c r="F22" s="20" t="str">
        <f ca="1">IF(VLOOKUP($A22, summary!$H:$O, 7, FALSE)="追加", "-", VLOOKUP($A22, summary!$H:$O, 7, FALSE))</f>
        <v>-</v>
      </c>
      <c r="G22" s="20" t="s">
        <v>5214</v>
      </c>
      <c r="H22" s="20" t="s">
        <v>5245</v>
      </c>
      <c r="I22" s="20">
        <v>1</v>
      </c>
      <c r="J22" s="20"/>
      <c r="K22" s="201" t="s">
        <v>5323</v>
      </c>
      <c r="L22" s="201"/>
      <c r="M22" s="20"/>
      <c r="N22" s="49" t="s">
        <v>5800</v>
      </c>
      <c r="O22" s="20" t="s">
        <v>5291</v>
      </c>
      <c r="P22" s="20"/>
      <c r="Q22" s="20" t="s">
        <v>5263</v>
      </c>
    </row>
    <row r="23" spans="1:17" ht="33.75">
      <c r="A23" s="20" t="str" cm="1">
        <f t="array" aca="1" ref="A23" ca="1">VLOOKUP(RIGHT(CELL("filename",$B20),LEN(CELL("filename",$B20))-FIND("]",CELL("filename",$B20))),'外部インタフェース一覧(計算用)'!$B:$G,6,FALSE)&amp;"_"&amp;$C23&amp;"_new"</f>
        <v>ORAL_HYGIENE_MANAGEMENT_ADDITION_2024_FORM_0210_2021_is_nutritional_status_detail_new</v>
      </c>
      <c r="B23" s="229">
        <f t="shared" si="0"/>
        <v>20</v>
      </c>
      <c r="C23" s="315" t="s">
        <v>4267</v>
      </c>
      <c r="D23" s="27" t="s">
        <v>5862</v>
      </c>
      <c r="E23" s="20" t="str">
        <f ca="1">IF($F23="-", "追加", VLOOKUP($A23, summary!$H:$O, 6, FALSE))</f>
        <v>追加</v>
      </c>
      <c r="F23" s="20" t="str">
        <f ca="1">IF(VLOOKUP($A23, summary!$H:$O, 7, FALSE)="追加", "-", VLOOKUP($A23, summary!$H:$O, 7, FALSE))</f>
        <v>-</v>
      </c>
      <c r="G23" s="20" t="s">
        <v>5214</v>
      </c>
      <c r="H23" s="20" t="s">
        <v>5245</v>
      </c>
      <c r="I23" s="20">
        <v>1</v>
      </c>
      <c r="J23" s="20"/>
      <c r="K23" s="201" t="s">
        <v>5369</v>
      </c>
      <c r="L23" s="201"/>
      <c r="M23" s="20"/>
      <c r="N23" s="20" t="s">
        <v>5856</v>
      </c>
      <c r="O23" s="20" t="s">
        <v>5863</v>
      </c>
      <c r="P23" s="20"/>
      <c r="Q23" s="20" t="s">
        <v>5263</v>
      </c>
    </row>
    <row r="24" spans="1:17" ht="22.5">
      <c r="A24" s="20" t="str" cm="1">
        <f t="array" aca="1" ref="A24" ca="1">VLOOKUP(RIGHT(CELL("filename",$B21),LEN(CELL("filename",$B21))-FIND("]",CELL("filename",$B21))),'外部インタフェース一覧(計算用)'!$B:$G,6,FALSE)&amp;"_"&amp;$C24&amp;"_new"</f>
        <v>ORAL_HYGIENE_MANAGEMENT_ADDITION_2024_FORM_0210_2021_is_aspiration_pneumonitis_new</v>
      </c>
      <c r="B24" s="229">
        <f t="shared" si="0"/>
        <v>21</v>
      </c>
      <c r="C24" s="315" t="s">
        <v>4269</v>
      </c>
      <c r="D24" s="27" t="s">
        <v>5864</v>
      </c>
      <c r="E24" s="20" t="str">
        <f ca="1">IF($F24="-", "追加", VLOOKUP($A24, summary!$H:$O, 6, FALSE))</f>
        <v>追加</v>
      </c>
      <c r="F24" s="20" t="str">
        <f ca="1">IF(VLOOKUP($A24, summary!$H:$O, 7, FALSE)="追加", "-", VLOOKUP($A24, summary!$H:$O, 7, FALSE))</f>
        <v>-</v>
      </c>
      <c r="G24" s="20" t="s">
        <v>5214</v>
      </c>
      <c r="H24" s="20" t="s">
        <v>5245</v>
      </c>
      <c r="I24" s="20">
        <v>1</v>
      </c>
      <c r="J24" s="20"/>
      <c r="K24" s="201" t="s">
        <v>5323</v>
      </c>
      <c r="L24" s="201"/>
      <c r="M24" s="20"/>
      <c r="N24" s="49" t="s">
        <v>5800</v>
      </c>
      <c r="O24" s="20" t="s">
        <v>5291</v>
      </c>
      <c r="P24" s="20"/>
      <c r="Q24" s="20" t="s">
        <v>5263</v>
      </c>
    </row>
    <row r="25" spans="1:17" ht="22.5">
      <c r="A25" s="20" t="str" cm="1">
        <f t="array" aca="1" ref="A25" ca="1">VLOOKUP(RIGHT(CELL("filename",$B22),LEN(CELL("filename",$B22))-FIND("]",CELL("filename",$B22))),'外部インタフェース一覧(計算用)'!$B:$G,6,FALSE)&amp;"_"&amp;$C25&amp;"_new"</f>
        <v>ORAL_HYGIENE_MANAGEMENT_ADDITION_2024_FORM_0210_2021_is_oral_hygiene_other_new</v>
      </c>
      <c r="B25" s="229">
        <f t="shared" si="0"/>
        <v>22</v>
      </c>
      <c r="C25" s="315" t="s">
        <v>5865</v>
      </c>
      <c r="D25" s="27" t="s">
        <v>5866</v>
      </c>
      <c r="E25" s="20" t="str">
        <f ca="1">IF($F25="-", "追加", VLOOKUP($A25, summary!$H:$O, 6, FALSE))</f>
        <v>is_oral_hygiene_other</v>
      </c>
      <c r="F25" s="20" t="str">
        <f ca="1">IF(VLOOKUP($A25, summary!$H:$O, 7, FALSE)="追加", "-", VLOOKUP($A25, summary!$H:$O, 7, FALSE))</f>
        <v>口腔衛生管理の実施内容（アセスメント）　実施目標　その他</v>
      </c>
      <c r="G25" s="20" t="s">
        <v>5214</v>
      </c>
      <c r="H25" s="20" t="s">
        <v>5245</v>
      </c>
      <c r="I25" s="20">
        <v>1</v>
      </c>
      <c r="J25" s="20"/>
      <c r="K25" s="201" t="s">
        <v>5323</v>
      </c>
      <c r="L25" s="201"/>
      <c r="M25" s="20"/>
      <c r="N25" s="49" t="s">
        <v>5800</v>
      </c>
      <c r="O25" s="182" t="s">
        <v>5291</v>
      </c>
      <c r="P25" s="20"/>
      <c r="Q25" s="20" t="s">
        <v>5263</v>
      </c>
    </row>
    <row r="26" spans="1:17" ht="33.75">
      <c r="A26" s="20" t="str" cm="1">
        <f t="array" aca="1" ref="A26" ca="1">VLOOKUP(RIGHT(CELL("filename",$B23),LEN(CELL("filename",$B23))-FIND("]",CELL("filename",$B23))),'外部インタフェース一覧(計算用)'!$B:$G,6,FALSE)&amp;"_"&amp;$C26&amp;"_new"</f>
        <v>ORAL_HYGIENE_MANAGEMENT_ADDITION_2024_FORM_0210_2021_is_oral_hygiene_other_contents_new</v>
      </c>
      <c r="B26" s="229">
        <f t="shared" si="0"/>
        <v>23</v>
      </c>
      <c r="C26" s="315" t="s">
        <v>5867</v>
      </c>
      <c r="D26" s="27" t="s">
        <v>5868</v>
      </c>
      <c r="E26" s="20" t="str">
        <f ca="1">IF($F26="-", "追加", VLOOKUP($A26, summary!$H:$O, 6, FALSE))</f>
        <v>is_oral_hygiene_other_contents</v>
      </c>
      <c r="F26" s="20" t="str">
        <f ca="1">IF(VLOOKUP($A26, summary!$H:$O, 7, FALSE)="追加", "-", VLOOKUP($A26, summary!$H:$O, 7, FALSE))</f>
        <v>口腔衛生管理の実施内容（アセスメント）　実施目標　その他（具体的に）</v>
      </c>
      <c r="G26" s="20" t="s">
        <v>5214</v>
      </c>
      <c r="H26" s="20" t="s">
        <v>5334</v>
      </c>
      <c r="I26" s="20">
        <v>50</v>
      </c>
      <c r="J26" s="20"/>
      <c r="K26" s="201"/>
      <c r="L26" s="201"/>
      <c r="M26" s="20"/>
      <c r="N26" s="182" t="s">
        <v>5326</v>
      </c>
      <c r="O26" s="182" t="str">
        <f>D25&amp;"=1:ありの場合に入力可能"</f>
        <v>実施目標　その他=1:ありの場合に入力可能</v>
      </c>
      <c r="P26" s="20" t="s">
        <v>5681</v>
      </c>
      <c r="Q26" s="308" t="s">
        <v>5869</v>
      </c>
    </row>
    <row r="27" spans="1:17" ht="22.5">
      <c r="A27" s="20" t="str" cm="1">
        <f t="array" aca="1" ref="A27" ca="1">VLOOKUP(RIGHT(CELL("filename",$B24),LEN(CELL("filename",$B24))-FIND("]",CELL("filename",$B24))),'外部インタフェース一覧(計算用)'!$B:$G,6,FALSE)&amp;"_"&amp;$C27&amp;"_new"</f>
        <v>ORAL_HYGIENE_MANAGEMENT_ADDITION_2024_FORM_0210_2021_is_contents_01_new</v>
      </c>
      <c r="B27" s="229">
        <f t="shared" si="0"/>
        <v>24</v>
      </c>
      <c r="C27" s="315" t="s">
        <v>5870</v>
      </c>
      <c r="D27" s="27" t="s">
        <v>5871</v>
      </c>
      <c r="E27" s="20" t="str">
        <f ca="1">IF($F27="-", "追加", VLOOKUP($A27, summary!$H:$O, 6, FALSE))</f>
        <v>is_contents_01</v>
      </c>
      <c r="F27" s="20" t="str">
        <f ca="1">IF(VLOOKUP($A27, summary!$H:$O, 7, FALSE)="追加", "-", VLOOKUP($A27, summary!$H:$O, 7, FALSE))</f>
        <v>口腔衛生管理の実施内容（アセスメント）　実施内容　口腔の清掃</v>
      </c>
      <c r="G27" s="20" t="s">
        <v>5214</v>
      </c>
      <c r="H27" s="20" t="s">
        <v>5245</v>
      </c>
      <c r="I27" s="20">
        <v>1</v>
      </c>
      <c r="J27" s="20"/>
      <c r="K27" s="201" t="s">
        <v>5323</v>
      </c>
      <c r="L27" s="201"/>
      <c r="M27" s="20"/>
      <c r="N27" s="49" t="s">
        <v>5800</v>
      </c>
      <c r="O27" s="20" t="s">
        <v>5291</v>
      </c>
      <c r="P27" s="20"/>
      <c r="Q27" s="20" t="s">
        <v>5263</v>
      </c>
    </row>
    <row r="28" spans="1:17" ht="22.5">
      <c r="A28" s="20" t="str" cm="1">
        <f t="array" aca="1" ref="A28" ca="1">VLOOKUP(RIGHT(CELL("filename",$B25),LEN(CELL("filename",$B25))-FIND("]",CELL("filename",$B25))),'外部インタフェース一覧(計算用)'!$B:$G,6,FALSE)&amp;"_"&amp;$C28&amp;"_new"</f>
        <v>ORAL_HYGIENE_MANAGEMENT_ADDITION_2024_FORM_0210_2021_is_contents_02_new</v>
      </c>
      <c r="B28" s="229">
        <f t="shared" si="0"/>
        <v>25</v>
      </c>
      <c r="C28" s="315" t="s">
        <v>960</v>
      </c>
      <c r="D28" s="27" t="s">
        <v>5872</v>
      </c>
      <c r="E28" s="20" t="str">
        <f ca="1">IF($F28="-", "追加", VLOOKUP($A28, summary!$H:$O, 6, FALSE))</f>
        <v>is_contents_02</v>
      </c>
      <c r="F28" s="20" t="str">
        <f ca="1">IF(VLOOKUP($A28, summary!$H:$O, 7, FALSE)="追加", "-", VLOOKUP($A28, summary!$H:$O, 7, FALSE))</f>
        <v>口腔衛生管理の実施内容（アセスメント）　実施内容　口腔の清掃に関する指導</v>
      </c>
      <c r="G28" s="20" t="s">
        <v>5214</v>
      </c>
      <c r="H28" s="20" t="s">
        <v>5245</v>
      </c>
      <c r="I28" s="20">
        <v>1</v>
      </c>
      <c r="J28" s="20"/>
      <c r="K28" s="201" t="s">
        <v>5323</v>
      </c>
      <c r="L28" s="201"/>
      <c r="M28" s="20"/>
      <c r="N28" s="49" t="s">
        <v>5800</v>
      </c>
      <c r="O28" s="20" t="s">
        <v>5291</v>
      </c>
      <c r="P28" s="20"/>
      <c r="Q28" s="20" t="s">
        <v>5263</v>
      </c>
    </row>
    <row r="29" spans="1:17" ht="22.5">
      <c r="A29" s="20" t="str" cm="1">
        <f t="array" aca="1" ref="A29" ca="1">VLOOKUP(RIGHT(CELL("filename",$B26),LEN(CELL("filename",$B26))-FIND("]",CELL("filename",$B26))),'外部インタフェース一覧(計算用)'!$B:$G,6,FALSE)&amp;"_"&amp;$C29&amp;"_new"</f>
        <v>ORAL_HYGIENE_MANAGEMENT_ADDITION_2024_FORM_0210_2021_is_contents_03_new</v>
      </c>
      <c r="B29" s="229">
        <f t="shared" si="0"/>
        <v>26</v>
      </c>
      <c r="C29" s="315" t="s">
        <v>962</v>
      </c>
      <c r="D29" s="27" t="s">
        <v>5873</v>
      </c>
      <c r="E29" s="20" t="str">
        <f ca="1">IF($F29="-", "追加", VLOOKUP($A29, summary!$H:$O, 6, FALSE))</f>
        <v>is_contents_03</v>
      </c>
      <c r="F29" s="20" t="str">
        <f ca="1">IF(VLOOKUP($A29, summary!$H:$O, 7, FALSE)="追加", "-", VLOOKUP($A29, summary!$H:$O, 7, FALSE))</f>
        <v>口腔衛生管理の実施内容（アセスメント）　実施内容　義歯の清掃</v>
      </c>
      <c r="G29" s="20" t="s">
        <v>5214</v>
      </c>
      <c r="H29" s="20" t="s">
        <v>5245</v>
      </c>
      <c r="I29" s="20">
        <v>1</v>
      </c>
      <c r="J29" s="20"/>
      <c r="K29" s="201" t="s">
        <v>5323</v>
      </c>
      <c r="L29" s="201"/>
      <c r="M29" s="20"/>
      <c r="N29" s="49" t="s">
        <v>5800</v>
      </c>
      <c r="O29" s="20" t="s">
        <v>5291</v>
      </c>
      <c r="P29" s="20"/>
      <c r="Q29" s="20" t="s">
        <v>5263</v>
      </c>
    </row>
    <row r="30" spans="1:17" ht="22.5">
      <c r="A30" s="20" t="str" cm="1">
        <f t="array" aca="1" ref="A30" ca="1">VLOOKUP(RIGHT(CELL("filename",$B27),LEN(CELL("filename",$B27))-FIND("]",CELL("filename",$B27))),'外部インタフェース一覧(計算用)'!$B:$G,6,FALSE)&amp;"_"&amp;$C30&amp;"_new"</f>
        <v>ORAL_HYGIENE_MANAGEMENT_ADDITION_2024_FORM_0210_2021_is_contents_04_new</v>
      </c>
      <c r="B30" s="229">
        <f t="shared" si="0"/>
        <v>27</v>
      </c>
      <c r="C30" s="315" t="s">
        <v>964</v>
      </c>
      <c r="D30" s="27" t="s">
        <v>5874</v>
      </c>
      <c r="E30" s="20" t="str">
        <f ca="1">IF($F30="-", "追加", VLOOKUP($A30, summary!$H:$O, 6, FALSE))</f>
        <v>is_contents_04</v>
      </c>
      <c r="F30" s="20" t="str">
        <f ca="1">IF(VLOOKUP($A30, summary!$H:$O, 7, FALSE)="追加", "-", VLOOKUP($A30, summary!$H:$O, 7, FALSE))</f>
        <v>口腔衛生管理の実施内容（アセスメント）　実施内容　義歯の清掃に関する指導</v>
      </c>
      <c r="G30" s="20" t="s">
        <v>5214</v>
      </c>
      <c r="H30" s="20" t="s">
        <v>5245</v>
      </c>
      <c r="I30" s="20">
        <v>1</v>
      </c>
      <c r="J30" s="20"/>
      <c r="K30" s="201" t="s">
        <v>5323</v>
      </c>
      <c r="L30" s="201"/>
      <c r="M30" s="20"/>
      <c r="N30" s="49" t="s">
        <v>5800</v>
      </c>
      <c r="O30" s="20" t="s">
        <v>5291</v>
      </c>
      <c r="P30" s="20"/>
      <c r="Q30" s="20" t="s">
        <v>5263</v>
      </c>
    </row>
    <row r="31" spans="1:17" ht="33.75" customHeight="1">
      <c r="A31" s="20" t="str" cm="1">
        <f t="array" aca="1" ref="A31" ca="1">VLOOKUP(RIGHT(CELL("filename",$B28),LEN(CELL("filename",$B28))-FIND("]",CELL("filename",$B28))),'外部インタフェース一覧(計算用)'!$B:$G,6,FALSE)&amp;"_"&amp;$C31&amp;"_new"</f>
        <v>ORAL_HYGIENE_MANAGEMENT_ADDITION_2024_FORM_0210_2021_is_contents_05_new</v>
      </c>
      <c r="B31" s="229">
        <f t="shared" si="0"/>
        <v>28</v>
      </c>
      <c r="C31" s="315" t="s">
        <v>966</v>
      </c>
      <c r="D31" s="27" t="s">
        <v>5875</v>
      </c>
      <c r="E31" s="20" t="str">
        <f ca="1">IF($F31="-", "追加", VLOOKUP($A31, summary!$H:$O, 6, FALSE))</f>
        <v>is_contents_05</v>
      </c>
      <c r="F31" s="20" t="str">
        <f ca="1">IF(VLOOKUP($A31, summary!$H:$O, 7, FALSE)="追加", "-", VLOOKUP($A31, summary!$H:$O, 7, FALSE))</f>
        <v>口腔衛生管理の実施内容（アセスメント）　実施内容　摂食・嚥下等の口腔機能に関する指導</v>
      </c>
      <c r="G31" s="20" t="s">
        <v>5214</v>
      </c>
      <c r="H31" s="20" t="s">
        <v>5245</v>
      </c>
      <c r="I31" s="20">
        <v>1</v>
      </c>
      <c r="J31" s="20"/>
      <c r="K31" s="201" t="s">
        <v>5323</v>
      </c>
      <c r="L31" s="201"/>
      <c r="M31" s="20"/>
      <c r="N31" s="49" t="s">
        <v>5800</v>
      </c>
      <c r="O31" s="20" t="s">
        <v>5291</v>
      </c>
      <c r="P31" s="20"/>
      <c r="Q31" s="20" t="s">
        <v>5263</v>
      </c>
    </row>
    <row r="32" spans="1:17" ht="33.75" customHeight="1">
      <c r="A32" s="20" t="str" cm="1">
        <f t="array" aca="1" ref="A32" ca="1">VLOOKUP(RIGHT(CELL("filename",$B29),LEN(CELL("filename",$B29))-FIND("]",CELL("filename",$B29))),'外部インタフェース一覧(計算用)'!$B:$G,6,FALSE)&amp;"_"&amp;$C32&amp;"_new"</f>
        <v>ORAL_HYGIENE_MANAGEMENT_ADDITION_2024_FORM_0210_2021_is_contents_06_new</v>
      </c>
      <c r="B32" s="229">
        <f t="shared" si="0"/>
        <v>29</v>
      </c>
      <c r="C32" s="315" t="s">
        <v>968</v>
      </c>
      <c r="D32" s="27" t="s">
        <v>5876</v>
      </c>
      <c r="E32" s="20" t="str">
        <f ca="1">IF($F32="-", "追加", VLOOKUP($A32, summary!$H:$O, 6, FALSE))</f>
        <v>is_contents_06</v>
      </c>
      <c r="F32" s="20" t="str">
        <f ca="1">IF(VLOOKUP($A32, summary!$H:$O, 7, FALSE)="追加", "-", VLOOKUP($A32, summary!$H:$O, 7, FALSE))</f>
        <v>口腔衛生管理の実施内容（アセスメント）　実施内容　誤嚥性肺炎の予防に関する指導</v>
      </c>
      <c r="G32" s="20" t="s">
        <v>5214</v>
      </c>
      <c r="H32" s="20" t="s">
        <v>5245</v>
      </c>
      <c r="I32" s="20">
        <v>1</v>
      </c>
      <c r="J32" s="20"/>
      <c r="K32" s="201" t="s">
        <v>5323</v>
      </c>
      <c r="L32" s="201"/>
      <c r="M32" s="20"/>
      <c r="N32" s="49" t="s">
        <v>5800</v>
      </c>
      <c r="O32" s="182" t="s">
        <v>5291</v>
      </c>
      <c r="P32" s="20"/>
      <c r="Q32" s="20" t="s">
        <v>5263</v>
      </c>
    </row>
    <row r="33" spans="1:17" ht="22.5">
      <c r="A33" s="20" t="str" cm="1">
        <f t="array" aca="1" ref="A33" ca="1">VLOOKUP(RIGHT(CELL("filename",$B30),LEN(CELL("filename",$B30))-FIND("]",CELL("filename",$B30))),'外部インタフェース一覧(計算用)'!$B:$G,6,FALSE)&amp;"_"&amp;$C33&amp;"_new"</f>
        <v>ORAL_HYGIENE_MANAGEMENT_ADDITION_2024_FORM_0210_2021_is_contents_other_new</v>
      </c>
      <c r="B33" s="229">
        <f t="shared" si="0"/>
        <v>30</v>
      </c>
      <c r="C33" s="315" t="s">
        <v>5877</v>
      </c>
      <c r="D33" s="27" t="s">
        <v>5878</v>
      </c>
      <c r="E33" s="20" t="str">
        <f ca="1">IF($F33="-", "追加", VLOOKUP($A33, summary!$H:$O, 6, FALSE))</f>
        <v>is_contents_other</v>
      </c>
      <c r="F33" s="20" t="str">
        <f ca="1">IF(VLOOKUP($A33, summary!$H:$O, 7, FALSE)="追加", "-", VLOOKUP($A33, summary!$H:$O, 7, FALSE))</f>
        <v>口腔衛生管理の実施内容（アセスメント）　実施内容　その他</v>
      </c>
      <c r="G33" s="20" t="s">
        <v>5214</v>
      </c>
      <c r="H33" s="20" t="s">
        <v>5245</v>
      </c>
      <c r="I33" s="20">
        <v>1</v>
      </c>
      <c r="J33" s="20"/>
      <c r="K33" s="201" t="s">
        <v>5323</v>
      </c>
      <c r="L33" s="201"/>
      <c r="M33" s="20"/>
      <c r="N33" s="49" t="s">
        <v>5800</v>
      </c>
      <c r="O33" s="182" t="s">
        <v>5291</v>
      </c>
      <c r="P33" s="20"/>
      <c r="Q33" s="20" t="s">
        <v>5263</v>
      </c>
    </row>
    <row r="34" spans="1:17" ht="33.75">
      <c r="A34" s="20" t="str" cm="1">
        <f t="array" aca="1" ref="A34" ca="1">VLOOKUP(RIGHT(CELL("filename",$B31),LEN(CELL("filename",$B31))-FIND("]",CELL("filename",$B31))),'外部インタフェース一覧(計算用)'!$B:$G,6,FALSE)&amp;"_"&amp;$C34&amp;"_new"</f>
        <v>ORAL_HYGIENE_MANAGEMENT_ADDITION_2024_FORM_0210_2021_is_contents_other_contents_new</v>
      </c>
      <c r="B34" s="229">
        <f t="shared" si="0"/>
        <v>31</v>
      </c>
      <c r="C34" s="315" t="s">
        <v>5879</v>
      </c>
      <c r="D34" s="27" t="s">
        <v>5880</v>
      </c>
      <c r="E34" s="20" t="str">
        <f ca="1">IF($F34="-", "追加", VLOOKUP($A34, summary!$H:$O, 6, FALSE))</f>
        <v>is_contents_other_contents</v>
      </c>
      <c r="F34" s="20" t="str">
        <f ca="1">IF(VLOOKUP($A34, summary!$H:$O, 7, FALSE)="追加", "-", VLOOKUP($A34, summary!$H:$O, 7, FALSE))</f>
        <v>口腔衛生管理の実施内容（アセスメント）　実施内容　その他（具体的に）</v>
      </c>
      <c r="G34" s="20" t="s">
        <v>5214</v>
      </c>
      <c r="H34" s="20" t="s">
        <v>5415</v>
      </c>
      <c r="I34" s="20">
        <v>50</v>
      </c>
      <c r="J34" s="20"/>
      <c r="K34" s="201"/>
      <c r="L34" s="201"/>
      <c r="M34" s="20"/>
      <c r="N34" s="182" t="s">
        <v>5326</v>
      </c>
      <c r="O34" s="182" t="str">
        <f>D33&amp;"=1:ありの場合に入力可能"</f>
        <v>実施内容　その他=1:ありの場合に入力可能</v>
      </c>
      <c r="P34" s="20" t="s">
        <v>5605</v>
      </c>
      <c r="Q34" s="308" t="s">
        <v>5811</v>
      </c>
    </row>
    <row r="35" spans="1:17" ht="45">
      <c r="A35" s="20" t="str" cm="1">
        <f t="array" aca="1" ref="A35" ca="1">VLOOKUP(RIGHT(CELL("filename",$B32),LEN(CELL("filename",$B32))-FIND("]",CELL("filename",$B32))),'外部インタフェース一覧(計算用)'!$B:$G,6,FALSE)&amp;"_"&amp;$C35&amp;"_new"</f>
        <v>ORAL_HYGIENE_MANAGEMENT_ADDITION_2024_FORM_0210_2021_implementation_frequency_new</v>
      </c>
      <c r="B35" s="229">
        <f t="shared" si="0"/>
        <v>32</v>
      </c>
      <c r="C35" s="315" t="s">
        <v>5881</v>
      </c>
      <c r="D35" s="27" t="s">
        <v>5882</v>
      </c>
      <c r="E35" s="20" t="str">
        <f ca="1">IF($F35="-", "追加", VLOOKUP($A35, summary!$H:$O, 6, FALSE))</f>
        <v>implementation_frequency</v>
      </c>
      <c r="F35" s="20" t="str">
        <f ca="1">IF(VLOOKUP($A35, summary!$H:$O, 7, FALSE)="追加", "-", VLOOKUP($A35, summary!$H:$O, 7, FALSE))</f>
        <v>口腔衛生管理の実施内容（アセスメント）　実施頻度</v>
      </c>
      <c r="G35" s="20" t="s">
        <v>5214</v>
      </c>
      <c r="H35" s="20" t="s">
        <v>5245</v>
      </c>
      <c r="I35" s="20">
        <v>1</v>
      </c>
      <c r="J35" s="20"/>
      <c r="K35" s="201" t="s">
        <v>5323</v>
      </c>
      <c r="L35" s="201"/>
      <c r="M35" s="20"/>
      <c r="N35" s="20" t="s">
        <v>5883</v>
      </c>
      <c r="O35" s="20" t="s">
        <v>5291</v>
      </c>
      <c r="P35" s="20"/>
      <c r="Q35" s="20" t="s">
        <v>5263</v>
      </c>
    </row>
    <row r="36" spans="1:17" ht="33.75">
      <c r="A36" s="20" t="str" cm="1">
        <f t="array" aca="1" ref="A36" ca="1">VLOOKUP(RIGHT(CELL("filename",$B33),LEN(CELL("filename",$B33))-FIND("]",CELL("filename",$B33))),'外部インタフェース一覧(計算用)'!$B:$G,6,FALSE)&amp;"_"&amp;$C36&amp;"_new"</f>
        <v>ORAL_HYGIENE_MANAGEMENT_ADDITION_2024_FORM_0210_2021_implementation_frequency_contents_new</v>
      </c>
      <c r="B36" s="229">
        <f t="shared" si="0"/>
        <v>33</v>
      </c>
      <c r="C36" s="315" t="s">
        <v>5884</v>
      </c>
      <c r="D36" s="27" t="s">
        <v>5885</v>
      </c>
      <c r="E36" s="20" t="str">
        <f ca="1">IF($F36="-", "追加", VLOOKUP($A36, summary!$H:$O, 6, FALSE))</f>
        <v>implementation_frequency_contents</v>
      </c>
      <c r="F36" s="20" t="str">
        <f ca="1">IF(VLOOKUP($A36, summary!$H:$O, 7, FALSE)="追加", "-", VLOOKUP($A36, summary!$H:$O, 7, FALSE))</f>
        <v>口腔衛生管理の実施内容（アセスメント）　実施頻度その他（具体的に）</v>
      </c>
      <c r="G36" s="20" t="s">
        <v>5214</v>
      </c>
      <c r="H36" s="20" t="s">
        <v>5415</v>
      </c>
      <c r="I36" s="20">
        <v>50</v>
      </c>
      <c r="J36" s="20"/>
      <c r="K36" s="201"/>
      <c r="L36" s="201"/>
      <c r="M36" s="20"/>
      <c r="N36" s="20" t="s">
        <v>5355</v>
      </c>
      <c r="O36" s="182" t="str">
        <f>D35&amp;"=4:その他の場合に入力可能"</f>
        <v>実施頻度=4:その他の場合に入力可能</v>
      </c>
      <c r="P36" s="20" t="s">
        <v>5605</v>
      </c>
      <c r="Q36" s="308" t="s">
        <v>5811</v>
      </c>
    </row>
    <row r="37" spans="1:17" s="8" customFormat="1" ht="33.75">
      <c r="A37" s="20" t="str" cm="1">
        <f t="array" aca="1" ref="A37" ca="1">VLOOKUP(RIGHT(CELL("filename",$B34),LEN(CELL("filename",$B34))-FIND("]",CELL("filename",$B34))),'外部インタフェース一覧(計算用)'!$B:$G,6,FALSE)&amp;"_"&amp;$C37&amp;"_new"</f>
        <v>ORAL_HYGIENE_MANAGEMENT_ADDITION_2024_FORM_0210_2021_version_new</v>
      </c>
      <c r="B37" s="229">
        <f t="shared" si="0"/>
        <v>34</v>
      </c>
      <c r="C37" s="315" t="s">
        <v>265</v>
      </c>
      <c r="D37" s="173" t="s">
        <v>5469</v>
      </c>
      <c r="E37" s="20" t="str">
        <f ca="1">IF($F37="-", "追加", VLOOKUP($A37, summary!$H:$O, 6, FALSE))</f>
        <v>version</v>
      </c>
      <c r="F37" s="20" t="str">
        <f ca="1">IF(VLOOKUP($A37, summary!$H:$O, 7, FALSE)="追加", "-", VLOOKUP($A37, summary!$H:$O, 7, FALSE))</f>
        <v>バージョン番号</v>
      </c>
      <c r="G37" s="20" t="s">
        <v>5214</v>
      </c>
      <c r="H37" s="20" t="s">
        <v>5245</v>
      </c>
      <c r="I37" s="20">
        <v>4</v>
      </c>
      <c r="J37" s="20"/>
      <c r="K37" s="201" t="s">
        <v>5216</v>
      </c>
      <c r="L37" s="201"/>
      <c r="M37" s="20"/>
      <c r="N37" s="286" t="s">
        <v>5470</v>
      </c>
      <c r="O37" s="20" t="s">
        <v>5291</v>
      </c>
      <c r="P37" s="20" t="s">
        <v>5285</v>
      </c>
      <c r="Q37" s="20" t="s">
        <v>5286</v>
      </c>
    </row>
  </sheetData>
  <autoFilter ref="B3:P37" xr:uid="{00000000-0009-0000-0000-000008000000}"/>
  <phoneticPr fontId="4"/>
  <dataValidations count="2">
    <dataValidation type="list" allowBlank="1" showInputMessage="1" sqref="K4:K8 K10:K37" xr:uid="{44EDB812-7175-43EE-97A8-C8C085739E96}">
      <formula1>"◎,○,●"</formula1>
    </dataValidation>
    <dataValidation showInputMessage="1" sqref="G4:H11 G14:H37 B4:B37" xr:uid="{B7749A4F-B469-4A21-86C2-7C2D6CF2E837}"/>
  </dataValidations>
  <hyperlinks>
    <hyperlink ref="P1" location="外部インタフェース一覧!A1" display="外部インターフェース一覧へ" xr:uid="{16E0D162-A2F8-4FD7-8190-6090C593F867}"/>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99CAE-3E6F-4D66-AC26-66F30BDA99DF}">
  <sheetPr codeName="Sheet13">
    <pageSetUpPr fitToPage="1"/>
  </sheetPr>
  <dimension ref="A1:Q26"/>
  <sheetViews>
    <sheetView view="pageBreakPreview" zoomScale="85" zoomScaleNormal="55" zoomScaleSheetLayoutView="85" workbookViewId="0">
      <pane ySplit="3" topLeftCell="A4" activePane="bottomLeft" state="frozen"/>
      <selection activeCell="G1" sqref="G1"/>
      <selection pane="bottomLeft"/>
    </sheetView>
  </sheetViews>
  <sheetFormatPr defaultColWidth="8.625" defaultRowHeight="18.75"/>
  <cols>
    <col min="1" max="1" width="6.875" style="32" hidden="1" customWidth="1"/>
    <col min="2" max="2" width="5.125" style="6" customWidth="1"/>
    <col min="3" max="3" width="14.5" style="6" customWidth="1"/>
    <col min="4" max="6" width="30.25" style="32" customWidth="1"/>
    <col min="7" max="12" width="8.875" style="6" customWidth="1"/>
    <col min="13" max="13" width="12.875" style="6" customWidth="1"/>
    <col min="14" max="14" width="26" style="6" customWidth="1"/>
    <col min="15" max="16" width="38" style="6" customWidth="1"/>
    <col min="17" max="17" width="41.625" style="223" bestFit="1" customWidth="1"/>
    <col min="18" max="16384" width="8.625" style="26"/>
  </cols>
  <sheetData>
    <row r="1" spans="1:17" ht="23.45" customHeight="1">
      <c r="A1" s="42"/>
      <c r="B1" s="25" t="s">
        <v>5886</v>
      </c>
      <c r="C1" s="42"/>
      <c r="D1" s="42"/>
      <c r="E1" s="42"/>
      <c r="F1" s="42"/>
      <c r="G1" s="42"/>
      <c r="K1" s="25" t="s">
        <v>5195</v>
      </c>
      <c r="P1" s="222" t="s">
        <v>5196</v>
      </c>
    </row>
    <row r="2" spans="1:17">
      <c r="K2" s="25" t="s">
        <v>5197</v>
      </c>
      <c r="P2" s="222"/>
    </row>
    <row r="3" spans="1:17"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17" s="8" customFormat="1" ht="113.25" thickTop="1">
      <c r="A4" s="20" t="str" cm="1">
        <f t="array" aca="1" ref="A4" ca="1">VLOOKUP(RIGHT(CELL("filename",$B1),LEN(CELL("filename",$B1))-FIND("]",CELL("filename",$B1))),'外部インタフェース一覧(計算用)'!$B:$G,6,FALSE)&amp;"_"&amp;$C4&amp;"_new"</f>
        <v>ORAL_HYGIENE_MANAGEMENT_ADDITION_2024_FORM_0210_2021_care_facility_id_new</v>
      </c>
      <c r="B4" s="251">
        <f>ROW(B4)-3</f>
        <v>1</v>
      </c>
      <c r="C4" s="55" t="s">
        <v>223</v>
      </c>
      <c r="D4" s="252" t="s">
        <v>5289</v>
      </c>
      <c r="E4" s="20" t="str">
        <f ca="1">IF($F4="-", "追加", VLOOKUP($A4, summary!$H:$O, 6, FALSE))</f>
        <v>care_facility_id</v>
      </c>
      <c r="F4" s="20" t="str">
        <f ca="1">IF(VLOOKUP($A4, summary!$H:$O, 7, FALSE)="追加", "-", VLOOKUP($A4, summary!$H:$O, 7, FALSE))</f>
        <v>事業所番号</v>
      </c>
      <c r="G4" s="254" t="s">
        <v>5214</v>
      </c>
      <c r="H4" s="187" t="s">
        <v>5290</v>
      </c>
      <c r="I4" s="55">
        <v>10</v>
      </c>
      <c r="J4" s="256"/>
      <c r="K4" s="257" t="s">
        <v>5216</v>
      </c>
      <c r="L4" s="257"/>
      <c r="M4" s="193"/>
      <c r="N4" s="193"/>
      <c r="O4" s="258" t="s">
        <v>5291</v>
      </c>
      <c r="P4" s="255" t="s">
        <v>5292</v>
      </c>
      <c r="Q4" s="319" t="s">
        <v>5293</v>
      </c>
    </row>
    <row r="5" spans="1:17" s="8" customFormat="1" ht="101.25">
      <c r="A5" s="20" t="str" cm="1">
        <f t="array" aca="1" ref="A5" ca="1">VLOOKUP(RIGHT(CELL("filename",$B2),LEN(CELL("filename",$B2))-FIND("]",CELL("filename",$B2))),'外部インタフェース一覧(計算用)'!$B:$G,6,FALSE)&amp;"_"&amp;$C5&amp;"_new"</f>
        <v>ORAL_HYGIENE_MANAGEMENT_ADDITION_2024_FORM_0210_2021_service_code_new</v>
      </c>
      <c r="B5" s="259">
        <f>MAX($B$4)+1</f>
        <v>2</v>
      </c>
      <c r="C5" s="50" t="s">
        <v>225</v>
      </c>
      <c r="D5" s="49" t="s">
        <v>5294</v>
      </c>
      <c r="E5" s="20" t="str">
        <f ca="1">IF($F5="-", "追加", VLOOKUP($A5, summary!$H:$O, 6, FALSE))</f>
        <v>service_code</v>
      </c>
      <c r="F5" s="20" t="str">
        <f ca="1">IF(VLOOKUP($A5, summary!$H:$O, 7, FALSE)="追加", "-", VLOOKUP($A5, summary!$H:$O, 7, FALSE))</f>
        <v>サービス種類コード</v>
      </c>
      <c r="G5" s="267" t="s">
        <v>5295</v>
      </c>
      <c r="H5" s="187" t="s">
        <v>5290</v>
      </c>
      <c r="I5" s="50">
        <v>2</v>
      </c>
      <c r="J5" s="260"/>
      <c r="K5" s="209" t="s">
        <v>5216</v>
      </c>
      <c r="L5" s="209"/>
      <c r="M5" s="46"/>
      <c r="N5" s="46"/>
      <c r="O5" s="49"/>
      <c r="P5" s="239" t="s">
        <v>5292</v>
      </c>
      <c r="Q5" s="320" t="s">
        <v>5296</v>
      </c>
    </row>
    <row r="6" spans="1:17" s="8" customFormat="1" ht="33.75" customHeight="1">
      <c r="A6" s="20" t="str" cm="1">
        <f t="array" aca="1" ref="A6" ca="1">VLOOKUP(RIGHT(CELL("filename",$B3),LEN(CELL("filename",$B3))-FIND("]",CELL("filename",$B3))),'外部インタフェース一覧(計算用)'!$B:$G,6,FALSE)&amp;"_"&amp;$C6&amp;"_new"</f>
        <v>ORAL_HYGIENE_MANAGEMENT_ADDITION_2024_FORM_0210_2021_insurer_no_new</v>
      </c>
      <c r="B6" s="259">
        <f>MAX($B$4:B5)+1</f>
        <v>3</v>
      </c>
      <c r="C6" s="50" t="s">
        <v>229</v>
      </c>
      <c r="D6" s="239" t="s">
        <v>5297</v>
      </c>
      <c r="E6" s="20" t="str">
        <f ca="1">IF($F6="-", "追加", VLOOKUP($A6, summary!$H:$O, 6, FALSE))</f>
        <v>insurer_no</v>
      </c>
      <c r="F6" s="20" t="str">
        <f ca="1">IF(VLOOKUP($A6, summary!$H:$O, 7, FALSE)="追加", "-", VLOOKUP($A6, summary!$H:$O, 7, FALSE))</f>
        <v>保険者番号</v>
      </c>
      <c r="G6" s="267" t="s">
        <v>5298</v>
      </c>
      <c r="H6" s="172" t="s">
        <v>5245</v>
      </c>
      <c r="I6" s="50">
        <v>6</v>
      </c>
      <c r="J6" s="260"/>
      <c r="K6" s="209" t="s">
        <v>5216</v>
      </c>
      <c r="L6" s="209"/>
      <c r="M6" s="46"/>
      <c r="N6" s="46"/>
      <c r="O6" s="49"/>
      <c r="P6" s="49"/>
      <c r="Q6" s="239" t="s">
        <v>5300</v>
      </c>
    </row>
    <row r="7" spans="1:17" s="8" customFormat="1" ht="101.25">
      <c r="A7" s="20" t="str" cm="1">
        <f t="array" aca="1" ref="A7" ca="1">VLOOKUP(RIGHT(CELL("filename",$B4),LEN(CELL("filename",$B4))-FIND("]",CELL("filename",$B4))),'外部インタフェース一覧(計算用)'!$B:$G,6,FALSE)&amp;"_"&amp;$C7&amp;"_new"</f>
        <v>ORAL_HYGIENE_MANAGEMENT_ADDITION_2024_FORM_0210_2021_insured_no_new</v>
      </c>
      <c r="B7" s="259">
        <f>MAX($B$4:B6)+1</f>
        <v>4</v>
      </c>
      <c r="C7" s="50" t="s">
        <v>231</v>
      </c>
      <c r="D7" s="239" t="s">
        <v>5301</v>
      </c>
      <c r="E7" s="20" t="str">
        <f ca="1">IF($F7="-", "追加", VLOOKUP($A7, summary!$H:$O, 6, FALSE))</f>
        <v>insured_no</v>
      </c>
      <c r="F7" s="20" t="str">
        <f ca="1">IF(VLOOKUP($A7, summary!$H:$O, 7, FALSE)="追加", "-", VLOOKUP($A7, summary!$H:$O, 7, FALSE))</f>
        <v>被保険者番号</v>
      </c>
      <c r="G7" s="267" t="s">
        <v>5214</v>
      </c>
      <c r="H7" s="187" t="s">
        <v>5290</v>
      </c>
      <c r="I7" s="50">
        <v>10</v>
      </c>
      <c r="J7" s="260"/>
      <c r="K7" s="209" t="s">
        <v>5216</v>
      </c>
      <c r="L7" s="209"/>
      <c r="M7" s="46"/>
      <c r="N7" s="46"/>
      <c r="O7" s="239" t="s">
        <v>5228</v>
      </c>
      <c r="P7" s="239" t="s">
        <v>5292</v>
      </c>
      <c r="Q7" s="239" t="s">
        <v>5302</v>
      </c>
    </row>
    <row r="8" spans="1:17" s="8" customFormat="1" ht="135">
      <c r="A8" s="20" t="str" cm="1">
        <f t="array" aca="1" ref="A8" ca="1">VLOOKUP(RIGHT(CELL("filename",$B5),LEN(CELL("filename",$B5))-FIND("]",CELL("filename",$B5))),'外部インタフェース一覧(計算用)'!$B:$G,6,FALSE)&amp;"_"&amp;$C8&amp;"_new"</f>
        <v>ORAL_HYGIENE_MANAGEMENT_ADDITION_2024_FORM_0210_2021_external_system_management_number_new</v>
      </c>
      <c r="B8" s="259">
        <f>MAX($B$4:B7)+1</f>
        <v>5</v>
      </c>
      <c r="C8" s="321" t="s">
        <v>227</v>
      </c>
      <c r="D8" s="291" t="s">
        <v>5303</v>
      </c>
      <c r="E8" s="20" t="str">
        <f ca="1">IF($F8="-", "追加", VLOOKUP($A8, summary!$H:$O, 6, FALSE))</f>
        <v>external_system_management_number</v>
      </c>
      <c r="F8" s="20" t="str">
        <f ca="1">IF(VLOOKUP($A8, summary!$H:$O, 7, FALSE)="追加", "-", VLOOKUP($A8, summary!$H:$O, 7, FALSE))</f>
        <v>外部システム管理番号</v>
      </c>
      <c r="G8" s="322" t="s">
        <v>5214</v>
      </c>
      <c r="H8" s="231" t="s">
        <v>5290</v>
      </c>
      <c r="I8" s="321">
        <v>150</v>
      </c>
      <c r="J8" s="292"/>
      <c r="K8" s="209" t="s">
        <v>5216</v>
      </c>
      <c r="L8" s="209"/>
      <c r="M8" s="46"/>
      <c r="N8" s="46"/>
      <c r="O8" s="239" t="s">
        <v>5813</v>
      </c>
      <c r="P8" s="49"/>
      <c r="Q8" s="323" t="s">
        <v>5305</v>
      </c>
    </row>
    <row r="9" spans="1:17" ht="146.25">
      <c r="A9" s="20" t="str" cm="1">
        <f t="array" aca="1" ref="A9" ca="1">VLOOKUP(RIGHT(CELL("filename",$B6),LEN(CELL("filename",$B6))-FIND("]",CELL("filename",$B6))),'外部インタフェース一覧(計算用)'!$B:$G,6,FALSE)&amp;"_"&amp;$C9&amp;"_new"</f>
        <v>ORAL_HYGIENE_MANAGEMENT_ADDITION_2024_FORM_0210_2021_external_system_management_detail_number_new</v>
      </c>
      <c r="B9" s="259">
        <f>MAX($B$4:B8)+1</f>
        <v>6</v>
      </c>
      <c r="C9" s="253" t="s">
        <v>432</v>
      </c>
      <c r="D9" s="253" t="s">
        <v>5473</v>
      </c>
      <c r="E9" s="20" t="str">
        <f ca="1">IF($F9="-", "追加", VLOOKUP($A9, summary!$H:$O, 6, FALSE))</f>
        <v>追加</v>
      </c>
      <c r="F9" s="20" t="str">
        <f ca="1">IF(VLOOKUP($A9, summary!$H:$O, 7, FALSE)="追加", "-", VLOOKUP($A9, summary!$H:$O, 7, FALSE))</f>
        <v>-</v>
      </c>
      <c r="G9" s="324" t="s">
        <v>5214</v>
      </c>
      <c r="H9" s="46" t="s">
        <v>5290</v>
      </c>
      <c r="I9" s="325">
        <v>150</v>
      </c>
      <c r="J9" s="307"/>
      <c r="K9" s="326" t="s">
        <v>5216</v>
      </c>
      <c r="L9" s="327" t="s">
        <v>5324</v>
      </c>
      <c r="M9" s="328" t="s">
        <v>5324</v>
      </c>
      <c r="N9" s="328" t="s">
        <v>5324</v>
      </c>
      <c r="O9" s="328" t="s">
        <v>5887</v>
      </c>
      <c r="P9" s="329" t="s">
        <v>5324</v>
      </c>
      <c r="Q9" s="330" t="s">
        <v>5305</v>
      </c>
    </row>
    <row r="10" spans="1:17" ht="70.5" customHeight="1">
      <c r="A10" s="20" t="str" cm="1">
        <f t="array" aca="1" ref="A10" ca="1">VLOOKUP(RIGHT(CELL("filename",$B7),LEN(CELL("filename",$B7))-FIND("]",CELL("filename",$B7))),'外部インタフェース一覧(計算用)'!$B:$G,6,FALSE)&amp;"_"&amp;$C10&amp;"_new"</f>
        <v>ORAL_HYGIENE_MANAGEMENT_ADDITION_2024_FORM_0210_2021_oral_care_filing_date_01_new</v>
      </c>
      <c r="B10" s="259">
        <f>MAX($B$4:B9)+1</f>
        <v>7</v>
      </c>
      <c r="C10" s="49" t="s">
        <v>5888</v>
      </c>
      <c r="D10" s="239" t="s">
        <v>472</v>
      </c>
      <c r="E10" s="20" t="str">
        <f ca="1">IF($F10="-", "追加", VLOOKUP($A10, summary!$H:$O, 6, FALSE))</f>
        <v>oral_care_filing_date_01</v>
      </c>
      <c r="F10" s="20" t="str">
        <f ca="1">IF(VLOOKUP($A10, summary!$H:$O, 7, FALSE)="追加", "-", VLOOKUP($A10, summary!$H:$O, 7, FALSE))</f>
        <v>歯科衛生士が実施した口腔ケアの内容及び介護職員への具体的な技術的助言及び指導の内容の要点（1回目）　実施日</v>
      </c>
      <c r="G10" s="49" t="s">
        <v>5214</v>
      </c>
      <c r="H10" s="172" t="s">
        <v>5245</v>
      </c>
      <c r="I10" s="49">
        <v>8</v>
      </c>
      <c r="J10" s="49"/>
      <c r="K10" s="209" t="s">
        <v>5216</v>
      </c>
      <c r="L10" s="49" t="s">
        <v>5519</v>
      </c>
      <c r="M10" s="49" t="s">
        <v>5249</v>
      </c>
      <c r="N10" s="49" t="s">
        <v>5355</v>
      </c>
      <c r="O10" s="49" t="s">
        <v>5816</v>
      </c>
      <c r="P10" s="49"/>
      <c r="Q10" s="295" t="s">
        <v>5521</v>
      </c>
    </row>
    <row r="11" spans="1:17" ht="97.5" customHeight="1">
      <c r="A11" s="20" t="str" cm="1">
        <f t="array" aca="1" ref="A11" ca="1">VLOOKUP(RIGHT(CELL("filename",$B8),LEN(CELL("filename",$B8))-FIND("]",CELL("filename",$B8))),'外部インタフェース一覧(計算用)'!$B:$G,6,FALSE)&amp;"_"&amp;$C11&amp;"_new"</f>
        <v>ORAL_HYGIENE_MANAGEMENT_ADDITION_2024_FORM_0210_2021_is_oral_management_01_01_new</v>
      </c>
      <c r="B11" s="259">
        <f>MAX($B$4:B10)+1</f>
        <v>8</v>
      </c>
      <c r="C11" s="49" t="s">
        <v>5889</v>
      </c>
      <c r="D11" s="192" t="s">
        <v>4283</v>
      </c>
      <c r="E11" s="20" t="str">
        <f ca="1">IF($F11="-", "追加", VLOOKUP($A11, summary!$H:$O, 6, FALSE))</f>
        <v>is_oral_management_01_01</v>
      </c>
      <c r="F11" s="20" t="str">
        <f ca="1">IF(VLOOKUP($A11, summary!$H:$O, 7, FALSE)="追加", "-", VLOOKUP($A11, summary!$H:$O, 7, FALSE))</f>
        <v>歯科衛生士が実施した口腔ケアの内容及び介護職員への具体的な技術的助言及び指導の内容の要点（1回目）　口腔衛生等の管理　口腔の清掃</v>
      </c>
      <c r="G11" s="49" t="s">
        <v>5214</v>
      </c>
      <c r="H11" s="49" t="s">
        <v>5245</v>
      </c>
      <c r="I11" s="49">
        <v>1</v>
      </c>
      <c r="J11" s="49"/>
      <c r="K11" s="209" t="s">
        <v>5323</v>
      </c>
      <c r="L11" s="209"/>
      <c r="M11" s="49"/>
      <c r="N11" s="49" t="s">
        <v>5800</v>
      </c>
      <c r="O11" s="49" t="s">
        <v>5291</v>
      </c>
      <c r="P11" s="49"/>
      <c r="Q11" s="49" t="s">
        <v>5263</v>
      </c>
    </row>
    <row r="12" spans="1:17" ht="123.75">
      <c r="A12" s="20" t="str" cm="1">
        <f t="array" aca="1" ref="A12" ca="1">VLOOKUP(RIGHT(CELL("filename",$B9),LEN(CELL("filename",$B9))-FIND("]",CELL("filename",$B9))),'外部インタフェース一覧(計算用)'!$B:$G,6,FALSE)&amp;"_"&amp;$C12&amp;"_new"</f>
        <v>ORAL_HYGIENE_MANAGEMENT_ADDITION_2024_FORM_0210_2021_is_oral_management_01_02_new</v>
      </c>
      <c r="B12" s="259">
        <f>MAX($B$4:B11)+1</f>
        <v>9</v>
      </c>
      <c r="C12" s="49" t="s">
        <v>5890</v>
      </c>
      <c r="D12" s="192" t="s">
        <v>4284</v>
      </c>
      <c r="E12" s="20" t="str">
        <f ca="1">IF($F12="-", "追加", VLOOKUP($A12, summary!$H:$O, 6, FALSE))</f>
        <v>is_oral_management_01_02</v>
      </c>
      <c r="F12" s="20" t="str">
        <f ca="1">IF(VLOOKUP($A12, summary!$H:$O, 7, FALSE)="追加", "-", VLOOKUP($A12, summary!$H:$O, 7, FALSE))</f>
        <v>歯科衛生士が実施した口腔ケアの内容及び介護職員への具体的な技術的助言及び指導の内容の要点（1回目）　口腔衛生等の管理　口腔の清掃に関する指導</v>
      </c>
      <c r="G12" s="49" t="s">
        <v>5214</v>
      </c>
      <c r="H12" s="49" t="s">
        <v>5245</v>
      </c>
      <c r="I12" s="49">
        <v>1</v>
      </c>
      <c r="J12" s="49"/>
      <c r="K12" s="209" t="s">
        <v>5323</v>
      </c>
      <c r="L12" s="209"/>
      <c r="M12" s="49"/>
      <c r="N12" s="49" t="s">
        <v>5800</v>
      </c>
      <c r="O12" s="49" t="s">
        <v>5291</v>
      </c>
      <c r="P12" s="49"/>
      <c r="Q12" s="49" t="s">
        <v>5263</v>
      </c>
    </row>
    <row r="13" spans="1:17" ht="123.75">
      <c r="A13" s="20" t="str" cm="1">
        <f t="array" aca="1" ref="A13" ca="1">VLOOKUP(RIGHT(CELL("filename",$B10),LEN(CELL("filename",$B10))-FIND("]",CELL("filename",$B10))),'外部インタフェース一覧(計算用)'!$B:$G,6,FALSE)&amp;"_"&amp;$C13&amp;"_new"</f>
        <v>ORAL_HYGIENE_MANAGEMENT_ADDITION_2024_FORM_0210_2021_is_oral_management_01_03_new</v>
      </c>
      <c r="B13" s="259">
        <f>MAX($B$4:B12)+1</f>
        <v>10</v>
      </c>
      <c r="C13" s="49" t="s">
        <v>988</v>
      </c>
      <c r="D13" s="192" t="s">
        <v>4285</v>
      </c>
      <c r="E13" s="20" t="str">
        <f ca="1">IF($F13="-", "追加", VLOOKUP($A13, summary!$H:$O, 6, FALSE))</f>
        <v>is_oral_management_01_03</v>
      </c>
      <c r="F13" s="20" t="str">
        <f ca="1">IF(VLOOKUP($A13, summary!$H:$O, 7, FALSE)="追加", "-", VLOOKUP($A13, summary!$H:$O, 7, FALSE))</f>
        <v>歯科衛生士が実施した口腔ケアの内容及び介護職員への具体的な技術的助言及び指導の内容の要点（1回目）　口腔衛生等の管理　義歯の清掃</v>
      </c>
      <c r="G13" s="49" t="s">
        <v>5214</v>
      </c>
      <c r="H13" s="49" t="s">
        <v>5245</v>
      </c>
      <c r="I13" s="49">
        <v>1</v>
      </c>
      <c r="J13" s="49"/>
      <c r="K13" s="209" t="s">
        <v>5323</v>
      </c>
      <c r="L13" s="209"/>
      <c r="M13" s="49"/>
      <c r="N13" s="49" t="s">
        <v>5800</v>
      </c>
      <c r="O13" s="49" t="s">
        <v>5291</v>
      </c>
      <c r="P13" s="49"/>
      <c r="Q13" s="49" t="s">
        <v>5263</v>
      </c>
    </row>
    <row r="14" spans="1:17" ht="78" customHeight="1">
      <c r="A14" s="20" t="str" cm="1">
        <f t="array" aca="1" ref="A14" ca="1">VLOOKUP(RIGHT(CELL("filename",$B11),LEN(CELL("filename",$B11))-FIND("]",CELL("filename",$B11))),'外部インタフェース一覧(計算用)'!$B:$G,6,FALSE)&amp;"_"&amp;$C14&amp;"_new"</f>
        <v>ORAL_HYGIENE_MANAGEMENT_ADDITION_2024_FORM_0210_2021_is_oral_management_01_04_new</v>
      </c>
      <c r="B14" s="259">
        <f>MAX($B$4:B13)+1</f>
        <v>11</v>
      </c>
      <c r="C14" s="49" t="s">
        <v>990</v>
      </c>
      <c r="D14" s="192" t="s">
        <v>4286</v>
      </c>
      <c r="E14" s="20" t="str">
        <f ca="1">IF($F14="-", "追加", VLOOKUP($A14, summary!$H:$O, 6, FALSE))</f>
        <v>is_oral_management_01_04</v>
      </c>
      <c r="F14" s="20" t="str">
        <f ca="1">IF(VLOOKUP($A14, summary!$H:$O, 7, FALSE)="追加", "-", VLOOKUP($A14, summary!$H:$O, 7, FALSE))</f>
        <v>歯科衛生士が実施した口腔ケアの内容及び介護職員への具体的な技術的助言及び指導の内容の要点（1回目）　口腔衛生等の管理　義歯の清掃に関する指導</v>
      </c>
      <c r="G14" s="49" t="s">
        <v>5214</v>
      </c>
      <c r="H14" s="49" t="s">
        <v>5245</v>
      </c>
      <c r="I14" s="49">
        <v>1</v>
      </c>
      <c r="J14" s="49"/>
      <c r="K14" s="209" t="s">
        <v>5323</v>
      </c>
      <c r="L14" s="209"/>
      <c r="M14" s="49"/>
      <c r="N14" s="49" t="s">
        <v>5800</v>
      </c>
      <c r="O14" s="49" t="s">
        <v>5291</v>
      </c>
      <c r="P14" s="49"/>
      <c r="Q14" s="49" t="s">
        <v>5263</v>
      </c>
    </row>
    <row r="15" spans="1:17" ht="75" customHeight="1">
      <c r="A15" s="20" t="str" cm="1">
        <f t="array" aca="1" ref="A15" ca="1">VLOOKUP(RIGHT(CELL("filename",$B12),LEN(CELL("filename",$B12))-FIND("]",CELL("filename",$B12))),'外部インタフェース一覧(計算用)'!$B:$G,6,FALSE)&amp;"_"&amp;$C15&amp;"_new"</f>
        <v>ORAL_HYGIENE_MANAGEMENT_ADDITION_2024_FORM_0210_2021_is_oral_management_01_05_new</v>
      </c>
      <c r="B15" s="259">
        <f>MAX($B$4:B14)+1</f>
        <v>12</v>
      </c>
      <c r="C15" s="49" t="s">
        <v>992</v>
      </c>
      <c r="D15" s="192" t="s">
        <v>4287</v>
      </c>
      <c r="E15" s="20" t="str">
        <f ca="1">IF($F15="-", "追加", VLOOKUP($A15, summary!$H:$O, 6, FALSE))</f>
        <v>is_oral_management_01_05</v>
      </c>
      <c r="F15" s="20" t="str">
        <f ca="1">IF(VLOOKUP($A15, summary!$H:$O, 7, FALSE)="追加", "-", VLOOKUP($A15, summary!$H:$O, 7, FALSE))</f>
        <v>歯科衛生士が実施した口腔ケアの内容及び介護職員への具体的な技術的助言及び指導の内容の要点（1回目）　口腔衛生等の管理　摂食・嚥下等の口腔機能に関する指導</v>
      </c>
      <c r="G15" s="49" t="s">
        <v>5214</v>
      </c>
      <c r="H15" s="49" t="s">
        <v>5245</v>
      </c>
      <c r="I15" s="49">
        <v>1</v>
      </c>
      <c r="J15" s="49"/>
      <c r="K15" s="209" t="s">
        <v>5323</v>
      </c>
      <c r="L15" s="209"/>
      <c r="M15" s="49"/>
      <c r="N15" s="49" t="s">
        <v>5800</v>
      </c>
      <c r="O15" s="49" t="s">
        <v>5291</v>
      </c>
      <c r="P15" s="49"/>
      <c r="Q15" s="49" t="s">
        <v>5263</v>
      </c>
    </row>
    <row r="16" spans="1:17" ht="78.75" customHeight="1">
      <c r="A16" s="20" t="str" cm="1">
        <f t="array" aca="1" ref="A16" ca="1">VLOOKUP(RIGHT(CELL("filename",$B13),LEN(CELL("filename",$B13))-FIND("]",CELL("filename",$B13))),'外部インタフェース一覧(計算用)'!$B:$G,6,FALSE)&amp;"_"&amp;$C16&amp;"_new"</f>
        <v>ORAL_HYGIENE_MANAGEMENT_ADDITION_2024_FORM_0210_2021_is_oral_management_01_06_new</v>
      </c>
      <c r="B16" s="259">
        <f>MAX($B$4:B15)+1</f>
        <v>13</v>
      </c>
      <c r="C16" s="49" t="s">
        <v>994</v>
      </c>
      <c r="D16" s="192" t="s">
        <v>4288</v>
      </c>
      <c r="E16" s="20" t="str">
        <f ca="1">IF($F16="-", "追加", VLOOKUP($A16, summary!$H:$O, 6, FALSE))</f>
        <v>is_oral_management_01_06</v>
      </c>
      <c r="F16" s="20" t="str">
        <f ca="1">IF(VLOOKUP($A16, summary!$H:$O, 7, FALSE)="追加", "-", VLOOKUP($A16, summary!$H:$O, 7, FALSE))</f>
        <v>歯科衛生士が実施した口腔ケアの内容及び介護職員への具体的な技術的助言及び指導の内容の要点（1回目）　口腔衛生等の管理　誤嚥性肺炎の予防に関する指導</v>
      </c>
      <c r="G16" s="49" t="s">
        <v>5214</v>
      </c>
      <c r="H16" s="49" t="s">
        <v>5245</v>
      </c>
      <c r="I16" s="49">
        <v>1</v>
      </c>
      <c r="J16" s="49"/>
      <c r="K16" s="209" t="s">
        <v>5323</v>
      </c>
      <c r="L16" s="209"/>
      <c r="M16" s="49"/>
      <c r="N16" s="49" t="s">
        <v>5800</v>
      </c>
      <c r="O16" s="470" t="s">
        <v>5291</v>
      </c>
      <c r="P16" s="49"/>
      <c r="Q16" s="49" t="s">
        <v>5263</v>
      </c>
    </row>
    <row r="17" spans="1:17" ht="112.5">
      <c r="A17" s="20" t="str" cm="1">
        <f t="array" aca="1" ref="A17" ca="1">VLOOKUP(RIGHT(CELL("filename",$B14),LEN(CELL("filename",$B14))-FIND("]",CELL("filename",$B14))),'外部インタフェース一覧(計算用)'!$B:$G,6,FALSE)&amp;"_"&amp;$C17&amp;"_new"</f>
        <v>ORAL_HYGIENE_MANAGEMENT_ADDITION_2024_FORM_0210_2021_is_oral_care_01_other_new</v>
      </c>
      <c r="B17" s="259">
        <f>MAX($B$4:B16)+1</f>
        <v>14</v>
      </c>
      <c r="C17" s="49" t="s">
        <v>5891</v>
      </c>
      <c r="D17" s="192" t="s">
        <v>4289</v>
      </c>
      <c r="E17" s="20" t="str">
        <f ca="1">IF($F17="-", "追加", VLOOKUP($A17, summary!$H:$O, 6, FALSE))</f>
        <v>is_oral_care_01_other</v>
      </c>
      <c r="F17" s="20" t="str">
        <f ca="1">IF(VLOOKUP($A17, summary!$H:$O, 7, FALSE)="追加", "-", VLOOKUP($A17, summary!$H:$O, 7, FALSE))</f>
        <v>歯科衛生士が実施した口腔ケアの内容及び介護職員への具体的な技術的助言及び指導の内容の要点（1回目）　口腔衛生等の管理　その他</v>
      </c>
      <c r="G17" s="49" t="s">
        <v>5214</v>
      </c>
      <c r="H17" s="49" t="s">
        <v>5245</v>
      </c>
      <c r="I17" s="49">
        <v>1</v>
      </c>
      <c r="J17" s="49"/>
      <c r="K17" s="209" t="s">
        <v>5323</v>
      </c>
      <c r="L17" s="209"/>
      <c r="M17" s="49"/>
      <c r="N17" s="49" t="s">
        <v>5800</v>
      </c>
      <c r="O17" s="49" t="s">
        <v>5291</v>
      </c>
      <c r="P17" s="49"/>
      <c r="Q17" s="49" t="s">
        <v>5263</v>
      </c>
    </row>
    <row r="18" spans="1:17" ht="123.75">
      <c r="A18" s="20" t="str" cm="1">
        <f t="array" aca="1" ref="A18" ca="1">VLOOKUP(RIGHT(CELL("filename",$B15),LEN(CELL("filename",$B15))-FIND("]",CELL("filename",$B15))),'外部インタフェース一覧(計算用)'!$B:$G,6,FALSE)&amp;"_"&amp;$C18&amp;"_new"</f>
        <v>ORAL_HYGIENE_MANAGEMENT_ADDITION_2024_FORM_0210_2021_is_oral_care_01_other_contents_new</v>
      </c>
      <c r="B18" s="259">
        <f>MAX($B$4:B17)+1</f>
        <v>15</v>
      </c>
      <c r="C18" s="49" t="s">
        <v>5892</v>
      </c>
      <c r="D18" s="192" t="s">
        <v>4290</v>
      </c>
      <c r="E18" s="20" t="str">
        <f ca="1">IF($F18="-", "追加", VLOOKUP($A18, summary!$H:$O, 6, FALSE))</f>
        <v>is_oral_care_01_other_contents</v>
      </c>
      <c r="F18" s="20" t="str">
        <f ca="1">IF(VLOOKUP($A18, summary!$H:$O, 7, FALSE)="追加", "-", VLOOKUP($A18, summary!$H:$O, 7, FALSE))</f>
        <v>歯科衛生士が実施した口腔ケアの内容及び介護職員への具体的な技術的助言及び指導の内容の要点（1回目）　口腔衛生等の管理　その他（具体的に）</v>
      </c>
      <c r="G18" s="49" t="s">
        <v>5214</v>
      </c>
      <c r="H18" s="49" t="s">
        <v>5415</v>
      </c>
      <c r="I18" s="49">
        <v>50</v>
      </c>
      <c r="J18" s="49"/>
      <c r="K18" s="209"/>
      <c r="L18" s="209"/>
      <c r="M18" s="49"/>
      <c r="N18" s="49" t="s">
        <v>5355</v>
      </c>
      <c r="O18" s="49" t="str">
        <f>D17&amp;"=1：ありの場合に入力可能"</f>
        <v>口腔衛生等の管理　その他=1：ありの場合に入力可能</v>
      </c>
      <c r="P18" s="49" t="s">
        <v>5605</v>
      </c>
      <c r="Q18" s="295" t="s">
        <v>5811</v>
      </c>
    </row>
    <row r="19" spans="1:17" ht="93.75" customHeight="1">
      <c r="A19" s="20" t="str" cm="1">
        <f t="array" aca="1" ref="A19" ca="1">VLOOKUP(RIGHT(CELL("filename",$B16),LEN(CELL("filename",$B16))-FIND("]",CELL("filename",$B16))),'外部インタフェース一覧(計算用)'!$B:$G,6,FALSE)&amp;"_"&amp;$C19&amp;"_new"</f>
        <v>ORAL_HYGIENE_MANAGEMENT_ADDITION_2024_FORM_0210_2021_is_oral_care_support_01_01_new</v>
      </c>
      <c r="B19" s="259">
        <f>MAX($B$4:B18)+1</f>
        <v>16</v>
      </c>
      <c r="C19" s="49" t="s">
        <v>5893</v>
      </c>
      <c r="D19" s="192" t="s">
        <v>4291</v>
      </c>
      <c r="E19" s="20" t="str">
        <f ca="1">IF($F19="-", "追加", VLOOKUP($A19, summary!$H:$O, 6, FALSE))</f>
        <v>is_oral_care_support_01_01</v>
      </c>
      <c r="F19" s="20" t="str">
        <f ca="1">IF(VLOOKUP($A19, summary!$H:$O, 7, FALSE)="追加", "-", VLOOKUP($A19, summary!$H:$O, 7, FALSE))</f>
        <v>歯科衛生士が実施した口腔ケアの内容及び介護職員への具体的な技術的助言及び指導の内容の要点（1回目）　介護職員への技術的助言等の内容　入所者のリスクに応じた口腔清掃等の実施　</v>
      </c>
      <c r="G19" s="49" t="s">
        <v>5214</v>
      </c>
      <c r="H19" s="49" t="s">
        <v>5245</v>
      </c>
      <c r="I19" s="49">
        <v>1</v>
      </c>
      <c r="J19" s="49"/>
      <c r="K19" s="209" t="s">
        <v>5323</v>
      </c>
      <c r="L19" s="209"/>
      <c r="M19" s="49"/>
      <c r="N19" s="49" t="s">
        <v>5800</v>
      </c>
      <c r="O19" s="49" t="s">
        <v>5291</v>
      </c>
      <c r="P19" s="49"/>
      <c r="Q19" s="49" t="s">
        <v>5263</v>
      </c>
    </row>
    <row r="20" spans="1:17" ht="87.75" customHeight="1">
      <c r="A20" s="20" t="str" cm="1">
        <f t="array" aca="1" ref="A20" ca="1">VLOOKUP(RIGHT(CELL("filename",$B17),LEN(CELL("filename",$B17))-FIND("]",CELL("filename",$B17))),'外部インタフェース一覧(計算用)'!$B:$G,6,FALSE)&amp;"_"&amp;$C20&amp;"_new"</f>
        <v>ORAL_HYGIENE_MANAGEMENT_ADDITION_2024_FORM_0210_2021_is_oral_care_support_01_02_new</v>
      </c>
      <c r="B20" s="259">
        <f>MAX($B$4:B19)+1</f>
        <v>17</v>
      </c>
      <c r="C20" s="49" t="s">
        <v>5894</v>
      </c>
      <c r="D20" s="192" t="s">
        <v>4292</v>
      </c>
      <c r="E20" s="20" t="str">
        <f ca="1">IF($F20="-", "追加", VLOOKUP($A20, summary!$H:$O, 6, FALSE))</f>
        <v>is_oral_care_support_01_02</v>
      </c>
      <c r="F20" s="20" t="str">
        <f ca="1">IF(VLOOKUP($A20, summary!$H:$O, 7, FALSE)="追加", "-", VLOOKUP($A20, summary!$H:$O, 7, FALSE))</f>
        <v>歯科衛生士が実施した口腔ケアの内容及び介護職員への具体的な技術的助言及び指導の内容の要点（1回目）　介護職員への技術的助言等の内容　口腔清掃にかかる知識、技術の習得の必要性</v>
      </c>
      <c r="G20" s="49" t="s">
        <v>5214</v>
      </c>
      <c r="H20" s="49" t="s">
        <v>5245</v>
      </c>
      <c r="I20" s="49">
        <v>1</v>
      </c>
      <c r="J20" s="49"/>
      <c r="K20" s="209" t="s">
        <v>5323</v>
      </c>
      <c r="L20" s="209"/>
      <c r="M20" s="49"/>
      <c r="N20" s="49" t="s">
        <v>5800</v>
      </c>
      <c r="O20" s="49" t="s">
        <v>5291</v>
      </c>
      <c r="P20" s="49"/>
      <c r="Q20" s="49" t="s">
        <v>5263</v>
      </c>
    </row>
    <row r="21" spans="1:17" ht="93" customHeight="1">
      <c r="A21" s="20" t="str" cm="1">
        <f t="array" aca="1" ref="A21" ca="1">VLOOKUP(RIGHT(CELL("filename",$B18),LEN(CELL("filename",$B18))-FIND("]",CELL("filename",$B18))),'外部インタフェース一覧(計算用)'!$B:$G,6,FALSE)&amp;"_"&amp;$C21&amp;"_new"</f>
        <v>ORAL_HYGIENE_MANAGEMENT_ADDITION_2024_FORM_0210_2021_is_oral_care_support_01_03_new</v>
      </c>
      <c r="B21" s="259">
        <f>MAX($B$4:B20)+1</f>
        <v>18</v>
      </c>
      <c r="C21" s="49" t="s">
        <v>1004</v>
      </c>
      <c r="D21" s="192" t="s">
        <v>4293</v>
      </c>
      <c r="E21" s="20" t="str">
        <f ca="1">IF($F21="-", "追加", VLOOKUP($A21, summary!$H:$O, 6, FALSE))</f>
        <v>is_oral_care_support_01_03</v>
      </c>
      <c r="F21" s="20" t="str">
        <f ca="1">IF(VLOOKUP($A21, summary!$H:$O, 7, FALSE)="追加", "-", VLOOKUP($A21, summary!$H:$O, 7, FALSE))</f>
        <v>歯科衛生士が実施した口腔ケアの内容及び介護職員への具体的な技術的助言及び指導の内容の要点（1回目）　介護職員への技術的助言等の内容　食事の状態、食形態等の確認</v>
      </c>
      <c r="G21" s="49" t="s">
        <v>5214</v>
      </c>
      <c r="H21" s="49" t="s">
        <v>5245</v>
      </c>
      <c r="I21" s="49">
        <v>1</v>
      </c>
      <c r="J21" s="49"/>
      <c r="K21" s="209" t="s">
        <v>5323</v>
      </c>
      <c r="L21" s="209"/>
      <c r="M21" s="49"/>
      <c r="N21" s="49" t="s">
        <v>5800</v>
      </c>
      <c r="O21" s="49" t="s">
        <v>5291</v>
      </c>
      <c r="P21" s="49"/>
      <c r="Q21" s="49" t="s">
        <v>5263</v>
      </c>
    </row>
    <row r="22" spans="1:17" ht="93.75" customHeight="1">
      <c r="A22" s="20" t="str" cm="1">
        <f t="array" aca="1" ref="A22" ca="1">VLOOKUP(RIGHT(CELL("filename",$B19),LEN(CELL("filename",$B19))-FIND("]",CELL("filename",$B19))),'外部インタフェース一覧(計算用)'!$B:$G,6,FALSE)&amp;"_"&amp;$C22&amp;"_new"</f>
        <v>ORAL_HYGIENE_MANAGEMENT_ADDITION_2024_FORM_0210_2021_is_oral_care_support_01_04_new</v>
      </c>
      <c r="B22" s="259">
        <f>MAX($B$4:B21)+1</f>
        <v>19</v>
      </c>
      <c r="C22" s="49" t="s">
        <v>1006</v>
      </c>
      <c r="D22" s="192" t="s">
        <v>5895</v>
      </c>
      <c r="E22" s="20" t="str">
        <f ca="1">IF($F22="-", "追加", VLOOKUP($A22, summary!$H:$O, 6, FALSE))</f>
        <v>is_oral_care_support_01_04</v>
      </c>
      <c r="F22" s="20" t="str">
        <f ca="1">IF(VLOOKUP($A22, summary!$H:$O, 7, FALSE)="追加", "-", VLOOKUP($A22, summary!$H:$O, 7, FALSE))</f>
        <v>歯科衛生士が実施した口腔ケアの内容及び介護職員への具体的な技術的助言及び指導の内容の要点（1回目）　介護職員への技術的助言等の内容　現在の取組の継続</v>
      </c>
      <c r="G22" s="49" t="s">
        <v>5214</v>
      </c>
      <c r="H22" s="49" t="s">
        <v>5245</v>
      </c>
      <c r="I22" s="49">
        <v>1</v>
      </c>
      <c r="J22" s="49"/>
      <c r="K22" s="209" t="s">
        <v>5323</v>
      </c>
      <c r="L22" s="209"/>
      <c r="M22" s="49"/>
      <c r="N22" s="49" t="s">
        <v>5800</v>
      </c>
      <c r="O22" s="49" t="s">
        <v>5291</v>
      </c>
      <c r="P22" s="49"/>
      <c r="Q22" s="49" t="s">
        <v>5263</v>
      </c>
    </row>
    <row r="23" spans="1:17" ht="64.5" customHeight="1">
      <c r="A23" s="20" t="str" cm="1">
        <f t="array" aca="1" ref="A23" ca="1">VLOOKUP(RIGHT(CELL("filename",$B20),LEN(CELL("filename",$B20))-FIND("]",CELL("filename",$B20))),'外部インタフェース一覧(計算用)'!$B:$G,6,FALSE)&amp;"_"&amp;$C23&amp;"_new"</f>
        <v>ORAL_HYGIENE_MANAGEMENT_ADDITION_2024_FORM_0210_2021_is_oral_care_support_01_05_new</v>
      </c>
      <c r="B23" s="259">
        <f>MAX($B$4:B22)+1</f>
        <v>20</v>
      </c>
      <c r="C23" s="49" t="s">
        <v>4295</v>
      </c>
      <c r="D23" s="192" t="s">
        <v>4296</v>
      </c>
      <c r="E23" s="20" t="str">
        <f ca="1">IF($F23="-", "追加", VLOOKUP($A23, summary!$H:$O, 6, FALSE))</f>
        <v>追加</v>
      </c>
      <c r="F23" s="20" t="str">
        <f ca="1">IF(VLOOKUP($A23, summary!$H:$O, 7, FALSE)="追加", "-", VLOOKUP($A23, summary!$H:$O, 7, FALSE))</f>
        <v>-</v>
      </c>
      <c r="G23" s="49" t="s">
        <v>5214</v>
      </c>
      <c r="H23" s="49" t="s">
        <v>5245</v>
      </c>
      <c r="I23" s="49">
        <v>1</v>
      </c>
      <c r="J23" s="49"/>
      <c r="K23" s="209" t="s">
        <v>5323</v>
      </c>
      <c r="L23" s="209"/>
      <c r="M23" s="49"/>
      <c r="N23" s="49" t="s">
        <v>5800</v>
      </c>
      <c r="O23" s="49" t="s">
        <v>5291</v>
      </c>
      <c r="P23" s="49"/>
      <c r="Q23" s="49" t="s">
        <v>5263</v>
      </c>
    </row>
    <row r="24" spans="1:17" ht="123.75">
      <c r="A24" s="20" t="str" cm="1">
        <f t="array" aca="1" ref="A24" ca="1">VLOOKUP(RIGHT(CELL("filename",$B21),LEN(CELL("filename",$B21))-FIND("]",CELL("filename",$B21))),'外部インタフェース一覧(計算用)'!$B:$G,6,FALSE)&amp;"_"&amp;$C24&amp;"_new"</f>
        <v>ORAL_HYGIENE_MANAGEMENT_ADDITION_2024_FORM_0210_2021_is_oral_care_support_01_other_new</v>
      </c>
      <c r="B24" s="259">
        <f>MAX($B$4:B23)+1</f>
        <v>21</v>
      </c>
      <c r="C24" s="49" t="s">
        <v>5896</v>
      </c>
      <c r="D24" s="192" t="s">
        <v>4297</v>
      </c>
      <c r="E24" s="20" t="str">
        <f ca="1">IF($F24="-", "追加", VLOOKUP($A24, summary!$H:$O, 6, FALSE))</f>
        <v>is_oral_care_support_01_other</v>
      </c>
      <c r="F24" s="20" t="str">
        <f ca="1">IF(VLOOKUP($A24, summary!$H:$O, 7, FALSE)="追加", "-", VLOOKUP($A24, summary!$H:$O, 7, FALSE))</f>
        <v>歯科衛生士が実施した口腔ケアの内容及び介護職員への具体的な技術的助言及び指導の内容の要点（1回目）　介護職員への技術的助言等の内容　その他</v>
      </c>
      <c r="G24" s="49" t="s">
        <v>5214</v>
      </c>
      <c r="H24" s="49" t="s">
        <v>5245</v>
      </c>
      <c r="I24" s="49">
        <v>1</v>
      </c>
      <c r="J24" s="49"/>
      <c r="K24" s="209" t="s">
        <v>5323</v>
      </c>
      <c r="L24" s="209"/>
      <c r="M24" s="49"/>
      <c r="N24" s="49" t="s">
        <v>5800</v>
      </c>
      <c r="O24" s="49" t="s">
        <v>5291</v>
      </c>
      <c r="P24" s="49"/>
      <c r="Q24" s="49" t="s">
        <v>5263</v>
      </c>
    </row>
    <row r="25" spans="1:17" ht="60" customHeight="1">
      <c r="A25" s="20" t="str" cm="1">
        <f t="array" aca="1" ref="A25" ca="1">VLOOKUP(RIGHT(CELL("filename",$B22),LEN(CELL("filename",$B22))-FIND("]",CELL("filename",$B22))),'外部インタフェース一覧(計算用)'!$B:$G,6,FALSE)&amp;"_"&amp;$C25&amp;"_new"</f>
        <v>ORAL_HYGIENE_MANAGEMENT_ADDITION_2024_FORM_0210_2021_is_oral_care_support_01_other_contents_new</v>
      </c>
      <c r="B25" s="259">
        <f>MAX($B$4:B24)+1</f>
        <v>22</v>
      </c>
      <c r="C25" s="49" t="s">
        <v>5897</v>
      </c>
      <c r="D25" s="192" t="s">
        <v>4298</v>
      </c>
      <c r="E25" s="20" t="str">
        <f ca="1">IF($F25="-", "追加", VLOOKUP($A25, summary!$H:$O, 6, FALSE))</f>
        <v>is_oral_care_support_01_other_contents</v>
      </c>
      <c r="F25" s="20" t="str">
        <f ca="1">IF(VLOOKUP($A25, summary!$H:$O, 7, FALSE)="追加", "-", VLOOKUP($A25, summary!$H:$O, 7, FALSE))</f>
        <v>歯科衛生士が実施した口腔ケアの内容及び介護職員への具体的な技術的助言及び指導の内容の要点（1回目）　介護職員への技術的助言等の内容　その他（具体的に）</v>
      </c>
      <c r="G25" s="49" t="s">
        <v>5214</v>
      </c>
      <c r="H25" s="49" t="s">
        <v>5415</v>
      </c>
      <c r="I25" s="49">
        <v>50</v>
      </c>
      <c r="J25" s="49"/>
      <c r="K25" s="209"/>
      <c r="L25" s="209"/>
      <c r="M25" s="49"/>
      <c r="N25" s="49" t="s">
        <v>5355</v>
      </c>
      <c r="O25" s="49" t="str">
        <f>D24&amp;"=1：ありの場合に入力可能"</f>
        <v>介護職員への技術的助言等の内容　その他=1：ありの場合に入力可能</v>
      </c>
      <c r="P25" s="49" t="s">
        <v>5605</v>
      </c>
      <c r="Q25" s="295" t="s">
        <v>5811</v>
      </c>
    </row>
    <row r="26" spans="1:17" s="8" customFormat="1" ht="90">
      <c r="A26" s="20" t="str" cm="1">
        <f t="array" aca="1" ref="A26" ca="1">VLOOKUP(RIGHT(CELL("filename",$B23),LEN(CELL("filename",$B23))-FIND("]",CELL("filename",$B23))),'外部インタフェース一覧(計算用)'!$B:$G,6,FALSE)&amp;"_"&amp;$C26&amp;"_new"</f>
        <v>ORAL_HYGIENE_MANAGEMENT_ADDITION_2024_FORM_0210_2021_version_new</v>
      </c>
      <c r="B26" s="259">
        <f>MAX($B$4:B25)+1</f>
        <v>23</v>
      </c>
      <c r="C26" s="172" t="s">
        <v>265</v>
      </c>
      <c r="D26" s="173" t="s">
        <v>5469</v>
      </c>
      <c r="E26" s="20" t="str">
        <f ca="1">IF($F26="-", "追加", VLOOKUP($A26, summary!$H:$O, 6, FALSE))</f>
        <v>version</v>
      </c>
      <c r="F26" s="20" t="str">
        <f ca="1">IF(VLOOKUP($A26, summary!$H:$O, 7, FALSE)="追加", "-", VLOOKUP($A26, summary!$H:$O, 7, FALSE))</f>
        <v>バージョン番号</v>
      </c>
      <c r="G26" s="172" t="s">
        <v>5214</v>
      </c>
      <c r="H26" s="172" t="s">
        <v>5245</v>
      </c>
      <c r="I26" s="172">
        <v>4</v>
      </c>
      <c r="J26" s="172"/>
      <c r="K26" s="18" t="s">
        <v>5216</v>
      </c>
      <c r="L26" s="318"/>
      <c r="M26" s="19"/>
      <c r="N26" s="331" t="s">
        <v>5470</v>
      </c>
      <c r="O26" s="19" t="s">
        <v>5291</v>
      </c>
      <c r="P26" s="19" t="s">
        <v>5285</v>
      </c>
      <c r="Q26" s="19" t="s">
        <v>5286</v>
      </c>
    </row>
  </sheetData>
  <autoFilter ref="B3:P25" xr:uid="{00000000-0009-0000-0000-000008000000}"/>
  <phoneticPr fontId="4"/>
  <dataValidations count="2">
    <dataValidation type="list" allowBlank="1" showInputMessage="1" sqref="K4:K8 K10:K26" xr:uid="{2D3D4A63-1331-4FEC-8B1B-7AE2EB61745C}">
      <formula1>"◎,○,●"</formula1>
    </dataValidation>
    <dataValidation showInputMessage="1" sqref="B4:B26 G4:H26" xr:uid="{E5B0232D-7C82-455E-BBA4-0B2BD15F5FC3}"/>
  </dataValidations>
  <hyperlinks>
    <hyperlink ref="P1" location="外部インタフェース一覧!A1" display="外部インターフェース一覧へ" xr:uid="{D877783B-117B-4060-A826-4FBA661A9BF1}"/>
  </hyperlinks>
  <pageMargins left="0.39370078740157483" right="0.39370078740157483" top="0.55118110236220474" bottom="0.39370078740157483" header="0.59055118110236227" footer="0"/>
  <pageSetup paperSize="8" scale="58" fitToHeight="0" orientation="landscape" cellComments="asDisplayed" r:id="rId1"/>
  <headerFooter alignWithMargins="0">
    <oddFooter>&amp;P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3D2BB-AB9E-4DC8-A65C-AFFF04EB79C5}">
  <sheetPr codeName="Sheet19">
    <pageSetUpPr fitToPage="1"/>
  </sheetPr>
  <dimension ref="A1:Q28"/>
  <sheetViews>
    <sheetView view="pageBreakPreview" zoomScale="85" zoomScaleNormal="70" zoomScaleSheetLayoutView="85" workbookViewId="0">
      <pane ySplit="3" topLeftCell="A4" activePane="bottomLeft" state="frozen"/>
      <selection activeCell="G1" sqref="G1"/>
      <selection pane="bottomLeft"/>
    </sheetView>
  </sheetViews>
  <sheetFormatPr defaultColWidth="8.625" defaultRowHeight="13.5"/>
  <cols>
    <col min="1" max="1" width="24.75" style="32" hidden="1" customWidth="1"/>
    <col min="2" max="2" width="5.125" style="6" customWidth="1"/>
    <col min="3" max="3" width="14.5" style="6" customWidth="1"/>
    <col min="4" max="6" width="25" style="32" customWidth="1"/>
    <col min="7" max="12" width="8.875" style="6" customWidth="1"/>
    <col min="13" max="13" width="13" style="6" customWidth="1"/>
    <col min="14" max="14" width="26" style="6" customWidth="1"/>
    <col min="15" max="16" width="38" style="6" customWidth="1"/>
    <col min="17" max="17" width="41.625" style="223" bestFit="1" customWidth="1"/>
    <col min="18" max="16384" width="8.625" style="6"/>
  </cols>
  <sheetData>
    <row r="1" spans="1:17" ht="23.45" customHeight="1">
      <c r="B1" s="25" t="s">
        <v>5898</v>
      </c>
      <c r="K1" s="25" t="s">
        <v>5195</v>
      </c>
      <c r="P1" s="222" t="s">
        <v>5196</v>
      </c>
    </row>
    <row r="2" spans="1:17" ht="21" customHeight="1">
      <c r="K2" s="25" t="s">
        <v>5197</v>
      </c>
      <c r="P2" s="222"/>
    </row>
    <row r="3" spans="1:17" ht="22.5" customHeight="1"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s="8" customFormat="1" ht="34.5" thickTop="1">
      <c r="A4" s="253" t="str" cm="1">
        <f t="array" aca="1" ref="A4" ca="1">VLOOKUP(RIGHT(CELL("filename",$B1),LEN(CELL("filename",$B1))-FIND("]",CELL("filename",$B1))),'外部インタフェース一覧(計算用)'!$B:$G,6,FALSE)&amp;"_"&amp;$C4&amp;"_new"</f>
        <v>ORAL_FUNCTION_IMPROVE_SERVICE_PLAN_2024_FORM_0220_2021_care_facility_id_new</v>
      </c>
      <c r="B4" s="251">
        <f>ROW(B4)-3</f>
        <v>1</v>
      </c>
      <c r="C4" s="55" t="s">
        <v>223</v>
      </c>
      <c r="D4" s="252" t="s">
        <v>5289</v>
      </c>
      <c r="E4" s="253" t="str">
        <f ca="1">IF($F4="-", "追加", VLOOKUP($A4, summary!$H:$O, 6, FALSE))</f>
        <v>care_facility_id</v>
      </c>
      <c r="F4" s="253" t="str">
        <f ca="1">IF(VLOOKUP($A4, summary!$H:$O, 7, FALSE)="追加", "-", VLOOKUP($A4, summary!$H:$O, 7, FALSE))</f>
        <v>事業所番号</v>
      </c>
      <c r="G4" s="332" t="s">
        <v>5214</v>
      </c>
      <c r="H4" s="187" t="s">
        <v>5290</v>
      </c>
      <c r="I4" s="55">
        <v>10</v>
      </c>
      <c r="J4" s="256"/>
      <c r="K4" s="257" t="s">
        <v>5216</v>
      </c>
      <c r="L4" s="333"/>
      <c r="M4" s="334"/>
      <c r="N4" s="334"/>
      <c r="O4" s="335" t="s">
        <v>5291</v>
      </c>
      <c r="P4" s="255" t="s">
        <v>5292</v>
      </c>
      <c r="Q4" s="255" t="s">
        <v>5293</v>
      </c>
    </row>
    <row r="5" spans="1:17" s="8" customFormat="1" ht="33.75">
      <c r="A5" s="253" t="str" cm="1">
        <f t="array" aca="1" ref="A5" ca="1">VLOOKUP(RIGHT(CELL("filename",$B2),LEN(CELL("filename",$B2))-FIND("]",CELL("filename",$B2))),'外部インタフェース一覧(計算用)'!$B:$G,6,FALSE)&amp;"_"&amp;$C5&amp;"_new"</f>
        <v>ORAL_FUNCTION_IMPROVE_SERVICE_PLAN_2024_FORM_0220_2021_service_code_new</v>
      </c>
      <c r="B5" s="229">
        <f>MAX($B$4)+1</f>
        <v>2</v>
      </c>
      <c r="C5" s="239" t="s">
        <v>225</v>
      </c>
      <c r="D5" s="49" t="s">
        <v>5294</v>
      </c>
      <c r="E5" s="253" t="str">
        <f ca="1">IF($F5="-", "追加", VLOOKUP($A5, summary!$H:$O, 6, FALSE))</f>
        <v>service_code</v>
      </c>
      <c r="F5" s="253" t="str">
        <f ca="1">IF(VLOOKUP($A5, summary!$H:$O, 7, FALSE)="追加", "-", VLOOKUP($A5, summary!$H:$O, 7, FALSE))</f>
        <v>サービス種類コード</v>
      </c>
      <c r="G5" s="49" t="s">
        <v>5295</v>
      </c>
      <c r="H5" s="187" t="s">
        <v>5290</v>
      </c>
      <c r="I5" s="239">
        <v>2</v>
      </c>
      <c r="J5" s="260"/>
      <c r="K5" s="209" t="s">
        <v>5216</v>
      </c>
      <c r="L5" s="209"/>
      <c r="M5" s="46"/>
      <c r="N5" s="46"/>
      <c r="O5" s="49"/>
      <c r="P5" s="239" t="s">
        <v>5292</v>
      </c>
      <c r="Q5" s="239" t="s">
        <v>5296</v>
      </c>
    </row>
    <row r="6" spans="1:17" s="8" customFormat="1" ht="33.75" customHeight="1">
      <c r="A6" s="253" t="str" cm="1">
        <f t="array" aca="1" ref="A6" ca="1">VLOOKUP(RIGHT(CELL("filename",$B3),LEN(CELL("filename",$B3))-FIND("]",CELL("filename",$B3))),'外部インタフェース一覧(計算用)'!$B:$G,6,FALSE)&amp;"_"&amp;$C6&amp;"_new"</f>
        <v>ORAL_FUNCTION_IMPROVE_SERVICE_PLAN_2024_FORM_0220_2021_insurer_no_new</v>
      </c>
      <c r="B6" s="229">
        <f>MAX($B$4:B5)+1</f>
        <v>3</v>
      </c>
      <c r="C6" s="239" t="s">
        <v>229</v>
      </c>
      <c r="D6" s="239" t="s">
        <v>5297</v>
      </c>
      <c r="E6" s="253" t="str">
        <f ca="1">IF($F6="-", "追加", VLOOKUP($A6, summary!$H:$O, 6, FALSE))</f>
        <v>insurer_no</v>
      </c>
      <c r="F6" s="253" t="str">
        <f ca="1">IF(VLOOKUP($A6, summary!$H:$O, 7, FALSE)="追加", "-", VLOOKUP($A6, summary!$H:$O, 7, FALSE))</f>
        <v>保険者番号</v>
      </c>
      <c r="G6" s="49" t="s">
        <v>5298</v>
      </c>
      <c r="H6" s="172" t="s">
        <v>5245</v>
      </c>
      <c r="I6" s="239">
        <v>6</v>
      </c>
      <c r="J6" s="260"/>
      <c r="K6" s="209" t="s">
        <v>5216</v>
      </c>
      <c r="L6" s="209"/>
      <c r="M6" s="46"/>
      <c r="N6" s="46"/>
      <c r="O6" s="49"/>
      <c r="P6" s="49"/>
      <c r="Q6" s="239" t="s">
        <v>5300</v>
      </c>
    </row>
    <row r="7" spans="1:17" s="8" customFormat="1" ht="45">
      <c r="A7" s="253" t="str" cm="1">
        <f t="array" aca="1" ref="A7" ca="1">VLOOKUP(RIGHT(CELL("filename",$B4),LEN(CELL("filename",$B4))-FIND("]",CELL("filename",$B4))),'外部インタフェース一覧(計算用)'!$B:$G,6,FALSE)&amp;"_"&amp;$C7&amp;"_new"</f>
        <v>ORAL_FUNCTION_IMPROVE_SERVICE_PLAN_2024_FORM_0220_2021_insured_no_new</v>
      </c>
      <c r="B7" s="229">
        <f>MAX($B$4:B6)+1</f>
        <v>4</v>
      </c>
      <c r="C7" s="239" t="s">
        <v>231</v>
      </c>
      <c r="D7" s="239" t="s">
        <v>5301</v>
      </c>
      <c r="E7" s="253" t="str">
        <f ca="1">IF($F7="-", "追加", VLOOKUP($A7, summary!$H:$O, 6, FALSE))</f>
        <v>insured_no</v>
      </c>
      <c r="F7" s="253" t="str">
        <f ca="1">IF(VLOOKUP($A7, summary!$H:$O, 7, FALSE)="追加", "-", VLOOKUP($A7, summary!$H:$O, 7, FALSE))</f>
        <v>被保険者番号</v>
      </c>
      <c r="G7" s="49" t="s">
        <v>5214</v>
      </c>
      <c r="H7" s="187" t="s">
        <v>5290</v>
      </c>
      <c r="I7" s="239">
        <v>10</v>
      </c>
      <c r="J7" s="260"/>
      <c r="K7" s="209" t="s">
        <v>5216</v>
      </c>
      <c r="L7" s="209"/>
      <c r="M7" s="46"/>
      <c r="N7" s="46"/>
      <c r="O7" s="264" t="s">
        <v>5228</v>
      </c>
      <c r="P7" s="239" t="s">
        <v>5292</v>
      </c>
      <c r="Q7" s="239" t="s">
        <v>5302</v>
      </c>
    </row>
    <row r="8" spans="1:17" s="8" customFormat="1" ht="78.75">
      <c r="A8" s="253" t="str" cm="1">
        <f t="array" aca="1" ref="A8" ca="1">VLOOKUP(RIGHT(CELL("filename",$B5),LEN(CELL("filename",$B5))-FIND("]",CELL("filename",$B5))),'外部インタフェース一覧(計算用)'!$B:$G,6,FALSE)&amp;"_"&amp;$C8&amp;"_new"</f>
        <v>ORAL_FUNCTION_IMPROVE_SERVICE_PLAN_2024_FORM_0220_2021_external_system_management_number_new</v>
      </c>
      <c r="B8" s="229">
        <f>MAX($B$4:B7)+1</f>
        <v>5</v>
      </c>
      <c r="C8" s="291" t="s">
        <v>227</v>
      </c>
      <c r="D8" s="291" t="s">
        <v>5303</v>
      </c>
      <c r="E8" s="253" t="str">
        <f ca="1">IF($F8="-", "追加", VLOOKUP($A8, summary!$H:$O, 6, FALSE))</f>
        <v>external_system_management_number</v>
      </c>
      <c r="F8" s="253" t="str">
        <f ca="1">IF(VLOOKUP($A8, summary!$H:$O, 7, FALSE)="追加", "-", VLOOKUP($A8, summary!$H:$O, 7, FALSE))</f>
        <v>外部システム管理番号</v>
      </c>
      <c r="G8" s="261" t="s">
        <v>5214</v>
      </c>
      <c r="H8" s="231" t="s">
        <v>5290</v>
      </c>
      <c r="I8" s="291">
        <v>150</v>
      </c>
      <c r="J8" s="292"/>
      <c r="K8" s="293" t="s">
        <v>5216</v>
      </c>
      <c r="L8" s="293"/>
      <c r="M8" s="294"/>
      <c r="N8" s="294"/>
      <c r="O8" s="336" t="s">
        <v>5899</v>
      </c>
      <c r="P8" s="261"/>
      <c r="Q8" s="323" t="s">
        <v>5305</v>
      </c>
    </row>
    <row r="9" spans="1:17" s="8" customFormat="1" ht="33.75">
      <c r="A9" s="253" t="str" cm="1">
        <f t="array" aca="1" ref="A9" ca="1">VLOOKUP(RIGHT(CELL("filename",$B6),LEN(CELL("filename",$B6))-FIND("]",CELL("filename",$B6))),'外部インタフェース一覧(計算用)'!$B:$G,6,FALSE)&amp;"_"&amp;$C9&amp;"_new"</f>
        <v>ORAL_FUNCTION_IMPROVE_SERVICE_PLAN_2024_FORM_0220_2021_trinity_attempt_new</v>
      </c>
      <c r="B9" s="229">
        <f>MAX($B$4:B8)+1</f>
        <v>6</v>
      </c>
      <c r="C9" s="239" t="s">
        <v>5509</v>
      </c>
      <c r="D9" s="239" t="s">
        <v>5768</v>
      </c>
      <c r="E9" s="253" t="str">
        <f ca="1">IF($F9="-", "追加", VLOOKUP($A9, summary!$H:$O, 6, FALSE))</f>
        <v>追加</v>
      </c>
      <c r="F9" s="253" t="str">
        <f ca="1">IF(VLOOKUP($A9, summary!$H:$O, 7, FALSE)="追加", "-", VLOOKUP($A9, summary!$H:$O, 7, FALSE))</f>
        <v>-</v>
      </c>
      <c r="G9" s="239" t="s">
        <v>5214</v>
      </c>
      <c r="H9" s="239" t="s">
        <v>5511</v>
      </c>
      <c r="I9" s="49">
        <v>1</v>
      </c>
      <c r="J9" s="239"/>
      <c r="K9" s="209" t="s">
        <v>5216</v>
      </c>
      <c r="L9" s="337"/>
      <c r="M9" s="46"/>
      <c r="N9" s="46" t="s">
        <v>5900</v>
      </c>
      <c r="O9" s="263"/>
      <c r="P9" s="49"/>
      <c r="Q9" s="238" t="s">
        <v>5263</v>
      </c>
    </row>
    <row r="10" spans="1:17" s="8" customFormat="1" ht="45">
      <c r="A10" s="253" t="str" cm="1">
        <f t="array" aca="1" ref="A10" ca="1">VLOOKUP(RIGHT(CELL("filename",$B7),LEN(CELL("filename",$B7))-FIND("]",CELL("filename",$B7))),'外部インタフェース一覧(計算用)'!$B:$G,6,FALSE)&amp;"_"&amp;$C10&amp;"_new"</f>
        <v>ORAL_FUNCTION_IMPROVE_SERVICE_PLAN_2024_FORM_0220_2021_evaluate_date_new</v>
      </c>
      <c r="B10" s="229">
        <f>MAX($B$4:B9)+1</f>
        <v>7</v>
      </c>
      <c r="C10" s="239" t="s">
        <v>270</v>
      </c>
      <c r="D10" s="239" t="s">
        <v>271</v>
      </c>
      <c r="E10" s="253" t="str">
        <f ca="1">IF($F10="-", "追加", VLOOKUP($A10, summary!$H:$O, 6, FALSE))</f>
        <v>追加</v>
      </c>
      <c r="F10" s="253" t="str">
        <f ca="1">IF(VLOOKUP($A10, summary!$H:$O, 7, FALSE)="追加", "-", VLOOKUP($A10, summary!$H:$O, 7, FALSE))</f>
        <v>-</v>
      </c>
      <c r="G10" s="239" t="s">
        <v>5214</v>
      </c>
      <c r="H10" s="239" t="s">
        <v>5312</v>
      </c>
      <c r="I10" s="239">
        <v>8</v>
      </c>
      <c r="J10" s="262"/>
      <c r="K10" s="293" t="s">
        <v>5216</v>
      </c>
      <c r="L10" s="49" t="s">
        <v>5248</v>
      </c>
      <c r="M10" s="192" t="s">
        <v>5249</v>
      </c>
      <c r="N10" s="192"/>
      <c r="O10" s="49" t="s">
        <v>5770</v>
      </c>
      <c r="P10" s="49"/>
      <c r="Q10" s="49" t="s">
        <v>5521</v>
      </c>
    </row>
    <row r="11" spans="1:17" s="8" customFormat="1" ht="112.5">
      <c r="A11" s="253" t="str" cm="1">
        <f t="array" aca="1" ref="A11" ca="1">VLOOKUP(RIGHT(CELL("filename",$B8),LEN(CELL("filename",$B8))-FIND("]",CELL("filename",$B8))),'外部インタフェース一覧(計算用)'!$B:$G,6,FALSE)&amp;"_"&amp;$C11&amp;"_new"</f>
        <v>ORAL_FUNCTION_IMPROVE_SERVICE_PLAN_2024_FORM_0220_2021_care_level_new</v>
      </c>
      <c r="B11" s="229">
        <f>MAX($B$4:B10)+1</f>
        <v>8</v>
      </c>
      <c r="C11" s="49" t="s">
        <v>5771</v>
      </c>
      <c r="D11" s="239" t="s">
        <v>5513</v>
      </c>
      <c r="E11" s="253" t="str">
        <f ca="1">IF($F11="-", "追加", VLOOKUP($A11, summary!$H:$O, 6, FALSE))</f>
        <v>care_level</v>
      </c>
      <c r="F11" s="253" t="str">
        <f ca="1">IF(VLOOKUP($A11, summary!$H:$O, 7, FALSE)="追加", "-", VLOOKUP($A11, summary!$H:$O, 7, FALSE))</f>
        <v>要介護度</v>
      </c>
      <c r="G11" s="49" t="s">
        <v>5214</v>
      </c>
      <c r="H11" s="49" t="s">
        <v>5299</v>
      </c>
      <c r="I11" s="49">
        <v>2</v>
      </c>
      <c r="J11" s="49"/>
      <c r="K11" s="209" t="s">
        <v>5216</v>
      </c>
      <c r="L11" s="209"/>
      <c r="M11" s="46"/>
      <c r="N11" s="46" t="s">
        <v>5262</v>
      </c>
      <c r="O11" s="264"/>
      <c r="P11" s="262"/>
      <c r="Q11" s="239" t="s">
        <v>5263</v>
      </c>
    </row>
    <row r="12" spans="1:17" s="8" customFormat="1" ht="33.75" customHeight="1">
      <c r="A12" s="253" t="str" cm="1">
        <f t="array" aca="1" ref="A12" ca="1">VLOOKUP(RIGHT(CELL("filename",$B9),LEN(CELL("filename",$B9))-FIND("]",CELL("filename",$B9))),'外部インタフェース一覧(計算用)'!$B:$G,6,FALSE)&amp;"_"&amp;$C12&amp;"_new"</f>
        <v>ORAL_FUNCTION_IMPROVE_SERVICE_PLAN_2024_FORM_0220_2021_disease_name_new</v>
      </c>
      <c r="B12" s="229">
        <f>MAX($B$4:B11)+1</f>
        <v>9</v>
      </c>
      <c r="C12" s="239" t="s">
        <v>436</v>
      </c>
      <c r="D12" s="239" t="s">
        <v>848</v>
      </c>
      <c r="E12" s="253" t="str">
        <f ca="1">IF($F12="-", "追加", VLOOKUP($A12, summary!$H:$O, 6, FALSE))</f>
        <v>追加</v>
      </c>
      <c r="F12" s="253" t="str">
        <f ca="1">IF(VLOOKUP($A12, summary!$H:$O, 7, FALSE)="追加", "-", VLOOKUP($A12, summary!$H:$O, 7, FALSE))</f>
        <v>-</v>
      </c>
      <c r="G12" s="239" t="s">
        <v>5214</v>
      </c>
      <c r="H12" s="239" t="s">
        <v>5901</v>
      </c>
      <c r="I12" s="239">
        <v>100</v>
      </c>
      <c r="J12" s="49"/>
      <c r="K12" s="209"/>
      <c r="L12" s="209"/>
      <c r="M12" s="46"/>
      <c r="N12" s="46"/>
      <c r="O12" s="49" t="s">
        <v>5902</v>
      </c>
      <c r="P12" s="49" t="s">
        <v>5681</v>
      </c>
      <c r="Q12" s="255" t="s">
        <v>5903</v>
      </c>
    </row>
    <row r="13" spans="1:17" ht="194.25" customHeight="1">
      <c r="A13" s="253" t="str" cm="1">
        <f t="array" aca="1" ref="A13" ca="1">VLOOKUP(RIGHT(CELL("filename",$B10),LEN(CELL("filename",$B10))-FIND("]",CELL("filename",$B10))),'外部インタフェース一覧(計算用)'!$B:$G,6,FALSE)&amp;"_"&amp;$C13&amp;"_new"</f>
        <v>ORAL_FUNCTION_IMPROVE_SERVICE_PLAN_2024_FORM_0220_2021_impaired_elderly_independence_degree_new</v>
      </c>
      <c r="B13" s="229">
        <f>MAX($B$4:B12)+1</f>
        <v>10</v>
      </c>
      <c r="C13" s="69" t="s">
        <v>253</v>
      </c>
      <c r="D13" s="239" t="s">
        <v>4187</v>
      </c>
      <c r="E13" s="253" t="str">
        <f ca="1">IF($F13="-", "追加", VLOOKUP($A13, summary!$H:$O, 6, FALSE))</f>
        <v>追加</v>
      </c>
      <c r="F13" s="253" t="str">
        <f ca="1">IF(VLOOKUP($A13, summary!$H:$O, 7, FALSE)="追加", "-", VLOOKUP($A13, summary!$H:$O, 7, FALSE))</f>
        <v>-</v>
      </c>
      <c r="G13" s="239" t="s">
        <v>5214</v>
      </c>
      <c r="H13" s="49" t="s">
        <v>5245</v>
      </c>
      <c r="I13" s="49">
        <v>1</v>
      </c>
      <c r="J13" s="49"/>
      <c r="K13" s="209" t="s">
        <v>5216</v>
      </c>
      <c r="L13" s="209"/>
      <c r="M13" s="49"/>
      <c r="N13" s="197" t="s">
        <v>5315</v>
      </c>
      <c r="O13" s="49"/>
      <c r="P13" s="49"/>
      <c r="Q13" s="49" t="s">
        <v>5263</v>
      </c>
    </row>
    <row r="14" spans="1:17" ht="90">
      <c r="A14" s="253" t="str" cm="1">
        <f t="array" aca="1" ref="A14" ca="1">VLOOKUP(RIGHT(CELL("filename",$B11),LEN(CELL("filename",$B11))-FIND("]",CELL("filename",$B11))),'外部インタフェース一覧(計算用)'!$B:$G,6,FALSE)&amp;"_"&amp;$C14&amp;"_new"</f>
        <v>ORAL_FUNCTION_IMPROVE_SERVICE_PLAN_2024_FORM_0220_2021_dementia_elderly_independence_degree_new</v>
      </c>
      <c r="B14" s="229">
        <f>MAX($B$4:B13)+1</f>
        <v>11</v>
      </c>
      <c r="C14" s="338" t="s">
        <v>255</v>
      </c>
      <c r="D14" s="291" t="s">
        <v>4188</v>
      </c>
      <c r="E14" s="253" t="str">
        <f ca="1">IF($F14="-", "追加", VLOOKUP($A14, summary!$H:$O, 6, FALSE))</f>
        <v>追加</v>
      </c>
      <c r="F14" s="253" t="str">
        <f ca="1">IF(VLOOKUP($A14, summary!$H:$O, 7, FALSE)="追加", "-", VLOOKUP($A14, summary!$H:$O, 7, FALSE))</f>
        <v>-</v>
      </c>
      <c r="G14" s="291" t="s">
        <v>5214</v>
      </c>
      <c r="H14" s="49" t="s">
        <v>5245</v>
      </c>
      <c r="I14" s="49">
        <v>1</v>
      </c>
      <c r="J14" s="261"/>
      <c r="K14" s="293" t="s">
        <v>5216</v>
      </c>
      <c r="L14" s="293"/>
      <c r="M14" s="261"/>
      <c r="N14" s="234" t="s">
        <v>5318</v>
      </c>
      <c r="O14" s="261"/>
      <c r="P14" s="261"/>
      <c r="Q14" s="261" t="s">
        <v>5263</v>
      </c>
    </row>
    <row r="15" spans="1:17" ht="67.5">
      <c r="A15" s="253" t="str" cm="1">
        <f t="array" aca="1" ref="A15" ca="1">VLOOKUP(RIGHT(CELL("filename",$B12),LEN(CELL("filename",$B12))-FIND("]",CELL("filename",$B12))),'外部インタフェース一覧(計算用)'!$B:$G,6,FALSE)&amp;"_"&amp;$C15&amp;"_new"</f>
        <v>ORAL_FUNCTION_IMPROVE_SERVICE_PLAN_2024_FORM_0220_2021_family_dentist_new</v>
      </c>
      <c r="B15" s="229">
        <f>MAX($B$4:B14)+1</f>
        <v>12</v>
      </c>
      <c r="C15" s="49" t="s">
        <v>5904</v>
      </c>
      <c r="D15" s="239" t="s">
        <v>5905</v>
      </c>
      <c r="E15" s="253" t="str">
        <f ca="1">IF($F15="-", "追加", VLOOKUP($A15, summary!$H:$O, 6, FALSE))</f>
        <v>追加</v>
      </c>
      <c r="F15" s="253" t="str">
        <f ca="1">IF(VLOOKUP($A15, summary!$H:$O, 7, FALSE)="追加", "-", VLOOKUP($A15, summary!$H:$O, 7, FALSE))</f>
        <v>-</v>
      </c>
      <c r="G15" s="49" t="s">
        <v>5214</v>
      </c>
      <c r="H15" s="49" t="s">
        <v>5245</v>
      </c>
      <c r="I15" s="49">
        <v>1</v>
      </c>
      <c r="J15" s="49"/>
      <c r="K15" s="209" t="s">
        <v>5323</v>
      </c>
      <c r="L15" s="209"/>
      <c r="M15" s="49"/>
      <c r="N15" s="49" t="s">
        <v>5906</v>
      </c>
      <c r="O15" s="49" t="s">
        <v>5291</v>
      </c>
      <c r="P15" s="49"/>
      <c r="Q15" s="49" t="s">
        <v>5263</v>
      </c>
    </row>
    <row r="16" spans="1:17" ht="67.5">
      <c r="A16" s="253" t="str" cm="1">
        <f t="array" aca="1" ref="A16" ca="1">VLOOKUP(RIGHT(CELL("filename",$B13),LEN(CELL("filename",$B13))-FIND("]",CELL("filename",$B13))),'外部インタフェース一覧(計算用)'!$B:$G,6,FALSE)&amp;"_"&amp;$C16&amp;"_new"</f>
        <v>ORAL_FUNCTION_IMPROVE_SERVICE_PLAN_2024_FORM_0220_2021_dental_checkup_new</v>
      </c>
      <c r="B16" s="229">
        <f>MAX($B$4:B15)+1</f>
        <v>13</v>
      </c>
      <c r="C16" s="49" t="s">
        <v>5776</v>
      </c>
      <c r="D16" s="239" t="s">
        <v>5907</v>
      </c>
      <c r="E16" s="253" t="str">
        <f ca="1">IF($F16="-", "追加", VLOOKUP($A16, summary!$H:$O, 6, FALSE))</f>
        <v>追加</v>
      </c>
      <c r="F16" s="253" t="str">
        <f ca="1">IF(VLOOKUP($A16, summary!$H:$O, 7, FALSE)="追加", "-", VLOOKUP($A16, summary!$H:$O, 7, FALSE))</f>
        <v>-</v>
      </c>
      <c r="G16" s="49" t="s">
        <v>5214</v>
      </c>
      <c r="H16" s="49" t="s">
        <v>5245</v>
      </c>
      <c r="I16" s="49">
        <v>1</v>
      </c>
      <c r="J16" s="49"/>
      <c r="K16" s="209" t="s">
        <v>5323</v>
      </c>
      <c r="L16" s="209"/>
      <c r="M16" s="49"/>
      <c r="N16" s="49" t="s">
        <v>5906</v>
      </c>
      <c r="O16" s="49" t="s">
        <v>5291</v>
      </c>
      <c r="P16" s="49"/>
      <c r="Q16" s="49" t="s">
        <v>5263</v>
      </c>
    </row>
    <row r="17" spans="1:17" s="26" customFormat="1" ht="78.75">
      <c r="A17" s="253" t="str" cm="1">
        <f t="array" aca="1" ref="A17" ca="1">VLOOKUP(RIGHT(CELL("filename",$B14),LEN(CELL("filename",$B14))-FIND("]",CELL("filename",$B14))),'外部インタフェース一覧(計算用)'!$B:$G,6,FALSE)&amp;"_"&amp;$C17&amp;"_new"</f>
        <v>ORAL_FUNCTION_IMPROVE_SERVICE_PLAN_2024_FORM_0220_2021_dental_checkup_year_new</v>
      </c>
      <c r="B17" s="229">
        <f>MAX($B$4:B16)+1</f>
        <v>14</v>
      </c>
      <c r="C17" s="49" t="s">
        <v>5777</v>
      </c>
      <c r="D17" s="239" t="s">
        <v>5908</v>
      </c>
      <c r="E17" s="253" t="str">
        <f ca="1">IF($F17="-", "追加", VLOOKUP($A17, summary!$H:$O, 6, FALSE))</f>
        <v>追加</v>
      </c>
      <c r="F17" s="253" t="str">
        <f ca="1">IF(VLOOKUP($A17, summary!$H:$O, 7, FALSE)="追加", "-", VLOOKUP($A17, summary!$H:$O, 7, FALSE))</f>
        <v>-</v>
      </c>
      <c r="G17" s="239" t="s">
        <v>5214</v>
      </c>
      <c r="H17" s="239" t="s">
        <v>5312</v>
      </c>
      <c r="I17" s="239">
        <v>4</v>
      </c>
      <c r="J17" s="49"/>
      <c r="K17" s="209" t="s">
        <v>5369</v>
      </c>
      <c r="L17" s="49" t="s">
        <v>5780</v>
      </c>
      <c r="M17" s="49" t="s">
        <v>5781</v>
      </c>
      <c r="N17" s="49"/>
      <c r="O17" s="49" t="s">
        <v>5909</v>
      </c>
      <c r="P17" s="49"/>
      <c r="Q17" s="49"/>
    </row>
    <row r="18" spans="1:17" s="26" customFormat="1" ht="90">
      <c r="A18" s="253" t="str" cm="1">
        <f t="array" aca="1" ref="A18" ca="1">VLOOKUP(RIGHT(CELL("filename",$B15),LEN(CELL("filename",$B15))-FIND("]",CELL("filename",$B15))),'外部インタフェース一覧(計算用)'!$B:$G,6,FALSE)&amp;"_"&amp;$C18&amp;"_new"</f>
        <v>ORAL_FUNCTION_IMPROVE_SERVICE_PLAN_2024_FORM_0220_2021_dental_checkup_month_new</v>
      </c>
      <c r="B18" s="229">
        <f>MAX($B$4:B17)+1</f>
        <v>15</v>
      </c>
      <c r="C18" s="49" t="s">
        <v>5783</v>
      </c>
      <c r="D18" s="239" t="s">
        <v>5910</v>
      </c>
      <c r="E18" s="253" t="str">
        <f ca="1">IF($F18="-", "追加", VLOOKUP($A18, summary!$H:$O, 6, FALSE))</f>
        <v>追加</v>
      </c>
      <c r="F18" s="253" t="str">
        <f ca="1">IF(VLOOKUP($A18, summary!$H:$O, 7, FALSE)="追加", "-", VLOOKUP($A18, summary!$H:$O, 7, FALSE))</f>
        <v>-</v>
      </c>
      <c r="G18" s="239" t="s">
        <v>5214</v>
      </c>
      <c r="H18" s="239" t="s">
        <v>5312</v>
      </c>
      <c r="I18" s="239">
        <v>2</v>
      </c>
      <c r="J18" s="49"/>
      <c r="K18" s="209" t="s">
        <v>5369</v>
      </c>
      <c r="L18" s="49" t="s">
        <v>5780</v>
      </c>
      <c r="M18" s="49" t="s">
        <v>5785</v>
      </c>
      <c r="N18" s="49"/>
      <c r="O18" s="49" t="s">
        <v>5911</v>
      </c>
      <c r="P18" s="49"/>
      <c r="Q18" s="49"/>
    </row>
    <row r="19" spans="1:17" ht="56.25">
      <c r="A19" s="253" t="str" cm="1">
        <f t="array" aca="1" ref="A19" ca="1">VLOOKUP(RIGHT(CELL("filename",$B16),LEN(CELL("filename",$B16))-FIND("]",CELL("filename",$B16))),'外部インタフェース一覧(計算用)'!$B:$G,6,FALSE)&amp;"_"&amp;$C19&amp;"_new"</f>
        <v>ORAL_FUNCTION_IMPROVE_SERVICE_PLAN_2024_FORM_0220_2021_denture_using_new</v>
      </c>
      <c r="B19" s="229">
        <f>MAX($B$4:B18)+1</f>
        <v>16</v>
      </c>
      <c r="C19" s="49" t="s">
        <v>851</v>
      </c>
      <c r="D19" s="239" t="s">
        <v>5912</v>
      </c>
      <c r="E19" s="253" t="str">
        <f ca="1">IF($F19="-", "追加", VLOOKUP($A19, summary!$H:$O, 6, FALSE))</f>
        <v>追加</v>
      </c>
      <c r="F19" s="253" t="str">
        <f ca="1">IF(VLOOKUP($A19, summary!$H:$O, 7, FALSE)="追加", "-", VLOOKUP($A19, summary!$H:$O, 7, FALSE))</f>
        <v>-</v>
      </c>
      <c r="G19" s="49" t="s">
        <v>5214</v>
      </c>
      <c r="H19" s="49" t="s">
        <v>5245</v>
      </c>
      <c r="I19" s="49">
        <v>1</v>
      </c>
      <c r="J19" s="49"/>
      <c r="K19" s="209" t="s">
        <v>5323</v>
      </c>
      <c r="L19" s="209"/>
      <c r="M19" s="49"/>
      <c r="N19" s="49" t="s">
        <v>5913</v>
      </c>
      <c r="O19" s="49" t="s">
        <v>5291</v>
      </c>
      <c r="P19" s="49"/>
      <c r="Q19" s="49" t="s">
        <v>5263</v>
      </c>
    </row>
    <row r="20" spans="1:17" s="26" customFormat="1" ht="45">
      <c r="A20" s="253" t="str" cm="1">
        <f t="array" aca="1" ref="A20" ca="1">VLOOKUP(RIGHT(CELL("filename",$B17),LEN(CELL("filename",$B17))-FIND("]",CELL("filename",$B17))),'外部インタフェース一覧(計算用)'!$B:$G,6,FALSE)&amp;"_"&amp;$C20&amp;"_new"</f>
        <v>ORAL_FUNCTION_IMPROVE_SERVICE_PLAN_2024_FORM_0220_2021_food_form_ingestion_new</v>
      </c>
      <c r="B20" s="229">
        <f>MAX($B$4:B19)+1</f>
        <v>17</v>
      </c>
      <c r="C20" s="261" t="s">
        <v>328</v>
      </c>
      <c r="D20" s="192" t="s">
        <v>4197</v>
      </c>
      <c r="E20" s="253" t="str">
        <f ca="1">IF($F20="-", "追加", VLOOKUP($A20, summary!$H:$O, 6, FALSE))</f>
        <v>food_form_ingestion</v>
      </c>
      <c r="F20" s="253" t="str">
        <f ca="1">IF(VLOOKUP($A20, summary!$H:$O, 7, FALSE)="追加", "-", VLOOKUP($A20, summary!$H:$O, 7, FALSE))</f>
        <v>食形態等　経口摂取</v>
      </c>
      <c r="G20" s="261" t="s">
        <v>5214</v>
      </c>
      <c r="H20" s="261" t="s">
        <v>5245</v>
      </c>
      <c r="I20" s="261">
        <v>1</v>
      </c>
      <c r="J20" s="261"/>
      <c r="K20" s="293" t="s">
        <v>5323</v>
      </c>
      <c r="L20" s="293"/>
      <c r="M20" s="261"/>
      <c r="N20" s="261" t="s">
        <v>5914</v>
      </c>
      <c r="O20" s="261" t="s">
        <v>5291</v>
      </c>
      <c r="P20" s="261"/>
      <c r="Q20" s="261" t="s">
        <v>5263</v>
      </c>
    </row>
    <row r="21" spans="1:17" s="26" customFormat="1" ht="33.75" customHeight="1">
      <c r="A21" s="253" t="str" cm="1">
        <f t="array" aca="1" ref="A21" ca="1">VLOOKUP(RIGHT(CELL("filename",$B18),LEN(CELL("filename",$B18))-FIND("]",CELL("filename",$B18))),'外部インタフェース一覧(計算用)'!$B:$G,6,FALSE)&amp;"_"&amp;$C21&amp;"_new"</f>
        <v>ORAL_FUNCTION_IMPROVE_SERVICE_PLAN_2024_FORM_0220_2021_food_form_enteral_nutrition _new</v>
      </c>
      <c r="B21" s="229">
        <f>MAX($B$4:B20)+1</f>
        <v>18</v>
      </c>
      <c r="C21" s="49" t="s">
        <v>4198</v>
      </c>
      <c r="D21" s="49" t="s">
        <v>5791</v>
      </c>
      <c r="E21" s="253" t="str">
        <f ca="1">IF($F21="-", "追加", VLOOKUP($A21, summary!$H:$O, 6, FALSE))</f>
        <v>追加</v>
      </c>
      <c r="F21" s="253" t="str">
        <f ca="1">IF(VLOOKUP($A21, summary!$H:$O, 7, FALSE)="追加", "-", VLOOKUP($A21, summary!$H:$O, 7, FALSE))</f>
        <v>-</v>
      </c>
      <c r="G21" s="49" t="s">
        <v>5214</v>
      </c>
      <c r="H21" s="49" t="s">
        <v>5245</v>
      </c>
      <c r="I21" s="49">
        <v>1</v>
      </c>
      <c r="J21" s="49"/>
      <c r="K21" s="209" t="s">
        <v>5369</v>
      </c>
      <c r="L21" s="209"/>
      <c r="M21" s="49"/>
      <c r="N21" s="49" t="s">
        <v>5915</v>
      </c>
      <c r="O21" s="49" t="s">
        <v>5916</v>
      </c>
      <c r="P21" s="49"/>
      <c r="Q21" s="49" t="s">
        <v>5263</v>
      </c>
    </row>
    <row r="22" spans="1:17" s="26" customFormat="1" ht="33.75" customHeight="1">
      <c r="A22" s="253" t="str" cm="1">
        <f t="array" aca="1" ref="A22" ca="1">VLOOKUP(RIGHT(CELL("filename",$B19),LEN(CELL("filename",$B19))-FIND("]",CELL("filename",$B19))),'外部インタフェース一覧(計算用)'!$B:$G,6,FALSE)&amp;"_"&amp;$C22&amp;"_new"</f>
        <v>ORAL_FUNCTION_IMPROVE_SERVICE_PLAN_2024_FORM_0220_2021_food_form_tube_feeding _new</v>
      </c>
      <c r="B22" s="229">
        <f>MAX($B$4:B21)+1</f>
        <v>19</v>
      </c>
      <c r="C22" s="49" t="s">
        <v>4200</v>
      </c>
      <c r="D22" s="49" t="s">
        <v>5794</v>
      </c>
      <c r="E22" s="253" t="str">
        <f ca="1">IF($F22="-", "追加", VLOOKUP($A22, summary!$H:$O, 6, FALSE))</f>
        <v>追加</v>
      </c>
      <c r="F22" s="253" t="str">
        <f ca="1">IF(VLOOKUP($A22, summary!$H:$O, 7, FALSE)="追加", "-", VLOOKUP($A22, summary!$H:$O, 7, FALSE))</f>
        <v>-</v>
      </c>
      <c r="G22" s="49" t="s">
        <v>5214</v>
      </c>
      <c r="H22" s="49" t="s">
        <v>5245</v>
      </c>
      <c r="I22" s="49">
        <v>1</v>
      </c>
      <c r="J22" s="49"/>
      <c r="K22" s="209" t="s">
        <v>5369</v>
      </c>
      <c r="L22" s="209"/>
      <c r="M22" s="49"/>
      <c r="N22" s="49" t="s">
        <v>5906</v>
      </c>
      <c r="O22" s="49" t="s">
        <v>5916</v>
      </c>
      <c r="P22" s="49"/>
      <c r="Q22" s="49" t="s">
        <v>5263</v>
      </c>
    </row>
    <row r="23" spans="1:17" s="8" customFormat="1" ht="101.25">
      <c r="A23" s="253" t="str" cm="1">
        <f t="array" aca="1" ref="A23" ca="1">VLOOKUP(RIGHT(CELL("filename",$B20),LEN(CELL("filename",$B20))-FIND("]",CELL("filename",$B20))),'外部インタフェース一覧(計算用)'!$B:$G,6,FALSE)&amp;"_"&amp;$C23&amp;"_new"</f>
        <v>ORAL_FUNCTION_IMPROVE_SERVICE_PLAN_2024_FORM_0220_2021_meal_form_new</v>
      </c>
      <c r="B23" s="229">
        <f>MAX($B$4:B22)+1</f>
        <v>20</v>
      </c>
      <c r="C23" s="49" t="s">
        <v>5795</v>
      </c>
      <c r="D23" s="239" t="s">
        <v>5796</v>
      </c>
      <c r="E23" s="253" t="str">
        <f ca="1">IF($F23="-", "追加", VLOOKUP($A23, summary!$H:$O, 6, FALSE))</f>
        <v>meal_form</v>
      </c>
      <c r="F23" s="253" t="str">
        <f ca="1">IF(VLOOKUP($A23, summary!$H:$O, 7, FALSE)="追加", "-", VLOOKUP($A23, summary!$H:$O, 7, FALSE))</f>
        <v>食形態等　食事の形態（コード）</v>
      </c>
      <c r="G23" s="49" t="s">
        <v>5214</v>
      </c>
      <c r="H23" s="49" t="s">
        <v>5245</v>
      </c>
      <c r="I23" s="49">
        <v>2</v>
      </c>
      <c r="J23" s="49"/>
      <c r="K23" s="209" t="s">
        <v>5369</v>
      </c>
      <c r="L23" s="209"/>
      <c r="M23" s="49"/>
      <c r="N23" s="49" t="s">
        <v>5917</v>
      </c>
      <c r="O23" s="49" t="s">
        <v>5918</v>
      </c>
      <c r="P23" s="49"/>
      <c r="Q23" s="49" t="s">
        <v>5263</v>
      </c>
    </row>
    <row r="24" spans="1:17" ht="67.5">
      <c r="A24" s="253" t="str" cm="1">
        <f t="array" aca="1" ref="A24" ca="1">VLOOKUP(RIGHT(CELL("filename",$B21),LEN(CELL("filename",$B21))-FIND("]",CELL("filename",$B21))),'外部インタフェース一覧(計算用)'!$B:$G,6,FALSE)&amp;"_"&amp;$C24&amp;"_new"</f>
        <v>ORAL_FUNCTION_IMPROVE_SERVICE_PLAN_2024_FORM_0220_2021_aspiration_pneumonitis_new</v>
      </c>
      <c r="B24" s="229">
        <f>MAX($B$4:B23)+1</f>
        <v>21</v>
      </c>
      <c r="C24" s="239" t="s">
        <v>859</v>
      </c>
      <c r="D24" s="239" t="s">
        <v>4302</v>
      </c>
      <c r="E24" s="253" t="str">
        <f ca="1">IF($F24="-", "追加", VLOOKUP($A24, summary!$H:$O, 6, FALSE))</f>
        <v>aspiration_pneumonitis</v>
      </c>
      <c r="F24" s="253" t="str">
        <f ca="1">IF(VLOOKUP($A24, summary!$H:$O, 7, FALSE)="追加", "-", VLOOKUP($A24, summary!$H:$O, 7, FALSE))</f>
        <v>誤嚥性肺炎の発症・罹患　誤嚥性肺炎の発症・罹患</v>
      </c>
      <c r="G24" s="239" t="s">
        <v>5214</v>
      </c>
      <c r="H24" s="239" t="s">
        <v>5312</v>
      </c>
      <c r="I24" s="239">
        <v>1</v>
      </c>
      <c r="J24" s="49"/>
      <c r="K24" s="209" t="s">
        <v>5323</v>
      </c>
      <c r="L24" s="209"/>
      <c r="M24" s="49"/>
      <c r="N24" s="49" t="s">
        <v>5906</v>
      </c>
      <c r="O24" s="49" t="s">
        <v>5291</v>
      </c>
      <c r="P24" s="49" t="s">
        <v>5919</v>
      </c>
      <c r="Q24" s="49" t="s">
        <v>5263</v>
      </c>
    </row>
    <row r="25" spans="1:17" s="26" customFormat="1" ht="78.75">
      <c r="A25" s="253" t="str" cm="1">
        <f t="array" aca="1" ref="A25" ca="1">VLOOKUP(RIGHT(CELL("filename",$B22),LEN(CELL("filename",$B22))-FIND("]",CELL("filename",$B22))),'外部インタフェース一覧(計算用)'!$B:$G,6,FALSE)&amp;"_"&amp;$C25&amp;"_new"</f>
        <v>ORAL_FUNCTION_IMPROVE_SERVICE_PLAN_2024_FORM_0220_2021_date_of_onset_year_new</v>
      </c>
      <c r="B25" s="229">
        <f>MAX($B$4:B24)+1</f>
        <v>22</v>
      </c>
      <c r="C25" s="49" t="s">
        <v>5802</v>
      </c>
      <c r="D25" s="239" t="s">
        <v>5803</v>
      </c>
      <c r="E25" s="253" t="str">
        <f ca="1">IF($F25="-", "追加", VLOOKUP($A25, summary!$H:$O, 6, FALSE))</f>
        <v>追加</v>
      </c>
      <c r="F25" s="253" t="str">
        <f ca="1">IF(VLOOKUP($A25, summary!$H:$O, 7, FALSE)="追加", "-", VLOOKUP($A25, summary!$H:$O, 7, FALSE))</f>
        <v>-</v>
      </c>
      <c r="G25" s="239" t="s">
        <v>5214</v>
      </c>
      <c r="H25" s="239" t="s">
        <v>5312</v>
      </c>
      <c r="I25" s="239">
        <v>4</v>
      </c>
      <c r="J25" s="49"/>
      <c r="K25" s="209" t="s">
        <v>5369</v>
      </c>
      <c r="L25" s="49" t="s">
        <v>5780</v>
      </c>
      <c r="M25" s="49" t="s">
        <v>5781</v>
      </c>
      <c r="N25" s="49"/>
      <c r="O25" s="49" t="s">
        <v>5920</v>
      </c>
      <c r="P25" s="49"/>
      <c r="Q25" s="49"/>
    </row>
    <row r="26" spans="1:17" s="26" customFormat="1" ht="90">
      <c r="A26" s="253" t="str" cm="1">
        <f t="array" aca="1" ref="A26" ca="1">VLOOKUP(RIGHT(CELL("filename",$B23),LEN(CELL("filename",$B23))-FIND("]",CELL("filename",$B23))),'外部インタフェース一覧(計算用)'!$B:$G,6,FALSE)&amp;"_"&amp;$C26&amp;"_new"</f>
        <v>ORAL_FUNCTION_IMPROVE_SERVICE_PLAN_2024_FORM_0220_2021_date_of_onset_month_new</v>
      </c>
      <c r="B26" s="229">
        <f>MAX($B$4:B25)+1</f>
        <v>23</v>
      </c>
      <c r="C26" s="49" t="s">
        <v>5805</v>
      </c>
      <c r="D26" s="239" t="s">
        <v>4207</v>
      </c>
      <c r="E26" s="253" t="str">
        <f ca="1">IF($F26="-", "追加", VLOOKUP($A26, summary!$H:$O, 6, FALSE))</f>
        <v>追加</v>
      </c>
      <c r="F26" s="253" t="str">
        <f ca="1">IF(VLOOKUP($A26, summary!$H:$O, 7, FALSE)="追加", "-", VLOOKUP($A26, summary!$H:$O, 7, FALSE))</f>
        <v>-</v>
      </c>
      <c r="G26" s="239" t="s">
        <v>5214</v>
      </c>
      <c r="H26" s="239" t="s">
        <v>5312</v>
      </c>
      <c r="I26" s="239">
        <v>2</v>
      </c>
      <c r="J26" s="49"/>
      <c r="K26" s="209" t="s">
        <v>5369</v>
      </c>
      <c r="L26" s="49" t="s">
        <v>5780</v>
      </c>
      <c r="M26" s="49" t="s">
        <v>5785</v>
      </c>
      <c r="N26" s="49"/>
      <c r="O26" s="49" t="s">
        <v>5921</v>
      </c>
      <c r="P26" s="49"/>
      <c r="Q26" s="49"/>
    </row>
    <row r="27" spans="1:17" ht="33.75">
      <c r="A27" s="253" t="str" cm="1">
        <f t="array" aca="1" ref="A27" ca="1">VLOOKUP(RIGHT(CELL("filename",$B24),LEN(CELL("filename",$B24))-FIND("]",CELL("filename",$B24))),'外部インタフェース一覧(計算用)'!$B:$G,6,FALSE)&amp;"_"&amp;$C27&amp;"_new"</f>
        <v>ORAL_FUNCTION_IMPROVE_SERVICE_PLAN_2024_FORM_0220_2021_contents_notice_new</v>
      </c>
      <c r="B27" s="229">
        <f>MAX($B$4:B26)+1</f>
        <v>24</v>
      </c>
      <c r="C27" s="49" t="s">
        <v>5922</v>
      </c>
      <c r="D27" s="49" t="s">
        <v>5923</v>
      </c>
      <c r="E27" s="253" t="str">
        <f ca="1">IF($F27="-", "追加", VLOOKUP($A27, summary!$H:$O, 6, FALSE))</f>
        <v>contents_notice</v>
      </c>
      <c r="F27" s="253" t="str">
        <f ca="1">IF(VLOOKUP($A27, summary!$H:$O, 7, FALSE)="追加", "-", VLOOKUP($A27, summary!$H:$O, 7, FALSE))</f>
        <v>その他特記事項</v>
      </c>
      <c r="G27" s="49" t="s">
        <v>5214</v>
      </c>
      <c r="H27" s="49" t="s">
        <v>5415</v>
      </c>
      <c r="I27" s="49">
        <v>200</v>
      </c>
      <c r="J27" s="49"/>
      <c r="K27" s="209"/>
      <c r="L27" s="209"/>
      <c r="M27" s="49"/>
      <c r="N27" s="339" t="s">
        <v>5355</v>
      </c>
      <c r="O27" s="339" t="s">
        <v>5291</v>
      </c>
      <c r="P27" s="49" t="s">
        <v>5335</v>
      </c>
      <c r="Q27" s="266" t="s">
        <v>5336</v>
      </c>
    </row>
    <row r="28" spans="1:17" s="8" customFormat="1" ht="33.75">
      <c r="A28" s="20" t="str" cm="1">
        <f t="array" aca="1" ref="A28" ca="1">VLOOKUP(RIGHT(CELL("filename",$B25),LEN(CELL("filename",$B25))-FIND("]",CELL("filename",$B25))),'外部インタフェース一覧(計算用)'!$B:$G,6,FALSE)&amp;"_"&amp;$C28&amp;"_new"</f>
        <v>ORAL_FUNCTION_IMPROVE_SERVICE_PLAN_2024_FORM_0220_2021_version_new</v>
      </c>
      <c r="B28" s="229">
        <f>MAX($B$4:B27)+1</f>
        <v>25</v>
      </c>
      <c r="C28" s="258" t="s">
        <v>265</v>
      </c>
      <c r="D28" s="255" t="s">
        <v>5469</v>
      </c>
      <c r="E28" s="20" t="str">
        <f ca="1">IF($F28="-", "追加", VLOOKUP($A28, summary!$H:$O, 6, FALSE))</f>
        <v>version</v>
      </c>
      <c r="F28" s="20" t="str">
        <f ca="1">IF(VLOOKUP($A28, summary!$H:$O, 7, FALSE)="追加", "-", VLOOKUP($A28, summary!$H:$O, 7, FALSE))</f>
        <v>バージョン番号</v>
      </c>
      <c r="G28" s="258" t="s">
        <v>5214</v>
      </c>
      <c r="H28" s="258" t="s">
        <v>5245</v>
      </c>
      <c r="I28" s="258">
        <v>4</v>
      </c>
      <c r="J28" s="258"/>
      <c r="K28" s="257" t="s">
        <v>5216</v>
      </c>
      <c r="L28" s="257"/>
      <c r="M28" s="258"/>
      <c r="N28" s="340" t="s">
        <v>5470</v>
      </c>
      <c r="O28" s="258" t="s">
        <v>5291</v>
      </c>
      <c r="P28" s="258" t="s">
        <v>5285</v>
      </c>
      <c r="Q28" s="258" t="s">
        <v>5286</v>
      </c>
    </row>
  </sheetData>
  <autoFilter ref="B3:P28" xr:uid="{00000000-0009-0000-0000-000009000000}"/>
  <phoneticPr fontId="4"/>
  <dataValidations count="2">
    <dataValidation showInputMessage="1" sqref="G23:H23 H13:H14 G25:H28 G4:H8 G10:H11 G15:H19 B4:B28" xr:uid="{B9B3F450-505A-46FA-B8E9-294E70A5ADE6}"/>
    <dataValidation type="list" allowBlank="1" showInputMessage="1" sqref="K4:K28" xr:uid="{3608B97E-9EF7-4F32-964E-0D574F7CD1BF}">
      <formula1>"◎,○,●"</formula1>
    </dataValidation>
  </dataValidations>
  <hyperlinks>
    <hyperlink ref="P1" location="外部インタフェース一覧!A1" display="外部インターフェース一覧へ" xr:uid="{83F2476A-77AC-4050-955E-366000F84F28}"/>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101D5-0527-405C-BD11-7AF85B8D4891}">
  <sheetPr codeName="Sheet14">
    <pageSetUpPr fitToPage="1"/>
  </sheetPr>
  <dimension ref="A1:Q29"/>
  <sheetViews>
    <sheetView view="pageBreakPreview" zoomScale="85" zoomScaleNormal="70" zoomScaleSheetLayoutView="85" workbookViewId="0">
      <pane ySplit="3" topLeftCell="A4" activePane="bottomLeft" state="frozen"/>
      <selection activeCell="G1" sqref="G1"/>
      <selection pane="bottomLeft"/>
    </sheetView>
  </sheetViews>
  <sheetFormatPr defaultColWidth="8.625" defaultRowHeight="13.5"/>
  <cols>
    <col min="1" max="1" width="26.375" style="32" hidden="1" customWidth="1"/>
    <col min="2" max="2" width="5.125" style="6" customWidth="1"/>
    <col min="3" max="3" width="14.5" style="6" customWidth="1"/>
    <col min="4" max="6" width="25" style="32" customWidth="1"/>
    <col min="7" max="12" width="8.875" style="6" customWidth="1"/>
    <col min="13" max="13" width="13" style="6" customWidth="1"/>
    <col min="14" max="14" width="26" style="6" customWidth="1"/>
    <col min="15" max="16" width="38" style="6" customWidth="1"/>
    <col min="17" max="17" width="41.625" style="223" bestFit="1" customWidth="1"/>
    <col min="18" max="16384" width="8.625" style="6"/>
  </cols>
  <sheetData>
    <row r="1" spans="1:17" ht="23.45" customHeight="1">
      <c r="B1" s="25" t="s">
        <v>5924</v>
      </c>
      <c r="K1" s="25" t="s">
        <v>5195</v>
      </c>
      <c r="P1" s="341" t="s">
        <v>5196</v>
      </c>
    </row>
    <row r="2" spans="1:17" ht="21" customHeight="1">
      <c r="K2" s="25" t="s">
        <v>5197</v>
      </c>
      <c r="P2" s="341"/>
    </row>
    <row r="3" spans="1:17" ht="22.5" customHeight="1"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ORAL_FUNCTION_IMPROVE_SERVICE_PLAN_2024_FORM_0220_2021_care_facility_id_new</v>
      </c>
      <c r="B4" s="342">
        <f>ROW(B4)-3</f>
        <v>1</v>
      </c>
      <c r="C4" s="282" t="s">
        <v>223</v>
      </c>
      <c r="D4" s="275" t="s">
        <v>5289</v>
      </c>
      <c r="E4" s="20" t="str">
        <f ca="1">IF($F4="-", "追加", VLOOKUP($A4, summary!$H:$O, 6, FALSE))</f>
        <v>care_facility_id</v>
      </c>
      <c r="F4" s="20" t="str">
        <f ca="1">IF(VLOOKUP($A4, summary!$H:$O, 7, FALSE)="追加", "-", VLOOKUP($A4, summary!$H:$O, 7, FALSE))</f>
        <v>事業所番号</v>
      </c>
      <c r="G4" s="276" t="s">
        <v>5214</v>
      </c>
      <c r="H4" s="277" t="s">
        <v>5290</v>
      </c>
      <c r="I4" s="282">
        <v>10</v>
      </c>
      <c r="J4" s="278"/>
      <c r="K4" s="279" t="s">
        <v>5216</v>
      </c>
      <c r="L4" s="279"/>
      <c r="M4" s="281"/>
      <c r="N4" s="281"/>
      <c r="O4" s="280" t="s">
        <v>5291</v>
      </c>
      <c r="P4" s="282" t="s">
        <v>5292</v>
      </c>
      <c r="Q4" s="289" t="s">
        <v>5293</v>
      </c>
    </row>
    <row r="5" spans="1:17" s="8" customFormat="1" ht="33.75">
      <c r="A5" s="20" t="str" cm="1">
        <f t="array" aca="1" ref="A5" ca="1">VLOOKUP(RIGHT(CELL("filename",$B2),LEN(CELL("filename",$B2))-FIND("]",CELL("filename",$B2))),'外部インタフェース一覧(計算用)'!$B:$G,6,FALSE)&amp;"_"&amp;$C5&amp;"_new"</f>
        <v>ORAL_FUNCTION_IMPROVE_SERVICE_PLAN_2024_FORM_0220_2021_service_code_new</v>
      </c>
      <c r="B5" s="196">
        <f>MAX($B$4)+1</f>
        <v>2</v>
      </c>
      <c r="C5" s="173" t="s">
        <v>225</v>
      </c>
      <c r="D5" s="20" t="s">
        <v>5294</v>
      </c>
      <c r="E5" s="20" t="str">
        <f ca="1">IF($F5="-", "追加", VLOOKUP($A5, summary!$H:$O, 6, FALSE))</f>
        <v>service_code</v>
      </c>
      <c r="F5" s="20" t="str">
        <f ca="1">IF(VLOOKUP($A5, summary!$H:$O, 7, FALSE)="追加", "-", VLOOKUP($A5, summary!$H:$O, 7, FALSE))</f>
        <v>サービス種類コード</v>
      </c>
      <c r="G5" s="20" t="s">
        <v>5295</v>
      </c>
      <c r="H5" s="187" t="s">
        <v>5290</v>
      </c>
      <c r="I5" s="173">
        <v>2</v>
      </c>
      <c r="J5" s="284"/>
      <c r="K5" s="201" t="s">
        <v>5216</v>
      </c>
      <c r="L5" s="201"/>
      <c r="M5" s="187"/>
      <c r="N5" s="187"/>
      <c r="O5" s="20"/>
      <c r="P5" s="173" t="s">
        <v>5292</v>
      </c>
      <c r="Q5" s="173" t="s">
        <v>5296</v>
      </c>
    </row>
    <row r="6" spans="1:17" s="8" customFormat="1" ht="33.75" customHeight="1">
      <c r="A6" s="20" t="str" cm="1">
        <f t="array" aca="1" ref="A6" ca="1">VLOOKUP(RIGHT(CELL("filename",$B3),LEN(CELL("filename",$B3))-FIND("]",CELL("filename",$B3))),'外部インタフェース一覧(計算用)'!$B:$G,6,FALSE)&amp;"_"&amp;$C6&amp;"_new"</f>
        <v>ORAL_FUNCTION_IMPROVE_SERVICE_PLAN_2024_FORM_0220_2021_insurer_no_new</v>
      </c>
      <c r="B6" s="196">
        <f>MAX($B$4:B5)+1</f>
        <v>3</v>
      </c>
      <c r="C6" s="173" t="s">
        <v>229</v>
      </c>
      <c r="D6" s="173" t="s">
        <v>5297</v>
      </c>
      <c r="E6" s="20" t="str">
        <f ca="1">IF($F6="-", "追加", VLOOKUP($A6, summary!$H:$O, 6, FALSE))</f>
        <v>insurer_no</v>
      </c>
      <c r="F6" s="20" t="str">
        <f ca="1">IF(VLOOKUP($A6, summary!$H:$O, 7, FALSE)="追加", "-", VLOOKUP($A6, summary!$H:$O, 7, FALSE))</f>
        <v>保険者番号</v>
      </c>
      <c r="G6" s="20" t="s">
        <v>5298</v>
      </c>
      <c r="H6" s="20" t="s">
        <v>5245</v>
      </c>
      <c r="I6" s="173">
        <v>6</v>
      </c>
      <c r="J6" s="284"/>
      <c r="K6" s="201" t="s">
        <v>5216</v>
      </c>
      <c r="L6" s="201"/>
      <c r="M6" s="187"/>
      <c r="N6" s="187"/>
      <c r="O6" s="20"/>
      <c r="P6" s="20"/>
      <c r="Q6" s="173" t="s">
        <v>5300</v>
      </c>
    </row>
    <row r="7" spans="1:17" s="8" customFormat="1" ht="45">
      <c r="A7" s="20" t="str" cm="1">
        <f t="array" aca="1" ref="A7" ca="1">VLOOKUP(RIGHT(CELL("filename",$B4),LEN(CELL("filename",$B4))-FIND("]",CELL("filename",$B4))),'外部インタフェース一覧(計算用)'!$B:$G,6,FALSE)&amp;"_"&amp;$C7&amp;"_new"</f>
        <v>ORAL_FUNCTION_IMPROVE_SERVICE_PLAN_2024_FORM_0220_2021_insured_no_new</v>
      </c>
      <c r="B7" s="196">
        <f>MAX($B$4:B6)+1</f>
        <v>4</v>
      </c>
      <c r="C7" s="173" t="s">
        <v>231</v>
      </c>
      <c r="D7" s="173" t="s">
        <v>5301</v>
      </c>
      <c r="E7" s="20" t="str">
        <f ca="1">IF($F7="-", "追加", VLOOKUP($A7, summary!$H:$O, 6, FALSE))</f>
        <v>insured_no</v>
      </c>
      <c r="F7" s="20" t="str">
        <f ca="1">IF(VLOOKUP($A7, summary!$H:$O, 7, FALSE)="追加", "-", VLOOKUP($A7, summary!$H:$O, 7, FALSE))</f>
        <v>被保険者番号</v>
      </c>
      <c r="G7" s="20" t="s">
        <v>5214</v>
      </c>
      <c r="H7" s="187" t="s">
        <v>5290</v>
      </c>
      <c r="I7" s="173">
        <v>10</v>
      </c>
      <c r="J7" s="284"/>
      <c r="K7" s="201" t="s">
        <v>5216</v>
      </c>
      <c r="L7" s="201"/>
      <c r="M7" s="187"/>
      <c r="N7" s="187"/>
      <c r="O7" s="343" t="s">
        <v>5228</v>
      </c>
      <c r="P7" s="173" t="s">
        <v>5292</v>
      </c>
      <c r="Q7" s="173" t="s">
        <v>5302</v>
      </c>
    </row>
    <row r="8" spans="1:17" s="8" customFormat="1" ht="78.75">
      <c r="A8" s="20" t="str" cm="1">
        <f t="array" aca="1" ref="A8" ca="1">VLOOKUP(RIGHT(CELL("filename",$B5),LEN(CELL("filename",$B5))-FIND("]",CELL("filename",$B5))),'外部インタフェース一覧(計算用)'!$B:$G,6,FALSE)&amp;"_"&amp;$C8&amp;"_new"</f>
        <v>ORAL_FUNCTION_IMPROVE_SERVICE_PLAN_2024_FORM_0220_2021_external_system_management_number_new</v>
      </c>
      <c r="B8" s="196">
        <f>MAX($B$4:B7)+1</f>
        <v>5</v>
      </c>
      <c r="C8" s="173" t="s">
        <v>227</v>
      </c>
      <c r="D8" s="173" t="s">
        <v>5303</v>
      </c>
      <c r="E8" s="20" t="str">
        <f ca="1">IF($F8="-", "追加", VLOOKUP($A8, summary!$H:$O, 6, FALSE))</f>
        <v>external_system_management_number</v>
      </c>
      <c r="F8" s="20" t="str">
        <f ca="1">IF(VLOOKUP($A8, summary!$H:$O, 7, FALSE)="追加", "-", VLOOKUP($A8, summary!$H:$O, 7, FALSE))</f>
        <v>外部システム管理番号</v>
      </c>
      <c r="G8" s="20" t="s">
        <v>5214</v>
      </c>
      <c r="H8" s="187" t="s">
        <v>5290</v>
      </c>
      <c r="I8" s="173">
        <v>150</v>
      </c>
      <c r="J8" s="284"/>
      <c r="K8" s="201" t="s">
        <v>5216</v>
      </c>
      <c r="L8" s="201"/>
      <c r="M8" s="187"/>
      <c r="N8" s="187"/>
      <c r="O8" s="343" t="s">
        <v>5925</v>
      </c>
      <c r="P8" s="20"/>
      <c r="Q8" s="174" t="s">
        <v>5305</v>
      </c>
    </row>
    <row r="9" spans="1:17" ht="67.5">
      <c r="A9" s="20" t="str" cm="1">
        <f t="array" aca="1" ref="A9" ca="1">VLOOKUP(RIGHT(CELL("filename",$B6),LEN(CELL("filename",$B6))-FIND("]",CELL("filename",$B6))),'外部インタフェース一覧(計算用)'!$B:$G,6,FALSE)&amp;"_"&amp;$C9&amp;"_new"</f>
        <v>ORAL_FUNCTION_IMPROVE_SERVICE_PLAN_2024_FORM_0220_2021_external_system_management_detail_number_new</v>
      </c>
      <c r="B9" s="196">
        <f>MAX($B$4:B8)+1</f>
        <v>6</v>
      </c>
      <c r="C9" s="20"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5926</v>
      </c>
      <c r="P9" s="173" t="s">
        <v>5324</v>
      </c>
      <c r="Q9" s="298" t="s">
        <v>5305</v>
      </c>
    </row>
    <row r="10" spans="1:17" s="8" customFormat="1" ht="45">
      <c r="A10" s="468" t="str" cm="1">
        <f t="array" aca="1" ref="A10" ca="1">VLOOKUP(RIGHT(CELL("filename",$B7),LEN(CELL("filename",$B7))-FIND("]",CELL("filename",$B7))),'外部インタフェース一覧(計算用)'!$B:$G,6,FALSE)&amp;"_"&amp;$C10&amp;"_new"</f>
        <v>ORAL_FUNCTION_IMPROVE_SERVICE_PLAN_2024_FORM_0220_2021_screening_and_monitoring_date_new</v>
      </c>
      <c r="B10" s="196">
        <f>B9+1</f>
        <v>7</v>
      </c>
      <c r="C10" s="173" t="s">
        <v>5927</v>
      </c>
      <c r="D10" s="173" t="s">
        <v>5928</v>
      </c>
      <c r="E10" s="20" t="str">
        <f ca="1">IF($F10="-", "追加", VLOOKUP($A10, summary!$H:$O, 6, FALSE))</f>
        <v>追加</v>
      </c>
      <c r="F10" s="20" t="str">
        <f ca="1">IF(VLOOKUP($A10, summary!$H:$O, 7, FALSE)="追加", "-", VLOOKUP($A10, summary!$H:$O, 7, FALSE))</f>
        <v>-</v>
      </c>
      <c r="G10" s="173" t="s">
        <v>5214</v>
      </c>
      <c r="H10" s="173" t="s">
        <v>5312</v>
      </c>
      <c r="I10" s="173">
        <v>8</v>
      </c>
      <c r="J10" s="20"/>
      <c r="K10" s="515" t="s">
        <v>5216</v>
      </c>
      <c r="L10" s="20" t="s">
        <v>5519</v>
      </c>
      <c r="M10" s="20" t="s">
        <v>5249</v>
      </c>
      <c r="N10" s="20" t="s">
        <v>5355</v>
      </c>
      <c r="O10" s="20" t="s">
        <v>5672</v>
      </c>
      <c r="P10" s="20"/>
      <c r="Q10" s="285" t="s">
        <v>5521</v>
      </c>
    </row>
    <row r="11" spans="1:17" ht="67.5">
      <c r="A11" s="20" t="str" cm="1">
        <f t="array" aca="1" ref="A11" ca="1">VLOOKUP(RIGHT(CELL("filename",$B8),LEN(CELL("filename",$B8))-FIND("]",CELL("filename",$B8))),'外部インタフェース一覧(計算用)'!$B:$G,6,FALSE)&amp;"_"&amp;$C11&amp;"_new"</f>
        <v>ORAL_FUNCTION_IMPROVE_SERVICE_PLAN_2024_FORM_0220_2021_screening_and_monitoring_record_staff_job_category_01_new</v>
      </c>
      <c r="B11" s="196">
        <f>MAX($B$4:B10)+1</f>
        <v>8</v>
      </c>
      <c r="C11" s="173" t="s">
        <v>5929</v>
      </c>
      <c r="D11" s="173" t="s">
        <v>5930</v>
      </c>
      <c r="E11" s="20" t="str">
        <f ca="1">IF($F11="-", "追加", VLOOKUP($A11, summary!$H:$O, 6, FALSE))</f>
        <v>追加</v>
      </c>
      <c r="F11" s="20" t="str">
        <f ca="1">IF(VLOOKUP($A11, summary!$H:$O, 7, FALSE)="追加", "-", VLOOKUP($A11, summary!$H:$O, 7, FALSE))</f>
        <v>-</v>
      </c>
      <c r="G11" s="173" t="s">
        <v>5214</v>
      </c>
      <c r="H11" s="173" t="s">
        <v>5312</v>
      </c>
      <c r="I11" s="173">
        <v>1</v>
      </c>
      <c r="J11" s="20"/>
      <c r="K11" s="201"/>
      <c r="L11" s="201"/>
      <c r="M11" s="20"/>
      <c r="N11" s="49" t="s">
        <v>5906</v>
      </c>
      <c r="O11" s="20" t="s">
        <v>5291</v>
      </c>
      <c r="P11" s="20" t="s">
        <v>5931</v>
      </c>
      <c r="Q11" s="20" t="s">
        <v>5263</v>
      </c>
    </row>
    <row r="12" spans="1:17" ht="67.5">
      <c r="A12" s="20" t="str" cm="1">
        <f t="array" aca="1" ref="A12" ca="1">VLOOKUP(RIGHT(CELL("filename",$B10),LEN(CELL("filename",$B10))-FIND("]",CELL("filename",$B10))),'外部インタフェース一覧(計算用)'!$B:$G,6,FALSE)&amp;"_"&amp;$C12&amp;"_new"</f>
        <v>ORAL_FUNCTION_IMPROVE_SERVICE_PLAN_2024_FORM_0220_2021_screening_and_monitoring_record_staff_job_category_02_new</v>
      </c>
      <c r="B12" s="196">
        <f>MAX($B$4:B11)+1</f>
        <v>9</v>
      </c>
      <c r="C12" s="173" t="s">
        <v>5932</v>
      </c>
      <c r="D12" s="173" t="s">
        <v>5933</v>
      </c>
      <c r="E12" s="20" t="str">
        <f ca="1">IF($F12="-", "追加", VLOOKUP($A12, summary!$H:$O, 6, FALSE))</f>
        <v>追加</v>
      </c>
      <c r="F12" s="20" t="str">
        <f ca="1">IF(VLOOKUP($A12, summary!$H:$O, 7, FALSE)="追加", "-", VLOOKUP($A12, summary!$H:$O, 7, FALSE))</f>
        <v>-</v>
      </c>
      <c r="G12" s="173" t="s">
        <v>5214</v>
      </c>
      <c r="H12" s="173" t="s">
        <v>5312</v>
      </c>
      <c r="I12" s="173">
        <v>1</v>
      </c>
      <c r="J12" s="20"/>
      <c r="K12" s="201"/>
      <c r="L12" s="201"/>
      <c r="M12" s="20"/>
      <c r="N12" s="49" t="s">
        <v>5906</v>
      </c>
      <c r="O12" s="20" t="s">
        <v>5291</v>
      </c>
      <c r="P12" s="20" t="s">
        <v>5931</v>
      </c>
      <c r="Q12" s="20" t="s">
        <v>5263</v>
      </c>
    </row>
    <row r="13" spans="1:17" ht="67.5">
      <c r="A13" s="20" t="str" cm="1">
        <f t="array" aca="1" ref="A13" ca="1">VLOOKUP(RIGHT(CELL("filename",$B11),LEN(CELL("filename",$B11))-FIND("]",CELL("filename",$B11))),'外部インタフェース一覧(計算用)'!$B:$G,6,FALSE)&amp;"_"&amp;$C13&amp;"_new"</f>
        <v>ORAL_FUNCTION_IMPROVE_SERVICE_PLAN_2024_FORM_0220_2021_screening_and_monitoring_record_staff_job_category_03_new</v>
      </c>
      <c r="B13" s="196">
        <f>MAX($B$4:B12)+1</f>
        <v>10</v>
      </c>
      <c r="C13" s="173" t="s">
        <v>5934</v>
      </c>
      <c r="D13" s="173" t="s">
        <v>5935</v>
      </c>
      <c r="E13" s="20" t="str">
        <f ca="1">IF($F13="-", "追加", VLOOKUP($A13, summary!$H:$O, 6, FALSE))</f>
        <v>追加</v>
      </c>
      <c r="F13" s="20" t="str">
        <f ca="1">IF(VLOOKUP($A13, summary!$H:$O, 7, FALSE)="追加", "-", VLOOKUP($A13, summary!$H:$O, 7, FALSE))</f>
        <v>-</v>
      </c>
      <c r="G13" s="173" t="s">
        <v>5214</v>
      </c>
      <c r="H13" s="173" t="s">
        <v>5312</v>
      </c>
      <c r="I13" s="173">
        <v>1</v>
      </c>
      <c r="J13" s="20"/>
      <c r="K13" s="201"/>
      <c r="L13" s="201"/>
      <c r="M13" s="20"/>
      <c r="N13" s="49" t="s">
        <v>5906</v>
      </c>
      <c r="O13" s="20" t="s">
        <v>5291</v>
      </c>
      <c r="P13" s="20" t="s">
        <v>5931</v>
      </c>
      <c r="Q13" s="20" t="s">
        <v>5263</v>
      </c>
    </row>
    <row r="14" spans="1:17" ht="33.75">
      <c r="A14" s="20" t="str" cm="1">
        <f t="array" aca="1" ref="A14" ca="1">VLOOKUP(RIGHT(CELL("filename",$B12),LEN(CELL("filename",$B12))-FIND("]",CELL("filename",$B12))),'外部インタフェース一覧(計算用)'!$B:$G,6,FALSE)&amp;"_"&amp;$C14&amp;"_new"</f>
        <v>ORAL_FUNCTION_IMPROVE_SERVICE_PLAN_2024_FORM_0220_2021_problem_bad_breath_new</v>
      </c>
      <c r="B14" s="196">
        <f>MAX($B$4:B13)+1</f>
        <v>11</v>
      </c>
      <c r="C14" s="173" t="s">
        <v>5936</v>
      </c>
      <c r="D14" s="173" t="s">
        <v>5937</v>
      </c>
      <c r="E14" s="20" t="str">
        <f ca="1">IF($F14="-", "追加", VLOOKUP($A14, summary!$H:$O, 6, FALSE))</f>
        <v>追加</v>
      </c>
      <c r="F14" s="20" t="str">
        <f ca="1">IF(VLOOKUP($A14, summary!$H:$O, 7, FALSE)="追加", "-", VLOOKUP($A14, summary!$H:$O, 7, FALSE))</f>
        <v>-</v>
      </c>
      <c r="G14" s="173" t="s">
        <v>5214</v>
      </c>
      <c r="H14" s="173" t="s">
        <v>5312</v>
      </c>
      <c r="I14" s="173">
        <v>1</v>
      </c>
      <c r="J14" s="20"/>
      <c r="K14" s="201"/>
      <c r="L14" s="201"/>
      <c r="M14" s="20"/>
      <c r="N14" s="20" t="s">
        <v>5938</v>
      </c>
      <c r="O14" s="20" t="s">
        <v>5291</v>
      </c>
      <c r="P14" s="20" t="s">
        <v>5931</v>
      </c>
      <c r="Q14" s="20" t="s">
        <v>5263</v>
      </c>
    </row>
    <row r="15" spans="1:17" ht="33.75">
      <c r="A15" s="20" t="str" cm="1">
        <f t="array" aca="1" ref="A15" ca="1">VLOOKUP(RIGHT(CELL("filename",$B13),LEN(CELL("filename",$B13))-FIND("]",CELL("filename",$B13))),'外部インタフェース一覧(計算用)'!$B:$G,6,FALSE)&amp;"_"&amp;$C15&amp;"_new"</f>
        <v>ORAL_FUNCTION_IMPROVE_SERVICE_PLAN_2024_FORM_0220_2021_teeth_staining_new</v>
      </c>
      <c r="B15" s="196">
        <f>MAX($B$4:B14)+1</f>
        <v>12</v>
      </c>
      <c r="C15" s="173" t="s">
        <v>5939</v>
      </c>
      <c r="D15" s="173" t="s">
        <v>5940</v>
      </c>
      <c r="E15" s="20" t="str">
        <f ca="1">IF($F15="-", "追加", VLOOKUP($A15, summary!$H:$O, 6, FALSE))</f>
        <v>追加</v>
      </c>
      <c r="F15" s="20" t="str">
        <f ca="1">IF(VLOOKUP($A15, summary!$H:$O, 7, FALSE)="追加", "-", VLOOKUP($A15, summary!$H:$O, 7, FALSE))</f>
        <v>-</v>
      </c>
      <c r="G15" s="173" t="s">
        <v>5214</v>
      </c>
      <c r="H15" s="173" t="s">
        <v>5312</v>
      </c>
      <c r="I15" s="173">
        <v>1</v>
      </c>
      <c r="J15" s="20"/>
      <c r="K15" s="201"/>
      <c r="L15" s="201"/>
      <c r="M15" s="20"/>
      <c r="N15" s="20" t="s">
        <v>5941</v>
      </c>
      <c r="O15" s="20" t="s">
        <v>5291</v>
      </c>
      <c r="P15" s="20" t="s">
        <v>5931</v>
      </c>
      <c r="Q15" s="20" t="s">
        <v>5263</v>
      </c>
    </row>
    <row r="16" spans="1:17" ht="33.75">
      <c r="A16" s="20" t="str" cm="1">
        <f t="array" aca="1" ref="A16" ca="1">VLOOKUP(RIGHT(CELL("filename",$B14),LEN(CELL("filename",$B14))-FIND("]",CELL("filename",$B14))),'外部インタフェース一覧(計算用)'!$B:$G,6,FALSE)&amp;"_"&amp;$C16&amp;"_new"</f>
        <v>ORAL_FUNCTION_IMPROVE_SERVICE_PLAN_2024_FORM_0220_2021_denture_staining_new</v>
      </c>
      <c r="B16" s="196">
        <f>MAX($B$4:B15)+1</f>
        <v>13</v>
      </c>
      <c r="C16" s="173" t="s">
        <v>5942</v>
      </c>
      <c r="D16" s="173" t="s">
        <v>5943</v>
      </c>
      <c r="E16" s="20" t="str">
        <f ca="1">IF($F16="-", "追加", VLOOKUP($A16, summary!$H:$O, 6, FALSE))</f>
        <v>追加</v>
      </c>
      <c r="F16" s="20" t="str">
        <f ca="1">IF(VLOOKUP($A16, summary!$H:$O, 7, FALSE)="追加", "-", VLOOKUP($A16, summary!$H:$O, 7, FALSE))</f>
        <v>-</v>
      </c>
      <c r="G16" s="173" t="s">
        <v>5214</v>
      </c>
      <c r="H16" s="173" t="s">
        <v>5312</v>
      </c>
      <c r="I16" s="173">
        <v>1</v>
      </c>
      <c r="J16" s="20"/>
      <c r="K16" s="201"/>
      <c r="L16" s="201"/>
      <c r="M16" s="20"/>
      <c r="N16" s="20" t="s">
        <v>5941</v>
      </c>
      <c r="O16" s="20" t="s">
        <v>5291</v>
      </c>
      <c r="P16" s="20" t="s">
        <v>5931</v>
      </c>
      <c r="Q16" s="20" t="s">
        <v>5263</v>
      </c>
    </row>
    <row r="17" spans="1:17" ht="33.75">
      <c r="A17" s="20" t="str" cm="1">
        <f t="array" aca="1" ref="A17" ca="1">VLOOKUP(RIGHT(CELL("filename",$B15),LEN(CELL("filename",$B15))-FIND("]",CELL("filename",$B15))),'外部インタフェース一覧(計算用)'!$B:$G,6,FALSE)&amp;"_"&amp;$C17&amp;"_new"</f>
        <v>ORAL_FUNCTION_IMPROVE_SERVICE_PLAN_2024_FORM_0220_2021_coating_tongue_new</v>
      </c>
      <c r="B17" s="196">
        <f>MAX($B$4:B16)+1</f>
        <v>14</v>
      </c>
      <c r="C17" s="173" t="s">
        <v>5944</v>
      </c>
      <c r="D17" s="173" t="s">
        <v>5945</v>
      </c>
      <c r="E17" s="20" t="str">
        <f ca="1">IF($F17="-", "追加", VLOOKUP($A17, summary!$H:$O, 6, FALSE))</f>
        <v>追加</v>
      </c>
      <c r="F17" s="20" t="str">
        <f ca="1">IF(VLOOKUP($A17, summary!$H:$O, 7, FALSE)="追加", "-", VLOOKUP($A17, summary!$H:$O, 7, FALSE))</f>
        <v>-</v>
      </c>
      <c r="G17" s="173" t="s">
        <v>5214</v>
      </c>
      <c r="H17" s="173" t="s">
        <v>5312</v>
      </c>
      <c r="I17" s="173">
        <v>1</v>
      </c>
      <c r="J17" s="20"/>
      <c r="K17" s="201"/>
      <c r="L17" s="201"/>
      <c r="M17" s="20"/>
      <c r="N17" s="20" t="s">
        <v>5941</v>
      </c>
      <c r="O17" s="20" t="s">
        <v>5291</v>
      </c>
      <c r="P17" s="20" t="s">
        <v>5931</v>
      </c>
      <c r="Q17" s="20" t="s">
        <v>5263</v>
      </c>
    </row>
    <row r="18" spans="1:17" ht="33.75">
      <c r="A18" s="20" t="str" cm="1">
        <f t="array" aca="1" ref="A18" ca="1">VLOOKUP(RIGHT(CELL("filename",$B16),LEN(CELL("filename",$B16))-FIND("]",CELL("filename",$B16))),'外部インタフェース一覧(計算用)'!$B:$G,6,FALSE)&amp;"_"&amp;$C18&amp;"_new"</f>
        <v>ORAL_FUNCTION_IMPROVE_SERVICE_PLAN_2024_FORM_0220_2021_teeth_alignment_new</v>
      </c>
      <c r="B18" s="196">
        <f>MAX($B$4:B17)+1</f>
        <v>15</v>
      </c>
      <c r="C18" s="173" t="s">
        <v>5946</v>
      </c>
      <c r="D18" s="173" t="s">
        <v>5947</v>
      </c>
      <c r="E18" s="20" t="str">
        <f ca="1">IF($F18="-", "追加", VLOOKUP($A18, summary!$H:$O, 6, FALSE))</f>
        <v>追加</v>
      </c>
      <c r="F18" s="20" t="str">
        <f ca="1">IF(VLOOKUP($A18, summary!$H:$O, 7, FALSE)="追加", "-", VLOOKUP($A18, summary!$H:$O, 7, FALSE))</f>
        <v>-</v>
      </c>
      <c r="G18" s="173" t="s">
        <v>5214</v>
      </c>
      <c r="H18" s="173" t="s">
        <v>5312</v>
      </c>
      <c r="I18" s="511">
        <v>1</v>
      </c>
      <c r="J18" s="20"/>
      <c r="K18" s="201"/>
      <c r="L18" s="201"/>
      <c r="M18" s="20"/>
      <c r="N18" s="20" t="s">
        <v>5941</v>
      </c>
      <c r="O18" s="20"/>
      <c r="P18" s="20" t="s">
        <v>5931</v>
      </c>
      <c r="Q18" s="20" t="s">
        <v>5263</v>
      </c>
    </row>
    <row r="19" spans="1:17" ht="33.75">
      <c r="A19" s="20" t="str" cm="1">
        <f t="array" aca="1" ref="A19" ca="1">VLOOKUP(RIGHT(CELL("filename",$B17),LEN(CELL("filename",$B17))-FIND("]",CELL("filename",$B17))),'外部インタフェース一覧(計算用)'!$B:$G,6,FALSE)&amp;"_"&amp;$C19&amp;"_new"</f>
        <v>ORAL_FUNCTION_IMPROVE_SERVICE_PLAN_2024_FORM_0220_2021_problem_spill_food_new</v>
      </c>
      <c r="B19" s="196">
        <f>MAX($B$4:B18)+1</f>
        <v>16</v>
      </c>
      <c r="C19" s="173" t="s">
        <v>5948</v>
      </c>
      <c r="D19" s="173" t="s">
        <v>5949</v>
      </c>
      <c r="E19" s="20" t="str">
        <f ca="1">IF($F19="-", "追加", VLOOKUP($A19, summary!$H:$O, 6, FALSE))</f>
        <v>追加</v>
      </c>
      <c r="F19" s="20" t="str">
        <f ca="1">IF(VLOOKUP($A19, summary!$H:$O, 7, FALSE)="追加", "-", VLOOKUP($A19, summary!$H:$O, 7, FALSE))</f>
        <v>-</v>
      </c>
      <c r="G19" s="173" t="s">
        <v>5214</v>
      </c>
      <c r="H19" s="173" t="s">
        <v>5312</v>
      </c>
      <c r="I19" s="173">
        <v>1</v>
      </c>
      <c r="J19" s="20"/>
      <c r="K19" s="201"/>
      <c r="L19" s="201"/>
      <c r="M19" s="20"/>
      <c r="N19" s="20" t="s">
        <v>5941</v>
      </c>
      <c r="O19" s="20" t="s">
        <v>5291</v>
      </c>
      <c r="P19" s="20" t="s">
        <v>5931</v>
      </c>
      <c r="Q19" s="20" t="s">
        <v>5263</v>
      </c>
    </row>
    <row r="20" spans="1:17" ht="33.75">
      <c r="A20" s="20" t="str" cm="1">
        <f t="array" aca="1" ref="A20" ca="1">VLOOKUP(RIGHT(CELL("filename",$B18),LEN(CELL("filename",$B18))-FIND("]",CELL("filename",$B18))),'外部インタフェース一覧(計算用)'!$B:$G,6,FALSE)&amp;"_"&amp;$C20&amp;"_new"</f>
        <v>ORAL_FUNCTION_IMPROVE_SERVICE_PLAN_2024_FORM_0220_2021_choke_new</v>
      </c>
      <c r="B20" s="196">
        <f>MAX($B$4:B19)+1</f>
        <v>17</v>
      </c>
      <c r="C20" s="173" t="s">
        <v>5403</v>
      </c>
      <c r="D20" s="173" t="s">
        <v>5950</v>
      </c>
      <c r="E20" s="20" t="str">
        <f ca="1">IF($F20="-", "追加", VLOOKUP($A20, summary!$H:$O, 6, FALSE))</f>
        <v>追加</v>
      </c>
      <c r="F20" s="20" t="str">
        <f ca="1">IF(VLOOKUP($A20, summary!$H:$O, 7, FALSE)="追加", "-", VLOOKUP($A20, summary!$H:$O, 7, FALSE))</f>
        <v>-</v>
      </c>
      <c r="G20" s="173" t="s">
        <v>5214</v>
      </c>
      <c r="H20" s="173" t="s">
        <v>5312</v>
      </c>
      <c r="I20" s="173">
        <v>1</v>
      </c>
      <c r="J20" s="20"/>
      <c r="K20" s="201"/>
      <c r="L20" s="201"/>
      <c r="M20" s="20"/>
      <c r="N20" s="20" t="s">
        <v>5941</v>
      </c>
      <c r="O20" s="20"/>
      <c r="P20" s="20" t="s">
        <v>5931</v>
      </c>
      <c r="Q20" s="20" t="s">
        <v>5263</v>
      </c>
    </row>
    <row r="21" spans="1:17" ht="33.75">
      <c r="A21" s="20" t="str" cm="1">
        <f t="array" aca="1" ref="A21" ca="1">VLOOKUP(RIGHT(CELL("filename",$B19),LEN(CELL("filename",$B19))-FIND("]",CELL("filename",$B19))),'外部インタフェース一覧(計算用)'!$B:$G,6,FALSE)&amp;"_"&amp;$C21&amp;"_new"</f>
        <v>ORAL_FUNCTION_IMPROVE_SERVICE_PLAN_2024_FORM_0220_2021_dryness_of_mouth_new</v>
      </c>
      <c r="B21" s="196">
        <f>MAX($B$4:B20)+1</f>
        <v>18</v>
      </c>
      <c r="C21" s="173" t="s">
        <v>5951</v>
      </c>
      <c r="D21" s="173" t="s">
        <v>5952</v>
      </c>
      <c r="E21" s="20" t="str">
        <f ca="1">IF($F21="-", "追加", VLOOKUP($A21, summary!$H:$O, 6, FALSE))</f>
        <v>追加</v>
      </c>
      <c r="F21" s="20" t="str">
        <f ca="1">IF(VLOOKUP($A21, summary!$H:$O, 7, FALSE)="追加", "-", VLOOKUP($A21, summary!$H:$O, 7, FALSE))</f>
        <v>-</v>
      </c>
      <c r="G21" s="173" t="s">
        <v>5214</v>
      </c>
      <c r="H21" s="173" t="s">
        <v>5312</v>
      </c>
      <c r="I21" s="173">
        <v>1</v>
      </c>
      <c r="J21" s="20"/>
      <c r="K21" s="201"/>
      <c r="L21" s="201"/>
      <c r="M21" s="20"/>
      <c r="N21" s="20" t="s">
        <v>5941</v>
      </c>
      <c r="O21" s="20"/>
      <c r="P21" s="20" t="s">
        <v>5931</v>
      </c>
      <c r="Q21" s="20" t="s">
        <v>5263</v>
      </c>
    </row>
    <row r="22" spans="1:17" ht="33.75">
      <c r="A22" s="20" t="str" cm="1">
        <f t="array" aca="1" ref="A22" ca="1">VLOOKUP(RIGHT(CELL("filename",$B20),LEN(CELL("filename",$B20))-FIND("]",CELL("filename",$B20))),'外部インタフェース一覧(計算用)'!$B:$G,6,FALSE)&amp;"_"&amp;$C22&amp;"_new"</f>
        <v>ORAL_FUNCTION_IMPROVE_SERVICE_PLAN_2024_FORM_0220_2021_move_tongue_new</v>
      </c>
      <c r="B22" s="196">
        <f>MAX($B$4:B21)+1</f>
        <v>19</v>
      </c>
      <c r="C22" s="173" t="s">
        <v>5953</v>
      </c>
      <c r="D22" s="173" t="s">
        <v>5954</v>
      </c>
      <c r="E22" s="20" t="str">
        <f ca="1">IF($F22="-", "追加", VLOOKUP($A22, summary!$H:$O, 6, FALSE))</f>
        <v>追加</v>
      </c>
      <c r="F22" s="20" t="str">
        <f ca="1">IF(VLOOKUP($A22, summary!$H:$O, 7, FALSE)="追加", "-", VLOOKUP($A22, summary!$H:$O, 7, FALSE))</f>
        <v>-</v>
      </c>
      <c r="G22" s="173" t="s">
        <v>5214</v>
      </c>
      <c r="H22" s="173" t="s">
        <v>5312</v>
      </c>
      <c r="I22" s="173">
        <v>1</v>
      </c>
      <c r="J22" s="20"/>
      <c r="K22" s="201"/>
      <c r="L22" s="201"/>
      <c r="M22" s="20"/>
      <c r="N22" s="20" t="s">
        <v>5941</v>
      </c>
      <c r="O22" s="20" t="s">
        <v>5291</v>
      </c>
      <c r="P22" s="20" t="s">
        <v>5931</v>
      </c>
      <c r="Q22" s="20" t="s">
        <v>5263</v>
      </c>
    </row>
    <row r="23" spans="1:17" ht="33.75">
      <c r="A23" s="20" t="str" cm="1">
        <f t="array" aca="1" ref="A23" ca="1">VLOOKUP(RIGHT(CELL("filename",$B21),LEN(CELL("filename",$B21))-FIND("]",CELL("filename",$B21))),'外部インタフェース一覧(計算用)'!$B:$G,6,FALSE)&amp;"_"&amp;$C23&amp;"_new"</f>
        <v>ORAL_FUNCTION_IMPROVE_SERVICE_PLAN_2024_FORM_0220_2021_is_gargle_new</v>
      </c>
      <c r="B23" s="196">
        <f>MAX($B$4:B22)+1</f>
        <v>20</v>
      </c>
      <c r="C23" s="173" t="s">
        <v>5955</v>
      </c>
      <c r="D23" s="173" t="s">
        <v>5956</v>
      </c>
      <c r="E23" s="20" t="str">
        <f ca="1">IF($F23="-", "追加", VLOOKUP($A23, summary!$H:$O, 6, FALSE))</f>
        <v>追加</v>
      </c>
      <c r="F23" s="20" t="str">
        <f ca="1">IF(VLOOKUP($A23, summary!$H:$O, 7, FALSE)="追加", "-", VLOOKUP($A23, summary!$H:$O, 7, FALSE))</f>
        <v>-</v>
      </c>
      <c r="G23" s="173" t="s">
        <v>5214</v>
      </c>
      <c r="H23" s="173" t="s">
        <v>5312</v>
      </c>
      <c r="I23" s="173">
        <v>1</v>
      </c>
      <c r="J23" s="20"/>
      <c r="K23" s="512"/>
      <c r="L23" s="201"/>
      <c r="M23" s="20"/>
      <c r="N23" s="20" t="s">
        <v>5957</v>
      </c>
      <c r="O23" s="20"/>
      <c r="P23" s="20" t="s">
        <v>5931</v>
      </c>
      <c r="Q23" s="20" t="s">
        <v>5263</v>
      </c>
    </row>
    <row r="24" spans="1:17" ht="33.75">
      <c r="A24" s="20" t="str" cm="1">
        <f t="array" aca="1" ref="A24" ca="1">VLOOKUP(RIGHT(CELL("filename",$B22),LEN(CELL("filename",$B22))-FIND("]",CELL("filename",$B22))),'外部インタフェース一覧(計算用)'!$B:$G,6,FALSE)&amp;"_"&amp;$C24&amp;"_new"</f>
        <v>ORAL_FUNCTION_IMPROVE_SERVICE_PLAN_2024_FORM_0220_2021_is_necessity_dental_visit_new</v>
      </c>
      <c r="B24" s="196">
        <f>MAX($B$4:B23)+1</f>
        <v>21</v>
      </c>
      <c r="C24" s="173" t="s">
        <v>5958</v>
      </c>
      <c r="D24" s="173" t="s">
        <v>5959</v>
      </c>
      <c r="E24" s="20" t="str">
        <f ca="1">IF($F24="-", "追加", VLOOKUP($A24, summary!$H:$O, 6, FALSE))</f>
        <v>追加</v>
      </c>
      <c r="F24" s="20" t="str">
        <f ca="1">IF(VLOOKUP($A24, summary!$H:$O, 7, FALSE)="追加", "-", VLOOKUP($A24, summary!$H:$O, 7, FALSE))</f>
        <v>-</v>
      </c>
      <c r="G24" s="173" t="s">
        <v>5214</v>
      </c>
      <c r="H24" s="173" t="s">
        <v>5312</v>
      </c>
      <c r="I24" s="173">
        <v>1</v>
      </c>
      <c r="J24" s="20"/>
      <c r="K24" s="201"/>
      <c r="L24" s="512"/>
      <c r="M24" s="510"/>
      <c r="N24" s="20" t="s">
        <v>5941</v>
      </c>
      <c r="O24" s="510"/>
      <c r="P24" s="20" t="s">
        <v>5931</v>
      </c>
      <c r="Q24" s="20" t="s">
        <v>5263</v>
      </c>
    </row>
    <row r="25" spans="1:17" ht="67.5">
      <c r="A25" s="20" t="str" cm="1">
        <f t="array" aca="1" ref="A25" ca="1">VLOOKUP(RIGHT(CELL("filename",$B23),LEN(CELL("filename",$B23))-FIND("]",CELL("filename",$B23))),'外部インタフェース一覧(計算用)'!$B:$G,6,FALSE)&amp;"_"&amp;$C25&amp;"_new"</f>
        <v>ORAL_FUNCTION_IMPROVE_SERVICE_PLAN_2024_FORM_0220_2021_is_possibility_of_tooth_denture_new</v>
      </c>
      <c r="B25" s="196">
        <f>MAX($B$4:B24)+1</f>
        <v>22</v>
      </c>
      <c r="C25" s="173" t="s">
        <v>5960</v>
      </c>
      <c r="D25" s="173" t="s">
        <v>5961</v>
      </c>
      <c r="E25" s="20" t="str">
        <f ca="1">IF($F25="-", "追加", VLOOKUP($A25, summary!$H:$O, 6, FALSE))</f>
        <v>追加</v>
      </c>
      <c r="F25" s="20" t="str">
        <f ca="1">IF(VLOOKUP($A25, summary!$H:$O, 7, FALSE)="追加", "-", VLOOKUP($A25, summary!$H:$O, 7, FALSE))</f>
        <v>-</v>
      </c>
      <c r="G25" s="173" t="s">
        <v>5214</v>
      </c>
      <c r="H25" s="173" t="s">
        <v>5312</v>
      </c>
      <c r="I25" s="173">
        <v>1</v>
      </c>
      <c r="J25" s="20"/>
      <c r="K25" s="201"/>
      <c r="L25" s="201"/>
      <c r="M25" s="20"/>
      <c r="N25" s="49" t="s">
        <v>5906</v>
      </c>
      <c r="O25" s="20" t="s">
        <v>5291</v>
      </c>
      <c r="P25" s="20" t="s">
        <v>5931</v>
      </c>
      <c r="Q25" s="20" t="s">
        <v>5263</v>
      </c>
    </row>
    <row r="26" spans="1:17" ht="67.5">
      <c r="A26" s="20" t="str" cm="1">
        <f t="array" aca="1" ref="A26" ca="1">VLOOKUP(RIGHT(CELL("filename",$B24),LEN(CELL("filename",$B24))-FIND("]",CELL("filename",$B24))),'外部インタフェース一覧(計算用)'!$B:$G,6,FALSE)&amp;"_"&amp;$C26&amp;"_new"</f>
        <v>ORAL_FUNCTION_IMPROVE_SERVICE_PLAN_2024_FORM_0220_2021_is_diseases_related_to_voice_language_function_new</v>
      </c>
      <c r="B26" s="196">
        <f>MAX($B$4:B25)+1</f>
        <v>23</v>
      </c>
      <c r="C26" s="173" t="s">
        <v>5962</v>
      </c>
      <c r="D26" s="173" t="s">
        <v>5963</v>
      </c>
      <c r="E26" s="20" t="str">
        <f ca="1">IF($F26="-", "追加", VLOOKUP($A26, summary!$H:$O, 6, FALSE))</f>
        <v>追加</v>
      </c>
      <c r="F26" s="20" t="str">
        <f ca="1">IF(VLOOKUP($A26, summary!$H:$O, 7, FALSE)="追加", "-", VLOOKUP($A26, summary!$H:$O, 7, FALSE))</f>
        <v>-</v>
      </c>
      <c r="G26" s="173" t="s">
        <v>5214</v>
      </c>
      <c r="H26" s="173" t="s">
        <v>5312</v>
      </c>
      <c r="I26" s="173">
        <v>1</v>
      </c>
      <c r="J26" s="20"/>
      <c r="K26" s="201"/>
      <c r="L26" s="201"/>
      <c r="M26" s="20"/>
      <c r="N26" s="49" t="s">
        <v>5906</v>
      </c>
      <c r="O26" s="20" t="s">
        <v>5291</v>
      </c>
      <c r="P26" s="20" t="s">
        <v>5931</v>
      </c>
      <c r="Q26" s="20" t="s">
        <v>5263</v>
      </c>
    </row>
    <row r="27" spans="1:17" ht="67.5">
      <c r="A27" s="20" t="str" cm="1">
        <f t="array" aca="1" ref="A27" ca="1">VLOOKUP(RIGHT(CELL("filename",$B25),LEN(CELL("filename",$B25))-FIND("]",CELL("filename",$B25))),'外部インタフェース一覧(計算用)'!$B:$G,6,FALSE)&amp;"_"&amp;$C27&amp;"_new"</f>
        <v>ORAL_FUNCTION_IMPROVE_SERVICE_PLAN_2024_FORM_0220_2021_is_other_diseases_new</v>
      </c>
      <c r="B27" s="196">
        <f>MAX($B$4:B26)+1</f>
        <v>24</v>
      </c>
      <c r="C27" s="173" t="s">
        <v>5964</v>
      </c>
      <c r="D27" s="173" t="s">
        <v>5965</v>
      </c>
      <c r="E27" s="20" t="str">
        <f ca="1">IF($F27="-", "追加", VLOOKUP($A27, summary!$H:$O, 6, FALSE))</f>
        <v>追加</v>
      </c>
      <c r="F27" s="20" t="str">
        <f ca="1">IF(VLOOKUP($A27, summary!$H:$O, 7, FALSE)="追加", "-", VLOOKUP($A27, summary!$H:$O, 7, FALSE))</f>
        <v>-</v>
      </c>
      <c r="G27" s="173" t="s">
        <v>5214</v>
      </c>
      <c r="H27" s="173" t="s">
        <v>5312</v>
      </c>
      <c r="I27" s="173">
        <v>1</v>
      </c>
      <c r="J27" s="20"/>
      <c r="K27" s="201"/>
      <c r="L27" s="201"/>
      <c r="M27" s="20"/>
      <c r="N27" s="49" t="s">
        <v>5906</v>
      </c>
      <c r="O27" s="20" t="s">
        <v>5291</v>
      </c>
      <c r="P27" s="20" t="s">
        <v>5931</v>
      </c>
      <c r="Q27" s="20" t="s">
        <v>5263</v>
      </c>
    </row>
    <row r="28" spans="1:17" ht="57" customHeight="1">
      <c r="A28" s="20" t="str" cm="1">
        <f t="array" aca="1" ref="A28" ca="1">VLOOKUP(RIGHT(CELL("filename",$B26),LEN(CELL("filename",$B26))-FIND("]",CELL("filename",$B26))),'外部インタフェース一覧(計算用)'!$B:$G,6,FALSE)&amp;"_"&amp;$C28&amp;"_new"</f>
        <v>ORAL_FUNCTION_IMPROVE_SERVICE_PLAN_2024_FORM_0220_2021_other_diseases_contents_new</v>
      </c>
      <c r="B28" s="196">
        <f>MAX($B$4:B27)+1</f>
        <v>25</v>
      </c>
      <c r="C28" s="173" t="s">
        <v>5966</v>
      </c>
      <c r="D28" s="173" t="s">
        <v>5967</v>
      </c>
      <c r="E28" s="20" t="str">
        <f ca="1">IF($F28="-", "追加", VLOOKUP($A28, summary!$H:$O, 6, FALSE))</f>
        <v>追加</v>
      </c>
      <c r="F28" s="20" t="str">
        <f ca="1">IF(VLOOKUP($A28, summary!$H:$O, 7, FALSE)="追加", "-", VLOOKUP($A28, summary!$H:$O, 7, FALSE))</f>
        <v>-</v>
      </c>
      <c r="G28" s="173" t="s">
        <v>5214</v>
      </c>
      <c r="H28" s="173" t="s">
        <v>5334</v>
      </c>
      <c r="I28" s="173">
        <v>100</v>
      </c>
      <c r="J28" s="20"/>
      <c r="K28" s="201"/>
      <c r="L28" s="201"/>
      <c r="M28" s="20"/>
      <c r="N28" s="20" t="s">
        <v>5355</v>
      </c>
      <c r="O28" s="20" t="str">
        <f>D27&amp;"=1:ありの場合入力可能"</f>
        <v>特記事項　その他=1:ありの場合入力可能</v>
      </c>
      <c r="P28" s="20" t="s">
        <v>5335</v>
      </c>
      <c r="Q28" s="344" t="s">
        <v>5336</v>
      </c>
    </row>
    <row r="29" spans="1:17" s="8" customFormat="1" ht="33.75">
      <c r="A29" s="20" t="str" cm="1">
        <f t="array" aca="1" ref="A29" ca="1">VLOOKUP(RIGHT(CELL("filename",$B27),LEN(CELL("filename",$B27))-FIND("]",CELL("filename",$B27))),'外部インタフェース一覧(計算用)'!$B:$G,6,FALSE)&amp;"_"&amp;$C29&amp;"_new"</f>
        <v>ORAL_FUNCTION_IMPROVE_SERVICE_PLAN_2024_FORM_0220_2021_version_new</v>
      </c>
      <c r="B29" s="196">
        <f>MAX($B$4:B28)+1</f>
        <v>26</v>
      </c>
      <c r="C29" s="172" t="s">
        <v>265</v>
      </c>
      <c r="D29" s="173" t="s">
        <v>5469</v>
      </c>
      <c r="E29" s="20" t="str">
        <f ca="1">IF($F29="-", "追加", VLOOKUP($A29, summary!$H:$O, 6, FALSE))</f>
        <v>version</v>
      </c>
      <c r="F29" s="20" t="str">
        <f ca="1">IF(VLOOKUP($A29, summary!$H:$O, 7, FALSE)="追加", "-", VLOOKUP($A29, summary!$H:$O, 7, FALSE))</f>
        <v>バージョン番号</v>
      </c>
      <c r="G29" s="172" t="s">
        <v>5214</v>
      </c>
      <c r="H29" s="172" t="s">
        <v>5245</v>
      </c>
      <c r="I29" s="172">
        <v>4</v>
      </c>
      <c r="J29" s="172"/>
      <c r="K29" s="18" t="s">
        <v>5216</v>
      </c>
      <c r="L29" s="318"/>
      <c r="M29" s="19"/>
      <c r="N29" s="331" t="s">
        <v>5470</v>
      </c>
      <c r="O29" s="19" t="s">
        <v>5291</v>
      </c>
      <c r="P29" s="19" t="s">
        <v>5285</v>
      </c>
      <c r="Q29" s="297" t="s">
        <v>5286</v>
      </c>
    </row>
  </sheetData>
  <autoFilter ref="B3:P29" xr:uid="{00000000-0009-0000-0000-000009000000}"/>
  <phoneticPr fontId="4"/>
  <dataValidations count="2">
    <dataValidation showInputMessage="1" sqref="G29:H29 G4:H9 B4:B29" xr:uid="{7E5C28A9-A58A-4A78-8EEF-CB0FFA916B37}"/>
    <dataValidation type="list" allowBlank="1" showInputMessage="1" sqref="K4:K8 K10:K29" xr:uid="{8E2ACCCD-0FD9-4F08-BC6C-8B22292D7980}">
      <formula1>"◎,○,●"</formula1>
    </dataValidation>
  </dataValidations>
  <hyperlinks>
    <hyperlink ref="P1" location="外部インタフェース一覧!A1" display="外部インターフェース一覧へ" xr:uid="{13F8E681-4B05-446C-AE98-25935FE5ECE5}"/>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44BF81-5BBA-4750-980E-2CBF02C5F3A5}">
  <sheetPr codeName="Sheet15">
    <pageSetUpPr fitToPage="1"/>
  </sheetPr>
  <dimension ref="A1:Q46"/>
  <sheetViews>
    <sheetView view="pageBreakPreview" zoomScale="85" zoomScaleNormal="70" zoomScaleSheetLayoutView="85" workbookViewId="0">
      <pane ySplit="3" topLeftCell="A4" activePane="bottomLeft" state="frozen"/>
      <selection activeCell="G1" sqref="G1"/>
      <selection pane="bottomLeft"/>
    </sheetView>
  </sheetViews>
  <sheetFormatPr defaultColWidth="8.625" defaultRowHeight="13.5"/>
  <cols>
    <col min="1" max="1" width="38.875" style="32" hidden="1" customWidth="1"/>
    <col min="2" max="2" width="5.125" style="6" customWidth="1"/>
    <col min="3" max="3" width="14.5" style="6" customWidth="1"/>
    <col min="4" max="6" width="25" style="32" customWidth="1"/>
    <col min="7" max="11" width="8.875" style="6" customWidth="1"/>
    <col min="12" max="12" width="18.75" style="6" customWidth="1"/>
    <col min="13" max="13" width="13" style="6" customWidth="1"/>
    <col min="14" max="14" width="26" style="6" customWidth="1"/>
    <col min="15" max="16" width="38" style="6" customWidth="1"/>
    <col min="17" max="17" width="41.625" style="223" bestFit="1" customWidth="1"/>
    <col min="18" max="16384" width="8.625" style="6"/>
  </cols>
  <sheetData>
    <row r="1" spans="1:17" ht="23.45" customHeight="1">
      <c r="B1" s="25" t="s">
        <v>5968</v>
      </c>
      <c r="K1" s="25" t="s">
        <v>5195</v>
      </c>
      <c r="P1" s="341" t="s">
        <v>5969</v>
      </c>
    </row>
    <row r="2" spans="1:17" ht="21" customHeight="1">
      <c r="K2" s="25" t="s">
        <v>5197</v>
      </c>
      <c r="P2" s="341"/>
    </row>
    <row r="3" spans="1:17" ht="22.5" customHeight="1"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ORAL_FUNCTION_IMPROVE_SERVICE_PLAN_2024_FORM_0220_2021_care_facility_id_new</v>
      </c>
      <c r="B4" s="251">
        <f>ROW(B4)-3</f>
        <v>1</v>
      </c>
      <c r="C4" s="55" t="s">
        <v>223</v>
      </c>
      <c r="D4" s="252" t="s">
        <v>5289</v>
      </c>
      <c r="E4" s="20" t="str">
        <f ca="1">IF($F4="-", "追加", VLOOKUP($A4, summary!$H:$O, 6, FALSE))</f>
        <v>care_facility_id</v>
      </c>
      <c r="F4" s="20" t="str">
        <f ca="1">IF(VLOOKUP($A4, summary!$H:$O, 7, FALSE)="追加", "-", VLOOKUP($A4, summary!$H:$O, 7, FALSE))</f>
        <v>事業所番号</v>
      </c>
      <c r="G4" s="332" t="s">
        <v>5214</v>
      </c>
      <c r="H4" s="45" t="s">
        <v>5290</v>
      </c>
      <c r="I4" s="55">
        <v>10</v>
      </c>
      <c r="J4" s="256"/>
      <c r="K4" s="257" t="s">
        <v>5216</v>
      </c>
      <c r="L4" s="257"/>
      <c r="M4" s="193"/>
      <c r="N4" s="193"/>
      <c r="O4" s="258" t="s">
        <v>5291</v>
      </c>
      <c r="P4" s="255" t="s">
        <v>5292</v>
      </c>
      <c r="Q4" s="255" t="s">
        <v>5293</v>
      </c>
    </row>
    <row r="5" spans="1:17" s="8" customFormat="1" ht="33.75">
      <c r="A5" s="20" t="str" cm="1">
        <f t="array" aca="1" ref="A5" ca="1">VLOOKUP(RIGHT(CELL("filename",$B2),LEN(CELL("filename",$B2))-FIND("]",CELL("filename",$B2))),'外部インタフェース一覧(計算用)'!$B:$G,6,FALSE)&amp;"_"&amp;$C5&amp;"_new"</f>
        <v>ORAL_FUNCTION_IMPROVE_SERVICE_PLAN_2024_FORM_0220_2021_service_code_new</v>
      </c>
      <c r="B5" s="229">
        <f>MAX($B$4)+1</f>
        <v>2</v>
      </c>
      <c r="C5" s="239" t="s">
        <v>225</v>
      </c>
      <c r="D5" s="49" t="s">
        <v>5294</v>
      </c>
      <c r="E5" s="20" t="str">
        <f ca="1">IF($F5="-", "追加", VLOOKUP($A5, summary!$H:$O, 6, FALSE))</f>
        <v>service_code</v>
      </c>
      <c r="F5" s="20" t="str">
        <f ca="1">IF(VLOOKUP($A5, summary!$H:$O, 7, FALSE)="追加", "-", VLOOKUP($A5, summary!$H:$O, 7, FALSE))</f>
        <v>サービス種類コード</v>
      </c>
      <c r="G5" s="49" t="s">
        <v>5295</v>
      </c>
      <c r="H5" s="187" t="s">
        <v>5290</v>
      </c>
      <c r="I5" s="239">
        <v>2</v>
      </c>
      <c r="J5" s="260"/>
      <c r="K5" s="209" t="s">
        <v>5216</v>
      </c>
      <c r="L5" s="209"/>
      <c r="M5" s="46"/>
      <c r="N5" s="46"/>
      <c r="O5" s="49"/>
      <c r="P5" s="239" t="s">
        <v>5292</v>
      </c>
      <c r="Q5" s="239" t="s">
        <v>5970</v>
      </c>
    </row>
    <row r="6" spans="1:17" s="8" customFormat="1" ht="33.75" customHeight="1">
      <c r="A6" s="20" t="str" cm="1">
        <f t="array" aca="1" ref="A6" ca="1">VLOOKUP(RIGHT(CELL("filename",$B3),LEN(CELL("filename",$B3))-FIND("]",CELL("filename",$B3))),'外部インタフェース一覧(計算用)'!$B:$G,6,FALSE)&amp;"_"&amp;$C6&amp;"_new"</f>
        <v>ORAL_FUNCTION_IMPROVE_SERVICE_PLAN_2024_FORM_0220_2021_insurer_no_new</v>
      </c>
      <c r="B6" s="229">
        <f>MAX($B$4:B5)+1</f>
        <v>3</v>
      </c>
      <c r="C6" s="239" t="s">
        <v>229</v>
      </c>
      <c r="D6" s="239" t="s">
        <v>5297</v>
      </c>
      <c r="E6" s="20" t="str">
        <f ca="1">IF($F6="-", "追加", VLOOKUP($A6, summary!$H:$O, 6, FALSE))</f>
        <v>insurer_no</v>
      </c>
      <c r="F6" s="20" t="str">
        <f ca="1">IF(VLOOKUP($A6, summary!$H:$O, 7, FALSE)="追加", "-", VLOOKUP($A6, summary!$H:$O, 7, FALSE))</f>
        <v>保険者番号</v>
      </c>
      <c r="G6" s="49" t="s">
        <v>5298</v>
      </c>
      <c r="H6" s="172" t="s">
        <v>5245</v>
      </c>
      <c r="I6" s="239">
        <v>6</v>
      </c>
      <c r="J6" s="260"/>
      <c r="K6" s="209" t="s">
        <v>5216</v>
      </c>
      <c r="L6" s="209"/>
      <c r="M6" s="46"/>
      <c r="N6" s="46"/>
      <c r="O6" s="49"/>
      <c r="P6" s="49"/>
      <c r="Q6" s="239" t="s">
        <v>5300</v>
      </c>
    </row>
    <row r="7" spans="1:17" s="8" customFormat="1" ht="45">
      <c r="A7" s="20" t="str" cm="1">
        <f t="array" aca="1" ref="A7" ca="1">VLOOKUP(RIGHT(CELL("filename",$B4),LEN(CELL("filename",$B4))-FIND("]",CELL("filename",$B4))),'外部インタフェース一覧(計算用)'!$B:$G,6,FALSE)&amp;"_"&amp;$C7&amp;"_new"</f>
        <v>ORAL_FUNCTION_IMPROVE_SERVICE_PLAN_2024_FORM_0220_2021_insured_no_new</v>
      </c>
      <c r="B7" s="229">
        <f>MAX($B$4:B6)+1</f>
        <v>4</v>
      </c>
      <c r="C7" s="239" t="s">
        <v>231</v>
      </c>
      <c r="D7" s="239" t="s">
        <v>5301</v>
      </c>
      <c r="E7" s="20" t="str">
        <f ca="1">IF($F7="-", "追加", VLOOKUP($A7, summary!$H:$O, 6, FALSE))</f>
        <v>insured_no</v>
      </c>
      <c r="F7" s="20" t="str">
        <f ca="1">IF(VLOOKUP($A7, summary!$H:$O, 7, FALSE)="追加", "-", VLOOKUP($A7, summary!$H:$O, 7, FALSE))</f>
        <v>被保険者番号</v>
      </c>
      <c r="G7" s="49" t="s">
        <v>5214</v>
      </c>
      <c r="H7" s="187" t="s">
        <v>5290</v>
      </c>
      <c r="I7" s="239">
        <v>10</v>
      </c>
      <c r="J7" s="260"/>
      <c r="K7" s="293" t="s">
        <v>5216</v>
      </c>
      <c r="L7" s="293"/>
      <c r="M7" s="294"/>
      <c r="N7" s="294"/>
      <c r="O7" s="336" t="s">
        <v>5228</v>
      </c>
      <c r="P7" s="291" t="s">
        <v>5292</v>
      </c>
      <c r="Q7" s="239" t="s">
        <v>5302</v>
      </c>
    </row>
    <row r="8" spans="1:17" s="8" customFormat="1" ht="78.75">
      <c r="A8" s="20" t="str" cm="1">
        <f t="array" aca="1" ref="A8" ca="1">VLOOKUP(RIGHT(CELL("filename",$B5),LEN(CELL("filename",$B5))-FIND("]",CELL("filename",$B5))),'外部インタフェース一覧(計算用)'!$B:$G,6,FALSE)&amp;"_"&amp;$C8&amp;"_new"</f>
        <v>ORAL_FUNCTION_IMPROVE_SERVICE_PLAN_2024_FORM_0220_2021_external_system_management_number_new</v>
      </c>
      <c r="B8" s="345">
        <f>MAX($B$4:B7)+1</f>
        <v>5</v>
      </c>
      <c r="C8" s="291" t="s">
        <v>227</v>
      </c>
      <c r="D8" s="291" t="s">
        <v>5303</v>
      </c>
      <c r="E8" s="20" t="str">
        <f ca="1">IF($F8="-", "追加", VLOOKUP($A8, summary!$H:$O, 6, FALSE))</f>
        <v>external_system_management_number</v>
      </c>
      <c r="F8" s="20" t="str">
        <f ca="1">IF(VLOOKUP($A8, summary!$H:$O, 7, FALSE)="追加", "-", VLOOKUP($A8, summary!$H:$O, 7, FALSE))</f>
        <v>外部システム管理番号</v>
      </c>
      <c r="G8" s="261" t="s">
        <v>5214</v>
      </c>
      <c r="H8" s="231" t="s">
        <v>5290</v>
      </c>
      <c r="I8" s="291">
        <v>150</v>
      </c>
      <c r="J8" s="346"/>
      <c r="K8" s="293" t="s">
        <v>5216</v>
      </c>
      <c r="L8" s="293"/>
      <c r="M8" s="294"/>
      <c r="N8" s="294"/>
      <c r="O8" s="336" t="s">
        <v>5925</v>
      </c>
      <c r="P8" s="261"/>
      <c r="Q8" s="347" t="s">
        <v>5305</v>
      </c>
    </row>
    <row r="9" spans="1:17" ht="67.5">
      <c r="A9" s="20" t="str" cm="1">
        <f t="array" aca="1" ref="A9" ca="1">VLOOKUP(RIGHT(CELL("filename",$B6),LEN(CELL("filename",$B6))-FIND("]",CELL("filename",$B6))),'外部インタフェース一覧(計算用)'!$B:$G,6,FALSE)&amp;"_"&amp;$C9&amp;"_new"</f>
        <v>ORAL_FUNCTION_IMPROVE_SERVICE_PLAN_2024_FORM_0220_2021_external_system_management_detail_number_new</v>
      </c>
      <c r="B9" s="348">
        <f>MAX($B$4:B8)+1</f>
        <v>6</v>
      </c>
      <c r="C9" s="20"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5971</v>
      </c>
      <c r="P9" s="173" t="s">
        <v>5324</v>
      </c>
      <c r="Q9" s="298" t="s">
        <v>5305</v>
      </c>
    </row>
    <row r="10" spans="1:17" ht="33.75">
      <c r="A10" s="20" t="str" cm="1">
        <f t="array" aca="1" ref="A10" ca="1">VLOOKUP(RIGHT(CELL("filename",$B7),LEN(CELL("filename",$B7))-FIND("]",CELL("filename",$B7))),'外部インタフェース一覧(計算用)'!$B:$G,6,FALSE)&amp;"_"&amp;$C10&amp;"_new"</f>
        <v>ORAL_FUNCTION_IMPROVE_SERVICE_PLAN_2024_FORM_0220_2021_plan_create_date_new</v>
      </c>
      <c r="B10" s="348">
        <f>MAX($B$4:B9)+1</f>
        <v>7</v>
      </c>
      <c r="C10" s="173" t="s">
        <v>5972</v>
      </c>
      <c r="D10" s="173" t="s">
        <v>1470</v>
      </c>
      <c r="E10" s="20" t="str">
        <f ca="1">IF($F10="-", "追加", VLOOKUP($A10, summary!$H:$O, 6, FALSE))</f>
        <v>plan_create_date</v>
      </c>
      <c r="F10" s="20" t="str">
        <f ca="1">IF(VLOOKUP($A10, summary!$H:$O, 7, FALSE)="追加", "-", VLOOKUP($A10, summary!$H:$O, 7, FALSE))</f>
        <v>口腔機能改善管理計画　作成日</v>
      </c>
      <c r="G10" s="173" t="s">
        <v>5214</v>
      </c>
      <c r="H10" s="173" t="s">
        <v>5312</v>
      </c>
      <c r="I10" s="173">
        <v>8</v>
      </c>
      <c r="J10" s="20"/>
      <c r="K10" s="201" t="s">
        <v>5216</v>
      </c>
      <c r="L10" s="20" t="s">
        <v>5248</v>
      </c>
      <c r="M10" s="20" t="s">
        <v>5249</v>
      </c>
      <c r="N10" s="20" t="s">
        <v>5355</v>
      </c>
      <c r="O10" s="20" t="s">
        <v>5816</v>
      </c>
      <c r="P10" s="20"/>
      <c r="Q10" s="179" t="s">
        <v>5521</v>
      </c>
    </row>
    <row r="11" spans="1:17" ht="67.5">
      <c r="A11" s="20" t="str" cm="1">
        <f t="array" aca="1" ref="A11" ca="1">VLOOKUP(RIGHT(CELL("filename",$B8),LEN(CELL("filename",$B8))-FIND("]",CELL("filename",$B8))),'外部インタフェース一覧(計算用)'!$B:$G,6,FALSE)&amp;"_"&amp;$C11&amp;"_new"</f>
        <v>ORAL_FUNCTION_IMPROVE_SERVICE_PLAN_2024_FORM_0220_2021_planner_01_new</v>
      </c>
      <c r="B11" s="348">
        <f>MAX($B$4:B10)+1</f>
        <v>8</v>
      </c>
      <c r="C11" s="173" t="s">
        <v>5973</v>
      </c>
      <c r="D11" s="173" t="s">
        <v>5974</v>
      </c>
      <c r="E11" s="20" t="str">
        <f ca="1">IF($F11="-", "追加", VLOOKUP($A11, summary!$H:$O, 6, FALSE))</f>
        <v>planner_01</v>
      </c>
      <c r="F11" s="20" t="str">
        <f ca="1">IF(VLOOKUP($A11, summary!$H:$O, 7, FALSE)="追加", "-", VLOOKUP($A11, summary!$H:$O, 7, FALSE))</f>
        <v>口腔機能改善管理計画　計画立案者　看護職員</v>
      </c>
      <c r="G11" s="173" t="s">
        <v>5214</v>
      </c>
      <c r="H11" s="173" t="s">
        <v>5312</v>
      </c>
      <c r="I11" s="173">
        <v>1</v>
      </c>
      <c r="J11" s="20"/>
      <c r="K11" s="201" t="s">
        <v>5323</v>
      </c>
      <c r="L11" s="201"/>
      <c r="M11" s="20"/>
      <c r="N11" s="49" t="s">
        <v>5906</v>
      </c>
      <c r="O11" s="20" t="s">
        <v>5291</v>
      </c>
      <c r="P11" s="20"/>
      <c r="Q11" s="349" t="s">
        <v>5263</v>
      </c>
    </row>
    <row r="12" spans="1:17" ht="67.5">
      <c r="A12" s="20" t="str" cm="1">
        <f t="array" aca="1" ref="A12" ca="1">VLOOKUP(RIGHT(CELL("filename",$B9),LEN(CELL("filename",$B9))-FIND("]",CELL("filename",$B9))),'外部インタフェース一覧(計算用)'!$B:$G,6,FALSE)&amp;"_"&amp;$C12&amp;"_new"</f>
        <v>ORAL_FUNCTION_IMPROVE_SERVICE_PLAN_2024_FORM_0220_2021_planner_02_new</v>
      </c>
      <c r="B12" s="348">
        <f>MAX($B$4:B11)+1</f>
        <v>9</v>
      </c>
      <c r="C12" s="173" t="s">
        <v>5975</v>
      </c>
      <c r="D12" s="173" t="s">
        <v>5976</v>
      </c>
      <c r="E12" s="20" t="str">
        <f ca="1">IF($F12="-", "追加", VLOOKUP($A12, summary!$H:$O, 6, FALSE))</f>
        <v>planner_02</v>
      </c>
      <c r="F12" s="20" t="str">
        <f ca="1">IF(VLOOKUP($A12, summary!$H:$O, 7, FALSE)="追加", "-", VLOOKUP($A12, summary!$H:$O, 7, FALSE))</f>
        <v>口腔機能改善管理計画　計画立案者　歯科衛生士</v>
      </c>
      <c r="G12" s="173" t="s">
        <v>5214</v>
      </c>
      <c r="H12" s="173" t="s">
        <v>5312</v>
      </c>
      <c r="I12" s="173">
        <v>1</v>
      </c>
      <c r="J12" s="20"/>
      <c r="K12" s="201" t="s">
        <v>5323</v>
      </c>
      <c r="L12" s="201"/>
      <c r="M12" s="20"/>
      <c r="N12" s="49" t="s">
        <v>5906</v>
      </c>
      <c r="O12" s="20" t="s">
        <v>5291</v>
      </c>
      <c r="P12" s="20"/>
      <c r="Q12" s="349" t="s">
        <v>5263</v>
      </c>
    </row>
    <row r="13" spans="1:17" ht="67.5">
      <c r="A13" s="20" t="str" cm="1">
        <f t="array" aca="1" ref="A13" ca="1">VLOOKUP(RIGHT(CELL("filename",$B10),LEN(CELL("filename",$B10))-FIND("]",CELL("filename",$B10))),'外部インタフェース一覧(計算用)'!$B:$G,6,FALSE)&amp;"_"&amp;$C13&amp;"_new"</f>
        <v>ORAL_FUNCTION_IMPROVE_SERVICE_PLAN_2024_FORM_0220_2021_planner_03_new</v>
      </c>
      <c r="B13" s="251">
        <f>MAX($B$4:B12)+1</f>
        <v>10</v>
      </c>
      <c r="C13" s="255" t="s">
        <v>5977</v>
      </c>
      <c r="D13" s="255" t="s">
        <v>5978</v>
      </c>
      <c r="E13" s="20" t="str">
        <f ca="1">IF($F13="-", "追加", VLOOKUP($A13, summary!$H:$O, 6, FALSE))</f>
        <v>planner_03</v>
      </c>
      <c r="F13" s="20" t="str">
        <f ca="1">IF(VLOOKUP($A13, summary!$H:$O, 7, FALSE)="追加", "-", VLOOKUP($A13, summary!$H:$O, 7, FALSE))</f>
        <v>口腔機能改善管理計画　計画立案者　言語聴覚士</v>
      </c>
      <c r="G13" s="255" t="s">
        <v>5214</v>
      </c>
      <c r="H13" s="255" t="s">
        <v>5312</v>
      </c>
      <c r="I13" s="255">
        <v>1</v>
      </c>
      <c r="J13" s="258"/>
      <c r="K13" s="201" t="s">
        <v>5323</v>
      </c>
      <c r="L13" s="318"/>
      <c r="M13" s="19"/>
      <c r="N13" s="49" t="s">
        <v>5906</v>
      </c>
      <c r="O13" s="19" t="s">
        <v>5291</v>
      </c>
      <c r="P13" s="19"/>
      <c r="Q13" s="297" t="s">
        <v>5263</v>
      </c>
    </row>
    <row r="14" spans="1:17" ht="67.5">
      <c r="A14" s="20" t="str" cm="1">
        <f t="array" aca="1" ref="A14" ca="1">VLOOKUP(RIGHT(CELL("filename",$B11),LEN(CELL("filename",$B11))-FIND("]",CELL("filename",$B11))),'外部インタフェース一覧(計算用)'!$B:$G,6,FALSE)&amp;"_"&amp;$C14&amp;"_new"</f>
        <v>ORAL_FUNCTION_IMPROVE_SERVICE_PLAN_2024_FORM_0220_2021_service_provider_01_new</v>
      </c>
      <c r="B14" s="229">
        <f>MAX($B$4:B13)+1</f>
        <v>11</v>
      </c>
      <c r="C14" s="239" t="s">
        <v>5979</v>
      </c>
      <c r="D14" s="239" t="s">
        <v>5980</v>
      </c>
      <c r="E14" s="20" t="str">
        <f ca="1">IF($F14="-", "追加", VLOOKUP($A14, summary!$H:$O, 6, FALSE))</f>
        <v>service_provider_01</v>
      </c>
      <c r="F14" s="20" t="str">
        <f ca="1">IF(VLOOKUP($A14, summary!$H:$O, 7, FALSE)="追加", "-", VLOOKUP($A14, summary!$H:$O, 7, FALSE))</f>
        <v>口腔機能改善管理計画　サービス提供者　看護職員</v>
      </c>
      <c r="G14" s="239" t="s">
        <v>5214</v>
      </c>
      <c r="H14" s="239" t="s">
        <v>5312</v>
      </c>
      <c r="I14" s="239">
        <v>1</v>
      </c>
      <c r="J14" s="49"/>
      <c r="K14" s="201" t="s">
        <v>5323</v>
      </c>
      <c r="L14" s="318"/>
      <c r="M14" s="19"/>
      <c r="N14" s="49" t="s">
        <v>5906</v>
      </c>
      <c r="O14" s="19" t="s">
        <v>5291</v>
      </c>
      <c r="P14" s="19"/>
      <c r="Q14" s="297" t="s">
        <v>5263</v>
      </c>
    </row>
    <row r="15" spans="1:17" ht="67.5">
      <c r="A15" s="20" t="str" cm="1">
        <f t="array" aca="1" ref="A15" ca="1">VLOOKUP(RIGHT(CELL("filename",$B12),LEN(CELL("filename",$B12))-FIND("]",CELL("filename",$B12))),'外部インタフェース一覧(計算用)'!$B:$G,6,FALSE)&amp;"_"&amp;$C15&amp;"_new"</f>
        <v>ORAL_FUNCTION_IMPROVE_SERVICE_PLAN_2024_FORM_0220_2021_service_provider_02_new</v>
      </c>
      <c r="B15" s="229">
        <f>MAX($B$4:B14)+1</f>
        <v>12</v>
      </c>
      <c r="C15" s="239" t="s">
        <v>5981</v>
      </c>
      <c r="D15" s="239" t="s">
        <v>5982</v>
      </c>
      <c r="E15" s="20" t="str">
        <f ca="1">IF($F15="-", "追加", VLOOKUP($A15, summary!$H:$O, 6, FALSE))</f>
        <v>service_provider_02</v>
      </c>
      <c r="F15" s="20" t="str">
        <f ca="1">IF(VLOOKUP($A15, summary!$H:$O, 7, FALSE)="追加", "-", VLOOKUP($A15, summary!$H:$O, 7, FALSE))</f>
        <v>口腔機能改善管理計画　サービス提供者　歯科衛生士</v>
      </c>
      <c r="G15" s="239" t="s">
        <v>5214</v>
      </c>
      <c r="H15" s="239" t="s">
        <v>5312</v>
      </c>
      <c r="I15" s="239">
        <v>1</v>
      </c>
      <c r="J15" s="49"/>
      <c r="K15" s="201" t="s">
        <v>5323</v>
      </c>
      <c r="L15" s="318"/>
      <c r="M15" s="19"/>
      <c r="N15" s="49" t="s">
        <v>5906</v>
      </c>
      <c r="O15" s="19" t="s">
        <v>5291</v>
      </c>
      <c r="P15" s="19"/>
      <c r="Q15" s="297" t="s">
        <v>5263</v>
      </c>
    </row>
    <row r="16" spans="1:17" ht="67.5">
      <c r="A16" s="20" t="str" cm="1">
        <f t="array" aca="1" ref="A16" ca="1">VLOOKUP(RIGHT(CELL("filename",$B13),LEN(CELL("filename",$B13))-FIND("]",CELL("filename",$B13))),'外部インタフェース一覧(計算用)'!$B:$G,6,FALSE)&amp;"_"&amp;$C16&amp;"_new"</f>
        <v>ORAL_FUNCTION_IMPROVE_SERVICE_PLAN_2024_FORM_0220_2021_service_provider_03_new</v>
      </c>
      <c r="B16" s="229">
        <f>MAX($B$4:B15)+1</f>
        <v>13</v>
      </c>
      <c r="C16" s="239" t="s">
        <v>5983</v>
      </c>
      <c r="D16" s="239" t="s">
        <v>5984</v>
      </c>
      <c r="E16" s="20" t="str">
        <f ca="1">IF($F16="-", "追加", VLOOKUP($A16, summary!$H:$O, 6, FALSE))</f>
        <v>service_provider_03</v>
      </c>
      <c r="F16" s="20" t="str">
        <f ca="1">IF(VLOOKUP($A16, summary!$H:$O, 7, FALSE)="追加", "-", VLOOKUP($A16, summary!$H:$O, 7, FALSE))</f>
        <v>口腔機能改善管理計画　サービス提供者　言語聴覚士</v>
      </c>
      <c r="G16" s="239" t="s">
        <v>5214</v>
      </c>
      <c r="H16" s="239" t="s">
        <v>5312</v>
      </c>
      <c r="I16" s="239">
        <v>1</v>
      </c>
      <c r="J16" s="49"/>
      <c r="K16" s="201" t="s">
        <v>5323</v>
      </c>
      <c r="L16" s="318"/>
      <c r="M16" s="19"/>
      <c r="N16" s="49" t="s">
        <v>5906</v>
      </c>
      <c r="O16" s="19" t="s">
        <v>5291</v>
      </c>
      <c r="P16" s="19"/>
      <c r="Q16" s="297" t="s">
        <v>5263</v>
      </c>
    </row>
    <row r="17" spans="1:17" ht="67.5">
      <c r="A17" s="20" t="str" cm="1">
        <f t="array" aca="1" ref="A17" ca="1">VLOOKUP(RIGHT(CELL("filename",$B14),LEN(CELL("filename",$B14))-FIND("]",CELL("filename",$B14))),'外部インタフェース一覧(計算用)'!$B:$G,6,FALSE)&amp;"_"&amp;$C17&amp;"_new"</f>
        <v>ORAL_FUNCTION_IMPROVE_SERVICE_PLAN_2024_FORM_0220_2021_is_dental_disease_new</v>
      </c>
      <c r="B17" s="229">
        <f>MAX($B$4:B16)+1</f>
        <v>14</v>
      </c>
      <c r="C17" s="49" t="s">
        <v>5985</v>
      </c>
      <c r="D17" s="239" t="s">
        <v>5986</v>
      </c>
      <c r="E17" s="20" t="str">
        <f ca="1">IF($F17="-", "追加", VLOOKUP($A17, summary!$H:$O, 6, FALSE))</f>
        <v>追加</v>
      </c>
      <c r="F17" s="20" t="str">
        <f ca="1">IF(VLOOKUP($A17, summary!$H:$O, 7, FALSE)="追加", "-", VLOOKUP($A17, summary!$H:$O, 7, FALSE))</f>
        <v>-</v>
      </c>
      <c r="G17" s="239" t="s">
        <v>5214</v>
      </c>
      <c r="H17" s="239" t="s">
        <v>5312</v>
      </c>
      <c r="I17" s="239">
        <v>1</v>
      </c>
      <c r="J17" s="49"/>
      <c r="K17" s="201" t="s">
        <v>5323</v>
      </c>
      <c r="L17" s="318"/>
      <c r="M17" s="19"/>
      <c r="N17" s="49" t="s">
        <v>5906</v>
      </c>
      <c r="O17" s="19"/>
      <c r="P17" s="19"/>
      <c r="Q17" s="297" t="s">
        <v>5263</v>
      </c>
    </row>
    <row r="18" spans="1:17" ht="38.25" customHeight="1">
      <c r="A18" s="20" t="str" cm="1">
        <f t="array" aca="1" ref="A18" ca="1">VLOOKUP(RIGHT(CELL("filename",$B15),LEN(CELL("filename",$B15))-FIND("]",CELL("filename",$B15))),'外部インタフェース一覧(計算用)'!$B:$G,6,FALSE)&amp;"_"&amp;$C18&amp;"_new"</f>
        <v>ORAL_FUNCTION_IMPROVE_SERVICE_PLAN_2024_FORM_0220_2021_is_dental_disease_detail_prevention_new</v>
      </c>
      <c r="B18" s="229">
        <v>15</v>
      </c>
      <c r="C18" s="49" t="s">
        <v>5842</v>
      </c>
      <c r="D18" s="239" t="s">
        <v>5987</v>
      </c>
      <c r="E18" s="20" t="str">
        <f ca="1">IF($F18="-", "追加", VLOOKUP($A18, summary!$H:$O, 6, FALSE))</f>
        <v>追加</v>
      </c>
      <c r="F18" s="20" t="str">
        <f ca="1">IF(VLOOKUP($A18, summary!$H:$O, 7, FALSE)="追加", "-", VLOOKUP($A18, summary!$H:$O, 7, FALSE))</f>
        <v>-</v>
      </c>
      <c r="G18" s="239" t="s">
        <v>5214</v>
      </c>
      <c r="H18" s="239" t="s">
        <v>5312</v>
      </c>
      <c r="I18" s="239">
        <v>1</v>
      </c>
      <c r="J18" s="49"/>
      <c r="K18" s="18" t="s">
        <v>5369</v>
      </c>
      <c r="L18" s="318"/>
      <c r="M18" s="19"/>
      <c r="N18" s="49" t="s">
        <v>5906</v>
      </c>
      <c r="O18" s="19" t="s">
        <v>5844</v>
      </c>
      <c r="P18" s="19"/>
      <c r="Q18" s="297" t="s">
        <v>5263</v>
      </c>
    </row>
    <row r="19" spans="1:17" ht="38.25" customHeight="1">
      <c r="A19" s="20" t="str" cm="1">
        <f t="array" aca="1" ref="A19" ca="1">VLOOKUP(RIGHT(CELL("filename",$B16),LEN(CELL("filename",$B16))-FIND("]",CELL("filename",$B16))),'外部インタフェース一覧(計算用)'!$B:$G,6,FALSE)&amp;"_"&amp;$C19&amp;"_new"</f>
        <v>ORAL_FUNCTION_IMPROVE_SERVICE_PLAN_2024_FORM_0220_2021_is_dental_disease_detail_improvement_new</v>
      </c>
      <c r="B19" s="229">
        <v>16</v>
      </c>
      <c r="C19" s="49" t="s">
        <v>5845</v>
      </c>
      <c r="D19" s="239" t="s">
        <v>5988</v>
      </c>
      <c r="E19" s="20" t="str">
        <f ca="1">IF($F19="-", "追加", VLOOKUP($A19, summary!$H:$O, 6, FALSE))</f>
        <v>追加</v>
      </c>
      <c r="F19" s="20" t="str">
        <f ca="1">IF(VLOOKUP($A19, summary!$H:$O, 7, FALSE)="追加", "-", VLOOKUP($A19, summary!$H:$O, 7, FALSE))</f>
        <v>-</v>
      </c>
      <c r="G19" s="239" t="s">
        <v>5214</v>
      </c>
      <c r="H19" s="239" t="s">
        <v>5312</v>
      </c>
      <c r="I19" s="239">
        <v>1</v>
      </c>
      <c r="J19" s="49"/>
      <c r="K19" s="18" t="s">
        <v>5369</v>
      </c>
      <c r="L19" s="318"/>
      <c r="M19" s="19"/>
      <c r="N19" s="49" t="s">
        <v>5906</v>
      </c>
      <c r="O19" s="19" t="s">
        <v>5844</v>
      </c>
      <c r="P19" s="19"/>
      <c r="Q19" s="297" t="s">
        <v>5263</v>
      </c>
    </row>
    <row r="20" spans="1:17" ht="38.25" customHeight="1">
      <c r="A20" s="20" t="str" cm="1">
        <f t="array" aca="1" ref="A20" ca="1">VLOOKUP(RIGHT(CELL("filename",$B17),LEN(CELL("filename",$B17))-FIND("]",CELL("filename",$B17))),'外部インタフェース一覧(計算用)'!$B:$G,6,FALSE)&amp;"_"&amp;$C20&amp;"_new"</f>
        <v>ORAL_FUNCTION_IMPROVE_SERVICE_PLAN_2024_FORM_0220_2021_is_dental_disease_detail_dental_new</v>
      </c>
      <c r="B20" s="229">
        <v>17</v>
      </c>
      <c r="C20" s="49" t="s">
        <v>5989</v>
      </c>
      <c r="D20" s="239" t="s">
        <v>5990</v>
      </c>
      <c r="E20" s="20" t="str">
        <f ca="1">IF($F20="-", "追加", VLOOKUP($A20, summary!$H:$O, 6, FALSE))</f>
        <v>追加</v>
      </c>
      <c r="F20" s="20" t="str">
        <f ca="1">IF(VLOOKUP($A20, summary!$H:$O, 7, FALSE)="追加", "-", VLOOKUP($A20, summary!$H:$O, 7, FALSE))</f>
        <v>-</v>
      </c>
      <c r="G20" s="239" t="s">
        <v>5214</v>
      </c>
      <c r="H20" s="239" t="s">
        <v>5312</v>
      </c>
      <c r="I20" s="239">
        <v>1</v>
      </c>
      <c r="J20" s="49"/>
      <c r="K20" s="18" t="s">
        <v>5369</v>
      </c>
      <c r="L20" s="318"/>
      <c r="M20" s="19"/>
      <c r="N20" s="49" t="s">
        <v>5906</v>
      </c>
      <c r="O20" s="19" t="s">
        <v>5844</v>
      </c>
      <c r="P20" s="19"/>
      <c r="Q20" s="297" t="s">
        <v>5263</v>
      </c>
    </row>
    <row r="21" spans="1:17" ht="33.75" customHeight="1">
      <c r="A21" s="20" t="str" cm="1">
        <f t="array" aca="1" ref="A21" ca="1">VLOOKUP(RIGHT(CELL("filename",$B18),LEN(CELL("filename",$B18))-FIND("]",CELL("filename",$B18))),'外部インタフェース一覧(計算用)'!$B:$G,6,FALSE)&amp;"_"&amp;$C21&amp;"_new"</f>
        <v>ORAL_FUNCTION_IMPROVE_SERVICE_PLAN_2024_FORM_0220_2021_oral_cleaning_flag_new</v>
      </c>
      <c r="B21" s="229">
        <f>MAX($B$4:B20)+1</f>
        <v>18</v>
      </c>
      <c r="C21" s="239" t="s">
        <v>5991</v>
      </c>
      <c r="D21" s="239" t="s">
        <v>5992</v>
      </c>
      <c r="E21" s="20" t="str">
        <f ca="1">IF($F21="-", "追加", VLOOKUP($A21, summary!$H:$O, 6, FALSE))</f>
        <v>oral_cleaning_flag</v>
      </c>
      <c r="F21" s="20" t="str">
        <f ca="1">IF(VLOOKUP($A21, summary!$H:$O, 7, FALSE)="追加", "-", VLOOKUP($A21, summary!$H:$O, 7, FALSE))</f>
        <v>口腔機能改善管理計画　目標　口腔衛生</v>
      </c>
      <c r="G21" s="239" t="s">
        <v>5214</v>
      </c>
      <c r="H21" s="239" t="s">
        <v>5312</v>
      </c>
      <c r="I21" s="239">
        <v>1</v>
      </c>
      <c r="J21" s="49"/>
      <c r="K21" s="18" t="s">
        <v>5323</v>
      </c>
      <c r="L21" s="318"/>
      <c r="M21" s="19"/>
      <c r="N21" s="49" t="s">
        <v>5906</v>
      </c>
      <c r="O21" s="19" t="s">
        <v>5291</v>
      </c>
      <c r="P21" s="19"/>
      <c r="Q21" s="297" t="s">
        <v>5263</v>
      </c>
    </row>
    <row r="22" spans="1:17" ht="33.75">
      <c r="A22" s="20" t="str" cm="1">
        <f t="array" aca="1" ref="A22" ca="1">VLOOKUP(RIGHT(CELL("filename",$B19),LEN(CELL("filename",$B19))-FIND("]",CELL("filename",$B19))),'外部インタフェース一覧(計算用)'!$B:$G,6,FALSE)&amp;"_"&amp;$C22&amp;"_new"</f>
        <v>ORAL_FUNCTION_IMPROVE_SERVICE_PLAN_2024_FORM_0220_2021_oral_cleaning_detail_new</v>
      </c>
      <c r="B22" s="229">
        <f>MAX($B$4:B21)+1</f>
        <v>19</v>
      </c>
      <c r="C22" s="239" t="s">
        <v>5993</v>
      </c>
      <c r="D22" s="239" t="s">
        <v>5994</v>
      </c>
      <c r="E22" s="20" t="str">
        <f ca="1">IF($F22="-", "追加", VLOOKUP($A22, summary!$H:$O, 6, FALSE))</f>
        <v>追加</v>
      </c>
      <c r="F22" s="20" t="str">
        <f ca="1">IF(VLOOKUP($A22, summary!$H:$O, 7, FALSE)="追加", "-", VLOOKUP($A22, summary!$H:$O, 7, FALSE))</f>
        <v>-</v>
      </c>
      <c r="G22" s="239" t="s">
        <v>5214</v>
      </c>
      <c r="H22" s="239" t="s">
        <v>5312</v>
      </c>
      <c r="I22" s="239">
        <v>1</v>
      </c>
      <c r="J22" s="49"/>
      <c r="K22" s="18" t="s">
        <v>5369</v>
      </c>
      <c r="L22" s="318"/>
      <c r="M22" s="19"/>
      <c r="N22" s="19" t="s">
        <v>5856</v>
      </c>
      <c r="O22" s="19" t="s">
        <v>5849</v>
      </c>
      <c r="P22" s="19"/>
      <c r="Q22" s="297"/>
    </row>
    <row r="23" spans="1:17" ht="33.75">
      <c r="A23" s="20" t="str" cm="1">
        <f t="array" aca="1" ref="A23" ca="1">VLOOKUP(RIGHT(CELL("filename",$B20),LEN(CELL("filename",$B20))-FIND("]",CELL("filename",$B20))),'外部インタフェース一覧(計算用)'!$B:$G,6,FALSE)&amp;"_"&amp;$C23&amp;"_new"</f>
        <v>ORAL_FUNCTION_IMPROVE_SERVICE_PLAN_2024_FORM_0220_2021_oral_cleaning_notice_new</v>
      </c>
      <c r="B23" s="229">
        <f>MAX($B$4:B22)+1</f>
        <v>20</v>
      </c>
      <c r="C23" s="239" t="s">
        <v>5995</v>
      </c>
      <c r="D23" s="239" t="s">
        <v>5996</v>
      </c>
      <c r="E23" s="20" t="str">
        <f ca="1">IF($F23="-", "追加", VLOOKUP($A23, summary!$H:$O, 6, FALSE))</f>
        <v>oral_cleaning_notice</v>
      </c>
      <c r="F23" s="20" t="str">
        <f ca="1">IF(VLOOKUP($A23, summary!$H:$O, 7, FALSE)="追加", "-", VLOOKUP($A23, summary!$H:$O, 7, FALSE))</f>
        <v>口腔機能改善管理計画　目標　口腔機能の改善目標の詳細</v>
      </c>
      <c r="G23" s="239" t="s">
        <v>5214</v>
      </c>
      <c r="H23" s="239" t="s">
        <v>5334</v>
      </c>
      <c r="I23" s="239">
        <v>50</v>
      </c>
      <c r="J23" s="49"/>
      <c r="K23" s="18"/>
      <c r="L23" s="318"/>
      <c r="M23" s="19"/>
      <c r="N23" s="19"/>
      <c r="O23" s="19" t="str">
        <f>D22&amp;"が選択されている場合に入力可能"</f>
        <v>目標　口腔衛生　詳細が選択されている場合に入力可能</v>
      </c>
      <c r="P23" s="19" t="s">
        <v>5335</v>
      </c>
      <c r="Q23" s="179" t="s">
        <v>5336</v>
      </c>
    </row>
    <row r="24" spans="1:17" ht="33.75" customHeight="1">
      <c r="A24" s="20" t="str" cm="1">
        <f t="array" aca="1" ref="A24" ca="1">VLOOKUP(RIGHT(CELL("filename",$B21),LEN(CELL("filename",$B21))-FIND("]",CELL("filename",$B21))),'外部インタフェース一覧(計算用)'!$B:$G,6,FALSE)&amp;"_"&amp;$C24&amp;"_new"</f>
        <v>ORAL_FUNCTION_IMPROVE_SERVICE_PLAN_2024_FORM_0220_2021_oral_cavity_function_flag_new</v>
      </c>
      <c r="B24" s="229">
        <f>MAX($B$4:B23)+1</f>
        <v>21</v>
      </c>
      <c r="C24" s="239" t="s">
        <v>5997</v>
      </c>
      <c r="D24" s="239" t="s">
        <v>5998</v>
      </c>
      <c r="E24" s="20" t="str">
        <f ca="1">IF($F24="-", "追加", VLOOKUP($A24, summary!$H:$O, 6, FALSE))</f>
        <v>oral_cavity_function_flag</v>
      </c>
      <c r="F24" s="20" t="str">
        <f ca="1">IF(VLOOKUP($A24, summary!$H:$O, 7, FALSE)="追加", "-", VLOOKUP($A24, summary!$H:$O, 7, FALSE))</f>
        <v>口腔機能改善管理計画　目標　摂食・嚥下機能</v>
      </c>
      <c r="G24" s="239" t="s">
        <v>5214</v>
      </c>
      <c r="H24" s="239" t="s">
        <v>5312</v>
      </c>
      <c r="I24" s="239">
        <v>1</v>
      </c>
      <c r="J24" s="49"/>
      <c r="K24" s="18" t="s">
        <v>5323</v>
      </c>
      <c r="L24" s="318"/>
      <c r="M24" s="19"/>
      <c r="N24" s="49" t="s">
        <v>5906</v>
      </c>
      <c r="O24" s="19" t="s">
        <v>5291</v>
      </c>
      <c r="P24" s="19"/>
      <c r="Q24" s="297" t="s">
        <v>5263</v>
      </c>
    </row>
    <row r="25" spans="1:17" ht="33.75">
      <c r="A25" s="20" t="str" cm="1">
        <f t="array" aca="1" ref="A25" ca="1">VLOOKUP(RIGHT(CELL("filename",$B22),LEN(CELL("filename",$B22))-FIND("]",CELL("filename",$B22))),'外部インタフェース一覧(計算用)'!$B:$G,6,FALSE)&amp;"_"&amp;$C25&amp;"_new"</f>
        <v>ORAL_FUNCTION_IMPROVE_SERVICE_PLAN_2024_FORM_0220_2021_oral_cavity_function_detail_new</v>
      </c>
      <c r="B25" s="229">
        <f>MAX($B$4:B24)+1</f>
        <v>22</v>
      </c>
      <c r="C25" s="239" t="s">
        <v>5999</v>
      </c>
      <c r="D25" s="239" t="s">
        <v>6000</v>
      </c>
      <c r="E25" s="20" t="str">
        <f ca="1">IF($F25="-", "追加", VLOOKUP($A25, summary!$H:$O, 6, FALSE))</f>
        <v>追加</v>
      </c>
      <c r="F25" s="20" t="str">
        <f ca="1">IF(VLOOKUP($A25, summary!$H:$O, 7, FALSE)="追加", "-", VLOOKUP($A25, summary!$H:$O, 7, FALSE))</f>
        <v>-</v>
      </c>
      <c r="G25" s="239" t="s">
        <v>5214</v>
      </c>
      <c r="H25" s="239" t="s">
        <v>5312</v>
      </c>
      <c r="I25" s="239">
        <v>1</v>
      </c>
      <c r="J25" s="49"/>
      <c r="K25" s="18" t="s">
        <v>5369</v>
      </c>
      <c r="L25" s="318"/>
      <c r="M25" s="19"/>
      <c r="N25" s="19" t="s">
        <v>5856</v>
      </c>
      <c r="O25" s="19" t="s">
        <v>6001</v>
      </c>
      <c r="P25" s="19"/>
      <c r="Q25" s="297"/>
    </row>
    <row r="26" spans="1:17" ht="22.5">
      <c r="A26" s="20" t="str" cm="1">
        <f t="array" aca="1" ref="A26" ca="1">VLOOKUP(RIGHT(CELL("filename",$B23),LEN(CELL("filename",$B23))-FIND("]",CELL("filename",$B23))),'外部インタフェース一覧(計算用)'!$B:$G,6,FALSE)&amp;"_"&amp;$C26&amp;"_new"</f>
        <v>ORAL_FUNCTION_IMPROVE_SERVICE_PLAN_2024_FORM_0220_2021_oral_cavity_function_notice_new</v>
      </c>
      <c r="B26" s="229">
        <f>MAX($B$4:B25)+1</f>
        <v>23</v>
      </c>
      <c r="C26" s="239" t="s">
        <v>6002</v>
      </c>
      <c r="D26" s="239" t="s">
        <v>6003</v>
      </c>
      <c r="E26" s="20" t="str">
        <f ca="1">IF($F26="-", "追加", VLOOKUP($A26, summary!$H:$O, 6, FALSE))</f>
        <v>oral_cavity_function_notice</v>
      </c>
      <c r="F26" s="20" t="str">
        <f ca="1">IF(VLOOKUP($A26, summary!$H:$O, 7, FALSE)="追加", "-", VLOOKUP($A26, summary!$H:$O, 7, FALSE))</f>
        <v>口腔機能改善管理計画　目標　摂食・嚥下機能の改善目標の詳細</v>
      </c>
      <c r="G26" s="239" t="s">
        <v>5214</v>
      </c>
      <c r="H26" s="239" t="s">
        <v>5334</v>
      </c>
      <c r="I26" s="239">
        <v>50</v>
      </c>
      <c r="J26" s="49"/>
      <c r="K26" s="18"/>
      <c r="L26" s="318"/>
      <c r="M26" s="19"/>
      <c r="N26" s="19"/>
      <c r="O26" s="19" t="str">
        <f>D25&amp;"が選択されている場合に入力可能"</f>
        <v>目標　摂食嚥下等の口腔機能　詳細が選択されている場合に入力可能</v>
      </c>
      <c r="P26" s="19" t="s">
        <v>5335</v>
      </c>
      <c r="Q26" s="179" t="s">
        <v>5336</v>
      </c>
    </row>
    <row r="27" spans="1:17" ht="33.75" customHeight="1">
      <c r="A27" s="20" t="str" cm="1">
        <f t="array" aca="1" ref="A27" ca="1">VLOOKUP(RIGHT(CELL("filename",$B24),LEN(CELL("filename",$B24))-FIND("]",CELL("filename",$B24))),'外部インタフェース一覧(計算用)'!$B:$G,6,FALSE)&amp;"_"&amp;$C27&amp;"_new"</f>
        <v>ORAL_FUNCTION_IMPROVE_SERVICE_PLAN_2024_FORM_0220_2021_food_form_flag_new</v>
      </c>
      <c r="B27" s="229">
        <f>MAX($B$4:B26)+1</f>
        <v>24</v>
      </c>
      <c r="C27" s="239" t="s">
        <v>6004</v>
      </c>
      <c r="D27" s="239" t="s">
        <v>6005</v>
      </c>
      <c r="E27" s="20" t="str">
        <f ca="1">IF($F27="-", "追加", VLOOKUP($A27, summary!$H:$O, 6, FALSE))</f>
        <v>food_form_flag</v>
      </c>
      <c r="F27" s="20" t="str">
        <f ca="1">IF(VLOOKUP($A27, summary!$H:$O, 7, FALSE)="追加", "-", VLOOKUP($A27, summary!$H:$O, 7, FALSE))</f>
        <v>口腔機能改善管理計画　目標　食形態　</v>
      </c>
      <c r="G27" s="239" t="s">
        <v>5214</v>
      </c>
      <c r="H27" s="239" t="s">
        <v>5312</v>
      </c>
      <c r="I27" s="239">
        <v>1</v>
      </c>
      <c r="J27" s="49"/>
      <c r="K27" s="18" t="s">
        <v>5323</v>
      </c>
      <c r="L27" s="318"/>
      <c r="M27" s="19"/>
      <c r="N27" s="49" t="s">
        <v>5906</v>
      </c>
      <c r="O27" s="19" t="s">
        <v>5291</v>
      </c>
      <c r="P27" s="19"/>
      <c r="Q27" s="297" t="s">
        <v>5263</v>
      </c>
    </row>
    <row r="28" spans="1:17" ht="33.75">
      <c r="A28" s="20" t="str" cm="1">
        <f t="array" aca="1" ref="A28" ca="1">VLOOKUP(RIGHT(CELL("filename",$B25),LEN(CELL("filename",$B25))-FIND("]",CELL("filename",$B25))),'外部インタフェース一覧(計算用)'!$B:$G,6,FALSE)&amp;"_"&amp;$C28&amp;"_new"</f>
        <v>ORAL_FUNCTION_IMPROVE_SERVICE_PLAN_2024_FORM_0220_2021_food_form_detail_new</v>
      </c>
      <c r="B28" s="229">
        <f>MAX($B$4:B27)+1</f>
        <v>25</v>
      </c>
      <c r="C28" s="239" t="s">
        <v>6006</v>
      </c>
      <c r="D28" s="239" t="s">
        <v>6007</v>
      </c>
      <c r="E28" s="20" t="str">
        <f ca="1">IF($F28="-", "追加", VLOOKUP($A28, summary!$H:$O, 6, FALSE))</f>
        <v>追加</v>
      </c>
      <c r="F28" s="20" t="str">
        <f ca="1">IF(VLOOKUP($A28, summary!$H:$O, 7, FALSE)="追加", "-", VLOOKUP($A28, summary!$H:$O, 7, FALSE))</f>
        <v>-</v>
      </c>
      <c r="G28" s="239" t="s">
        <v>5214</v>
      </c>
      <c r="H28" s="239" t="s">
        <v>5312</v>
      </c>
      <c r="I28" s="239">
        <v>1</v>
      </c>
      <c r="J28" s="49"/>
      <c r="K28" s="18" t="s">
        <v>5369</v>
      </c>
      <c r="L28" s="318"/>
      <c r="M28" s="19"/>
      <c r="N28" s="19" t="s">
        <v>5856</v>
      </c>
      <c r="O28" s="19" t="s">
        <v>5860</v>
      </c>
      <c r="P28" s="19"/>
      <c r="Q28" s="297"/>
    </row>
    <row r="29" spans="1:17" ht="33.75" customHeight="1">
      <c r="A29" s="20" t="str" cm="1">
        <f t="array" aca="1" ref="A29" ca="1">VLOOKUP(RIGHT(CELL("filename",$B26),LEN(CELL("filename",$B26))-FIND("]",CELL("filename",$B26))),'外部インタフェース一覧(計算用)'!$B:$G,6,FALSE)&amp;"_"&amp;$C29&amp;"_new"</f>
        <v>ORAL_FUNCTION_IMPROVE_SERVICE_PLAN_2024_FORM_0220_2021_food_form_notice_new</v>
      </c>
      <c r="B29" s="229">
        <f>MAX($B$4:B28)+1</f>
        <v>26</v>
      </c>
      <c r="C29" s="239" t="s">
        <v>6008</v>
      </c>
      <c r="D29" s="239" t="s">
        <v>6009</v>
      </c>
      <c r="E29" s="20" t="str">
        <f ca="1">IF($F29="-", "追加", VLOOKUP($A29, summary!$H:$O, 6, FALSE))</f>
        <v>food_form_notice</v>
      </c>
      <c r="F29" s="20" t="str">
        <f ca="1">IF(VLOOKUP($A29, summary!$H:$O, 7, FALSE)="追加", "-", VLOOKUP($A29, summary!$H:$O, 7, FALSE))</f>
        <v>口腔機能改善管理計画　目標　食形態の改善目標の詳細</v>
      </c>
      <c r="G29" s="239" t="s">
        <v>5214</v>
      </c>
      <c r="H29" s="239" t="s">
        <v>5334</v>
      </c>
      <c r="I29" s="239">
        <v>50</v>
      </c>
      <c r="J29" s="49"/>
      <c r="K29" s="18"/>
      <c r="L29" s="318"/>
      <c r="M29" s="19"/>
      <c r="N29" s="19"/>
      <c r="O29" s="19" t="str">
        <f>D28&amp;"が選択されている場合に入力可能"</f>
        <v>目標　食形態　詳細が選択されている場合に入力可能</v>
      </c>
      <c r="P29" s="19" t="s">
        <v>5335</v>
      </c>
      <c r="Q29" s="179" t="s">
        <v>5336</v>
      </c>
    </row>
    <row r="30" spans="1:17" ht="67.5">
      <c r="A30" s="20" t="str" cm="1">
        <f t="array" aca="1" ref="A30" ca="1">VLOOKUP(RIGHT(CELL("filename",$B27),LEN(CELL("filename",$B27))-FIND("]",CELL("filename",$B27))),'外部インタフェース一覧(計算用)'!$B:$G,6,FALSE)&amp;"_"&amp;$C30&amp;"_new"</f>
        <v>ORAL_FUNCTION_IMPROVE_SERVICE_PLAN_2024_FORM_0220_2021_nutrition_form_flag_new</v>
      </c>
      <c r="B30" s="229">
        <f>MAX($B$4:B29)+1</f>
        <v>27</v>
      </c>
      <c r="C30" s="239" t="s">
        <v>6010</v>
      </c>
      <c r="D30" s="239" t="s">
        <v>6011</v>
      </c>
      <c r="E30" s="20" t="str">
        <f ca="1">IF($F30="-", "追加", VLOOKUP($A30, summary!$H:$O, 6, FALSE))</f>
        <v>追加</v>
      </c>
      <c r="F30" s="20" t="str">
        <f ca="1">IF(VLOOKUP($A30, summary!$H:$O, 7, FALSE)="追加", "-", VLOOKUP($A30, summary!$H:$O, 7, FALSE))</f>
        <v>-</v>
      </c>
      <c r="G30" s="239" t="s">
        <v>5214</v>
      </c>
      <c r="H30" s="239" t="s">
        <v>5312</v>
      </c>
      <c r="I30" s="239">
        <v>1</v>
      </c>
      <c r="J30" s="49"/>
      <c r="K30" s="18" t="s">
        <v>5323</v>
      </c>
      <c r="L30" s="318"/>
      <c r="M30" s="19"/>
      <c r="N30" s="49" t="s">
        <v>5906</v>
      </c>
      <c r="O30" s="226"/>
      <c r="P30" s="19"/>
      <c r="Q30" s="183" t="s">
        <v>5263</v>
      </c>
    </row>
    <row r="31" spans="1:17" ht="33.75">
      <c r="A31" s="20" t="str" cm="1">
        <f t="array" aca="1" ref="A31" ca="1">VLOOKUP(RIGHT(CELL("filename",$B28),LEN(CELL("filename",$B28))-FIND("]",CELL("filename",$B28))),'外部インタフェース一覧(計算用)'!$B:$G,6,FALSE)&amp;"_"&amp;$C31&amp;"_new"</f>
        <v>ORAL_FUNCTION_IMPROVE_SERVICE_PLAN_2024_FORM_0220_2021_nutrition_form_detail_new</v>
      </c>
      <c r="B31" s="229">
        <f>MAX($B$4:B30)+1</f>
        <v>28</v>
      </c>
      <c r="C31" s="239" t="s">
        <v>6012</v>
      </c>
      <c r="D31" s="239" t="s">
        <v>6013</v>
      </c>
      <c r="E31" s="20" t="str">
        <f ca="1">IF($F31="-", "追加", VLOOKUP($A31, summary!$H:$O, 6, FALSE))</f>
        <v>追加</v>
      </c>
      <c r="F31" s="20" t="str">
        <f ca="1">IF(VLOOKUP($A31, summary!$H:$O, 7, FALSE)="追加", "-", VLOOKUP($A31, summary!$H:$O, 7, FALSE))</f>
        <v>-</v>
      </c>
      <c r="G31" s="239" t="s">
        <v>5214</v>
      </c>
      <c r="H31" s="239" t="s">
        <v>5312</v>
      </c>
      <c r="I31" s="239">
        <v>1</v>
      </c>
      <c r="J31" s="49"/>
      <c r="K31" s="18" t="s">
        <v>5369</v>
      </c>
      <c r="L31" s="318"/>
      <c r="M31" s="19"/>
      <c r="N31" s="19" t="s">
        <v>5856</v>
      </c>
      <c r="O31" s="226" t="s">
        <v>6014</v>
      </c>
      <c r="P31" s="19"/>
      <c r="Q31" s="183"/>
    </row>
    <row r="32" spans="1:17" ht="30.75" customHeight="1">
      <c r="A32" s="20" t="str" cm="1">
        <f t="array" aca="1" ref="A32" ca="1">VLOOKUP(RIGHT(CELL("filename",$B29),LEN(CELL("filename",$B29))-FIND("]",CELL("filename",$B29))),'外部インタフェース一覧(計算用)'!$B:$G,6,FALSE)&amp;"_"&amp;$C32&amp;"_new"</f>
        <v>ORAL_FUNCTION_IMPROVE_SERVICE_PLAN_2024_FORM_0220_2021_nutrition_form_notice_new</v>
      </c>
      <c r="B32" s="229">
        <f>MAX($B$4:B31)+1</f>
        <v>29</v>
      </c>
      <c r="C32" s="239" t="s">
        <v>6015</v>
      </c>
      <c r="D32" s="239" t="s">
        <v>6016</v>
      </c>
      <c r="E32" s="20" t="str">
        <f ca="1">IF($F32="-", "追加", VLOOKUP($A32, summary!$H:$O, 6, FALSE))</f>
        <v>追加</v>
      </c>
      <c r="F32" s="20" t="str">
        <f ca="1">IF(VLOOKUP($A32, summary!$H:$O, 7, FALSE)="追加", "-", VLOOKUP($A32, summary!$H:$O, 7, FALSE))</f>
        <v>-</v>
      </c>
      <c r="G32" s="239" t="s">
        <v>5214</v>
      </c>
      <c r="H32" s="239" t="s">
        <v>5334</v>
      </c>
      <c r="I32" s="239">
        <v>50</v>
      </c>
      <c r="J32" s="49"/>
      <c r="K32" s="18"/>
      <c r="L32" s="318"/>
      <c r="M32" s="19"/>
      <c r="N32" s="19"/>
      <c r="O32" s="19" t="str">
        <f>D31&amp;"が選択されている場合に入力可能"</f>
        <v>目標　栄養状態　詳細が選択されている場合に入力可能</v>
      </c>
      <c r="P32" s="19" t="s">
        <v>5335</v>
      </c>
      <c r="Q32" s="183" t="s">
        <v>5336</v>
      </c>
    </row>
    <row r="33" spans="1:17" ht="33.75" customHeight="1">
      <c r="A33" s="20" t="str" cm="1">
        <f t="array" aca="1" ref="A33" ca="1">VLOOKUP(RIGHT(CELL("filename",$B30),LEN(CELL("filename",$B30))-FIND("]",CELL("filename",$B30))),'外部インタフェース一覧(計算用)'!$B:$G,6,FALSE)&amp;"_"&amp;$C33&amp;"_new"</f>
        <v>ORAL_FUNCTION_IMPROVE_SERVICE_PLAN_2024_FORM_0220_2021_language_voice_function_flag_new</v>
      </c>
      <c r="B33" s="229">
        <f>MAX($B$4:B32)+1</f>
        <v>30</v>
      </c>
      <c r="C33" s="239" t="s">
        <v>6017</v>
      </c>
      <c r="D33" s="239" t="s">
        <v>6018</v>
      </c>
      <c r="E33" s="20" t="str">
        <f ca="1">IF($F33="-", "追加", VLOOKUP($A33, summary!$H:$O, 6, FALSE))</f>
        <v>language_voice_function_flag</v>
      </c>
      <c r="F33" s="20" t="str">
        <f ca="1">IF(VLOOKUP($A33, summary!$H:$O, 7, FALSE)="追加", "-", VLOOKUP($A33, summary!$H:$O, 7, FALSE))</f>
        <v>口腔機能改善管理計画　目標　音声・言語機能</v>
      </c>
      <c r="G33" s="239" t="s">
        <v>5214</v>
      </c>
      <c r="H33" s="239" t="s">
        <v>5312</v>
      </c>
      <c r="I33" s="239">
        <v>1</v>
      </c>
      <c r="J33" s="49"/>
      <c r="K33" s="18" t="s">
        <v>5323</v>
      </c>
      <c r="L33" s="318"/>
      <c r="M33" s="19"/>
      <c r="N33" s="49" t="s">
        <v>5906</v>
      </c>
      <c r="O33" s="471" t="s">
        <v>5291</v>
      </c>
      <c r="P33" s="19"/>
      <c r="Q33" s="297" t="s">
        <v>5263</v>
      </c>
    </row>
    <row r="34" spans="1:17" ht="33.75">
      <c r="A34" s="20" t="str" cm="1">
        <f t="array" aca="1" ref="A34" ca="1">VLOOKUP(RIGHT(CELL("filename",$B31),LEN(CELL("filename",$B31))-FIND("]",CELL("filename",$B31))),'外部インタフェース一覧(計算用)'!$B:$G,6,FALSE)&amp;"_"&amp;$C34&amp;"_new"</f>
        <v>ORAL_FUNCTION_IMPROVE_SERVICE_PLAN_2024_FORM_0220_2021_language_voice_function_detail_new</v>
      </c>
      <c r="B34" s="229">
        <f>MAX($B$4:B33)+1</f>
        <v>31</v>
      </c>
      <c r="C34" s="350" t="s">
        <v>6019</v>
      </c>
      <c r="D34" s="239" t="s">
        <v>6020</v>
      </c>
      <c r="E34" s="20" t="str">
        <f ca="1">IF($F34="-", "追加", VLOOKUP($A34, summary!$H:$O, 6, FALSE))</f>
        <v>追加</v>
      </c>
      <c r="F34" s="20" t="str">
        <f ca="1">IF(VLOOKUP($A34, summary!$H:$O, 7, FALSE)="追加", "-", VLOOKUP($A34, summary!$H:$O, 7, FALSE))</f>
        <v>-</v>
      </c>
      <c r="G34" s="239" t="s">
        <v>5214</v>
      </c>
      <c r="H34" s="239" t="s">
        <v>5312</v>
      </c>
      <c r="I34" s="239">
        <v>1</v>
      </c>
      <c r="J34" s="49"/>
      <c r="K34" s="18" t="s">
        <v>5369</v>
      </c>
      <c r="L34" s="318"/>
      <c r="M34" s="19"/>
      <c r="N34" s="19" t="s">
        <v>5856</v>
      </c>
      <c r="O34" s="19" t="s">
        <v>6021</v>
      </c>
      <c r="P34" s="19"/>
      <c r="Q34" s="297"/>
    </row>
    <row r="35" spans="1:17" ht="22.5">
      <c r="A35" s="20" t="str" cm="1">
        <f t="array" aca="1" ref="A35" ca="1">VLOOKUP(RIGHT(CELL("filename",$B32),LEN(CELL("filename",$B32))-FIND("]",CELL("filename",$B32))),'外部インタフェース一覧(計算用)'!$B:$G,6,FALSE)&amp;"_"&amp;$C35&amp;"_new"</f>
        <v>ORAL_FUNCTION_IMPROVE_SERVICE_PLAN_2024_FORM_0220_2021_language_voice_function_notice_new</v>
      </c>
      <c r="B35" s="229">
        <f>MAX($B$4:B34)+1</f>
        <v>32</v>
      </c>
      <c r="C35" s="239" t="s">
        <v>6022</v>
      </c>
      <c r="D35" s="239" t="s">
        <v>6023</v>
      </c>
      <c r="E35" s="20" t="str">
        <f ca="1">IF($F35="-", "追加", VLOOKUP($A35, summary!$H:$O, 6, FALSE))</f>
        <v>language_voice_function_notice</v>
      </c>
      <c r="F35" s="20" t="str">
        <f ca="1">IF(VLOOKUP($A35, summary!$H:$O, 7, FALSE)="追加", "-", VLOOKUP($A35, summary!$H:$O, 7, FALSE))</f>
        <v>口腔機能改善管理計画　目標　音声・言語機能の改善目標の詳細</v>
      </c>
      <c r="G35" s="239" t="s">
        <v>5214</v>
      </c>
      <c r="H35" s="239" t="s">
        <v>5334</v>
      </c>
      <c r="I35" s="239">
        <v>50</v>
      </c>
      <c r="J35" s="49"/>
      <c r="K35" s="18"/>
      <c r="L35" s="318"/>
      <c r="M35" s="19"/>
      <c r="N35" s="19"/>
      <c r="O35" s="19" t="str">
        <f>D34&amp;"が選択されている場合に入力可能"</f>
        <v>目標　音声・言語機能　詳細が選択されている場合に入力可能</v>
      </c>
      <c r="P35" s="19" t="s">
        <v>5335</v>
      </c>
      <c r="Q35" s="179" t="s">
        <v>5336</v>
      </c>
    </row>
    <row r="36" spans="1:17" ht="67.5">
      <c r="A36" s="20" t="str" cm="1">
        <f t="array" aca="1" ref="A36" ca="1">VLOOKUP(RIGHT(CELL("filename",$B33),LEN(CELL("filename",$B33))-FIND("]",CELL("filename",$B33))),'外部インタフェース一覧(計算用)'!$B:$G,6,FALSE)&amp;"_"&amp;$C36&amp;"_new"</f>
        <v>ORAL_FUNCTION_IMPROVE_SERVICE_PLAN_2024_FORM_0220_2021_is_prevention_of_aspiration_pneumonia_new</v>
      </c>
      <c r="B36" s="229">
        <f>MAX($B$4:B35)+1</f>
        <v>33</v>
      </c>
      <c r="C36" s="239" t="s">
        <v>6024</v>
      </c>
      <c r="D36" s="239" t="s">
        <v>6025</v>
      </c>
      <c r="E36" s="20" t="str">
        <f ca="1">IF($F36="-", "追加", VLOOKUP($A36, summary!$H:$O, 6, FALSE))</f>
        <v>is_prevention_of_aspiration_pneumonia</v>
      </c>
      <c r="F36" s="20" t="str">
        <f ca="1">IF(VLOOKUP($A36, summary!$H:$O, 7, FALSE)="追加", "-", VLOOKUP($A36, summary!$H:$O, 7, FALSE))</f>
        <v>口腔機能改善管理計画　目標　誤嚥性肺炎の予防　</v>
      </c>
      <c r="G36" s="239" t="s">
        <v>5214</v>
      </c>
      <c r="H36" s="239" t="s">
        <v>5312</v>
      </c>
      <c r="I36" s="239">
        <v>1</v>
      </c>
      <c r="J36" s="49"/>
      <c r="K36" s="18" t="s">
        <v>5323</v>
      </c>
      <c r="L36" s="318"/>
      <c r="M36" s="19"/>
      <c r="N36" s="49" t="s">
        <v>5915</v>
      </c>
      <c r="O36" s="19" t="s">
        <v>5291</v>
      </c>
      <c r="P36" s="19"/>
      <c r="Q36" s="297" t="s">
        <v>5263</v>
      </c>
    </row>
    <row r="37" spans="1:17" ht="33.75" customHeight="1">
      <c r="A37" s="20" t="str" cm="1">
        <f t="array" aca="1" ref="A37" ca="1">VLOOKUP(RIGHT(CELL("filename",$B34),LEN(CELL("filename",$B34))-FIND("]",CELL("filename",$B34))),'外部インタフェース一覧(計算用)'!$B:$G,6,FALSE)&amp;"_"&amp;$C37&amp;"_new"</f>
        <v>ORAL_FUNCTION_IMPROVE_SERVICE_PLAN_2024_FORM_0220_2021_is_goal_other_new</v>
      </c>
      <c r="B37" s="229">
        <f>MAX($B$4:B36)+1</f>
        <v>34</v>
      </c>
      <c r="C37" s="239" t="s">
        <v>6026</v>
      </c>
      <c r="D37" s="239" t="s">
        <v>6027</v>
      </c>
      <c r="E37" s="20" t="str">
        <f ca="1">IF($F37="-", "追加", VLOOKUP($A37, summary!$H:$O, 6, FALSE))</f>
        <v>is_goal_other</v>
      </c>
      <c r="F37" s="20" t="str">
        <f ca="1">IF(VLOOKUP($A37, summary!$H:$O, 7, FALSE)="追加", "-", VLOOKUP($A37, summary!$H:$O, 7, FALSE))</f>
        <v>口腔機能改善管理計画　目標　その他</v>
      </c>
      <c r="G37" s="239" t="s">
        <v>5214</v>
      </c>
      <c r="H37" s="239" t="s">
        <v>5312</v>
      </c>
      <c r="I37" s="239">
        <v>1</v>
      </c>
      <c r="J37" s="49"/>
      <c r="K37" s="18" t="s">
        <v>5323</v>
      </c>
      <c r="L37" s="318"/>
      <c r="M37" s="19"/>
      <c r="N37" s="49" t="s">
        <v>5906</v>
      </c>
      <c r="O37" s="471" t="s">
        <v>5291</v>
      </c>
      <c r="P37" s="19"/>
      <c r="Q37" s="297" t="s">
        <v>5263</v>
      </c>
    </row>
    <row r="38" spans="1:17" ht="33.75">
      <c r="A38" s="20" t="str" cm="1">
        <f t="array" aca="1" ref="A38" ca="1">VLOOKUP(RIGHT(CELL("filename",$B35),LEN(CELL("filename",$B35))-FIND("]",CELL("filename",$B35))),'外部インタフェース一覧(計算用)'!$B:$G,6,FALSE)&amp;"_"&amp;$C38&amp;"_new"</f>
        <v>ORAL_FUNCTION_IMPROVE_SERVICE_PLAN_2024_FORM_0220_2021_goal_other_contents_new</v>
      </c>
      <c r="B38" s="229">
        <f>MAX($B$4:B37)+1</f>
        <v>35</v>
      </c>
      <c r="C38" s="239" t="s">
        <v>6028</v>
      </c>
      <c r="D38" s="239" t="s">
        <v>6029</v>
      </c>
      <c r="E38" s="20" t="str">
        <f ca="1">IF($F38="-", "追加", VLOOKUP($A38, summary!$H:$O, 6, FALSE))</f>
        <v>goal_other_contents</v>
      </c>
      <c r="F38" s="20" t="str">
        <f ca="1">IF(VLOOKUP($A38, summary!$H:$O, 7, FALSE)="追加", "-", VLOOKUP($A38, summary!$H:$O, 7, FALSE))</f>
        <v>口腔機能改善管理計画　目標　その他（具体的に）</v>
      </c>
      <c r="G38" s="239" t="s">
        <v>5214</v>
      </c>
      <c r="H38" s="239" t="s">
        <v>5334</v>
      </c>
      <c r="I38" s="239">
        <v>50</v>
      </c>
      <c r="J38" s="49"/>
      <c r="K38" s="18"/>
      <c r="L38" s="318"/>
      <c r="M38" s="19"/>
      <c r="N38" s="182" t="s">
        <v>5355</v>
      </c>
      <c r="O38" s="471" t="str">
        <f>D37&amp;"=1：ありの場合に入力可能"</f>
        <v>目標　その他　=1：ありの場合に入力可能</v>
      </c>
      <c r="P38" s="19" t="s">
        <v>5681</v>
      </c>
      <c r="Q38" s="179" t="s">
        <v>5336</v>
      </c>
    </row>
    <row r="39" spans="1:17" ht="67.5">
      <c r="A39" s="20" t="str" cm="1">
        <f t="array" aca="1" ref="A39" ca="1">VLOOKUP(RIGHT(CELL("filename",$B36),LEN(CELL("filename",$B36))-FIND("]",CELL("filename",$B36))),'外部インタフェース一覧(計算用)'!$B:$G,6,FALSE)&amp;"_"&amp;$C39&amp;"_new"</f>
        <v>ORAL_FUNCTION_IMPROVE_SERVICE_PLAN_2024_FORM_0220_2021_is_contents_oral_cleaning_new</v>
      </c>
      <c r="B39" s="229">
        <f>MAX($B$4:B38)+1</f>
        <v>36</v>
      </c>
      <c r="C39" s="291" t="s">
        <v>6030</v>
      </c>
      <c r="D39" s="291" t="s">
        <v>6031</v>
      </c>
      <c r="E39" s="20" t="str">
        <f ca="1">IF($F39="-", "追加", VLOOKUP($A39, summary!$H:$O, 6, FALSE))</f>
        <v>追加</v>
      </c>
      <c r="F39" s="20" t="str">
        <f ca="1">IF(VLOOKUP($A39, summary!$H:$O, 7, FALSE)="追加", "-", VLOOKUP($A39, summary!$H:$O, 7, FALSE))</f>
        <v>-</v>
      </c>
      <c r="G39" s="291" t="s">
        <v>5214</v>
      </c>
      <c r="H39" s="291" t="s">
        <v>5312</v>
      </c>
      <c r="I39" s="291">
        <v>1</v>
      </c>
      <c r="J39" s="261"/>
      <c r="K39" s="18" t="s">
        <v>5323</v>
      </c>
      <c r="L39" s="351"/>
      <c r="M39" s="206"/>
      <c r="N39" s="49" t="s">
        <v>5906</v>
      </c>
      <c r="O39" s="206" t="s">
        <v>5291</v>
      </c>
      <c r="P39" s="206"/>
      <c r="Q39" s="352" t="s">
        <v>5263</v>
      </c>
    </row>
    <row r="40" spans="1:17" ht="67.5">
      <c r="A40" s="20" t="str" cm="1">
        <f t="array" aca="1" ref="A40" ca="1">VLOOKUP(RIGHT(CELL("filename",$B37),LEN(CELL("filename",$B37))-FIND("]",CELL("filename",$B37))),'外部インタフェース一覧(計算用)'!$B:$G,6,FALSE)&amp;"_"&amp;$C40&amp;"_new"</f>
        <v>ORAL_FUNCTION_IMPROVE_SERVICE_PLAN_2024_FORM_0220_2021_is_contents_guidance_oral_cleaning_new</v>
      </c>
      <c r="B40" s="229">
        <f>MAX($B$4:B39)+1</f>
        <v>37</v>
      </c>
      <c r="C40" s="239" t="s">
        <v>6032</v>
      </c>
      <c r="D40" s="239" t="s">
        <v>6033</v>
      </c>
      <c r="E40" s="20" t="str">
        <f ca="1">IF($F40="-", "追加", VLOOKUP($A40, summary!$H:$O, 6, FALSE))</f>
        <v>is_contents_guidance_oral_cleaning</v>
      </c>
      <c r="F40" s="20" t="str">
        <f ca="1">IF(VLOOKUP($A40, summary!$H:$O, 7, FALSE)="追加", "-", VLOOKUP($A40, summary!$H:$O, 7, FALSE))</f>
        <v>口腔機能改善管理計画　実施内容　口腔清掃、口腔清掃に関する指導</v>
      </c>
      <c r="G40" s="239" t="s">
        <v>5214</v>
      </c>
      <c r="H40" s="239" t="s">
        <v>5312</v>
      </c>
      <c r="I40" s="239">
        <v>1</v>
      </c>
      <c r="J40" s="49"/>
      <c r="K40" s="18" t="s">
        <v>5323</v>
      </c>
      <c r="L40" s="209"/>
      <c r="M40" s="49"/>
      <c r="N40" s="49" t="s">
        <v>5906</v>
      </c>
      <c r="O40" s="49" t="s">
        <v>5291</v>
      </c>
      <c r="P40" s="49"/>
      <c r="Q40" s="49" t="s">
        <v>5263</v>
      </c>
    </row>
    <row r="41" spans="1:17" ht="67.5">
      <c r="A41" s="20" t="str" cm="1">
        <f t="array" aca="1" ref="A41" ca="1">VLOOKUP(RIGHT(CELL("filename",$B38),LEN(CELL("filename",$B38))-FIND("]",CELL("filename",$B38))),'外部インタフェース一覧(計算用)'!$B:$G,6,FALSE)&amp;"_"&amp;$C41&amp;"_new"</f>
        <v>ORAL_FUNCTION_IMPROVE_SERVICE_PLAN_2024_FORM_0220_2021_is_contents_guidance_eating_and_swallowing_new</v>
      </c>
      <c r="B41" s="229">
        <f>MAX($B$4:B40)+1</f>
        <v>38</v>
      </c>
      <c r="C41" s="353" t="s">
        <v>6034</v>
      </c>
      <c r="D41" s="239" t="s">
        <v>6035</v>
      </c>
      <c r="E41" s="20" t="str">
        <f ca="1">IF($F41="-", "追加", VLOOKUP($A41, summary!$H:$O, 6, FALSE))</f>
        <v>is_contents_guidance_eating_and_swallowing</v>
      </c>
      <c r="F41" s="20" t="str">
        <f ca="1">IF(VLOOKUP($A41, summary!$H:$O, 7, FALSE)="追加", "-", VLOOKUP($A41, summary!$H:$O, 7, FALSE))</f>
        <v>口腔機能改善管理計画　実施内容　摂食・嚥下等の口腔機能に関する指導</v>
      </c>
      <c r="G41" s="239" t="s">
        <v>5214</v>
      </c>
      <c r="H41" s="239" t="s">
        <v>5312</v>
      </c>
      <c r="I41" s="239">
        <v>1</v>
      </c>
      <c r="J41" s="49"/>
      <c r="K41" s="18" t="s">
        <v>5323</v>
      </c>
      <c r="L41" s="209"/>
      <c r="M41" s="49"/>
      <c r="N41" s="49" t="s">
        <v>5906</v>
      </c>
      <c r="O41" s="49" t="s">
        <v>5291</v>
      </c>
      <c r="P41" s="49"/>
      <c r="Q41" s="49" t="s">
        <v>5263</v>
      </c>
    </row>
    <row r="42" spans="1:17" ht="67.5">
      <c r="A42" s="20" t="str" cm="1">
        <f t="array" aca="1" ref="A42" ca="1">VLOOKUP(RIGHT(CELL("filename",$B39),LEN(CELL("filename",$B39))-FIND("]",CELL("filename",$B39))),'外部インタフェース一覧(計算用)'!$B:$G,6,FALSE)&amp;"_"&amp;$C42&amp;"_new"</f>
        <v>ORAL_FUNCTION_IMPROVE_SERVICE_PLAN_2024_FORM_0220_2021_is_contents_guidance_language_voice_function_new</v>
      </c>
      <c r="B42" s="229">
        <f>MAX($B$4:B41)+1</f>
        <v>39</v>
      </c>
      <c r="C42" s="255" t="s">
        <v>6036</v>
      </c>
      <c r="D42" s="255" t="s">
        <v>6037</v>
      </c>
      <c r="E42" s="20" t="str">
        <f ca="1">IF($F42="-", "追加", VLOOKUP($A42, summary!$H:$O, 6, FALSE))</f>
        <v>is_contents_guidance_language_voice_function</v>
      </c>
      <c r="F42" s="20" t="str">
        <f ca="1">IF(VLOOKUP($A42, summary!$H:$O, 7, FALSE)="追加", "-", VLOOKUP($A42, summary!$H:$O, 7, FALSE))</f>
        <v>口腔機能改善管理計画　実施内容　音声・言語機能に関する指導</v>
      </c>
      <c r="G42" s="255" t="s">
        <v>5214</v>
      </c>
      <c r="H42" s="255" t="s">
        <v>5312</v>
      </c>
      <c r="I42" s="255">
        <v>1</v>
      </c>
      <c r="J42" s="258"/>
      <c r="K42" s="18" t="s">
        <v>5323</v>
      </c>
      <c r="L42" s="318"/>
      <c r="M42" s="19"/>
      <c r="N42" s="49" t="s">
        <v>5906</v>
      </c>
      <c r="O42" s="19" t="s">
        <v>5291</v>
      </c>
      <c r="P42" s="19"/>
      <c r="Q42" s="297" t="s">
        <v>5263</v>
      </c>
    </row>
    <row r="43" spans="1:17" ht="67.5">
      <c r="A43" s="20" t="str" cm="1">
        <f t="array" aca="1" ref="A43" ca="1">VLOOKUP(RIGHT(CELL("filename",$B40),LEN(CELL("filename",$B40))-FIND("]",CELL("filename",$B40))),'外部インタフェース一覧(計算用)'!$B:$G,6,FALSE)&amp;"_"&amp;$C43&amp;"_new"</f>
        <v>ORAL_FUNCTION_IMPROVE_SERVICE_PLAN_2024_FORM_0220_2021_is_contents_guidance_aspiration_pneumonia_prevention_new</v>
      </c>
      <c r="B43" s="229">
        <f>MAX($B$4:B42)+1</f>
        <v>40</v>
      </c>
      <c r="C43" s="239" t="s">
        <v>6038</v>
      </c>
      <c r="D43" s="239" t="s">
        <v>6039</v>
      </c>
      <c r="E43" s="20" t="str">
        <f ca="1">IF($F43="-", "追加", VLOOKUP($A43, summary!$H:$O, 6, FALSE))</f>
        <v>追加</v>
      </c>
      <c r="F43" s="20" t="str">
        <f ca="1">IF(VLOOKUP($A43, summary!$H:$O, 7, FALSE)="追加", "-", VLOOKUP($A43, summary!$H:$O, 7, FALSE))</f>
        <v>-</v>
      </c>
      <c r="G43" s="239" t="s">
        <v>5214</v>
      </c>
      <c r="H43" s="239" t="s">
        <v>5312</v>
      </c>
      <c r="I43" s="239">
        <v>1</v>
      </c>
      <c r="J43" s="49"/>
      <c r="K43" s="18" t="s">
        <v>5323</v>
      </c>
      <c r="L43" s="209"/>
      <c r="M43" s="49"/>
      <c r="N43" s="49" t="s">
        <v>5906</v>
      </c>
      <c r="O43" s="49" t="s">
        <v>5291</v>
      </c>
      <c r="P43" s="49"/>
      <c r="Q43" s="49" t="s">
        <v>5263</v>
      </c>
    </row>
    <row r="44" spans="1:17" ht="67.5">
      <c r="A44" s="20" t="str" cm="1">
        <f t="array" aca="1" ref="A44" ca="1">VLOOKUP(RIGHT(CELL("filename",$B41),LEN(CELL("filename",$B41))-FIND("]",CELL("filename",$B41))),'外部インタフェース一覧(計算用)'!$B:$G,6,FALSE)&amp;"_"&amp;$C44&amp;"_new"</f>
        <v>ORAL_FUNCTION_IMPROVE_SERVICE_PLAN_2024_FORM_0220_2021_is_contents_other_new</v>
      </c>
      <c r="B44" s="229">
        <f>MAX($B$4:B43)+1</f>
        <v>41</v>
      </c>
      <c r="C44" s="239" t="s">
        <v>5877</v>
      </c>
      <c r="D44" s="239" t="s">
        <v>5878</v>
      </c>
      <c r="E44" s="20" t="str">
        <f ca="1">IF($F44="-", "追加", VLOOKUP($A44, summary!$H:$O, 6, FALSE))</f>
        <v>is_contents_other</v>
      </c>
      <c r="F44" s="20" t="str">
        <f ca="1">IF(VLOOKUP($A44, summary!$H:$O, 7, FALSE)="追加", "-", VLOOKUP($A44, summary!$H:$O, 7, FALSE))</f>
        <v>口腔機能改善管理計画　実施内容　その他</v>
      </c>
      <c r="G44" s="239" t="s">
        <v>5214</v>
      </c>
      <c r="H44" s="239" t="s">
        <v>5312</v>
      </c>
      <c r="I44" s="239">
        <v>1</v>
      </c>
      <c r="J44" s="49"/>
      <c r="K44" s="18" t="s">
        <v>5323</v>
      </c>
      <c r="L44" s="201"/>
      <c r="M44" s="20"/>
      <c r="N44" s="49" t="s">
        <v>5906</v>
      </c>
      <c r="O44" s="20" t="s">
        <v>5291</v>
      </c>
      <c r="P44" s="20"/>
      <c r="Q44" s="297" t="s">
        <v>5263</v>
      </c>
    </row>
    <row r="45" spans="1:17" ht="33.75">
      <c r="A45" s="20" t="str" cm="1">
        <f t="array" aca="1" ref="A45" ca="1">VLOOKUP(RIGHT(CELL("filename",$B42),LEN(CELL("filename",$B42))-FIND("]",CELL("filename",$B42))),'外部インタフェース一覧(計算用)'!$B:$G,6,FALSE)&amp;"_"&amp;$C45&amp;"_new"</f>
        <v>ORAL_FUNCTION_IMPROVE_SERVICE_PLAN_2024_FORM_0220_2021_is_contents_other_notices_new</v>
      </c>
      <c r="B45" s="229">
        <f>MAX($B$4:B44)+1</f>
        <v>42</v>
      </c>
      <c r="C45" s="239" t="s">
        <v>6040</v>
      </c>
      <c r="D45" s="239" t="s">
        <v>6041</v>
      </c>
      <c r="E45" s="20" t="str">
        <f ca="1">IF($F45="-", "追加", VLOOKUP($A45, summary!$H:$O, 6, FALSE))</f>
        <v>is_contents_other_notices</v>
      </c>
      <c r="F45" s="20" t="str">
        <f ca="1">IF(VLOOKUP($A45, summary!$H:$O, 7, FALSE)="追加", "-", VLOOKUP($A45, summary!$H:$O, 7, FALSE))</f>
        <v>口腔機能改善管理計画　実施内容　その他（具体的に）</v>
      </c>
      <c r="G45" s="239" t="s">
        <v>5214</v>
      </c>
      <c r="H45" s="239" t="s">
        <v>5334</v>
      </c>
      <c r="I45" s="239">
        <v>50</v>
      </c>
      <c r="J45" s="49"/>
      <c r="K45" s="18"/>
      <c r="L45" s="318"/>
      <c r="M45" s="19"/>
      <c r="N45" s="182" t="s">
        <v>5355</v>
      </c>
      <c r="O45" s="471" t="str">
        <f>D44&amp;"=1：ありの場合入力可能"</f>
        <v>実施内容　その他=1：ありの場合入力可能</v>
      </c>
      <c r="P45" s="19" t="s">
        <v>5681</v>
      </c>
      <c r="Q45" s="354" t="s">
        <v>5336</v>
      </c>
    </row>
    <row r="46" spans="1:17" s="8" customFormat="1" ht="33.75">
      <c r="A46" s="20" t="str" cm="1">
        <f t="array" aca="1" ref="A46" ca="1">VLOOKUP(RIGHT(CELL("filename",$B43),LEN(CELL("filename",$B43))-FIND("]",CELL("filename",$B43))),'外部インタフェース一覧(計算用)'!$B:$G,6,FALSE)&amp;"_"&amp;$C46&amp;"_new"</f>
        <v>ORAL_FUNCTION_IMPROVE_SERVICE_PLAN_2024_FORM_0220_2021_version_new</v>
      </c>
      <c r="B46" s="229">
        <f>MAX($B$4:B45)+1</f>
        <v>43</v>
      </c>
      <c r="C46" s="299" t="s">
        <v>265</v>
      </c>
      <c r="D46" s="300" t="s">
        <v>5469</v>
      </c>
      <c r="E46" s="20" t="str">
        <f ca="1">IF($F46="-", "追加", VLOOKUP($A46, summary!$H:$O, 6, FALSE))</f>
        <v>version</v>
      </c>
      <c r="F46" s="20" t="str">
        <f ca="1">IF(VLOOKUP($A46, summary!$H:$O, 7, FALSE)="追加", "-", VLOOKUP($A46, summary!$H:$O, 7, FALSE))</f>
        <v>バージョン番号</v>
      </c>
      <c r="G46" s="299" t="s">
        <v>5214</v>
      </c>
      <c r="H46" s="299" t="s">
        <v>5245</v>
      </c>
      <c r="I46" s="299">
        <v>4</v>
      </c>
      <c r="J46" s="299"/>
      <c r="K46" s="301" t="s">
        <v>5216</v>
      </c>
      <c r="L46" s="355"/>
      <c r="M46" s="302"/>
      <c r="N46" s="303" t="s">
        <v>5470</v>
      </c>
      <c r="O46" s="302" t="s">
        <v>5291</v>
      </c>
      <c r="P46" s="302" t="s">
        <v>5285</v>
      </c>
      <c r="Q46" s="304" t="s">
        <v>5286</v>
      </c>
    </row>
  </sheetData>
  <autoFilter ref="B3:P46" xr:uid="{00000000-0009-0000-0000-000009000000}"/>
  <phoneticPr fontId="4"/>
  <dataValidations count="2">
    <dataValidation showInputMessage="1" sqref="G46:H46 G4:H9 B4:B46" xr:uid="{33066271-EEE4-4281-B533-1007FB06DACF}"/>
    <dataValidation type="list" allowBlank="1" showInputMessage="1" sqref="K4:K8 K10:K46" xr:uid="{DB0CD9E2-B382-4D29-BAD7-16EE00B6A424}">
      <formula1>"◎,○,●"</formula1>
    </dataValidation>
  </dataValidations>
  <hyperlinks>
    <hyperlink ref="P1" location="外部インタフェース一覧!A1" display="外部インターフェース一覧へ" xr:uid="{DCF95F98-5B64-4955-8E6E-0982D5DD4707}"/>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6881E-29C7-4DBF-89F9-EA8CCFED1E35}">
  <sheetPr codeName="Sheet16">
    <pageSetUpPr fitToPage="1"/>
  </sheetPr>
  <dimension ref="A1:Q102"/>
  <sheetViews>
    <sheetView view="pageBreakPreview" zoomScale="85" zoomScaleNormal="70" zoomScaleSheetLayoutView="85" workbookViewId="0">
      <pane ySplit="3" topLeftCell="A4" activePane="bottomLeft" state="frozen"/>
      <selection activeCell="G1" sqref="G1"/>
      <selection pane="bottomLeft"/>
    </sheetView>
  </sheetViews>
  <sheetFormatPr defaultColWidth="8.625" defaultRowHeight="13.5"/>
  <cols>
    <col min="1" max="1" width="24.75" style="32" hidden="1" customWidth="1"/>
    <col min="2" max="2" width="5.125" style="6" customWidth="1"/>
    <col min="3" max="3" width="14.5" style="6" customWidth="1"/>
    <col min="4" max="6" width="25" style="32" customWidth="1"/>
    <col min="7" max="12" width="8.875" style="6" customWidth="1"/>
    <col min="13" max="13" width="13" style="6" customWidth="1"/>
    <col min="14" max="14" width="26" style="6" customWidth="1"/>
    <col min="15" max="16" width="38" style="6" customWidth="1"/>
    <col min="17" max="17" width="41.625" style="223" bestFit="1" customWidth="1"/>
    <col min="18" max="16384" width="8.625" style="6"/>
  </cols>
  <sheetData>
    <row r="1" spans="1:17" ht="23.45" customHeight="1">
      <c r="A1" s="356"/>
      <c r="B1" s="220" t="s">
        <v>6042</v>
      </c>
      <c r="D1" s="356"/>
      <c r="E1" s="356"/>
      <c r="F1" s="356"/>
      <c r="K1" s="25" t="s">
        <v>5195</v>
      </c>
      <c r="P1" s="341" t="s">
        <v>5196</v>
      </c>
    </row>
    <row r="2" spans="1:17" ht="21" customHeight="1">
      <c r="K2" s="25" t="s">
        <v>5197</v>
      </c>
      <c r="P2" s="341"/>
    </row>
    <row r="3" spans="1:17" ht="22.5" customHeight="1"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ORAL_FUNCTION_IMPROVE_SERVICE_PLAN_2024_FORM_0220_2021_care_facility_id_new</v>
      </c>
      <c r="B4" s="342">
        <f>ROW(B4)-3</f>
        <v>1</v>
      </c>
      <c r="C4" s="282" t="s">
        <v>223</v>
      </c>
      <c r="D4" s="275" t="s">
        <v>5289</v>
      </c>
      <c r="E4" s="20" t="str">
        <f ca="1">IF($F4="-", "追加", VLOOKUP($A4, summary!$H:$O, 6, FALSE))</f>
        <v>care_facility_id</v>
      </c>
      <c r="F4" s="20" t="str">
        <f ca="1">IF(VLOOKUP($A4, summary!$H:$O, 7, FALSE)="追加", "-", VLOOKUP($A4, summary!$H:$O, 7, FALSE))</f>
        <v>事業所番号</v>
      </c>
      <c r="G4" s="276" t="s">
        <v>5214</v>
      </c>
      <c r="H4" s="277" t="s">
        <v>5290</v>
      </c>
      <c r="I4" s="282">
        <v>10</v>
      </c>
      <c r="J4" s="278"/>
      <c r="K4" s="279" t="s">
        <v>5216</v>
      </c>
      <c r="L4" s="279"/>
      <c r="M4" s="281"/>
      <c r="N4" s="281"/>
      <c r="O4" s="280" t="s">
        <v>5291</v>
      </c>
      <c r="P4" s="282" t="s">
        <v>5292</v>
      </c>
      <c r="Q4" s="289" t="s">
        <v>5293</v>
      </c>
    </row>
    <row r="5" spans="1:17" s="8" customFormat="1" ht="33.75">
      <c r="A5" s="20" t="str" cm="1">
        <f t="array" aca="1" ref="A5" ca="1">VLOOKUP(RIGHT(CELL("filename",$B2),LEN(CELL("filename",$B2))-FIND("]",CELL("filename",$B2))),'外部インタフェース一覧(計算用)'!$B:$G,6,FALSE)&amp;"_"&amp;$C5&amp;"_new"</f>
        <v>ORAL_FUNCTION_IMPROVE_SERVICE_PLAN_2024_FORM_0220_2021_service_code_new</v>
      </c>
      <c r="B5" s="196">
        <f>MAX($B$4)+1</f>
        <v>2</v>
      </c>
      <c r="C5" s="173" t="s">
        <v>225</v>
      </c>
      <c r="D5" s="20" t="s">
        <v>5294</v>
      </c>
      <c r="E5" s="20" t="str">
        <f ca="1">IF($F5="-", "追加", VLOOKUP($A5, summary!$H:$O, 6, FALSE))</f>
        <v>service_code</v>
      </c>
      <c r="F5" s="20" t="str">
        <f ca="1">IF(VLOOKUP($A5, summary!$H:$O, 7, FALSE)="追加", "-", VLOOKUP($A5, summary!$H:$O, 7, FALSE))</f>
        <v>サービス種類コード</v>
      </c>
      <c r="G5" s="20" t="s">
        <v>5295</v>
      </c>
      <c r="H5" s="187" t="s">
        <v>5290</v>
      </c>
      <c r="I5" s="173">
        <v>2</v>
      </c>
      <c r="J5" s="284"/>
      <c r="K5" s="201" t="s">
        <v>5216</v>
      </c>
      <c r="L5" s="201"/>
      <c r="M5" s="187"/>
      <c r="N5" s="187"/>
      <c r="O5" s="20"/>
      <c r="P5" s="173" t="s">
        <v>5292</v>
      </c>
      <c r="Q5" s="173" t="s">
        <v>5296</v>
      </c>
    </row>
    <row r="6" spans="1:17" s="8" customFormat="1" ht="33.75" customHeight="1">
      <c r="A6" s="20" t="str" cm="1">
        <f t="array" aca="1" ref="A6" ca="1">VLOOKUP(RIGHT(CELL("filename",$B3),LEN(CELL("filename",$B3))-FIND("]",CELL("filename",$B3))),'外部インタフェース一覧(計算用)'!$B:$G,6,FALSE)&amp;"_"&amp;$C6&amp;"_new"</f>
        <v>ORAL_FUNCTION_IMPROVE_SERVICE_PLAN_2024_FORM_0220_2021_insurer_no_new</v>
      </c>
      <c r="B6" s="196">
        <f>MAX($B$4:B5)+1</f>
        <v>3</v>
      </c>
      <c r="C6" s="173" t="s">
        <v>229</v>
      </c>
      <c r="D6" s="173" t="s">
        <v>5297</v>
      </c>
      <c r="E6" s="20" t="str">
        <f ca="1">IF($F6="-", "追加", VLOOKUP($A6, summary!$H:$O, 6, FALSE))</f>
        <v>insurer_no</v>
      </c>
      <c r="F6" s="20" t="str">
        <f ca="1">IF(VLOOKUP($A6, summary!$H:$O, 7, FALSE)="追加", "-", VLOOKUP($A6, summary!$H:$O, 7, FALSE))</f>
        <v>保険者番号</v>
      </c>
      <c r="G6" s="20" t="s">
        <v>5298</v>
      </c>
      <c r="H6" s="20" t="s">
        <v>5245</v>
      </c>
      <c r="I6" s="173">
        <v>6</v>
      </c>
      <c r="J6" s="284"/>
      <c r="K6" s="201" t="s">
        <v>5216</v>
      </c>
      <c r="L6" s="201"/>
      <c r="M6" s="187"/>
      <c r="N6" s="187"/>
      <c r="O6" s="20"/>
      <c r="P6" s="20"/>
      <c r="Q6" s="173" t="s">
        <v>5300</v>
      </c>
    </row>
    <row r="7" spans="1:17" s="8" customFormat="1" ht="45">
      <c r="A7" s="20" t="str" cm="1">
        <f t="array" aca="1" ref="A7" ca="1">VLOOKUP(RIGHT(CELL("filename",$B4),LEN(CELL("filename",$B4))-FIND("]",CELL("filename",$B4))),'外部インタフェース一覧(計算用)'!$B:$G,6,FALSE)&amp;"_"&amp;$C7&amp;"_new"</f>
        <v>ORAL_FUNCTION_IMPROVE_SERVICE_PLAN_2024_FORM_0220_2021_insured_no_new</v>
      </c>
      <c r="B7" s="196">
        <f>MAX($B$4:B6)+1</f>
        <v>4</v>
      </c>
      <c r="C7" s="173" t="s">
        <v>231</v>
      </c>
      <c r="D7" s="173" t="s">
        <v>5301</v>
      </c>
      <c r="E7" s="20" t="str">
        <f ca="1">IF($F7="-", "追加", VLOOKUP($A7, summary!$H:$O, 6, FALSE))</f>
        <v>insured_no</v>
      </c>
      <c r="F7" s="20" t="str">
        <f ca="1">IF(VLOOKUP($A7, summary!$H:$O, 7, FALSE)="追加", "-", VLOOKUP($A7, summary!$H:$O, 7, FALSE))</f>
        <v>被保険者番号</v>
      </c>
      <c r="G7" s="20" t="s">
        <v>5214</v>
      </c>
      <c r="H7" s="187" t="s">
        <v>5290</v>
      </c>
      <c r="I7" s="173">
        <v>10</v>
      </c>
      <c r="J7" s="284"/>
      <c r="K7" s="201" t="s">
        <v>5216</v>
      </c>
      <c r="L7" s="201"/>
      <c r="M7" s="187"/>
      <c r="N7" s="187"/>
      <c r="O7" s="343" t="s">
        <v>5228</v>
      </c>
      <c r="P7" s="173" t="s">
        <v>5292</v>
      </c>
      <c r="Q7" s="173" t="s">
        <v>5302</v>
      </c>
    </row>
    <row r="8" spans="1:17" s="8" customFormat="1" ht="78.75">
      <c r="A8" s="20" t="str" cm="1">
        <f t="array" aca="1" ref="A8" ca="1">VLOOKUP(RIGHT(CELL("filename",$B5),LEN(CELL("filename",$B5))-FIND("]",CELL("filename",$B5))),'外部インタフェース一覧(計算用)'!$B:$G,6,FALSE)&amp;"_"&amp;$C8&amp;"_new"</f>
        <v>ORAL_FUNCTION_IMPROVE_SERVICE_PLAN_2024_FORM_0220_2021_external_system_management_number_new</v>
      </c>
      <c r="B8" s="196">
        <f>MAX($B$4:B7)+1</f>
        <v>5</v>
      </c>
      <c r="C8" s="173" t="s">
        <v>227</v>
      </c>
      <c r="D8" s="173" t="s">
        <v>5303</v>
      </c>
      <c r="E8" s="20" t="str">
        <f ca="1">IF($F8="-", "追加", VLOOKUP($A8, summary!$H:$O, 6, FALSE))</f>
        <v>external_system_management_number</v>
      </c>
      <c r="F8" s="20" t="str">
        <f ca="1">IF(VLOOKUP($A8, summary!$H:$O, 7, FALSE)="追加", "-", VLOOKUP($A8, summary!$H:$O, 7, FALSE))</f>
        <v>外部システム管理番号</v>
      </c>
      <c r="G8" s="20" t="s">
        <v>5214</v>
      </c>
      <c r="H8" s="187" t="s">
        <v>5290</v>
      </c>
      <c r="I8" s="173">
        <v>150</v>
      </c>
      <c r="J8" s="284"/>
      <c r="K8" s="201" t="s">
        <v>5216</v>
      </c>
      <c r="L8" s="201"/>
      <c r="M8" s="187"/>
      <c r="N8" s="187"/>
      <c r="O8" s="343" t="s">
        <v>5925</v>
      </c>
      <c r="P8" s="20"/>
      <c r="Q8" s="174" t="s">
        <v>5305</v>
      </c>
    </row>
    <row r="9" spans="1:17" ht="67.5">
      <c r="A9" s="20" t="str" cm="1">
        <f t="array" aca="1" ref="A9" ca="1">VLOOKUP(RIGHT(CELL("filename",$B6),LEN(CELL("filename",$B6))-FIND("]",CELL("filename",$B6))),'外部インタフェース一覧(計算用)'!$B:$G,6,FALSE)&amp;"_"&amp;$C9&amp;"_new"</f>
        <v>ORAL_FUNCTION_IMPROVE_SERVICE_PLAN_2024_FORM_0220_2021_external_system_management_detail_number_new</v>
      </c>
      <c r="B9" s="196">
        <f>MAX($B$4:B8)+1</f>
        <v>6</v>
      </c>
      <c r="C9" s="20" t="s">
        <v>432</v>
      </c>
      <c r="D9" s="20" t="s">
        <v>5473</v>
      </c>
      <c r="E9" s="20" t="str">
        <f ca="1">IF($F9="-", "追加", VLOOKUP($A9, summary!$H:$O, 6, FALSE))</f>
        <v>追加</v>
      </c>
      <c r="F9" s="20" t="str">
        <f ca="1">IF(VLOOKUP($A9, summary!$H:$O, 7, FALSE)="追加", "-", VLOOKUP($A9, summary!$H:$O, 7, FALSE))</f>
        <v>-</v>
      </c>
      <c r="G9" s="20" t="s">
        <v>5214</v>
      </c>
      <c r="H9" s="187" t="s">
        <v>5290</v>
      </c>
      <c r="I9" s="20">
        <v>150</v>
      </c>
      <c r="J9" s="316"/>
      <c r="K9" s="310" t="s">
        <v>5216</v>
      </c>
      <c r="L9" s="173" t="s">
        <v>5324</v>
      </c>
      <c r="M9" s="173" t="s">
        <v>5324</v>
      </c>
      <c r="N9" s="173" t="s">
        <v>5324</v>
      </c>
      <c r="O9" s="173" t="s">
        <v>6043</v>
      </c>
      <c r="P9" s="173" t="s">
        <v>5324</v>
      </c>
      <c r="Q9" s="308" t="s">
        <v>5305</v>
      </c>
    </row>
    <row r="10" spans="1:17" s="8" customFormat="1" ht="56.25">
      <c r="A10" s="20" t="str" cm="1">
        <f t="array" aca="1" ref="A10" ca="1">VLOOKUP(RIGHT(CELL("filename",$B7),LEN(CELL("filename",$B7))-FIND("]",CELL("filename",$B7))),'外部インタフェース一覧(計算用)'!$B:$G,6,FALSE)&amp;"_"&amp;$C10&amp;"_new"</f>
        <v>ORAL_FUNCTION_IMPROVE_SERVICE_PLAN_2024_FORM_0220_2021_plan_date_new</v>
      </c>
      <c r="B10" s="196">
        <f>MAX($B$4:B9)+1</f>
        <v>7</v>
      </c>
      <c r="C10" s="173" t="s">
        <v>6044</v>
      </c>
      <c r="D10" s="173" t="s">
        <v>6045</v>
      </c>
      <c r="E10" s="20" t="str">
        <f ca="1">IF($F10="-", "追加", VLOOKUP($A10, summary!$H:$O, 6, FALSE))</f>
        <v>追加</v>
      </c>
      <c r="F10" s="20" t="str">
        <f ca="1">IF(VLOOKUP($A10, summary!$H:$O, 7, FALSE)="追加", "-", VLOOKUP($A10, summary!$H:$O, 7, FALSE))</f>
        <v>-</v>
      </c>
      <c r="G10" s="173" t="s">
        <v>5214</v>
      </c>
      <c r="H10" s="173" t="s">
        <v>5312</v>
      </c>
      <c r="I10" s="173">
        <v>8</v>
      </c>
      <c r="J10" s="20"/>
      <c r="K10" s="201" t="s">
        <v>5216</v>
      </c>
      <c r="L10" s="20" t="s">
        <v>5519</v>
      </c>
      <c r="M10" s="20" t="s">
        <v>5249</v>
      </c>
      <c r="N10" s="20" t="s">
        <v>5355</v>
      </c>
      <c r="O10" s="20" t="s">
        <v>6046</v>
      </c>
      <c r="P10" s="20"/>
      <c r="Q10" s="20" t="s">
        <v>5521</v>
      </c>
    </row>
    <row r="11" spans="1:17" ht="67.5">
      <c r="A11" s="20" t="str" cm="1">
        <f t="array" aca="1" ref="A11" ca="1">VLOOKUP(RIGHT(CELL("filename",$B8),LEN(CELL("filename",$B8))-FIND("]",CELL("filename",$B8))),'外部インタフェース一覧(計算用)'!$B:$G,6,FALSE)&amp;"_"&amp;$C11&amp;"_new"</f>
        <v>ORAL_FUNCTION_IMPROVE_SERVICE_PLAN_2024_FORM_0220_2021_record_service_provider_01_new</v>
      </c>
      <c r="B11" s="196">
        <f>MAX($B$4:B10)+1</f>
        <v>8</v>
      </c>
      <c r="C11" s="173" t="s">
        <v>6047</v>
      </c>
      <c r="D11" s="173" t="s">
        <v>5980</v>
      </c>
      <c r="E11" s="20" t="str">
        <f ca="1">IF($F11="-", "追加", VLOOKUP($A11, summary!$H:$O, 6, FALSE))</f>
        <v>追加</v>
      </c>
      <c r="F11" s="20" t="str">
        <f ca="1">IF(VLOOKUP($A11, summary!$H:$O, 7, FALSE)="追加", "-", VLOOKUP($A11, summary!$H:$O, 7, FALSE))</f>
        <v>-</v>
      </c>
      <c r="G11" s="173" t="s">
        <v>5214</v>
      </c>
      <c r="H11" s="173" t="s">
        <v>5312</v>
      </c>
      <c r="I11" s="173">
        <v>1</v>
      </c>
      <c r="J11" s="20"/>
      <c r="K11" s="201" t="s">
        <v>5323</v>
      </c>
      <c r="L11" s="201"/>
      <c r="M11" s="20"/>
      <c r="N11" s="49" t="s">
        <v>5906</v>
      </c>
      <c r="O11" s="20" t="s">
        <v>5291</v>
      </c>
      <c r="P11" s="20"/>
      <c r="Q11" s="20" t="s">
        <v>5263</v>
      </c>
    </row>
    <row r="12" spans="1:17" ht="67.5">
      <c r="A12" s="20" t="str" cm="1">
        <f t="array" aca="1" ref="A12" ca="1">VLOOKUP(RIGHT(CELL("filename",$B9),LEN(CELL("filename",$B9))-FIND("]",CELL("filename",$B9))),'外部インタフェース一覧(計算用)'!$B:$G,6,FALSE)&amp;"_"&amp;$C12&amp;"_new"</f>
        <v>ORAL_FUNCTION_IMPROVE_SERVICE_PLAN_2024_FORM_0220_2021_record_service_provider_02_new</v>
      </c>
      <c r="B12" s="196">
        <f>MAX($B$4:B11)+1</f>
        <v>9</v>
      </c>
      <c r="C12" s="173" t="s">
        <v>6048</v>
      </c>
      <c r="D12" s="173" t="s">
        <v>5982</v>
      </c>
      <c r="E12" s="20" t="str">
        <f ca="1">IF($F12="-", "追加", VLOOKUP($A12, summary!$H:$O, 6, FALSE))</f>
        <v>追加</v>
      </c>
      <c r="F12" s="20" t="str">
        <f ca="1">IF(VLOOKUP($A12, summary!$H:$O, 7, FALSE)="追加", "-", VLOOKUP($A12, summary!$H:$O, 7, FALSE))</f>
        <v>-</v>
      </c>
      <c r="G12" s="173" t="s">
        <v>5214</v>
      </c>
      <c r="H12" s="173" t="s">
        <v>5312</v>
      </c>
      <c r="I12" s="173">
        <v>1</v>
      </c>
      <c r="J12" s="20"/>
      <c r="K12" s="201" t="s">
        <v>5323</v>
      </c>
      <c r="L12" s="201"/>
      <c r="M12" s="20"/>
      <c r="N12" s="49" t="s">
        <v>5906</v>
      </c>
      <c r="O12" s="20" t="s">
        <v>5291</v>
      </c>
      <c r="P12" s="20"/>
      <c r="Q12" s="20" t="s">
        <v>5263</v>
      </c>
    </row>
    <row r="13" spans="1:17" ht="67.5">
      <c r="A13" s="20" t="str" cm="1">
        <f t="array" aca="1" ref="A13" ca="1">VLOOKUP(RIGHT(CELL("filename",$B10),LEN(CELL("filename",$B10))-FIND("]",CELL("filename",$B10))),'外部インタフェース一覧(計算用)'!$B:$G,6,FALSE)&amp;"_"&amp;$C13&amp;"_new"</f>
        <v>ORAL_FUNCTION_IMPROVE_SERVICE_PLAN_2024_FORM_0220_2021_record_service_provider_03_new</v>
      </c>
      <c r="B13" s="196">
        <f>MAX($B$4:B12)+1</f>
        <v>10</v>
      </c>
      <c r="C13" s="173" t="s">
        <v>6049</v>
      </c>
      <c r="D13" s="173" t="s">
        <v>5984</v>
      </c>
      <c r="E13" s="20" t="str">
        <f ca="1">IF($F13="-", "追加", VLOOKUP($A13, summary!$H:$O, 6, FALSE))</f>
        <v>追加</v>
      </c>
      <c r="F13" s="20" t="str">
        <f ca="1">IF(VLOOKUP($A13, summary!$H:$O, 7, FALSE)="追加", "-", VLOOKUP($A13, summary!$H:$O, 7, FALSE))</f>
        <v>-</v>
      </c>
      <c r="G13" s="173" t="s">
        <v>5214</v>
      </c>
      <c r="H13" s="173" t="s">
        <v>5245</v>
      </c>
      <c r="I13" s="173">
        <v>1</v>
      </c>
      <c r="J13" s="20"/>
      <c r="K13" s="201" t="s">
        <v>5323</v>
      </c>
      <c r="L13" s="201"/>
      <c r="M13" s="20"/>
      <c r="N13" s="49" t="s">
        <v>5906</v>
      </c>
      <c r="O13" s="20" t="s">
        <v>5291</v>
      </c>
      <c r="P13" s="20"/>
      <c r="Q13" s="20" t="s">
        <v>5263</v>
      </c>
    </row>
    <row r="14" spans="1:17" ht="67.5">
      <c r="A14" s="20" t="str" cm="1">
        <f t="array" aca="1" ref="A14" ca="1">VLOOKUP(RIGHT(CELL("filename",$B11),LEN(CELL("filename",$B11))-FIND("]",CELL("filename",$B11))),'外部インタフェース一覧(計算用)'!$B:$G,6,FALSE)&amp;"_"&amp;$C14&amp;"_new"</f>
        <v>ORAL_FUNCTION_IMPROVE_SERVICE_PLAN_2024_FORM_0220_2021_contents_oral_cleaning_01_new</v>
      </c>
      <c r="B14" s="196">
        <f>MAX($B$4:B13)+1</f>
        <v>11</v>
      </c>
      <c r="C14" s="173" t="s">
        <v>6050</v>
      </c>
      <c r="D14" s="173" t="s">
        <v>6051</v>
      </c>
      <c r="E14" s="20" t="str">
        <f ca="1">IF($F14="-", "追加", VLOOKUP($A14, summary!$H:$O, 6, FALSE))</f>
        <v>追加</v>
      </c>
      <c r="F14" s="20" t="str">
        <f ca="1">IF(VLOOKUP($A14, summary!$H:$O, 7, FALSE)="追加", "-", VLOOKUP($A14, summary!$H:$O, 7, FALSE))</f>
        <v>-</v>
      </c>
      <c r="G14" s="173" t="s">
        <v>5214</v>
      </c>
      <c r="H14" s="173" t="s">
        <v>5312</v>
      </c>
      <c r="I14" s="173">
        <v>1</v>
      </c>
      <c r="J14" s="20"/>
      <c r="K14" s="201" t="s">
        <v>5323</v>
      </c>
      <c r="L14" s="201"/>
      <c r="M14" s="20"/>
      <c r="N14" s="49" t="s">
        <v>5906</v>
      </c>
      <c r="O14" s="20" t="s">
        <v>5291</v>
      </c>
      <c r="P14" s="20"/>
      <c r="Q14" s="20" t="s">
        <v>5263</v>
      </c>
    </row>
    <row r="15" spans="1:17" ht="67.5">
      <c r="A15" s="20" t="str" cm="1">
        <f t="array" aca="1" ref="A15" ca="1">VLOOKUP(RIGHT(CELL("filename",$B12),LEN(CELL("filename",$B12))-FIND("]",CELL("filename",$B12))),'外部インタフェース一覧(計算用)'!$B:$G,6,FALSE)&amp;"_"&amp;$C15&amp;"_new"</f>
        <v>ORAL_FUNCTION_IMPROVE_SERVICE_PLAN_2024_FORM_0220_2021_contents_guidance_oral_cleaning_01_new</v>
      </c>
      <c r="B15" s="196">
        <f>MAX($B$4:B14)+1</f>
        <v>12</v>
      </c>
      <c r="C15" s="173" t="s">
        <v>6052</v>
      </c>
      <c r="D15" s="173" t="s">
        <v>6053</v>
      </c>
      <c r="E15" s="20" t="str">
        <f ca="1">IF($F15="-", "追加", VLOOKUP($A15, summary!$H:$O, 6, FALSE))</f>
        <v>追加</v>
      </c>
      <c r="F15" s="20" t="str">
        <f ca="1">IF(VLOOKUP($A15, summary!$H:$O, 7, FALSE)="追加", "-", VLOOKUP($A15, summary!$H:$O, 7, FALSE))</f>
        <v>-</v>
      </c>
      <c r="G15" s="173" t="s">
        <v>5214</v>
      </c>
      <c r="H15" s="173" t="s">
        <v>5312</v>
      </c>
      <c r="I15" s="173">
        <v>1</v>
      </c>
      <c r="J15" s="20"/>
      <c r="K15" s="201" t="s">
        <v>5323</v>
      </c>
      <c r="L15" s="201"/>
      <c r="M15" s="20"/>
      <c r="N15" s="49" t="s">
        <v>5906</v>
      </c>
      <c r="O15" s="20" t="s">
        <v>5291</v>
      </c>
      <c r="P15" s="20"/>
      <c r="Q15" s="20" t="s">
        <v>5263</v>
      </c>
    </row>
    <row r="16" spans="1:17" ht="67.5">
      <c r="A16" s="20" t="str" cm="1">
        <f t="array" aca="1" ref="A16" ca="1">VLOOKUP(RIGHT(CELL("filename",$B13),LEN(CELL("filename",$B13))-FIND("]",CELL("filename",$B13))),'外部インタフェース一覧(計算用)'!$B:$G,6,FALSE)&amp;"_"&amp;$C16&amp;"_new"</f>
        <v>ORAL_FUNCTION_IMPROVE_SERVICE_PLAN_2024_FORM_0220_2021_contents_guidance_eating_and_swallowing_01_new</v>
      </c>
      <c r="B16" s="196">
        <f>MAX($B$4:B15)+1</f>
        <v>13</v>
      </c>
      <c r="C16" s="173" t="s">
        <v>6054</v>
      </c>
      <c r="D16" s="173" t="s">
        <v>6055</v>
      </c>
      <c r="E16" s="20" t="str">
        <f ca="1">IF($F16="-", "追加", VLOOKUP($A16, summary!$H:$O, 6, FALSE))</f>
        <v>追加</v>
      </c>
      <c r="F16" s="20" t="str">
        <f ca="1">IF(VLOOKUP($A16, summary!$H:$O, 7, FALSE)="追加", "-", VLOOKUP($A16, summary!$H:$O, 7, FALSE))</f>
        <v>-</v>
      </c>
      <c r="G16" s="173" t="s">
        <v>5214</v>
      </c>
      <c r="H16" s="173" t="s">
        <v>5312</v>
      </c>
      <c r="I16" s="173">
        <v>1</v>
      </c>
      <c r="J16" s="20"/>
      <c r="K16" s="201" t="s">
        <v>5323</v>
      </c>
      <c r="L16" s="201"/>
      <c r="M16" s="20"/>
      <c r="N16" s="49" t="s">
        <v>5906</v>
      </c>
      <c r="O16" s="20" t="s">
        <v>5291</v>
      </c>
      <c r="P16" s="20"/>
      <c r="Q16" s="20" t="s">
        <v>5263</v>
      </c>
    </row>
    <row r="17" spans="1:17" ht="67.5">
      <c r="A17" s="20" t="str" cm="1">
        <f t="array" aca="1" ref="A17" ca="1">VLOOKUP(RIGHT(CELL("filename",$B14),LEN(CELL("filename",$B14))-FIND("]",CELL("filename",$B14))),'外部インタフェース一覧(計算用)'!$B:$G,6,FALSE)&amp;"_"&amp;$C17&amp;"_new"</f>
        <v>ORAL_FUNCTION_IMPROVE_SERVICE_PLAN_2024_FORM_0220_2021_contents_guidance_language_voice_function_01_new</v>
      </c>
      <c r="B17" s="196">
        <f>MAX($B$4:B16)+1</f>
        <v>14</v>
      </c>
      <c r="C17" s="173" t="s">
        <v>6056</v>
      </c>
      <c r="D17" s="173" t="s">
        <v>6057</v>
      </c>
      <c r="E17" s="20" t="str">
        <f ca="1">IF($F17="-", "追加", VLOOKUP($A17, summary!$H:$O, 6, FALSE))</f>
        <v>追加</v>
      </c>
      <c r="F17" s="20" t="str">
        <f ca="1">IF(VLOOKUP($A17, summary!$H:$O, 7, FALSE)="追加", "-", VLOOKUP($A17, summary!$H:$O, 7, FALSE))</f>
        <v>-</v>
      </c>
      <c r="G17" s="173" t="s">
        <v>5214</v>
      </c>
      <c r="H17" s="173" t="s">
        <v>5312</v>
      </c>
      <c r="I17" s="173">
        <v>1</v>
      </c>
      <c r="J17" s="20"/>
      <c r="K17" s="201" t="s">
        <v>5323</v>
      </c>
      <c r="L17" s="201"/>
      <c r="M17" s="20"/>
      <c r="N17" s="49" t="s">
        <v>5906</v>
      </c>
      <c r="O17" s="20" t="s">
        <v>5291</v>
      </c>
      <c r="P17" s="20"/>
      <c r="Q17" s="20" t="s">
        <v>5263</v>
      </c>
    </row>
    <row r="18" spans="1:17" ht="67.5">
      <c r="A18" s="20" t="str" cm="1">
        <f t="array" aca="1" ref="A18" ca="1">VLOOKUP(RIGHT(CELL("filename",$B15),LEN(CELL("filename",$B15))-FIND("]",CELL("filename",$B15))),'外部インタフェース一覧(計算用)'!$B:$G,6,FALSE)&amp;"_"&amp;$C18&amp;"_new"</f>
        <v>ORAL_FUNCTION_IMPROVE_SERVICE_PLAN_2024_FORM_0220_2021_contents_notice_aspiration_pneumonia_prevention_01_new</v>
      </c>
      <c r="B18" s="196">
        <f>MAX($B$4:B17)+1</f>
        <v>15</v>
      </c>
      <c r="C18" s="173" t="s">
        <v>6058</v>
      </c>
      <c r="D18" s="173" t="s">
        <v>6059</v>
      </c>
      <c r="E18" s="20" t="str">
        <f ca="1">IF($F18="-", "追加", VLOOKUP($A18, summary!$H:$O, 6, FALSE))</f>
        <v>追加</v>
      </c>
      <c r="F18" s="20" t="str">
        <f ca="1">IF(VLOOKUP($A18, summary!$H:$O, 7, FALSE)="追加", "-", VLOOKUP($A18, summary!$H:$O, 7, FALSE))</f>
        <v>-</v>
      </c>
      <c r="G18" s="173" t="s">
        <v>5214</v>
      </c>
      <c r="H18" s="173" t="s">
        <v>5312</v>
      </c>
      <c r="I18" s="173">
        <v>1</v>
      </c>
      <c r="J18" s="20"/>
      <c r="K18" s="201" t="s">
        <v>5323</v>
      </c>
      <c r="L18" s="201"/>
      <c r="M18" s="20"/>
      <c r="N18" s="49" t="s">
        <v>5906</v>
      </c>
      <c r="O18" s="182" t="s">
        <v>5291</v>
      </c>
      <c r="P18" s="20"/>
      <c r="Q18" s="20" t="s">
        <v>5263</v>
      </c>
    </row>
    <row r="19" spans="1:17" ht="33.75">
      <c r="A19" s="20" t="str" cm="1">
        <f t="array" aca="1" ref="A19" ca="1">VLOOKUP(RIGHT(CELL("filename",$B16),LEN(CELL("filename",$B16))-FIND("]",CELL("filename",$B16))),'外部インタフェース一覧(計算用)'!$B:$G,6,FALSE)&amp;"_"&amp;$C19&amp;"_new"</f>
        <v>ORAL_FUNCTION_IMPROVE_SERVICE_PLAN_2024_FORM_0220_2021_contents_notice_new</v>
      </c>
      <c r="B19" s="196">
        <f>MAX($B$4:B18)+1</f>
        <v>16</v>
      </c>
      <c r="C19" s="173" t="s">
        <v>5922</v>
      </c>
      <c r="D19" s="173" t="s">
        <v>6060</v>
      </c>
      <c r="E19" s="20" t="str">
        <f ca="1">IF($F19="-", "追加", VLOOKUP($A19, summary!$H:$O, 6, FALSE))</f>
        <v>contents_notice</v>
      </c>
      <c r="F19" s="20" t="str">
        <f ca="1">IF(VLOOKUP($A19, summary!$H:$O, 7, FALSE)="追加", "-", VLOOKUP($A19, summary!$H:$O, 7, FALSE))</f>
        <v>その他特記事項</v>
      </c>
      <c r="G19" s="173" t="s">
        <v>5214</v>
      </c>
      <c r="H19" s="173" t="s">
        <v>5334</v>
      </c>
      <c r="I19" s="173">
        <v>50</v>
      </c>
      <c r="J19" s="20"/>
      <c r="K19" s="201"/>
      <c r="L19" s="201"/>
      <c r="M19" s="20"/>
      <c r="N19" s="182" t="s">
        <v>5355</v>
      </c>
      <c r="O19" s="63" t="s">
        <v>7449</v>
      </c>
      <c r="P19" s="20" t="s">
        <v>5681</v>
      </c>
      <c r="Q19" s="285" t="s">
        <v>5336</v>
      </c>
    </row>
    <row r="20" spans="1:17" ht="67.5">
      <c r="A20" s="20" t="str" cm="1">
        <f t="array" aca="1" ref="A20" ca="1">VLOOKUP(RIGHT(CELL("filename",$B17),LEN(CELL("filename",$B17))-FIND("]",CELL("filename",$B17))),'外部インタフェース一覧(計算用)'!$B:$G,6,FALSE)&amp;"_"&amp;$C20&amp;"_new"</f>
        <v>ORAL_FUNCTION_IMPROVE_SERVICE_PLAN_2024_FORM_0220_2021_contents_other_01_new</v>
      </c>
      <c r="B20" s="196">
        <f>MAX($B$4:B19)+1</f>
        <v>17</v>
      </c>
      <c r="C20" s="173" t="s">
        <v>6061</v>
      </c>
      <c r="D20" s="173" t="s">
        <v>7448</v>
      </c>
      <c r="E20" s="20" t="str">
        <f ca="1">IF($F20="-", "追加", VLOOKUP($A20, summary!$H:$O, 6, FALSE))</f>
        <v>追加</v>
      </c>
      <c r="F20" s="20" t="str">
        <f ca="1">IF(VLOOKUP($A20, summary!$H:$O, 7, FALSE)="追加", "-", VLOOKUP($A20, summary!$H:$O, 7, FALSE))</f>
        <v>-</v>
      </c>
      <c r="G20" s="173" t="s">
        <v>5214</v>
      </c>
      <c r="H20" s="173" t="s">
        <v>5312</v>
      </c>
      <c r="I20" s="173">
        <v>1</v>
      </c>
      <c r="J20" s="20"/>
      <c r="K20" s="557" t="s">
        <v>7479</v>
      </c>
      <c r="L20" s="201"/>
      <c r="M20" s="20"/>
      <c r="N20" s="49" t="s">
        <v>5906</v>
      </c>
      <c r="O20" s="551"/>
      <c r="P20" s="20"/>
      <c r="Q20" s="20" t="s">
        <v>5263</v>
      </c>
    </row>
    <row r="21" spans="1:17" s="8" customFormat="1" ht="33.75">
      <c r="A21" s="20" t="str" cm="1">
        <f t="array" aca="1" ref="A21" ca="1">VLOOKUP(RIGHT(CELL("filename",$B18),LEN(CELL("filename",$B18))-FIND("]",CELL("filename",$B18))),'外部インタフェース一覧(計算用)'!$B:$G,6,FALSE)&amp;"_"&amp;$C21&amp;"_new"</f>
        <v>ORAL_FUNCTION_IMPROVE_SERVICE_PLAN_2024_FORM_0220_2021_version_new</v>
      </c>
      <c r="B21" s="196">
        <f>MAX($B$4:B20)+1</f>
        <v>18</v>
      </c>
      <c r="C21" s="20" t="s">
        <v>265</v>
      </c>
      <c r="D21" s="173" t="s">
        <v>5469</v>
      </c>
      <c r="E21" s="20" t="str">
        <f ca="1">IF($F21="-", "追加", VLOOKUP($A21, summary!$H:$O, 6, FALSE))</f>
        <v>version</v>
      </c>
      <c r="F21" s="20" t="str">
        <f ca="1">IF(VLOOKUP($A21, summary!$H:$O, 7, FALSE)="追加", "-", VLOOKUP($A21, summary!$H:$O, 7, FALSE))</f>
        <v>バージョン番号</v>
      </c>
      <c r="G21" s="20" t="s">
        <v>5214</v>
      </c>
      <c r="H21" s="20" t="s">
        <v>5245</v>
      </c>
      <c r="I21" s="20">
        <v>4</v>
      </c>
      <c r="J21" s="20"/>
      <c r="K21" s="201" t="s">
        <v>5216</v>
      </c>
      <c r="L21" s="201"/>
      <c r="M21" s="20"/>
      <c r="N21" s="286" t="s">
        <v>5470</v>
      </c>
      <c r="O21" s="20" t="s">
        <v>5291</v>
      </c>
      <c r="P21" s="20" t="s">
        <v>5285</v>
      </c>
      <c r="Q21" s="20" t="s">
        <v>5286</v>
      </c>
    </row>
    <row r="22" spans="1:17">
      <c r="A22" s="356"/>
      <c r="D22" s="356"/>
      <c r="E22" s="356"/>
      <c r="F22" s="356"/>
    </row>
    <row r="23" spans="1:17">
      <c r="A23" s="356"/>
      <c r="D23" s="356"/>
      <c r="E23" s="356"/>
      <c r="F23" s="356"/>
    </row>
    <row r="24" spans="1:17">
      <c r="A24" s="356"/>
      <c r="D24" s="356"/>
      <c r="E24" s="356"/>
      <c r="F24" s="356"/>
    </row>
    <row r="25" spans="1:17">
      <c r="A25" s="356"/>
      <c r="D25" s="356"/>
      <c r="E25" s="356"/>
      <c r="F25" s="356"/>
    </row>
    <row r="26" spans="1:17">
      <c r="A26" s="356"/>
      <c r="D26" s="356"/>
      <c r="E26" s="356"/>
      <c r="F26" s="356"/>
    </row>
    <row r="27" spans="1:17">
      <c r="A27" s="356"/>
      <c r="D27" s="356"/>
      <c r="E27" s="356"/>
      <c r="F27" s="356"/>
    </row>
    <row r="28" spans="1:17">
      <c r="A28" s="356"/>
      <c r="D28" s="356"/>
      <c r="E28" s="356"/>
      <c r="F28" s="356"/>
    </row>
    <row r="29" spans="1:17">
      <c r="A29" s="356"/>
      <c r="D29" s="356"/>
      <c r="E29" s="356"/>
      <c r="F29" s="356"/>
    </row>
    <row r="30" spans="1:17">
      <c r="A30" s="356"/>
      <c r="D30" s="356"/>
      <c r="E30" s="356"/>
      <c r="F30" s="356"/>
    </row>
    <row r="31" spans="1:17">
      <c r="A31" s="356"/>
      <c r="D31" s="356"/>
      <c r="E31" s="356"/>
      <c r="F31" s="356"/>
    </row>
    <row r="32" spans="1:17">
      <c r="A32" s="356"/>
      <c r="D32" s="356"/>
      <c r="E32" s="356"/>
      <c r="F32" s="356"/>
    </row>
    <row r="33" spans="1:6">
      <c r="A33" s="356"/>
      <c r="D33" s="356"/>
      <c r="E33" s="356"/>
      <c r="F33" s="356"/>
    </row>
    <row r="34" spans="1:6">
      <c r="A34" s="356"/>
      <c r="D34" s="356"/>
      <c r="E34" s="356"/>
      <c r="F34" s="356"/>
    </row>
    <row r="35" spans="1:6">
      <c r="A35" s="356"/>
      <c r="D35" s="356"/>
      <c r="E35" s="356"/>
      <c r="F35" s="356"/>
    </row>
    <row r="36" spans="1:6">
      <c r="A36" s="356"/>
      <c r="D36" s="356"/>
      <c r="E36" s="356"/>
      <c r="F36" s="356"/>
    </row>
    <row r="37" spans="1:6">
      <c r="A37" s="356"/>
      <c r="D37" s="356"/>
      <c r="E37" s="356"/>
      <c r="F37" s="356"/>
    </row>
    <row r="38" spans="1:6">
      <c r="A38" s="356"/>
      <c r="D38" s="356"/>
      <c r="E38" s="356"/>
      <c r="F38" s="356"/>
    </row>
    <row r="39" spans="1:6">
      <c r="A39" s="356"/>
      <c r="D39" s="356"/>
      <c r="E39" s="356"/>
      <c r="F39" s="356"/>
    </row>
    <row r="40" spans="1:6">
      <c r="A40" s="356"/>
      <c r="D40" s="356"/>
      <c r="E40" s="356"/>
      <c r="F40" s="356"/>
    </row>
    <row r="41" spans="1:6">
      <c r="A41" s="356"/>
      <c r="D41" s="356"/>
      <c r="E41" s="356"/>
      <c r="F41" s="356"/>
    </row>
    <row r="42" spans="1:6">
      <c r="A42" s="356"/>
      <c r="D42" s="356"/>
      <c r="E42" s="356"/>
      <c r="F42" s="356"/>
    </row>
    <row r="43" spans="1:6">
      <c r="A43" s="356"/>
      <c r="D43" s="356"/>
      <c r="E43" s="356"/>
      <c r="F43" s="356"/>
    </row>
    <row r="44" spans="1:6">
      <c r="A44" s="356"/>
      <c r="D44" s="356"/>
      <c r="E44" s="356"/>
      <c r="F44" s="356"/>
    </row>
    <row r="45" spans="1:6">
      <c r="A45" s="356"/>
      <c r="D45" s="356"/>
      <c r="E45" s="356"/>
      <c r="F45" s="356"/>
    </row>
    <row r="46" spans="1:6">
      <c r="A46" s="356"/>
      <c r="D46" s="356"/>
      <c r="E46" s="356"/>
      <c r="F46" s="356"/>
    </row>
    <row r="47" spans="1:6">
      <c r="A47" s="356"/>
      <c r="D47" s="356"/>
      <c r="E47" s="356"/>
      <c r="F47" s="356"/>
    </row>
    <row r="48" spans="1:6">
      <c r="A48" s="356"/>
      <c r="D48" s="356"/>
      <c r="E48" s="356"/>
      <c r="F48" s="356"/>
    </row>
    <row r="49" spans="1:6">
      <c r="A49" s="356"/>
      <c r="D49" s="356"/>
      <c r="E49" s="356"/>
      <c r="F49" s="356"/>
    </row>
    <row r="50" spans="1:6">
      <c r="A50" s="356"/>
      <c r="D50" s="356"/>
      <c r="E50" s="356"/>
      <c r="F50" s="356"/>
    </row>
    <row r="51" spans="1:6">
      <c r="A51" s="356"/>
      <c r="D51" s="356"/>
      <c r="E51" s="356"/>
      <c r="F51" s="356"/>
    </row>
    <row r="52" spans="1:6">
      <c r="A52" s="356"/>
      <c r="D52" s="356"/>
      <c r="E52" s="356"/>
      <c r="F52" s="356"/>
    </row>
    <row r="53" spans="1:6">
      <c r="A53" s="356"/>
      <c r="D53" s="356"/>
      <c r="E53" s="356"/>
      <c r="F53" s="356"/>
    </row>
    <row r="54" spans="1:6">
      <c r="A54" s="356"/>
      <c r="D54" s="356"/>
      <c r="E54" s="356"/>
      <c r="F54" s="356"/>
    </row>
    <row r="55" spans="1:6">
      <c r="A55" s="356"/>
      <c r="D55" s="356"/>
      <c r="E55" s="356"/>
      <c r="F55" s="356"/>
    </row>
    <row r="56" spans="1:6">
      <c r="A56" s="356"/>
      <c r="D56" s="356"/>
      <c r="E56" s="356"/>
      <c r="F56" s="356"/>
    </row>
    <row r="57" spans="1:6">
      <c r="A57" s="356"/>
      <c r="D57" s="356"/>
      <c r="E57" s="356"/>
      <c r="F57" s="356"/>
    </row>
    <row r="58" spans="1:6">
      <c r="A58" s="356"/>
      <c r="D58" s="356"/>
      <c r="E58" s="356"/>
      <c r="F58" s="356"/>
    </row>
    <row r="59" spans="1:6">
      <c r="A59" s="356"/>
      <c r="D59" s="356"/>
      <c r="E59" s="356"/>
      <c r="F59" s="356"/>
    </row>
    <row r="60" spans="1:6">
      <c r="A60" s="356"/>
      <c r="D60" s="356"/>
      <c r="E60" s="356"/>
      <c r="F60" s="356"/>
    </row>
    <row r="61" spans="1:6">
      <c r="A61" s="356"/>
      <c r="D61" s="356"/>
      <c r="E61" s="356"/>
      <c r="F61" s="356"/>
    </row>
    <row r="62" spans="1:6">
      <c r="A62" s="356"/>
      <c r="D62" s="356"/>
      <c r="E62" s="356"/>
      <c r="F62" s="356"/>
    </row>
    <row r="63" spans="1:6">
      <c r="A63" s="356"/>
      <c r="D63" s="356"/>
      <c r="E63" s="356"/>
      <c r="F63" s="356"/>
    </row>
    <row r="64" spans="1:6">
      <c r="A64" s="356"/>
      <c r="D64" s="356"/>
      <c r="E64" s="356"/>
      <c r="F64" s="356"/>
    </row>
    <row r="65" spans="1:6">
      <c r="A65" s="356"/>
      <c r="D65" s="356"/>
      <c r="E65" s="356"/>
      <c r="F65" s="356"/>
    </row>
    <row r="66" spans="1:6">
      <c r="A66" s="356"/>
      <c r="D66" s="356"/>
      <c r="E66" s="356"/>
      <c r="F66" s="356"/>
    </row>
    <row r="67" spans="1:6">
      <c r="A67" s="356"/>
      <c r="D67" s="356"/>
      <c r="E67" s="356"/>
      <c r="F67" s="356"/>
    </row>
    <row r="68" spans="1:6">
      <c r="A68" s="356"/>
      <c r="D68" s="356"/>
      <c r="E68" s="356"/>
      <c r="F68" s="356"/>
    </row>
    <row r="69" spans="1:6">
      <c r="A69" s="356"/>
      <c r="D69" s="356"/>
      <c r="E69" s="356"/>
      <c r="F69" s="356"/>
    </row>
    <row r="70" spans="1:6">
      <c r="A70" s="356"/>
      <c r="D70" s="356"/>
      <c r="E70" s="356"/>
      <c r="F70" s="356"/>
    </row>
    <row r="71" spans="1:6">
      <c r="A71" s="356"/>
      <c r="D71" s="356"/>
      <c r="E71" s="356"/>
      <c r="F71" s="356"/>
    </row>
    <row r="72" spans="1:6">
      <c r="A72" s="356"/>
      <c r="D72" s="356"/>
      <c r="E72" s="356"/>
      <c r="F72" s="356"/>
    </row>
    <row r="73" spans="1:6">
      <c r="A73" s="356"/>
      <c r="D73" s="356"/>
      <c r="E73" s="356"/>
      <c r="F73" s="356"/>
    </row>
    <row r="74" spans="1:6">
      <c r="A74" s="356"/>
      <c r="D74" s="356"/>
      <c r="E74" s="356"/>
      <c r="F74" s="356"/>
    </row>
    <row r="75" spans="1:6">
      <c r="A75" s="356"/>
      <c r="D75" s="356"/>
      <c r="E75" s="356"/>
      <c r="F75" s="356"/>
    </row>
    <row r="76" spans="1:6">
      <c r="A76" s="356"/>
      <c r="D76" s="356"/>
      <c r="E76" s="356"/>
      <c r="F76" s="356"/>
    </row>
    <row r="77" spans="1:6">
      <c r="A77" s="356"/>
      <c r="D77" s="356"/>
      <c r="E77" s="356"/>
      <c r="F77" s="356"/>
    </row>
    <row r="78" spans="1:6">
      <c r="A78" s="356"/>
      <c r="D78" s="356"/>
      <c r="E78" s="356"/>
      <c r="F78" s="356"/>
    </row>
    <row r="79" spans="1:6">
      <c r="A79" s="356"/>
      <c r="D79" s="356"/>
      <c r="E79" s="356"/>
      <c r="F79" s="356"/>
    </row>
    <row r="80" spans="1:6">
      <c r="A80" s="356"/>
      <c r="D80" s="356"/>
      <c r="E80" s="356"/>
      <c r="F80" s="356"/>
    </row>
    <row r="81" spans="1:6">
      <c r="A81" s="356"/>
      <c r="D81" s="356"/>
      <c r="E81" s="356"/>
      <c r="F81" s="356"/>
    </row>
    <row r="82" spans="1:6">
      <c r="A82" s="356"/>
      <c r="D82" s="356"/>
      <c r="E82" s="356"/>
      <c r="F82" s="356"/>
    </row>
    <row r="83" spans="1:6">
      <c r="A83" s="356"/>
      <c r="D83" s="356"/>
      <c r="E83" s="356"/>
      <c r="F83" s="356"/>
    </row>
    <row r="84" spans="1:6">
      <c r="A84" s="356"/>
      <c r="D84" s="356"/>
      <c r="E84" s="356"/>
      <c r="F84" s="356"/>
    </row>
    <row r="85" spans="1:6">
      <c r="A85" s="356"/>
      <c r="D85" s="356"/>
      <c r="E85" s="356"/>
      <c r="F85" s="356"/>
    </row>
    <row r="86" spans="1:6">
      <c r="A86" s="356"/>
      <c r="D86" s="356"/>
      <c r="E86" s="356"/>
      <c r="F86" s="356"/>
    </row>
    <row r="87" spans="1:6">
      <c r="A87" s="356"/>
      <c r="D87" s="356"/>
      <c r="E87" s="356"/>
      <c r="F87" s="356"/>
    </row>
    <row r="88" spans="1:6">
      <c r="A88" s="356"/>
      <c r="D88" s="356"/>
      <c r="E88" s="356"/>
      <c r="F88" s="356"/>
    </row>
    <row r="89" spans="1:6">
      <c r="A89" s="356"/>
      <c r="D89" s="356"/>
      <c r="E89" s="356"/>
      <c r="F89" s="356"/>
    </row>
    <row r="90" spans="1:6">
      <c r="A90" s="356"/>
      <c r="D90" s="356"/>
      <c r="E90" s="356"/>
      <c r="F90" s="356"/>
    </row>
    <row r="91" spans="1:6">
      <c r="A91" s="356"/>
      <c r="D91" s="356"/>
      <c r="E91" s="356"/>
      <c r="F91" s="356"/>
    </row>
    <row r="92" spans="1:6">
      <c r="A92" s="356"/>
      <c r="D92" s="356"/>
      <c r="E92" s="356"/>
      <c r="F92" s="356"/>
    </row>
    <row r="93" spans="1:6">
      <c r="A93" s="356"/>
      <c r="D93" s="356"/>
      <c r="E93" s="356"/>
      <c r="F93" s="356"/>
    </row>
    <row r="94" spans="1:6">
      <c r="A94" s="356"/>
      <c r="D94" s="356"/>
      <c r="E94" s="356"/>
      <c r="F94" s="356"/>
    </row>
    <row r="95" spans="1:6">
      <c r="A95" s="356"/>
      <c r="D95" s="356"/>
      <c r="E95" s="356"/>
      <c r="F95" s="356"/>
    </row>
    <row r="96" spans="1:6">
      <c r="A96" s="356"/>
      <c r="D96" s="356"/>
      <c r="E96" s="356"/>
      <c r="F96" s="356"/>
    </row>
    <row r="97" spans="1:6">
      <c r="A97" s="356"/>
      <c r="D97" s="356"/>
      <c r="E97" s="356"/>
      <c r="F97" s="356"/>
    </row>
    <row r="98" spans="1:6">
      <c r="A98" s="356"/>
      <c r="D98" s="356"/>
      <c r="E98" s="356"/>
      <c r="F98" s="356"/>
    </row>
    <row r="99" spans="1:6">
      <c r="A99" s="356"/>
      <c r="D99" s="356"/>
      <c r="E99" s="356"/>
      <c r="F99" s="356"/>
    </row>
    <row r="100" spans="1:6">
      <c r="A100" s="356"/>
      <c r="D100" s="356"/>
      <c r="E100" s="356"/>
      <c r="F100" s="356"/>
    </row>
    <row r="101" spans="1:6">
      <c r="A101" s="356"/>
      <c r="D101" s="356"/>
      <c r="E101" s="356"/>
      <c r="F101" s="356"/>
    </row>
    <row r="102" spans="1:6">
      <c r="A102" s="356"/>
      <c r="D102" s="356"/>
      <c r="E102" s="356"/>
      <c r="F102" s="356"/>
    </row>
  </sheetData>
  <autoFilter ref="B3:P21" xr:uid="{00000000-0009-0000-0000-000009000000}"/>
  <phoneticPr fontId="4"/>
  <dataValidations count="2">
    <dataValidation showInputMessage="1" sqref="G4:H9 G21:H21 B4:B21" xr:uid="{39FC5804-A886-44DF-B487-ECFEDB590B8F}"/>
    <dataValidation type="list" allowBlank="1" showInputMessage="1" sqref="K4:K8 K10:K21" xr:uid="{D844F6BA-DC2D-4B52-B286-7174A1E1310F}">
      <formula1>"◎,○,●"</formula1>
    </dataValidation>
  </dataValidations>
  <hyperlinks>
    <hyperlink ref="P1" location="外部インタフェース一覧!A1" display="外部インターフェース一覧へ" xr:uid="{A7634849-D3B4-40D8-AA78-52B7DD717819}"/>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B2D58D-8DF3-459F-8220-7866BA4E1B4E}">
  <sheetPr codeName="Sheet11">
    <pageSetUpPr fitToPage="1"/>
  </sheetPr>
  <dimension ref="A1:Q164"/>
  <sheetViews>
    <sheetView view="pageBreakPreview" zoomScale="85" zoomScaleNormal="85" zoomScaleSheetLayoutView="85" workbookViewId="0">
      <pane ySplit="3" topLeftCell="A4" activePane="bottomLeft" state="frozen"/>
      <selection activeCell="G1" sqref="G1"/>
      <selection pane="bottomLeft"/>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2.875" style="6" customWidth="1"/>
    <col min="14" max="14" width="26" style="6" customWidth="1"/>
    <col min="15" max="16" width="38" style="6" customWidth="1"/>
    <col min="17" max="17" width="37.125" style="223" bestFit="1" customWidth="1"/>
    <col min="18" max="16384" width="9" style="6"/>
  </cols>
  <sheetData>
    <row r="1" spans="1:17" ht="23.45" customHeight="1">
      <c r="B1" s="25" t="s">
        <v>6062</v>
      </c>
      <c r="K1" s="25" t="s">
        <v>5195</v>
      </c>
      <c r="P1" s="222" t="s">
        <v>5196</v>
      </c>
    </row>
    <row r="2" spans="1:17" s="26" customFormat="1" ht="18.75">
      <c r="A2" s="6"/>
      <c r="B2" s="6"/>
      <c r="C2" s="6"/>
      <c r="D2" s="6"/>
      <c r="E2" s="6"/>
      <c r="F2" s="6"/>
      <c r="G2" s="6"/>
      <c r="H2" s="6"/>
      <c r="I2" s="6"/>
      <c r="J2" s="6"/>
      <c r="K2" s="25" t="s">
        <v>5197</v>
      </c>
      <c r="L2" s="6"/>
      <c r="M2" s="6"/>
      <c r="N2" s="6"/>
      <c r="O2" s="6"/>
      <c r="P2" s="222"/>
      <c r="Q2" s="223"/>
    </row>
    <row r="3" spans="1:17"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17" s="8" customFormat="1" ht="34.5" thickTop="1">
      <c r="A4" s="20" t="str" cm="1">
        <f t="array" aca="1" ref="A4" ca="1">VLOOKUP(RIGHT(CELL("filename",$B1),LEN(CELL("filename",$B1))-FIND("]",CELL("filename",$B1))),'外部インタフェース一覧(計算用)'!$B:$G,6,FALSE)&amp;"_"&amp;$C4&amp;"_new"</f>
        <v>INTEREST_CHECK_SHEET_2024_FORM_0310_2021_care_facility_id_new</v>
      </c>
      <c r="B4" s="251">
        <f>ROW(B4)-3</f>
        <v>1</v>
      </c>
      <c r="C4" s="55" t="s">
        <v>223</v>
      </c>
      <c r="D4" s="252" t="s">
        <v>5289</v>
      </c>
      <c r="E4" s="20" t="str">
        <f ca="1">IF($F4="-", "追加", VLOOKUP($A4, summary!$H:$O, 6, FALSE))</f>
        <v>care_facility_id</v>
      </c>
      <c r="F4" s="20" t="str">
        <f ca="1">IF(VLOOKUP($A4, summary!$H:$O, 7, FALSE)="追加", "-", VLOOKUP($A4, summary!$H:$O, 7, FALSE))</f>
        <v>事業所番号</v>
      </c>
      <c r="G4" s="332" t="s">
        <v>5214</v>
      </c>
      <c r="H4" s="187" t="s">
        <v>5290</v>
      </c>
      <c r="I4" s="55">
        <v>10</v>
      </c>
      <c r="J4" s="256"/>
      <c r="K4" s="257" t="s">
        <v>5216</v>
      </c>
      <c r="L4" s="257"/>
      <c r="M4" s="193"/>
      <c r="N4" s="193"/>
      <c r="O4" s="258" t="s">
        <v>5291</v>
      </c>
      <c r="P4" s="255" t="s">
        <v>5292</v>
      </c>
      <c r="Q4" s="255" t="s">
        <v>5293</v>
      </c>
    </row>
    <row r="5" spans="1:17" s="8" customFormat="1" ht="33.75">
      <c r="A5" s="20" t="str" cm="1">
        <f t="array" aca="1" ref="A5" ca="1">VLOOKUP(RIGHT(CELL("filename",$B2),LEN(CELL("filename",$B2))-FIND("]",CELL("filename",$B2))),'外部インタフェース一覧(計算用)'!$B:$G,6,FALSE)&amp;"_"&amp;$C5&amp;"_new"</f>
        <v>INTEREST_CHECK_SHEET_2024_FORM_0310_2021_service_code_new</v>
      </c>
      <c r="B5" s="229">
        <f>B4+1</f>
        <v>2</v>
      </c>
      <c r="C5" s="239" t="s">
        <v>225</v>
      </c>
      <c r="D5" s="49" t="s">
        <v>5294</v>
      </c>
      <c r="E5" s="20" t="str">
        <f ca="1">IF($F5="-", "追加", VLOOKUP($A5, summary!$H:$O, 6, FALSE))</f>
        <v>service_code</v>
      </c>
      <c r="F5" s="20" t="str">
        <f ca="1">IF(VLOOKUP($A5, summary!$H:$O, 7, FALSE)="追加", "-", VLOOKUP($A5, summary!$H:$O, 7, FALSE))</f>
        <v>サービス種類コード</v>
      </c>
      <c r="G5" s="49" t="s">
        <v>5295</v>
      </c>
      <c r="H5" s="187" t="s">
        <v>5290</v>
      </c>
      <c r="I5" s="239">
        <v>2</v>
      </c>
      <c r="J5" s="260"/>
      <c r="K5" s="209" t="s">
        <v>5216</v>
      </c>
      <c r="L5" s="209"/>
      <c r="M5" s="46"/>
      <c r="N5" s="46"/>
      <c r="O5" s="49"/>
      <c r="P5" s="239" t="s">
        <v>5292</v>
      </c>
      <c r="Q5" s="239" t="s">
        <v>5296</v>
      </c>
    </row>
    <row r="6" spans="1:17" s="8" customFormat="1" ht="33.75" customHeight="1">
      <c r="A6" s="20" t="str" cm="1">
        <f t="array" aca="1" ref="A6" ca="1">VLOOKUP(RIGHT(CELL("filename",$B3),LEN(CELL("filename",$B3))-FIND("]",CELL("filename",$B3))),'外部インタフェース一覧(計算用)'!$B:$G,6,FALSE)&amp;"_"&amp;$C6&amp;"_new"</f>
        <v>INTEREST_CHECK_SHEET_2024_FORM_0310_2021_insurer_no_new</v>
      </c>
      <c r="B6" s="229">
        <f t="shared" ref="B6:B69" si="0">B5+1</f>
        <v>3</v>
      </c>
      <c r="C6" s="239" t="s">
        <v>229</v>
      </c>
      <c r="D6" s="239" t="s">
        <v>5297</v>
      </c>
      <c r="E6" s="20" t="str">
        <f ca="1">IF($F6="-", "追加", VLOOKUP($A6, summary!$H:$O, 6, FALSE))</f>
        <v>insurer_no</v>
      </c>
      <c r="F6" s="20" t="str">
        <f ca="1">IF(VLOOKUP($A6, summary!$H:$O, 7, FALSE)="追加", "-", VLOOKUP($A6, summary!$H:$O, 7, FALSE))</f>
        <v>保険者番号</v>
      </c>
      <c r="G6" s="49" t="s">
        <v>5298</v>
      </c>
      <c r="H6" s="172" t="s">
        <v>5245</v>
      </c>
      <c r="I6" s="239">
        <v>6</v>
      </c>
      <c r="J6" s="260"/>
      <c r="K6" s="209" t="s">
        <v>5216</v>
      </c>
      <c r="L6" s="209"/>
      <c r="M6" s="46"/>
      <c r="N6" s="46"/>
      <c r="O6" s="49"/>
      <c r="P6" s="49"/>
      <c r="Q6" s="239" t="s">
        <v>5300</v>
      </c>
    </row>
    <row r="7" spans="1:17" s="8" customFormat="1" ht="45">
      <c r="A7" s="20" t="str" cm="1">
        <f t="array" aca="1" ref="A7" ca="1">VLOOKUP(RIGHT(CELL("filename",$B4),LEN(CELL("filename",$B4))-FIND("]",CELL("filename",$B4))),'外部インタフェース一覧(計算用)'!$B:$G,6,FALSE)&amp;"_"&amp;$C7&amp;"_new"</f>
        <v>INTEREST_CHECK_SHEET_2024_FORM_0310_2021_insured_no_new</v>
      </c>
      <c r="B7" s="345">
        <f t="shared" si="0"/>
        <v>4</v>
      </c>
      <c r="C7" s="291" t="s">
        <v>231</v>
      </c>
      <c r="D7" s="291" t="s">
        <v>5301</v>
      </c>
      <c r="E7" s="20" t="str">
        <f ca="1">IF($F7="-", "追加", VLOOKUP($A7, summary!$H:$O, 6, FALSE))</f>
        <v>insured_no</v>
      </c>
      <c r="F7" s="20" t="str">
        <f ca="1">IF(VLOOKUP($A7, summary!$H:$O, 7, FALSE)="追加", "-", VLOOKUP($A7, summary!$H:$O, 7, FALSE))</f>
        <v>被保険者番号</v>
      </c>
      <c r="G7" s="261" t="s">
        <v>5214</v>
      </c>
      <c r="H7" s="187" t="s">
        <v>5290</v>
      </c>
      <c r="I7" s="291">
        <v>10</v>
      </c>
      <c r="J7" s="292"/>
      <c r="K7" s="293" t="s">
        <v>5216</v>
      </c>
      <c r="L7" s="293"/>
      <c r="M7" s="294"/>
      <c r="N7" s="294"/>
      <c r="O7" s="291" t="s">
        <v>5228</v>
      </c>
      <c r="P7" s="291" t="s">
        <v>5292</v>
      </c>
      <c r="Q7" s="291" t="s">
        <v>5302</v>
      </c>
    </row>
    <row r="8" spans="1:17" s="8" customFormat="1" ht="67.5">
      <c r="A8" s="20" t="str" cm="1">
        <f t="array" aca="1" ref="A8" ca="1">VLOOKUP(RIGHT(CELL("filename",$B5),LEN(CELL("filename",$B5))-FIND("]",CELL("filename",$B5))),'外部インタフェース一覧(計算用)'!$B:$G,6,FALSE)&amp;"_"&amp;$C8&amp;"_new"</f>
        <v>INTEREST_CHECK_SHEET_2024_FORM_0310_2021_external_system_management_number_new</v>
      </c>
      <c r="B8" s="345">
        <f t="shared" si="0"/>
        <v>5</v>
      </c>
      <c r="C8" s="291" t="s">
        <v>227</v>
      </c>
      <c r="D8" s="291" t="s">
        <v>5303</v>
      </c>
      <c r="E8" s="20" t="str">
        <f ca="1">IF($F8="-", "追加", VLOOKUP($A8, summary!$H:$O, 6, FALSE))</f>
        <v>external_system_management_number</v>
      </c>
      <c r="F8" s="20" t="str">
        <f ca="1">IF(VLOOKUP($A8, summary!$H:$O, 7, FALSE)="追加", "-", VLOOKUP($A8, summary!$H:$O, 7, FALSE))</f>
        <v>外部システム管理番号</v>
      </c>
      <c r="G8" s="261" t="s">
        <v>5214</v>
      </c>
      <c r="H8" s="231" t="s">
        <v>5290</v>
      </c>
      <c r="I8" s="291">
        <v>150</v>
      </c>
      <c r="J8" s="292"/>
      <c r="K8" s="293" t="s">
        <v>5216</v>
      </c>
      <c r="L8" s="293"/>
      <c r="M8" s="294"/>
      <c r="N8" s="294"/>
      <c r="O8" s="291" t="s">
        <v>6063</v>
      </c>
      <c r="P8" s="261"/>
      <c r="Q8" s="323" t="s">
        <v>5305</v>
      </c>
    </row>
    <row r="9" spans="1:17" s="8" customFormat="1" ht="56.25">
      <c r="A9" s="20" t="str" cm="1">
        <f t="array" aca="1" ref="A9" ca="1">VLOOKUP(RIGHT(CELL("filename",$B6),LEN(CELL("filename",$B6))-FIND("]",CELL("filename",$B6))),'外部インタフェース一覧(計算用)'!$B:$G,6,FALSE)&amp;"_"&amp;$C9&amp;"_new"</f>
        <v>INTEREST_CHECK_SHEET_2024_FORM_0310_2021_evaluate_date_new</v>
      </c>
      <c r="B9" s="345">
        <f t="shared" si="0"/>
        <v>6</v>
      </c>
      <c r="C9" s="239" t="s">
        <v>270</v>
      </c>
      <c r="D9" s="239" t="s">
        <v>6064</v>
      </c>
      <c r="E9" s="20" t="str">
        <f ca="1">IF($F9="-", "追加", VLOOKUP($A9, summary!$H:$O, 6, FALSE))</f>
        <v>追加</v>
      </c>
      <c r="F9" s="20" t="str">
        <f ca="1">IF(VLOOKUP($A9, summary!$H:$O, 7, FALSE)="追加", "-", VLOOKUP($A9, summary!$H:$O, 7, FALSE))</f>
        <v>-</v>
      </c>
      <c r="G9" s="49" t="s">
        <v>5214</v>
      </c>
      <c r="H9" s="49" t="s">
        <v>5312</v>
      </c>
      <c r="I9" s="49">
        <v>8</v>
      </c>
      <c r="J9" s="260"/>
      <c r="K9" s="209" t="s">
        <v>5216</v>
      </c>
      <c r="L9" s="49" t="s">
        <v>5519</v>
      </c>
      <c r="M9" s="46" t="s">
        <v>5249</v>
      </c>
      <c r="N9" s="46"/>
      <c r="O9" s="264" t="s">
        <v>6046</v>
      </c>
      <c r="P9" s="49"/>
      <c r="Q9" s="238" t="s">
        <v>5521</v>
      </c>
    </row>
    <row r="10" spans="1:17" s="8" customFormat="1" ht="56.25" customHeight="1">
      <c r="A10" s="20" t="str" cm="1">
        <f t="array" aca="1" ref="A10" ca="1">VLOOKUP(RIGHT(CELL("filename",$B7),LEN(CELL("filename",$B7))-FIND("]",CELL("filename",$B7))),'外部インタフェース一覧(計算用)'!$B:$G,6,FALSE)&amp;"_"&amp;$C10&amp;"_new"</f>
        <v>INTEREST_CHECK_SHEET_2024_FORM_0310_2021_toilet_interested_new</v>
      </c>
      <c r="B10" s="345">
        <f t="shared" si="0"/>
        <v>7</v>
      </c>
      <c r="C10" s="225" t="s">
        <v>1471</v>
      </c>
      <c r="D10" s="225" t="s">
        <v>6065</v>
      </c>
      <c r="E10" s="20" t="str">
        <f ca="1">IF($F10="-", "追加", VLOOKUP($A10, summary!$H:$O, 6, FALSE))</f>
        <v>toilet_interested</v>
      </c>
      <c r="F10" s="20" t="str">
        <f ca="1">IF(VLOOKUP($A10, summary!$H:$O, 7, FALSE)="追加", "-", VLOOKUP($A10, summary!$H:$O, 7, FALSE))</f>
        <v>自分でトイレへ行く　興味がある</v>
      </c>
      <c r="G10" s="225" t="s">
        <v>5214</v>
      </c>
      <c r="H10" s="225" t="s">
        <v>5245</v>
      </c>
      <c r="I10" s="225">
        <v>1</v>
      </c>
      <c r="J10" s="225"/>
      <c r="K10" s="43"/>
      <c r="L10" s="318"/>
      <c r="M10" s="19"/>
      <c r="N10" s="19" t="s">
        <v>6066</v>
      </c>
      <c r="O10" s="19" t="s">
        <v>5291</v>
      </c>
      <c r="P10" s="19"/>
      <c r="Q10" s="297" t="s">
        <v>5263</v>
      </c>
    </row>
    <row r="11" spans="1:17" s="8" customFormat="1" ht="33.75">
      <c r="A11" s="20" t="str" cm="1">
        <f t="array" aca="1" ref="A11" ca="1">VLOOKUP(RIGHT(CELL("filename",$B8),LEN(CELL("filename",$B8))-FIND("]",CELL("filename",$B8))),'外部インタフェース一覧(計算用)'!$B:$G,6,FALSE)&amp;"_"&amp;$C11&amp;"_new"</f>
        <v>INTEREST_CHECK_SHEET_2024_FORM_0310_2021_toilet_want_to_try_new</v>
      </c>
      <c r="B11" s="345">
        <f t="shared" si="0"/>
        <v>8</v>
      </c>
      <c r="C11" s="172" t="s">
        <v>1473</v>
      </c>
      <c r="D11" s="172" t="s">
        <v>6067</v>
      </c>
      <c r="E11" s="20" t="str">
        <f ca="1">IF($F11="-", "追加", VLOOKUP($A11, summary!$H:$O, 6, FALSE))</f>
        <v>toilet_want_to_try</v>
      </c>
      <c r="F11" s="20" t="str">
        <f ca="1">IF(VLOOKUP($A11, summary!$H:$O, 7, FALSE)="追加", "-", VLOOKUP($A11, summary!$H:$O, 7, FALSE))</f>
        <v>自分でトイレへ行く　してみたい</v>
      </c>
      <c r="G11" s="172" t="s">
        <v>5214</v>
      </c>
      <c r="H11" s="172" t="s">
        <v>5245</v>
      </c>
      <c r="I11" s="172">
        <v>1</v>
      </c>
      <c r="J11" s="172"/>
      <c r="K11" s="18"/>
      <c r="L11" s="318"/>
      <c r="M11" s="19"/>
      <c r="N11" s="19" t="s">
        <v>6066</v>
      </c>
      <c r="O11" s="19" t="s">
        <v>5291</v>
      </c>
      <c r="P11" s="19"/>
      <c r="Q11" s="297" t="s">
        <v>5263</v>
      </c>
    </row>
    <row r="12" spans="1:17" s="8" customFormat="1" ht="33.75">
      <c r="A12" s="20" t="str" cm="1">
        <f t="array" aca="1" ref="A12" ca="1">VLOOKUP(RIGHT(CELL("filename",$B9),LEN(CELL("filename",$B9))-FIND("]",CELL("filename",$B9))),'外部インタフェース一覧(計算用)'!$B:$G,6,FALSE)&amp;"_"&amp;$C12&amp;"_new"</f>
        <v>INTEREST_CHECK_SHEET_2024_FORM_0310_2021_toilet_doing_new</v>
      </c>
      <c r="B12" s="345">
        <f t="shared" si="0"/>
        <v>9</v>
      </c>
      <c r="C12" s="172" t="s">
        <v>1475</v>
      </c>
      <c r="D12" s="172" t="s">
        <v>6068</v>
      </c>
      <c r="E12" s="20" t="str">
        <f ca="1">IF($F12="-", "追加", VLOOKUP($A12, summary!$H:$O, 6, FALSE))</f>
        <v>toilet_doing</v>
      </c>
      <c r="F12" s="20" t="str">
        <f ca="1">IF(VLOOKUP($A12, summary!$H:$O, 7, FALSE)="追加", "-", VLOOKUP($A12, summary!$H:$O, 7, FALSE))</f>
        <v>自分でトイレへ行く　している</v>
      </c>
      <c r="G12" s="172" t="s">
        <v>5214</v>
      </c>
      <c r="H12" s="172" t="s">
        <v>5245</v>
      </c>
      <c r="I12" s="172">
        <v>1</v>
      </c>
      <c r="J12" s="172"/>
      <c r="K12" s="18"/>
      <c r="L12" s="318"/>
      <c r="M12" s="19"/>
      <c r="N12" s="19" t="s">
        <v>6066</v>
      </c>
      <c r="O12" s="19" t="s">
        <v>5291</v>
      </c>
      <c r="P12" s="19"/>
      <c r="Q12" s="297" t="s">
        <v>5263</v>
      </c>
    </row>
    <row r="13" spans="1:17" s="8" customFormat="1" ht="33.75">
      <c r="A13" s="20" t="str" cm="1">
        <f t="array" aca="1" ref="A13" ca="1">VLOOKUP(RIGHT(CELL("filename",$B10),LEN(CELL("filename",$B10))-FIND("]",CELL("filename",$B10))),'外部インタフェース一覧(計算用)'!$B:$G,6,FALSE)&amp;"_"&amp;$C13&amp;"_new"</f>
        <v>INTEREST_CHECK_SHEET_2024_FORM_0310_2021_bath_interested_new</v>
      </c>
      <c r="B13" s="345">
        <f t="shared" si="0"/>
        <v>10</v>
      </c>
      <c r="C13" s="172" t="s">
        <v>1477</v>
      </c>
      <c r="D13" s="172" t="s">
        <v>6069</v>
      </c>
      <c r="E13" s="20" t="str">
        <f ca="1">IF($F13="-", "追加", VLOOKUP($A13, summary!$H:$O, 6, FALSE))</f>
        <v>bath_interested</v>
      </c>
      <c r="F13" s="20" t="str">
        <f ca="1">IF(VLOOKUP($A13, summary!$H:$O, 7, FALSE)="追加", "-", VLOOKUP($A13, summary!$H:$O, 7, FALSE))</f>
        <v>一人でお風呂に入る　興味がある</v>
      </c>
      <c r="G13" s="172" t="s">
        <v>5214</v>
      </c>
      <c r="H13" s="172" t="s">
        <v>5245</v>
      </c>
      <c r="I13" s="172">
        <v>1</v>
      </c>
      <c r="J13" s="172"/>
      <c r="K13" s="18"/>
      <c r="L13" s="318"/>
      <c r="M13" s="19"/>
      <c r="N13" s="19" t="s">
        <v>6066</v>
      </c>
      <c r="O13" s="357" t="s">
        <v>5291</v>
      </c>
      <c r="P13" s="19"/>
      <c r="Q13" s="297" t="s">
        <v>5263</v>
      </c>
    </row>
    <row r="14" spans="1:17" s="8" customFormat="1" ht="33.75">
      <c r="A14" s="20" t="str" cm="1">
        <f t="array" aca="1" ref="A14" ca="1">VLOOKUP(RIGHT(CELL("filename",$B11),LEN(CELL("filename",$B11))-FIND("]",CELL("filename",$B11))),'外部インタフェース一覧(計算用)'!$B:$G,6,FALSE)&amp;"_"&amp;$C14&amp;"_new"</f>
        <v>INTEREST_CHECK_SHEET_2024_FORM_0310_2021_bath_want_to_try_new</v>
      </c>
      <c r="B14" s="345">
        <f t="shared" si="0"/>
        <v>11</v>
      </c>
      <c r="C14" s="172" t="s">
        <v>1479</v>
      </c>
      <c r="D14" s="172" t="s">
        <v>6070</v>
      </c>
      <c r="E14" s="20" t="str">
        <f ca="1">IF($F14="-", "追加", VLOOKUP($A14, summary!$H:$O, 6, FALSE))</f>
        <v>bath_want_to_try</v>
      </c>
      <c r="F14" s="20" t="str">
        <f ca="1">IF(VLOOKUP($A14, summary!$H:$O, 7, FALSE)="追加", "-", VLOOKUP($A14, summary!$H:$O, 7, FALSE))</f>
        <v>一人でお風呂に入る　してみたい</v>
      </c>
      <c r="G14" s="172" t="s">
        <v>5214</v>
      </c>
      <c r="H14" s="172" t="s">
        <v>5245</v>
      </c>
      <c r="I14" s="172">
        <v>1</v>
      </c>
      <c r="J14" s="172"/>
      <c r="K14" s="18"/>
      <c r="L14" s="318"/>
      <c r="M14" s="19"/>
      <c r="N14" s="19" t="s">
        <v>6066</v>
      </c>
      <c r="O14" s="357" t="s">
        <v>5291</v>
      </c>
      <c r="P14" s="19"/>
      <c r="Q14" s="297" t="s">
        <v>5263</v>
      </c>
    </row>
    <row r="15" spans="1:17" s="8" customFormat="1" ht="33.75">
      <c r="A15" s="20" t="str" cm="1">
        <f t="array" aca="1" ref="A15" ca="1">VLOOKUP(RIGHT(CELL("filename",$B12),LEN(CELL("filename",$B12))-FIND("]",CELL("filename",$B12))),'外部インタフェース一覧(計算用)'!$B:$G,6,FALSE)&amp;"_"&amp;$C15&amp;"_new"</f>
        <v>INTEREST_CHECK_SHEET_2024_FORM_0310_2021_bath_doing_new</v>
      </c>
      <c r="B15" s="345">
        <f t="shared" si="0"/>
        <v>12</v>
      </c>
      <c r="C15" s="172" t="s">
        <v>1481</v>
      </c>
      <c r="D15" s="172" t="s">
        <v>6071</v>
      </c>
      <c r="E15" s="20" t="str">
        <f ca="1">IF($F15="-", "追加", VLOOKUP($A15, summary!$H:$O, 6, FALSE))</f>
        <v>bath_doing</v>
      </c>
      <c r="F15" s="20" t="str">
        <f ca="1">IF(VLOOKUP($A15, summary!$H:$O, 7, FALSE)="追加", "-", VLOOKUP($A15, summary!$H:$O, 7, FALSE))</f>
        <v>一人でお風呂に入る　している</v>
      </c>
      <c r="G15" s="172" t="s">
        <v>5214</v>
      </c>
      <c r="H15" s="172" t="s">
        <v>5245</v>
      </c>
      <c r="I15" s="172">
        <v>1</v>
      </c>
      <c r="J15" s="172"/>
      <c r="K15" s="18"/>
      <c r="L15" s="318"/>
      <c r="M15" s="19"/>
      <c r="N15" s="19" t="s">
        <v>6066</v>
      </c>
      <c r="O15" s="357" t="s">
        <v>5291</v>
      </c>
      <c r="P15" s="19"/>
      <c r="Q15" s="297" t="s">
        <v>5263</v>
      </c>
    </row>
    <row r="16" spans="1:17" s="8" customFormat="1" ht="33.75">
      <c r="A16" s="20" t="str" cm="1">
        <f t="array" aca="1" ref="A16" ca="1">VLOOKUP(RIGHT(CELL("filename",$B13),LEN(CELL("filename",$B13))-FIND("]",CELL("filename",$B13))),'外部インタフェース一覧(計算用)'!$B:$G,6,FALSE)&amp;"_"&amp;$C16&amp;"_new"</f>
        <v>INTEREST_CHECK_SHEET_2024_FORM_0310_2021_clothes_interested_new</v>
      </c>
      <c r="B16" s="345">
        <f t="shared" si="0"/>
        <v>13</v>
      </c>
      <c r="C16" s="172" t="s">
        <v>1483</v>
      </c>
      <c r="D16" s="172" t="s">
        <v>6072</v>
      </c>
      <c r="E16" s="20" t="str">
        <f ca="1">IF($F16="-", "追加", VLOOKUP($A16, summary!$H:$O, 6, FALSE))</f>
        <v>clothes_interested</v>
      </c>
      <c r="F16" s="20" t="str">
        <f ca="1">IF(VLOOKUP($A16, summary!$H:$O, 7, FALSE)="追加", "-", VLOOKUP($A16, summary!$H:$O, 7, FALSE))</f>
        <v>自分で服を着る　興味がある</v>
      </c>
      <c r="G16" s="172" t="s">
        <v>5214</v>
      </c>
      <c r="H16" s="172" t="s">
        <v>5245</v>
      </c>
      <c r="I16" s="172">
        <v>1</v>
      </c>
      <c r="J16" s="172"/>
      <c r="K16" s="18"/>
      <c r="L16" s="318"/>
      <c r="M16" s="19"/>
      <c r="N16" s="19" t="s">
        <v>6066</v>
      </c>
      <c r="O16" s="357" t="s">
        <v>5291</v>
      </c>
      <c r="P16" s="19"/>
      <c r="Q16" s="297" t="s">
        <v>5263</v>
      </c>
    </row>
    <row r="17" spans="1:17" s="8" customFormat="1" ht="33.75">
      <c r="A17" s="20" t="str" cm="1">
        <f t="array" aca="1" ref="A17" ca="1">VLOOKUP(RIGHT(CELL("filename",$B14),LEN(CELL("filename",$B14))-FIND("]",CELL("filename",$B14))),'外部インタフェース一覧(計算用)'!$B:$G,6,FALSE)&amp;"_"&amp;$C17&amp;"_new"</f>
        <v>INTEREST_CHECK_SHEET_2024_FORM_0310_2021_clothes_want_to_try_new</v>
      </c>
      <c r="B17" s="345">
        <f t="shared" si="0"/>
        <v>14</v>
      </c>
      <c r="C17" s="172" t="s">
        <v>1485</v>
      </c>
      <c r="D17" s="172" t="s">
        <v>6073</v>
      </c>
      <c r="E17" s="20" t="str">
        <f ca="1">IF($F17="-", "追加", VLOOKUP($A17, summary!$H:$O, 6, FALSE))</f>
        <v>clothes_want_to_try</v>
      </c>
      <c r="F17" s="20" t="str">
        <f ca="1">IF(VLOOKUP($A17, summary!$H:$O, 7, FALSE)="追加", "-", VLOOKUP($A17, summary!$H:$O, 7, FALSE))</f>
        <v>自分で服を着る　してみたい</v>
      </c>
      <c r="G17" s="172" t="s">
        <v>5214</v>
      </c>
      <c r="H17" s="172" t="s">
        <v>5245</v>
      </c>
      <c r="I17" s="172">
        <v>1</v>
      </c>
      <c r="J17" s="172"/>
      <c r="K17" s="18"/>
      <c r="L17" s="318"/>
      <c r="M17" s="19"/>
      <c r="N17" s="19" t="s">
        <v>6066</v>
      </c>
      <c r="O17" s="357" t="s">
        <v>5291</v>
      </c>
      <c r="P17" s="19"/>
      <c r="Q17" s="297" t="s">
        <v>5263</v>
      </c>
    </row>
    <row r="18" spans="1:17" s="8" customFormat="1" ht="33.75">
      <c r="A18" s="20" t="str" cm="1">
        <f t="array" aca="1" ref="A18" ca="1">VLOOKUP(RIGHT(CELL("filename",$B15),LEN(CELL("filename",$B15))-FIND("]",CELL("filename",$B15))),'外部インタフェース一覧(計算用)'!$B:$G,6,FALSE)&amp;"_"&amp;$C18&amp;"_new"</f>
        <v>INTEREST_CHECK_SHEET_2024_FORM_0310_2021_clothes_doing_new</v>
      </c>
      <c r="B18" s="345">
        <f t="shared" si="0"/>
        <v>15</v>
      </c>
      <c r="C18" s="172" t="s">
        <v>1487</v>
      </c>
      <c r="D18" s="172" t="s">
        <v>6074</v>
      </c>
      <c r="E18" s="20" t="str">
        <f ca="1">IF($F18="-", "追加", VLOOKUP($A18, summary!$H:$O, 6, FALSE))</f>
        <v>clothes_doing</v>
      </c>
      <c r="F18" s="20" t="str">
        <f ca="1">IF(VLOOKUP($A18, summary!$H:$O, 7, FALSE)="追加", "-", VLOOKUP($A18, summary!$H:$O, 7, FALSE))</f>
        <v>自分で服を着る　している</v>
      </c>
      <c r="G18" s="172" t="s">
        <v>5214</v>
      </c>
      <c r="H18" s="172" t="s">
        <v>5245</v>
      </c>
      <c r="I18" s="172">
        <v>1</v>
      </c>
      <c r="J18" s="172"/>
      <c r="K18" s="18"/>
      <c r="L18" s="318"/>
      <c r="M18" s="19"/>
      <c r="N18" s="19" t="s">
        <v>6066</v>
      </c>
      <c r="O18" s="357" t="s">
        <v>5291</v>
      </c>
      <c r="P18" s="19"/>
      <c r="Q18" s="297" t="s">
        <v>5263</v>
      </c>
    </row>
    <row r="19" spans="1:17" s="8" customFormat="1" ht="33.75">
      <c r="A19" s="20" t="str" cm="1">
        <f t="array" aca="1" ref="A19" ca="1">VLOOKUP(RIGHT(CELL("filename",$B16),LEN(CELL("filename",$B16))-FIND("]",CELL("filename",$B16))),'外部インタフェース一覧(計算用)'!$B:$G,6,FALSE)&amp;"_"&amp;$C19&amp;"_new"</f>
        <v>INTEREST_CHECK_SHEET_2024_FORM_0310_2021_eating_interested_new</v>
      </c>
      <c r="B19" s="345">
        <f t="shared" si="0"/>
        <v>16</v>
      </c>
      <c r="C19" s="172" t="s">
        <v>1489</v>
      </c>
      <c r="D19" s="172" t="s">
        <v>6075</v>
      </c>
      <c r="E19" s="20" t="str">
        <f ca="1">IF($F19="-", "追加", VLOOKUP($A19, summary!$H:$O, 6, FALSE))</f>
        <v>eating_interested</v>
      </c>
      <c r="F19" s="20" t="str">
        <f ca="1">IF(VLOOKUP($A19, summary!$H:$O, 7, FALSE)="追加", "-", VLOOKUP($A19, summary!$H:$O, 7, FALSE))</f>
        <v>自分で食べる　興味がある</v>
      </c>
      <c r="G19" s="172" t="s">
        <v>5214</v>
      </c>
      <c r="H19" s="172" t="s">
        <v>5245</v>
      </c>
      <c r="I19" s="172">
        <v>1</v>
      </c>
      <c r="J19" s="172"/>
      <c r="K19" s="18"/>
      <c r="L19" s="318"/>
      <c r="M19" s="19"/>
      <c r="N19" s="19" t="s">
        <v>6066</v>
      </c>
      <c r="O19" s="357" t="s">
        <v>5291</v>
      </c>
      <c r="P19" s="19"/>
      <c r="Q19" s="297" t="s">
        <v>5263</v>
      </c>
    </row>
    <row r="20" spans="1:17" s="8" customFormat="1" ht="33.75">
      <c r="A20" s="20" t="str" cm="1">
        <f t="array" aca="1" ref="A20" ca="1">VLOOKUP(RIGHT(CELL("filename",$B17),LEN(CELL("filename",$B17))-FIND("]",CELL("filename",$B17))),'外部インタフェース一覧(計算用)'!$B:$G,6,FALSE)&amp;"_"&amp;$C20&amp;"_new"</f>
        <v>INTEREST_CHECK_SHEET_2024_FORM_0310_2021_eating_want_to_try_new</v>
      </c>
      <c r="B20" s="345">
        <f t="shared" si="0"/>
        <v>17</v>
      </c>
      <c r="C20" s="172" t="s">
        <v>1491</v>
      </c>
      <c r="D20" s="172" t="s">
        <v>6076</v>
      </c>
      <c r="E20" s="20" t="str">
        <f ca="1">IF($F20="-", "追加", VLOOKUP($A20, summary!$H:$O, 6, FALSE))</f>
        <v>eating_want_to_try</v>
      </c>
      <c r="F20" s="20" t="str">
        <f ca="1">IF(VLOOKUP($A20, summary!$H:$O, 7, FALSE)="追加", "-", VLOOKUP($A20, summary!$H:$O, 7, FALSE))</f>
        <v>自分で食べる　してみたい</v>
      </c>
      <c r="G20" s="172" t="s">
        <v>5214</v>
      </c>
      <c r="H20" s="172" t="s">
        <v>5245</v>
      </c>
      <c r="I20" s="172">
        <v>1</v>
      </c>
      <c r="J20" s="172"/>
      <c r="K20" s="18"/>
      <c r="L20" s="318"/>
      <c r="M20" s="19"/>
      <c r="N20" s="19" t="s">
        <v>6066</v>
      </c>
      <c r="O20" s="357" t="s">
        <v>5291</v>
      </c>
      <c r="P20" s="19"/>
      <c r="Q20" s="297" t="s">
        <v>5263</v>
      </c>
    </row>
    <row r="21" spans="1:17" s="8" customFormat="1" ht="33.75">
      <c r="A21" s="20" t="str" cm="1">
        <f t="array" aca="1" ref="A21" ca="1">VLOOKUP(RIGHT(CELL("filename",$B18),LEN(CELL("filename",$B18))-FIND("]",CELL("filename",$B18))),'外部インタフェース一覧(計算用)'!$B:$G,6,FALSE)&amp;"_"&amp;$C21&amp;"_new"</f>
        <v>INTEREST_CHECK_SHEET_2024_FORM_0310_2021_eating_doing_new</v>
      </c>
      <c r="B21" s="345">
        <f t="shared" si="0"/>
        <v>18</v>
      </c>
      <c r="C21" s="172" t="s">
        <v>1493</v>
      </c>
      <c r="D21" s="172" t="s">
        <v>6077</v>
      </c>
      <c r="E21" s="20" t="str">
        <f ca="1">IF($F21="-", "追加", VLOOKUP($A21, summary!$H:$O, 6, FALSE))</f>
        <v>eating_doing</v>
      </c>
      <c r="F21" s="20" t="str">
        <f ca="1">IF(VLOOKUP($A21, summary!$H:$O, 7, FALSE)="追加", "-", VLOOKUP($A21, summary!$H:$O, 7, FALSE))</f>
        <v>自分で食べる　している</v>
      </c>
      <c r="G21" s="172" t="s">
        <v>5214</v>
      </c>
      <c r="H21" s="172" t="s">
        <v>5245</v>
      </c>
      <c r="I21" s="172">
        <v>1</v>
      </c>
      <c r="J21" s="172"/>
      <c r="K21" s="18"/>
      <c r="L21" s="318"/>
      <c r="M21" s="19"/>
      <c r="N21" s="19" t="s">
        <v>6066</v>
      </c>
      <c r="O21" s="357" t="s">
        <v>5291</v>
      </c>
      <c r="P21" s="19"/>
      <c r="Q21" s="297" t="s">
        <v>5263</v>
      </c>
    </row>
    <row r="22" spans="1:17" s="8" customFormat="1" ht="33.75">
      <c r="A22" s="20" t="str" cm="1">
        <f t="array" aca="1" ref="A22" ca="1">VLOOKUP(RIGHT(CELL("filename",$B19),LEN(CELL("filename",$B19))-FIND("]",CELL("filename",$B19))),'外部インタフェース一覧(計算用)'!$B:$G,6,FALSE)&amp;"_"&amp;$C22&amp;"_new"</f>
        <v>INTEREST_CHECK_SHEET_2024_FORM_0310_2021_brushing_teeth_interested_new</v>
      </c>
      <c r="B22" s="345">
        <f t="shared" si="0"/>
        <v>19</v>
      </c>
      <c r="C22" s="172" t="s">
        <v>1495</v>
      </c>
      <c r="D22" s="172" t="s">
        <v>6078</v>
      </c>
      <c r="E22" s="20" t="str">
        <f ca="1">IF($F22="-", "追加", VLOOKUP($A22, summary!$H:$O, 6, FALSE))</f>
        <v>brushing_teeth_interested</v>
      </c>
      <c r="F22" s="20" t="str">
        <f ca="1">IF(VLOOKUP($A22, summary!$H:$O, 7, FALSE)="追加", "-", VLOOKUP($A22, summary!$H:$O, 7, FALSE))</f>
        <v>歯磨きをする　興味がある</v>
      </c>
      <c r="G22" s="172" t="s">
        <v>5214</v>
      </c>
      <c r="H22" s="172" t="s">
        <v>5245</v>
      </c>
      <c r="I22" s="172">
        <v>1</v>
      </c>
      <c r="J22" s="172"/>
      <c r="K22" s="18"/>
      <c r="L22" s="318"/>
      <c r="M22" s="19"/>
      <c r="N22" s="19" t="s">
        <v>6066</v>
      </c>
      <c r="O22" s="357" t="s">
        <v>5291</v>
      </c>
      <c r="P22" s="19"/>
      <c r="Q22" s="297" t="s">
        <v>5263</v>
      </c>
    </row>
    <row r="23" spans="1:17" s="8" customFormat="1" ht="33.75">
      <c r="A23" s="20" t="str" cm="1">
        <f t="array" aca="1" ref="A23" ca="1">VLOOKUP(RIGHT(CELL("filename",$B20),LEN(CELL("filename",$B20))-FIND("]",CELL("filename",$B20))),'外部インタフェース一覧(計算用)'!$B:$G,6,FALSE)&amp;"_"&amp;$C23&amp;"_new"</f>
        <v>INTEREST_CHECK_SHEET_2024_FORM_0310_2021_brushing_teeth_want_to_try_new</v>
      </c>
      <c r="B23" s="345">
        <f t="shared" si="0"/>
        <v>20</v>
      </c>
      <c r="C23" s="172" t="s">
        <v>1497</v>
      </c>
      <c r="D23" s="172" t="s">
        <v>6079</v>
      </c>
      <c r="E23" s="20" t="str">
        <f ca="1">IF($F23="-", "追加", VLOOKUP($A23, summary!$H:$O, 6, FALSE))</f>
        <v>brushing_teeth_want_to_try</v>
      </c>
      <c r="F23" s="20" t="str">
        <f ca="1">IF(VLOOKUP($A23, summary!$H:$O, 7, FALSE)="追加", "-", VLOOKUP($A23, summary!$H:$O, 7, FALSE))</f>
        <v>歯磨きをする　してみたい</v>
      </c>
      <c r="G23" s="172" t="s">
        <v>5214</v>
      </c>
      <c r="H23" s="172" t="s">
        <v>5245</v>
      </c>
      <c r="I23" s="172">
        <v>1</v>
      </c>
      <c r="J23" s="172"/>
      <c r="K23" s="18"/>
      <c r="L23" s="318"/>
      <c r="M23" s="19"/>
      <c r="N23" s="19" t="s">
        <v>6066</v>
      </c>
      <c r="O23" s="357" t="s">
        <v>5291</v>
      </c>
      <c r="P23" s="19"/>
      <c r="Q23" s="297" t="s">
        <v>5263</v>
      </c>
    </row>
    <row r="24" spans="1:17" s="8" customFormat="1" ht="33.75">
      <c r="A24" s="20" t="str" cm="1">
        <f t="array" aca="1" ref="A24" ca="1">VLOOKUP(RIGHT(CELL("filename",$B21),LEN(CELL("filename",$B21))-FIND("]",CELL("filename",$B21))),'外部インタフェース一覧(計算用)'!$B:$G,6,FALSE)&amp;"_"&amp;$C24&amp;"_new"</f>
        <v>INTEREST_CHECK_SHEET_2024_FORM_0310_2021_brushing_teeth_doing_new</v>
      </c>
      <c r="B24" s="345">
        <f t="shared" si="0"/>
        <v>21</v>
      </c>
      <c r="C24" s="172" t="s">
        <v>1499</v>
      </c>
      <c r="D24" s="172" t="s">
        <v>6080</v>
      </c>
      <c r="E24" s="20" t="str">
        <f ca="1">IF($F24="-", "追加", VLOOKUP($A24, summary!$H:$O, 6, FALSE))</f>
        <v>brushing_teeth_doing</v>
      </c>
      <c r="F24" s="20" t="str">
        <f ca="1">IF(VLOOKUP($A24, summary!$H:$O, 7, FALSE)="追加", "-", VLOOKUP($A24, summary!$H:$O, 7, FALSE))</f>
        <v>歯磨きをする　している</v>
      </c>
      <c r="G24" s="172" t="s">
        <v>5214</v>
      </c>
      <c r="H24" s="172" t="s">
        <v>5245</v>
      </c>
      <c r="I24" s="172">
        <v>1</v>
      </c>
      <c r="J24" s="172"/>
      <c r="K24" s="18"/>
      <c r="L24" s="318"/>
      <c r="M24" s="19"/>
      <c r="N24" s="19" t="s">
        <v>6066</v>
      </c>
      <c r="O24" s="357" t="s">
        <v>5291</v>
      </c>
      <c r="P24" s="19"/>
      <c r="Q24" s="297" t="s">
        <v>5263</v>
      </c>
    </row>
    <row r="25" spans="1:17" s="8" customFormat="1" ht="33.75">
      <c r="A25" s="20" t="str" cm="1">
        <f t="array" aca="1" ref="A25" ca="1">VLOOKUP(RIGHT(CELL("filename",$B22),LEN(CELL("filename",$B22))-FIND("]",CELL("filename",$B22))),'外部インタフェース一覧(計算用)'!$B:$G,6,FALSE)&amp;"_"&amp;$C25&amp;"_new"</f>
        <v>INTEREST_CHECK_SHEET_2024_FORM_0310_2021_appearance_interested_new</v>
      </c>
      <c r="B25" s="345">
        <f t="shared" si="0"/>
        <v>22</v>
      </c>
      <c r="C25" s="172" t="s">
        <v>1501</v>
      </c>
      <c r="D25" s="172" t="s">
        <v>6081</v>
      </c>
      <c r="E25" s="20" t="str">
        <f ca="1">IF($F25="-", "追加", VLOOKUP($A25, summary!$H:$O, 6, FALSE))</f>
        <v>appearance_interested</v>
      </c>
      <c r="F25" s="20" t="str">
        <f ca="1">IF(VLOOKUP($A25, summary!$H:$O, 7, FALSE)="追加", "-", VLOOKUP($A25, summary!$H:$O, 7, FALSE))</f>
        <v>身だしなみを整える　興味がある</v>
      </c>
      <c r="G25" s="172" t="s">
        <v>5214</v>
      </c>
      <c r="H25" s="172" t="s">
        <v>5245</v>
      </c>
      <c r="I25" s="172">
        <v>1</v>
      </c>
      <c r="J25" s="172"/>
      <c r="K25" s="18"/>
      <c r="L25" s="318"/>
      <c r="M25" s="19"/>
      <c r="N25" s="19" t="s">
        <v>6066</v>
      </c>
      <c r="O25" s="357" t="s">
        <v>5291</v>
      </c>
      <c r="P25" s="19"/>
      <c r="Q25" s="297" t="s">
        <v>5263</v>
      </c>
    </row>
    <row r="26" spans="1:17" s="8" customFormat="1" ht="33.75">
      <c r="A26" s="20" t="str" cm="1">
        <f t="array" aca="1" ref="A26" ca="1">VLOOKUP(RIGHT(CELL("filename",$B23),LEN(CELL("filename",$B23))-FIND("]",CELL("filename",$B23))),'外部インタフェース一覧(計算用)'!$B:$G,6,FALSE)&amp;"_"&amp;$C26&amp;"_new"</f>
        <v>INTEREST_CHECK_SHEET_2024_FORM_0310_2021_appearance_want_to_try_new</v>
      </c>
      <c r="B26" s="345">
        <f t="shared" si="0"/>
        <v>23</v>
      </c>
      <c r="C26" s="172" t="s">
        <v>1503</v>
      </c>
      <c r="D26" s="172" t="s">
        <v>6082</v>
      </c>
      <c r="E26" s="20" t="str">
        <f ca="1">IF($F26="-", "追加", VLOOKUP($A26, summary!$H:$O, 6, FALSE))</f>
        <v>appearance_want_to_try</v>
      </c>
      <c r="F26" s="20" t="str">
        <f ca="1">IF(VLOOKUP($A26, summary!$H:$O, 7, FALSE)="追加", "-", VLOOKUP($A26, summary!$H:$O, 7, FALSE))</f>
        <v>身だしなみを整える　してみたい</v>
      </c>
      <c r="G26" s="172" t="s">
        <v>5214</v>
      </c>
      <c r="H26" s="172" t="s">
        <v>5245</v>
      </c>
      <c r="I26" s="172">
        <v>1</v>
      </c>
      <c r="J26" s="172"/>
      <c r="K26" s="18"/>
      <c r="L26" s="318"/>
      <c r="M26" s="19"/>
      <c r="N26" s="19" t="s">
        <v>6066</v>
      </c>
      <c r="O26" s="357" t="s">
        <v>5291</v>
      </c>
      <c r="P26" s="19"/>
      <c r="Q26" s="297" t="s">
        <v>5263</v>
      </c>
    </row>
    <row r="27" spans="1:17" s="8" customFormat="1" ht="33.75">
      <c r="A27" s="20" t="str" cm="1">
        <f t="array" aca="1" ref="A27" ca="1">VLOOKUP(RIGHT(CELL("filename",$B24),LEN(CELL("filename",$B24))-FIND("]",CELL("filename",$B24))),'外部インタフェース一覧(計算用)'!$B:$G,6,FALSE)&amp;"_"&amp;$C27&amp;"_new"</f>
        <v>INTEREST_CHECK_SHEET_2024_FORM_0310_2021_appearance_doing_new</v>
      </c>
      <c r="B27" s="345">
        <f t="shared" si="0"/>
        <v>24</v>
      </c>
      <c r="C27" s="172" t="s">
        <v>1505</v>
      </c>
      <c r="D27" s="172" t="s">
        <v>6083</v>
      </c>
      <c r="E27" s="20" t="str">
        <f ca="1">IF($F27="-", "追加", VLOOKUP($A27, summary!$H:$O, 6, FALSE))</f>
        <v>appearance_doing</v>
      </c>
      <c r="F27" s="20" t="str">
        <f ca="1">IF(VLOOKUP($A27, summary!$H:$O, 7, FALSE)="追加", "-", VLOOKUP($A27, summary!$H:$O, 7, FALSE))</f>
        <v>身だしなみを整える　している</v>
      </c>
      <c r="G27" s="172" t="s">
        <v>5214</v>
      </c>
      <c r="H27" s="172" t="s">
        <v>5245</v>
      </c>
      <c r="I27" s="172">
        <v>1</v>
      </c>
      <c r="J27" s="172"/>
      <c r="K27" s="18"/>
      <c r="L27" s="318"/>
      <c r="M27" s="19"/>
      <c r="N27" s="19" t="s">
        <v>6066</v>
      </c>
      <c r="O27" s="357" t="s">
        <v>5291</v>
      </c>
      <c r="P27" s="19"/>
      <c r="Q27" s="297" t="s">
        <v>5263</v>
      </c>
    </row>
    <row r="28" spans="1:17" s="8" customFormat="1" ht="33.75">
      <c r="A28" s="20" t="str" cm="1">
        <f t="array" aca="1" ref="A28" ca="1">VLOOKUP(RIGHT(CELL("filename",$B25),LEN(CELL("filename",$B25))-FIND("]",CELL("filename",$B25))),'外部インタフェース一覧(計算用)'!$B:$G,6,FALSE)&amp;"_"&amp;$C28&amp;"_new"</f>
        <v>INTEREST_CHECK_SHEET_2024_FORM_0310_2021_sleeping_interested_new</v>
      </c>
      <c r="B28" s="345">
        <f t="shared" si="0"/>
        <v>25</v>
      </c>
      <c r="C28" s="172" t="s">
        <v>1507</v>
      </c>
      <c r="D28" s="172" t="s">
        <v>6084</v>
      </c>
      <c r="E28" s="20" t="str">
        <f ca="1">IF($F28="-", "追加", VLOOKUP($A28, summary!$H:$O, 6, FALSE))</f>
        <v>sleeping_interested</v>
      </c>
      <c r="F28" s="20" t="str">
        <f ca="1">IF(VLOOKUP($A28, summary!$H:$O, 7, FALSE)="追加", "-", VLOOKUP($A28, summary!$H:$O, 7, FALSE))</f>
        <v>好きなときに眠る　興味がある</v>
      </c>
      <c r="G28" s="172" t="s">
        <v>5214</v>
      </c>
      <c r="H28" s="172" t="s">
        <v>5245</v>
      </c>
      <c r="I28" s="172">
        <v>1</v>
      </c>
      <c r="J28" s="172"/>
      <c r="K28" s="18"/>
      <c r="L28" s="318"/>
      <c r="M28" s="19"/>
      <c r="N28" s="19" t="s">
        <v>6066</v>
      </c>
      <c r="O28" s="357" t="s">
        <v>5291</v>
      </c>
      <c r="P28" s="19"/>
      <c r="Q28" s="297" t="s">
        <v>5263</v>
      </c>
    </row>
    <row r="29" spans="1:17" s="8" customFormat="1" ht="33.75">
      <c r="A29" s="20" t="str" cm="1">
        <f t="array" aca="1" ref="A29" ca="1">VLOOKUP(RIGHT(CELL("filename",$B26),LEN(CELL("filename",$B26))-FIND("]",CELL("filename",$B26))),'外部インタフェース一覧(計算用)'!$B:$G,6,FALSE)&amp;"_"&amp;$C29&amp;"_new"</f>
        <v>INTEREST_CHECK_SHEET_2024_FORM_0310_2021_sleeping_want_to_try_new</v>
      </c>
      <c r="B29" s="345">
        <f t="shared" si="0"/>
        <v>26</v>
      </c>
      <c r="C29" s="172" t="s">
        <v>1509</v>
      </c>
      <c r="D29" s="172" t="s">
        <v>6085</v>
      </c>
      <c r="E29" s="20" t="str">
        <f ca="1">IF($F29="-", "追加", VLOOKUP($A29, summary!$H:$O, 6, FALSE))</f>
        <v>sleeping_want_to_try</v>
      </c>
      <c r="F29" s="20" t="str">
        <f ca="1">IF(VLOOKUP($A29, summary!$H:$O, 7, FALSE)="追加", "-", VLOOKUP($A29, summary!$H:$O, 7, FALSE))</f>
        <v>好きなときに眠る　してみたい</v>
      </c>
      <c r="G29" s="172" t="s">
        <v>5214</v>
      </c>
      <c r="H29" s="172" t="s">
        <v>5245</v>
      </c>
      <c r="I29" s="172">
        <v>1</v>
      </c>
      <c r="J29" s="172"/>
      <c r="K29" s="18"/>
      <c r="L29" s="318"/>
      <c r="M29" s="19"/>
      <c r="N29" s="19" t="s">
        <v>6066</v>
      </c>
      <c r="O29" s="357" t="s">
        <v>5291</v>
      </c>
      <c r="P29" s="19"/>
      <c r="Q29" s="297" t="s">
        <v>5263</v>
      </c>
    </row>
    <row r="30" spans="1:17" s="8" customFormat="1" ht="33.75">
      <c r="A30" s="20" t="str" cm="1">
        <f t="array" aca="1" ref="A30" ca="1">VLOOKUP(RIGHT(CELL("filename",$B27),LEN(CELL("filename",$B27))-FIND("]",CELL("filename",$B27))),'外部インタフェース一覧(計算用)'!$B:$G,6,FALSE)&amp;"_"&amp;$C30&amp;"_new"</f>
        <v>INTEREST_CHECK_SHEET_2024_FORM_0310_2021_sleeping_doing_new</v>
      </c>
      <c r="B30" s="345">
        <f t="shared" si="0"/>
        <v>27</v>
      </c>
      <c r="C30" s="172" t="s">
        <v>1511</v>
      </c>
      <c r="D30" s="172" t="s">
        <v>6086</v>
      </c>
      <c r="E30" s="20" t="str">
        <f ca="1">IF($F30="-", "追加", VLOOKUP($A30, summary!$H:$O, 6, FALSE))</f>
        <v>sleeping_doing</v>
      </c>
      <c r="F30" s="20" t="str">
        <f ca="1">IF(VLOOKUP($A30, summary!$H:$O, 7, FALSE)="追加", "-", VLOOKUP($A30, summary!$H:$O, 7, FALSE))</f>
        <v>好きなときに眠る　している</v>
      </c>
      <c r="G30" s="172" t="s">
        <v>5214</v>
      </c>
      <c r="H30" s="172" t="s">
        <v>5245</v>
      </c>
      <c r="I30" s="172">
        <v>1</v>
      </c>
      <c r="J30" s="172"/>
      <c r="K30" s="18"/>
      <c r="L30" s="318"/>
      <c r="M30" s="19"/>
      <c r="N30" s="19" t="s">
        <v>6066</v>
      </c>
      <c r="O30" s="357" t="s">
        <v>5291</v>
      </c>
      <c r="P30" s="19"/>
      <c r="Q30" s="297" t="s">
        <v>5263</v>
      </c>
    </row>
    <row r="31" spans="1:17" s="8" customFormat="1" ht="33.75">
      <c r="A31" s="20" t="str" cm="1">
        <f t="array" aca="1" ref="A31" ca="1">VLOOKUP(RIGHT(CELL("filename",$B28),LEN(CELL("filename",$B28))-FIND("]",CELL("filename",$B28))),'外部インタフェース一覧(計算用)'!$B:$G,6,FALSE)&amp;"_"&amp;$C31&amp;"_new"</f>
        <v>INTEREST_CHECK_SHEET_2024_FORM_0310_2021_cleaning_interested_new</v>
      </c>
      <c r="B31" s="345">
        <f t="shared" si="0"/>
        <v>28</v>
      </c>
      <c r="C31" s="172" t="s">
        <v>1513</v>
      </c>
      <c r="D31" s="172" t="s">
        <v>6087</v>
      </c>
      <c r="E31" s="20" t="str">
        <f ca="1">IF($F31="-", "追加", VLOOKUP($A31, summary!$H:$O, 6, FALSE))</f>
        <v>cleaning_interested</v>
      </c>
      <c r="F31" s="20" t="str">
        <f ca="1">IF(VLOOKUP($A31, summary!$H:$O, 7, FALSE)="追加", "-", VLOOKUP($A31, summary!$H:$O, 7, FALSE))</f>
        <v>掃除・整理整頓　興味がある</v>
      </c>
      <c r="G31" s="172" t="s">
        <v>5214</v>
      </c>
      <c r="H31" s="172" t="s">
        <v>5245</v>
      </c>
      <c r="I31" s="172">
        <v>1</v>
      </c>
      <c r="J31" s="172"/>
      <c r="K31" s="18"/>
      <c r="L31" s="318"/>
      <c r="M31" s="19"/>
      <c r="N31" s="19" t="s">
        <v>6066</v>
      </c>
      <c r="O31" s="357" t="s">
        <v>5291</v>
      </c>
      <c r="P31" s="19"/>
      <c r="Q31" s="297" t="s">
        <v>5263</v>
      </c>
    </row>
    <row r="32" spans="1:17" s="8" customFormat="1" ht="33.75">
      <c r="A32" s="20" t="str" cm="1">
        <f t="array" aca="1" ref="A32" ca="1">VLOOKUP(RIGHT(CELL("filename",$B29),LEN(CELL("filename",$B29))-FIND("]",CELL("filename",$B29))),'外部インタフェース一覧(計算用)'!$B:$G,6,FALSE)&amp;"_"&amp;$C32&amp;"_new"</f>
        <v>INTEREST_CHECK_SHEET_2024_FORM_0310_2021_cleaning_want_to_try_new</v>
      </c>
      <c r="B32" s="345">
        <f t="shared" si="0"/>
        <v>29</v>
      </c>
      <c r="C32" s="172" t="s">
        <v>1515</v>
      </c>
      <c r="D32" s="172" t="s">
        <v>6088</v>
      </c>
      <c r="E32" s="20" t="str">
        <f ca="1">IF($F32="-", "追加", VLOOKUP($A32, summary!$H:$O, 6, FALSE))</f>
        <v>cleaning_want_to_try</v>
      </c>
      <c r="F32" s="20" t="str">
        <f ca="1">IF(VLOOKUP($A32, summary!$H:$O, 7, FALSE)="追加", "-", VLOOKUP($A32, summary!$H:$O, 7, FALSE))</f>
        <v>掃除・整理整頓　してみたい</v>
      </c>
      <c r="G32" s="172" t="s">
        <v>5214</v>
      </c>
      <c r="H32" s="172" t="s">
        <v>5245</v>
      </c>
      <c r="I32" s="172">
        <v>1</v>
      </c>
      <c r="J32" s="172"/>
      <c r="K32" s="18"/>
      <c r="L32" s="318"/>
      <c r="M32" s="19"/>
      <c r="N32" s="19" t="s">
        <v>6066</v>
      </c>
      <c r="O32" s="357" t="s">
        <v>5291</v>
      </c>
      <c r="P32" s="19"/>
      <c r="Q32" s="297" t="s">
        <v>5263</v>
      </c>
    </row>
    <row r="33" spans="1:17" s="8" customFormat="1" ht="33.75">
      <c r="A33" s="20" t="str" cm="1">
        <f t="array" aca="1" ref="A33" ca="1">VLOOKUP(RIGHT(CELL("filename",$B30),LEN(CELL("filename",$B30))-FIND("]",CELL("filename",$B30))),'外部インタフェース一覧(計算用)'!$B:$G,6,FALSE)&amp;"_"&amp;$C33&amp;"_new"</f>
        <v>INTEREST_CHECK_SHEET_2024_FORM_0310_2021_cleaning_doing_new</v>
      </c>
      <c r="B33" s="345">
        <f t="shared" si="0"/>
        <v>30</v>
      </c>
      <c r="C33" s="172" t="s">
        <v>1517</v>
      </c>
      <c r="D33" s="172" t="s">
        <v>6089</v>
      </c>
      <c r="E33" s="20" t="str">
        <f ca="1">IF($F33="-", "追加", VLOOKUP($A33, summary!$H:$O, 6, FALSE))</f>
        <v>cleaning_doing</v>
      </c>
      <c r="F33" s="20" t="str">
        <f ca="1">IF(VLOOKUP($A33, summary!$H:$O, 7, FALSE)="追加", "-", VLOOKUP($A33, summary!$H:$O, 7, FALSE))</f>
        <v>掃除・整理整頓　している</v>
      </c>
      <c r="G33" s="172" t="s">
        <v>5214</v>
      </c>
      <c r="H33" s="172" t="s">
        <v>5245</v>
      </c>
      <c r="I33" s="172">
        <v>1</v>
      </c>
      <c r="J33" s="172"/>
      <c r="K33" s="18"/>
      <c r="L33" s="318"/>
      <c r="M33" s="19"/>
      <c r="N33" s="19" t="s">
        <v>6066</v>
      </c>
      <c r="O33" s="357" t="s">
        <v>5291</v>
      </c>
      <c r="P33" s="19"/>
      <c r="Q33" s="297" t="s">
        <v>5263</v>
      </c>
    </row>
    <row r="34" spans="1:17" s="8" customFormat="1" ht="33.75">
      <c r="A34" s="20" t="str" cm="1">
        <f t="array" aca="1" ref="A34" ca="1">VLOOKUP(RIGHT(CELL("filename",$B31),LEN(CELL("filename",$B31))-FIND("]",CELL("filename",$B31))),'外部インタフェース一覧(計算用)'!$B:$G,6,FALSE)&amp;"_"&amp;$C34&amp;"_new"</f>
        <v>INTEREST_CHECK_SHEET_2024_FORM_0310_2021_cooking_interested_new</v>
      </c>
      <c r="B34" s="345">
        <f t="shared" si="0"/>
        <v>31</v>
      </c>
      <c r="C34" s="172" t="s">
        <v>1519</v>
      </c>
      <c r="D34" s="172" t="s">
        <v>6090</v>
      </c>
      <c r="E34" s="20" t="str">
        <f ca="1">IF($F34="-", "追加", VLOOKUP($A34, summary!$H:$O, 6, FALSE))</f>
        <v>cooking_interested</v>
      </c>
      <c r="F34" s="20" t="str">
        <f ca="1">IF(VLOOKUP($A34, summary!$H:$O, 7, FALSE)="追加", "-", VLOOKUP($A34, summary!$H:$O, 7, FALSE))</f>
        <v>料理を作る　興味がある</v>
      </c>
      <c r="G34" s="172" t="s">
        <v>5214</v>
      </c>
      <c r="H34" s="172" t="s">
        <v>5245</v>
      </c>
      <c r="I34" s="172">
        <v>1</v>
      </c>
      <c r="J34" s="172"/>
      <c r="K34" s="18"/>
      <c r="L34" s="318"/>
      <c r="M34" s="19"/>
      <c r="N34" s="19" t="s">
        <v>6066</v>
      </c>
      <c r="O34" s="357" t="s">
        <v>5291</v>
      </c>
      <c r="P34" s="19"/>
      <c r="Q34" s="297" t="s">
        <v>5263</v>
      </c>
    </row>
    <row r="35" spans="1:17" s="8" customFormat="1" ht="33.75">
      <c r="A35" s="20" t="str" cm="1">
        <f t="array" aca="1" ref="A35" ca="1">VLOOKUP(RIGHT(CELL("filename",$B32),LEN(CELL("filename",$B32))-FIND("]",CELL("filename",$B32))),'外部インタフェース一覧(計算用)'!$B:$G,6,FALSE)&amp;"_"&amp;$C35&amp;"_new"</f>
        <v>INTEREST_CHECK_SHEET_2024_FORM_0310_2021_cooking_want_to_try_new</v>
      </c>
      <c r="B35" s="345">
        <f t="shared" si="0"/>
        <v>32</v>
      </c>
      <c r="C35" s="172" t="s">
        <v>1521</v>
      </c>
      <c r="D35" s="172" t="s">
        <v>6091</v>
      </c>
      <c r="E35" s="20" t="str">
        <f ca="1">IF($F35="-", "追加", VLOOKUP($A35, summary!$H:$O, 6, FALSE))</f>
        <v>cooking_want_to_try</v>
      </c>
      <c r="F35" s="20" t="str">
        <f ca="1">IF(VLOOKUP($A35, summary!$H:$O, 7, FALSE)="追加", "-", VLOOKUP($A35, summary!$H:$O, 7, FALSE))</f>
        <v>料理を作る　してみたい</v>
      </c>
      <c r="G35" s="172" t="s">
        <v>5214</v>
      </c>
      <c r="H35" s="172" t="s">
        <v>5245</v>
      </c>
      <c r="I35" s="172">
        <v>1</v>
      </c>
      <c r="J35" s="172"/>
      <c r="K35" s="18"/>
      <c r="L35" s="318"/>
      <c r="M35" s="19"/>
      <c r="N35" s="19" t="s">
        <v>6066</v>
      </c>
      <c r="O35" s="357" t="s">
        <v>5291</v>
      </c>
      <c r="P35" s="19"/>
      <c r="Q35" s="297" t="s">
        <v>5263</v>
      </c>
    </row>
    <row r="36" spans="1:17" s="8" customFormat="1" ht="33.75">
      <c r="A36" s="20" t="str" cm="1">
        <f t="array" aca="1" ref="A36" ca="1">VLOOKUP(RIGHT(CELL("filename",$B33),LEN(CELL("filename",$B33))-FIND("]",CELL("filename",$B33))),'外部インタフェース一覧(計算用)'!$B:$G,6,FALSE)&amp;"_"&amp;$C36&amp;"_new"</f>
        <v>INTEREST_CHECK_SHEET_2024_FORM_0310_2021_cooking_doing_new</v>
      </c>
      <c r="B36" s="345">
        <f t="shared" si="0"/>
        <v>33</v>
      </c>
      <c r="C36" s="172" t="s">
        <v>1523</v>
      </c>
      <c r="D36" s="172" t="s">
        <v>6092</v>
      </c>
      <c r="E36" s="20" t="str">
        <f ca="1">IF($F36="-", "追加", VLOOKUP($A36, summary!$H:$O, 6, FALSE))</f>
        <v>cooking_doing</v>
      </c>
      <c r="F36" s="20" t="str">
        <f ca="1">IF(VLOOKUP($A36, summary!$H:$O, 7, FALSE)="追加", "-", VLOOKUP($A36, summary!$H:$O, 7, FALSE))</f>
        <v>料理を作る　している</v>
      </c>
      <c r="G36" s="172" t="s">
        <v>5214</v>
      </c>
      <c r="H36" s="172" t="s">
        <v>5245</v>
      </c>
      <c r="I36" s="172">
        <v>1</v>
      </c>
      <c r="J36" s="172"/>
      <c r="K36" s="18"/>
      <c r="L36" s="318"/>
      <c r="M36" s="19"/>
      <c r="N36" s="19" t="s">
        <v>6066</v>
      </c>
      <c r="O36" s="357" t="s">
        <v>5291</v>
      </c>
      <c r="P36" s="19"/>
      <c r="Q36" s="297" t="s">
        <v>5263</v>
      </c>
    </row>
    <row r="37" spans="1:17" s="8" customFormat="1" ht="33.75">
      <c r="A37" s="20" t="str" cm="1">
        <f t="array" aca="1" ref="A37" ca="1">VLOOKUP(RIGHT(CELL("filename",$B34),LEN(CELL("filename",$B34))-FIND("]",CELL("filename",$B34))),'外部インタフェース一覧(計算用)'!$B:$G,6,FALSE)&amp;"_"&amp;$C37&amp;"_new"</f>
        <v>INTEREST_CHECK_SHEET_2024_FORM_0310_2021_shopping_interested_new</v>
      </c>
      <c r="B37" s="345">
        <f t="shared" si="0"/>
        <v>34</v>
      </c>
      <c r="C37" s="172" t="s">
        <v>1525</v>
      </c>
      <c r="D37" s="172" t="s">
        <v>6093</v>
      </c>
      <c r="E37" s="20" t="str">
        <f ca="1">IF($F37="-", "追加", VLOOKUP($A37, summary!$H:$O, 6, FALSE))</f>
        <v>shopping_interested</v>
      </c>
      <c r="F37" s="20" t="str">
        <f ca="1">IF(VLOOKUP($A37, summary!$H:$O, 7, FALSE)="追加", "-", VLOOKUP($A37, summary!$H:$O, 7, FALSE))</f>
        <v>買い物　興味がある</v>
      </c>
      <c r="G37" s="172" t="s">
        <v>5214</v>
      </c>
      <c r="H37" s="172" t="s">
        <v>5245</v>
      </c>
      <c r="I37" s="172">
        <v>1</v>
      </c>
      <c r="J37" s="172"/>
      <c r="K37" s="18"/>
      <c r="L37" s="318"/>
      <c r="M37" s="19"/>
      <c r="N37" s="19" t="s">
        <v>6066</v>
      </c>
      <c r="O37" s="357" t="s">
        <v>5291</v>
      </c>
      <c r="P37" s="19"/>
      <c r="Q37" s="297" t="s">
        <v>5263</v>
      </c>
    </row>
    <row r="38" spans="1:17" s="8" customFormat="1" ht="33.75">
      <c r="A38" s="20" t="str" cm="1">
        <f t="array" aca="1" ref="A38" ca="1">VLOOKUP(RIGHT(CELL("filename",$B35),LEN(CELL("filename",$B35))-FIND("]",CELL("filename",$B35))),'外部インタフェース一覧(計算用)'!$B:$G,6,FALSE)&amp;"_"&amp;$C38&amp;"_new"</f>
        <v>INTEREST_CHECK_SHEET_2024_FORM_0310_2021_shopping_want_to_try_new</v>
      </c>
      <c r="B38" s="345">
        <f t="shared" si="0"/>
        <v>35</v>
      </c>
      <c r="C38" s="172" t="s">
        <v>1527</v>
      </c>
      <c r="D38" s="172" t="s">
        <v>6094</v>
      </c>
      <c r="E38" s="20" t="str">
        <f ca="1">IF($F38="-", "追加", VLOOKUP($A38, summary!$H:$O, 6, FALSE))</f>
        <v>shopping_want_to_try</v>
      </c>
      <c r="F38" s="20" t="str">
        <f ca="1">IF(VLOOKUP($A38, summary!$H:$O, 7, FALSE)="追加", "-", VLOOKUP($A38, summary!$H:$O, 7, FALSE))</f>
        <v>買い物　してみたい</v>
      </c>
      <c r="G38" s="172" t="s">
        <v>5214</v>
      </c>
      <c r="H38" s="172" t="s">
        <v>5245</v>
      </c>
      <c r="I38" s="172">
        <v>1</v>
      </c>
      <c r="J38" s="172"/>
      <c r="K38" s="18"/>
      <c r="L38" s="318"/>
      <c r="M38" s="19"/>
      <c r="N38" s="19" t="s">
        <v>6066</v>
      </c>
      <c r="O38" s="357" t="s">
        <v>5291</v>
      </c>
      <c r="P38" s="19"/>
      <c r="Q38" s="297" t="s">
        <v>5263</v>
      </c>
    </row>
    <row r="39" spans="1:17" s="8" customFormat="1" ht="33.75">
      <c r="A39" s="20" t="str" cm="1">
        <f t="array" aca="1" ref="A39" ca="1">VLOOKUP(RIGHT(CELL("filename",$B36),LEN(CELL("filename",$B36))-FIND("]",CELL("filename",$B36))),'外部インタフェース一覧(計算用)'!$B:$G,6,FALSE)&amp;"_"&amp;$C39&amp;"_new"</f>
        <v>INTEREST_CHECK_SHEET_2024_FORM_0310_2021_shopping_doing_new</v>
      </c>
      <c r="B39" s="345">
        <f t="shared" si="0"/>
        <v>36</v>
      </c>
      <c r="C39" s="172" t="s">
        <v>1529</v>
      </c>
      <c r="D39" s="172" t="s">
        <v>6095</v>
      </c>
      <c r="E39" s="20" t="str">
        <f ca="1">IF($F39="-", "追加", VLOOKUP($A39, summary!$H:$O, 6, FALSE))</f>
        <v>shopping_doing</v>
      </c>
      <c r="F39" s="20" t="str">
        <f ca="1">IF(VLOOKUP($A39, summary!$H:$O, 7, FALSE)="追加", "-", VLOOKUP($A39, summary!$H:$O, 7, FALSE))</f>
        <v>買い物　している</v>
      </c>
      <c r="G39" s="172" t="s">
        <v>5214</v>
      </c>
      <c r="H39" s="172" t="s">
        <v>5245</v>
      </c>
      <c r="I39" s="172">
        <v>1</v>
      </c>
      <c r="J39" s="172"/>
      <c r="K39" s="18"/>
      <c r="L39" s="318"/>
      <c r="M39" s="19"/>
      <c r="N39" s="19" t="s">
        <v>6066</v>
      </c>
      <c r="O39" s="357" t="s">
        <v>5291</v>
      </c>
      <c r="P39" s="19"/>
      <c r="Q39" s="297" t="s">
        <v>5263</v>
      </c>
    </row>
    <row r="40" spans="1:17" s="8" customFormat="1" ht="33.75">
      <c r="A40" s="20" t="str" cm="1">
        <f t="array" aca="1" ref="A40" ca="1">VLOOKUP(RIGHT(CELL("filename",$B37),LEN(CELL("filename",$B37))-FIND("]",CELL("filename",$B37))),'外部インタフェース一覧(計算用)'!$B:$G,6,FALSE)&amp;"_"&amp;$C40&amp;"_new"</f>
        <v>INTEREST_CHECK_SHEET_2024_FORM_0310_2021_gardening_interested_new</v>
      </c>
      <c r="B40" s="345">
        <f t="shared" si="0"/>
        <v>37</v>
      </c>
      <c r="C40" s="172" t="s">
        <v>1531</v>
      </c>
      <c r="D40" s="172" t="s">
        <v>6096</v>
      </c>
      <c r="E40" s="20" t="str">
        <f ca="1">IF($F40="-", "追加", VLOOKUP($A40, summary!$H:$O, 6, FALSE))</f>
        <v>gardening_interested</v>
      </c>
      <c r="F40" s="20" t="str">
        <f ca="1">IF(VLOOKUP($A40, summary!$H:$O, 7, FALSE)="追加", "-", VLOOKUP($A40, summary!$H:$O, 7, FALSE))</f>
        <v>家や庭の手入れ・世話　興味がある</v>
      </c>
      <c r="G40" s="172" t="s">
        <v>5214</v>
      </c>
      <c r="H40" s="172" t="s">
        <v>5245</v>
      </c>
      <c r="I40" s="172">
        <v>1</v>
      </c>
      <c r="J40" s="172"/>
      <c r="K40" s="18"/>
      <c r="L40" s="318"/>
      <c r="M40" s="19"/>
      <c r="N40" s="19" t="s">
        <v>6066</v>
      </c>
      <c r="O40" s="357" t="s">
        <v>5291</v>
      </c>
      <c r="P40" s="19"/>
      <c r="Q40" s="297" t="s">
        <v>5263</v>
      </c>
    </row>
    <row r="41" spans="1:17" s="8" customFormat="1" ht="33.75">
      <c r="A41" s="20" t="str" cm="1">
        <f t="array" aca="1" ref="A41" ca="1">VLOOKUP(RIGHT(CELL("filename",$B38),LEN(CELL("filename",$B38))-FIND("]",CELL("filename",$B38))),'外部インタフェース一覧(計算用)'!$B:$G,6,FALSE)&amp;"_"&amp;$C41&amp;"_new"</f>
        <v>INTEREST_CHECK_SHEET_2024_FORM_0310_2021_gardening_want_to_try_new</v>
      </c>
      <c r="B41" s="345">
        <f t="shared" si="0"/>
        <v>38</v>
      </c>
      <c r="C41" s="172" t="s">
        <v>1533</v>
      </c>
      <c r="D41" s="172" t="s">
        <v>6097</v>
      </c>
      <c r="E41" s="20" t="str">
        <f ca="1">IF($F41="-", "追加", VLOOKUP($A41, summary!$H:$O, 6, FALSE))</f>
        <v>gardening_want_to_try</v>
      </c>
      <c r="F41" s="20" t="str">
        <f ca="1">IF(VLOOKUP($A41, summary!$H:$O, 7, FALSE)="追加", "-", VLOOKUP($A41, summary!$H:$O, 7, FALSE))</f>
        <v>家や庭の手入れ・世話　してみたい</v>
      </c>
      <c r="G41" s="172" t="s">
        <v>5214</v>
      </c>
      <c r="H41" s="172" t="s">
        <v>5245</v>
      </c>
      <c r="I41" s="172">
        <v>1</v>
      </c>
      <c r="J41" s="172"/>
      <c r="K41" s="18"/>
      <c r="L41" s="318"/>
      <c r="M41" s="19"/>
      <c r="N41" s="19" t="s">
        <v>6066</v>
      </c>
      <c r="O41" s="357" t="s">
        <v>5291</v>
      </c>
      <c r="P41" s="19"/>
      <c r="Q41" s="297" t="s">
        <v>5263</v>
      </c>
    </row>
    <row r="42" spans="1:17" s="8" customFormat="1" ht="33.75">
      <c r="A42" s="20" t="str" cm="1">
        <f t="array" aca="1" ref="A42" ca="1">VLOOKUP(RIGHT(CELL("filename",$B39),LEN(CELL("filename",$B39))-FIND("]",CELL("filename",$B39))),'外部インタフェース一覧(計算用)'!$B:$G,6,FALSE)&amp;"_"&amp;$C42&amp;"_new"</f>
        <v>INTEREST_CHECK_SHEET_2024_FORM_0310_2021_gardening_doing_new</v>
      </c>
      <c r="B42" s="345">
        <f t="shared" si="0"/>
        <v>39</v>
      </c>
      <c r="C42" s="172" t="s">
        <v>1535</v>
      </c>
      <c r="D42" s="172" t="s">
        <v>6098</v>
      </c>
      <c r="E42" s="20" t="str">
        <f ca="1">IF($F42="-", "追加", VLOOKUP($A42, summary!$H:$O, 6, FALSE))</f>
        <v>gardening_doing</v>
      </c>
      <c r="F42" s="20" t="str">
        <f ca="1">IF(VLOOKUP($A42, summary!$H:$O, 7, FALSE)="追加", "-", VLOOKUP($A42, summary!$H:$O, 7, FALSE))</f>
        <v>家や庭の手入れ・世話　している</v>
      </c>
      <c r="G42" s="172" t="s">
        <v>5214</v>
      </c>
      <c r="H42" s="172" t="s">
        <v>5245</v>
      </c>
      <c r="I42" s="172">
        <v>1</v>
      </c>
      <c r="J42" s="172"/>
      <c r="K42" s="18"/>
      <c r="L42" s="318"/>
      <c r="M42" s="19"/>
      <c r="N42" s="19" t="s">
        <v>6066</v>
      </c>
      <c r="O42" s="357" t="s">
        <v>5291</v>
      </c>
      <c r="P42" s="19"/>
      <c r="Q42" s="297" t="s">
        <v>5263</v>
      </c>
    </row>
    <row r="43" spans="1:17" s="8" customFormat="1" ht="33.75">
      <c r="A43" s="20" t="str" cm="1">
        <f t="array" aca="1" ref="A43" ca="1">VLOOKUP(RIGHT(CELL("filename",$B40),LEN(CELL("filename",$B40))-FIND("]",CELL("filename",$B40))),'外部インタフェース一覧(計算用)'!$B:$G,6,FALSE)&amp;"_"&amp;$C43&amp;"_new"</f>
        <v>INTEREST_CHECK_SHEET_2024_FORM_0310_2021_washing_interested_new</v>
      </c>
      <c r="B43" s="345">
        <f t="shared" si="0"/>
        <v>40</v>
      </c>
      <c r="C43" s="172" t="s">
        <v>1537</v>
      </c>
      <c r="D43" s="172" t="s">
        <v>6099</v>
      </c>
      <c r="E43" s="20" t="str">
        <f ca="1">IF($F43="-", "追加", VLOOKUP($A43, summary!$H:$O, 6, FALSE))</f>
        <v>washing_interested</v>
      </c>
      <c r="F43" s="20" t="str">
        <f ca="1">IF(VLOOKUP($A43, summary!$H:$O, 7, FALSE)="追加", "-", VLOOKUP($A43, summary!$H:$O, 7, FALSE))</f>
        <v>洗濯・洗濯物たたみ　興味がある</v>
      </c>
      <c r="G43" s="172" t="s">
        <v>5214</v>
      </c>
      <c r="H43" s="172" t="s">
        <v>5245</v>
      </c>
      <c r="I43" s="172">
        <v>1</v>
      </c>
      <c r="J43" s="172"/>
      <c r="K43" s="18"/>
      <c r="L43" s="318"/>
      <c r="M43" s="19"/>
      <c r="N43" s="19" t="s">
        <v>6066</v>
      </c>
      <c r="O43" s="357" t="s">
        <v>5291</v>
      </c>
      <c r="P43" s="19"/>
      <c r="Q43" s="297" t="s">
        <v>5263</v>
      </c>
    </row>
    <row r="44" spans="1:17" s="8" customFormat="1" ht="33.75">
      <c r="A44" s="20" t="str" cm="1">
        <f t="array" aca="1" ref="A44" ca="1">VLOOKUP(RIGHT(CELL("filename",$B41),LEN(CELL("filename",$B41))-FIND("]",CELL("filename",$B41))),'外部インタフェース一覧(計算用)'!$B:$G,6,FALSE)&amp;"_"&amp;$C44&amp;"_new"</f>
        <v>INTEREST_CHECK_SHEET_2024_FORM_0310_2021_washing_want_to_try_new</v>
      </c>
      <c r="B44" s="345">
        <f t="shared" si="0"/>
        <v>41</v>
      </c>
      <c r="C44" s="172" t="s">
        <v>1539</v>
      </c>
      <c r="D44" s="172" t="s">
        <v>6100</v>
      </c>
      <c r="E44" s="20" t="str">
        <f ca="1">IF($F44="-", "追加", VLOOKUP($A44, summary!$H:$O, 6, FALSE))</f>
        <v>washing_want_to_try</v>
      </c>
      <c r="F44" s="20" t="str">
        <f ca="1">IF(VLOOKUP($A44, summary!$H:$O, 7, FALSE)="追加", "-", VLOOKUP($A44, summary!$H:$O, 7, FALSE))</f>
        <v>洗濯・洗濯物たたみ　してみたい</v>
      </c>
      <c r="G44" s="172" t="s">
        <v>5214</v>
      </c>
      <c r="H44" s="172" t="s">
        <v>5245</v>
      </c>
      <c r="I44" s="172">
        <v>1</v>
      </c>
      <c r="J44" s="172"/>
      <c r="K44" s="18"/>
      <c r="L44" s="318"/>
      <c r="M44" s="19"/>
      <c r="N44" s="19" t="s">
        <v>6066</v>
      </c>
      <c r="O44" s="357" t="s">
        <v>5291</v>
      </c>
      <c r="P44" s="19"/>
      <c r="Q44" s="297" t="s">
        <v>5263</v>
      </c>
    </row>
    <row r="45" spans="1:17" s="8" customFormat="1" ht="33.75">
      <c r="A45" s="20" t="str" cm="1">
        <f t="array" aca="1" ref="A45" ca="1">VLOOKUP(RIGHT(CELL("filename",$B42),LEN(CELL("filename",$B42))-FIND("]",CELL("filename",$B42))),'外部インタフェース一覧(計算用)'!$B:$G,6,FALSE)&amp;"_"&amp;$C45&amp;"_new"</f>
        <v>INTEREST_CHECK_SHEET_2024_FORM_0310_2021_washing_doing_new</v>
      </c>
      <c r="B45" s="345">
        <f t="shared" si="0"/>
        <v>42</v>
      </c>
      <c r="C45" s="172" t="s">
        <v>1541</v>
      </c>
      <c r="D45" s="172" t="s">
        <v>6101</v>
      </c>
      <c r="E45" s="20" t="str">
        <f ca="1">IF($F45="-", "追加", VLOOKUP($A45, summary!$H:$O, 6, FALSE))</f>
        <v>washing_doing</v>
      </c>
      <c r="F45" s="20" t="str">
        <f ca="1">IF(VLOOKUP($A45, summary!$H:$O, 7, FALSE)="追加", "-", VLOOKUP($A45, summary!$H:$O, 7, FALSE))</f>
        <v>洗濯・洗濯物たたみ　している</v>
      </c>
      <c r="G45" s="172" t="s">
        <v>5214</v>
      </c>
      <c r="H45" s="172" t="s">
        <v>5245</v>
      </c>
      <c r="I45" s="172">
        <v>1</v>
      </c>
      <c r="J45" s="172"/>
      <c r="K45" s="18"/>
      <c r="L45" s="318"/>
      <c r="M45" s="19"/>
      <c r="N45" s="19" t="s">
        <v>6066</v>
      </c>
      <c r="O45" s="357" t="s">
        <v>5291</v>
      </c>
      <c r="P45" s="19"/>
      <c r="Q45" s="297" t="s">
        <v>5263</v>
      </c>
    </row>
    <row r="46" spans="1:17" s="8" customFormat="1" ht="33.75">
      <c r="A46" s="20" t="str" cm="1">
        <f t="array" aca="1" ref="A46" ca="1">VLOOKUP(RIGHT(CELL("filename",$B43),LEN(CELL("filename",$B43))-FIND("]",CELL("filename",$B43))),'外部インタフェース一覧(計算用)'!$B:$G,6,FALSE)&amp;"_"&amp;$C46&amp;"_new"</f>
        <v>INTEREST_CHECK_SHEET_2024_FORM_0310_2021_driving_interested_new</v>
      </c>
      <c r="B46" s="345">
        <f t="shared" si="0"/>
        <v>43</v>
      </c>
      <c r="C46" s="172" t="s">
        <v>1543</v>
      </c>
      <c r="D46" s="172" t="s">
        <v>6102</v>
      </c>
      <c r="E46" s="20" t="str">
        <f ca="1">IF($F46="-", "追加", VLOOKUP($A46, summary!$H:$O, 6, FALSE))</f>
        <v>driving_interested</v>
      </c>
      <c r="F46" s="20" t="str">
        <f ca="1">IF(VLOOKUP($A46, summary!$H:$O, 7, FALSE)="追加", "-", VLOOKUP($A46, summary!$H:$O, 7, FALSE))</f>
        <v>自転車・車の運転　興味がある</v>
      </c>
      <c r="G46" s="172" t="s">
        <v>5214</v>
      </c>
      <c r="H46" s="172" t="s">
        <v>5245</v>
      </c>
      <c r="I46" s="172">
        <v>1</v>
      </c>
      <c r="J46" s="172"/>
      <c r="K46" s="18"/>
      <c r="L46" s="318"/>
      <c r="M46" s="19"/>
      <c r="N46" s="19" t="s">
        <v>6066</v>
      </c>
      <c r="O46" s="357" t="s">
        <v>5291</v>
      </c>
      <c r="P46" s="19"/>
      <c r="Q46" s="297" t="s">
        <v>5263</v>
      </c>
    </row>
    <row r="47" spans="1:17" s="8" customFormat="1" ht="33.75">
      <c r="A47" s="20" t="str" cm="1">
        <f t="array" aca="1" ref="A47" ca="1">VLOOKUP(RIGHT(CELL("filename",$B44),LEN(CELL("filename",$B44))-FIND("]",CELL("filename",$B44))),'外部インタフェース一覧(計算用)'!$B:$G,6,FALSE)&amp;"_"&amp;$C47&amp;"_new"</f>
        <v>INTEREST_CHECK_SHEET_2024_FORM_0310_2021_driving_want_to_try_new</v>
      </c>
      <c r="B47" s="345">
        <f t="shared" si="0"/>
        <v>44</v>
      </c>
      <c r="C47" s="172" t="s">
        <v>1545</v>
      </c>
      <c r="D47" s="172" t="s">
        <v>6103</v>
      </c>
      <c r="E47" s="20" t="str">
        <f ca="1">IF($F47="-", "追加", VLOOKUP($A47, summary!$H:$O, 6, FALSE))</f>
        <v>driving_want_to_try</v>
      </c>
      <c r="F47" s="20" t="str">
        <f ca="1">IF(VLOOKUP($A47, summary!$H:$O, 7, FALSE)="追加", "-", VLOOKUP($A47, summary!$H:$O, 7, FALSE))</f>
        <v>自転車・車の運転　してみたい</v>
      </c>
      <c r="G47" s="172" t="s">
        <v>5214</v>
      </c>
      <c r="H47" s="172" t="s">
        <v>5245</v>
      </c>
      <c r="I47" s="172">
        <v>1</v>
      </c>
      <c r="J47" s="172"/>
      <c r="K47" s="18"/>
      <c r="L47" s="318"/>
      <c r="M47" s="19"/>
      <c r="N47" s="19" t="s">
        <v>6066</v>
      </c>
      <c r="O47" s="357" t="s">
        <v>5291</v>
      </c>
      <c r="P47" s="19"/>
      <c r="Q47" s="297" t="s">
        <v>5263</v>
      </c>
    </row>
    <row r="48" spans="1:17" s="8" customFormat="1" ht="33.75">
      <c r="A48" s="20" t="str" cm="1">
        <f t="array" aca="1" ref="A48" ca="1">VLOOKUP(RIGHT(CELL("filename",$B45),LEN(CELL("filename",$B45))-FIND("]",CELL("filename",$B45))),'外部インタフェース一覧(計算用)'!$B:$G,6,FALSE)&amp;"_"&amp;$C48&amp;"_new"</f>
        <v>INTEREST_CHECK_SHEET_2024_FORM_0310_2021_driving_doing_new</v>
      </c>
      <c r="B48" s="345">
        <f t="shared" si="0"/>
        <v>45</v>
      </c>
      <c r="C48" s="172" t="s">
        <v>1547</v>
      </c>
      <c r="D48" s="172" t="s">
        <v>6104</v>
      </c>
      <c r="E48" s="20" t="str">
        <f ca="1">IF($F48="-", "追加", VLOOKUP($A48, summary!$H:$O, 6, FALSE))</f>
        <v>driving_doing</v>
      </c>
      <c r="F48" s="20" t="str">
        <f ca="1">IF(VLOOKUP($A48, summary!$H:$O, 7, FALSE)="追加", "-", VLOOKUP($A48, summary!$H:$O, 7, FALSE))</f>
        <v>自転車・車の運転　している</v>
      </c>
      <c r="G48" s="172" t="s">
        <v>5214</v>
      </c>
      <c r="H48" s="172" t="s">
        <v>5245</v>
      </c>
      <c r="I48" s="172">
        <v>1</v>
      </c>
      <c r="J48" s="172"/>
      <c r="K48" s="18"/>
      <c r="L48" s="318"/>
      <c r="M48" s="19"/>
      <c r="N48" s="19" t="s">
        <v>6066</v>
      </c>
      <c r="O48" s="357" t="s">
        <v>5291</v>
      </c>
      <c r="P48" s="19"/>
      <c r="Q48" s="297" t="s">
        <v>5263</v>
      </c>
    </row>
    <row r="49" spans="1:17" s="8" customFormat="1" ht="33.75">
      <c r="A49" s="20" t="str" cm="1">
        <f t="array" aca="1" ref="A49" ca="1">VLOOKUP(RIGHT(CELL("filename",$B46),LEN(CELL("filename",$B46))-FIND("]",CELL("filename",$B46))),'外部インタフェース一覧(計算用)'!$B:$G,6,FALSE)&amp;"_"&amp;$C49&amp;"_new"</f>
        <v>INTEREST_CHECK_SHEET_2024_FORM_0310_2021_outgo_interested_new</v>
      </c>
      <c r="B49" s="345">
        <f t="shared" si="0"/>
        <v>46</v>
      </c>
      <c r="C49" s="172" t="s">
        <v>1549</v>
      </c>
      <c r="D49" s="172" t="s">
        <v>6105</v>
      </c>
      <c r="E49" s="20" t="str">
        <f ca="1">IF($F49="-", "追加", VLOOKUP($A49, summary!$H:$O, 6, FALSE))</f>
        <v>outgo_interested</v>
      </c>
      <c r="F49" s="20" t="str">
        <f ca="1">IF(VLOOKUP($A49, summary!$H:$O, 7, FALSE)="追加", "-", VLOOKUP($A49, summary!$H:$O, 7, FALSE))</f>
        <v>電車・バスでの外出　興味がある</v>
      </c>
      <c r="G49" s="172" t="s">
        <v>5214</v>
      </c>
      <c r="H49" s="172" t="s">
        <v>5245</v>
      </c>
      <c r="I49" s="172">
        <v>1</v>
      </c>
      <c r="J49" s="172"/>
      <c r="K49" s="18"/>
      <c r="L49" s="318"/>
      <c r="M49" s="19"/>
      <c r="N49" s="19" t="s">
        <v>6066</v>
      </c>
      <c r="O49" s="357" t="s">
        <v>5291</v>
      </c>
      <c r="P49" s="19"/>
      <c r="Q49" s="297" t="s">
        <v>5263</v>
      </c>
    </row>
    <row r="50" spans="1:17" s="8" customFormat="1" ht="33.75">
      <c r="A50" s="20" t="str" cm="1">
        <f t="array" aca="1" ref="A50" ca="1">VLOOKUP(RIGHT(CELL("filename",$B47),LEN(CELL("filename",$B47))-FIND("]",CELL("filename",$B47))),'外部インタフェース一覧(計算用)'!$B:$G,6,FALSE)&amp;"_"&amp;$C50&amp;"_new"</f>
        <v>INTEREST_CHECK_SHEET_2024_FORM_0310_2021_outgo_want_to_try_new</v>
      </c>
      <c r="B50" s="345">
        <f t="shared" si="0"/>
        <v>47</v>
      </c>
      <c r="C50" s="172" t="s">
        <v>1551</v>
      </c>
      <c r="D50" s="172" t="s">
        <v>6106</v>
      </c>
      <c r="E50" s="20" t="str">
        <f ca="1">IF($F50="-", "追加", VLOOKUP($A50, summary!$H:$O, 6, FALSE))</f>
        <v>outgo_want_to_try</v>
      </c>
      <c r="F50" s="20" t="str">
        <f ca="1">IF(VLOOKUP($A50, summary!$H:$O, 7, FALSE)="追加", "-", VLOOKUP($A50, summary!$H:$O, 7, FALSE))</f>
        <v>電車・バスでの外出　してみたい</v>
      </c>
      <c r="G50" s="172" t="s">
        <v>5214</v>
      </c>
      <c r="H50" s="172" t="s">
        <v>5245</v>
      </c>
      <c r="I50" s="172">
        <v>1</v>
      </c>
      <c r="J50" s="172"/>
      <c r="K50" s="18"/>
      <c r="L50" s="318"/>
      <c r="M50" s="19"/>
      <c r="N50" s="19" t="s">
        <v>6066</v>
      </c>
      <c r="O50" s="357" t="s">
        <v>5291</v>
      </c>
      <c r="P50" s="19"/>
      <c r="Q50" s="297" t="s">
        <v>5263</v>
      </c>
    </row>
    <row r="51" spans="1:17" s="8" customFormat="1" ht="33.75">
      <c r="A51" s="20" t="str" cm="1">
        <f t="array" aca="1" ref="A51" ca="1">VLOOKUP(RIGHT(CELL("filename",$B48),LEN(CELL("filename",$B48))-FIND("]",CELL("filename",$B48))),'外部インタフェース一覧(計算用)'!$B:$G,6,FALSE)&amp;"_"&amp;$C51&amp;"_new"</f>
        <v>INTEREST_CHECK_SHEET_2024_FORM_0310_2021_outgo_doing_new</v>
      </c>
      <c r="B51" s="345">
        <f t="shared" si="0"/>
        <v>48</v>
      </c>
      <c r="C51" s="172" t="s">
        <v>1553</v>
      </c>
      <c r="D51" s="172" t="s">
        <v>6107</v>
      </c>
      <c r="E51" s="20" t="str">
        <f ca="1">IF($F51="-", "追加", VLOOKUP($A51, summary!$H:$O, 6, FALSE))</f>
        <v>outgo_doing</v>
      </c>
      <c r="F51" s="20" t="str">
        <f ca="1">IF(VLOOKUP($A51, summary!$H:$O, 7, FALSE)="追加", "-", VLOOKUP($A51, summary!$H:$O, 7, FALSE))</f>
        <v>電車・バスでの外出　している</v>
      </c>
      <c r="G51" s="172" t="s">
        <v>5214</v>
      </c>
      <c r="H51" s="172" t="s">
        <v>5245</v>
      </c>
      <c r="I51" s="172">
        <v>1</v>
      </c>
      <c r="J51" s="172"/>
      <c r="K51" s="18"/>
      <c r="L51" s="318"/>
      <c r="M51" s="19"/>
      <c r="N51" s="19" t="s">
        <v>6066</v>
      </c>
      <c r="O51" s="357" t="s">
        <v>5291</v>
      </c>
      <c r="P51" s="19"/>
      <c r="Q51" s="297" t="s">
        <v>5263</v>
      </c>
    </row>
    <row r="52" spans="1:17" s="8" customFormat="1" ht="33.75">
      <c r="A52" s="20" t="str" cm="1">
        <f t="array" aca="1" ref="A52" ca="1">VLOOKUP(RIGHT(CELL("filename",$B49),LEN(CELL("filename",$B49))-FIND("]",CELL("filename",$B49))),'外部インタフェース一覧(計算用)'!$B:$G,6,FALSE)&amp;"_"&amp;$C52&amp;"_new"</f>
        <v>INTEREST_CHECK_SHEET_2024_FORM_0310_2021_care_child_interested_new</v>
      </c>
      <c r="B52" s="345">
        <f t="shared" si="0"/>
        <v>49</v>
      </c>
      <c r="C52" s="172" t="s">
        <v>1555</v>
      </c>
      <c r="D52" s="172" t="s">
        <v>6108</v>
      </c>
      <c r="E52" s="20" t="str">
        <f ca="1">IF($F52="-", "追加", VLOOKUP($A52, summary!$H:$O, 6, FALSE))</f>
        <v>care_child_interested</v>
      </c>
      <c r="F52" s="20" t="str">
        <f ca="1">IF(VLOOKUP($A52, summary!$H:$O, 7, FALSE)="追加", "-", VLOOKUP($A52, summary!$H:$O, 7, FALSE))</f>
        <v>孫・子供の世話　興味がある</v>
      </c>
      <c r="G52" s="172" t="s">
        <v>5214</v>
      </c>
      <c r="H52" s="172" t="s">
        <v>5245</v>
      </c>
      <c r="I52" s="172">
        <v>1</v>
      </c>
      <c r="J52" s="172"/>
      <c r="K52" s="18"/>
      <c r="L52" s="318"/>
      <c r="M52" s="19"/>
      <c r="N52" s="19" t="s">
        <v>6066</v>
      </c>
      <c r="O52" s="357" t="s">
        <v>5291</v>
      </c>
      <c r="P52" s="19"/>
      <c r="Q52" s="297" t="s">
        <v>5263</v>
      </c>
    </row>
    <row r="53" spans="1:17" s="8" customFormat="1" ht="33.75">
      <c r="A53" s="20" t="str" cm="1">
        <f t="array" aca="1" ref="A53" ca="1">VLOOKUP(RIGHT(CELL("filename",$B50),LEN(CELL("filename",$B50))-FIND("]",CELL("filename",$B50))),'外部インタフェース一覧(計算用)'!$B:$G,6,FALSE)&amp;"_"&amp;$C53&amp;"_new"</f>
        <v>INTEREST_CHECK_SHEET_2024_FORM_0310_2021_care_child_want_to_try_new</v>
      </c>
      <c r="B53" s="345">
        <f t="shared" si="0"/>
        <v>50</v>
      </c>
      <c r="C53" s="172" t="s">
        <v>1557</v>
      </c>
      <c r="D53" s="172" t="s">
        <v>6109</v>
      </c>
      <c r="E53" s="20" t="str">
        <f ca="1">IF($F53="-", "追加", VLOOKUP($A53, summary!$H:$O, 6, FALSE))</f>
        <v>care_child_want_to_try</v>
      </c>
      <c r="F53" s="20" t="str">
        <f ca="1">IF(VLOOKUP($A53, summary!$H:$O, 7, FALSE)="追加", "-", VLOOKUP($A53, summary!$H:$O, 7, FALSE))</f>
        <v>孫・子供の世話　してみたい</v>
      </c>
      <c r="G53" s="172" t="s">
        <v>5214</v>
      </c>
      <c r="H53" s="172" t="s">
        <v>5245</v>
      </c>
      <c r="I53" s="172">
        <v>1</v>
      </c>
      <c r="J53" s="172"/>
      <c r="K53" s="18"/>
      <c r="L53" s="318"/>
      <c r="M53" s="19"/>
      <c r="N53" s="19" t="s">
        <v>6066</v>
      </c>
      <c r="O53" s="357" t="s">
        <v>5291</v>
      </c>
      <c r="P53" s="19"/>
      <c r="Q53" s="297" t="s">
        <v>5263</v>
      </c>
    </row>
    <row r="54" spans="1:17" s="8" customFormat="1" ht="33.75">
      <c r="A54" s="20" t="str" cm="1">
        <f t="array" aca="1" ref="A54" ca="1">VLOOKUP(RIGHT(CELL("filename",$B51),LEN(CELL("filename",$B51))-FIND("]",CELL("filename",$B51))),'外部インタフェース一覧(計算用)'!$B:$G,6,FALSE)&amp;"_"&amp;$C54&amp;"_new"</f>
        <v>INTEREST_CHECK_SHEET_2024_FORM_0310_2021_care_child_doing_new</v>
      </c>
      <c r="B54" s="345">
        <f t="shared" si="0"/>
        <v>51</v>
      </c>
      <c r="C54" s="172" t="s">
        <v>1559</v>
      </c>
      <c r="D54" s="172" t="s">
        <v>6110</v>
      </c>
      <c r="E54" s="20" t="str">
        <f ca="1">IF($F54="-", "追加", VLOOKUP($A54, summary!$H:$O, 6, FALSE))</f>
        <v>care_child_doing</v>
      </c>
      <c r="F54" s="20" t="str">
        <f ca="1">IF(VLOOKUP($A54, summary!$H:$O, 7, FALSE)="追加", "-", VLOOKUP($A54, summary!$H:$O, 7, FALSE))</f>
        <v>孫・子供の世話　している</v>
      </c>
      <c r="G54" s="172" t="s">
        <v>5214</v>
      </c>
      <c r="H54" s="172" t="s">
        <v>5245</v>
      </c>
      <c r="I54" s="172">
        <v>1</v>
      </c>
      <c r="J54" s="172"/>
      <c r="K54" s="18"/>
      <c r="L54" s="318"/>
      <c r="M54" s="19"/>
      <c r="N54" s="19" t="s">
        <v>6066</v>
      </c>
      <c r="O54" s="357" t="s">
        <v>5291</v>
      </c>
      <c r="P54" s="19"/>
      <c r="Q54" s="297" t="s">
        <v>5263</v>
      </c>
    </row>
    <row r="55" spans="1:17" s="8" customFormat="1" ht="33.75">
      <c r="A55" s="20" t="str" cm="1">
        <f t="array" aca="1" ref="A55" ca="1">VLOOKUP(RIGHT(CELL("filename",$B52),LEN(CELL("filename",$B52))-FIND("]",CELL("filename",$B52))),'外部インタフェース一覧(計算用)'!$B:$G,6,FALSE)&amp;"_"&amp;$C55&amp;"_new"</f>
        <v>INTEREST_CHECK_SHEET_2024_FORM_0310_2021_care_pet_interested_new</v>
      </c>
      <c r="B55" s="345">
        <f t="shared" si="0"/>
        <v>52</v>
      </c>
      <c r="C55" s="172" t="s">
        <v>1561</v>
      </c>
      <c r="D55" s="172" t="s">
        <v>6111</v>
      </c>
      <c r="E55" s="20" t="str">
        <f ca="1">IF($F55="-", "追加", VLOOKUP($A55, summary!$H:$O, 6, FALSE))</f>
        <v>care_pet_interested</v>
      </c>
      <c r="F55" s="20" t="str">
        <f ca="1">IF(VLOOKUP($A55, summary!$H:$O, 7, FALSE)="追加", "-", VLOOKUP($A55, summary!$H:$O, 7, FALSE))</f>
        <v>動物の世話　興味がある</v>
      </c>
      <c r="G55" s="172" t="s">
        <v>5214</v>
      </c>
      <c r="H55" s="172" t="s">
        <v>5245</v>
      </c>
      <c r="I55" s="172">
        <v>1</v>
      </c>
      <c r="J55" s="172"/>
      <c r="K55" s="18"/>
      <c r="L55" s="318"/>
      <c r="M55" s="19"/>
      <c r="N55" s="19" t="s">
        <v>6066</v>
      </c>
      <c r="O55" s="357" t="s">
        <v>5291</v>
      </c>
      <c r="P55" s="19"/>
      <c r="Q55" s="297" t="s">
        <v>5263</v>
      </c>
    </row>
    <row r="56" spans="1:17" s="8" customFormat="1" ht="33.75">
      <c r="A56" s="20" t="str" cm="1">
        <f t="array" aca="1" ref="A56" ca="1">VLOOKUP(RIGHT(CELL("filename",$B53),LEN(CELL("filename",$B53))-FIND("]",CELL("filename",$B53))),'外部インタフェース一覧(計算用)'!$B:$G,6,FALSE)&amp;"_"&amp;$C56&amp;"_new"</f>
        <v>INTEREST_CHECK_SHEET_2024_FORM_0310_2021_care_pet_want_to_try_new</v>
      </c>
      <c r="B56" s="345">
        <f t="shared" si="0"/>
        <v>53</v>
      </c>
      <c r="C56" s="172" t="s">
        <v>1563</v>
      </c>
      <c r="D56" s="172" t="s">
        <v>6112</v>
      </c>
      <c r="E56" s="20" t="str">
        <f ca="1">IF($F56="-", "追加", VLOOKUP($A56, summary!$H:$O, 6, FALSE))</f>
        <v>care_pet_want_to_try</v>
      </c>
      <c r="F56" s="20" t="str">
        <f ca="1">IF(VLOOKUP($A56, summary!$H:$O, 7, FALSE)="追加", "-", VLOOKUP($A56, summary!$H:$O, 7, FALSE))</f>
        <v>動物の世話　してみたい</v>
      </c>
      <c r="G56" s="172" t="s">
        <v>5214</v>
      </c>
      <c r="H56" s="172" t="s">
        <v>5245</v>
      </c>
      <c r="I56" s="172">
        <v>1</v>
      </c>
      <c r="J56" s="172"/>
      <c r="K56" s="18"/>
      <c r="L56" s="318"/>
      <c r="M56" s="19"/>
      <c r="N56" s="19" t="s">
        <v>6066</v>
      </c>
      <c r="O56" s="357" t="s">
        <v>5291</v>
      </c>
      <c r="P56" s="19"/>
      <c r="Q56" s="297" t="s">
        <v>5263</v>
      </c>
    </row>
    <row r="57" spans="1:17" s="8" customFormat="1" ht="33.75">
      <c r="A57" s="20" t="str" cm="1">
        <f t="array" aca="1" ref="A57" ca="1">VLOOKUP(RIGHT(CELL("filename",$B54),LEN(CELL("filename",$B54))-FIND("]",CELL("filename",$B54))),'外部インタフェース一覧(計算用)'!$B:$G,6,FALSE)&amp;"_"&amp;$C57&amp;"_new"</f>
        <v>INTEREST_CHECK_SHEET_2024_FORM_0310_2021_care_pet_doing_new</v>
      </c>
      <c r="B57" s="345">
        <f t="shared" si="0"/>
        <v>54</v>
      </c>
      <c r="C57" s="172" t="s">
        <v>1565</v>
      </c>
      <c r="D57" s="172" t="s">
        <v>6113</v>
      </c>
      <c r="E57" s="20" t="str">
        <f ca="1">IF($F57="-", "追加", VLOOKUP($A57, summary!$H:$O, 6, FALSE))</f>
        <v>care_pet_doing</v>
      </c>
      <c r="F57" s="20" t="str">
        <f ca="1">IF(VLOOKUP($A57, summary!$H:$O, 7, FALSE)="追加", "-", VLOOKUP($A57, summary!$H:$O, 7, FALSE))</f>
        <v>動物の世話　している</v>
      </c>
      <c r="G57" s="172" t="s">
        <v>5214</v>
      </c>
      <c r="H57" s="172" t="s">
        <v>5245</v>
      </c>
      <c r="I57" s="172">
        <v>1</v>
      </c>
      <c r="J57" s="172"/>
      <c r="K57" s="18"/>
      <c r="L57" s="318"/>
      <c r="M57" s="19"/>
      <c r="N57" s="19" t="s">
        <v>6066</v>
      </c>
      <c r="O57" s="357" t="s">
        <v>5291</v>
      </c>
      <c r="P57" s="19"/>
      <c r="Q57" s="297" t="s">
        <v>5263</v>
      </c>
    </row>
    <row r="58" spans="1:17" s="8" customFormat="1" ht="33.75">
      <c r="A58" s="20" t="str" cm="1">
        <f t="array" aca="1" ref="A58" ca="1">VLOOKUP(RIGHT(CELL("filename",$B55),LEN(CELL("filename",$B55))-FIND("]",CELL("filename",$B55))),'外部インタフェース一覧(計算用)'!$B:$G,6,FALSE)&amp;"_"&amp;$C58&amp;"_new"</f>
        <v>INTEREST_CHECK_SHEET_2024_FORM_0310_2021_talking_interested_new</v>
      </c>
      <c r="B58" s="345">
        <f t="shared" si="0"/>
        <v>55</v>
      </c>
      <c r="C58" s="172" t="s">
        <v>1567</v>
      </c>
      <c r="D58" s="172" t="s">
        <v>6114</v>
      </c>
      <c r="E58" s="20" t="str">
        <f ca="1">IF($F58="-", "追加", VLOOKUP($A58, summary!$H:$O, 6, FALSE))</f>
        <v>talking_interested</v>
      </c>
      <c r="F58" s="20" t="str">
        <f ca="1">IF(VLOOKUP($A58, summary!$H:$O, 7, FALSE)="追加", "-", VLOOKUP($A58, summary!$H:$O, 7, FALSE))</f>
        <v>友達とおしゃべり・遊ぶ　興味がある</v>
      </c>
      <c r="G58" s="172" t="s">
        <v>5214</v>
      </c>
      <c r="H58" s="172" t="s">
        <v>5245</v>
      </c>
      <c r="I58" s="172">
        <v>1</v>
      </c>
      <c r="J58" s="172"/>
      <c r="K58" s="18"/>
      <c r="L58" s="318"/>
      <c r="M58" s="19"/>
      <c r="N58" s="19" t="s">
        <v>6066</v>
      </c>
      <c r="O58" s="357" t="s">
        <v>5291</v>
      </c>
      <c r="P58" s="19"/>
      <c r="Q58" s="297" t="s">
        <v>5263</v>
      </c>
    </row>
    <row r="59" spans="1:17" s="8" customFormat="1" ht="33.75">
      <c r="A59" s="20" t="str" cm="1">
        <f t="array" aca="1" ref="A59" ca="1">VLOOKUP(RIGHT(CELL("filename",$B56),LEN(CELL("filename",$B56))-FIND("]",CELL("filename",$B56))),'外部インタフェース一覧(計算用)'!$B:$G,6,FALSE)&amp;"_"&amp;$C59&amp;"_new"</f>
        <v>INTEREST_CHECK_SHEET_2024_FORM_0310_2021_talking_want_to_try_new</v>
      </c>
      <c r="B59" s="345">
        <f t="shared" si="0"/>
        <v>56</v>
      </c>
      <c r="C59" s="172" t="s">
        <v>1569</v>
      </c>
      <c r="D59" s="172" t="s">
        <v>6115</v>
      </c>
      <c r="E59" s="20" t="str">
        <f ca="1">IF($F59="-", "追加", VLOOKUP($A59, summary!$H:$O, 6, FALSE))</f>
        <v>talking_want_to_try</v>
      </c>
      <c r="F59" s="20" t="str">
        <f ca="1">IF(VLOOKUP($A59, summary!$H:$O, 7, FALSE)="追加", "-", VLOOKUP($A59, summary!$H:$O, 7, FALSE))</f>
        <v>友達とおしゃべり・遊ぶ　してみたい</v>
      </c>
      <c r="G59" s="172" t="s">
        <v>5214</v>
      </c>
      <c r="H59" s="172" t="s">
        <v>5245</v>
      </c>
      <c r="I59" s="172">
        <v>1</v>
      </c>
      <c r="J59" s="172"/>
      <c r="K59" s="18"/>
      <c r="L59" s="318"/>
      <c r="M59" s="19"/>
      <c r="N59" s="19" t="s">
        <v>6066</v>
      </c>
      <c r="O59" s="357" t="s">
        <v>5291</v>
      </c>
      <c r="P59" s="19"/>
      <c r="Q59" s="297" t="s">
        <v>5263</v>
      </c>
    </row>
    <row r="60" spans="1:17" s="8" customFormat="1" ht="33.75">
      <c r="A60" s="20" t="str" cm="1">
        <f t="array" aca="1" ref="A60" ca="1">VLOOKUP(RIGHT(CELL("filename",$B57),LEN(CELL("filename",$B57))-FIND("]",CELL("filename",$B57))),'外部インタフェース一覧(計算用)'!$B:$G,6,FALSE)&amp;"_"&amp;$C60&amp;"_new"</f>
        <v>INTEREST_CHECK_SHEET_2024_FORM_0310_2021_talking_doing_new</v>
      </c>
      <c r="B60" s="345">
        <f t="shared" si="0"/>
        <v>57</v>
      </c>
      <c r="C60" s="172" t="s">
        <v>1571</v>
      </c>
      <c r="D60" s="172" t="s">
        <v>6116</v>
      </c>
      <c r="E60" s="20" t="str">
        <f ca="1">IF($F60="-", "追加", VLOOKUP($A60, summary!$H:$O, 6, FALSE))</f>
        <v>talking_doing</v>
      </c>
      <c r="F60" s="20" t="str">
        <f ca="1">IF(VLOOKUP($A60, summary!$H:$O, 7, FALSE)="追加", "-", VLOOKUP($A60, summary!$H:$O, 7, FALSE))</f>
        <v>友達とおしゃべり・遊ぶ　している</v>
      </c>
      <c r="G60" s="172" t="s">
        <v>5214</v>
      </c>
      <c r="H60" s="172" t="s">
        <v>5245</v>
      </c>
      <c r="I60" s="172">
        <v>1</v>
      </c>
      <c r="J60" s="172"/>
      <c r="K60" s="18"/>
      <c r="L60" s="318"/>
      <c r="M60" s="19"/>
      <c r="N60" s="19" t="s">
        <v>6066</v>
      </c>
      <c r="O60" s="357" t="s">
        <v>5291</v>
      </c>
      <c r="P60" s="19"/>
      <c r="Q60" s="297" t="s">
        <v>5263</v>
      </c>
    </row>
    <row r="61" spans="1:17" s="8" customFormat="1" ht="33.75">
      <c r="A61" s="20" t="str" cm="1">
        <f t="array" aca="1" ref="A61" ca="1">VLOOKUP(RIGHT(CELL("filename",$B58),LEN(CELL("filename",$B58))-FIND("]",CELL("filename",$B58))),'外部インタフェース一覧(計算用)'!$B:$G,6,FALSE)&amp;"_"&amp;$C61&amp;"_new"</f>
        <v>INTEREST_CHECK_SHEET_2024_FORM_0310_2021_gathering_family_interested_new</v>
      </c>
      <c r="B61" s="345">
        <f t="shared" si="0"/>
        <v>58</v>
      </c>
      <c r="C61" s="172" t="s">
        <v>1573</v>
      </c>
      <c r="D61" s="172" t="s">
        <v>6117</v>
      </c>
      <c r="E61" s="20" t="str">
        <f ca="1">IF($F61="-", "追加", VLOOKUP($A61, summary!$H:$O, 6, FALSE))</f>
        <v>gathering_family_interested</v>
      </c>
      <c r="F61" s="20" t="str">
        <f ca="1">IF(VLOOKUP($A61, summary!$H:$O, 7, FALSE)="追加", "-", VLOOKUP($A61, summary!$H:$O, 7, FALSE))</f>
        <v>家族・親戚との団らん　興味がある</v>
      </c>
      <c r="G61" s="172" t="s">
        <v>5214</v>
      </c>
      <c r="H61" s="172" t="s">
        <v>5245</v>
      </c>
      <c r="I61" s="172">
        <v>1</v>
      </c>
      <c r="J61" s="172"/>
      <c r="K61" s="18"/>
      <c r="L61" s="318"/>
      <c r="M61" s="19"/>
      <c r="N61" s="19" t="s">
        <v>6066</v>
      </c>
      <c r="O61" s="357" t="s">
        <v>5291</v>
      </c>
      <c r="P61" s="19"/>
      <c r="Q61" s="297" t="s">
        <v>5263</v>
      </c>
    </row>
    <row r="62" spans="1:17" s="8" customFormat="1" ht="33.75">
      <c r="A62" s="20" t="str" cm="1">
        <f t="array" aca="1" ref="A62" ca="1">VLOOKUP(RIGHT(CELL("filename",$B59),LEN(CELL("filename",$B59))-FIND("]",CELL("filename",$B59))),'外部インタフェース一覧(計算用)'!$B:$G,6,FALSE)&amp;"_"&amp;$C62&amp;"_new"</f>
        <v>INTEREST_CHECK_SHEET_2024_FORM_0310_2021_gathering_family_want_to_try_new</v>
      </c>
      <c r="B62" s="345">
        <f t="shared" si="0"/>
        <v>59</v>
      </c>
      <c r="C62" s="172" t="s">
        <v>1575</v>
      </c>
      <c r="D62" s="172" t="s">
        <v>6118</v>
      </c>
      <c r="E62" s="20" t="str">
        <f ca="1">IF($F62="-", "追加", VLOOKUP($A62, summary!$H:$O, 6, FALSE))</f>
        <v>gathering_family_want_to_try</v>
      </c>
      <c r="F62" s="20" t="str">
        <f ca="1">IF(VLOOKUP($A62, summary!$H:$O, 7, FALSE)="追加", "-", VLOOKUP($A62, summary!$H:$O, 7, FALSE))</f>
        <v>家族・親戚との団らん　してみたい</v>
      </c>
      <c r="G62" s="172" t="s">
        <v>5214</v>
      </c>
      <c r="H62" s="172" t="s">
        <v>5245</v>
      </c>
      <c r="I62" s="172">
        <v>1</v>
      </c>
      <c r="J62" s="172"/>
      <c r="K62" s="18"/>
      <c r="L62" s="318"/>
      <c r="M62" s="19"/>
      <c r="N62" s="19" t="s">
        <v>6066</v>
      </c>
      <c r="O62" s="357" t="s">
        <v>5291</v>
      </c>
      <c r="P62" s="19"/>
      <c r="Q62" s="297" t="s">
        <v>5263</v>
      </c>
    </row>
    <row r="63" spans="1:17" s="8" customFormat="1" ht="33.75">
      <c r="A63" s="20" t="str" cm="1">
        <f t="array" aca="1" ref="A63" ca="1">VLOOKUP(RIGHT(CELL("filename",$B60),LEN(CELL("filename",$B60))-FIND("]",CELL("filename",$B60))),'外部インタフェース一覧(計算用)'!$B:$G,6,FALSE)&amp;"_"&amp;$C63&amp;"_new"</f>
        <v>INTEREST_CHECK_SHEET_2024_FORM_0310_2021_gathering_family_doing_new</v>
      </c>
      <c r="B63" s="345">
        <f t="shared" si="0"/>
        <v>60</v>
      </c>
      <c r="C63" s="172" t="s">
        <v>1577</v>
      </c>
      <c r="D63" s="172" t="s">
        <v>6119</v>
      </c>
      <c r="E63" s="20" t="str">
        <f ca="1">IF($F63="-", "追加", VLOOKUP($A63, summary!$H:$O, 6, FALSE))</f>
        <v>gathering_family_doing</v>
      </c>
      <c r="F63" s="20" t="str">
        <f ca="1">IF(VLOOKUP($A63, summary!$H:$O, 7, FALSE)="追加", "-", VLOOKUP($A63, summary!$H:$O, 7, FALSE))</f>
        <v>家族・親戚との団らん　している</v>
      </c>
      <c r="G63" s="172" t="s">
        <v>5214</v>
      </c>
      <c r="H63" s="172" t="s">
        <v>5245</v>
      </c>
      <c r="I63" s="172">
        <v>1</v>
      </c>
      <c r="J63" s="172"/>
      <c r="K63" s="18"/>
      <c r="L63" s="318"/>
      <c r="M63" s="19"/>
      <c r="N63" s="19" t="s">
        <v>6066</v>
      </c>
      <c r="O63" s="357" t="s">
        <v>5291</v>
      </c>
      <c r="P63" s="19"/>
      <c r="Q63" s="297" t="s">
        <v>5263</v>
      </c>
    </row>
    <row r="64" spans="1:17" s="8" customFormat="1" ht="33.75">
      <c r="A64" s="20" t="str" cm="1">
        <f t="array" aca="1" ref="A64" ca="1">VLOOKUP(RIGHT(CELL("filename",$B61),LEN(CELL("filename",$B61))-FIND("]",CELL("filename",$B61))),'外部インタフェース一覧(計算用)'!$B:$G,6,FALSE)&amp;"_"&amp;$C64&amp;"_new"</f>
        <v>INTEREST_CHECK_SHEET_2024_FORM_0310_2021_going_date_interested_new</v>
      </c>
      <c r="B64" s="345">
        <f t="shared" si="0"/>
        <v>61</v>
      </c>
      <c r="C64" s="172" t="s">
        <v>1579</v>
      </c>
      <c r="D64" s="172" t="s">
        <v>6120</v>
      </c>
      <c r="E64" s="20" t="str">
        <f ca="1">IF($F64="-", "追加", VLOOKUP($A64, summary!$H:$O, 6, FALSE))</f>
        <v>going_date_interested</v>
      </c>
      <c r="F64" s="20" t="str">
        <f ca="1">IF(VLOOKUP($A64, summary!$H:$O, 7, FALSE)="追加", "-", VLOOKUP($A64, summary!$H:$O, 7, FALSE))</f>
        <v>デート・異性との交流　興味がある</v>
      </c>
      <c r="G64" s="172" t="s">
        <v>5214</v>
      </c>
      <c r="H64" s="172" t="s">
        <v>5245</v>
      </c>
      <c r="I64" s="172">
        <v>1</v>
      </c>
      <c r="J64" s="172"/>
      <c r="K64" s="18"/>
      <c r="L64" s="318"/>
      <c r="M64" s="19"/>
      <c r="N64" s="19" t="s">
        <v>6066</v>
      </c>
      <c r="O64" s="357" t="s">
        <v>5291</v>
      </c>
      <c r="P64" s="19"/>
      <c r="Q64" s="297" t="s">
        <v>5263</v>
      </c>
    </row>
    <row r="65" spans="1:17" s="8" customFormat="1" ht="33.75">
      <c r="A65" s="20" t="str" cm="1">
        <f t="array" aca="1" ref="A65" ca="1">VLOOKUP(RIGHT(CELL("filename",$B62),LEN(CELL("filename",$B62))-FIND("]",CELL("filename",$B62))),'外部インタフェース一覧(計算用)'!$B:$G,6,FALSE)&amp;"_"&amp;$C65&amp;"_new"</f>
        <v>INTEREST_CHECK_SHEET_2024_FORM_0310_2021_going_date_want_to_try_new</v>
      </c>
      <c r="B65" s="345">
        <f t="shared" si="0"/>
        <v>62</v>
      </c>
      <c r="C65" s="172" t="s">
        <v>1581</v>
      </c>
      <c r="D65" s="172" t="s">
        <v>6121</v>
      </c>
      <c r="E65" s="20" t="str">
        <f ca="1">IF($F65="-", "追加", VLOOKUP($A65, summary!$H:$O, 6, FALSE))</f>
        <v>going_date_want_to_try</v>
      </c>
      <c r="F65" s="20" t="str">
        <f ca="1">IF(VLOOKUP($A65, summary!$H:$O, 7, FALSE)="追加", "-", VLOOKUP($A65, summary!$H:$O, 7, FALSE))</f>
        <v>デート・異性との交流　してみたい</v>
      </c>
      <c r="G65" s="172" t="s">
        <v>5214</v>
      </c>
      <c r="H65" s="172" t="s">
        <v>5245</v>
      </c>
      <c r="I65" s="172">
        <v>1</v>
      </c>
      <c r="J65" s="172"/>
      <c r="K65" s="18"/>
      <c r="L65" s="318"/>
      <c r="M65" s="19"/>
      <c r="N65" s="19" t="s">
        <v>6066</v>
      </c>
      <c r="O65" s="357" t="s">
        <v>5291</v>
      </c>
      <c r="P65" s="19"/>
      <c r="Q65" s="297" t="s">
        <v>5263</v>
      </c>
    </row>
    <row r="66" spans="1:17" s="8" customFormat="1" ht="33.75">
      <c r="A66" s="20" t="str" cm="1">
        <f t="array" aca="1" ref="A66" ca="1">VLOOKUP(RIGHT(CELL("filename",$B63),LEN(CELL("filename",$B63))-FIND("]",CELL("filename",$B63))),'外部インタフェース一覧(計算用)'!$B:$G,6,FALSE)&amp;"_"&amp;$C66&amp;"_new"</f>
        <v>INTEREST_CHECK_SHEET_2024_FORM_0310_2021_going_date_doing_new</v>
      </c>
      <c r="B66" s="345">
        <f t="shared" si="0"/>
        <v>63</v>
      </c>
      <c r="C66" s="172" t="s">
        <v>1583</v>
      </c>
      <c r="D66" s="172" t="s">
        <v>6122</v>
      </c>
      <c r="E66" s="20" t="str">
        <f ca="1">IF($F66="-", "追加", VLOOKUP($A66, summary!$H:$O, 6, FALSE))</f>
        <v>going_date_doing</v>
      </c>
      <c r="F66" s="20" t="str">
        <f ca="1">IF(VLOOKUP($A66, summary!$H:$O, 7, FALSE)="追加", "-", VLOOKUP($A66, summary!$H:$O, 7, FALSE))</f>
        <v>デート・異性との交流　している</v>
      </c>
      <c r="G66" s="172" t="s">
        <v>5214</v>
      </c>
      <c r="H66" s="172" t="s">
        <v>5245</v>
      </c>
      <c r="I66" s="172">
        <v>1</v>
      </c>
      <c r="J66" s="172"/>
      <c r="K66" s="18"/>
      <c r="L66" s="318"/>
      <c r="M66" s="19"/>
      <c r="N66" s="19" t="s">
        <v>6066</v>
      </c>
      <c r="O66" s="357" t="s">
        <v>5291</v>
      </c>
      <c r="P66" s="19"/>
      <c r="Q66" s="297" t="s">
        <v>5263</v>
      </c>
    </row>
    <row r="67" spans="1:17" s="8" customFormat="1" ht="33.75">
      <c r="A67" s="20" t="str" cm="1">
        <f t="array" aca="1" ref="A67" ca="1">VLOOKUP(RIGHT(CELL("filename",$B64),LEN(CELL("filename",$B64))-FIND("]",CELL("filename",$B64))),'外部インタフェース一覧(計算用)'!$B:$G,6,FALSE)&amp;"_"&amp;$C67&amp;"_new"</f>
        <v>INTEREST_CHECK_SHEET_2024_FORM_0310_2021_go_drinking_spot_interested_new</v>
      </c>
      <c r="B67" s="345">
        <f t="shared" si="0"/>
        <v>64</v>
      </c>
      <c r="C67" s="172" t="s">
        <v>1585</v>
      </c>
      <c r="D67" s="172" t="s">
        <v>6123</v>
      </c>
      <c r="E67" s="20" t="str">
        <f ca="1">IF($F67="-", "追加", VLOOKUP($A67, summary!$H:$O, 6, FALSE))</f>
        <v>go_drinking_spot_interested</v>
      </c>
      <c r="F67" s="20" t="str">
        <f ca="1">IF(VLOOKUP($A67, summary!$H:$O, 7, FALSE)="追加", "-", VLOOKUP($A67, summary!$H:$O, 7, FALSE))</f>
        <v>居酒屋に行く　興味がある</v>
      </c>
      <c r="G67" s="172" t="s">
        <v>5214</v>
      </c>
      <c r="H67" s="172" t="s">
        <v>5245</v>
      </c>
      <c r="I67" s="172">
        <v>1</v>
      </c>
      <c r="J67" s="172"/>
      <c r="K67" s="18"/>
      <c r="L67" s="318"/>
      <c r="M67" s="19"/>
      <c r="N67" s="19" t="s">
        <v>6066</v>
      </c>
      <c r="O67" s="357" t="s">
        <v>5291</v>
      </c>
      <c r="P67" s="19"/>
      <c r="Q67" s="297" t="s">
        <v>5263</v>
      </c>
    </row>
    <row r="68" spans="1:17" s="8" customFormat="1" ht="33.75">
      <c r="A68" s="20" t="str" cm="1">
        <f t="array" aca="1" ref="A68" ca="1">VLOOKUP(RIGHT(CELL("filename",$B65),LEN(CELL("filename",$B65))-FIND("]",CELL("filename",$B65))),'外部インタフェース一覧(計算用)'!$B:$G,6,FALSE)&amp;"_"&amp;$C68&amp;"_new"</f>
        <v>INTEREST_CHECK_SHEET_2024_FORM_0310_2021_go_drinking_spot_want_to_try_new</v>
      </c>
      <c r="B68" s="345">
        <f t="shared" si="0"/>
        <v>65</v>
      </c>
      <c r="C68" s="172" t="s">
        <v>1587</v>
      </c>
      <c r="D68" s="172" t="s">
        <v>6124</v>
      </c>
      <c r="E68" s="20" t="str">
        <f ca="1">IF($F68="-", "追加", VLOOKUP($A68, summary!$H:$O, 6, FALSE))</f>
        <v>go_drinking_spot_want_to_try</v>
      </c>
      <c r="F68" s="20" t="str">
        <f ca="1">IF(VLOOKUP($A68, summary!$H:$O, 7, FALSE)="追加", "-", VLOOKUP($A68, summary!$H:$O, 7, FALSE))</f>
        <v>居酒屋に行く　してみたい</v>
      </c>
      <c r="G68" s="172" t="s">
        <v>5214</v>
      </c>
      <c r="H68" s="172" t="s">
        <v>5245</v>
      </c>
      <c r="I68" s="172">
        <v>1</v>
      </c>
      <c r="J68" s="172"/>
      <c r="K68" s="18"/>
      <c r="L68" s="318"/>
      <c r="M68" s="19"/>
      <c r="N68" s="19" t="s">
        <v>6066</v>
      </c>
      <c r="O68" s="357" t="s">
        <v>5291</v>
      </c>
      <c r="P68" s="19"/>
      <c r="Q68" s="297" t="s">
        <v>5263</v>
      </c>
    </row>
    <row r="69" spans="1:17" s="8" customFormat="1" ht="33.75">
      <c r="A69" s="20" t="str" cm="1">
        <f t="array" aca="1" ref="A69" ca="1">VLOOKUP(RIGHT(CELL("filename",$B66),LEN(CELL("filename",$B66))-FIND("]",CELL("filename",$B66))),'外部インタフェース一覧(計算用)'!$B:$G,6,FALSE)&amp;"_"&amp;$C69&amp;"_new"</f>
        <v>INTEREST_CHECK_SHEET_2024_FORM_0310_2021_go_drinking_spot_doing_new</v>
      </c>
      <c r="B69" s="345">
        <f t="shared" si="0"/>
        <v>66</v>
      </c>
      <c r="C69" s="172" t="s">
        <v>1589</v>
      </c>
      <c r="D69" s="172" t="s">
        <v>6125</v>
      </c>
      <c r="E69" s="20" t="str">
        <f ca="1">IF($F69="-", "追加", VLOOKUP($A69, summary!$H:$O, 6, FALSE))</f>
        <v>go_drinking_spot_doing</v>
      </c>
      <c r="F69" s="20" t="str">
        <f ca="1">IF(VLOOKUP($A69, summary!$H:$O, 7, FALSE)="追加", "-", VLOOKUP($A69, summary!$H:$O, 7, FALSE))</f>
        <v>居酒屋に行く　している</v>
      </c>
      <c r="G69" s="172" t="s">
        <v>5214</v>
      </c>
      <c r="H69" s="172" t="s">
        <v>5245</v>
      </c>
      <c r="I69" s="172">
        <v>1</v>
      </c>
      <c r="J69" s="172"/>
      <c r="K69" s="18"/>
      <c r="L69" s="318"/>
      <c r="M69" s="19"/>
      <c r="N69" s="19" t="s">
        <v>6066</v>
      </c>
      <c r="O69" s="357" t="s">
        <v>5291</v>
      </c>
      <c r="P69" s="19"/>
      <c r="Q69" s="297" t="s">
        <v>5263</v>
      </c>
    </row>
    <row r="70" spans="1:17" s="8" customFormat="1" ht="33.75">
      <c r="A70" s="20" t="str" cm="1">
        <f t="array" aca="1" ref="A70" ca="1">VLOOKUP(RIGHT(CELL("filename",$B67),LEN(CELL("filename",$B67))-FIND("]",CELL("filename",$B67))),'外部インタフェース一覧(計算用)'!$B:$G,6,FALSE)&amp;"_"&amp;$C70&amp;"_new"</f>
        <v>INTEREST_CHECK_SHEET_2024_FORM_0310_2021_volunteer_interested_new</v>
      </c>
      <c r="B70" s="345">
        <f t="shared" ref="B70:B133" si="1">B69+1</f>
        <v>67</v>
      </c>
      <c r="C70" s="172" t="s">
        <v>1591</v>
      </c>
      <c r="D70" s="172" t="s">
        <v>6126</v>
      </c>
      <c r="E70" s="20" t="str">
        <f ca="1">IF($F70="-", "追加", VLOOKUP($A70, summary!$H:$O, 6, FALSE))</f>
        <v>volunteer_interested</v>
      </c>
      <c r="F70" s="20" t="str">
        <f ca="1">IF(VLOOKUP($A70, summary!$H:$O, 7, FALSE)="追加", "-", VLOOKUP($A70, summary!$H:$O, 7, FALSE))</f>
        <v>ボランティア　興味がある</v>
      </c>
      <c r="G70" s="172" t="s">
        <v>5214</v>
      </c>
      <c r="H70" s="172" t="s">
        <v>5245</v>
      </c>
      <c r="I70" s="172">
        <v>1</v>
      </c>
      <c r="J70" s="172"/>
      <c r="K70" s="18"/>
      <c r="L70" s="318"/>
      <c r="M70" s="19"/>
      <c r="N70" s="19" t="s">
        <v>6066</v>
      </c>
      <c r="O70" s="357" t="s">
        <v>5291</v>
      </c>
      <c r="P70" s="19"/>
      <c r="Q70" s="297" t="s">
        <v>5263</v>
      </c>
    </row>
    <row r="71" spans="1:17" s="8" customFormat="1" ht="33.75">
      <c r="A71" s="20" t="str" cm="1">
        <f t="array" aca="1" ref="A71" ca="1">VLOOKUP(RIGHT(CELL("filename",$B68),LEN(CELL("filename",$B68))-FIND("]",CELL("filename",$B68))),'外部インタフェース一覧(計算用)'!$B:$G,6,FALSE)&amp;"_"&amp;$C71&amp;"_new"</f>
        <v>INTEREST_CHECK_SHEET_2024_FORM_0310_2021_volunteer_want_to_try_new</v>
      </c>
      <c r="B71" s="345">
        <f t="shared" si="1"/>
        <v>68</v>
      </c>
      <c r="C71" s="172" t="s">
        <v>1593</v>
      </c>
      <c r="D71" s="172" t="s">
        <v>6127</v>
      </c>
      <c r="E71" s="20" t="str">
        <f ca="1">IF($F71="-", "追加", VLOOKUP($A71, summary!$H:$O, 6, FALSE))</f>
        <v>volunteer_want_to_try</v>
      </c>
      <c r="F71" s="20" t="str">
        <f ca="1">IF(VLOOKUP($A71, summary!$H:$O, 7, FALSE)="追加", "-", VLOOKUP($A71, summary!$H:$O, 7, FALSE))</f>
        <v>ボランティア　してみたい</v>
      </c>
      <c r="G71" s="172" t="s">
        <v>5214</v>
      </c>
      <c r="H71" s="172" t="s">
        <v>5245</v>
      </c>
      <c r="I71" s="172">
        <v>1</v>
      </c>
      <c r="J71" s="172"/>
      <c r="K71" s="18"/>
      <c r="L71" s="318"/>
      <c r="M71" s="19"/>
      <c r="N71" s="19" t="s">
        <v>6066</v>
      </c>
      <c r="O71" s="357" t="s">
        <v>5291</v>
      </c>
      <c r="P71" s="19"/>
      <c r="Q71" s="297" t="s">
        <v>5263</v>
      </c>
    </row>
    <row r="72" spans="1:17" s="8" customFormat="1" ht="33.75">
      <c r="A72" s="20" t="str" cm="1">
        <f t="array" aca="1" ref="A72" ca="1">VLOOKUP(RIGHT(CELL("filename",$B69),LEN(CELL("filename",$B69))-FIND("]",CELL("filename",$B69))),'外部インタフェース一覧(計算用)'!$B:$G,6,FALSE)&amp;"_"&amp;$C72&amp;"_new"</f>
        <v>INTEREST_CHECK_SHEET_2024_FORM_0310_2021_volunteer_doing_new</v>
      </c>
      <c r="B72" s="345">
        <f t="shared" si="1"/>
        <v>69</v>
      </c>
      <c r="C72" s="172" t="s">
        <v>1595</v>
      </c>
      <c r="D72" s="172" t="s">
        <v>6128</v>
      </c>
      <c r="E72" s="20" t="str">
        <f ca="1">IF($F72="-", "追加", VLOOKUP($A72, summary!$H:$O, 6, FALSE))</f>
        <v>volunteer_doing</v>
      </c>
      <c r="F72" s="20" t="str">
        <f ca="1">IF(VLOOKUP($A72, summary!$H:$O, 7, FALSE)="追加", "-", VLOOKUP($A72, summary!$H:$O, 7, FALSE))</f>
        <v>ボランティア　している</v>
      </c>
      <c r="G72" s="172" t="s">
        <v>5214</v>
      </c>
      <c r="H72" s="172" t="s">
        <v>5245</v>
      </c>
      <c r="I72" s="172">
        <v>1</v>
      </c>
      <c r="J72" s="172"/>
      <c r="K72" s="18"/>
      <c r="L72" s="318"/>
      <c r="M72" s="19"/>
      <c r="N72" s="19" t="s">
        <v>6066</v>
      </c>
      <c r="O72" s="357" t="s">
        <v>5291</v>
      </c>
      <c r="P72" s="19"/>
      <c r="Q72" s="297" t="s">
        <v>5263</v>
      </c>
    </row>
    <row r="73" spans="1:17" s="8" customFormat="1" ht="45">
      <c r="A73" s="20" t="str" cm="1">
        <f t="array" aca="1" ref="A73" ca="1">VLOOKUP(RIGHT(CELL("filename",$B70),LEN(CELL("filename",$B70))-FIND("]",CELL("filename",$B70))),'外部インタフェース一覧(計算用)'!$B:$G,6,FALSE)&amp;"_"&amp;$C73&amp;"_new"</f>
        <v>INTEREST_CHECK_SHEET_2024_FORM_0310_2021_community_interested_new</v>
      </c>
      <c r="B73" s="345">
        <f t="shared" si="1"/>
        <v>70</v>
      </c>
      <c r="C73" s="172" t="s">
        <v>1597</v>
      </c>
      <c r="D73" s="172" t="s">
        <v>6129</v>
      </c>
      <c r="E73" s="20" t="str">
        <f ca="1">IF($F73="-", "追加", VLOOKUP($A73, summary!$H:$O, 6, FALSE))</f>
        <v>community_interested</v>
      </c>
      <c r="F73" s="20" t="str">
        <f ca="1">IF(VLOOKUP($A73, summary!$H:$O, 7, FALSE)="追加", "-", VLOOKUP($A73, summary!$H:$O, 7, FALSE))</f>
        <v>地域活動（町内会・老人クラブ）　興味がある</v>
      </c>
      <c r="G73" s="172" t="s">
        <v>5214</v>
      </c>
      <c r="H73" s="172" t="s">
        <v>5245</v>
      </c>
      <c r="I73" s="172">
        <v>1</v>
      </c>
      <c r="J73" s="172"/>
      <c r="K73" s="18"/>
      <c r="L73" s="318"/>
      <c r="M73" s="19"/>
      <c r="N73" s="19" t="s">
        <v>6066</v>
      </c>
      <c r="O73" s="357" t="s">
        <v>5291</v>
      </c>
      <c r="P73" s="19"/>
      <c r="Q73" s="297" t="s">
        <v>5263</v>
      </c>
    </row>
    <row r="74" spans="1:17" s="8" customFormat="1" ht="45">
      <c r="A74" s="20" t="str" cm="1">
        <f t="array" aca="1" ref="A74" ca="1">VLOOKUP(RIGHT(CELL("filename",$B71),LEN(CELL("filename",$B71))-FIND("]",CELL("filename",$B71))),'外部インタフェース一覧(計算用)'!$B:$G,6,FALSE)&amp;"_"&amp;$C74&amp;"_new"</f>
        <v>INTEREST_CHECK_SHEET_2024_FORM_0310_2021_community_want_to_try_new</v>
      </c>
      <c r="B74" s="345">
        <f t="shared" si="1"/>
        <v>71</v>
      </c>
      <c r="C74" s="172" t="s">
        <v>1599</v>
      </c>
      <c r="D74" s="172" t="s">
        <v>6130</v>
      </c>
      <c r="E74" s="20" t="str">
        <f ca="1">IF($F74="-", "追加", VLOOKUP($A74, summary!$H:$O, 6, FALSE))</f>
        <v>community_want_to_try</v>
      </c>
      <c r="F74" s="20" t="str">
        <f ca="1">IF(VLOOKUP($A74, summary!$H:$O, 7, FALSE)="追加", "-", VLOOKUP($A74, summary!$H:$O, 7, FALSE))</f>
        <v>地域活動（町内会・老人クラブ）　してみたい</v>
      </c>
      <c r="G74" s="172" t="s">
        <v>5214</v>
      </c>
      <c r="H74" s="172" t="s">
        <v>5245</v>
      </c>
      <c r="I74" s="172">
        <v>1</v>
      </c>
      <c r="J74" s="172"/>
      <c r="K74" s="18"/>
      <c r="L74" s="318"/>
      <c r="M74" s="19"/>
      <c r="N74" s="19" t="s">
        <v>6066</v>
      </c>
      <c r="O74" s="357" t="s">
        <v>5291</v>
      </c>
      <c r="P74" s="19"/>
      <c r="Q74" s="297" t="s">
        <v>5263</v>
      </c>
    </row>
    <row r="75" spans="1:17" s="8" customFormat="1" ht="45">
      <c r="A75" s="20" t="str" cm="1">
        <f t="array" aca="1" ref="A75" ca="1">VLOOKUP(RIGHT(CELL("filename",$B72),LEN(CELL("filename",$B72))-FIND("]",CELL("filename",$B72))),'外部インタフェース一覧(計算用)'!$B:$G,6,FALSE)&amp;"_"&amp;$C75&amp;"_new"</f>
        <v>INTEREST_CHECK_SHEET_2024_FORM_0310_2021_community_doing_new</v>
      </c>
      <c r="B75" s="345">
        <f t="shared" si="1"/>
        <v>72</v>
      </c>
      <c r="C75" s="172" t="s">
        <v>1601</v>
      </c>
      <c r="D75" s="172" t="s">
        <v>6131</v>
      </c>
      <c r="E75" s="20" t="str">
        <f ca="1">IF($F75="-", "追加", VLOOKUP($A75, summary!$H:$O, 6, FALSE))</f>
        <v>community_doing</v>
      </c>
      <c r="F75" s="20" t="str">
        <f ca="1">IF(VLOOKUP($A75, summary!$H:$O, 7, FALSE)="追加", "-", VLOOKUP($A75, summary!$H:$O, 7, FALSE))</f>
        <v>地域活動（町内会・老人クラブ）　している</v>
      </c>
      <c r="G75" s="172" t="s">
        <v>5214</v>
      </c>
      <c r="H75" s="172" t="s">
        <v>5245</v>
      </c>
      <c r="I75" s="172">
        <v>1</v>
      </c>
      <c r="J75" s="172"/>
      <c r="K75" s="18"/>
      <c r="L75" s="318"/>
      <c r="M75" s="19"/>
      <c r="N75" s="19" t="s">
        <v>6066</v>
      </c>
      <c r="O75" s="357" t="s">
        <v>5291</v>
      </c>
      <c r="P75" s="19"/>
      <c r="Q75" s="297" t="s">
        <v>5263</v>
      </c>
    </row>
    <row r="76" spans="1:17" s="8" customFormat="1" ht="33.75">
      <c r="A76" s="20" t="str" cm="1">
        <f t="array" aca="1" ref="A76" ca="1">VLOOKUP(RIGHT(CELL("filename",$B73),LEN(CELL("filename",$B73))-FIND("]",CELL("filename",$B73))),'外部インタフェース一覧(計算用)'!$B:$G,6,FALSE)&amp;"_"&amp;$C76&amp;"_new"</f>
        <v>INTEREST_CHECK_SHEET_2024_FORM_0310_2021_religion_interested_new</v>
      </c>
      <c r="B76" s="345">
        <f t="shared" si="1"/>
        <v>73</v>
      </c>
      <c r="C76" s="172" t="s">
        <v>1603</v>
      </c>
      <c r="D76" s="172" t="s">
        <v>6132</v>
      </c>
      <c r="E76" s="20" t="str">
        <f ca="1">IF($F76="-", "追加", VLOOKUP($A76, summary!$H:$O, 6, FALSE))</f>
        <v>religion_interested</v>
      </c>
      <c r="F76" s="20" t="str">
        <f ca="1">IF(VLOOKUP($A76, summary!$H:$O, 7, FALSE)="追加", "-", VLOOKUP($A76, summary!$H:$O, 7, FALSE))</f>
        <v>お参り・宗教活動　興味がある</v>
      </c>
      <c r="G76" s="172" t="s">
        <v>5214</v>
      </c>
      <c r="H76" s="172" t="s">
        <v>5245</v>
      </c>
      <c r="I76" s="172">
        <v>1</v>
      </c>
      <c r="J76" s="172"/>
      <c r="K76" s="18"/>
      <c r="L76" s="318"/>
      <c r="M76" s="19"/>
      <c r="N76" s="19" t="s">
        <v>6066</v>
      </c>
      <c r="O76" s="357" t="s">
        <v>5291</v>
      </c>
      <c r="P76" s="19"/>
      <c r="Q76" s="297" t="s">
        <v>5263</v>
      </c>
    </row>
    <row r="77" spans="1:17" s="8" customFormat="1" ht="33.75">
      <c r="A77" s="20" t="str" cm="1">
        <f t="array" aca="1" ref="A77" ca="1">VLOOKUP(RIGHT(CELL("filename",$B74),LEN(CELL("filename",$B74))-FIND("]",CELL("filename",$B74))),'外部インタフェース一覧(計算用)'!$B:$G,6,FALSE)&amp;"_"&amp;$C77&amp;"_new"</f>
        <v>INTEREST_CHECK_SHEET_2024_FORM_0310_2021_religion_want_to_try_new</v>
      </c>
      <c r="B77" s="345">
        <f t="shared" si="1"/>
        <v>74</v>
      </c>
      <c r="C77" s="172" t="s">
        <v>1605</v>
      </c>
      <c r="D77" s="172" t="s">
        <v>6133</v>
      </c>
      <c r="E77" s="20" t="str">
        <f ca="1">IF($F77="-", "追加", VLOOKUP($A77, summary!$H:$O, 6, FALSE))</f>
        <v>religion_want_to_try</v>
      </c>
      <c r="F77" s="20" t="str">
        <f ca="1">IF(VLOOKUP($A77, summary!$H:$O, 7, FALSE)="追加", "-", VLOOKUP($A77, summary!$H:$O, 7, FALSE))</f>
        <v>お参り・宗教活動　してみたい</v>
      </c>
      <c r="G77" s="172" t="s">
        <v>5214</v>
      </c>
      <c r="H77" s="172" t="s">
        <v>5245</v>
      </c>
      <c r="I77" s="172">
        <v>1</v>
      </c>
      <c r="J77" s="172"/>
      <c r="K77" s="18"/>
      <c r="L77" s="318"/>
      <c r="M77" s="19"/>
      <c r="N77" s="19" t="s">
        <v>6066</v>
      </c>
      <c r="O77" s="357" t="s">
        <v>5291</v>
      </c>
      <c r="P77" s="19"/>
      <c r="Q77" s="297" t="s">
        <v>5263</v>
      </c>
    </row>
    <row r="78" spans="1:17" s="8" customFormat="1" ht="33.75">
      <c r="A78" s="20" t="str" cm="1">
        <f t="array" aca="1" ref="A78" ca="1">VLOOKUP(RIGHT(CELL("filename",$B75),LEN(CELL("filename",$B75))-FIND("]",CELL("filename",$B75))),'外部インタフェース一覧(計算用)'!$B:$G,6,FALSE)&amp;"_"&amp;$C78&amp;"_new"</f>
        <v>INTEREST_CHECK_SHEET_2024_FORM_0310_2021_religion_doing_new</v>
      </c>
      <c r="B78" s="345">
        <f t="shared" si="1"/>
        <v>75</v>
      </c>
      <c r="C78" s="172" t="s">
        <v>1607</v>
      </c>
      <c r="D78" s="172" t="s">
        <v>6134</v>
      </c>
      <c r="E78" s="20" t="str">
        <f ca="1">IF($F78="-", "追加", VLOOKUP($A78, summary!$H:$O, 6, FALSE))</f>
        <v>religion_doing</v>
      </c>
      <c r="F78" s="20" t="str">
        <f ca="1">IF(VLOOKUP($A78, summary!$H:$O, 7, FALSE)="追加", "-", VLOOKUP($A78, summary!$H:$O, 7, FALSE))</f>
        <v>お参り・宗教活動　している</v>
      </c>
      <c r="G78" s="172" t="s">
        <v>5214</v>
      </c>
      <c r="H78" s="172" t="s">
        <v>5245</v>
      </c>
      <c r="I78" s="172">
        <v>1</v>
      </c>
      <c r="J78" s="172"/>
      <c r="K78" s="18"/>
      <c r="L78" s="318"/>
      <c r="M78" s="19"/>
      <c r="N78" s="19" t="s">
        <v>6066</v>
      </c>
      <c r="O78" s="357" t="s">
        <v>5291</v>
      </c>
      <c r="P78" s="19"/>
      <c r="Q78" s="297" t="s">
        <v>5263</v>
      </c>
    </row>
    <row r="79" spans="1:17" s="8" customFormat="1" ht="33.75">
      <c r="A79" s="20" t="str" cm="1">
        <f t="array" aca="1" ref="A79" ca="1">VLOOKUP(RIGHT(CELL("filename",$B76),LEN(CELL("filename",$B76))-FIND("]",CELL("filename",$B76))),'外部インタフェース一覧(計算用)'!$B:$G,6,FALSE)&amp;"_"&amp;$C79&amp;"_new"</f>
        <v>INTEREST_CHECK_SHEET_2024_FORM_0310_2021_history_interested_new</v>
      </c>
      <c r="B79" s="345">
        <f t="shared" si="1"/>
        <v>76</v>
      </c>
      <c r="C79" s="172" t="s">
        <v>1609</v>
      </c>
      <c r="D79" s="172" t="s">
        <v>6135</v>
      </c>
      <c r="E79" s="20" t="str">
        <f ca="1">IF($F79="-", "追加", VLOOKUP($A79, summary!$H:$O, 6, FALSE))</f>
        <v>history_interested</v>
      </c>
      <c r="F79" s="20" t="str">
        <f ca="1">IF(VLOOKUP($A79, summary!$H:$O, 7, FALSE)="追加", "-", VLOOKUP($A79, summary!$H:$O, 7, FALSE))</f>
        <v>生涯学習・歴史　興味がある</v>
      </c>
      <c r="G79" s="172" t="s">
        <v>5214</v>
      </c>
      <c r="H79" s="172" t="s">
        <v>5245</v>
      </c>
      <c r="I79" s="172">
        <v>1</v>
      </c>
      <c r="J79" s="172"/>
      <c r="K79" s="18"/>
      <c r="L79" s="318"/>
      <c r="M79" s="19"/>
      <c r="N79" s="19" t="s">
        <v>6066</v>
      </c>
      <c r="O79" s="357" t="s">
        <v>5291</v>
      </c>
      <c r="P79" s="19"/>
      <c r="Q79" s="297" t="s">
        <v>5263</v>
      </c>
    </row>
    <row r="80" spans="1:17" s="8" customFormat="1" ht="33.75">
      <c r="A80" s="20" t="str" cm="1">
        <f t="array" aca="1" ref="A80" ca="1">VLOOKUP(RIGHT(CELL("filename",$B77),LEN(CELL("filename",$B77))-FIND("]",CELL("filename",$B77))),'外部インタフェース一覧(計算用)'!$B:$G,6,FALSE)&amp;"_"&amp;$C80&amp;"_new"</f>
        <v>INTEREST_CHECK_SHEET_2024_FORM_0310_2021_history_want_to_try_new</v>
      </c>
      <c r="B80" s="345">
        <f t="shared" si="1"/>
        <v>77</v>
      </c>
      <c r="C80" s="172" t="s">
        <v>1611</v>
      </c>
      <c r="D80" s="172" t="s">
        <v>6136</v>
      </c>
      <c r="E80" s="20" t="str">
        <f ca="1">IF($F80="-", "追加", VLOOKUP($A80, summary!$H:$O, 6, FALSE))</f>
        <v>history_want_to_try</v>
      </c>
      <c r="F80" s="20" t="str">
        <f ca="1">IF(VLOOKUP($A80, summary!$H:$O, 7, FALSE)="追加", "-", VLOOKUP($A80, summary!$H:$O, 7, FALSE))</f>
        <v>生涯学習・歴史　してみたい</v>
      </c>
      <c r="G80" s="172" t="s">
        <v>5214</v>
      </c>
      <c r="H80" s="172" t="s">
        <v>5245</v>
      </c>
      <c r="I80" s="172">
        <v>1</v>
      </c>
      <c r="J80" s="172"/>
      <c r="K80" s="18"/>
      <c r="L80" s="318"/>
      <c r="M80" s="19"/>
      <c r="N80" s="19" t="s">
        <v>6066</v>
      </c>
      <c r="O80" s="357" t="s">
        <v>5291</v>
      </c>
      <c r="P80" s="19"/>
      <c r="Q80" s="297" t="s">
        <v>5263</v>
      </c>
    </row>
    <row r="81" spans="1:17" s="8" customFormat="1" ht="33.75">
      <c r="A81" s="20" t="str" cm="1">
        <f t="array" aca="1" ref="A81" ca="1">VLOOKUP(RIGHT(CELL("filename",$B78),LEN(CELL("filename",$B78))-FIND("]",CELL("filename",$B78))),'外部インタフェース一覧(計算用)'!$B:$G,6,FALSE)&amp;"_"&amp;$C81&amp;"_new"</f>
        <v>INTEREST_CHECK_SHEET_2024_FORM_0310_2021_history_doing_new</v>
      </c>
      <c r="B81" s="345">
        <f t="shared" si="1"/>
        <v>78</v>
      </c>
      <c r="C81" s="172" t="s">
        <v>1613</v>
      </c>
      <c r="D81" s="172" t="s">
        <v>6137</v>
      </c>
      <c r="E81" s="20" t="str">
        <f ca="1">IF($F81="-", "追加", VLOOKUP($A81, summary!$H:$O, 6, FALSE))</f>
        <v>history_doing</v>
      </c>
      <c r="F81" s="20" t="str">
        <f ca="1">IF(VLOOKUP($A81, summary!$H:$O, 7, FALSE)="追加", "-", VLOOKUP($A81, summary!$H:$O, 7, FALSE))</f>
        <v>生涯学習・歴史　している</v>
      </c>
      <c r="G81" s="172" t="s">
        <v>5214</v>
      </c>
      <c r="H81" s="172" t="s">
        <v>5245</v>
      </c>
      <c r="I81" s="172">
        <v>1</v>
      </c>
      <c r="J81" s="172"/>
      <c r="K81" s="18"/>
      <c r="L81" s="318"/>
      <c r="M81" s="19"/>
      <c r="N81" s="19" t="s">
        <v>6066</v>
      </c>
      <c r="O81" s="357" t="s">
        <v>5291</v>
      </c>
      <c r="P81" s="19"/>
      <c r="Q81" s="297" t="s">
        <v>5263</v>
      </c>
    </row>
    <row r="82" spans="1:17" s="8" customFormat="1" ht="33.75">
      <c r="A82" s="20" t="str" cm="1">
        <f t="array" aca="1" ref="A82" ca="1">VLOOKUP(RIGHT(CELL("filename",$B79),LEN(CELL("filename",$B79))-FIND("]",CELL("filename",$B79))),'外部インタフェース一覧(計算用)'!$B:$G,6,FALSE)&amp;"_"&amp;$C82&amp;"_new"</f>
        <v>INTEREST_CHECK_SHEET_2024_FORM_0310_2021_reading_interested_new</v>
      </c>
      <c r="B82" s="345">
        <f t="shared" si="1"/>
        <v>79</v>
      </c>
      <c r="C82" s="172" t="s">
        <v>1615</v>
      </c>
      <c r="D82" s="172" t="s">
        <v>6138</v>
      </c>
      <c r="E82" s="20" t="str">
        <f ca="1">IF($F82="-", "追加", VLOOKUP($A82, summary!$H:$O, 6, FALSE))</f>
        <v>reading_interested</v>
      </c>
      <c r="F82" s="20" t="str">
        <f ca="1">IF(VLOOKUP($A82, summary!$H:$O, 7, FALSE)="追加", "-", VLOOKUP($A82, summary!$H:$O, 7, FALSE))</f>
        <v>読書　興味がある</v>
      </c>
      <c r="G82" s="172" t="s">
        <v>5214</v>
      </c>
      <c r="H82" s="172" t="s">
        <v>5245</v>
      </c>
      <c r="I82" s="172">
        <v>1</v>
      </c>
      <c r="J82" s="172"/>
      <c r="K82" s="18"/>
      <c r="L82" s="318"/>
      <c r="M82" s="19"/>
      <c r="N82" s="19" t="s">
        <v>6066</v>
      </c>
      <c r="O82" s="357" t="s">
        <v>5291</v>
      </c>
      <c r="P82" s="19"/>
      <c r="Q82" s="297" t="s">
        <v>5263</v>
      </c>
    </row>
    <row r="83" spans="1:17" s="8" customFormat="1" ht="33.75">
      <c r="A83" s="20" t="str" cm="1">
        <f t="array" aca="1" ref="A83" ca="1">VLOOKUP(RIGHT(CELL("filename",$B80),LEN(CELL("filename",$B80))-FIND("]",CELL("filename",$B80))),'外部インタフェース一覧(計算用)'!$B:$G,6,FALSE)&amp;"_"&amp;$C83&amp;"_new"</f>
        <v>INTEREST_CHECK_SHEET_2024_FORM_0310_2021_reading_want_to_try_new</v>
      </c>
      <c r="B83" s="345">
        <f t="shared" si="1"/>
        <v>80</v>
      </c>
      <c r="C83" s="172" t="s">
        <v>1617</v>
      </c>
      <c r="D83" s="172" t="s">
        <v>6139</v>
      </c>
      <c r="E83" s="20" t="str">
        <f ca="1">IF($F83="-", "追加", VLOOKUP($A83, summary!$H:$O, 6, FALSE))</f>
        <v>reading_want_to_try</v>
      </c>
      <c r="F83" s="20" t="str">
        <f ca="1">IF(VLOOKUP($A83, summary!$H:$O, 7, FALSE)="追加", "-", VLOOKUP($A83, summary!$H:$O, 7, FALSE))</f>
        <v>読書　してみたい</v>
      </c>
      <c r="G83" s="172" t="s">
        <v>5214</v>
      </c>
      <c r="H83" s="172" t="s">
        <v>5245</v>
      </c>
      <c r="I83" s="172">
        <v>1</v>
      </c>
      <c r="J83" s="172"/>
      <c r="K83" s="18"/>
      <c r="L83" s="318"/>
      <c r="M83" s="19"/>
      <c r="N83" s="19" t="s">
        <v>6066</v>
      </c>
      <c r="O83" s="357" t="s">
        <v>5291</v>
      </c>
      <c r="P83" s="19"/>
      <c r="Q83" s="297" t="s">
        <v>5263</v>
      </c>
    </row>
    <row r="84" spans="1:17" s="8" customFormat="1" ht="33.75">
      <c r="A84" s="20" t="str" cm="1">
        <f t="array" aca="1" ref="A84" ca="1">VLOOKUP(RIGHT(CELL("filename",$B81),LEN(CELL("filename",$B81))-FIND("]",CELL("filename",$B81))),'外部インタフェース一覧(計算用)'!$B:$G,6,FALSE)&amp;"_"&amp;$C84&amp;"_new"</f>
        <v>INTEREST_CHECK_SHEET_2024_FORM_0310_2021_reading_doing_new</v>
      </c>
      <c r="B84" s="345">
        <f t="shared" si="1"/>
        <v>81</v>
      </c>
      <c r="C84" s="172" t="s">
        <v>1619</v>
      </c>
      <c r="D84" s="172" t="s">
        <v>6140</v>
      </c>
      <c r="E84" s="20" t="str">
        <f ca="1">IF($F84="-", "追加", VLOOKUP($A84, summary!$H:$O, 6, FALSE))</f>
        <v>reading_doing</v>
      </c>
      <c r="F84" s="20" t="str">
        <f ca="1">IF(VLOOKUP($A84, summary!$H:$O, 7, FALSE)="追加", "-", VLOOKUP($A84, summary!$H:$O, 7, FALSE))</f>
        <v>読書　している</v>
      </c>
      <c r="G84" s="172" t="s">
        <v>5214</v>
      </c>
      <c r="H84" s="172" t="s">
        <v>5245</v>
      </c>
      <c r="I84" s="172">
        <v>1</v>
      </c>
      <c r="J84" s="172"/>
      <c r="K84" s="18"/>
      <c r="L84" s="318"/>
      <c r="M84" s="19"/>
      <c r="N84" s="19" t="s">
        <v>6066</v>
      </c>
      <c r="O84" s="357" t="s">
        <v>5291</v>
      </c>
      <c r="P84" s="19"/>
      <c r="Q84" s="297" t="s">
        <v>5263</v>
      </c>
    </row>
    <row r="85" spans="1:17" s="8" customFormat="1" ht="33.75">
      <c r="A85" s="20" t="str" cm="1">
        <f t="array" aca="1" ref="A85" ca="1">VLOOKUP(RIGHT(CELL("filename",$B82),LEN(CELL("filename",$B82))-FIND("]",CELL("filename",$B82))),'外部インタフェース一覧(計算用)'!$B:$G,6,FALSE)&amp;"_"&amp;$C85&amp;"_new"</f>
        <v>INTEREST_CHECK_SHEET_2024_FORM_0310_2021_haiku_interested_new</v>
      </c>
      <c r="B85" s="345">
        <f t="shared" si="1"/>
        <v>82</v>
      </c>
      <c r="C85" s="172" t="s">
        <v>1621</v>
      </c>
      <c r="D85" s="172" t="s">
        <v>6141</v>
      </c>
      <c r="E85" s="20" t="str">
        <f ca="1">IF($F85="-", "追加", VLOOKUP($A85, summary!$H:$O, 6, FALSE))</f>
        <v>haiku_interested</v>
      </c>
      <c r="F85" s="20" t="str">
        <f ca="1">IF(VLOOKUP($A85, summary!$H:$O, 7, FALSE)="追加", "-", VLOOKUP($A85, summary!$H:$O, 7, FALSE))</f>
        <v>俳句　興味がある</v>
      </c>
      <c r="G85" s="172" t="s">
        <v>5214</v>
      </c>
      <c r="H85" s="172" t="s">
        <v>5245</v>
      </c>
      <c r="I85" s="172">
        <v>1</v>
      </c>
      <c r="J85" s="172"/>
      <c r="K85" s="18"/>
      <c r="L85" s="318"/>
      <c r="M85" s="19"/>
      <c r="N85" s="19" t="s">
        <v>6066</v>
      </c>
      <c r="O85" s="357" t="s">
        <v>5291</v>
      </c>
      <c r="P85" s="19"/>
      <c r="Q85" s="297" t="s">
        <v>5263</v>
      </c>
    </row>
    <row r="86" spans="1:17" s="8" customFormat="1" ht="33.75">
      <c r="A86" s="20" t="str" cm="1">
        <f t="array" aca="1" ref="A86" ca="1">VLOOKUP(RIGHT(CELL("filename",$B83),LEN(CELL("filename",$B83))-FIND("]",CELL("filename",$B83))),'外部インタフェース一覧(計算用)'!$B:$G,6,FALSE)&amp;"_"&amp;$C86&amp;"_new"</f>
        <v>INTEREST_CHECK_SHEET_2024_FORM_0310_2021_haiku_want_to_try_new</v>
      </c>
      <c r="B86" s="345">
        <f t="shared" si="1"/>
        <v>83</v>
      </c>
      <c r="C86" s="172" t="s">
        <v>1623</v>
      </c>
      <c r="D86" s="172" t="s">
        <v>6142</v>
      </c>
      <c r="E86" s="20" t="str">
        <f ca="1">IF($F86="-", "追加", VLOOKUP($A86, summary!$H:$O, 6, FALSE))</f>
        <v>haiku_want_to_try</v>
      </c>
      <c r="F86" s="20" t="str">
        <f ca="1">IF(VLOOKUP($A86, summary!$H:$O, 7, FALSE)="追加", "-", VLOOKUP($A86, summary!$H:$O, 7, FALSE))</f>
        <v>俳句　してみたい</v>
      </c>
      <c r="G86" s="172" t="s">
        <v>5214</v>
      </c>
      <c r="H86" s="172" t="s">
        <v>5245</v>
      </c>
      <c r="I86" s="172">
        <v>1</v>
      </c>
      <c r="J86" s="172"/>
      <c r="K86" s="18"/>
      <c r="L86" s="318"/>
      <c r="M86" s="19"/>
      <c r="N86" s="19" t="s">
        <v>6066</v>
      </c>
      <c r="O86" s="357" t="s">
        <v>5291</v>
      </c>
      <c r="P86" s="19"/>
      <c r="Q86" s="297" t="s">
        <v>5263</v>
      </c>
    </row>
    <row r="87" spans="1:17" s="8" customFormat="1" ht="33.75">
      <c r="A87" s="20" t="str" cm="1">
        <f t="array" aca="1" ref="A87" ca="1">VLOOKUP(RIGHT(CELL("filename",$B84),LEN(CELL("filename",$B84))-FIND("]",CELL("filename",$B84))),'外部インタフェース一覧(計算用)'!$B:$G,6,FALSE)&amp;"_"&amp;$C87&amp;"_new"</f>
        <v>INTEREST_CHECK_SHEET_2024_FORM_0310_2021_haiku_doing_new</v>
      </c>
      <c r="B87" s="345">
        <f t="shared" si="1"/>
        <v>84</v>
      </c>
      <c r="C87" s="172" t="s">
        <v>1625</v>
      </c>
      <c r="D87" s="172" t="s">
        <v>6143</v>
      </c>
      <c r="E87" s="20" t="str">
        <f ca="1">IF($F87="-", "追加", VLOOKUP($A87, summary!$H:$O, 6, FALSE))</f>
        <v>haiku_doing</v>
      </c>
      <c r="F87" s="20" t="str">
        <f ca="1">IF(VLOOKUP($A87, summary!$H:$O, 7, FALSE)="追加", "-", VLOOKUP($A87, summary!$H:$O, 7, FALSE))</f>
        <v>俳句　している</v>
      </c>
      <c r="G87" s="172" t="s">
        <v>5214</v>
      </c>
      <c r="H87" s="172" t="s">
        <v>5245</v>
      </c>
      <c r="I87" s="172">
        <v>1</v>
      </c>
      <c r="J87" s="172"/>
      <c r="K87" s="18"/>
      <c r="L87" s="318"/>
      <c r="M87" s="19"/>
      <c r="N87" s="19" t="s">
        <v>6066</v>
      </c>
      <c r="O87" s="357" t="s">
        <v>5291</v>
      </c>
      <c r="P87" s="19"/>
      <c r="Q87" s="297" t="s">
        <v>5263</v>
      </c>
    </row>
    <row r="88" spans="1:17" s="8" customFormat="1" ht="33.75">
      <c r="A88" s="20" t="str" cm="1">
        <f t="array" aca="1" ref="A88" ca="1">VLOOKUP(RIGHT(CELL("filename",$B85),LEN(CELL("filename",$B85))-FIND("]",CELL("filename",$B85))),'外部インタフェース一覧(計算用)'!$B:$G,6,FALSE)&amp;"_"&amp;$C88&amp;"_new"</f>
        <v>INTEREST_CHECK_SHEET_2024_FORM_0310_2021_calligraphy_interested_new</v>
      </c>
      <c r="B88" s="345">
        <f t="shared" si="1"/>
        <v>85</v>
      </c>
      <c r="C88" s="172" t="s">
        <v>1627</v>
      </c>
      <c r="D88" s="172" t="s">
        <v>6144</v>
      </c>
      <c r="E88" s="20" t="str">
        <f ca="1">IF($F88="-", "追加", VLOOKUP($A88, summary!$H:$O, 6, FALSE))</f>
        <v>calligraphy_interested</v>
      </c>
      <c r="F88" s="20" t="str">
        <f ca="1">IF(VLOOKUP($A88, summary!$H:$O, 7, FALSE)="追加", "-", VLOOKUP($A88, summary!$H:$O, 7, FALSE))</f>
        <v>書道・習字　興味がある</v>
      </c>
      <c r="G88" s="172" t="s">
        <v>5214</v>
      </c>
      <c r="H88" s="172" t="s">
        <v>5245</v>
      </c>
      <c r="I88" s="172">
        <v>1</v>
      </c>
      <c r="J88" s="172"/>
      <c r="K88" s="18"/>
      <c r="L88" s="318"/>
      <c r="M88" s="19"/>
      <c r="N88" s="19" t="s">
        <v>6066</v>
      </c>
      <c r="O88" s="357" t="s">
        <v>5291</v>
      </c>
      <c r="P88" s="19"/>
      <c r="Q88" s="297" t="s">
        <v>5263</v>
      </c>
    </row>
    <row r="89" spans="1:17" s="8" customFormat="1" ht="33.75">
      <c r="A89" s="20" t="str" cm="1">
        <f t="array" aca="1" ref="A89" ca="1">VLOOKUP(RIGHT(CELL("filename",$B86),LEN(CELL("filename",$B86))-FIND("]",CELL("filename",$B86))),'外部インタフェース一覧(計算用)'!$B:$G,6,FALSE)&amp;"_"&amp;$C89&amp;"_new"</f>
        <v>INTEREST_CHECK_SHEET_2024_FORM_0310_2021_calligraphy_want_to_try_new</v>
      </c>
      <c r="B89" s="345">
        <f t="shared" si="1"/>
        <v>86</v>
      </c>
      <c r="C89" s="172" t="s">
        <v>1629</v>
      </c>
      <c r="D89" s="172" t="s">
        <v>6145</v>
      </c>
      <c r="E89" s="20" t="str">
        <f ca="1">IF($F89="-", "追加", VLOOKUP($A89, summary!$H:$O, 6, FALSE))</f>
        <v>calligraphy_want_to_try</v>
      </c>
      <c r="F89" s="20" t="str">
        <f ca="1">IF(VLOOKUP($A89, summary!$H:$O, 7, FALSE)="追加", "-", VLOOKUP($A89, summary!$H:$O, 7, FALSE))</f>
        <v>書道・習字　してみたい</v>
      </c>
      <c r="G89" s="172" t="s">
        <v>5214</v>
      </c>
      <c r="H89" s="172" t="s">
        <v>5245</v>
      </c>
      <c r="I89" s="172">
        <v>1</v>
      </c>
      <c r="J89" s="172"/>
      <c r="K89" s="18"/>
      <c r="L89" s="318"/>
      <c r="M89" s="19"/>
      <c r="N89" s="19" t="s">
        <v>6066</v>
      </c>
      <c r="O89" s="357" t="s">
        <v>5291</v>
      </c>
      <c r="P89" s="19"/>
      <c r="Q89" s="297" t="s">
        <v>5263</v>
      </c>
    </row>
    <row r="90" spans="1:17" s="8" customFormat="1" ht="33.75">
      <c r="A90" s="20" t="str" cm="1">
        <f t="array" aca="1" ref="A90" ca="1">VLOOKUP(RIGHT(CELL("filename",$B87),LEN(CELL("filename",$B87))-FIND("]",CELL("filename",$B87))),'外部インタフェース一覧(計算用)'!$B:$G,6,FALSE)&amp;"_"&amp;$C90&amp;"_new"</f>
        <v>INTEREST_CHECK_SHEET_2024_FORM_0310_2021_calligraphy_doing_new</v>
      </c>
      <c r="B90" s="345">
        <f t="shared" si="1"/>
        <v>87</v>
      </c>
      <c r="C90" s="172" t="s">
        <v>1631</v>
      </c>
      <c r="D90" s="172" t="s">
        <v>6146</v>
      </c>
      <c r="E90" s="20" t="str">
        <f ca="1">IF($F90="-", "追加", VLOOKUP($A90, summary!$H:$O, 6, FALSE))</f>
        <v>calligraphy_doing</v>
      </c>
      <c r="F90" s="20" t="str">
        <f ca="1">IF(VLOOKUP($A90, summary!$H:$O, 7, FALSE)="追加", "-", VLOOKUP($A90, summary!$H:$O, 7, FALSE))</f>
        <v>書道・習字　している</v>
      </c>
      <c r="G90" s="172" t="s">
        <v>5214</v>
      </c>
      <c r="H90" s="172" t="s">
        <v>5245</v>
      </c>
      <c r="I90" s="172">
        <v>1</v>
      </c>
      <c r="J90" s="172"/>
      <c r="K90" s="18"/>
      <c r="L90" s="318"/>
      <c r="M90" s="19"/>
      <c r="N90" s="19" t="s">
        <v>6066</v>
      </c>
      <c r="O90" s="357" t="s">
        <v>5291</v>
      </c>
      <c r="P90" s="19"/>
      <c r="Q90" s="297" t="s">
        <v>5263</v>
      </c>
    </row>
    <row r="91" spans="1:17" s="8" customFormat="1" ht="33.75">
      <c r="A91" s="20" t="str" cm="1">
        <f t="array" aca="1" ref="A91" ca="1">VLOOKUP(RIGHT(CELL("filename",$B88),LEN(CELL("filename",$B88))-FIND("]",CELL("filename",$B88))),'外部インタフェース一覧(計算用)'!$B:$G,6,FALSE)&amp;"_"&amp;$C91&amp;"_new"</f>
        <v>INTEREST_CHECK_SHEET_2024_FORM_0310_2021_drawing_interested_new</v>
      </c>
      <c r="B91" s="345">
        <f t="shared" si="1"/>
        <v>88</v>
      </c>
      <c r="C91" s="172" t="s">
        <v>1633</v>
      </c>
      <c r="D91" s="172" t="s">
        <v>6147</v>
      </c>
      <c r="E91" s="20" t="str">
        <f ca="1">IF($F91="-", "追加", VLOOKUP($A91, summary!$H:$O, 6, FALSE))</f>
        <v>drawing_interested</v>
      </c>
      <c r="F91" s="20" t="str">
        <f ca="1">IF(VLOOKUP($A91, summary!$H:$O, 7, FALSE)="追加", "-", VLOOKUP($A91, summary!$H:$O, 7, FALSE))</f>
        <v>絵を描く・絵手紙　興味がある</v>
      </c>
      <c r="G91" s="172" t="s">
        <v>5214</v>
      </c>
      <c r="H91" s="172" t="s">
        <v>5245</v>
      </c>
      <c r="I91" s="172">
        <v>1</v>
      </c>
      <c r="J91" s="172"/>
      <c r="K91" s="18"/>
      <c r="L91" s="318"/>
      <c r="M91" s="19"/>
      <c r="N91" s="19" t="s">
        <v>6066</v>
      </c>
      <c r="O91" s="357" t="s">
        <v>5291</v>
      </c>
      <c r="P91" s="19"/>
      <c r="Q91" s="297" t="s">
        <v>5263</v>
      </c>
    </row>
    <row r="92" spans="1:17" s="8" customFormat="1" ht="33.75">
      <c r="A92" s="20" t="str" cm="1">
        <f t="array" aca="1" ref="A92" ca="1">VLOOKUP(RIGHT(CELL("filename",$B89),LEN(CELL("filename",$B89))-FIND("]",CELL("filename",$B89))),'外部インタフェース一覧(計算用)'!$B:$G,6,FALSE)&amp;"_"&amp;$C92&amp;"_new"</f>
        <v>INTEREST_CHECK_SHEET_2024_FORM_0310_2021_drawing_want_to_try_new</v>
      </c>
      <c r="B92" s="345">
        <f t="shared" si="1"/>
        <v>89</v>
      </c>
      <c r="C92" s="172" t="s">
        <v>1635</v>
      </c>
      <c r="D92" s="172" t="s">
        <v>6148</v>
      </c>
      <c r="E92" s="20" t="str">
        <f ca="1">IF($F92="-", "追加", VLOOKUP($A92, summary!$H:$O, 6, FALSE))</f>
        <v>drawing_want_to_try</v>
      </c>
      <c r="F92" s="20" t="str">
        <f ca="1">IF(VLOOKUP($A92, summary!$H:$O, 7, FALSE)="追加", "-", VLOOKUP($A92, summary!$H:$O, 7, FALSE))</f>
        <v>絵を描く・絵手紙　してみたい</v>
      </c>
      <c r="G92" s="172" t="s">
        <v>5214</v>
      </c>
      <c r="H92" s="172" t="s">
        <v>5245</v>
      </c>
      <c r="I92" s="172">
        <v>1</v>
      </c>
      <c r="J92" s="172"/>
      <c r="K92" s="18"/>
      <c r="L92" s="318"/>
      <c r="M92" s="19"/>
      <c r="N92" s="19" t="s">
        <v>6066</v>
      </c>
      <c r="O92" s="357" t="s">
        <v>5291</v>
      </c>
      <c r="P92" s="19"/>
      <c r="Q92" s="297" t="s">
        <v>5263</v>
      </c>
    </row>
    <row r="93" spans="1:17" s="8" customFormat="1" ht="33.75">
      <c r="A93" s="20" t="str" cm="1">
        <f t="array" aca="1" ref="A93" ca="1">VLOOKUP(RIGHT(CELL("filename",$B90),LEN(CELL("filename",$B90))-FIND("]",CELL("filename",$B90))),'外部インタフェース一覧(計算用)'!$B:$G,6,FALSE)&amp;"_"&amp;$C93&amp;"_new"</f>
        <v>INTEREST_CHECK_SHEET_2024_FORM_0310_2021_drawing_doing_new</v>
      </c>
      <c r="B93" s="345">
        <f t="shared" si="1"/>
        <v>90</v>
      </c>
      <c r="C93" s="172" t="s">
        <v>1637</v>
      </c>
      <c r="D93" s="172" t="s">
        <v>6149</v>
      </c>
      <c r="E93" s="20" t="str">
        <f ca="1">IF($F93="-", "追加", VLOOKUP($A93, summary!$H:$O, 6, FALSE))</f>
        <v>drawing_doing</v>
      </c>
      <c r="F93" s="20" t="str">
        <f ca="1">IF(VLOOKUP($A93, summary!$H:$O, 7, FALSE)="追加", "-", VLOOKUP($A93, summary!$H:$O, 7, FALSE))</f>
        <v>絵を描く・絵手紙　している</v>
      </c>
      <c r="G93" s="172" t="s">
        <v>5214</v>
      </c>
      <c r="H93" s="172" t="s">
        <v>5245</v>
      </c>
      <c r="I93" s="172">
        <v>1</v>
      </c>
      <c r="J93" s="172"/>
      <c r="K93" s="18"/>
      <c r="L93" s="318"/>
      <c r="M93" s="19"/>
      <c r="N93" s="19" t="s">
        <v>6066</v>
      </c>
      <c r="O93" s="357" t="s">
        <v>5291</v>
      </c>
      <c r="P93" s="19"/>
      <c r="Q93" s="297" t="s">
        <v>5263</v>
      </c>
    </row>
    <row r="94" spans="1:17" s="8" customFormat="1" ht="33.75">
      <c r="A94" s="20" t="str" cm="1">
        <f t="array" aca="1" ref="A94" ca="1">VLOOKUP(RIGHT(CELL("filename",$B91),LEN(CELL("filename",$B91))-FIND("]",CELL("filename",$B91))),'外部インタフェース一覧(計算用)'!$B:$G,6,FALSE)&amp;"_"&amp;$C94&amp;"_new"</f>
        <v>INTEREST_CHECK_SHEET_2024_FORM_0310_2021_pc_interested_new</v>
      </c>
      <c r="B94" s="345">
        <f t="shared" si="1"/>
        <v>91</v>
      </c>
      <c r="C94" s="172" t="s">
        <v>1639</v>
      </c>
      <c r="D94" s="172" t="s">
        <v>6150</v>
      </c>
      <c r="E94" s="20" t="str">
        <f ca="1">IF($F94="-", "追加", VLOOKUP($A94, summary!$H:$O, 6, FALSE))</f>
        <v>pc_interested</v>
      </c>
      <c r="F94" s="20" t="str">
        <f ca="1">IF(VLOOKUP($A94, summary!$H:$O, 7, FALSE)="追加", "-", VLOOKUP($A94, summary!$H:$O, 7, FALSE))</f>
        <v>パソコン・ワープロ　興味がある</v>
      </c>
      <c r="G94" s="172" t="s">
        <v>5214</v>
      </c>
      <c r="H94" s="172" t="s">
        <v>5245</v>
      </c>
      <c r="I94" s="172">
        <v>1</v>
      </c>
      <c r="J94" s="172"/>
      <c r="K94" s="18"/>
      <c r="L94" s="318"/>
      <c r="M94" s="19"/>
      <c r="N94" s="19" t="s">
        <v>6066</v>
      </c>
      <c r="O94" s="357" t="s">
        <v>5291</v>
      </c>
      <c r="P94" s="19"/>
      <c r="Q94" s="297" t="s">
        <v>5263</v>
      </c>
    </row>
    <row r="95" spans="1:17" s="8" customFormat="1" ht="33.75">
      <c r="A95" s="20" t="str" cm="1">
        <f t="array" aca="1" ref="A95" ca="1">VLOOKUP(RIGHT(CELL("filename",$B92),LEN(CELL("filename",$B92))-FIND("]",CELL("filename",$B92))),'外部インタフェース一覧(計算用)'!$B:$G,6,FALSE)&amp;"_"&amp;$C95&amp;"_new"</f>
        <v>INTEREST_CHECK_SHEET_2024_FORM_0310_2021_pc_want_to_try_new</v>
      </c>
      <c r="B95" s="345">
        <f t="shared" si="1"/>
        <v>92</v>
      </c>
      <c r="C95" s="172" t="s">
        <v>1641</v>
      </c>
      <c r="D95" s="172" t="s">
        <v>6151</v>
      </c>
      <c r="E95" s="20" t="str">
        <f ca="1">IF($F95="-", "追加", VLOOKUP($A95, summary!$H:$O, 6, FALSE))</f>
        <v>pc_want_to_try</v>
      </c>
      <c r="F95" s="20" t="str">
        <f ca="1">IF(VLOOKUP($A95, summary!$H:$O, 7, FALSE)="追加", "-", VLOOKUP($A95, summary!$H:$O, 7, FALSE))</f>
        <v>パソコン・ワープロ　してみたい</v>
      </c>
      <c r="G95" s="172" t="s">
        <v>5214</v>
      </c>
      <c r="H95" s="172" t="s">
        <v>5245</v>
      </c>
      <c r="I95" s="172">
        <v>1</v>
      </c>
      <c r="J95" s="172"/>
      <c r="K95" s="18"/>
      <c r="L95" s="318"/>
      <c r="M95" s="19"/>
      <c r="N95" s="19" t="s">
        <v>6066</v>
      </c>
      <c r="O95" s="357" t="s">
        <v>5291</v>
      </c>
      <c r="P95" s="19"/>
      <c r="Q95" s="297" t="s">
        <v>5263</v>
      </c>
    </row>
    <row r="96" spans="1:17" s="8" customFormat="1" ht="33.75">
      <c r="A96" s="20" t="str" cm="1">
        <f t="array" aca="1" ref="A96" ca="1">VLOOKUP(RIGHT(CELL("filename",$B93),LEN(CELL("filename",$B93))-FIND("]",CELL("filename",$B93))),'外部インタフェース一覧(計算用)'!$B:$G,6,FALSE)&amp;"_"&amp;$C96&amp;"_new"</f>
        <v>INTEREST_CHECK_SHEET_2024_FORM_0310_2021_pc_doing_new</v>
      </c>
      <c r="B96" s="345">
        <f t="shared" si="1"/>
        <v>93</v>
      </c>
      <c r="C96" s="172" t="s">
        <v>1643</v>
      </c>
      <c r="D96" s="172" t="s">
        <v>6152</v>
      </c>
      <c r="E96" s="20" t="str">
        <f ca="1">IF($F96="-", "追加", VLOOKUP($A96, summary!$H:$O, 6, FALSE))</f>
        <v>pc_doing</v>
      </c>
      <c r="F96" s="20" t="str">
        <f ca="1">IF(VLOOKUP($A96, summary!$H:$O, 7, FALSE)="追加", "-", VLOOKUP($A96, summary!$H:$O, 7, FALSE))</f>
        <v>パソコン・ワープロ　している</v>
      </c>
      <c r="G96" s="172" t="s">
        <v>5214</v>
      </c>
      <c r="H96" s="172" t="s">
        <v>5245</v>
      </c>
      <c r="I96" s="172">
        <v>1</v>
      </c>
      <c r="J96" s="172"/>
      <c r="K96" s="18"/>
      <c r="L96" s="318"/>
      <c r="M96" s="19"/>
      <c r="N96" s="19" t="s">
        <v>6066</v>
      </c>
      <c r="O96" s="357" t="s">
        <v>5291</v>
      </c>
      <c r="P96" s="19"/>
      <c r="Q96" s="297" t="s">
        <v>5263</v>
      </c>
    </row>
    <row r="97" spans="1:17" s="8" customFormat="1" ht="33.75">
      <c r="A97" s="20" t="str" cm="1">
        <f t="array" aca="1" ref="A97" ca="1">VLOOKUP(RIGHT(CELL("filename",$B94),LEN(CELL("filename",$B94))-FIND("]",CELL("filename",$B94))),'外部インタフェース一覧(計算用)'!$B:$G,6,FALSE)&amp;"_"&amp;$C97&amp;"_new"</f>
        <v>INTEREST_CHECK_SHEET_2024_FORM_0310_2021_picture_interested_new</v>
      </c>
      <c r="B97" s="345">
        <f t="shared" si="1"/>
        <v>94</v>
      </c>
      <c r="C97" s="172" t="s">
        <v>1645</v>
      </c>
      <c r="D97" s="172" t="s">
        <v>6153</v>
      </c>
      <c r="E97" s="20" t="str">
        <f ca="1">IF($F97="-", "追加", VLOOKUP($A97, summary!$H:$O, 6, FALSE))</f>
        <v>picture_interested</v>
      </c>
      <c r="F97" s="20" t="str">
        <f ca="1">IF(VLOOKUP($A97, summary!$H:$O, 7, FALSE)="追加", "-", VLOOKUP($A97, summary!$H:$O, 7, FALSE))</f>
        <v>写真　興味がある</v>
      </c>
      <c r="G97" s="172" t="s">
        <v>5214</v>
      </c>
      <c r="H97" s="172" t="s">
        <v>5245</v>
      </c>
      <c r="I97" s="172">
        <v>1</v>
      </c>
      <c r="J97" s="172"/>
      <c r="K97" s="18"/>
      <c r="L97" s="318"/>
      <c r="M97" s="19"/>
      <c r="N97" s="19" t="s">
        <v>6066</v>
      </c>
      <c r="O97" s="357" t="s">
        <v>5291</v>
      </c>
      <c r="P97" s="19"/>
      <c r="Q97" s="297" t="s">
        <v>5263</v>
      </c>
    </row>
    <row r="98" spans="1:17" s="8" customFormat="1" ht="33.75">
      <c r="A98" s="20" t="str" cm="1">
        <f t="array" aca="1" ref="A98" ca="1">VLOOKUP(RIGHT(CELL("filename",$B95),LEN(CELL("filename",$B95))-FIND("]",CELL("filename",$B95))),'外部インタフェース一覧(計算用)'!$B:$G,6,FALSE)&amp;"_"&amp;$C98&amp;"_new"</f>
        <v>INTEREST_CHECK_SHEET_2024_FORM_0310_2021_picture_want_to_try_new</v>
      </c>
      <c r="B98" s="345">
        <f t="shared" si="1"/>
        <v>95</v>
      </c>
      <c r="C98" s="172" t="s">
        <v>1647</v>
      </c>
      <c r="D98" s="172" t="s">
        <v>6154</v>
      </c>
      <c r="E98" s="20" t="str">
        <f ca="1">IF($F98="-", "追加", VLOOKUP($A98, summary!$H:$O, 6, FALSE))</f>
        <v>picture_want_to_try</v>
      </c>
      <c r="F98" s="20" t="str">
        <f ca="1">IF(VLOOKUP($A98, summary!$H:$O, 7, FALSE)="追加", "-", VLOOKUP($A98, summary!$H:$O, 7, FALSE))</f>
        <v>写真　してみたい</v>
      </c>
      <c r="G98" s="172" t="s">
        <v>5214</v>
      </c>
      <c r="H98" s="172" t="s">
        <v>5245</v>
      </c>
      <c r="I98" s="172">
        <v>1</v>
      </c>
      <c r="J98" s="172"/>
      <c r="K98" s="18"/>
      <c r="L98" s="318"/>
      <c r="M98" s="19"/>
      <c r="N98" s="19" t="s">
        <v>6066</v>
      </c>
      <c r="O98" s="357" t="s">
        <v>5291</v>
      </c>
      <c r="P98" s="19"/>
      <c r="Q98" s="297" t="s">
        <v>5263</v>
      </c>
    </row>
    <row r="99" spans="1:17" s="8" customFormat="1" ht="33.75">
      <c r="A99" s="20" t="str" cm="1">
        <f t="array" aca="1" ref="A99" ca="1">VLOOKUP(RIGHT(CELL("filename",$B96),LEN(CELL("filename",$B96))-FIND("]",CELL("filename",$B96))),'外部インタフェース一覧(計算用)'!$B:$G,6,FALSE)&amp;"_"&amp;$C99&amp;"_new"</f>
        <v>INTEREST_CHECK_SHEET_2024_FORM_0310_2021_picture_doing_new</v>
      </c>
      <c r="B99" s="345">
        <f t="shared" si="1"/>
        <v>96</v>
      </c>
      <c r="C99" s="172" t="s">
        <v>1649</v>
      </c>
      <c r="D99" s="172" t="s">
        <v>6155</v>
      </c>
      <c r="E99" s="20" t="str">
        <f ca="1">IF($F99="-", "追加", VLOOKUP($A99, summary!$H:$O, 6, FALSE))</f>
        <v>picture_doing</v>
      </c>
      <c r="F99" s="20" t="str">
        <f ca="1">IF(VLOOKUP($A99, summary!$H:$O, 7, FALSE)="追加", "-", VLOOKUP($A99, summary!$H:$O, 7, FALSE))</f>
        <v>写真　している</v>
      </c>
      <c r="G99" s="172" t="s">
        <v>5214</v>
      </c>
      <c r="H99" s="172" t="s">
        <v>5245</v>
      </c>
      <c r="I99" s="172">
        <v>1</v>
      </c>
      <c r="J99" s="172"/>
      <c r="K99" s="18"/>
      <c r="L99" s="318"/>
      <c r="M99" s="19"/>
      <c r="N99" s="19" t="s">
        <v>6066</v>
      </c>
      <c r="O99" s="357" t="s">
        <v>5291</v>
      </c>
      <c r="P99" s="19"/>
      <c r="Q99" s="297" t="s">
        <v>5263</v>
      </c>
    </row>
    <row r="100" spans="1:17" s="8" customFormat="1" ht="33.75">
      <c r="A100" s="20" t="str" cm="1">
        <f t="array" aca="1" ref="A100" ca="1">VLOOKUP(RIGHT(CELL("filename",$B97),LEN(CELL("filename",$B97))-FIND("]",CELL("filename",$B97))),'外部インタフェース一覧(計算用)'!$B:$G,6,FALSE)&amp;"_"&amp;$C100&amp;"_new"</f>
        <v>INTEREST_CHECK_SHEET_2024_FORM_0310_2021_movie_interested_new</v>
      </c>
      <c r="B100" s="345">
        <f t="shared" si="1"/>
        <v>97</v>
      </c>
      <c r="C100" s="172" t="s">
        <v>1651</v>
      </c>
      <c r="D100" s="172" t="s">
        <v>6156</v>
      </c>
      <c r="E100" s="20" t="str">
        <f ca="1">IF($F100="-", "追加", VLOOKUP($A100, summary!$H:$O, 6, FALSE))</f>
        <v>movie_interested</v>
      </c>
      <c r="F100" s="20" t="str">
        <f ca="1">IF(VLOOKUP($A100, summary!$H:$O, 7, FALSE)="追加", "-", VLOOKUP($A100, summary!$H:$O, 7, FALSE))</f>
        <v>映画・観劇・演奏会　興味がある</v>
      </c>
      <c r="G100" s="172" t="s">
        <v>5214</v>
      </c>
      <c r="H100" s="172" t="s">
        <v>5245</v>
      </c>
      <c r="I100" s="172">
        <v>1</v>
      </c>
      <c r="J100" s="172"/>
      <c r="K100" s="18"/>
      <c r="L100" s="318"/>
      <c r="M100" s="19"/>
      <c r="N100" s="19" t="s">
        <v>6066</v>
      </c>
      <c r="O100" s="357" t="s">
        <v>5291</v>
      </c>
      <c r="P100" s="19"/>
      <c r="Q100" s="297" t="s">
        <v>5263</v>
      </c>
    </row>
    <row r="101" spans="1:17" s="8" customFormat="1" ht="33.75">
      <c r="A101" s="20" t="str" cm="1">
        <f t="array" aca="1" ref="A101" ca="1">VLOOKUP(RIGHT(CELL("filename",$B98),LEN(CELL("filename",$B98))-FIND("]",CELL("filename",$B98))),'外部インタフェース一覧(計算用)'!$B:$G,6,FALSE)&amp;"_"&amp;$C101&amp;"_new"</f>
        <v>INTEREST_CHECK_SHEET_2024_FORM_0310_2021_movie_want_to_try_new</v>
      </c>
      <c r="B101" s="345">
        <f t="shared" si="1"/>
        <v>98</v>
      </c>
      <c r="C101" s="172" t="s">
        <v>1653</v>
      </c>
      <c r="D101" s="172" t="s">
        <v>6157</v>
      </c>
      <c r="E101" s="20" t="str">
        <f ca="1">IF($F101="-", "追加", VLOOKUP($A101, summary!$H:$O, 6, FALSE))</f>
        <v>movie_want_to_try</v>
      </c>
      <c r="F101" s="20" t="str">
        <f ca="1">IF(VLOOKUP($A101, summary!$H:$O, 7, FALSE)="追加", "-", VLOOKUP($A101, summary!$H:$O, 7, FALSE))</f>
        <v>映画・観劇・演奏会　してみたい</v>
      </c>
      <c r="G101" s="172" t="s">
        <v>5214</v>
      </c>
      <c r="H101" s="172" t="s">
        <v>5245</v>
      </c>
      <c r="I101" s="172">
        <v>1</v>
      </c>
      <c r="J101" s="172"/>
      <c r="K101" s="18"/>
      <c r="L101" s="318"/>
      <c r="M101" s="19"/>
      <c r="N101" s="19" t="s">
        <v>6066</v>
      </c>
      <c r="O101" s="357" t="s">
        <v>5291</v>
      </c>
      <c r="P101" s="19"/>
      <c r="Q101" s="297" t="s">
        <v>5263</v>
      </c>
    </row>
    <row r="102" spans="1:17" s="8" customFormat="1" ht="33.75">
      <c r="A102" s="20" t="str" cm="1">
        <f t="array" aca="1" ref="A102" ca="1">VLOOKUP(RIGHT(CELL("filename",$B99),LEN(CELL("filename",$B99))-FIND("]",CELL("filename",$B99))),'外部インタフェース一覧(計算用)'!$B:$G,6,FALSE)&amp;"_"&amp;$C102&amp;"_new"</f>
        <v>INTEREST_CHECK_SHEET_2024_FORM_0310_2021_movie_doing_new</v>
      </c>
      <c r="B102" s="345">
        <f t="shared" si="1"/>
        <v>99</v>
      </c>
      <c r="C102" s="172" t="s">
        <v>1655</v>
      </c>
      <c r="D102" s="172" t="s">
        <v>6158</v>
      </c>
      <c r="E102" s="20" t="str">
        <f ca="1">IF($F102="-", "追加", VLOOKUP($A102, summary!$H:$O, 6, FALSE))</f>
        <v>movie_doing</v>
      </c>
      <c r="F102" s="20" t="str">
        <f ca="1">IF(VLOOKUP($A102, summary!$H:$O, 7, FALSE)="追加", "-", VLOOKUP($A102, summary!$H:$O, 7, FALSE))</f>
        <v>映画・観劇・演奏会　している</v>
      </c>
      <c r="G102" s="172" t="s">
        <v>5214</v>
      </c>
      <c r="H102" s="172" t="s">
        <v>5245</v>
      </c>
      <c r="I102" s="172">
        <v>1</v>
      </c>
      <c r="J102" s="172"/>
      <c r="K102" s="18"/>
      <c r="L102" s="318"/>
      <c r="M102" s="19"/>
      <c r="N102" s="19" t="s">
        <v>6066</v>
      </c>
      <c r="O102" s="357" t="s">
        <v>5291</v>
      </c>
      <c r="P102" s="19"/>
      <c r="Q102" s="297" t="s">
        <v>5263</v>
      </c>
    </row>
    <row r="103" spans="1:17" s="8" customFormat="1" ht="33.75">
      <c r="A103" s="20" t="str" cm="1">
        <f t="array" aca="1" ref="A103" ca="1">VLOOKUP(RIGHT(CELL("filename",$B100),LEN(CELL("filename",$B100))-FIND("]",CELL("filename",$B100))),'外部インタフェース一覧(計算用)'!$B:$G,6,FALSE)&amp;"_"&amp;$C103&amp;"_new"</f>
        <v>INTEREST_CHECK_SHEET_2024_FORM_0310_2021_tea_flower_interested_new</v>
      </c>
      <c r="B103" s="345">
        <f t="shared" si="1"/>
        <v>100</v>
      </c>
      <c r="C103" s="172" t="s">
        <v>1657</v>
      </c>
      <c r="D103" s="172" t="s">
        <v>6159</v>
      </c>
      <c r="E103" s="20" t="str">
        <f ca="1">IF($F103="-", "追加", VLOOKUP($A103, summary!$H:$O, 6, FALSE))</f>
        <v>tea_flower_interested</v>
      </c>
      <c r="F103" s="20" t="str">
        <f ca="1">IF(VLOOKUP($A103, summary!$H:$O, 7, FALSE)="追加", "-", VLOOKUP($A103, summary!$H:$O, 7, FALSE))</f>
        <v>お茶・お花　興味がある</v>
      </c>
      <c r="G103" s="172" t="s">
        <v>5214</v>
      </c>
      <c r="H103" s="172" t="s">
        <v>5245</v>
      </c>
      <c r="I103" s="172">
        <v>1</v>
      </c>
      <c r="J103" s="172"/>
      <c r="K103" s="18"/>
      <c r="L103" s="318"/>
      <c r="M103" s="19"/>
      <c r="N103" s="19" t="s">
        <v>6066</v>
      </c>
      <c r="O103" s="357" t="s">
        <v>5291</v>
      </c>
      <c r="P103" s="19"/>
      <c r="Q103" s="297" t="s">
        <v>5263</v>
      </c>
    </row>
    <row r="104" spans="1:17" s="8" customFormat="1" ht="33.75">
      <c r="A104" s="20" t="str" cm="1">
        <f t="array" aca="1" ref="A104" ca="1">VLOOKUP(RIGHT(CELL("filename",$B101),LEN(CELL("filename",$B101))-FIND("]",CELL("filename",$B101))),'外部インタフェース一覧(計算用)'!$B:$G,6,FALSE)&amp;"_"&amp;$C104&amp;"_new"</f>
        <v>INTEREST_CHECK_SHEET_2024_FORM_0310_2021_tea_flower_want_to_try_new</v>
      </c>
      <c r="B104" s="345">
        <f t="shared" si="1"/>
        <v>101</v>
      </c>
      <c r="C104" s="172" t="s">
        <v>1659</v>
      </c>
      <c r="D104" s="172" t="s">
        <v>6160</v>
      </c>
      <c r="E104" s="20" t="str">
        <f ca="1">IF($F104="-", "追加", VLOOKUP($A104, summary!$H:$O, 6, FALSE))</f>
        <v>tea_flower_want_to_try</v>
      </c>
      <c r="F104" s="20" t="str">
        <f ca="1">IF(VLOOKUP($A104, summary!$H:$O, 7, FALSE)="追加", "-", VLOOKUP($A104, summary!$H:$O, 7, FALSE))</f>
        <v>お茶・お花　してみたい</v>
      </c>
      <c r="G104" s="172" t="s">
        <v>5214</v>
      </c>
      <c r="H104" s="172" t="s">
        <v>5245</v>
      </c>
      <c r="I104" s="172">
        <v>1</v>
      </c>
      <c r="J104" s="172"/>
      <c r="K104" s="18"/>
      <c r="L104" s="318"/>
      <c r="M104" s="19"/>
      <c r="N104" s="19" t="s">
        <v>6066</v>
      </c>
      <c r="O104" s="357" t="s">
        <v>5291</v>
      </c>
      <c r="P104" s="19"/>
      <c r="Q104" s="297" t="s">
        <v>5263</v>
      </c>
    </row>
    <row r="105" spans="1:17" s="8" customFormat="1" ht="33.75">
      <c r="A105" s="20" t="str" cm="1">
        <f t="array" aca="1" ref="A105" ca="1">VLOOKUP(RIGHT(CELL("filename",$B102),LEN(CELL("filename",$B102))-FIND("]",CELL("filename",$B102))),'外部インタフェース一覧(計算用)'!$B:$G,6,FALSE)&amp;"_"&amp;$C105&amp;"_new"</f>
        <v>INTEREST_CHECK_SHEET_2024_FORM_0310_2021_tea_flower_doing_new</v>
      </c>
      <c r="B105" s="345">
        <f t="shared" si="1"/>
        <v>102</v>
      </c>
      <c r="C105" s="172" t="s">
        <v>1661</v>
      </c>
      <c r="D105" s="172" t="s">
        <v>6161</v>
      </c>
      <c r="E105" s="20" t="str">
        <f ca="1">IF($F105="-", "追加", VLOOKUP($A105, summary!$H:$O, 6, FALSE))</f>
        <v>tea_flower_doing</v>
      </c>
      <c r="F105" s="20" t="str">
        <f ca="1">IF(VLOOKUP($A105, summary!$H:$O, 7, FALSE)="追加", "-", VLOOKUP($A105, summary!$H:$O, 7, FALSE))</f>
        <v>お茶・お花　している</v>
      </c>
      <c r="G105" s="172" t="s">
        <v>5214</v>
      </c>
      <c r="H105" s="172" t="s">
        <v>5245</v>
      </c>
      <c r="I105" s="172">
        <v>1</v>
      </c>
      <c r="J105" s="172"/>
      <c r="K105" s="18"/>
      <c r="L105" s="318"/>
      <c r="M105" s="19"/>
      <c r="N105" s="19" t="s">
        <v>6066</v>
      </c>
      <c r="O105" s="357" t="s">
        <v>5291</v>
      </c>
      <c r="P105" s="19"/>
      <c r="Q105" s="297" t="s">
        <v>5263</v>
      </c>
    </row>
    <row r="106" spans="1:17" s="8" customFormat="1" ht="33.75">
      <c r="A106" s="20" t="str" cm="1">
        <f t="array" aca="1" ref="A106" ca="1">VLOOKUP(RIGHT(CELL("filename",$B103),LEN(CELL("filename",$B103))-FIND("]",CELL("filename",$B103))),'外部インタフェース一覧(計算用)'!$B:$G,6,FALSE)&amp;"_"&amp;$C106&amp;"_new"</f>
        <v>INTEREST_CHECK_SHEET_2024_FORM_0310_2021_singing_interested_new</v>
      </c>
      <c r="B106" s="345">
        <f t="shared" si="1"/>
        <v>103</v>
      </c>
      <c r="C106" s="172" t="s">
        <v>1663</v>
      </c>
      <c r="D106" s="172" t="s">
        <v>6162</v>
      </c>
      <c r="E106" s="20" t="str">
        <f ca="1">IF($F106="-", "追加", VLOOKUP($A106, summary!$H:$O, 6, FALSE))</f>
        <v>singing_interested</v>
      </c>
      <c r="F106" s="20" t="str">
        <f ca="1">IF(VLOOKUP($A106, summary!$H:$O, 7, FALSE)="追加", "-", VLOOKUP($A106, summary!$H:$O, 7, FALSE))</f>
        <v>歌を歌う・カラオケ　興味がある</v>
      </c>
      <c r="G106" s="172" t="s">
        <v>5214</v>
      </c>
      <c r="H106" s="172" t="s">
        <v>5245</v>
      </c>
      <c r="I106" s="172">
        <v>1</v>
      </c>
      <c r="J106" s="172"/>
      <c r="K106" s="18"/>
      <c r="L106" s="318"/>
      <c r="M106" s="19"/>
      <c r="N106" s="19" t="s">
        <v>6066</v>
      </c>
      <c r="O106" s="357" t="s">
        <v>5291</v>
      </c>
      <c r="P106" s="19"/>
      <c r="Q106" s="297" t="s">
        <v>5263</v>
      </c>
    </row>
    <row r="107" spans="1:17" s="8" customFormat="1" ht="33.75">
      <c r="A107" s="20" t="str" cm="1">
        <f t="array" aca="1" ref="A107" ca="1">VLOOKUP(RIGHT(CELL("filename",$B104),LEN(CELL("filename",$B104))-FIND("]",CELL("filename",$B104))),'外部インタフェース一覧(計算用)'!$B:$G,6,FALSE)&amp;"_"&amp;$C107&amp;"_new"</f>
        <v>INTEREST_CHECK_SHEET_2024_FORM_0310_2021_singing_want_to_try_new</v>
      </c>
      <c r="B107" s="345">
        <f t="shared" si="1"/>
        <v>104</v>
      </c>
      <c r="C107" s="172" t="s">
        <v>1665</v>
      </c>
      <c r="D107" s="172" t="s">
        <v>6163</v>
      </c>
      <c r="E107" s="20" t="str">
        <f ca="1">IF($F107="-", "追加", VLOOKUP($A107, summary!$H:$O, 6, FALSE))</f>
        <v>singing_want_to_try</v>
      </c>
      <c r="F107" s="20" t="str">
        <f ca="1">IF(VLOOKUP($A107, summary!$H:$O, 7, FALSE)="追加", "-", VLOOKUP($A107, summary!$H:$O, 7, FALSE))</f>
        <v>歌を歌う・カラオケ　してみたい</v>
      </c>
      <c r="G107" s="172" t="s">
        <v>5214</v>
      </c>
      <c r="H107" s="172" t="s">
        <v>5245</v>
      </c>
      <c r="I107" s="172">
        <v>1</v>
      </c>
      <c r="J107" s="172"/>
      <c r="K107" s="18"/>
      <c r="L107" s="318"/>
      <c r="M107" s="19"/>
      <c r="N107" s="19" t="s">
        <v>6066</v>
      </c>
      <c r="O107" s="357" t="s">
        <v>5291</v>
      </c>
      <c r="P107" s="19"/>
      <c r="Q107" s="297" t="s">
        <v>5263</v>
      </c>
    </row>
    <row r="108" spans="1:17" s="8" customFormat="1" ht="33.75">
      <c r="A108" s="20" t="str" cm="1">
        <f t="array" aca="1" ref="A108" ca="1">VLOOKUP(RIGHT(CELL("filename",$B105),LEN(CELL("filename",$B105))-FIND("]",CELL("filename",$B105))),'外部インタフェース一覧(計算用)'!$B:$G,6,FALSE)&amp;"_"&amp;$C108&amp;"_new"</f>
        <v>INTEREST_CHECK_SHEET_2024_FORM_0310_2021_singing_doing_new</v>
      </c>
      <c r="B108" s="345">
        <f t="shared" si="1"/>
        <v>105</v>
      </c>
      <c r="C108" s="172" t="s">
        <v>1667</v>
      </c>
      <c r="D108" s="172" t="s">
        <v>6164</v>
      </c>
      <c r="E108" s="20" t="str">
        <f ca="1">IF($F108="-", "追加", VLOOKUP($A108, summary!$H:$O, 6, FALSE))</f>
        <v>singing_doing</v>
      </c>
      <c r="F108" s="20" t="str">
        <f ca="1">IF(VLOOKUP($A108, summary!$H:$O, 7, FALSE)="追加", "-", VLOOKUP($A108, summary!$H:$O, 7, FALSE))</f>
        <v>歌を歌う・カラオケ　している</v>
      </c>
      <c r="G108" s="172" t="s">
        <v>5214</v>
      </c>
      <c r="H108" s="172" t="s">
        <v>5245</v>
      </c>
      <c r="I108" s="172">
        <v>1</v>
      </c>
      <c r="J108" s="172"/>
      <c r="K108" s="18"/>
      <c r="L108" s="318"/>
      <c r="M108" s="19"/>
      <c r="N108" s="19" t="s">
        <v>6066</v>
      </c>
      <c r="O108" s="357" t="s">
        <v>5291</v>
      </c>
      <c r="P108" s="19"/>
      <c r="Q108" s="297" t="s">
        <v>5263</v>
      </c>
    </row>
    <row r="109" spans="1:17" s="8" customFormat="1" ht="33.75">
      <c r="A109" s="20" t="str" cm="1">
        <f t="array" aca="1" ref="A109" ca="1">VLOOKUP(RIGHT(CELL("filename",$B106),LEN(CELL("filename",$B106))-FIND("]",CELL("filename",$B106))),'外部インタフェース一覧(計算用)'!$B:$G,6,FALSE)&amp;"_"&amp;$C109&amp;"_new"</f>
        <v>INTEREST_CHECK_SHEET_2024_FORM_0310_2021_music_interested_new</v>
      </c>
      <c r="B109" s="345">
        <f t="shared" si="1"/>
        <v>106</v>
      </c>
      <c r="C109" s="172" t="s">
        <v>1669</v>
      </c>
      <c r="D109" s="172" t="s">
        <v>6165</v>
      </c>
      <c r="E109" s="20" t="str">
        <f ca="1">IF($F109="-", "追加", VLOOKUP($A109, summary!$H:$O, 6, FALSE))</f>
        <v>music_interested</v>
      </c>
      <c r="F109" s="20" t="str">
        <f ca="1">IF(VLOOKUP($A109, summary!$H:$O, 7, FALSE)="追加", "-", VLOOKUP($A109, summary!$H:$O, 7, FALSE))</f>
        <v>音楽を聴く・楽器演奏　興味がある</v>
      </c>
      <c r="G109" s="172" t="s">
        <v>5214</v>
      </c>
      <c r="H109" s="172" t="s">
        <v>5245</v>
      </c>
      <c r="I109" s="172">
        <v>1</v>
      </c>
      <c r="J109" s="172"/>
      <c r="K109" s="18"/>
      <c r="L109" s="318"/>
      <c r="M109" s="19"/>
      <c r="N109" s="19" t="s">
        <v>6066</v>
      </c>
      <c r="O109" s="357" t="s">
        <v>5291</v>
      </c>
      <c r="P109" s="19"/>
      <c r="Q109" s="297" t="s">
        <v>5263</v>
      </c>
    </row>
    <row r="110" spans="1:17" s="8" customFormat="1" ht="33.75">
      <c r="A110" s="20" t="str" cm="1">
        <f t="array" aca="1" ref="A110" ca="1">VLOOKUP(RIGHT(CELL("filename",$B107),LEN(CELL("filename",$B107))-FIND("]",CELL("filename",$B107))),'外部インタフェース一覧(計算用)'!$B:$G,6,FALSE)&amp;"_"&amp;$C110&amp;"_new"</f>
        <v>INTEREST_CHECK_SHEET_2024_FORM_0310_2021_music_want_to_try_new</v>
      </c>
      <c r="B110" s="345">
        <f t="shared" si="1"/>
        <v>107</v>
      </c>
      <c r="C110" s="172" t="s">
        <v>1671</v>
      </c>
      <c r="D110" s="172" t="s">
        <v>6166</v>
      </c>
      <c r="E110" s="20" t="str">
        <f ca="1">IF($F110="-", "追加", VLOOKUP($A110, summary!$H:$O, 6, FALSE))</f>
        <v>music_want_to_try</v>
      </c>
      <c r="F110" s="20" t="str">
        <f ca="1">IF(VLOOKUP($A110, summary!$H:$O, 7, FALSE)="追加", "-", VLOOKUP($A110, summary!$H:$O, 7, FALSE))</f>
        <v>音楽を聴く・楽器演奏　してみたい</v>
      </c>
      <c r="G110" s="172" t="s">
        <v>5214</v>
      </c>
      <c r="H110" s="172" t="s">
        <v>5245</v>
      </c>
      <c r="I110" s="172">
        <v>1</v>
      </c>
      <c r="J110" s="172"/>
      <c r="K110" s="18"/>
      <c r="L110" s="318"/>
      <c r="M110" s="19"/>
      <c r="N110" s="19" t="s">
        <v>6066</v>
      </c>
      <c r="O110" s="357" t="s">
        <v>5291</v>
      </c>
      <c r="P110" s="19"/>
      <c r="Q110" s="297" t="s">
        <v>5263</v>
      </c>
    </row>
    <row r="111" spans="1:17" s="8" customFormat="1" ht="33.75">
      <c r="A111" s="20" t="str" cm="1">
        <f t="array" aca="1" ref="A111" ca="1">VLOOKUP(RIGHT(CELL("filename",$B108),LEN(CELL("filename",$B108))-FIND("]",CELL("filename",$B108))),'外部インタフェース一覧(計算用)'!$B:$G,6,FALSE)&amp;"_"&amp;$C111&amp;"_new"</f>
        <v>INTEREST_CHECK_SHEET_2024_FORM_0310_2021_music_doing_new</v>
      </c>
      <c r="B111" s="345">
        <f t="shared" si="1"/>
        <v>108</v>
      </c>
      <c r="C111" s="172" t="s">
        <v>1673</v>
      </c>
      <c r="D111" s="172" t="s">
        <v>6167</v>
      </c>
      <c r="E111" s="20" t="str">
        <f ca="1">IF($F111="-", "追加", VLOOKUP($A111, summary!$H:$O, 6, FALSE))</f>
        <v>music_doing</v>
      </c>
      <c r="F111" s="20" t="str">
        <f ca="1">IF(VLOOKUP($A111, summary!$H:$O, 7, FALSE)="追加", "-", VLOOKUP($A111, summary!$H:$O, 7, FALSE))</f>
        <v>音楽を聴く・楽器演奏　している</v>
      </c>
      <c r="G111" s="172" t="s">
        <v>5214</v>
      </c>
      <c r="H111" s="172" t="s">
        <v>5245</v>
      </c>
      <c r="I111" s="172">
        <v>1</v>
      </c>
      <c r="J111" s="172"/>
      <c r="K111" s="18"/>
      <c r="L111" s="318"/>
      <c r="M111" s="19"/>
      <c r="N111" s="19" t="s">
        <v>6066</v>
      </c>
      <c r="O111" s="357" t="s">
        <v>5291</v>
      </c>
      <c r="P111" s="19"/>
      <c r="Q111" s="297" t="s">
        <v>5263</v>
      </c>
    </row>
    <row r="112" spans="1:17" s="8" customFormat="1" ht="33.75">
      <c r="A112" s="20" t="str" cm="1">
        <f t="array" aca="1" ref="A112" ca="1">VLOOKUP(RIGHT(CELL("filename",$B109),LEN(CELL("filename",$B109))-FIND("]",CELL("filename",$B109))),'外部インタフェース一覧(計算用)'!$B:$G,6,FALSE)&amp;"_"&amp;$C112&amp;"_new"</f>
        <v>INTEREST_CHECK_SHEET_2024_FORM_0310_2021_game_interested_new</v>
      </c>
      <c r="B112" s="345">
        <f t="shared" si="1"/>
        <v>109</v>
      </c>
      <c r="C112" s="172" t="s">
        <v>1675</v>
      </c>
      <c r="D112" s="172" t="s">
        <v>6168</v>
      </c>
      <c r="E112" s="20" t="str">
        <f ca="1">IF($F112="-", "追加", VLOOKUP($A112, summary!$H:$O, 6, FALSE))</f>
        <v>game_interested</v>
      </c>
      <c r="F112" s="20" t="str">
        <f ca="1">IF(VLOOKUP($A112, summary!$H:$O, 7, FALSE)="追加", "-", VLOOKUP($A112, summary!$H:$O, 7, FALSE))</f>
        <v>将棋・囲碁・麻雀・ゲーム等　興味がある</v>
      </c>
      <c r="G112" s="172" t="s">
        <v>5214</v>
      </c>
      <c r="H112" s="172" t="s">
        <v>5245</v>
      </c>
      <c r="I112" s="172">
        <v>1</v>
      </c>
      <c r="J112" s="172"/>
      <c r="K112" s="18"/>
      <c r="L112" s="318"/>
      <c r="M112" s="19"/>
      <c r="N112" s="19" t="s">
        <v>6066</v>
      </c>
      <c r="O112" s="357" t="s">
        <v>5291</v>
      </c>
      <c r="P112" s="19"/>
      <c r="Q112" s="297" t="s">
        <v>5263</v>
      </c>
    </row>
    <row r="113" spans="1:17" s="8" customFormat="1" ht="33.75">
      <c r="A113" s="20" t="str" cm="1">
        <f t="array" aca="1" ref="A113" ca="1">VLOOKUP(RIGHT(CELL("filename",$B110),LEN(CELL("filename",$B110))-FIND("]",CELL("filename",$B110))),'外部インタフェース一覧(計算用)'!$B:$G,6,FALSE)&amp;"_"&amp;$C113&amp;"_new"</f>
        <v>INTEREST_CHECK_SHEET_2024_FORM_0310_2021_game_want_to_try_new</v>
      </c>
      <c r="B113" s="345">
        <f t="shared" si="1"/>
        <v>110</v>
      </c>
      <c r="C113" s="172" t="s">
        <v>1677</v>
      </c>
      <c r="D113" s="172" t="s">
        <v>6169</v>
      </c>
      <c r="E113" s="20" t="str">
        <f ca="1">IF($F113="-", "追加", VLOOKUP($A113, summary!$H:$O, 6, FALSE))</f>
        <v>game_want_to_try</v>
      </c>
      <c r="F113" s="20" t="str">
        <f ca="1">IF(VLOOKUP($A113, summary!$H:$O, 7, FALSE)="追加", "-", VLOOKUP($A113, summary!$H:$O, 7, FALSE))</f>
        <v>将棋・囲碁・麻雀・ゲーム等　してみたい</v>
      </c>
      <c r="G113" s="172" t="s">
        <v>5214</v>
      </c>
      <c r="H113" s="172" t="s">
        <v>5245</v>
      </c>
      <c r="I113" s="172">
        <v>1</v>
      </c>
      <c r="J113" s="172"/>
      <c r="K113" s="18"/>
      <c r="L113" s="318"/>
      <c r="M113" s="19"/>
      <c r="N113" s="19" t="s">
        <v>6066</v>
      </c>
      <c r="O113" s="357" t="s">
        <v>5291</v>
      </c>
      <c r="P113" s="19"/>
      <c r="Q113" s="297" t="s">
        <v>5263</v>
      </c>
    </row>
    <row r="114" spans="1:17" s="8" customFormat="1" ht="33.75">
      <c r="A114" s="20" t="str" cm="1">
        <f t="array" aca="1" ref="A114" ca="1">VLOOKUP(RIGHT(CELL("filename",$B111),LEN(CELL("filename",$B111))-FIND("]",CELL("filename",$B111))),'外部インタフェース一覧(計算用)'!$B:$G,6,FALSE)&amp;"_"&amp;$C114&amp;"_new"</f>
        <v>INTEREST_CHECK_SHEET_2024_FORM_0310_2021_game_doing_new</v>
      </c>
      <c r="B114" s="345">
        <f t="shared" si="1"/>
        <v>111</v>
      </c>
      <c r="C114" s="172" t="s">
        <v>1679</v>
      </c>
      <c r="D114" s="172" t="s">
        <v>6170</v>
      </c>
      <c r="E114" s="20" t="str">
        <f ca="1">IF($F114="-", "追加", VLOOKUP($A114, summary!$H:$O, 6, FALSE))</f>
        <v>game_doing</v>
      </c>
      <c r="F114" s="20" t="str">
        <f ca="1">IF(VLOOKUP($A114, summary!$H:$O, 7, FALSE)="追加", "-", VLOOKUP($A114, summary!$H:$O, 7, FALSE))</f>
        <v>将棋・囲碁・麻雀・ゲーム等　している</v>
      </c>
      <c r="G114" s="172" t="s">
        <v>5214</v>
      </c>
      <c r="H114" s="172" t="s">
        <v>5245</v>
      </c>
      <c r="I114" s="172">
        <v>1</v>
      </c>
      <c r="J114" s="172"/>
      <c r="K114" s="18"/>
      <c r="L114" s="318"/>
      <c r="M114" s="19"/>
      <c r="N114" s="19" t="s">
        <v>6066</v>
      </c>
      <c r="O114" s="357" t="s">
        <v>5291</v>
      </c>
      <c r="P114" s="19"/>
      <c r="Q114" s="297" t="s">
        <v>5263</v>
      </c>
    </row>
    <row r="115" spans="1:17" s="8" customFormat="1" ht="33.75">
      <c r="A115" s="20" t="str" cm="1">
        <f t="array" aca="1" ref="A115" ca="1">VLOOKUP(RIGHT(CELL("filename",$B112),LEN(CELL("filename",$B112))-FIND("]",CELL("filename",$B112))),'外部インタフェース一覧(計算用)'!$B:$G,6,FALSE)&amp;"_"&amp;$C115&amp;"_new"</f>
        <v>INTEREST_CHECK_SHEET_2024_FORM_0310_2021_exercise_interested_new</v>
      </c>
      <c r="B115" s="345">
        <f t="shared" si="1"/>
        <v>112</v>
      </c>
      <c r="C115" s="172" t="s">
        <v>1681</v>
      </c>
      <c r="D115" s="172" t="s">
        <v>6171</v>
      </c>
      <c r="E115" s="20" t="str">
        <f ca="1">IF($F115="-", "追加", VLOOKUP($A115, summary!$H:$O, 6, FALSE))</f>
        <v>exercise_interested</v>
      </c>
      <c r="F115" s="20" t="str">
        <f ca="1">IF(VLOOKUP($A115, summary!$H:$O, 7, FALSE)="追加", "-", VLOOKUP($A115, summary!$H:$O, 7, FALSE))</f>
        <v>体操･運動　興味がある</v>
      </c>
      <c r="G115" s="172" t="s">
        <v>5214</v>
      </c>
      <c r="H115" s="172" t="s">
        <v>5245</v>
      </c>
      <c r="I115" s="172">
        <v>1</v>
      </c>
      <c r="J115" s="172"/>
      <c r="K115" s="18"/>
      <c r="L115" s="318"/>
      <c r="M115" s="19"/>
      <c r="N115" s="19" t="s">
        <v>6066</v>
      </c>
      <c r="O115" s="357" t="s">
        <v>5291</v>
      </c>
      <c r="P115" s="19"/>
      <c r="Q115" s="297" t="s">
        <v>5263</v>
      </c>
    </row>
    <row r="116" spans="1:17" s="8" customFormat="1" ht="33.75">
      <c r="A116" s="20" t="str" cm="1">
        <f t="array" aca="1" ref="A116" ca="1">VLOOKUP(RIGHT(CELL("filename",$B113),LEN(CELL("filename",$B113))-FIND("]",CELL("filename",$B113))),'外部インタフェース一覧(計算用)'!$B:$G,6,FALSE)&amp;"_"&amp;$C116&amp;"_new"</f>
        <v>INTEREST_CHECK_SHEET_2024_FORM_0310_2021_exercise_want_to_try_new</v>
      </c>
      <c r="B116" s="345">
        <f t="shared" si="1"/>
        <v>113</v>
      </c>
      <c r="C116" s="172" t="s">
        <v>1683</v>
      </c>
      <c r="D116" s="172" t="s">
        <v>6172</v>
      </c>
      <c r="E116" s="20" t="str">
        <f ca="1">IF($F116="-", "追加", VLOOKUP($A116, summary!$H:$O, 6, FALSE))</f>
        <v>exercise_want_to_try</v>
      </c>
      <c r="F116" s="20" t="str">
        <f ca="1">IF(VLOOKUP($A116, summary!$H:$O, 7, FALSE)="追加", "-", VLOOKUP($A116, summary!$H:$O, 7, FALSE))</f>
        <v>体操･運動　してみたい</v>
      </c>
      <c r="G116" s="172" t="s">
        <v>5214</v>
      </c>
      <c r="H116" s="172" t="s">
        <v>5245</v>
      </c>
      <c r="I116" s="172">
        <v>1</v>
      </c>
      <c r="J116" s="172"/>
      <c r="K116" s="18"/>
      <c r="L116" s="318"/>
      <c r="M116" s="19"/>
      <c r="N116" s="19" t="s">
        <v>6066</v>
      </c>
      <c r="O116" s="357" t="s">
        <v>5291</v>
      </c>
      <c r="P116" s="19"/>
      <c r="Q116" s="297" t="s">
        <v>5263</v>
      </c>
    </row>
    <row r="117" spans="1:17" s="8" customFormat="1" ht="33.75">
      <c r="A117" s="20" t="str" cm="1">
        <f t="array" aca="1" ref="A117" ca="1">VLOOKUP(RIGHT(CELL("filename",$B114),LEN(CELL("filename",$B114))-FIND("]",CELL("filename",$B114))),'外部インタフェース一覧(計算用)'!$B:$G,6,FALSE)&amp;"_"&amp;$C117&amp;"_new"</f>
        <v>INTEREST_CHECK_SHEET_2024_FORM_0310_2021_exercise_doing_new</v>
      </c>
      <c r="B117" s="345">
        <f t="shared" si="1"/>
        <v>114</v>
      </c>
      <c r="C117" s="172" t="s">
        <v>1685</v>
      </c>
      <c r="D117" s="172" t="s">
        <v>6173</v>
      </c>
      <c r="E117" s="20" t="str">
        <f ca="1">IF($F117="-", "追加", VLOOKUP($A117, summary!$H:$O, 6, FALSE))</f>
        <v>exercise_doing</v>
      </c>
      <c r="F117" s="20" t="str">
        <f ca="1">IF(VLOOKUP($A117, summary!$H:$O, 7, FALSE)="追加", "-", VLOOKUP($A117, summary!$H:$O, 7, FALSE))</f>
        <v>体操･運動　している</v>
      </c>
      <c r="G117" s="172" t="s">
        <v>5214</v>
      </c>
      <c r="H117" s="172" t="s">
        <v>5245</v>
      </c>
      <c r="I117" s="172">
        <v>1</v>
      </c>
      <c r="J117" s="172"/>
      <c r="K117" s="18"/>
      <c r="L117" s="318"/>
      <c r="M117" s="19"/>
      <c r="N117" s="19" t="s">
        <v>6066</v>
      </c>
      <c r="O117" s="357" t="s">
        <v>5291</v>
      </c>
      <c r="P117" s="19"/>
      <c r="Q117" s="297" t="s">
        <v>5263</v>
      </c>
    </row>
    <row r="118" spans="1:17" s="8" customFormat="1" ht="33.75">
      <c r="A118" s="20" t="str" cm="1">
        <f t="array" aca="1" ref="A118" ca="1">VLOOKUP(RIGHT(CELL("filename",$B115),LEN(CELL("filename",$B115))-FIND("]",CELL("filename",$B115))),'外部インタフェース一覧(計算用)'!$B:$G,6,FALSE)&amp;"_"&amp;$C118&amp;"_new"</f>
        <v>INTEREST_CHECK_SHEET_2024_FORM_0310_2021_walking_interested_new</v>
      </c>
      <c r="B118" s="345">
        <f t="shared" si="1"/>
        <v>115</v>
      </c>
      <c r="C118" s="172" t="s">
        <v>1687</v>
      </c>
      <c r="D118" s="172" t="s">
        <v>6174</v>
      </c>
      <c r="E118" s="20" t="str">
        <f ca="1">IF($F118="-", "追加", VLOOKUP($A118, summary!$H:$O, 6, FALSE))</f>
        <v>walking_interested</v>
      </c>
      <c r="F118" s="20" t="str">
        <f ca="1">IF(VLOOKUP($A118, summary!$H:$O, 7, FALSE)="追加", "-", VLOOKUP($A118, summary!$H:$O, 7, FALSE))</f>
        <v>散歩　興味がある</v>
      </c>
      <c r="G118" s="172" t="s">
        <v>5214</v>
      </c>
      <c r="H118" s="172" t="s">
        <v>5245</v>
      </c>
      <c r="I118" s="172">
        <v>1</v>
      </c>
      <c r="J118" s="172"/>
      <c r="K118" s="18"/>
      <c r="L118" s="318"/>
      <c r="M118" s="19"/>
      <c r="N118" s="19" t="s">
        <v>6066</v>
      </c>
      <c r="O118" s="357" t="s">
        <v>5291</v>
      </c>
      <c r="P118" s="19"/>
      <c r="Q118" s="297" t="s">
        <v>5263</v>
      </c>
    </row>
    <row r="119" spans="1:17" s="8" customFormat="1" ht="33.75">
      <c r="A119" s="20" t="str" cm="1">
        <f t="array" aca="1" ref="A119" ca="1">VLOOKUP(RIGHT(CELL("filename",$B116),LEN(CELL("filename",$B116))-FIND("]",CELL("filename",$B116))),'外部インタフェース一覧(計算用)'!$B:$G,6,FALSE)&amp;"_"&amp;$C119&amp;"_new"</f>
        <v>INTEREST_CHECK_SHEET_2024_FORM_0310_2021_walking_want_to_try_new</v>
      </c>
      <c r="B119" s="345">
        <f t="shared" si="1"/>
        <v>116</v>
      </c>
      <c r="C119" s="172" t="s">
        <v>1689</v>
      </c>
      <c r="D119" s="172" t="s">
        <v>6175</v>
      </c>
      <c r="E119" s="20" t="str">
        <f ca="1">IF($F119="-", "追加", VLOOKUP($A119, summary!$H:$O, 6, FALSE))</f>
        <v>walking_want_to_try</v>
      </c>
      <c r="F119" s="20" t="str">
        <f ca="1">IF(VLOOKUP($A119, summary!$H:$O, 7, FALSE)="追加", "-", VLOOKUP($A119, summary!$H:$O, 7, FALSE))</f>
        <v>散歩　してみたい</v>
      </c>
      <c r="G119" s="172" t="s">
        <v>5214</v>
      </c>
      <c r="H119" s="172" t="s">
        <v>5245</v>
      </c>
      <c r="I119" s="172">
        <v>1</v>
      </c>
      <c r="J119" s="172"/>
      <c r="K119" s="18"/>
      <c r="L119" s="318"/>
      <c r="M119" s="19"/>
      <c r="N119" s="19" t="s">
        <v>6066</v>
      </c>
      <c r="O119" s="357" t="s">
        <v>5291</v>
      </c>
      <c r="P119" s="19"/>
      <c r="Q119" s="297" t="s">
        <v>5263</v>
      </c>
    </row>
    <row r="120" spans="1:17" s="8" customFormat="1" ht="33.75">
      <c r="A120" s="20" t="str" cm="1">
        <f t="array" aca="1" ref="A120" ca="1">VLOOKUP(RIGHT(CELL("filename",$B117),LEN(CELL("filename",$B117))-FIND("]",CELL("filename",$B117))),'外部インタフェース一覧(計算用)'!$B:$G,6,FALSE)&amp;"_"&amp;$C120&amp;"_new"</f>
        <v>INTEREST_CHECK_SHEET_2024_FORM_0310_2021_walking_doing_new</v>
      </c>
      <c r="B120" s="345">
        <f t="shared" si="1"/>
        <v>117</v>
      </c>
      <c r="C120" s="172" t="s">
        <v>1691</v>
      </c>
      <c r="D120" s="172" t="s">
        <v>6176</v>
      </c>
      <c r="E120" s="20" t="str">
        <f ca="1">IF($F120="-", "追加", VLOOKUP($A120, summary!$H:$O, 6, FALSE))</f>
        <v>walking_doing</v>
      </c>
      <c r="F120" s="20" t="str">
        <f ca="1">IF(VLOOKUP($A120, summary!$H:$O, 7, FALSE)="追加", "-", VLOOKUP($A120, summary!$H:$O, 7, FALSE))</f>
        <v>散歩　している</v>
      </c>
      <c r="G120" s="172" t="s">
        <v>5214</v>
      </c>
      <c r="H120" s="172" t="s">
        <v>5245</v>
      </c>
      <c r="I120" s="172">
        <v>1</v>
      </c>
      <c r="J120" s="172"/>
      <c r="K120" s="18"/>
      <c r="L120" s="318"/>
      <c r="M120" s="19"/>
      <c r="N120" s="19" t="s">
        <v>6066</v>
      </c>
      <c r="O120" s="357" t="s">
        <v>5291</v>
      </c>
      <c r="P120" s="19"/>
      <c r="Q120" s="297" t="s">
        <v>5263</v>
      </c>
    </row>
    <row r="121" spans="1:17" s="8" customFormat="1" ht="33.75">
      <c r="A121" s="20" t="str" cm="1">
        <f t="array" aca="1" ref="A121" ca="1">VLOOKUP(RIGHT(CELL("filename",$B118),LEN(CELL("filename",$B118))-FIND("]",CELL("filename",$B118))),'外部インタフェース一覧(計算用)'!$B:$G,6,FALSE)&amp;"_"&amp;$C121&amp;"_new"</f>
        <v>INTEREST_CHECK_SHEET_2024_FORM_0310_2021_sports_interested_new</v>
      </c>
      <c r="B121" s="345">
        <f t="shared" si="1"/>
        <v>118</v>
      </c>
      <c r="C121" s="172" t="s">
        <v>1693</v>
      </c>
      <c r="D121" s="172" t="s">
        <v>6177</v>
      </c>
      <c r="E121" s="20" t="str">
        <f ca="1">IF($F121="-", "追加", VLOOKUP($A121, summary!$H:$O, 6, FALSE))</f>
        <v>sports_interested</v>
      </c>
      <c r="F121" s="20" t="str">
        <f ca="1">IF(VLOOKUP($A121, summary!$H:$O, 7, FALSE)="追加", "-", VLOOKUP($A121, summary!$H:$O, 7, FALSE))</f>
        <v>ゴルフ・グラウンドゴルフ・水泳・テニスなどのスポーツ　興味がある</v>
      </c>
      <c r="G121" s="172" t="s">
        <v>5214</v>
      </c>
      <c r="H121" s="172" t="s">
        <v>5245</v>
      </c>
      <c r="I121" s="172">
        <v>1</v>
      </c>
      <c r="J121" s="172"/>
      <c r="K121" s="18"/>
      <c r="L121" s="318"/>
      <c r="M121" s="19"/>
      <c r="N121" s="19" t="s">
        <v>6066</v>
      </c>
      <c r="O121" s="357" t="s">
        <v>5291</v>
      </c>
      <c r="P121" s="19"/>
      <c r="Q121" s="297" t="s">
        <v>5263</v>
      </c>
    </row>
    <row r="122" spans="1:17" s="8" customFormat="1" ht="33.75">
      <c r="A122" s="20" t="str" cm="1">
        <f t="array" aca="1" ref="A122" ca="1">VLOOKUP(RIGHT(CELL("filename",$B119),LEN(CELL("filename",$B119))-FIND("]",CELL("filename",$B119))),'外部インタフェース一覧(計算用)'!$B:$G,6,FALSE)&amp;"_"&amp;$C122&amp;"_new"</f>
        <v>INTEREST_CHECK_SHEET_2024_FORM_0310_2021_sports_want_to_try_new</v>
      </c>
      <c r="B122" s="345">
        <f t="shared" si="1"/>
        <v>119</v>
      </c>
      <c r="C122" s="172" t="s">
        <v>1695</v>
      </c>
      <c r="D122" s="172" t="s">
        <v>6178</v>
      </c>
      <c r="E122" s="20" t="str">
        <f ca="1">IF($F122="-", "追加", VLOOKUP($A122, summary!$H:$O, 6, FALSE))</f>
        <v>sports_want_to_try</v>
      </c>
      <c r="F122" s="20" t="str">
        <f ca="1">IF(VLOOKUP($A122, summary!$H:$O, 7, FALSE)="追加", "-", VLOOKUP($A122, summary!$H:$O, 7, FALSE))</f>
        <v>ゴルフ・グラウンドゴルフ・水泳・テニスなどのスポーツ　してみたい</v>
      </c>
      <c r="G122" s="172" t="s">
        <v>5214</v>
      </c>
      <c r="H122" s="172" t="s">
        <v>5245</v>
      </c>
      <c r="I122" s="172">
        <v>1</v>
      </c>
      <c r="J122" s="172"/>
      <c r="K122" s="18"/>
      <c r="L122" s="318"/>
      <c r="M122" s="19"/>
      <c r="N122" s="19" t="s">
        <v>6066</v>
      </c>
      <c r="O122" s="357" t="s">
        <v>5291</v>
      </c>
      <c r="P122" s="19"/>
      <c r="Q122" s="297" t="s">
        <v>5263</v>
      </c>
    </row>
    <row r="123" spans="1:17" s="8" customFormat="1" ht="33.75">
      <c r="A123" s="20" t="str" cm="1">
        <f t="array" aca="1" ref="A123" ca="1">VLOOKUP(RIGHT(CELL("filename",$B120),LEN(CELL("filename",$B120))-FIND("]",CELL("filename",$B120))),'外部インタフェース一覧(計算用)'!$B:$G,6,FALSE)&amp;"_"&amp;$C123&amp;"_new"</f>
        <v>INTEREST_CHECK_SHEET_2024_FORM_0310_2021_sports_doing_new</v>
      </c>
      <c r="B123" s="345">
        <f t="shared" si="1"/>
        <v>120</v>
      </c>
      <c r="C123" s="172" t="s">
        <v>1697</v>
      </c>
      <c r="D123" s="172" t="s">
        <v>6179</v>
      </c>
      <c r="E123" s="20" t="str">
        <f ca="1">IF($F123="-", "追加", VLOOKUP($A123, summary!$H:$O, 6, FALSE))</f>
        <v>sports_doing</v>
      </c>
      <c r="F123" s="20" t="str">
        <f ca="1">IF(VLOOKUP($A123, summary!$H:$O, 7, FALSE)="追加", "-", VLOOKUP($A123, summary!$H:$O, 7, FALSE))</f>
        <v>ゴルフ・グラウンドゴルフ・水泳・テニスなどのスポーツ　している</v>
      </c>
      <c r="G123" s="172" t="s">
        <v>5214</v>
      </c>
      <c r="H123" s="172" t="s">
        <v>5245</v>
      </c>
      <c r="I123" s="172">
        <v>1</v>
      </c>
      <c r="J123" s="172"/>
      <c r="K123" s="18"/>
      <c r="L123" s="318"/>
      <c r="M123" s="19"/>
      <c r="N123" s="19" t="s">
        <v>6066</v>
      </c>
      <c r="O123" s="357" t="s">
        <v>5291</v>
      </c>
      <c r="P123" s="19"/>
      <c r="Q123" s="297" t="s">
        <v>5263</v>
      </c>
    </row>
    <row r="124" spans="1:17" s="8" customFormat="1" ht="33.75">
      <c r="A124" s="20" t="str" cm="1">
        <f t="array" aca="1" ref="A124" ca="1">VLOOKUP(RIGHT(CELL("filename",$B121),LEN(CELL("filename",$B121))-FIND("]",CELL("filename",$B121))),'外部インタフェース一覧(計算用)'!$B:$G,6,FALSE)&amp;"_"&amp;$C124&amp;"_new"</f>
        <v>INTEREST_CHECK_SHEET_2024_FORM_0310_2021_dance_interested_new</v>
      </c>
      <c r="B124" s="345">
        <f t="shared" si="1"/>
        <v>121</v>
      </c>
      <c r="C124" s="172" t="s">
        <v>1699</v>
      </c>
      <c r="D124" s="172" t="s">
        <v>6180</v>
      </c>
      <c r="E124" s="20" t="str">
        <f ca="1">IF($F124="-", "追加", VLOOKUP($A124, summary!$H:$O, 6, FALSE))</f>
        <v>dance_interested</v>
      </c>
      <c r="F124" s="20" t="str">
        <f ca="1">IF(VLOOKUP($A124, summary!$H:$O, 7, FALSE)="追加", "-", VLOOKUP($A124, summary!$H:$O, 7, FALSE))</f>
        <v>ダンス・踊り　興味がある</v>
      </c>
      <c r="G124" s="172" t="s">
        <v>5214</v>
      </c>
      <c r="H124" s="172" t="s">
        <v>5245</v>
      </c>
      <c r="I124" s="172">
        <v>1</v>
      </c>
      <c r="J124" s="172"/>
      <c r="K124" s="18"/>
      <c r="L124" s="318"/>
      <c r="M124" s="19"/>
      <c r="N124" s="19" t="s">
        <v>6066</v>
      </c>
      <c r="O124" s="357" t="s">
        <v>5291</v>
      </c>
      <c r="P124" s="19"/>
      <c r="Q124" s="297" t="s">
        <v>5263</v>
      </c>
    </row>
    <row r="125" spans="1:17" s="8" customFormat="1" ht="33.75">
      <c r="A125" s="20" t="str" cm="1">
        <f t="array" aca="1" ref="A125" ca="1">VLOOKUP(RIGHT(CELL("filename",$B122),LEN(CELL("filename",$B122))-FIND("]",CELL("filename",$B122))),'外部インタフェース一覧(計算用)'!$B:$G,6,FALSE)&amp;"_"&amp;$C125&amp;"_new"</f>
        <v>INTEREST_CHECK_SHEET_2024_FORM_0310_2021_dance_want_to_try_new</v>
      </c>
      <c r="B125" s="345">
        <f t="shared" si="1"/>
        <v>122</v>
      </c>
      <c r="C125" s="172" t="s">
        <v>1701</v>
      </c>
      <c r="D125" s="172" t="s">
        <v>6181</v>
      </c>
      <c r="E125" s="20" t="str">
        <f ca="1">IF($F125="-", "追加", VLOOKUP($A125, summary!$H:$O, 6, FALSE))</f>
        <v>dance_want_to_try</v>
      </c>
      <c r="F125" s="20" t="str">
        <f ca="1">IF(VLOOKUP($A125, summary!$H:$O, 7, FALSE)="追加", "-", VLOOKUP($A125, summary!$H:$O, 7, FALSE))</f>
        <v>ダンス・踊り　してみたい</v>
      </c>
      <c r="G125" s="172" t="s">
        <v>5214</v>
      </c>
      <c r="H125" s="172" t="s">
        <v>5245</v>
      </c>
      <c r="I125" s="172">
        <v>1</v>
      </c>
      <c r="J125" s="172"/>
      <c r="K125" s="18"/>
      <c r="L125" s="318"/>
      <c r="M125" s="19"/>
      <c r="N125" s="19" t="s">
        <v>6066</v>
      </c>
      <c r="O125" s="357" t="s">
        <v>5291</v>
      </c>
      <c r="P125" s="19"/>
      <c r="Q125" s="297" t="s">
        <v>5263</v>
      </c>
    </row>
    <row r="126" spans="1:17" s="8" customFormat="1" ht="33.75">
      <c r="A126" s="20" t="str" cm="1">
        <f t="array" aca="1" ref="A126" ca="1">VLOOKUP(RIGHT(CELL("filename",$B123),LEN(CELL("filename",$B123))-FIND("]",CELL("filename",$B123))),'外部インタフェース一覧(計算用)'!$B:$G,6,FALSE)&amp;"_"&amp;$C126&amp;"_new"</f>
        <v>INTEREST_CHECK_SHEET_2024_FORM_0310_2021_dance_doing_new</v>
      </c>
      <c r="B126" s="345">
        <f t="shared" si="1"/>
        <v>123</v>
      </c>
      <c r="C126" s="172" t="s">
        <v>1703</v>
      </c>
      <c r="D126" s="172" t="s">
        <v>6182</v>
      </c>
      <c r="E126" s="20" t="str">
        <f ca="1">IF($F126="-", "追加", VLOOKUP($A126, summary!$H:$O, 6, FALSE))</f>
        <v>dance_doing</v>
      </c>
      <c r="F126" s="20" t="str">
        <f ca="1">IF(VLOOKUP($A126, summary!$H:$O, 7, FALSE)="追加", "-", VLOOKUP($A126, summary!$H:$O, 7, FALSE))</f>
        <v>ダンス・踊り　している</v>
      </c>
      <c r="G126" s="172" t="s">
        <v>5214</v>
      </c>
      <c r="H126" s="172" t="s">
        <v>5245</v>
      </c>
      <c r="I126" s="172">
        <v>1</v>
      </c>
      <c r="J126" s="172"/>
      <c r="K126" s="18"/>
      <c r="L126" s="318"/>
      <c r="M126" s="19"/>
      <c r="N126" s="19" t="s">
        <v>6066</v>
      </c>
      <c r="O126" s="357" t="s">
        <v>5291</v>
      </c>
      <c r="P126" s="19"/>
      <c r="Q126" s="297" t="s">
        <v>5263</v>
      </c>
    </row>
    <row r="127" spans="1:17" s="8" customFormat="1" ht="33.75">
      <c r="A127" s="20" t="str" cm="1">
        <f t="array" aca="1" ref="A127" ca="1">VLOOKUP(RIGHT(CELL("filename",$B124),LEN(CELL("filename",$B124))-FIND("]",CELL("filename",$B124))),'外部インタフェース一覧(計算用)'!$B:$G,6,FALSE)&amp;"_"&amp;$C127&amp;"_new"</f>
        <v>INTEREST_CHECK_SHEET_2024_FORM_0310_2021_spectate_interested_new</v>
      </c>
      <c r="B127" s="345">
        <f t="shared" si="1"/>
        <v>124</v>
      </c>
      <c r="C127" s="172" t="s">
        <v>1705</v>
      </c>
      <c r="D127" s="172" t="s">
        <v>6183</v>
      </c>
      <c r="E127" s="20" t="str">
        <f ca="1">IF($F127="-", "追加", VLOOKUP($A127, summary!$H:$O, 6, FALSE))</f>
        <v>spectate_interested</v>
      </c>
      <c r="F127" s="20" t="str">
        <f ca="1">IF(VLOOKUP($A127, summary!$H:$O, 7, FALSE)="追加", "-", VLOOKUP($A127, summary!$H:$O, 7, FALSE))</f>
        <v>野球・相撲等観戦　興味がある</v>
      </c>
      <c r="G127" s="172" t="s">
        <v>5214</v>
      </c>
      <c r="H127" s="172" t="s">
        <v>5245</v>
      </c>
      <c r="I127" s="172">
        <v>1</v>
      </c>
      <c r="J127" s="172"/>
      <c r="K127" s="18"/>
      <c r="L127" s="318"/>
      <c r="M127" s="19"/>
      <c r="N127" s="19" t="s">
        <v>6066</v>
      </c>
      <c r="O127" s="357" t="s">
        <v>5291</v>
      </c>
      <c r="P127" s="19"/>
      <c r="Q127" s="297" t="s">
        <v>5263</v>
      </c>
    </row>
    <row r="128" spans="1:17" s="8" customFormat="1" ht="33.75">
      <c r="A128" s="20" t="str" cm="1">
        <f t="array" aca="1" ref="A128" ca="1">VLOOKUP(RIGHT(CELL("filename",$B125),LEN(CELL("filename",$B125))-FIND("]",CELL("filename",$B125))),'外部インタフェース一覧(計算用)'!$B:$G,6,FALSE)&amp;"_"&amp;$C128&amp;"_new"</f>
        <v>INTEREST_CHECK_SHEET_2024_FORM_0310_2021_spectate_want_to_try_new</v>
      </c>
      <c r="B128" s="345">
        <f t="shared" si="1"/>
        <v>125</v>
      </c>
      <c r="C128" s="172" t="s">
        <v>1707</v>
      </c>
      <c r="D128" s="172" t="s">
        <v>6184</v>
      </c>
      <c r="E128" s="20" t="str">
        <f ca="1">IF($F128="-", "追加", VLOOKUP($A128, summary!$H:$O, 6, FALSE))</f>
        <v>spectate_want_to_try</v>
      </c>
      <c r="F128" s="20" t="str">
        <f ca="1">IF(VLOOKUP($A128, summary!$H:$O, 7, FALSE)="追加", "-", VLOOKUP($A128, summary!$H:$O, 7, FALSE))</f>
        <v>野球・相撲等観戦　してみたい</v>
      </c>
      <c r="G128" s="172" t="s">
        <v>5214</v>
      </c>
      <c r="H128" s="172" t="s">
        <v>5245</v>
      </c>
      <c r="I128" s="172">
        <v>1</v>
      </c>
      <c r="J128" s="172"/>
      <c r="K128" s="18"/>
      <c r="L128" s="318"/>
      <c r="M128" s="19"/>
      <c r="N128" s="19" t="s">
        <v>6066</v>
      </c>
      <c r="O128" s="357" t="s">
        <v>5291</v>
      </c>
      <c r="P128" s="19"/>
      <c r="Q128" s="297" t="s">
        <v>5263</v>
      </c>
    </row>
    <row r="129" spans="1:17" s="8" customFormat="1" ht="33.75">
      <c r="A129" s="20" t="str" cm="1">
        <f t="array" aca="1" ref="A129" ca="1">VLOOKUP(RIGHT(CELL("filename",$B126),LEN(CELL("filename",$B126))-FIND("]",CELL("filename",$B126))),'外部インタフェース一覧(計算用)'!$B:$G,6,FALSE)&amp;"_"&amp;$C129&amp;"_new"</f>
        <v>INTEREST_CHECK_SHEET_2024_FORM_0310_2021_spectate_doing_new</v>
      </c>
      <c r="B129" s="345">
        <f t="shared" si="1"/>
        <v>126</v>
      </c>
      <c r="C129" s="172" t="s">
        <v>1709</v>
      </c>
      <c r="D129" s="172" t="s">
        <v>6185</v>
      </c>
      <c r="E129" s="20" t="str">
        <f ca="1">IF($F129="-", "追加", VLOOKUP($A129, summary!$H:$O, 6, FALSE))</f>
        <v>spectate_doing</v>
      </c>
      <c r="F129" s="20" t="str">
        <f ca="1">IF(VLOOKUP($A129, summary!$H:$O, 7, FALSE)="追加", "-", VLOOKUP($A129, summary!$H:$O, 7, FALSE))</f>
        <v>野球・相撲等観戦　している</v>
      </c>
      <c r="G129" s="172" t="s">
        <v>5214</v>
      </c>
      <c r="H129" s="172" t="s">
        <v>5245</v>
      </c>
      <c r="I129" s="172">
        <v>1</v>
      </c>
      <c r="J129" s="172"/>
      <c r="K129" s="18"/>
      <c r="L129" s="318"/>
      <c r="M129" s="19"/>
      <c r="N129" s="19" t="s">
        <v>6066</v>
      </c>
      <c r="O129" s="357" t="s">
        <v>5291</v>
      </c>
      <c r="P129" s="19"/>
      <c r="Q129" s="297" t="s">
        <v>5263</v>
      </c>
    </row>
    <row r="130" spans="1:17" s="8" customFormat="1" ht="33.75">
      <c r="A130" s="20" t="str" cm="1">
        <f t="array" aca="1" ref="A130" ca="1">VLOOKUP(RIGHT(CELL("filename",$B127),LEN(CELL("filename",$B127))-FIND("]",CELL("filename",$B127))),'外部インタフェース一覧(計算用)'!$B:$G,6,FALSE)&amp;"_"&amp;$C130&amp;"_new"</f>
        <v>INTEREST_CHECK_SHEET_2024_FORM_0310_2021_gamble_interested_new</v>
      </c>
      <c r="B130" s="345">
        <f t="shared" si="1"/>
        <v>127</v>
      </c>
      <c r="C130" s="172" t="s">
        <v>1711</v>
      </c>
      <c r="D130" s="172" t="s">
        <v>6186</v>
      </c>
      <c r="E130" s="20" t="str">
        <f ca="1">IF($F130="-", "追加", VLOOKUP($A130, summary!$H:$O, 6, FALSE))</f>
        <v>gamble_interested</v>
      </c>
      <c r="F130" s="20" t="str">
        <f ca="1">IF(VLOOKUP($A130, summary!$H:$O, 7, FALSE)="追加", "-", VLOOKUP($A130, summary!$H:$O, 7, FALSE))</f>
        <v>競馬・競輪・競艇・パチンコ　興味がある</v>
      </c>
      <c r="G130" s="172" t="s">
        <v>5214</v>
      </c>
      <c r="H130" s="172" t="s">
        <v>5245</v>
      </c>
      <c r="I130" s="172">
        <v>1</v>
      </c>
      <c r="J130" s="172"/>
      <c r="K130" s="18"/>
      <c r="L130" s="318"/>
      <c r="M130" s="19"/>
      <c r="N130" s="19" t="s">
        <v>6066</v>
      </c>
      <c r="O130" s="357" t="s">
        <v>5291</v>
      </c>
      <c r="P130" s="19"/>
      <c r="Q130" s="297" t="s">
        <v>5263</v>
      </c>
    </row>
    <row r="131" spans="1:17" s="8" customFormat="1" ht="33.75">
      <c r="A131" s="20" t="str" cm="1">
        <f t="array" aca="1" ref="A131" ca="1">VLOOKUP(RIGHT(CELL("filename",$B128),LEN(CELL("filename",$B128))-FIND("]",CELL("filename",$B128))),'外部インタフェース一覧(計算用)'!$B:$G,6,FALSE)&amp;"_"&amp;$C131&amp;"_new"</f>
        <v>INTEREST_CHECK_SHEET_2024_FORM_0310_2021_gamble_want_to_try_new</v>
      </c>
      <c r="B131" s="345">
        <f t="shared" si="1"/>
        <v>128</v>
      </c>
      <c r="C131" s="172" t="s">
        <v>1713</v>
      </c>
      <c r="D131" s="172" t="s">
        <v>6187</v>
      </c>
      <c r="E131" s="20" t="str">
        <f ca="1">IF($F131="-", "追加", VLOOKUP($A131, summary!$H:$O, 6, FALSE))</f>
        <v>gamble_want_to_try</v>
      </c>
      <c r="F131" s="20" t="str">
        <f ca="1">IF(VLOOKUP($A131, summary!$H:$O, 7, FALSE)="追加", "-", VLOOKUP($A131, summary!$H:$O, 7, FALSE))</f>
        <v>競馬・競輪・競艇・パチンコ　してみたい</v>
      </c>
      <c r="G131" s="172" t="s">
        <v>5214</v>
      </c>
      <c r="H131" s="172" t="s">
        <v>5245</v>
      </c>
      <c r="I131" s="172">
        <v>1</v>
      </c>
      <c r="J131" s="172"/>
      <c r="K131" s="18"/>
      <c r="L131" s="318"/>
      <c r="M131" s="19"/>
      <c r="N131" s="19" t="s">
        <v>6066</v>
      </c>
      <c r="O131" s="357" t="s">
        <v>5291</v>
      </c>
      <c r="P131" s="19"/>
      <c r="Q131" s="297" t="s">
        <v>5263</v>
      </c>
    </row>
    <row r="132" spans="1:17" s="8" customFormat="1" ht="33.75">
      <c r="A132" s="20" t="str" cm="1">
        <f t="array" aca="1" ref="A132" ca="1">VLOOKUP(RIGHT(CELL("filename",$B129),LEN(CELL("filename",$B129))-FIND("]",CELL("filename",$B129))),'外部インタフェース一覧(計算用)'!$B:$G,6,FALSE)&amp;"_"&amp;$C132&amp;"_new"</f>
        <v>INTEREST_CHECK_SHEET_2024_FORM_0310_2021_gamble_doing_new</v>
      </c>
      <c r="B132" s="345">
        <f t="shared" si="1"/>
        <v>129</v>
      </c>
      <c r="C132" s="172" t="s">
        <v>1715</v>
      </c>
      <c r="D132" s="172" t="s">
        <v>6188</v>
      </c>
      <c r="E132" s="20" t="str">
        <f ca="1">IF($F132="-", "追加", VLOOKUP($A132, summary!$H:$O, 6, FALSE))</f>
        <v>gamble_doing</v>
      </c>
      <c r="F132" s="20" t="str">
        <f ca="1">IF(VLOOKUP($A132, summary!$H:$O, 7, FALSE)="追加", "-", VLOOKUP($A132, summary!$H:$O, 7, FALSE))</f>
        <v>競馬・競輪・競艇・パチンコ　している</v>
      </c>
      <c r="G132" s="172" t="s">
        <v>5214</v>
      </c>
      <c r="H132" s="172" t="s">
        <v>5245</v>
      </c>
      <c r="I132" s="172">
        <v>1</v>
      </c>
      <c r="J132" s="172"/>
      <c r="K132" s="18"/>
      <c r="L132" s="318"/>
      <c r="M132" s="19"/>
      <c r="N132" s="19" t="s">
        <v>6066</v>
      </c>
      <c r="O132" s="357" t="s">
        <v>5291</v>
      </c>
      <c r="P132" s="19"/>
      <c r="Q132" s="297" t="s">
        <v>5263</v>
      </c>
    </row>
    <row r="133" spans="1:17" s="8" customFormat="1" ht="33.75">
      <c r="A133" s="20" t="str" cm="1">
        <f t="array" aca="1" ref="A133" ca="1">VLOOKUP(RIGHT(CELL("filename",$B130),LEN(CELL("filename",$B130))-FIND("]",CELL("filename",$B130))),'外部インタフェース一覧(計算用)'!$B:$G,6,FALSE)&amp;"_"&amp;$C133&amp;"_new"</f>
        <v>INTEREST_CHECK_SHEET_2024_FORM_0310_2021_knitting_interested_new</v>
      </c>
      <c r="B133" s="345">
        <f t="shared" si="1"/>
        <v>130</v>
      </c>
      <c r="C133" s="172" t="s">
        <v>1717</v>
      </c>
      <c r="D133" s="172" t="s">
        <v>6189</v>
      </c>
      <c r="E133" s="20" t="str">
        <f ca="1">IF($F133="-", "追加", VLOOKUP($A133, summary!$H:$O, 6, FALSE))</f>
        <v>knitting_interested</v>
      </c>
      <c r="F133" s="20" t="str">
        <f ca="1">IF(VLOOKUP($A133, summary!$H:$O, 7, FALSE)="追加", "-", VLOOKUP($A133, summary!$H:$O, 7, FALSE))</f>
        <v>編み物　興味がある</v>
      </c>
      <c r="G133" s="172" t="s">
        <v>5214</v>
      </c>
      <c r="H133" s="172" t="s">
        <v>5245</v>
      </c>
      <c r="I133" s="172">
        <v>1</v>
      </c>
      <c r="J133" s="172"/>
      <c r="K133" s="18"/>
      <c r="L133" s="318"/>
      <c r="M133" s="19"/>
      <c r="N133" s="19" t="s">
        <v>6066</v>
      </c>
      <c r="O133" s="357" t="s">
        <v>5291</v>
      </c>
      <c r="P133" s="19"/>
      <c r="Q133" s="297" t="s">
        <v>5263</v>
      </c>
    </row>
    <row r="134" spans="1:17" s="8" customFormat="1" ht="33.75">
      <c r="A134" s="20" t="str" cm="1">
        <f t="array" aca="1" ref="A134" ca="1">VLOOKUP(RIGHT(CELL("filename",$B131),LEN(CELL("filename",$B131))-FIND("]",CELL("filename",$B131))),'外部インタフェース一覧(計算用)'!$B:$G,6,FALSE)&amp;"_"&amp;$C134&amp;"_new"</f>
        <v>INTEREST_CHECK_SHEET_2024_FORM_0310_2021_knitting_want_to_try_new</v>
      </c>
      <c r="B134" s="345">
        <f t="shared" ref="B134:B164" si="2">B133+1</f>
        <v>131</v>
      </c>
      <c r="C134" s="172" t="s">
        <v>1719</v>
      </c>
      <c r="D134" s="172" t="s">
        <v>6190</v>
      </c>
      <c r="E134" s="20" t="str">
        <f ca="1">IF($F134="-", "追加", VLOOKUP($A134, summary!$H:$O, 6, FALSE))</f>
        <v>knitting_want_to_try</v>
      </c>
      <c r="F134" s="20" t="str">
        <f ca="1">IF(VLOOKUP($A134, summary!$H:$O, 7, FALSE)="追加", "-", VLOOKUP($A134, summary!$H:$O, 7, FALSE))</f>
        <v>編み物　してみたい</v>
      </c>
      <c r="G134" s="172" t="s">
        <v>5214</v>
      </c>
      <c r="H134" s="172" t="s">
        <v>5245</v>
      </c>
      <c r="I134" s="172">
        <v>1</v>
      </c>
      <c r="J134" s="172"/>
      <c r="K134" s="18"/>
      <c r="L134" s="318"/>
      <c r="M134" s="19"/>
      <c r="N134" s="19" t="s">
        <v>6066</v>
      </c>
      <c r="O134" s="357" t="s">
        <v>5291</v>
      </c>
      <c r="P134" s="19"/>
      <c r="Q134" s="297" t="s">
        <v>5263</v>
      </c>
    </row>
    <row r="135" spans="1:17" s="8" customFormat="1" ht="33.75">
      <c r="A135" s="20" t="str" cm="1">
        <f t="array" aca="1" ref="A135" ca="1">VLOOKUP(RIGHT(CELL("filename",$B132),LEN(CELL("filename",$B132))-FIND("]",CELL("filename",$B132))),'外部インタフェース一覧(計算用)'!$B:$G,6,FALSE)&amp;"_"&amp;$C135&amp;"_new"</f>
        <v>INTEREST_CHECK_SHEET_2024_FORM_0310_2021_knitting_doing_new</v>
      </c>
      <c r="B135" s="345">
        <f t="shared" si="2"/>
        <v>132</v>
      </c>
      <c r="C135" s="172" t="s">
        <v>1721</v>
      </c>
      <c r="D135" s="172" t="s">
        <v>6191</v>
      </c>
      <c r="E135" s="20" t="str">
        <f ca="1">IF($F135="-", "追加", VLOOKUP($A135, summary!$H:$O, 6, FALSE))</f>
        <v>knitting_doing</v>
      </c>
      <c r="F135" s="20" t="str">
        <f ca="1">IF(VLOOKUP($A135, summary!$H:$O, 7, FALSE)="追加", "-", VLOOKUP($A135, summary!$H:$O, 7, FALSE))</f>
        <v>編み物　している</v>
      </c>
      <c r="G135" s="172" t="s">
        <v>5214</v>
      </c>
      <c r="H135" s="172" t="s">
        <v>5245</v>
      </c>
      <c r="I135" s="172">
        <v>1</v>
      </c>
      <c r="J135" s="172"/>
      <c r="K135" s="18"/>
      <c r="L135" s="318"/>
      <c r="M135" s="19"/>
      <c r="N135" s="19" t="s">
        <v>6066</v>
      </c>
      <c r="O135" s="357" t="s">
        <v>5291</v>
      </c>
      <c r="P135" s="19"/>
      <c r="Q135" s="297" t="s">
        <v>5263</v>
      </c>
    </row>
    <row r="136" spans="1:17" s="8" customFormat="1" ht="33.75">
      <c r="A136" s="20" t="str" cm="1">
        <f t="array" aca="1" ref="A136" ca="1">VLOOKUP(RIGHT(CELL("filename",$B133),LEN(CELL("filename",$B133))-FIND("]",CELL("filename",$B133))),'外部インタフェース一覧(計算用)'!$B:$G,6,FALSE)&amp;"_"&amp;$C136&amp;"_new"</f>
        <v>INTEREST_CHECK_SHEET_2024_FORM_0310_2021_sewing_interested_new</v>
      </c>
      <c r="B136" s="345">
        <f t="shared" si="2"/>
        <v>133</v>
      </c>
      <c r="C136" s="172" t="s">
        <v>1723</v>
      </c>
      <c r="D136" s="172" t="s">
        <v>6192</v>
      </c>
      <c r="E136" s="20" t="str">
        <f ca="1">IF($F136="-", "追加", VLOOKUP($A136, summary!$H:$O, 6, FALSE))</f>
        <v>sewing_interested</v>
      </c>
      <c r="F136" s="20" t="str">
        <f ca="1">IF(VLOOKUP($A136, summary!$H:$O, 7, FALSE)="追加", "-", VLOOKUP($A136, summary!$H:$O, 7, FALSE))</f>
        <v>針仕事　興味がある</v>
      </c>
      <c r="G136" s="172" t="s">
        <v>5214</v>
      </c>
      <c r="H136" s="172" t="s">
        <v>5245</v>
      </c>
      <c r="I136" s="172">
        <v>1</v>
      </c>
      <c r="J136" s="172"/>
      <c r="K136" s="18"/>
      <c r="L136" s="318"/>
      <c r="M136" s="19"/>
      <c r="N136" s="19" t="s">
        <v>6066</v>
      </c>
      <c r="O136" s="357" t="s">
        <v>5291</v>
      </c>
      <c r="P136" s="19"/>
      <c r="Q136" s="297" t="s">
        <v>5263</v>
      </c>
    </row>
    <row r="137" spans="1:17" s="8" customFormat="1" ht="33.75">
      <c r="A137" s="20" t="str" cm="1">
        <f t="array" aca="1" ref="A137" ca="1">VLOOKUP(RIGHT(CELL("filename",$B134),LEN(CELL("filename",$B134))-FIND("]",CELL("filename",$B134))),'外部インタフェース一覧(計算用)'!$B:$G,6,FALSE)&amp;"_"&amp;$C137&amp;"_new"</f>
        <v>INTEREST_CHECK_SHEET_2024_FORM_0310_2021_sewing_want_to_try_new</v>
      </c>
      <c r="B137" s="345">
        <f t="shared" si="2"/>
        <v>134</v>
      </c>
      <c r="C137" s="172" t="s">
        <v>1725</v>
      </c>
      <c r="D137" s="172" t="s">
        <v>6193</v>
      </c>
      <c r="E137" s="20" t="str">
        <f ca="1">IF($F137="-", "追加", VLOOKUP($A137, summary!$H:$O, 6, FALSE))</f>
        <v>sewing_want_to_try</v>
      </c>
      <c r="F137" s="20" t="str">
        <f ca="1">IF(VLOOKUP($A137, summary!$H:$O, 7, FALSE)="追加", "-", VLOOKUP($A137, summary!$H:$O, 7, FALSE))</f>
        <v>針仕事　してみたい</v>
      </c>
      <c r="G137" s="172" t="s">
        <v>5214</v>
      </c>
      <c r="H137" s="172" t="s">
        <v>5245</v>
      </c>
      <c r="I137" s="172">
        <v>1</v>
      </c>
      <c r="J137" s="172"/>
      <c r="K137" s="18"/>
      <c r="L137" s="318"/>
      <c r="M137" s="19"/>
      <c r="N137" s="19" t="s">
        <v>6066</v>
      </c>
      <c r="O137" s="357" t="s">
        <v>5291</v>
      </c>
      <c r="P137" s="19"/>
      <c r="Q137" s="297" t="s">
        <v>5263</v>
      </c>
    </row>
    <row r="138" spans="1:17" s="8" customFormat="1" ht="33.75">
      <c r="A138" s="20" t="str" cm="1">
        <f t="array" aca="1" ref="A138" ca="1">VLOOKUP(RIGHT(CELL("filename",$B135),LEN(CELL("filename",$B135))-FIND("]",CELL("filename",$B135))),'外部インタフェース一覧(計算用)'!$B:$G,6,FALSE)&amp;"_"&amp;$C138&amp;"_new"</f>
        <v>INTEREST_CHECK_SHEET_2024_FORM_0310_2021_sewing_doing_new</v>
      </c>
      <c r="B138" s="345">
        <f t="shared" si="2"/>
        <v>135</v>
      </c>
      <c r="C138" s="172" t="s">
        <v>1727</v>
      </c>
      <c r="D138" s="172" t="s">
        <v>6194</v>
      </c>
      <c r="E138" s="20" t="str">
        <f ca="1">IF($F138="-", "追加", VLOOKUP($A138, summary!$H:$O, 6, FALSE))</f>
        <v>sewing_doing</v>
      </c>
      <c r="F138" s="20" t="str">
        <f ca="1">IF(VLOOKUP($A138, summary!$H:$O, 7, FALSE)="追加", "-", VLOOKUP($A138, summary!$H:$O, 7, FALSE))</f>
        <v>針仕事　している</v>
      </c>
      <c r="G138" s="172" t="s">
        <v>5214</v>
      </c>
      <c r="H138" s="172" t="s">
        <v>5245</v>
      </c>
      <c r="I138" s="172">
        <v>1</v>
      </c>
      <c r="J138" s="172"/>
      <c r="K138" s="18"/>
      <c r="L138" s="318"/>
      <c r="M138" s="19"/>
      <c r="N138" s="19" t="s">
        <v>6066</v>
      </c>
      <c r="O138" s="357" t="s">
        <v>5291</v>
      </c>
      <c r="P138" s="19"/>
      <c r="Q138" s="297" t="s">
        <v>5263</v>
      </c>
    </row>
    <row r="139" spans="1:17" s="8" customFormat="1" ht="33.75">
      <c r="A139" s="20" t="str" cm="1">
        <f t="array" aca="1" ref="A139" ca="1">VLOOKUP(RIGHT(CELL("filename",$B136),LEN(CELL("filename",$B136))-FIND("]",CELL("filename",$B136))),'外部インタフェース一覧(計算用)'!$B:$G,6,FALSE)&amp;"_"&amp;$C139&amp;"_new"</f>
        <v>INTEREST_CHECK_SHEET_2024_FORM_0310_2021_field_interested_new</v>
      </c>
      <c r="B139" s="345">
        <f t="shared" si="2"/>
        <v>136</v>
      </c>
      <c r="C139" s="172" t="s">
        <v>1729</v>
      </c>
      <c r="D139" s="172" t="s">
        <v>6195</v>
      </c>
      <c r="E139" s="20" t="str">
        <f ca="1">IF($F139="-", "追加", VLOOKUP($A139, summary!$H:$O, 6, FALSE))</f>
        <v>field_interested</v>
      </c>
      <c r="F139" s="20" t="str">
        <f ca="1">IF(VLOOKUP($A139, summary!$H:$O, 7, FALSE)="追加", "-", VLOOKUP($A139, summary!$H:$O, 7, FALSE))</f>
        <v>畑仕事　興味がある</v>
      </c>
      <c r="G139" s="172" t="s">
        <v>5214</v>
      </c>
      <c r="H139" s="172" t="s">
        <v>5245</v>
      </c>
      <c r="I139" s="172">
        <v>1</v>
      </c>
      <c r="J139" s="172"/>
      <c r="K139" s="18"/>
      <c r="L139" s="318"/>
      <c r="M139" s="19"/>
      <c r="N139" s="19" t="s">
        <v>6066</v>
      </c>
      <c r="O139" s="357" t="s">
        <v>5291</v>
      </c>
      <c r="P139" s="19"/>
      <c r="Q139" s="297" t="s">
        <v>5263</v>
      </c>
    </row>
    <row r="140" spans="1:17" s="8" customFormat="1" ht="33.75">
      <c r="A140" s="20" t="str" cm="1">
        <f t="array" aca="1" ref="A140" ca="1">VLOOKUP(RIGHT(CELL("filename",$B137),LEN(CELL("filename",$B137))-FIND("]",CELL("filename",$B137))),'外部インタフェース一覧(計算用)'!$B:$G,6,FALSE)&amp;"_"&amp;$C140&amp;"_new"</f>
        <v>INTEREST_CHECK_SHEET_2024_FORM_0310_2021_field_want_to_try_new</v>
      </c>
      <c r="B140" s="345">
        <f t="shared" si="2"/>
        <v>137</v>
      </c>
      <c r="C140" s="172" t="s">
        <v>1731</v>
      </c>
      <c r="D140" s="172" t="s">
        <v>6196</v>
      </c>
      <c r="E140" s="20" t="str">
        <f ca="1">IF($F140="-", "追加", VLOOKUP($A140, summary!$H:$O, 6, FALSE))</f>
        <v>field_want_to_try</v>
      </c>
      <c r="F140" s="20" t="str">
        <f ca="1">IF(VLOOKUP($A140, summary!$H:$O, 7, FALSE)="追加", "-", VLOOKUP($A140, summary!$H:$O, 7, FALSE))</f>
        <v>畑仕事　してみたい</v>
      </c>
      <c r="G140" s="172" t="s">
        <v>5214</v>
      </c>
      <c r="H140" s="172" t="s">
        <v>5245</v>
      </c>
      <c r="I140" s="172">
        <v>1</v>
      </c>
      <c r="J140" s="172"/>
      <c r="K140" s="18"/>
      <c r="L140" s="318"/>
      <c r="M140" s="19"/>
      <c r="N140" s="19" t="s">
        <v>6066</v>
      </c>
      <c r="O140" s="357" t="s">
        <v>5291</v>
      </c>
      <c r="P140" s="19"/>
      <c r="Q140" s="297" t="s">
        <v>5263</v>
      </c>
    </row>
    <row r="141" spans="1:17" s="8" customFormat="1" ht="33.75">
      <c r="A141" s="20" t="str" cm="1">
        <f t="array" aca="1" ref="A141" ca="1">VLOOKUP(RIGHT(CELL("filename",$B138),LEN(CELL("filename",$B138))-FIND("]",CELL("filename",$B138))),'外部インタフェース一覧(計算用)'!$B:$G,6,FALSE)&amp;"_"&amp;$C141&amp;"_new"</f>
        <v>INTEREST_CHECK_SHEET_2024_FORM_0310_2021_field_doing_new</v>
      </c>
      <c r="B141" s="345">
        <f t="shared" si="2"/>
        <v>138</v>
      </c>
      <c r="C141" s="172" t="s">
        <v>1733</v>
      </c>
      <c r="D141" s="172" t="s">
        <v>6197</v>
      </c>
      <c r="E141" s="20" t="str">
        <f ca="1">IF($F141="-", "追加", VLOOKUP($A141, summary!$H:$O, 6, FALSE))</f>
        <v>field_doing</v>
      </c>
      <c r="F141" s="20" t="str">
        <f ca="1">IF(VLOOKUP($A141, summary!$H:$O, 7, FALSE)="追加", "-", VLOOKUP($A141, summary!$H:$O, 7, FALSE))</f>
        <v>畑仕事　している</v>
      </c>
      <c r="G141" s="172" t="s">
        <v>5214</v>
      </c>
      <c r="H141" s="172" t="s">
        <v>5245</v>
      </c>
      <c r="I141" s="172">
        <v>1</v>
      </c>
      <c r="J141" s="172"/>
      <c r="K141" s="18"/>
      <c r="L141" s="318"/>
      <c r="M141" s="19"/>
      <c r="N141" s="19" t="s">
        <v>6066</v>
      </c>
      <c r="O141" s="357" t="s">
        <v>5291</v>
      </c>
      <c r="P141" s="19"/>
      <c r="Q141" s="297" t="s">
        <v>5263</v>
      </c>
    </row>
    <row r="142" spans="1:17" s="8" customFormat="1" ht="33.75">
      <c r="A142" s="20" t="str" cm="1">
        <f t="array" aca="1" ref="A142" ca="1">VLOOKUP(RIGHT(CELL("filename",$B139),LEN(CELL("filename",$B139))-FIND("]",CELL("filename",$B139))),'外部インタフェース一覧(計算用)'!$B:$G,6,FALSE)&amp;"_"&amp;$C142&amp;"_new"</f>
        <v>INTEREST_CHECK_SHEET_2024_FORM_0310_2021_job_interested_new</v>
      </c>
      <c r="B142" s="345">
        <f t="shared" si="2"/>
        <v>139</v>
      </c>
      <c r="C142" s="172" t="s">
        <v>1735</v>
      </c>
      <c r="D142" s="172" t="s">
        <v>6198</v>
      </c>
      <c r="E142" s="20" t="str">
        <f ca="1">IF($F142="-", "追加", VLOOKUP($A142, summary!$H:$O, 6, FALSE))</f>
        <v>job_interested</v>
      </c>
      <c r="F142" s="20" t="str">
        <f ca="1">IF(VLOOKUP($A142, summary!$H:$O, 7, FALSE)="追加", "-", VLOOKUP($A142, summary!$H:$O, 7, FALSE))</f>
        <v>賃金を伴う仕事　興味がある</v>
      </c>
      <c r="G142" s="172" t="s">
        <v>5214</v>
      </c>
      <c r="H142" s="172" t="s">
        <v>5245</v>
      </c>
      <c r="I142" s="172">
        <v>1</v>
      </c>
      <c r="J142" s="172"/>
      <c r="K142" s="18"/>
      <c r="L142" s="318"/>
      <c r="M142" s="19"/>
      <c r="N142" s="19" t="s">
        <v>6066</v>
      </c>
      <c r="O142" s="357" t="s">
        <v>5291</v>
      </c>
      <c r="P142" s="19"/>
      <c r="Q142" s="297" t="s">
        <v>5263</v>
      </c>
    </row>
    <row r="143" spans="1:17" s="8" customFormat="1" ht="33.75">
      <c r="A143" s="20" t="str" cm="1">
        <f t="array" aca="1" ref="A143" ca="1">VLOOKUP(RIGHT(CELL("filename",$B140),LEN(CELL("filename",$B140))-FIND("]",CELL("filename",$B140))),'外部インタフェース一覧(計算用)'!$B:$G,6,FALSE)&amp;"_"&amp;$C143&amp;"_new"</f>
        <v>INTEREST_CHECK_SHEET_2024_FORM_0310_2021_job_want_to_try_new</v>
      </c>
      <c r="B143" s="345">
        <f t="shared" si="2"/>
        <v>140</v>
      </c>
      <c r="C143" s="172" t="s">
        <v>1737</v>
      </c>
      <c r="D143" s="172" t="s">
        <v>6199</v>
      </c>
      <c r="E143" s="20" t="str">
        <f ca="1">IF($F143="-", "追加", VLOOKUP($A143, summary!$H:$O, 6, FALSE))</f>
        <v>job_want_to_try</v>
      </c>
      <c r="F143" s="20" t="str">
        <f ca="1">IF(VLOOKUP($A143, summary!$H:$O, 7, FALSE)="追加", "-", VLOOKUP($A143, summary!$H:$O, 7, FALSE))</f>
        <v>賃金を伴う仕事　してみたい</v>
      </c>
      <c r="G143" s="172" t="s">
        <v>5214</v>
      </c>
      <c r="H143" s="172" t="s">
        <v>5245</v>
      </c>
      <c r="I143" s="172">
        <v>1</v>
      </c>
      <c r="J143" s="172"/>
      <c r="K143" s="18"/>
      <c r="L143" s="318"/>
      <c r="M143" s="19"/>
      <c r="N143" s="19" t="s">
        <v>6066</v>
      </c>
      <c r="O143" s="357" t="s">
        <v>5291</v>
      </c>
      <c r="P143" s="19"/>
      <c r="Q143" s="297" t="s">
        <v>5263</v>
      </c>
    </row>
    <row r="144" spans="1:17" s="8" customFormat="1" ht="33.75">
      <c r="A144" s="20" t="str" cm="1">
        <f t="array" aca="1" ref="A144" ca="1">VLOOKUP(RIGHT(CELL("filename",$B141),LEN(CELL("filename",$B141))-FIND("]",CELL("filename",$B141))),'外部インタフェース一覧(計算用)'!$B:$G,6,FALSE)&amp;"_"&amp;$C144&amp;"_new"</f>
        <v>INTEREST_CHECK_SHEET_2024_FORM_0310_2021_job_doing_new</v>
      </c>
      <c r="B144" s="345">
        <f t="shared" si="2"/>
        <v>141</v>
      </c>
      <c r="C144" s="172" t="s">
        <v>1739</v>
      </c>
      <c r="D144" s="172" t="s">
        <v>6200</v>
      </c>
      <c r="E144" s="20" t="str">
        <f ca="1">IF($F144="-", "追加", VLOOKUP($A144, summary!$H:$O, 6, FALSE))</f>
        <v>job_doing</v>
      </c>
      <c r="F144" s="20" t="str">
        <f ca="1">IF(VLOOKUP($A144, summary!$H:$O, 7, FALSE)="追加", "-", VLOOKUP($A144, summary!$H:$O, 7, FALSE))</f>
        <v>賃金を伴う仕事　している</v>
      </c>
      <c r="G144" s="172" t="s">
        <v>5214</v>
      </c>
      <c r="H144" s="172" t="s">
        <v>5245</v>
      </c>
      <c r="I144" s="172">
        <v>1</v>
      </c>
      <c r="J144" s="172"/>
      <c r="K144" s="18"/>
      <c r="L144" s="318"/>
      <c r="M144" s="19"/>
      <c r="N144" s="19" t="s">
        <v>6066</v>
      </c>
      <c r="O144" s="357" t="s">
        <v>5291</v>
      </c>
      <c r="P144" s="19"/>
      <c r="Q144" s="297" t="s">
        <v>5263</v>
      </c>
    </row>
    <row r="145" spans="1:17" s="8" customFormat="1" ht="33.75">
      <c r="A145" s="20" t="str" cm="1">
        <f t="array" aca="1" ref="A145" ca="1">VLOOKUP(RIGHT(CELL("filename",$B142),LEN(CELL("filename",$B142))-FIND("]",CELL("filename",$B142))),'外部インタフェース一覧(計算用)'!$B:$G,6,FALSE)&amp;"_"&amp;$C145&amp;"_new"</f>
        <v>INTEREST_CHECK_SHEET_2024_FORM_0310_2021_traveling_interested_new</v>
      </c>
      <c r="B145" s="345">
        <f t="shared" si="2"/>
        <v>142</v>
      </c>
      <c r="C145" s="172" t="s">
        <v>1741</v>
      </c>
      <c r="D145" s="172" t="s">
        <v>6201</v>
      </c>
      <c r="E145" s="20" t="str">
        <f ca="1">IF($F145="-", "追加", VLOOKUP($A145, summary!$H:$O, 6, FALSE))</f>
        <v>traveling_interested</v>
      </c>
      <c r="F145" s="20" t="str">
        <f ca="1">IF(VLOOKUP($A145, summary!$H:$O, 7, FALSE)="追加", "-", VLOOKUP($A145, summary!$H:$O, 7, FALSE))</f>
        <v>旅行・温泉　興味がある</v>
      </c>
      <c r="G145" s="172" t="s">
        <v>5214</v>
      </c>
      <c r="H145" s="172" t="s">
        <v>5245</v>
      </c>
      <c r="I145" s="172">
        <v>1</v>
      </c>
      <c r="J145" s="172"/>
      <c r="K145" s="18"/>
      <c r="L145" s="318"/>
      <c r="M145" s="19"/>
      <c r="N145" s="19" t="s">
        <v>6066</v>
      </c>
      <c r="O145" s="19" t="s">
        <v>5291</v>
      </c>
      <c r="P145" s="19"/>
      <c r="Q145" s="297" t="s">
        <v>5263</v>
      </c>
    </row>
    <row r="146" spans="1:17" s="8" customFormat="1" ht="33.75">
      <c r="A146" s="20" t="str" cm="1">
        <f t="array" aca="1" ref="A146" ca="1">VLOOKUP(RIGHT(CELL("filename",$B143),LEN(CELL("filename",$B143))-FIND("]",CELL("filename",$B143))),'外部インタフェース一覧(計算用)'!$B:$G,6,FALSE)&amp;"_"&amp;$C146&amp;"_new"</f>
        <v>INTEREST_CHECK_SHEET_2024_FORM_0310_2021_traveling_want_to_try_new</v>
      </c>
      <c r="B146" s="345">
        <f t="shared" si="2"/>
        <v>143</v>
      </c>
      <c r="C146" s="172" t="s">
        <v>1743</v>
      </c>
      <c r="D146" s="172" t="s">
        <v>6202</v>
      </c>
      <c r="E146" s="20" t="str">
        <f ca="1">IF($F146="-", "追加", VLOOKUP($A146, summary!$H:$O, 6, FALSE))</f>
        <v>traveling_want_to_try</v>
      </c>
      <c r="F146" s="20" t="str">
        <f ca="1">IF(VLOOKUP($A146, summary!$H:$O, 7, FALSE)="追加", "-", VLOOKUP($A146, summary!$H:$O, 7, FALSE))</f>
        <v>旅行・温泉　してみたい</v>
      </c>
      <c r="G146" s="172" t="s">
        <v>5214</v>
      </c>
      <c r="H146" s="172" t="s">
        <v>5245</v>
      </c>
      <c r="I146" s="172">
        <v>1</v>
      </c>
      <c r="J146" s="172"/>
      <c r="K146" s="18"/>
      <c r="L146" s="318"/>
      <c r="M146" s="19"/>
      <c r="N146" s="19" t="s">
        <v>6066</v>
      </c>
      <c r="O146" s="357" t="s">
        <v>5291</v>
      </c>
      <c r="P146" s="19"/>
      <c r="Q146" s="297" t="s">
        <v>5263</v>
      </c>
    </row>
    <row r="147" spans="1:17" s="8" customFormat="1" ht="33.75">
      <c r="A147" s="20" t="str" cm="1">
        <f t="array" aca="1" ref="A147" ca="1">VLOOKUP(RIGHT(CELL("filename",$B144),LEN(CELL("filename",$B144))-FIND("]",CELL("filename",$B144))),'外部インタフェース一覧(計算用)'!$B:$G,6,FALSE)&amp;"_"&amp;$C147&amp;"_new"</f>
        <v>INTEREST_CHECK_SHEET_2024_FORM_0310_2021_traveling_doing_new</v>
      </c>
      <c r="B147" s="345">
        <f t="shared" si="2"/>
        <v>144</v>
      </c>
      <c r="C147" s="172" t="s">
        <v>1745</v>
      </c>
      <c r="D147" s="172" t="s">
        <v>6203</v>
      </c>
      <c r="E147" s="20" t="str">
        <f ca="1">IF($F147="-", "追加", VLOOKUP($A147, summary!$H:$O, 6, FALSE))</f>
        <v>traveling_doing</v>
      </c>
      <c r="F147" s="20" t="str">
        <f ca="1">IF(VLOOKUP($A147, summary!$H:$O, 7, FALSE)="追加", "-", VLOOKUP($A147, summary!$H:$O, 7, FALSE))</f>
        <v>旅行・温泉　している</v>
      </c>
      <c r="G147" s="172" t="s">
        <v>5214</v>
      </c>
      <c r="H147" s="172" t="s">
        <v>5245</v>
      </c>
      <c r="I147" s="172">
        <v>1</v>
      </c>
      <c r="J147" s="172"/>
      <c r="K147" s="18"/>
      <c r="L147" s="318"/>
      <c r="M147" s="19"/>
      <c r="N147" s="19" t="s">
        <v>6066</v>
      </c>
      <c r="O147" s="357" t="s">
        <v>5291</v>
      </c>
      <c r="P147" s="19"/>
      <c r="Q147" s="297" t="s">
        <v>5263</v>
      </c>
    </row>
    <row r="148" spans="1:17" s="8" customFormat="1" ht="33.75">
      <c r="A148" s="20" t="str" cm="1">
        <f t="array" aca="1" ref="A148" ca="1">VLOOKUP(RIGHT(CELL("filename",$B145),LEN(CELL("filename",$B145))-FIND("]",CELL("filename",$B145))),'外部インタフェース一覧(計算用)'!$B:$G,6,FALSE)&amp;"_"&amp;$C148&amp;"_new"</f>
        <v>INTEREST_CHECK_SHEET_2024_FORM_0310_2021_other01_new</v>
      </c>
      <c r="B148" s="345">
        <f t="shared" si="2"/>
        <v>145</v>
      </c>
      <c r="C148" s="172" t="s">
        <v>6204</v>
      </c>
      <c r="D148" s="175" t="s">
        <v>6205</v>
      </c>
      <c r="E148" s="20" t="str">
        <f ca="1">IF($F148="-", "追加", VLOOKUP($A148, summary!$H:$O, 6, FALSE))</f>
        <v>other01</v>
      </c>
      <c r="F148" s="20" t="str">
        <f ca="1">IF(VLOOKUP($A148, summary!$H:$O, 7, FALSE)="追加", "-", VLOOKUP($A148, summary!$H:$O, 7, FALSE))</f>
        <v>その他（１）　　その他（1）内容</v>
      </c>
      <c r="G148" s="172" t="s">
        <v>5220</v>
      </c>
      <c r="H148" s="172" t="s">
        <v>5415</v>
      </c>
      <c r="I148" s="172">
        <v>50</v>
      </c>
      <c r="J148" s="172"/>
      <c r="K148" s="18"/>
      <c r="L148" s="318"/>
      <c r="M148" s="19"/>
      <c r="N148" s="19"/>
      <c r="O148" s="49" t="s">
        <v>5335</v>
      </c>
      <c r="P148" s="200" t="s">
        <v>5336</v>
      </c>
      <c r="Q148" s="179" t="s">
        <v>5811</v>
      </c>
    </row>
    <row r="149" spans="1:17" s="8" customFormat="1" ht="33.75">
      <c r="A149" s="20" t="str" cm="1">
        <f t="array" aca="1" ref="A149" ca="1">VLOOKUP(RIGHT(CELL("filename",$B146),LEN(CELL("filename",$B146))-FIND("]",CELL("filename",$B146))),'外部インタフェース一覧(計算用)'!$B:$G,6,FALSE)&amp;"_"&amp;$C149&amp;"_new"</f>
        <v>INTEREST_CHECK_SHEET_2024_FORM_0310_2021_other01_interested_new</v>
      </c>
      <c r="B149" s="345">
        <f t="shared" si="2"/>
        <v>146</v>
      </c>
      <c r="C149" s="172" t="s">
        <v>1749</v>
      </c>
      <c r="D149" s="172" t="s">
        <v>6206</v>
      </c>
      <c r="E149" s="20" t="str">
        <f ca="1">IF($F149="-", "追加", VLOOKUP($A149, summary!$H:$O, 6, FALSE))</f>
        <v>other01_interested</v>
      </c>
      <c r="F149" s="20" t="str">
        <f ca="1">IF(VLOOKUP($A149, summary!$H:$O, 7, FALSE)="追加", "-", VLOOKUP($A149, summary!$H:$O, 7, FALSE))</f>
        <v>その他（１）　興味がある</v>
      </c>
      <c r="G149" s="172" t="s">
        <v>5214</v>
      </c>
      <c r="H149" s="172" t="s">
        <v>5245</v>
      </c>
      <c r="I149" s="172">
        <v>1</v>
      </c>
      <c r="J149" s="172"/>
      <c r="K149" s="18"/>
      <c r="L149" s="318"/>
      <c r="M149" s="19"/>
      <c r="N149" s="19" t="s">
        <v>6066</v>
      </c>
      <c r="O149" s="19" t="s">
        <v>5291</v>
      </c>
      <c r="P149" s="19"/>
      <c r="Q149" s="297" t="s">
        <v>5263</v>
      </c>
    </row>
    <row r="150" spans="1:17" s="8" customFormat="1" ht="33.75">
      <c r="A150" s="20" t="str" cm="1">
        <f t="array" aca="1" ref="A150" ca="1">VLOOKUP(RIGHT(CELL("filename",$B147),LEN(CELL("filename",$B147))-FIND("]",CELL("filename",$B147))),'外部インタフェース一覧(計算用)'!$B:$G,6,FALSE)&amp;"_"&amp;$C150&amp;"_new"</f>
        <v>INTEREST_CHECK_SHEET_2024_FORM_0310_2021_other01_want_to_try_new</v>
      </c>
      <c r="B150" s="345">
        <f t="shared" si="2"/>
        <v>147</v>
      </c>
      <c r="C150" s="172" t="s">
        <v>1751</v>
      </c>
      <c r="D150" s="172" t="s">
        <v>6207</v>
      </c>
      <c r="E150" s="20" t="str">
        <f ca="1">IF($F150="-", "追加", VLOOKUP($A150, summary!$H:$O, 6, FALSE))</f>
        <v>other01_want_to_try</v>
      </c>
      <c r="F150" s="20" t="str">
        <f ca="1">IF(VLOOKUP($A150, summary!$H:$O, 7, FALSE)="追加", "-", VLOOKUP($A150, summary!$H:$O, 7, FALSE))</f>
        <v>その他（１）　してみたい</v>
      </c>
      <c r="G150" s="172" t="s">
        <v>5214</v>
      </c>
      <c r="H150" s="172" t="s">
        <v>5245</v>
      </c>
      <c r="I150" s="172">
        <v>1</v>
      </c>
      <c r="J150" s="172"/>
      <c r="K150" s="18"/>
      <c r="L150" s="318"/>
      <c r="M150" s="19"/>
      <c r="N150" s="19" t="s">
        <v>6066</v>
      </c>
      <c r="O150" s="19" t="s">
        <v>5291</v>
      </c>
      <c r="P150" s="19"/>
      <c r="Q150" s="297" t="s">
        <v>5263</v>
      </c>
    </row>
    <row r="151" spans="1:17" s="8" customFormat="1" ht="33.75">
      <c r="A151" s="20" t="str" cm="1">
        <f t="array" aca="1" ref="A151" ca="1">VLOOKUP(RIGHT(CELL("filename",$B148),LEN(CELL("filename",$B148))-FIND("]",CELL("filename",$B148))),'外部インタフェース一覧(計算用)'!$B:$G,6,FALSE)&amp;"_"&amp;$C151&amp;"_new"</f>
        <v>INTEREST_CHECK_SHEET_2024_FORM_0310_2021_other01_doing_new</v>
      </c>
      <c r="B151" s="345">
        <f t="shared" si="2"/>
        <v>148</v>
      </c>
      <c r="C151" s="172" t="s">
        <v>1753</v>
      </c>
      <c r="D151" s="172" t="s">
        <v>6208</v>
      </c>
      <c r="E151" s="20" t="str">
        <f ca="1">IF($F151="-", "追加", VLOOKUP($A151, summary!$H:$O, 6, FALSE))</f>
        <v>other01_doing</v>
      </c>
      <c r="F151" s="20" t="str">
        <f ca="1">IF(VLOOKUP($A151, summary!$H:$O, 7, FALSE)="追加", "-", VLOOKUP($A151, summary!$H:$O, 7, FALSE))</f>
        <v>その他（１）　している</v>
      </c>
      <c r="G151" s="172" t="s">
        <v>5214</v>
      </c>
      <c r="H151" s="172" t="s">
        <v>5245</v>
      </c>
      <c r="I151" s="172">
        <v>1</v>
      </c>
      <c r="J151" s="172"/>
      <c r="K151" s="18"/>
      <c r="L151" s="318"/>
      <c r="M151" s="172"/>
      <c r="N151" s="19" t="s">
        <v>6066</v>
      </c>
      <c r="O151" s="318" t="s">
        <v>5291</v>
      </c>
      <c r="P151" s="19"/>
      <c r="Q151" s="297" t="s">
        <v>5263</v>
      </c>
    </row>
    <row r="152" spans="1:17" s="8" customFormat="1" ht="33.75">
      <c r="A152" s="20" t="str" cm="1">
        <f t="array" aca="1" ref="A152" ca="1">VLOOKUP(RIGHT(CELL("filename",$B149),LEN(CELL("filename",$B149))-FIND("]",CELL("filename",$B149))),'外部インタフェース一覧(計算用)'!$B:$G,6,FALSE)&amp;"_"&amp;$C152&amp;"_new"</f>
        <v>INTEREST_CHECK_SHEET_2024_FORM_0310_2021_other02_new</v>
      </c>
      <c r="B152" s="345">
        <f t="shared" si="2"/>
        <v>149</v>
      </c>
      <c r="C152" s="172" t="s">
        <v>1755</v>
      </c>
      <c r="D152" s="175" t="s">
        <v>6209</v>
      </c>
      <c r="E152" s="20" t="str">
        <f ca="1">IF($F152="-", "追加", VLOOKUP($A152, summary!$H:$O, 6, FALSE))</f>
        <v>other02</v>
      </c>
      <c r="F152" s="20" t="str">
        <f ca="1">IF(VLOOKUP($A152, summary!$H:$O, 7, FALSE)="追加", "-", VLOOKUP($A152, summary!$H:$O, 7, FALSE))</f>
        <v>その他（２）　　その他（2）内容</v>
      </c>
      <c r="G152" s="172" t="s">
        <v>5220</v>
      </c>
      <c r="H152" s="172" t="s">
        <v>5415</v>
      </c>
      <c r="I152" s="172">
        <v>50</v>
      </c>
      <c r="J152" s="172"/>
      <c r="K152" s="18"/>
      <c r="L152" s="318"/>
      <c r="M152" s="19"/>
      <c r="N152" s="19"/>
      <c r="O152" s="49" t="s">
        <v>5335</v>
      </c>
      <c r="P152" s="200" t="s">
        <v>5336</v>
      </c>
      <c r="Q152" s="179" t="s">
        <v>5811</v>
      </c>
    </row>
    <row r="153" spans="1:17" s="8" customFormat="1" ht="33.75">
      <c r="A153" s="20" t="str" cm="1">
        <f t="array" aca="1" ref="A153" ca="1">VLOOKUP(RIGHT(CELL("filename",$B150),LEN(CELL("filename",$B150))-FIND("]",CELL("filename",$B150))),'外部インタフェース一覧(計算用)'!$B:$G,6,FALSE)&amp;"_"&amp;$C153&amp;"_new"</f>
        <v>INTEREST_CHECK_SHEET_2024_FORM_0310_2021_other02_interested_new</v>
      </c>
      <c r="B153" s="345">
        <f t="shared" si="2"/>
        <v>150</v>
      </c>
      <c r="C153" s="172" t="s">
        <v>1757</v>
      </c>
      <c r="D153" s="172" t="s">
        <v>6210</v>
      </c>
      <c r="E153" s="20" t="str">
        <f ca="1">IF($F153="-", "追加", VLOOKUP($A153, summary!$H:$O, 6, FALSE))</f>
        <v>other02_interested</v>
      </c>
      <c r="F153" s="20" t="str">
        <f ca="1">IF(VLOOKUP($A153, summary!$H:$O, 7, FALSE)="追加", "-", VLOOKUP($A153, summary!$H:$O, 7, FALSE))</f>
        <v>その他（２）　興味がある</v>
      </c>
      <c r="G153" s="172" t="s">
        <v>5214</v>
      </c>
      <c r="H153" s="172" t="s">
        <v>5245</v>
      </c>
      <c r="I153" s="172">
        <v>1</v>
      </c>
      <c r="J153" s="172"/>
      <c r="K153" s="18"/>
      <c r="L153" s="318"/>
      <c r="M153" s="19"/>
      <c r="N153" s="19" t="s">
        <v>6066</v>
      </c>
      <c r="O153" s="19" t="s">
        <v>5291</v>
      </c>
      <c r="P153" s="19"/>
      <c r="Q153" s="297" t="s">
        <v>5263</v>
      </c>
    </row>
    <row r="154" spans="1:17" s="8" customFormat="1" ht="33.75">
      <c r="A154" s="20" t="str" cm="1">
        <f t="array" aca="1" ref="A154" ca="1">VLOOKUP(RIGHT(CELL("filename",$B151),LEN(CELL("filename",$B151))-FIND("]",CELL("filename",$B151))),'外部インタフェース一覧(計算用)'!$B:$G,6,FALSE)&amp;"_"&amp;$C154&amp;"_new"</f>
        <v>INTEREST_CHECK_SHEET_2024_FORM_0310_2021_other02_want_to_try_new</v>
      </c>
      <c r="B154" s="345">
        <f t="shared" si="2"/>
        <v>151</v>
      </c>
      <c r="C154" s="172" t="s">
        <v>1759</v>
      </c>
      <c r="D154" s="172" t="s">
        <v>6211</v>
      </c>
      <c r="E154" s="20" t="str">
        <f ca="1">IF($F154="-", "追加", VLOOKUP($A154, summary!$H:$O, 6, FALSE))</f>
        <v>other02_want_to_try</v>
      </c>
      <c r="F154" s="20" t="str">
        <f ca="1">IF(VLOOKUP($A154, summary!$H:$O, 7, FALSE)="追加", "-", VLOOKUP($A154, summary!$H:$O, 7, FALSE))</f>
        <v>その他（２）　してみたい</v>
      </c>
      <c r="G154" s="172" t="s">
        <v>5214</v>
      </c>
      <c r="H154" s="172" t="s">
        <v>5245</v>
      </c>
      <c r="I154" s="172">
        <v>1</v>
      </c>
      <c r="J154" s="172"/>
      <c r="K154" s="18"/>
      <c r="L154" s="318"/>
      <c r="M154" s="172"/>
      <c r="N154" s="19" t="s">
        <v>6066</v>
      </c>
      <c r="O154" s="318" t="s">
        <v>5291</v>
      </c>
      <c r="P154" s="19"/>
      <c r="Q154" s="297" t="s">
        <v>5263</v>
      </c>
    </row>
    <row r="155" spans="1:17" s="8" customFormat="1" ht="33.75">
      <c r="A155" s="20" t="str" cm="1">
        <f t="array" aca="1" ref="A155" ca="1">VLOOKUP(RIGHT(CELL("filename",$B152),LEN(CELL("filename",$B152))-FIND("]",CELL("filename",$B152))),'外部インタフェース一覧(計算用)'!$B:$G,6,FALSE)&amp;"_"&amp;$C155&amp;"_new"</f>
        <v>INTEREST_CHECK_SHEET_2024_FORM_0310_2021_other02_doing_new</v>
      </c>
      <c r="B155" s="345">
        <f t="shared" si="2"/>
        <v>152</v>
      </c>
      <c r="C155" s="172" t="s">
        <v>1761</v>
      </c>
      <c r="D155" s="172" t="s">
        <v>6212</v>
      </c>
      <c r="E155" s="20" t="str">
        <f ca="1">IF($F155="-", "追加", VLOOKUP($A155, summary!$H:$O, 6, FALSE))</f>
        <v>other02_doing</v>
      </c>
      <c r="F155" s="20" t="str">
        <f ca="1">IF(VLOOKUP($A155, summary!$H:$O, 7, FALSE)="追加", "-", VLOOKUP($A155, summary!$H:$O, 7, FALSE))</f>
        <v>その他（２）　している</v>
      </c>
      <c r="G155" s="172" t="s">
        <v>5214</v>
      </c>
      <c r="H155" s="172" t="s">
        <v>5245</v>
      </c>
      <c r="I155" s="172">
        <v>1</v>
      </c>
      <c r="J155" s="172"/>
      <c r="K155" s="18"/>
      <c r="L155" s="318"/>
      <c r="M155" s="19"/>
      <c r="N155" s="19" t="s">
        <v>6066</v>
      </c>
      <c r="O155" s="19" t="s">
        <v>5291</v>
      </c>
      <c r="P155" s="19"/>
      <c r="Q155" s="297" t="s">
        <v>5263</v>
      </c>
    </row>
    <row r="156" spans="1:17" s="8" customFormat="1" ht="33.75">
      <c r="A156" s="20" t="str" cm="1">
        <f t="array" aca="1" ref="A156" ca="1">VLOOKUP(RIGHT(CELL("filename",$B153),LEN(CELL("filename",$B153))-FIND("]",CELL("filename",$B153))),'外部インタフェース一覧(計算用)'!$B:$G,6,FALSE)&amp;"_"&amp;$C156&amp;"_new"</f>
        <v>INTEREST_CHECK_SHEET_2024_FORM_0310_2021_other03_new</v>
      </c>
      <c r="B156" s="345">
        <f t="shared" si="2"/>
        <v>153</v>
      </c>
      <c r="C156" s="172" t="s">
        <v>1763</v>
      </c>
      <c r="D156" s="175" t="s">
        <v>6213</v>
      </c>
      <c r="E156" s="20" t="str">
        <f ca="1">IF($F156="-", "追加", VLOOKUP($A156, summary!$H:$O, 6, FALSE))</f>
        <v>other03</v>
      </c>
      <c r="F156" s="20" t="str">
        <f ca="1">IF(VLOOKUP($A156, summary!$H:$O, 7, FALSE)="追加", "-", VLOOKUP($A156, summary!$H:$O, 7, FALSE))</f>
        <v>その他（３）　　その他（3）内容</v>
      </c>
      <c r="G156" s="172" t="s">
        <v>5220</v>
      </c>
      <c r="H156" s="172" t="s">
        <v>5415</v>
      </c>
      <c r="I156" s="172">
        <v>50</v>
      </c>
      <c r="J156" s="172"/>
      <c r="K156" s="18"/>
      <c r="L156" s="318"/>
      <c r="M156" s="19"/>
      <c r="N156" s="19"/>
      <c r="O156" s="49" t="s">
        <v>5335</v>
      </c>
      <c r="P156" s="200" t="s">
        <v>5336</v>
      </c>
      <c r="Q156" s="179" t="s">
        <v>5811</v>
      </c>
    </row>
    <row r="157" spans="1:17" s="8" customFormat="1" ht="33.75">
      <c r="A157" s="20" t="str" cm="1">
        <f t="array" aca="1" ref="A157" ca="1">VLOOKUP(RIGHT(CELL("filename",$B154),LEN(CELL("filename",$B154))-FIND("]",CELL("filename",$B154))),'外部インタフェース一覧(計算用)'!$B:$G,6,FALSE)&amp;"_"&amp;$C157&amp;"_new"</f>
        <v>INTEREST_CHECK_SHEET_2024_FORM_0310_2021_other03_interested_new</v>
      </c>
      <c r="B157" s="345">
        <f t="shared" si="2"/>
        <v>154</v>
      </c>
      <c r="C157" s="172" t="s">
        <v>1765</v>
      </c>
      <c r="D157" s="172" t="s">
        <v>6214</v>
      </c>
      <c r="E157" s="20" t="str">
        <f ca="1">IF($F157="-", "追加", VLOOKUP($A157, summary!$H:$O, 6, FALSE))</f>
        <v>other03_interested</v>
      </c>
      <c r="F157" s="20" t="str">
        <f ca="1">IF(VLOOKUP($A157, summary!$H:$O, 7, FALSE)="追加", "-", VLOOKUP($A157, summary!$H:$O, 7, FALSE))</f>
        <v>その他（３）　興味がある</v>
      </c>
      <c r="G157" s="172" t="s">
        <v>5214</v>
      </c>
      <c r="H157" s="172" t="s">
        <v>5245</v>
      </c>
      <c r="I157" s="172">
        <v>1</v>
      </c>
      <c r="J157" s="172"/>
      <c r="K157" s="18"/>
      <c r="L157" s="318"/>
      <c r="M157" s="19"/>
      <c r="N157" s="19" t="s">
        <v>6066</v>
      </c>
      <c r="O157" s="19" t="s">
        <v>5291</v>
      </c>
      <c r="P157" s="19"/>
      <c r="Q157" s="297" t="s">
        <v>5263</v>
      </c>
    </row>
    <row r="158" spans="1:17" s="8" customFormat="1" ht="33.75">
      <c r="A158" s="20" t="str" cm="1">
        <f t="array" aca="1" ref="A158" ca="1">VLOOKUP(RIGHT(CELL("filename",$B155),LEN(CELL("filename",$B155))-FIND("]",CELL("filename",$B155))),'外部インタフェース一覧(計算用)'!$B:$G,6,FALSE)&amp;"_"&amp;$C158&amp;"_new"</f>
        <v>INTEREST_CHECK_SHEET_2024_FORM_0310_2021_other03_want_to_try_new</v>
      </c>
      <c r="B158" s="345">
        <f t="shared" si="2"/>
        <v>155</v>
      </c>
      <c r="C158" s="172" t="s">
        <v>1767</v>
      </c>
      <c r="D158" s="172" t="s">
        <v>6215</v>
      </c>
      <c r="E158" s="20" t="str">
        <f ca="1">IF($F158="-", "追加", VLOOKUP($A158, summary!$H:$O, 6, FALSE))</f>
        <v>other03_want_to_try</v>
      </c>
      <c r="F158" s="20" t="str">
        <f ca="1">IF(VLOOKUP($A158, summary!$H:$O, 7, FALSE)="追加", "-", VLOOKUP($A158, summary!$H:$O, 7, FALSE))</f>
        <v>その他（３）　してみたい</v>
      </c>
      <c r="G158" s="172" t="s">
        <v>5214</v>
      </c>
      <c r="H158" s="172" t="s">
        <v>5245</v>
      </c>
      <c r="I158" s="172">
        <v>1</v>
      </c>
      <c r="J158" s="172"/>
      <c r="K158" s="18"/>
      <c r="L158" s="318"/>
      <c r="M158" s="19"/>
      <c r="N158" s="19" t="s">
        <v>6066</v>
      </c>
      <c r="O158" s="19" t="s">
        <v>5291</v>
      </c>
      <c r="P158" s="19"/>
      <c r="Q158" s="297" t="s">
        <v>5263</v>
      </c>
    </row>
    <row r="159" spans="1:17" s="8" customFormat="1" ht="33.75">
      <c r="A159" s="20" t="str" cm="1">
        <f t="array" aca="1" ref="A159" ca="1">VLOOKUP(RIGHT(CELL("filename",$B156),LEN(CELL("filename",$B156))-FIND("]",CELL("filename",$B156))),'外部インタフェース一覧(計算用)'!$B:$G,6,FALSE)&amp;"_"&amp;$C159&amp;"_new"</f>
        <v>INTEREST_CHECK_SHEET_2024_FORM_0310_2021_other03_doing_new</v>
      </c>
      <c r="B159" s="345">
        <f t="shared" si="2"/>
        <v>156</v>
      </c>
      <c r="C159" s="172" t="s">
        <v>1769</v>
      </c>
      <c r="D159" s="172" t="s">
        <v>6216</v>
      </c>
      <c r="E159" s="20" t="str">
        <f ca="1">IF($F159="-", "追加", VLOOKUP($A159, summary!$H:$O, 6, FALSE))</f>
        <v>other03_doing</v>
      </c>
      <c r="F159" s="20" t="str">
        <f ca="1">IF(VLOOKUP($A159, summary!$H:$O, 7, FALSE)="追加", "-", VLOOKUP($A159, summary!$H:$O, 7, FALSE))</f>
        <v>その他（３）　している</v>
      </c>
      <c r="G159" s="172" t="s">
        <v>5214</v>
      </c>
      <c r="H159" s="172" t="s">
        <v>5245</v>
      </c>
      <c r="I159" s="172">
        <v>1</v>
      </c>
      <c r="J159" s="172"/>
      <c r="K159" s="18"/>
      <c r="L159" s="318"/>
      <c r="M159" s="19"/>
      <c r="N159" s="19" t="s">
        <v>6066</v>
      </c>
      <c r="O159" s="19" t="s">
        <v>5291</v>
      </c>
      <c r="P159" s="19"/>
      <c r="Q159" s="297" t="s">
        <v>5263</v>
      </c>
    </row>
    <row r="160" spans="1:17" s="8" customFormat="1" ht="33.75">
      <c r="A160" s="20" t="str" cm="1">
        <f t="array" aca="1" ref="A160" ca="1">VLOOKUP(RIGHT(CELL("filename",$B157),LEN(CELL("filename",$B157))-FIND("]",CELL("filename",$B157))),'外部インタフェース一覧(計算用)'!$B:$G,6,FALSE)&amp;"_"&amp;$C160&amp;"_new"</f>
        <v>INTEREST_CHECK_SHEET_2024_FORM_0310_2021_other04_new</v>
      </c>
      <c r="B160" s="345">
        <f t="shared" si="2"/>
        <v>157</v>
      </c>
      <c r="C160" s="172" t="s">
        <v>1771</v>
      </c>
      <c r="D160" s="175" t="s">
        <v>6217</v>
      </c>
      <c r="E160" s="20" t="str">
        <f ca="1">IF($F160="-", "追加", VLOOKUP($A160, summary!$H:$O, 6, FALSE))</f>
        <v>other04</v>
      </c>
      <c r="F160" s="20" t="str">
        <f ca="1">IF(VLOOKUP($A160, summary!$H:$O, 7, FALSE)="追加", "-", VLOOKUP($A160, summary!$H:$O, 7, FALSE))</f>
        <v>その他（４）　　その他（4）内容</v>
      </c>
      <c r="G160" s="172" t="s">
        <v>5220</v>
      </c>
      <c r="H160" s="172" t="s">
        <v>5415</v>
      </c>
      <c r="I160" s="172">
        <v>50</v>
      </c>
      <c r="J160" s="172"/>
      <c r="K160" s="18"/>
      <c r="L160" s="318"/>
      <c r="M160" s="19"/>
      <c r="N160" s="18" t="s">
        <v>5355</v>
      </c>
      <c r="O160" s="49" t="s">
        <v>5335</v>
      </c>
      <c r="P160" s="200" t="s">
        <v>5336</v>
      </c>
      <c r="Q160" s="179" t="s">
        <v>5811</v>
      </c>
    </row>
    <row r="161" spans="1:17" s="8" customFormat="1" ht="33.75">
      <c r="A161" s="20" t="str" cm="1">
        <f t="array" aca="1" ref="A161" ca="1">VLOOKUP(RIGHT(CELL("filename",$B158),LEN(CELL("filename",$B158))-FIND("]",CELL("filename",$B158))),'外部インタフェース一覧(計算用)'!$B:$G,6,FALSE)&amp;"_"&amp;$C161&amp;"_new"</f>
        <v>INTEREST_CHECK_SHEET_2024_FORM_0310_2021_other04_interested_new</v>
      </c>
      <c r="B161" s="345">
        <f t="shared" si="2"/>
        <v>158</v>
      </c>
      <c r="C161" s="172" t="s">
        <v>1773</v>
      </c>
      <c r="D161" s="172" t="s">
        <v>6218</v>
      </c>
      <c r="E161" s="20" t="str">
        <f ca="1">IF($F161="-", "追加", VLOOKUP($A161, summary!$H:$O, 6, FALSE))</f>
        <v>other04_interested</v>
      </c>
      <c r="F161" s="20" t="str">
        <f ca="1">IF(VLOOKUP($A161, summary!$H:$O, 7, FALSE)="追加", "-", VLOOKUP($A161, summary!$H:$O, 7, FALSE))</f>
        <v>その他（４）　興味がある</v>
      </c>
      <c r="G161" s="172" t="s">
        <v>5214</v>
      </c>
      <c r="H161" s="172" t="s">
        <v>5245</v>
      </c>
      <c r="I161" s="172">
        <v>1</v>
      </c>
      <c r="J161" s="172"/>
      <c r="K161" s="18"/>
      <c r="L161" s="318"/>
      <c r="M161" s="19"/>
      <c r="N161" s="19" t="s">
        <v>6066</v>
      </c>
      <c r="O161" s="19" t="s">
        <v>5291</v>
      </c>
      <c r="P161" s="19"/>
      <c r="Q161" s="297" t="s">
        <v>5263</v>
      </c>
    </row>
    <row r="162" spans="1:17" s="8" customFormat="1" ht="33.75">
      <c r="A162" s="20" t="str" cm="1">
        <f t="array" aca="1" ref="A162" ca="1">VLOOKUP(RIGHT(CELL("filename",$B159),LEN(CELL("filename",$B159))-FIND("]",CELL("filename",$B159))),'外部インタフェース一覧(計算用)'!$B:$G,6,FALSE)&amp;"_"&amp;$C162&amp;"_new"</f>
        <v>INTEREST_CHECK_SHEET_2024_FORM_0310_2021_other04_want_to_try_new</v>
      </c>
      <c r="B162" s="345">
        <f t="shared" si="2"/>
        <v>159</v>
      </c>
      <c r="C162" s="172" t="s">
        <v>1775</v>
      </c>
      <c r="D162" s="172" t="s">
        <v>6219</v>
      </c>
      <c r="E162" s="20" t="str">
        <f ca="1">IF($F162="-", "追加", VLOOKUP($A162, summary!$H:$O, 6, FALSE))</f>
        <v>other04_want_to_try</v>
      </c>
      <c r="F162" s="20" t="str">
        <f ca="1">IF(VLOOKUP($A162, summary!$H:$O, 7, FALSE)="追加", "-", VLOOKUP($A162, summary!$H:$O, 7, FALSE))</f>
        <v>その他（４）　してみたい</v>
      </c>
      <c r="G162" s="172" t="s">
        <v>5214</v>
      </c>
      <c r="H162" s="172" t="s">
        <v>5245</v>
      </c>
      <c r="I162" s="172">
        <v>1</v>
      </c>
      <c r="J162" s="172"/>
      <c r="K162" s="18"/>
      <c r="L162" s="318"/>
      <c r="M162" s="19"/>
      <c r="N162" s="19" t="s">
        <v>6066</v>
      </c>
      <c r="O162" s="19" t="s">
        <v>5291</v>
      </c>
      <c r="P162" s="19"/>
      <c r="Q162" s="297" t="s">
        <v>5263</v>
      </c>
    </row>
    <row r="163" spans="1:17" s="8" customFormat="1" ht="33.75">
      <c r="A163" s="20" t="str" cm="1">
        <f t="array" aca="1" ref="A163" ca="1">VLOOKUP(RIGHT(CELL("filename",$B160),LEN(CELL("filename",$B160))-FIND("]",CELL("filename",$B160))),'外部インタフェース一覧(計算用)'!$B:$G,6,FALSE)&amp;"_"&amp;$C163&amp;"_new"</f>
        <v>INTEREST_CHECK_SHEET_2024_FORM_0310_2021_other04_doing_new</v>
      </c>
      <c r="B163" s="345">
        <f t="shared" si="2"/>
        <v>160</v>
      </c>
      <c r="C163" s="172" t="s">
        <v>1777</v>
      </c>
      <c r="D163" s="172" t="s">
        <v>6220</v>
      </c>
      <c r="E163" s="20" t="str">
        <f ca="1">IF($F163="-", "追加", VLOOKUP($A163, summary!$H:$O, 6, FALSE))</f>
        <v>other04_doing</v>
      </c>
      <c r="F163" s="20" t="str">
        <f ca="1">IF(VLOOKUP($A163, summary!$H:$O, 7, FALSE)="追加", "-", VLOOKUP($A163, summary!$H:$O, 7, FALSE))</f>
        <v>その他（４）　している</v>
      </c>
      <c r="G163" s="172" t="s">
        <v>5214</v>
      </c>
      <c r="H163" s="172" t="s">
        <v>5245</v>
      </c>
      <c r="I163" s="172">
        <v>1</v>
      </c>
      <c r="J163" s="172"/>
      <c r="K163" s="18"/>
      <c r="L163" s="318"/>
      <c r="M163" s="19"/>
      <c r="N163" s="19" t="s">
        <v>6066</v>
      </c>
      <c r="O163" s="19" t="s">
        <v>5291</v>
      </c>
      <c r="P163" s="19"/>
      <c r="Q163" s="297" t="s">
        <v>5263</v>
      </c>
    </row>
    <row r="164" spans="1:17" s="8" customFormat="1" ht="33.75">
      <c r="A164" s="20" t="str" cm="1">
        <f t="array" aca="1" ref="A164" ca="1">VLOOKUP(RIGHT(CELL("filename",$B161),LEN(CELL("filename",$B161))-FIND("]",CELL("filename",$B161))),'外部インタフェース一覧(計算用)'!$B:$G,6,FALSE)&amp;"_"&amp;$C164&amp;"_new"</f>
        <v>INTEREST_CHECK_SHEET_2024_FORM_0310_2021_version_new</v>
      </c>
      <c r="B164" s="345">
        <f t="shared" si="2"/>
        <v>161</v>
      </c>
      <c r="C164" s="172" t="s">
        <v>265</v>
      </c>
      <c r="D164" s="173" t="s">
        <v>5469</v>
      </c>
      <c r="E164" s="20" t="str">
        <f ca="1">IF($F164="-", "追加", VLOOKUP($A164, summary!$H:$O, 6, FALSE))</f>
        <v>version</v>
      </c>
      <c r="F164" s="20" t="str">
        <f ca="1">IF(VLOOKUP($A164, summary!$H:$O, 7, FALSE)="追加", "-", VLOOKUP($A164, summary!$H:$O, 7, FALSE))</f>
        <v>バージョン番号</v>
      </c>
      <c r="G164" s="172" t="s">
        <v>5214</v>
      </c>
      <c r="H164" s="172" t="s">
        <v>5245</v>
      </c>
      <c r="I164" s="172">
        <v>4</v>
      </c>
      <c r="J164" s="172"/>
      <c r="K164" s="18" t="s">
        <v>5216</v>
      </c>
      <c r="L164" s="318"/>
      <c r="M164" s="19"/>
      <c r="N164" s="331" t="s">
        <v>5470</v>
      </c>
      <c r="O164" s="19" t="s">
        <v>5291</v>
      </c>
      <c r="P164" s="19" t="s">
        <v>5285</v>
      </c>
      <c r="Q164" s="297" t="s">
        <v>5286</v>
      </c>
    </row>
  </sheetData>
  <autoFilter ref="B3:P163" xr:uid="{00000000-0009-0000-0000-00000A000000}"/>
  <phoneticPr fontId="4"/>
  <dataValidations count="3">
    <dataValidation type="list" allowBlank="1" showInputMessage="1" sqref="N160" xr:uid="{13374CB9-7BC4-4330-A8B4-E636C1325938}">
      <formula1>"○"</formula1>
    </dataValidation>
    <dataValidation showInputMessage="1" sqref="G4:H164 B4:B164" xr:uid="{FA46B92E-73D7-4681-808A-FD63FC6054F4}"/>
    <dataValidation type="list" allowBlank="1" showInputMessage="1" sqref="K4:K164" xr:uid="{675D4FA0-CD10-4651-870B-D79C8148C517}">
      <formula1>"◎,○,●"</formula1>
    </dataValidation>
  </dataValidations>
  <hyperlinks>
    <hyperlink ref="P1" location="外部インタフェース一覧!A1" display="外部インターフェース一覧へ" xr:uid="{D6280EC9-AF8C-44DB-AEF6-2313DC70AAD3}"/>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rowBreaks count="1" manualBreakCount="1">
    <brk id="162" min="1" max="1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D48"/>
  <sheetViews>
    <sheetView view="pageBreakPreview" zoomScale="85" zoomScaleNormal="100" zoomScaleSheetLayoutView="85" workbookViewId="0">
      <pane ySplit="4" topLeftCell="A5" activePane="bottomLeft" state="frozen"/>
      <selection activeCell="E17" sqref="E17"/>
      <selection pane="bottomLeft"/>
    </sheetView>
  </sheetViews>
  <sheetFormatPr defaultColWidth="9" defaultRowHeight="13.5"/>
  <cols>
    <col min="1" max="1" width="4.625" style="14" customWidth="1"/>
    <col min="2" max="2" width="54.625" style="14" customWidth="1"/>
    <col min="3" max="3" width="55.875" style="14" customWidth="1"/>
    <col min="4" max="4" width="56.125" style="14" customWidth="1"/>
    <col min="5" max="16384" width="9" style="14"/>
  </cols>
  <sheetData>
    <row r="1" spans="1:4" s="11" customFormat="1" ht="24" customHeight="1">
      <c r="A1" s="1" t="s">
        <v>83</v>
      </c>
    </row>
    <row r="2" spans="1:4" s="11" customFormat="1" ht="6" customHeight="1">
      <c r="A2" s="12"/>
    </row>
    <row r="3" spans="1:4" s="13" customFormat="1" ht="14.25" customHeight="1">
      <c r="A3" s="561" t="s">
        <v>84</v>
      </c>
      <c r="B3" s="561" t="s">
        <v>85</v>
      </c>
      <c r="C3" s="562" t="s">
        <v>86</v>
      </c>
      <c r="D3" s="561" t="s">
        <v>87</v>
      </c>
    </row>
    <row r="4" spans="1:4" s="13" customFormat="1" ht="13.5" customHeight="1">
      <c r="A4" s="561"/>
      <c r="B4" s="561"/>
      <c r="C4" s="562"/>
      <c r="D4" s="561"/>
    </row>
    <row r="5" spans="1:4" s="11" customFormat="1" ht="22.5" customHeight="1">
      <c r="A5" s="64">
        <v>1</v>
      </c>
      <c r="B5" s="65" t="s">
        <v>88</v>
      </c>
      <c r="C5" s="136" t="s">
        <v>89</v>
      </c>
      <c r="D5" s="66"/>
    </row>
    <row r="6" spans="1:4" s="11" customFormat="1" ht="22.5" customHeight="1">
      <c r="A6" s="64">
        <v>2</v>
      </c>
      <c r="B6" s="65" t="s">
        <v>90</v>
      </c>
      <c r="C6" s="137" t="s">
        <v>91</v>
      </c>
      <c r="D6" s="66"/>
    </row>
    <row r="7" spans="1:4" s="11" customFormat="1" ht="22.5" customHeight="1">
      <c r="A7" s="64">
        <v>3</v>
      </c>
      <c r="B7" s="65" t="s">
        <v>92</v>
      </c>
      <c r="C7" s="137" t="s">
        <v>93</v>
      </c>
      <c r="D7" s="66"/>
    </row>
    <row r="8" spans="1:4" s="11" customFormat="1" ht="22.5" customHeight="1">
      <c r="A8" s="64">
        <v>4</v>
      </c>
      <c r="B8" s="65" t="s">
        <v>94</v>
      </c>
      <c r="C8" s="137" t="s">
        <v>95</v>
      </c>
      <c r="D8" s="66"/>
    </row>
    <row r="9" spans="1:4" s="11" customFormat="1" ht="22.5" customHeight="1">
      <c r="A9" s="64">
        <v>5</v>
      </c>
      <c r="B9" s="65" t="s">
        <v>96</v>
      </c>
      <c r="C9" s="136" t="s">
        <v>97</v>
      </c>
      <c r="D9" s="66"/>
    </row>
    <row r="10" spans="1:4" s="11" customFormat="1" ht="22.5" customHeight="1">
      <c r="A10" s="64">
        <v>6</v>
      </c>
      <c r="B10" s="124" t="s">
        <v>98</v>
      </c>
      <c r="C10" s="136" t="s">
        <v>99</v>
      </c>
      <c r="D10" s="66"/>
    </row>
    <row r="11" spans="1:4" s="11" customFormat="1" ht="22.5" customHeight="1">
      <c r="A11" s="64">
        <v>7</v>
      </c>
      <c r="B11" s="65" t="s">
        <v>100</v>
      </c>
      <c r="C11" s="138" t="s">
        <v>101</v>
      </c>
      <c r="D11" s="66"/>
    </row>
    <row r="12" spans="1:4" s="11" customFormat="1" ht="22.5" customHeight="1">
      <c r="A12" s="64">
        <v>8</v>
      </c>
      <c r="B12" s="65" t="s">
        <v>102</v>
      </c>
      <c r="C12" s="138" t="s">
        <v>103</v>
      </c>
      <c r="D12" s="120"/>
    </row>
    <row r="13" spans="1:4" s="11" customFormat="1" ht="22.5" customHeight="1">
      <c r="A13" s="64">
        <v>9</v>
      </c>
      <c r="B13" s="65" t="s">
        <v>104</v>
      </c>
      <c r="C13" s="138" t="s">
        <v>105</v>
      </c>
      <c r="D13" s="120"/>
    </row>
    <row r="14" spans="1:4" s="11" customFormat="1" ht="22.5" customHeight="1">
      <c r="A14" s="64">
        <v>10</v>
      </c>
      <c r="B14" s="65" t="s">
        <v>106</v>
      </c>
      <c r="C14" s="138" t="s">
        <v>107</v>
      </c>
      <c r="D14" s="120"/>
    </row>
    <row r="15" spans="1:4" s="11" customFormat="1" ht="22.5" customHeight="1">
      <c r="A15" s="64">
        <v>11</v>
      </c>
      <c r="B15" s="65" t="s">
        <v>108</v>
      </c>
      <c r="C15" s="138" t="s">
        <v>109</v>
      </c>
      <c r="D15" s="66"/>
    </row>
    <row r="16" spans="1:4" s="11" customFormat="1" ht="22.5" customHeight="1">
      <c r="A16" s="64">
        <v>12</v>
      </c>
      <c r="B16" s="65" t="s">
        <v>110</v>
      </c>
      <c r="C16" s="138" t="s">
        <v>111</v>
      </c>
      <c r="D16" s="120"/>
    </row>
    <row r="17" spans="1:4" s="11" customFormat="1" ht="22.5" customHeight="1">
      <c r="A17" s="64">
        <v>13</v>
      </c>
      <c r="B17" s="65" t="s">
        <v>112</v>
      </c>
      <c r="C17" s="138" t="s">
        <v>113</v>
      </c>
      <c r="D17" s="120"/>
    </row>
    <row r="18" spans="1:4" s="11" customFormat="1" ht="22.5" customHeight="1">
      <c r="A18" s="64">
        <v>14</v>
      </c>
      <c r="B18" s="65" t="s">
        <v>114</v>
      </c>
      <c r="C18" s="138" t="s">
        <v>115</v>
      </c>
      <c r="D18" s="120"/>
    </row>
    <row r="19" spans="1:4" s="11" customFormat="1" ht="22.5" customHeight="1">
      <c r="A19" s="64">
        <v>15</v>
      </c>
      <c r="B19" s="65" t="s">
        <v>116</v>
      </c>
      <c r="C19" s="138" t="s">
        <v>117</v>
      </c>
      <c r="D19" s="66"/>
    </row>
    <row r="20" spans="1:4" s="11" customFormat="1" ht="22.5" customHeight="1">
      <c r="A20" s="64">
        <v>16</v>
      </c>
      <c r="B20" s="124" t="s">
        <v>118</v>
      </c>
      <c r="C20" s="136" t="s">
        <v>119</v>
      </c>
      <c r="D20" s="66"/>
    </row>
    <row r="21" spans="1:4" s="11" customFormat="1" ht="22.5" customHeight="1">
      <c r="A21" s="64">
        <v>17</v>
      </c>
      <c r="B21" s="65" t="s">
        <v>120</v>
      </c>
      <c r="C21" s="136" t="s">
        <v>121</v>
      </c>
      <c r="D21" s="66"/>
    </row>
    <row r="22" spans="1:4" s="11" customFormat="1" ht="22.5" customHeight="1">
      <c r="A22" s="64">
        <v>18</v>
      </c>
      <c r="B22" s="65" t="s">
        <v>122</v>
      </c>
      <c r="C22" s="139" t="s">
        <v>123</v>
      </c>
      <c r="D22" s="120"/>
    </row>
    <row r="23" spans="1:4" s="11" customFormat="1" ht="22.5" customHeight="1">
      <c r="A23" s="64">
        <v>19</v>
      </c>
      <c r="B23" s="124" t="s">
        <v>124</v>
      </c>
      <c r="C23" s="136" t="s">
        <v>125</v>
      </c>
      <c r="D23" s="66"/>
    </row>
    <row r="24" spans="1:4" s="11" customFormat="1" ht="22.5" customHeight="1">
      <c r="A24" s="64">
        <v>20</v>
      </c>
      <c r="B24" s="65" t="s">
        <v>126</v>
      </c>
      <c r="C24" s="140" t="s">
        <v>127</v>
      </c>
      <c r="D24" s="66"/>
    </row>
    <row r="25" spans="1:4" s="11" customFormat="1" ht="22.5" customHeight="1">
      <c r="A25" s="64">
        <v>21</v>
      </c>
      <c r="B25" s="65" t="s">
        <v>128</v>
      </c>
      <c r="C25" s="138" t="s">
        <v>129</v>
      </c>
      <c r="D25" s="66"/>
    </row>
    <row r="26" spans="1:4" s="11" customFormat="1" ht="22.5" customHeight="1">
      <c r="A26" s="64">
        <v>22</v>
      </c>
      <c r="B26" s="65" t="s">
        <v>130</v>
      </c>
      <c r="C26" s="138" t="s">
        <v>131</v>
      </c>
      <c r="D26" s="120"/>
    </row>
    <row r="27" spans="1:4" s="11" customFormat="1" ht="22.5" customHeight="1">
      <c r="A27" s="64">
        <v>23</v>
      </c>
      <c r="B27" s="121" t="s">
        <v>132</v>
      </c>
      <c r="C27" s="136" t="s">
        <v>133</v>
      </c>
      <c r="D27" s="66"/>
    </row>
    <row r="28" spans="1:4" s="11" customFormat="1" ht="22.5" customHeight="1">
      <c r="A28" s="64">
        <v>24</v>
      </c>
      <c r="B28" s="121" t="s">
        <v>134</v>
      </c>
      <c r="C28" s="138" t="s">
        <v>135</v>
      </c>
      <c r="D28" s="120"/>
    </row>
    <row r="29" spans="1:4" s="11" customFormat="1" ht="22.5" customHeight="1">
      <c r="A29" s="64">
        <v>25</v>
      </c>
      <c r="B29" s="121" t="s">
        <v>136</v>
      </c>
      <c r="C29" s="136" t="s">
        <v>137</v>
      </c>
      <c r="D29" s="120"/>
    </row>
    <row r="30" spans="1:4" s="11" customFormat="1" ht="22.5" customHeight="1">
      <c r="A30" s="64">
        <v>26</v>
      </c>
      <c r="B30" s="65" t="s">
        <v>138</v>
      </c>
      <c r="C30" s="141" t="s">
        <v>139</v>
      </c>
      <c r="D30" s="67"/>
    </row>
    <row r="31" spans="1:4" s="11" customFormat="1" ht="22.5" customHeight="1">
      <c r="A31" s="64">
        <v>27</v>
      </c>
      <c r="B31" s="65" t="s">
        <v>140</v>
      </c>
      <c r="C31" s="136" t="s">
        <v>141</v>
      </c>
      <c r="D31" s="66"/>
    </row>
    <row r="32" spans="1:4" ht="27.75" customHeight="1"/>
    <row r="33" ht="27.75" customHeight="1"/>
    <row r="34" ht="27.75" customHeight="1"/>
    <row r="35" ht="27.75" customHeight="1"/>
    <row r="36" ht="27.75" customHeight="1"/>
    <row r="37" ht="27.75" customHeight="1"/>
    <row r="38" ht="27.75" customHeight="1"/>
    <row r="39" ht="27.75" customHeight="1"/>
    <row r="40" ht="27.75" customHeight="1"/>
    <row r="41" ht="27.75" customHeight="1"/>
    <row r="42" ht="27.75" customHeight="1"/>
    <row r="43" ht="27.75" customHeight="1"/>
    <row r="44" ht="27.75" customHeight="1"/>
    <row r="45" ht="27.75" customHeight="1"/>
    <row r="46" ht="27.75" customHeight="1"/>
    <row r="47" ht="27.75" customHeight="1"/>
    <row r="48" ht="27.75" customHeight="1"/>
  </sheetData>
  <autoFilter ref="A4:D31" xr:uid="{00000000-0001-0000-0100-000000000000}"/>
  <dataConsolidate/>
  <mergeCells count="4">
    <mergeCell ref="D3:D4"/>
    <mergeCell ref="A3:A4"/>
    <mergeCell ref="B3:B4"/>
    <mergeCell ref="C3:C4"/>
  </mergeCells>
  <phoneticPr fontId="4"/>
  <hyperlinks>
    <hyperlink ref="C5" location="利用者情報!A1" display="SERVICE_USER_INFO" xr:uid="{D37DE406-6FDD-4F8A-AA6B-88EB3F35546A}"/>
    <hyperlink ref="C6" location="科学的介護推進に関する評価!A1" display="SCIENTIFIC_NURSING_CARE_PROMOTION_2024" xr:uid="{B4D6A5F6-E4DB-4AC5-867E-12D74CB2D880}"/>
    <hyperlink ref="C7" location="'科学的介護推進に関する評価(診断名)'!A1" display="SCIENTIFIC_NURSING_CARE_PROMOTION_DIAGNOSIS_2024" xr:uid="{ECC4AECA-FA46-43EF-98EE-4A8E0946F2AD}"/>
    <hyperlink ref="C8" location="'科学的介護推進に関する評価(服薬情報)'!A1" display="SCIENTIFIC_NURSING_CARE_PROMOTION_TAKING_MEDICATION_2024" xr:uid="{2F88EF97-70EE-4583-86A8-4D21F2809C15}"/>
    <hyperlink ref="C9" location="栄養・摂食嚥下スクリーニング・アセスメント・モニタリング!A1" display="NUTRITION_FEEDING_SWALLOWING_SCREENING_ASSESSMENT_MONITORING_2024" xr:uid="{11DA4B4C-06CA-4F10-86A5-264BC2E5C69C}"/>
    <hyperlink ref="C10" location="栄養ケア等計画書!A1" display="NUTRITION_CARE_PLAN_2024" xr:uid="{09F6F614-B37A-4B5B-B998-AA7FAF350AC3}"/>
    <hyperlink ref="C11" location="'口腔衛生管理加算'!A1" display="ORAL_HYGIENE_MANAGEMENT_ADDITION_2024" xr:uid="{82EE983C-AFB0-4F28-BC17-68B62AE97D07}"/>
    <hyperlink ref="C12" location="'口腔衛生管理加算（口腔の健康状態の評価）'!A1" display="ORAL_HYGIENE_MANAGEMENT_ADDITION_EVALUATE_2024" xr:uid="{F2F3F3BC-18E2-44DF-A2A5-DD9FDDC3B147}"/>
    <hyperlink ref="C13" location="'口腔機能向上サービスに関する計画書（口腔機能改善管理計画）'!A1" display="ORAL_HYGIENE_MANAGEMENT_ADDITION_DETAIL_2024" xr:uid="{214BB58E-96D8-4723-BC3D-1A0A9CFDD76D}"/>
    <hyperlink ref="C14" location="'口腔衛生管理加算（歯科衛生士が実施した口腔衛生等の管理）'!A1" display="ORAL_HYGIENE_MANAGEMENT_ADDITION_DONE_2024" xr:uid="{1B00671D-E0DD-4379-B6CD-DAC4546FCCDA}"/>
    <hyperlink ref="C15" location="'口腔機能向上サービスに関する計画書'!A1" display="ORAL_FUNCTION_IMPROVE_SERVICE_PLAN_2024" xr:uid="{D3DC8AE1-1BE6-438A-9C04-2C92691E75CD}"/>
    <hyperlink ref="C16" location="'口腔機能向上サービスに関する計画書（口腔の健康状態の評価）'!A1" display="ORAL_FUNCTION_IMPROVE_SERVICE_PLAN_EVALUATE_2024" xr:uid="{B4D246F7-9F71-4EA1-8243-615AB244A786}"/>
    <hyperlink ref="C17" location="'口腔機能向上サービスに関する計画書（口腔機能改善管理計画）'!A1" display="ORAL_FUNCTION_IMPROVE_SERVICE_PLAN_MANAGEMENT_2024" xr:uid="{D89E7B38-F948-4800-8AEC-2AF09630C8DF}"/>
    <hyperlink ref="C18" location="'口腔機能向上サービスに関する計画書（実施記録）'!A1" display="ORAL_FUNCTION_IMPROVE_SERVICE_PLAN_RECORD_2024" xr:uid="{BC662E19-A2D4-4E5D-909C-563264C08F9B}"/>
    <hyperlink ref="C19" location="'興味関心チェックシート'!A1" display="INTEREST_CHECK_SHEET_2024" xr:uid="{AA9D140A-7B1A-4CA2-8B96-90E3B6788AF0}"/>
    <hyperlink ref="C20" location="生活機能チェックシート!A1" display="LIFE_FUNCTION＿CHECK_SHEET_2024" xr:uid="{DC2AE291-23FC-4E29-8295-B3E3936BB689}"/>
    <hyperlink ref="C21" location="'個別機能訓練計画書'!A1" display="INDIVIDUAL_FUNCTION_TRAINING_PLAN_INFO_2024" xr:uid="{91DBED5D-0F5F-416D-8CFC-78DF809472E1}"/>
    <hyperlink ref="C22" location="リハビリテーション計画書!A1" display="REHABILITATION_PLAN_COMMON_2024" xr:uid="{4CC04FFB-7D81-4D59-A947-0704F3DF3500}"/>
    <hyperlink ref="C23" location="褥瘡対策に関するスクリーニング・ケア計画書!A1" display="BEDSORE_MEASURE_SCREENING_CARE_PLAN_2024" xr:uid="{B814A541-CDC0-4A09-BB8B-3C692803E19B}"/>
    <hyperlink ref="C25" location="'自立支援促進に関する評価・支援計画書'!A1" display="INDEPENDENCE_SUPPORT_PLAN_2024" xr:uid="{4AAEED71-BC04-41B4-B631-0880CB354123}"/>
    <hyperlink ref="C26" location="'自立支援促進に関する評価・支援計画書（診断名）'!A1" display="INDEPENDENCE_SUPPORT_PLAN_DIAGNOSIS_2024" xr:uid="{E5FE6C4D-76A5-4E1B-962D-8C3F357EC6B8}"/>
    <hyperlink ref="C27" location="かかりつけ医連携薬剤調整加算・薬剤管理指導!A1" display="MEDICATION_CHANGE_INFO_2024" xr:uid="{B936207C-57F0-49B6-A5E5-FC80594BC954}"/>
    <hyperlink ref="C28" location="'かかりつけ医連携薬剤調整加算・薬剤管理指導（診断名）'!A1" display="FAMILY_DOCTOR_COOPERATION_DIAGNOSIS_2024" xr:uid="{9A022B78-62EE-48FC-BEDE-0AC78157012B}"/>
    <hyperlink ref="C29" location="'かかりつけ医連携薬剤調整加算・薬剤管理指導(服薬情報)'!A1" display="MEDICATION_CHANGE_INFO_TAKING_MEDICATION_2024" xr:uid="{C5D36D0E-E5C9-4E8A-9E23-F2FE68AFC27B}"/>
    <hyperlink ref="C30" location="'ADL維持等加算（2024年度）'!A1" display="ADL_MAINTENANCE_ADDITION_INFO_2024" xr:uid="{505A7F35-7E0D-40E8-B813-0287650473E2}"/>
    <hyperlink ref="C31" location="その他情報!A1" display="OTHER_INFO_2024" xr:uid="{73DE66E7-17CD-417C-9287-E8396B9464D6}"/>
    <hyperlink ref="C24" location="'排せつの状態に関するスクリーニング・支援計画書'!A1" display="EXCRETION_SUPPORT_PLAN_2024" xr:uid="{45675DBE-5F94-4B50-9024-F3CBBA733CCA}"/>
  </hyperlinks>
  <pageMargins left="0.39370078740157483" right="0.39370078740157483" top="0.55118110236220474" bottom="0.39370078740157483" header="0.59055118110236227" footer="0"/>
  <pageSetup paperSize="8" firstPageNumber="180" orientation="landscape" cellComments="asDisplayed" r:id="rId1"/>
  <headerFooter alignWithMargins="0">
    <oddFooter>&amp;P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34E35-4DE8-4E65-9CC8-F12D4A04FC8E}">
  <sheetPr codeName="Sheet21">
    <pageSetUpPr fitToPage="1"/>
  </sheetPr>
  <dimension ref="A1:Q55"/>
  <sheetViews>
    <sheetView view="pageBreakPreview" zoomScale="85" zoomScaleNormal="70" zoomScaleSheetLayoutView="85" workbookViewId="0">
      <pane ySplit="3" topLeftCell="A4" activePane="bottomLeft" state="frozen"/>
      <selection activeCell="G1" sqref="G1"/>
      <selection pane="bottomLeft"/>
    </sheetView>
  </sheetViews>
  <sheetFormatPr defaultColWidth="9" defaultRowHeight="13.5"/>
  <cols>
    <col min="1" max="1" width="27.25" style="6" hidden="1" customWidth="1"/>
    <col min="2" max="2" width="5.125" style="6" customWidth="1"/>
    <col min="3" max="3" width="14.5" style="6" customWidth="1"/>
    <col min="4" max="6" width="25" style="6" customWidth="1"/>
    <col min="7" max="12" width="8.875" style="6" customWidth="1"/>
    <col min="13" max="13" width="12.875" style="6" customWidth="1"/>
    <col min="14" max="14" width="26" style="6" customWidth="1"/>
    <col min="15" max="16" width="38" style="6" customWidth="1"/>
    <col min="17" max="17" width="37.125" style="223" bestFit="1" customWidth="1"/>
    <col min="18" max="16384" width="9" style="6"/>
  </cols>
  <sheetData>
    <row r="1" spans="1:17" ht="23.45" customHeight="1">
      <c r="B1" s="358" t="s">
        <v>6221</v>
      </c>
      <c r="K1" s="25" t="s">
        <v>5195</v>
      </c>
      <c r="P1" s="222" t="s">
        <v>5196</v>
      </c>
    </row>
    <row r="2" spans="1:17" s="26" customFormat="1" ht="21" customHeight="1">
      <c r="A2" s="6"/>
      <c r="B2" s="6"/>
      <c r="C2" s="6"/>
      <c r="D2" s="6"/>
      <c r="E2" s="6"/>
      <c r="F2" s="6"/>
      <c r="G2" s="6"/>
      <c r="H2" s="6"/>
      <c r="I2" s="6"/>
      <c r="J2" s="6"/>
      <c r="K2" s="25" t="s">
        <v>5197</v>
      </c>
      <c r="L2" s="6"/>
      <c r="M2" s="6"/>
      <c r="N2" s="6"/>
      <c r="O2" s="6"/>
      <c r="P2" s="222"/>
      <c r="Q2" s="223"/>
    </row>
    <row r="3" spans="1:17" ht="23.25" thickBot="1">
      <c r="A3" s="53" t="s">
        <v>5198</v>
      </c>
      <c r="B3" s="52" t="s">
        <v>84</v>
      </c>
      <c r="C3" s="53" t="s">
        <v>5199</v>
      </c>
      <c r="D3" s="53" t="s">
        <v>5200</v>
      </c>
      <c r="E3" s="168" t="s">
        <v>5201</v>
      </c>
      <c r="F3" s="168" t="s">
        <v>5202</v>
      </c>
      <c r="G3" s="53" t="s">
        <v>5203</v>
      </c>
      <c r="H3" s="53" t="s">
        <v>5766</v>
      </c>
      <c r="I3" s="53" t="s">
        <v>5205</v>
      </c>
      <c r="J3" s="59" t="s">
        <v>5206</v>
      </c>
      <c r="K3" s="53" t="s">
        <v>5207</v>
      </c>
      <c r="L3" s="52" t="s">
        <v>5208</v>
      </c>
      <c r="M3" s="52" t="s">
        <v>5209</v>
      </c>
      <c r="N3" s="53" t="s">
        <v>5210</v>
      </c>
      <c r="O3" s="52" t="s">
        <v>87</v>
      </c>
      <c r="P3" s="54" t="s">
        <v>5211</v>
      </c>
      <c r="Q3" s="272" t="s">
        <v>5288</v>
      </c>
    </row>
    <row r="4" spans="1:17" s="8" customFormat="1" ht="34.5" thickTop="1">
      <c r="A4" s="253" t="str" cm="1">
        <f t="array" aca="1" ref="A4" ca="1">VLOOKUP(RIGHT(CELL("filename",$B1),LEN(CELL("filename",$B1))-FIND("]",CELL("filename",$B1))),'外部インタフェース一覧(計算用)'!$B:$G,6,FALSE)&amp;"_"&amp;$C4&amp;"_new"</f>
        <v>LIFE_FUNCTION_CHECK_SHEET_2024_FORM_0320_2021_care_facility_id_new</v>
      </c>
      <c r="B4" s="359">
        <f>ROW(B4)-3</f>
        <v>1</v>
      </c>
      <c r="C4" s="360" t="s">
        <v>223</v>
      </c>
      <c r="D4" s="225" t="s">
        <v>5289</v>
      </c>
      <c r="E4" s="253" t="str">
        <f ca="1">IF($F4="-", "追加", VLOOKUP($A4, summary!$H:$O, 6, FALSE))</f>
        <v>care_facility_id</v>
      </c>
      <c r="F4" s="253" t="str">
        <f ca="1">IF(VLOOKUP($A4, summary!$H:$O, 7, FALSE)="追加", "-", VLOOKUP($A4, summary!$H:$O, 7, FALSE))</f>
        <v>事業所番号</v>
      </c>
      <c r="G4" s="226" t="s">
        <v>5214</v>
      </c>
      <c r="H4" s="187" t="s">
        <v>5290</v>
      </c>
      <c r="I4" s="360">
        <v>10</v>
      </c>
      <c r="J4" s="361"/>
      <c r="K4" s="43" t="s">
        <v>5216</v>
      </c>
      <c r="L4" s="318"/>
      <c r="M4" s="45"/>
      <c r="N4" s="362"/>
      <c r="O4" s="362" t="s">
        <v>5291</v>
      </c>
      <c r="P4" s="197" t="s">
        <v>5292</v>
      </c>
      <c r="Q4" s="197" t="s">
        <v>5293</v>
      </c>
    </row>
    <row r="5" spans="1:17" s="8" customFormat="1" ht="33.75" customHeight="1">
      <c r="A5" s="253" t="str" cm="1">
        <f t="array" aca="1" ref="A5" ca="1">VLOOKUP(RIGHT(CELL("filename",$B2),LEN(CELL("filename",$B2))-FIND("]",CELL("filename",$B2))),'外部インタフェース一覧(計算用)'!$B:$G,6,FALSE)&amp;"_"&amp;$C5&amp;"_new"</f>
        <v>LIFE_FUNCTION_CHECK_SHEET_2024_FORM_0320_2021_service_code_new</v>
      </c>
      <c r="B5" s="359">
        <f t="shared" ref="B5:B55" si="0">B4+1</f>
        <v>2</v>
      </c>
      <c r="C5" s="360" t="s">
        <v>225</v>
      </c>
      <c r="D5" s="225" t="s">
        <v>5294</v>
      </c>
      <c r="E5" s="253" t="str">
        <f ca="1">IF($F5="-", "追加", VLOOKUP($A5, summary!$H:$O, 6, FALSE))</f>
        <v>service_code</v>
      </c>
      <c r="F5" s="253" t="str">
        <f ca="1">IF(VLOOKUP($A5, summary!$H:$O, 7, FALSE)="追加", "-", VLOOKUP($A5, summary!$H:$O, 7, FALSE))</f>
        <v>サービス種類コード</v>
      </c>
      <c r="G5" s="172" t="s">
        <v>5295</v>
      </c>
      <c r="H5" s="187" t="s">
        <v>5290</v>
      </c>
      <c r="I5" s="360">
        <v>2</v>
      </c>
      <c r="J5" s="363"/>
      <c r="K5" s="18" t="s">
        <v>5216</v>
      </c>
      <c r="L5" s="318"/>
      <c r="M5" s="45"/>
      <c r="N5" s="362"/>
      <c r="O5" s="362"/>
      <c r="P5" s="197" t="s">
        <v>5292</v>
      </c>
      <c r="Q5" s="197" t="s">
        <v>5296</v>
      </c>
    </row>
    <row r="6" spans="1:17" s="8" customFormat="1" ht="33.75">
      <c r="A6" s="253" t="str" cm="1">
        <f t="array" aca="1" ref="A6" ca="1">VLOOKUP(RIGHT(CELL("filename",$B3),LEN(CELL("filename",$B3))-FIND("]",CELL("filename",$B3))),'外部インタフェース一覧(計算用)'!$B:$G,6,FALSE)&amp;"_"&amp;$C6&amp;"_new"</f>
        <v>LIFE_FUNCTION_CHECK_SHEET_2024_FORM_0320_2021_insurer_no_new</v>
      </c>
      <c r="B6" s="359">
        <f t="shared" si="0"/>
        <v>3</v>
      </c>
      <c r="C6" s="360" t="s">
        <v>229</v>
      </c>
      <c r="D6" s="197" t="s">
        <v>5297</v>
      </c>
      <c r="E6" s="253" t="str">
        <f ca="1">IF($F6="-", "追加", VLOOKUP($A6, summary!$H:$O, 6, FALSE))</f>
        <v>insurer_no</v>
      </c>
      <c r="F6" s="253" t="str">
        <f ca="1">IF(VLOOKUP($A6, summary!$H:$O, 7, FALSE)="追加", "-", VLOOKUP($A6, summary!$H:$O, 7, FALSE))</f>
        <v>保険者番号</v>
      </c>
      <c r="G6" s="172" t="s">
        <v>5298</v>
      </c>
      <c r="H6" s="172" t="s">
        <v>5245</v>
      </c>
      <c r="I6" s="360">
        <v>6</v>
      </c>
      <c r="J6" s="363"/>
      <c r="K6" s="18" t="s">
        <v>5216</v>
      </c>
      <c r="L6" s="318"/>
      <c r="M6" s="45"/>
      <c r="N6" s="362"/>
      <c r="O6" s="362"/>
      <c r="P6" s="362"/>
      <c r="Q6" s="197" t="s">
        <v>5300</v>
      </c>
    </row>
    <row r="7" spans="1:17" s="8" customFormat="1" ht="45">
      <c r="A7" s="253" t="str" cm="1">
        <f t="array" aca="1" ref="A7" ca="1">VLOOKUP(RIGHT(CELL("filename",$B4),LEN(CELL("filename",$B4))-FIND("]",CELL("filename",$B4))),'外部インタフェース一覧(計算用)'!$B:$G,6,FALSE)&amp;"_"&amp;$C7&amp;"_new"</f>
        <v>LIFE_FUNCTION_CHECK_SHEET_2024_FORM_0320_2021_insured_no_new</v>
      </c>
      <c r="B7" s="359">
        <f t="shared" si="0"/>
        <v>4</v>
      </c>
      <c r="C7" s="360" t="s">
        <v>231</v>
      </c>
      <c r="D7" s="173" t="s">
        <v>5301</v>
      </c>
      <c r="E7" s="253" t="str">
        <f ca="1">IF($F7="-", "追加", VLOOKUP($A7, summary!$H:$O, 6, FALSE))</f>
        <v>insured_no</v>
      </c>
      <c r="F7" s="253" t="str">
        <f ca="1">IF(VLOOKUP($A7, summary!$H:$O, 7, FALSE)="追加", "-", VLOOKUP($A7, summary!$H:$O, 7, FALSE))</f>
        <v>被保険者番号</v>
      </c>
      <c r="G7" s="172" t="s">
        <v>5214</v>
      </c>
      <c r="H7" s="187" t="s">
        <v>5290</v>
      </c>
      <c r="I7" s="360">
        <v>10</v>
      </c>
      <c r="J7" s="363"/>
      <c r="K7" s="18" t="s">
        <v>5216</v>
      </c>
      <c r="L7" s="318"/>
      <c r="M7" s="45"/>
      <c r="N7" s="362"/>
      <c r="O7" s="197" t="s">
        <v>5228</v>
      </c>
      <c r="P7" s="197" t="s">
        <v>5292</v>
      </c>
      <c r="Q7" s="197" t="s">
        <v>5302</v>
      </c>
    </row>
    <row r="8" spans="1:17" s="8" customFormat="1" ht="67.5">
      <c r="A8" s="253" t="str" cm="1">
        <f t="array" aca="1" ref="A8" ca="1">VLOOKUP(RIGHT(CELL("filename",$B5),LEN(CELL("filename",$B5))-FIND("]",CELL("filename",$B5))),'外部インタフェース一覧(計算用)'!$B:$G,6,FALSE)&amp;"_"&amp;$C8&amp;"_new"</f>
        <v>LIFE_FUNCTION_CHECK_SHEET_2024_FORM_0320_2021_external_system_management_number_new</v>
      </c>
      <c r="B8" s="359">
        <f t="shared" si="0"/>
        <v>5</v>
      </c>
      <c r="C8" s="360" t="s">
        <v>227</v>
      </c>
      <c r="D8" s="173" t="s">
        <v>5303</v>
      </c>
      <c r="E8" s="253" t="str">
        <f ca="1">IF($F8="-", "追加", VLOOKUP($A8, summary!$H:$O, 6, FALSE))</f>
        <v>external_system_management_number</v>
      </c>
      <c r="F8" s="253" t="str">
        <f ca="1">IF(VLOOKUP($A8, summary!$H:$O, 7, FALSE)="追加", "-", VLOOKUP($A8, summary!$H:$O, 7, FALSE))</f>
        <v>外部システム管理番号</v>
      </c>
      <c r="G8" s="172" t="s">
        <v>5214</v>
      </c>
      <c r="H8" s="231" t="s">
        <v>5290</v>
      </c>
      <c r="I8" s="360">
        <v>150</v>
      </c>
      <c r="J8" s="363"/>
      <c r="K8" s="18" t="s">
        <v>5216</v>
      </c>
      <c r="L8" s="318"/>
      <c r="M8" s="45"/>
      <c r="N8" s="362"/>
      <c r="O8" s="197" t="s">
        <v>6222</v>
      </c>
      <c r="P8" s="362"/>
      <c r="Q8" s="364" t="s">
        <v>5305</v>
      </c>
    </row>
    <row r="9" spans="1:17" s="8" customFormat="1" ht="33.75" customHeight="1">
      <c r="A9" s="253" t="str" cm="1">
        <f t="array" aca="1" ref="A9" ca="1">VLOOKUP(RIGHT(CELL("filename",$B6),LEN(CELL("filename",$B6))-FIND("]",CELL("filename",$B6))),'外部インタフェース一覧(計算用)'!$B:$G,6,FALSE)&amp;"_"&amp;$C9&amp;"_new"</f>
        <v>LIFE_FUNCTION_CHECK_SHEET_2024_FORM_0320_2021_trinity_attempt_new</v>
      </c>
      <c r="B9" s="359">
        <f t="shared" si="0"/>
        <v>6</v>
      </c>
      <c r="C9" s="239" t="s">
        <v>6223</v>
      </c>
      <c r="D9" s="239" t="s">
        <v>5768</v>
      </c>
      <c r="E9" s="253" t="str">
        <f ca="1">IF($F9="-", "追加", VLOOKUP($A9, summary!$H:$O, 6, FALSE))</f>
        <v>追加</v>
      </c>
      <c r="F9" s="253" t="str">
        <f ca="1">IF(VLOOKUP($A9, summary!$H:$O, 7, FALSE)="追加", "-", VLOOKUP($A9, summary!$H:$O, 7, FALSE))</f>
        <v>-</v>
      </c>
      <c r="G9" s="239" t="s">
        <v>5214</v>
      </c>
      <c r="H9" s="239" t="s">
        <v>5511</v>
      </c>
      <c r="I9" s="49">
        <v>1</v>
      </c>
      <c r="J9" s="239"/>
      <c r="K9" s="209" t="s">
        <v>5216</v>
      </c>
      <c r="L9" s="337"/>
      <c r="M9" s="46"/>
      <c r="N9" s="46" t="s">
        <v>6224</v>
      </c>
      <c r="O9" s="263"/>
      <c r="P9" s="49"/>
      <c r="Q9" s="365" t="s">
        <v>5263</v>
      </c>
    </row>
    <row r="10" spans="1:17" s="8" customFormat="1" ht="56.25">
      <c r="A10" s="253" t="str" cm="1">
        <f t="array" aca="1" ref="A10" ca="1">VLOOKUP(RIGHT(CELL("filename",$B7),LEN(CELL("filename",$B7))-FIND("]",CELL("filename",$B7))),'外部インタフェース一覧(計算用)'!$B:$G,6,FALSE)&amp;"_"&amp;$C10&amp;"_new"</f>
        <v>LIFE_FUNCTION_CHECK_SHEET_2024_FORM_0320_2021_evaluate_date_new</v>
      </c>
      <c r="B10" s="359">
        <f t="shared" si="0"/>
        <v>7</v>
      </c>
      <c r="C10" s="172" t="s">
        <v>270</v>
      </c>
      <c r="D10" s="173" t="s">
        <v>5319</v>
      </c>
      <c r="E10" s="253" t="str">
        <f ca="1">IF($F10="-", "追加", VLOOKUP($A10, summary!$H:$O, 6, FALSE))</f>
        <v>evaluate_date</v>
      </c>
      <c r="F10" s="253" t="str">
        <f ca="1">IF(VLOOKUP($A10, summary!$H:$O, 7, FALSE)="追加", "-", VLOOKUP($A10, summary!$H:$O, 7, FALSE))</f>
        <v>評価日</v>
      </c>
      <c r="G10" s="366" t="s">
        <v>5214</v>
      </c>
      <c r="H10" s="175" t="s">
        <v>5312</v>
      </c>
      <c r="I10" s="175">
        <v>8</v>
      </c>
      <c r="J10" s="363"/>
      <c r="K10" s="18" t="s">
        <v>5216</v>
      </c>
      <c r="L10" s="49" t="s">
        <v>5519</v>
      </c>
      <c r="M10" s="49" t="s">
        <v>5249</v>
      </c>
      <c r="N10" s="49"/>
      <c r="O10" s="49" t="s">
        <v>5520</v>
      </c>
      <c r="P10" s="49"/>
      <c r="Q10" s="49" t="s">
        <v>5521</v>
      </c>
    </row>
    <row r="11" spans="1:17" s="8" customFormat="1" ht="123.75">
      <c r="A11" s="253" t="str" cm="1">
        <f t="array" aca="1" ref="A11" ca="1">VLOOKUP(RIGHT(CELL("filename",$B8),LEN(CELL("filename",$B8))-FIND("]",CELL("filename",$B8))),'外部インタフェース一覧(計算用)'!$B:$G,6,FALSE)&amp;"_"&amp;$C11&amp;"_new"</f>
        <v>LIFE_FUNCTION_CHECK_SHEET_2024_FORM_0320_2021_care_level_new</v>
      </c>
      <c r="B11" s="359">
        <f t="shared" si="0"/>
        <v>8</v>
      </c>
      <c r="C11" s="367" t="s">
        <v>251</v>
      </c>
      <c r="D11" s="368" t="s">
        <v>5513</v>
      </c>
      <c r="E11" s="253" t="str">
        <f ca="1">IF($F11="-", "追加", VLOOKUP($A11, summary!$H:$O, 6, FALSE))</f>
        <v>care_level</v>
      </c>
      <c r="F11" s="253" t="str">
        <f ca="1">IF(VLOOKUP($A11, summary!$H:$O, 7, FALSE)="追加", "-", VLOOKUP($A11, summary!$H:$O, 7, FALSE))</f>
        <v>要介護度</v>
      </c>
      <c r="G11" s="369" t="s">
        <v>5214</v>
      </c>
      <c r="H11" s="367" t="s">
        <v>5312</v>
      </c>
      <c r="I11" s="367">
        <v>2</v>
      </c>
      <c r="J11" s="370"/>
      <c r="K11" s="209" t="s">
        <v>5216</v>
      </c>
      <c r="L11" s="371"/>
      <c r="M11" s="371"/>
      <c r="N11" s="291" t="s">
        <v>6225</v>
      </c>
      <c r="O11" s="371"/>
      <c r="P11" s="371"/>
      <c r="Q11" s="234" t="s">
        <v>5263</v>
      </c>
    </row>
    <row r="12" spans="1:17" s="8" customFormat="1" ht="112.5">
      <c r="A12" s="253" t="str" cm="1">
        <f t="array" aca="1" ref="A12" ca="1">VLOOKUP(RIGHT(CELL("filename",$B9),LEN(CELL("filename",$B9))-FIND("]",CELL("filename",$B9))),'外部インタフェース一覧(計算用)'!$B:$G,6,FALSE)&amp;"_"&amp;$C12&amp;"_new"</f>
        <v>LIFE_FUNCTION_CHECK_SHEET_2024_FORM_0320_2021_impaired_elderly_independence_degree_new</v>
      </c>
      <c r="B12" s="359">
        <f t="shared" si="0"/>
        <v>9</v>
      </c>
      <c r="C12" s="239" t="s">
        <v>253</v>
      </c>
      <c r="D12" s="239" t="s">
        <v>254</v>
      </c>
      <c r="E12" s="253" t="str">
        <f ca="1">IF($F12="-", "追加", VLOOKUP($A12, summary!$H:$O, 6, FALSE))</f>
        <v>追加</v>
      </c>
      <c r="F12" s="253" t="str">
        <f ca="1">IF(VLOOKUP($A12, summary!$H:$O, 7, FALSE)="追加", "-", VLOOKUP($A12, summary!$H:$O, 7, FALSE))</f>
        <v>-</v>
      </c>
      <c r="G12" s="239" t="s">
        <v>5214</v>
      </c>
      <c r="H12" s="239" t="s">
        <v>5312</v>
      </c>
      <c r="I12" s="239">
        <v>1</v>
      </c>
      <c r="J12" s="49"/>
      <c r="K12" s="209" t="s">
        <v>5216</v>
      </c>
      <c r="L12" s="209"/>
      <c r="M12" s="46"/>
      <c r="N12" s="239" t="s">
        <v>6226</v>
      </c>
      <c r="O12" s="49"/>
      <c r="P12" s="49"/>
      <c r="Q12" s="295" t="s">
        <v>5263</v>
      </c>
    </row>
    <row r="13" spans="1:17" s="8" customFormat="1" ht="101.25">
      <c r="A13" s="253" t="str" cm="1">
        <f t="array" aca="1" ref="A13" ca="1">VLOOKUP(RIGHT(CELL("filename",$B10),LEN(CELL("filename",$B10))-FIND("]",CELL("filename",$B10))),'外部インタフェース一覧(計算用)'!$B:$G,6,FALSE)&amp;"_"&amp;$C13&amp;"_new"</f>
        <v>LIFE_FUNCTION_CHECK_SHEET_2024_FORM_0320_2021_dementia_elderly_independence_degree_new</v>
      </c>
      <c r="B13" s="359">
        <f t="shared" si="0"/>
        <v>10</v>
      </c>
      <c r="C13" s="239" t="s">
        <v>255</v>
      </c>
      <c r="D13" s="239" t="s">
        <v>256</v>
      </c>
      <c r="E13" s="253" t="str">
        <f ca="1">IF($F13="-", "追加", VLOOKUP($A13, summary!$H:$O, 6, FALSE))</f>
        <v>追加</v>
      </c>
      <c r="F13" s="253" t="str">
        <f ca="1">IF(VLOOKUP($A13, summary!$H:$O, 7, FALSE)="追加", "-", VLOOKUP($A13, summary!$H:$O, 7, FALSE))</f>
        <v>-</v>
      </c>
      <c r="G13" s="239" t="s">
        <v>5214</v>
      </c>
      <c r="H13" s="239" t="s">
        <v>5312</v>
      </c>
      <c r="I13" s="239">
        <v>1</v>
      </c>
      <c r="J13" s="49"/>
      <c r="K13" s="209" t="s">
        <v>5216</v>
      </c>
      <c r="L13" s="209"/>
      <c r="M13" s="46"/>
      <c r="N13" s="239" t="s">
        <v>6227</v>
      </c>
      <c r="O13" s="49"/>
      <c r="P13" s="49"/>
      <c r="Q13" s="295" t="s">
        <v>5263</v>
      </c>
    </row>
    <row r="14" spans="1:17" s="8" customFormat="1" ht="67.5">
      <c r="A14" s="253" t="str" cm="1">
        <f t="array" aca="1" ref="A14" ca="1">VLOOKUP(RIGHT(CELL("filename",$B11),LEN(CELL("filename",$B11))-FIND("]",CELL("filename",$B11))),'外部インタフェース一覧(計算用)'!$B:$G,6,FALSE)&amp;"_"&amp;$C14&amp;"_new"</f>
        <v>LIFE_FUNCTION_CHECK_SHEET_2024_FORM_0320_2021_meal_status_new</v>
      </c>
      <c r="B14" s="359">
        <f t="shared" si="0"/>
        <v>11</v>
      </c>
      <c r="C14" s="172" t="s">
        <v>1787</v>
      </c>
      <c r="D14" s="172" t="s">
        <v>6228</v>
      </c>
      <c r="E14" s="253" t="str">
        <f ca="1">IF($F14="-", "追加", VLOOKUP($A14, summary!$H:$O, 6, FALSE))</f>
        <v>meal_status</v>
      </c>
      <c r="F14" s="253" t="str">
        <f ca="1">IF(VLOOKUP($A14, summary!$H:$O, 7, FALSE)="追加", "-", VLOOKUP($A14, summary!$H:$O, 7, FALSE))</f>
        <v>ADL　食事　　レベル</v>
      </c>
      <c r="G14" s="172" t="s">
        <v>5214</v>
      </c>
      <c r="H14" s="172" t="s">
        <v>5245</v>
      </c>
      <c r="I14" s="172">
        <v>1</v>
      </c>
      <c r="J14" s="172"/>
      <c r="K14" s="18" t="s">
        <v>5323</v>
      </c>
      <c r="L14" s="209"/>
      <c r="M14" s="49"/>
      <c r="N14" s="49" t="s">
        <v>6229</v>
      </c>
      <c r="O14" s="49" t="s">
        <v>5291</v>
      </c>
      <c r="P14" s="49"/>
      <c r="Q14" s="49" t="s">
        <v>5263</v>
      </c>
    </row>
    <row r="15" spans="1:17" s="8" customFormat="1" ht="33.75">
      <c r="A15" s="253" t="str" cm="1">
        <f t="array" aca="1" ref="A15" ca="1">VLOOKUP(RIGHT(CELL("filename",$B12),LEN(CELL("filename",$B12))-FIND("]",CELL("filename",$B12))),'外部インタフェース一覧(計算用)'!$B:$G,6,FALSE)&amp;"_"&amp;$C15&amp;"_new"</f>
        <v>LIFE_FUNCTION_CHECK_SHEET_2024_FORM_0320_2021_is_meal_assignment_new</v>
      </c>
      <c r="B15" s="359">
        <f t="shared" si="0"/>
        <v>12</v>
      </c>
      <c r="C15" s="172" t="s">
        <v>1789</v>
      </c>
      <c r="D15" s="172" t="s">
        <v>6230</v>
      </c>
      <c r="E15" s="253" t="str">
        <f ca="1">IF($F15="-", "追加", VLOOKUP($A15, summary!$H:$O, 6, FALSE))</f>
        <v>is_meal_assignment</v>
      </c>
      <c r="F15" s="253" t="str">
        <f ca="1">IF(VLOOKUP($A15, summary!$H:$O, 7, FALSE)="追加", "-", VLOOKUP($A15, summary!$H:$O, 7, FALSE))</f>
        <v>ADL　食事　　課題有無</v>
      </c>
      <c r="G15" s="172" t="s">
        <v>5214</v>
      </c>
      <c r="H15" s="172" t="s">
        <v>5245</v>
      </c>
      <c r="I15" s="172">
        <v>1</v>
      </c>
      <c r="J15" s="172"/>
      <c r="K15" s="18" t="s">
        <v>5323</v>
      </c>
      <c r="L15" s="209"/>
      <c r="M15" s="49"/>
      <c r="N15" s="538" t="s">
        <v>6231</v>
      </c>
      <c r="O15" s="49" t="s">
        <v>5291</v>
      </c>
      <c r="P15" s="49"/>
      <c r="Q15" s="49" t="s">
        <v>5263</v>
      </c>
    </row>
    <row r="16" spans="1:17" s="8" customFormat="1" ht="112.5">
      <c r="A16" s="253" t="str" cm="1">
        <f t="array" aca="1" ref="A16" ca="1">VLOOKUP(RIGHT(CELL("filename",$B13),LEN(CELL("filename",$B13))-FIND("]",CELL("filename",$B13))),'外部インタフェース一覧(計算用)'!$B:$G,6,FALSE)&amp;"_"&amp;$C16&amp;"_new"</f>
        <v>LIFE_FUNCTION_CHECK_SHEET_2024_FORM_0320_2021_transfer_bed_chair_status_new</v>
      </c>
      <c r="B16" s="359">
        <f t="shared" si="0"/>
        <v>13</v>
      </c>
      <c r="C16" s="172" t="s">
        <v>1791</v>
      </c>
      <c r="D16" s="172" t="s">
        <v>6232</v>
      </c>
      <c r="E16" s="253" t="str">
        <f ca="1">IF($F16="-", "追加", VLOOKUP($A16, summary!$H:$O, 6, FALSE))</f>
        <v>transfer_bed_chair_status</v>
      </c>
      <c r="F16" s="253" t="str">
        <f ca="1">IF(VLOOKUP($A16, summary!$H:$O, 7, FALSE)="追加", "-", VLOOKUP($A16, summary!$H:$O, 7, FALSE))</f>
        <v>ADL　椅子とベッド間の移乗　　レベル</v>
      </c>
      <c r="G16" s="172" t="s">
        <v>5214</v>
      </c>
      <c r="H16" s="172" t="s">
        <v>5245</v>
      </c>
      <c r="I16" s="172">
        <v>1</v>
      </c>
      <c r="J16" s="172"/>
      <c r="K16" s="18" t="s">
        <v>5323</v>
      </c>
      <c r="L16" s="209"/>
      <c r="M16" s="49"/>
      <c r="N16" s="539" t="s">
        <v>6233</v>
      </c>
      <c r="O16" s="49" t="s">
        <v>5291</v>
      </c>
      <c r="P16" s="49"/>
      <c r="Q16" s="49" t="s">
        <v>5263</v>
      </c>
    </row>
    <row r="17" spans="1:17" s="8" customFormat="1" ht="45">
      <c r="A17" s="253" t="str" cm="1">
        <f t="array" aca="1" ref="A17" ca="1">VLOOKUP(RIGHT(CELL("filename",$B14),LEN(CELL("filename",$B14))-FIND("]",CELL("filename",$B14))),'外部インタフェース一覧(計算用)'!$B:$G,6,FALSE)&amp;"_"&amp;$C17&amp;"_new"</f>
        <v>LIFE_FUNCTION_CHECK_SHEET_2024_FORM_0320_2021_is_transfer_bed_chair_assignment_new</v>
      </c>
      <c r="B17" s="359">
        <f t="shared" si="0"/>
        <v>14</v>
      </c>
      <c r="C17" s="172" t="s">
        <v>1793</v>
      </c>
      <c r="D17" s="172" t="s">
        <v>6234</v>
      </c>
      <c r="E17" s="253" t="str">
        <f ca="1">IF($F17="-", "追加", VLOOKUP($A17, summary!$H:$O, 6, FALSE))</f>
        <v>is_transfer_bed_chair_assignment</v>
      </c>
      <c r="F17" s="253" t="str">
        <f ca="1">IF(VLOOKUP($A17, summary!$H:$O, 7, FALSE)="追加", "-", VLOOKUP($A17, summary!$H:$O, 7, FALSE))</f>
        <v>ADL　椅子とベッド間の移乗　　課題有無</v>
      </c>
      <c r="G17" s="172" t="s">
        <v>5214</v>
      </c>
      <c r="H17" s="172" t="s">
        <v>5245</v>
      </c>
      <c r="I17" s="172">
        <v>1</v>
      </c>
      <c r="J17" s="172"/>
      <c r="K17" s="18" t="s">
        <v>5323</v>
      </c>
      <c r="L17" s="209"/>
      <c r="M17" s="49"/>
      <c r="N17" s="538" t="s">
        <v>6231</v>
      </c>
      <c r="O17" s="49" t="s">
        <v>5291</v>
      </c>
      <c r="P17" s="49"/>
      <c r="Q17" s="49" t="s">
        <v>5263</v>
      </c>
    </row>
    <row r="18" spans="1:17" s="8" customFormat="1" ht="67.5">
      <c r="A18" s="253" t="str" cm="1">
        <f t="array" aca="1" ref="A18" ca="1">VLOOKUP(RIGHT(CELL("filename",$B15),LEN(CELL("filename",$B15))-FIND("]",CELL("filename",$B15))),'外部インタフェース一覧(計算用)'!$B:$G,6,FALSE)&amp;"_"&amp;$C18&amp;"_new"</f>
        <v>LIFE_FUNCTION_CHECK_SHEET_2024_FORM_0320_2021_personal_hygiene_and_adjustment_status_new</v>
      </c>
      <c r="B18" s="359">
        <f t="shared" si="0"/>
        <v>15</v>
      </c>
      <c r="C18" s="172" t="s">
        <v>1795</v>
      </c>
      <c r="D18" s="172" t="s">
        <v>6235</v>
      </c>
      <c r="E18" s="253" t="str">
        <f ca="1">IF($F18="-", "追加", VLOOKUP($A18, summary!$H:$O, 6, FALSE))</f>
        <v>personal_hygiene_and_adjustment_status</v>
      </c>
      <c r="F18" s="253" t="str">
        <f ca="1">IF(VLOOKUP($A18, summary!$H:$O, 7, FALSE)="追加", "-", VLOOKUP($A18, summary!$H:$O, 7, FALSE))</f>
        <v>ADL　整容　　レベル</v>
      </c>
      <c r="G18" s="172" t="s">
        <v>5214</v>
      </c>
      <c r="H18" s="172" t="s">
        <v>5245</v>
      </c>
      <c r="I18" s="172">
        <v>1</v>
      </c>
      <c r="J18" s="172"/>
      <c r="K18" s="18" t="s">
        <v>5323</v>
      </c>
      <c r="L18" s="209"/>
      <c r="M18" s="49"/>
      <c r="N18" s="538" t="s">
        <v>6236</v>
      </c>
      <c r="O18" s="49" t="s">
        <v>5291</v>
      </c>
      <c r="P18" s="49"/>
      <c r="Q18" s="49" t="s">
        <v>5263</v>
      </c>
    </row>
    <row r="19" spans="1:17" s="8" customFormat="1" ht="39.75" customHeight="1">
      <c r="A19" s="253" t="str" cm="1">
        <f t="array" aca="1" ref="A19" ca="1">VLOOKUP(RIGHT(CELL("filename",$B16),LEN(CELL("filename",$B16))-FIND("]",CELL("filename",$B16))),'外部インタフェース一覧(計算用)'!$B:$G,6,FALSE)&amp;"_"&amp;$C19&amp;"_new"</f>
        <v>LIFE_FUNCTION_CHECK_SHEET_2024_FORM_0320_2021_is_personal_hygiene_and_adjustment_assignment_new</v>
      </c>
      <c r="B19" s="359">
        <f t="shared" si="0"/>
        <v>16</v>
      </c>
      <c r="C19" s="172" t="s">
        <v>1797</v>
      </c>
      <c r="D19" s="172" t="s">
        <v>6237</v>
      </c>
      <c r="E19" s="253" t="str">
        <f ca="1">IF($F19="-", "追加", VLOOKUP($A19, summary!$H:$O, 6, FALSE))</f>
        <v>is_personal_hygiene_and_adjustment_assignment</v>
      </c>
      <c r="F19" s="253" t="str">
        <f ca="1">IF(VLOOKUP($A19, summary!$H:$O, 7, FALSE)="追加", "-", VLOOKUP($A19, summary!$H:$O, 7, FALSE))</f>
        <v>ADL　整容　　課題有無</v>
      </c>
      <c r="G19" s="172" t="s">
        <v>5214</v>
      </c>
      <c r="H19" s="172" t="s">
        <v>5245</v>
      </c>
      <c r="I19" s="172">
        <v>1</v>
      </c>
      <c r="J19" s="172"/>
      <c r="K19" s="18" t="s">
        <v>5323</v>
      </c>
      <c r="L19" s="209"/>
      <c r="M19" s="49"/>
      <c r="N19" s="538" t="s">
        <v>6231</v>
      </c>
      <c r="O19" s="49" t="s">
        <v>5291</v>
      </c>
      <c r="P19" s="49"/>
      <c r="Q19" s="49" t="s">
        <v>5263</v>
      </c>
    </row>
    <row r="20" spans="1:17" s="8" customFormat="1" ht="33.75">
      <c r="A20" s="253" t="str" cm="1">
        <f t="array" aca="1" ref="A20" ca="1">VLOOKUP(RIGHT(CELL("filename",$B17),LEN(CELL("filename",$B17))-FIND("]",CELL("filename",$B17))),'外部インタフェース一覧(計算用)'!$B:$G,6,FALSE)&amp;"_"&amp;$C20&amp;"_new"</f>
        <v>LIFE_FUNCTION_CHECK_SHEET_2024_FORM_0320_2021_toilet_behavior_status_new</v>
      </c>
      <c r="B20" s="359">
        <f t="shared" si="0"/>
        <v>17</v>
      </c>
      <c r="C20" s="172" t="s">
        <v>1799</v>
      </c>
      <c r="D20" s="172" t="s">
        <v>6238</v>
      </c>
      <c r="E20" s="253" t="str">
        <f ca="1">IF($F20="-", "追加", VLOOKUP($A20, summary!$H:$O, 6, FALSE))</f>
        <v>toilet_behavior_status</v>
      </c>
      <c r="F20" s="253" t="str">
        <f ca="1">IF(VLOOKUP($A20, summary!$H:$O, 7, FALSE)="追加", "-", VLOOKUP($A20, summary!$H:$O, 7, FALSE))</f>
        <v>ADL　トイレ動作　　レベル</v>
      </c>
      <c r="G20" s="172" t="s">
        <v>5214</v>
      </c>
      <c r="H20" s="172" t="s">
        <v>5245</v>
      </c>
      <c r="I20" s="172">
        <v>1</v>
      </c>
      <c r="J20" s="172"/>
      <c r="K20" s="18" t="s">
        <v>5323</v>
      </c>
      <c r="L20" s="318"/>
      <c r="M20" s="19"/>
      <c r="N20" s="39" t="s">
        <v>6239</v>
      </c>
      <c r="O20" s="19" t="s">
        <v>5291</v>
      </c>
      <c r="P20" s="19"/>
      <c r="Q20" s="19" t="s">
        <v>5263</v>
      </c>
    </row>
    <row r="21" spans="1:17" s="8" customFormat="1" ht="33.75">
      <c r="A21" s="253" t="str" cm="1">
        <f t="array" aca="1" ref="A21" ca="1">VLOOKUP(RIGHT(CELL("filename",$B18),LEN(CELL("filename",$B18))-FIND("]",CELL("filename",$B18))),'外部インタフェース一覧(計算用)'!$B:$G,6,FALSE)&amp;"_"&amp;$C21&amp;"_new"</f>
        <v>LIFE_FUNCTION_CHECK_SHEET_2024_FORM_0320_2021_is_toilet_behavior_assignment_new</v>
      </c>
      <c r="B21" s="359">
        <f t="shared" si="0"/>
        <v>18</v>
      </c>
      <c r="C21" s="172" t="s">
        <v>1801</v>
      </c>
      <c r="D21" s="172" t="s">
        <v>6240</v>
      </c>
      <c r="E21" s="253" t="str">
        <f ca="1">IF($F21="-", "追加", VLOOKUP($A21, summary!$H:$O, 6, FALSE))</f>
        <v>is_toilet_behavior_assignment</v>
      </c>
      <c r="F21" s="253" t="str">
        <f ca="1">IF(VLOOKUP($A21, summary!$H:$O, 7, FALSE)="追加", "-", VLOOKUP($A21, summary!$H:$O, 7, FALSE))</f>
        <v>ADL　トイレ動作　　課題有無</v>
      </c>
      <c r="G21" s="172" t="s">
        <v>5214</v>
      </c>
      <c r="H21" s="172" t="s">
        <v>5245</v>
      </c>
      <c r="I21" s="172">
        <v>1</v>
      </c>
      <c r="J21" s="172"/>
      <c r="K21" s="18" t="s">
        <v>5323</v>
      </c>
      <c r="L21" s="318"/>
      <c r="M21" s="19"/>
      <c r="N21" s="538" t="s">
        <v>6231</v>
      </c>
      <c r="O21" s="19" t="s">
        <v>5291</v>
      </c>
      <c r="P21" s="19"/>
      <c r="Q21" s="19" t="s">
        <v>5263</v>
      </c>
    </row>
    <row r="22" spans="1:17" s="8" customFormat="1" ht="90">
      <c r="A22" s="253" t="str" cm="1">
        <f t="array" aca="1" ref="A22" ca="1">VLOOKUP(RIGHT(CELL("filename",$B19),LEN(CELL("filename",$B19))-FIND("]",CELL("filename",$B19))),'外部インタフェース一覧(計算用)'!$B:$G,6,FALSE)&amp;"_"&amp;$C22&amp;"_new"</f>
        <v>LIFE_FUNCTION_CHECK_SHEET_2024_FORM_0320_2021_bathe_status_new</v>
      </c>
      <c r="B22" s="359">
        <f t="shared" si="0"/>
        <v>19</v>
      </c>
      <c r="C22" s="172" t="s">
        <v>1803</v>
      </c>
      <c r="D22" s="172" t="s">
        <v>6241</v>
      </c>
      <c r="E22" s="253" t="str">
        <f ca="1">IF($F22="-", "追加", VLOOKUP($A22, summary!$H:$O, 6, FALSE))</f>
        <v>bathe_status</v>
      </c>
      <c r="F22" s="253" t="str">
        <f ca="1">IF(VLOOKUP($A22, summary!$H:$O, 7, FALSE)="追加", "-", VLOOKUP($A22, summary!$H:$O, 7, FALSE))</f>
        <v>ADL　入浴　　レベル</v>
      </c>
      <c r="G22" s="172" t="s">
        <v>5214</v>
      </c>
      <c r="H22" s="172" t="s">
        <v>5245</v>
      </c>
      <c r="I22" s="172">
        <v>1</v>
      </c>
      <c r="J22" s="172"/>
      <c r="K22" s="18" t="s">
        <v>5323</v>
      </c>
      <c r="L22" s="318"/>
      <c r="M22" s="19"/>
      <c r="N22" s="39" t="s">
        <v>6242</v>
      </c>
      <c r="O22" s="19" t="s">
        <v>5291</v>
      </c>
      <c r="P22" s="19"/>
      <c r="Q22" s="19" t="s">
        <v>5263</v>
      </c>
    </row>
    <row r="23" spans="1:17" s="8" customFormat="1" ht="33.75">
      <c r="A23" s="253" t="str" cm="1">
        <f t="array" aca="1" ref="A23" ca="1">VLOOKUP(RIGHT(CELL("filename",$B20),LEN(CELL("filename",$B20))-FIND("]",CELL("filename",$B20))),'外部インタフェース一覧(計算用)'!$B:$G,6,FALSE)&amp;"_"&amp;$C23&amp;"_new"</f>
        <v>LIFE_FUNCTION_CHECK_SHEET_2024_FORM_0320_2021_is_bathe_assignment_new</v>
      </c>
      <c r="B23" s="359">
        <f t="shared" si="0"/>
        <v>20</v>
      </c>
      <c r="C23" s="172" t="s">
        <v>1805</v>
      </c>
      <c r="D23" s="172" t="s">
        <v>6243</v>
      </c>
      <c r="E23" s="253" t="str">
        <f ca="1">IF($F23="-", "追加", VLOOKUP($A23, summary!$H:$O, 6, FALSE))</f>
        <v>is_bathe_assignment</v>
      </c>
      <c r="F23" s="253" t="str">
        <f ca="1">IF(VLOOKUP($A23, summary!$H:$O, 7, FALSE)="追加", "-", VLOOKUP($A23, summary!$H:$O, 7, FALSE))</f>
        <v>ADL　入浴　　課題有無</v>
      </c>
      <c r="G23" s="172" t="s">
        <v>5214</v>
      </c>
      <c r="H23" s="172" t="s">
        <v>5245</v>
      </c>
      <c r="I23" s="172">
        <v>1</v>
      </c>
      <c r="J23" s="172"/>
      <c r="K23" s="18" t="s">
        <v>5323</v>
      </c>
      <c r="L23" s="318"/>
      <c r="M23" s="19"/>
      <c r="N23" s="538" t="s">
        <v>6231</v>
      </c>
      <c r="O23" s="19" t="s">
        <v>5291</v>
      </c>
      <c r="P23" s="19"/>
      <c r="Q23" s="19" t="s">
        <v>5263</v>
      </c>
    </row>
    <row r="24" spans="1:17" s="8" customFormat="1" ht="78.75">
      <c r="A24" s="253" t="str" cm="1">
        <f t="array" aca="1" ref="A24" ca="1">VLOOKUP(RIGHT(CELL("filename",$B21),LEN(CELL("filename",$B21))-FIND("]",CELL("filename",$B21))),'外部インタフェース一覧(計算用)'!$B:$G,6,FALSE)&amp;"_"&amp;$C24&amp;"_new"</f>
        <v>LIFE_FUNCTION_CHECK_SHEET_2024_FORM_0320_2021_walking_status_new</v>
      </c>
      <c r="B24" s="359">
        <f t="shared" si="0"/>
        <v>21</v>
      </c>
      <c r="C24" s="172" t="s">
        <v>1807</v>
      </c>
      <c r="D24" s="172" t="s">
        <v>6244</v>
      </c>
      <c r="E24" s="253" t="str">
        <f ca="1">IF($F24="-", "追加", VLOOKUP($A24, summary!$H:$O, 6, FALSE))</f>
        <v>walking_status</v>
      </c>
      <c r="F24" s="253" t="str">
        <f ca="1">IF(VLOOKUP($A24, summary!$H:$O, 7, FALSE)="追加", "-", VLOOKUP($A24, summary!$H:$O, 7, FALSE))</f>
        <v>ADL　平地歩行　　レベル</v>
      </c>
      <c r="G24" s="172" t="s">
        <v>5214</v>
      </c>
      <c r="H24" s="172" t="s">
        <v>5245</v>
      </c>
      <c r="I24" s="172">
        <v>1</v>
      </c>
      <c r="J24" s="172"/>
      <c r="K24" s="18" t="s">
        <v>5323</v>
      </c>
      <c r="L24" s="318"/>
      <c r="M24" s="19"/>
      <c r="N24" s="39" t="s">
        <v>6245</v>
      </c>
      <c r="O24" s="19" t="s">
        <v>5291</v>
      </c>
      <c r="P24" s="19"/>
      <c r="Q24" s="19" t="s">
        <v>5263</v>
      </c>
    </row>
    <row r="25" spans="1:17" s="8" customFormat="1" ht="33.75">
      <c r="A25" s="253" t="str" cm="1">
        <f t="array" aca="1" ref="A25" ca="1">VLOOKUP(RIGHT(CELL("filename",$B22),LEN(CELL("filename",$B22))-FIND("]",CELL("filename",$B22))),'外部インタフェース一覧(計算用)'!$B:$G,6,FALSE)&amp;"_"&amp;$C25&amp;"_new"</f>
        <v>LIFE_FUNCTION_CHECK_SHEET_2024_FORM_0320_2021_is_walking_assignment_new</v>
      </c>
      <c r="B25" s="359">
        <f t="shared" si="0"/>
        <v>22</v>
      </c>
      <c r="C25" s="172" t="s">
        <v>1809</v>
      </c>
      <c r="D25" s="172" t="s">
        <v>6246</v>
      </c>
      <c r="E25" s="253" t="str">
        <f ca="1">IF($F25="-", "追加", VLOOKUP($A25, summary!$H:$O, 6, FALSE))</f>
        <v>is_walking_assignment</v>
      </c>
      <c r="F25" s="253" t="str">
        <f ca="1">IF(VLOOKUP($A25, summary!$H:$O, 7, FALSE)="追加", "-", VLOOKUP($A25, summary!$H:$O, 7, FALSE))</f>
        <v>ADL　平地歩行　　課題有無</v>
      </c>
      <c r="G25" s="172" t="s">
        <v>5214</v>
      </c>
      <c r="H25" s="172" t="s">
        <v>5245</v>
      </c>
      <c r="I25" s="172">
        <v>1</v>
      </c>
      <c r="J25" s="172"/>
      <c r="K25" s="18" t="s">
        <v>5323</v>
      </c>
      <c r="L25" s="318"/>
      <c r="M25" s="19"/>
      <c r="N25" s="538" t="s">
        <v>6231</v>
      </c>
      <c r="O25" s="19" t="s">
        <v>5291</v>
      </c>
      <c r="P25" s="19"/>
      <c r="Q25" s="19" t="s">
        <v>5263</v>
      </c>
    </row>
    <row r="26" spans="1:17" s="8" customFormat="1" ht="67.5">
      <c r="A26" s="253" t="str" cm="1">
        <f t="array" aca="1" ref="A26" ca="1">VLOOKUP(RIGHT(CELL("filename",$B23),LEN(CELL("filename",$B23))-FIND("]",CELL("filename",$B23))),'外部インタフェース一覧(計算用)'!$B:$G,6,FALSE)&amp;"_"&amp;$C26&amp;"_new"</f>
        <v>LIFE_FUNCTION_CHECK_SHEET_2024_FORM_0320_2021_up_stairs_status_new</v>
      </c>
      <c r="B26" s="359">
        <f t="shared" si="0"/>
        <v>23</v>
      </c>
      <c r="C26" s="172" t="s">
        <v>1811</v>
      </c>
      <c r="D26" s="172" t="s">
        <v>6247</v>
      </c>
      <c r="E26" s="253" t="str">
        <f ca="1">IF($F26="-", "追加", VLOOKUP($A26, summary!$H:$O, 6, FALSE))</f>
        <v>up_stairs_status</v>
      </c>
      <c r="F26" s="253" t="str">
        <f ca="1">IF(VLOOKUP($A26, summary!$H:$O, 7, FALSE)="追加", "-", VLOOKUP($A26, summary!$H:$O, 7, FALSE))</f>
        <v>ADL　階段昇降　　レベル</v>
      </c>
      <c r="G26" s="172" t="s">
        <v>5214</v>
      </c>
      <c r="H26" s="172" t="s">
        <v>5245</v>
      </c>
      <c r="I26" s="172">
        <v>1</v>
      </c>
      <c r="J26" s="172"/>
      <c r="K26" s="18" t="s">
        <v>5323</v>
      </c>
      <c r="L26" s="318"/>
      <c r="M26" s="19"/>
      <c r="N26" s="39" t="s">
        <v>6229</v>
      </c>
      <c r="O26" s="19" t="s">
        <v>5291</v>
      </c>
      <c r="P26" s="19"/>
      <c r="Q26" s="19" t="s">
        <v>5263</v>
      </c>
    </row>
    <row r="27" spans="1:17" s="8" customFormat="1" ht="33.75">
      <c r="A27" s="253" t="str" cm="1">
        <f t="array" aca="1" ref="A27" ca="1">VLOOKUP(RIGHT(CELL("filename",$B24),LEN(CELL("filename",$B24))-FIND("]",CELL("filename",$B24))),'外部インタフェース一覧(計算用)'!$B:$G,6,FALSE)&amp;"_"&amp;$C27&amp;"_new"</f>
        <v>LIFE_FUNCTION_CHECK_SHEET_2024_FORM_0320_2021_is_up_stairs_assignment_new</v>
      </c>
      <c r="B27" s="359">
        <f t="shared" si="0"/>
        <v>24</v>
      </c>
      <c r="C27" s="172" t="s">
        <v>1813</v>
      </c>
      <c r="D27" s="172" t="s">
        <v>6248</v>
      </c>
      <c r="E27" s="253" t="str">
        <f ca="1">IF($F27="-", "追加", VLOOKUP($A27, summary!$H:$O, 6, FALSE))</f>
        <v>is_up_stairs_assignment</v>
      </c>
      <c r="F27" s="253" t="str">
        <f ca="1">IF(VLOOKUP($A27, summary!$H:$O, 7, FALSE)="追加", "-", VLOOKUP($A27, summary!$H:$O, 7, FALSE))</f>
        <v>ADL　階段昇降　　課題有無</v>
      </c>
      <c r="G27" s="172" t="s">
        <v>5214</v>
      </c>
      <c r="H27" s="172" t="s">
        <v>5245</v>
      </c>
      <c r="I27" s="172">
        <v>1</v>
      </c>
      <c r="J27" s="172"/>
      <c r="K27" s="18" t="s">
        <v>5323</v>
      </c>
      <c r="L27" s="318"/>
      <c r="M27" s="19"/>
      <c r="N27" s="538" t="s">
        <v>6231</v>
      </c>
      <c r="O27" s="19" t="s">
        <v>5291</v>
      </c>
      <c r="P27" s="19"/>
      <c r="Q27" s="19" t="s">
        <v>5263</v>
      </c>
    </row>
    <row r="28" spans="1:17" s="8" customFormat="1" ht="67.5">
      <c r="A28" s="253" t="str" cm="1">
        <f t="array" aca="1" ref="A28" ca="1">VLOOKUP(RIGHT(CELL("filename",$B25),LEN(CELL("filename",$B25))-FIND("]",CELL("filename",$B25))),'外部インタフェース一覧(計算用)'!$B:$G,6,FALSE)&amp;"_"&amp;$C28&amp;"_new"</f>
        <v>LIFE_FUNCTION_CHECK_SHEET_2024_FORM_0320_2021_dressing_status_new</v>
      </c>
      <c r="B28" s="359">
        <f t="shared" si="0"/>
        <v>25</v>
      </c>
      <c r="C28" s="172" t="s">
        <v>1815</v>
      </c>
      <c r="D28" s="172" t="s">
        <v>6249</v>
      </c>
      <c r="E28" s="253" t="str">
        <f ca="1">IF($F28="-", "追加", VLOOKUP($A28, summary!$H:$O, 6, FALSE))</f>
        <v>dressing_status</v>
      </c>
      <c r="F28" s="253" t="str">
        <f ca="1">IF(VLOOKUP($A28, summary!$H:$O, 7, FALSE)="追加", "-", VLOOKUP($A28, summary!$H:$O, 7, FALSE))</f>
        <v>ADL　更衣　　レベル</v>
      </c>
      <c r="G28" s="172" t="s">
        <v>5214</v>
      </c>
      <c r="H28" s="172" t="s">
        <v>5245</v>
      </c>
      <c r="I28" s="172">
        <v>1</v>
      </c>
      <c r="J28" s="172"/>
      <c r="K28" s="18" t="s">
        <v>5323</v>
      </c>
      <c r="L28" s="318"/>
      <c r="M28" s="19"/>
      <c r="N28" s="39" t="s">
        <v>6229</v>
      </c>
      <c r="O28" s="19" t="s">
        <v>5291</v>
      </c>
      <c r="P28" s="19"/>
      <c r="Q28" s="19" t="s">
        <v>5263</v>
      </c>
    </row>
    <row r="29" spans="1:17" s="8" customFormat="1" ht="33.75">
      <c r="A29" s="253" t="str" cm="1">
        <f t="array" aca="1" ref="A29" ca="1">VLOOKUP(RIGHT(CELL("filename",$B26),LEN(CELL("filename",$B26))-FIND("]",CELL("filename",$B26))),'外部インタフェース一覧(計算用)'!$B:$G,6,FALSE)&amp;"_"&amp;$C29&amp;"_new"</f>
        <v>LIFE_FUNCTION_CHECK_SHEET_2024_FORM_0320_2021_is_dressing_assignment_new</v>
      </c>
      <c r="B29" s="359">
        <f t="shared" si="0"/>
        <v>26</v>
      </c>
      <c r="C29" s="172" t="s">
        <v>1817</v>
      </c>
      <c r="D29" s="172" t="s">
        <v>6250</v>
      </c>
      <c r="E29" s="253" t="str">
        <f ca="1">IF($F29="-", "追加", VLOOKUP($A29, summary!$H:$O, 6, FALSE))</f>
        <v>is_dressing_assignment</v>
      </c>
      <c r="F29" s="253" t="str">
        <f ca="1">IF(VLOOKUP($A29, summary!$H:$O, 7, FALSE)="追加", "-", VLOOKUP($A29, summary!$H:$O, 7, FALSE))</f>
        <v>ADL　更衣　　課題有無</v>
      </c>
      <c r="G29" s="172" t="s">
        <v>5214</v>
      </c>
      <c r="H29" s="172" t="s">
        <v>5245</v>
      </c>
      <c r="I29" s="172">
        <v>1</v>
      </c>
      <c r="J29" s="172"/>
      <c r="K29" s="18" t="s">
        <v>5323</v>
      </c>
      <c r="L29" s="318"/>
      <c r="M29" s="19"/>
      <c r="N29" s="538" t="s">
        <v>6231</v>
      </c>
      <c r="O29" s="19" t="s">
        <v>5291</v>
      </c>
      <c r="P29" s="19"/>
      <c r="Q29" s="19" t="s">
        <v>5263</v>
      </c>
    </row>
    <row r="30" spans="1:17" s="8" customFormat="1" ht="67.5">
      <c r="A30" s="253" t="str" cm="1">
        <f t="array" aca="1" ref="A30" ca="1">VLOOKUP(RIGHT(CELL("filename",$B27),LEN(CELL("filename",$B27))-FIND("]",CELL("filename",$B27))),'外部インタフェース一覧(計算用)'!$B:$G,6,FALSE)&amp;"_"&amp;$C30&amp;"_new"</f>
        <v>LIFE_FUNCTION_CHECK_SHEET_2024_FORM_0320_2021_defecation_status_new</v>
      </c>
      <c r="B30" s="359">
        <f t="shared" si="0"/>
        <v>27</v>
      </c>
      <c r="C30" s="172" t="s">
        <v>1819</v>
      </c>
      <c r="D30" s="172" t="s">
        <v>6251</v>
      </c>
      <c r="E30" s="253" t="str">
        <f ca="1">IF($F30="-", "追加", VLOOKUP($A30, summary!$H:$O, 6, FALSE))</f>
        <v>defecation_status</v>
      </c>
      <c r="F30" s="253" t="str">
        <f ca="1">IF(VLOOKUP($A30, summary!$H:$O, 7, FALSE)="追加", "-", VLOOKUP($A30, summary!$H:$O, 7, FALSE))</f>
        <v>ADL　排便コントロール　　レベル</v>
      </c>
      <c r="G30" s="172" t="s">
        <v>5214</v>
      </c>
      <c r="H30" s="172" t="s">
        <v>5245</v>
      </c>
      <c r="I30" s="172">
        <v>1</v>
      </c>
      <c r="J30" s="172"/>
      <c r="K30" s="18" t="s">
        <v>5323</v>
      </c>
      <c r="L30" s="318"/>
      <c r="M30" s="19"/>
      <c r="N30" s="39" t="s">
        <v>6229</v>
      </c>
      <c r="O30" s="19" t="s">
        <v>5291</v>
      </c>
      <c r="P30" s="19"/>
      <c r="Q30" s="19" t="s">
        <v>5263</v>
      </c>
    </row>
    <row r="31" spans="1:17" s="8" customFormat="1" ht="33.75">
      <c r="A31" s="253" t="str" cm="1">
        <f t="array" aca="1" ref="A31" ca="1">VLOOKUP(RIGHT(CELL("filename",$B28),LEN(CELL("filename",$B28))-FIND("]",CELL("filename",$B28))),'外部インタフェース一覧(計算用)'!$B:$G,6,FALSE)&amp;"_"&amp;$C31&amp;"_new"</f>
        <v>LIFE_FUNCTION_CHECK_SHEET_2024_FORM_0320_2021_is_defecation_assignment_new</v>
      </c>
      <c r="B31" s="359">
        <f t="shared" si="0"/>
        <v>28</v>
      </c>
      <c r="C31" s="172" t="s">
        <v>1821</v>
      </c>
      <c r="D31" s="172" t="s">
        <v>6252</v>
      </c>
      <c r="E31" s="253" t="str">
        <f ca="1">IF($F31="-", "追加", VLOOKUP($A31, summary!$H:$O, 6, FALSE))</f>
        <v>is_defecation_assignment</v>
      </c>
      <c r="F31" s="253" t="str">
        <f ca="1">IF(VLOOKUP($A31, summary!$H:$O, 7, FALSE)="追加", "-", VLOOKUP($A31, summary!$H:$O, 7, FALSE))</f>
        <v>ADL　排便コントロール　　課題有無</v>
      </c>
      <c r="G31" s="172" t="s">
        <v>5214</v>
      </c>
      <c r="H31" s="172" t="s">
        <v>5245</v>
      </c>
      <c r="I31" s="172">
        <v>1</v>
      </c>
      <c r="J31" s="172"/>
      <c r="K31" s="18" t="s">
        <v>5323</v>
      </c>
      <c r="L31" s="318"/>
      <c r="M31" s="19"/>
      <c r="N31" s="538" t="s">
        <v>6231</v>
      </c>
      <c r="O31" s="19" t="s">
        <v>5291</v>
      </c>
      <c r="P31" s="19"/>
      <c r="Q31" s="19" t="s">
        <v>5263</v>
      </c>
    </row>
    <row r="32" spans="1:17" s="8" customFormat="1" ht="67.5">
      <c r="A32" s="253" t="str" cm="1">
        <f t="array" aca="1" ref="A32" ca="1">VLOOKUP(RIGHT(CELL("filename",$B29),LEN(CELL("filename",$B29))-FIND("]",CELL("filename",$B29))),'外部インタフェース一覧(計算用)'!$B:$G,6,FALSE)&amp;"_"&amp;$C32&amp;"_new"</f>
        <v>LIFE_FUNCTION_CHECK_SHEET_2024_FORM_0320_2021_urination_status_new</v>
      </c>
      <c r="B32" s="359">
        <f t="shared" si="0"/>
        <v>29</v>
      </c>
      <c r="C32" s="172" t="s">
        <v>1823</v>
      </c>
      <c r="D32" s="172" t="s">
        <v>6253</v>
      </c>
      <c r="E32" s="253" t="str">
        <f ca="1">IF($F32="-", "追加", VLOOKUP($A32, summary!$H:$O, 6, FALSE))</f>
        <v>urination_status</v>
      </c>
      <c r="F32" s="253" t="str">
        <f ca="1">IF(VLOOKUP($A32, summary!$H:$O, 7, FALSE)="追加", "-", VLOOKUP($A32, summary!$H:$O, 7, FALSE))</f>
        <v>ADL　排尿コントロール　　レベル</v>
      </c>
      <c r="G32" s="172" t="s">
        <v>5214</v>
      </c>
      <c r="H32" s="172" t="s">
        <v>5245</v>
      </c>
      <c r="I32" s="172">
        <v>1</v>
      </c>
      <c r="J32" s="172"/>
      <c r="K32" s="18" t="s">
        <v>5323</v>
      </c>
      <c r="L32" s="318"/>
      <c r="M32" s="19"/>
      <c r="N32" s="39" t="s">
        <v>6229</v>
      </c>
      <c r="O32" s="19" t="s">
        <v>5291</v>
      </c>
      <c r="P32" s="19"/>
      <c r="Q32" s="19" t="s">
        <v>5263</v>
      </c>
    </row>
    <row r="33" spans="1:17" s="8" customFormat="1" ht="33.75">
      <c r="A33" s="253" t="str" cm="1">
        <f t="array" aca="1" ref="A33" ca="1">VLOOKUP(RIGHT(CELL("filename",$B30),LEN(CELL("filename",$B30))-FIND("]",CELL("filename",$B30))),'外部インタフェース一覧(計算用)'!$B:$G,6,FALSE)&amp;"_"&amp;$C33&amp;"_new"</f>
        <v>LIFE_FUNCTION_CHECK_SHEET_2024_FORM_0320_2021_is_urination_assignment_new</v>
      </c>
      <c r="B33" s="359">
        <f t="shared" si="0"/>
        <v>30</v>
      </c>
      <c r="C33" s="172" t="s">
        <v>1825</v>
      </c>
      <c r="D33" s="172" t="s">
        <v>6254</v>
      </c>
      <c r="E33" s="253" t="str">
        <f ca="1">IF($F33="-", "追加", VLOOKUP($A33, summary!$H:$O, 6, FALSE))</f>
        <v>is_urination_assignment</v>
      </c>
      <c r="F33" s="253" t="str">
        <f ca="1">IF(VLOOKUP($A33, summary!$H:$O, 7, FALSE)="追加", "-", VLOOKUP($A33, summary!$H:$O, 7, FALSE))</f>
        <v>ADL　排尿コントロール　　課題有無</v>
      </c>
      <c r="G33" s="172" t="s">
        <v>5214</v>
      </c>
      <c r="H33" s="172" t="s">
        <v>5245</v>
      </c>
      <c r="I33" s="172">
        <v>1</v>
      </c>
      <c r="J33" s="172"/>
      <c r="K33" s="18" t="s">
        <v>5323</v>
      </c>
      <c r="L33" s="318"/>
      <c r="M33" s="19"/>
      <c r="N33" s="538" t="s">
        <v>6231</v>
      </c>
      <c r="O33" s="19" t="s">
        <v>5291</v>
      </c>
      <c r="P33" s="19"/>
      <c r="Q33" s="19" t="s">
        <v>5263</v>
      </c>
    </row>
    <row r="34" spans="1:17" s="8" customFormat="1" ht="33.75">
      <c r="A34" s="253" t="str" cm="1">
        <f t="array" aca="1" ref="A34" ca="1">VLOOKUP(RIGHT(CELL("filename",$B31),LEN(CELL("filename",$B31))-FIND("]",CELL("filename",$B31))),'外部インタフェース一覧(計算用)'!$B:$G,6,FALSE)&amp;"_"&amp;$C34&amp;"_new"</f>
        <v>LIFE_FUNCTION_CHECK_SHEET_2024_FORM_0320_2021_environment_viewpoint_adl_new</v>
      </c>
      <c r="B34" s="359">
        <f t="shared" si="0"/>
        <v>31</v>
      </c>
      <c r="C34" s="172" t="s">
        <v>1827</v>
      </c>
      <c r="D34" s="173" t="s">
        <v>4415</v>
      </c>
      <c r="E34" s="253" t="str">
        <f ca="1">IF($F34="-", "追加", VLOOKUP($A34, summary!$H:$O, 6, FALSE))</f>
        <v>environment_viewpoint_adl</v>
      </c>
      <c r="F34" s="253" t="str">
        <f ca="1">IF(VLOOKUP($A34, summary!$H:$O, 7, FALSE)="追加", "-", VLOOKUP($A34, summary!$H:$O, 7, FALSE))</f>
        <v>ADL　環境（実施場所・補助具等）（ADL）</v>
      </c>
      <c r="G34" s="172" t="s">
        <v>5295</v>
      </c>
      <c r="H34" s="172" t="s">
        <v>6255</v>
      </c>
      <c r="I34" s="172">
        <v>200</v>
      </c>
      <c r="J34" s="363"/>
      <c r="K34" s="18"/>
      <c r="L34" s="318"/>
      <c r="M34" s="19"/>
      <c r="N34" s="39" t="s">
        <v>5355</v>
      </c>
      <c r="O34" s="225" t="s">
        <v>5291</v>
      </c>
      <c r="P34" s="20" t="s">
        <v>5605</v>
      </c>
      <c r="Q34" s="285" t="s">
        <v>5336</v>
      </c>
    </row>
    <row r="35" spans="1:17" s="8" customFormat="1" ht="33.75">
      <c r="A35" s="253" t="str" cm="1">
        <f t="array" aca="1" ref="A35" ca="1">VLOOKUP(RIGHT(CELL("filename",$B32),LEN(CELL("filename",$B32))-FIND("]",CELL("filename",$B32))),'外部インタフェース一覧(計算用)'!$B:$G,6,FALSE)&amp;"_"&amp;$C35&amp;"_new"</f>
        <v>LIFE_FUNCTION_CHECK_SHEET_2024_FORM_0320_2021_support_viewpoint_adl_new</v>
      </c>
      <c r="B35" s="359">
        <f t="shared" si="0"/>
        <v>32</v>
      </c>
      <c r="C35" s="172" t="s">
        <v>1829</v>
      </c>
      <c r="D35" s="173" t="s">
        <v>4416</v>
      </c>
      <c r="E35" s="253" t="str">
        <f ca="1">IF($F35="-", "追加", VLOOKUP($A35, summary!$H:$O, 6, FALSE))</f>
        <v>support_viewpoint_adl</v>
      </c>
      <c r="F35" s="253" t="str">
        <f ca="1">IF(VLOOKUP($A35, summary!$H:$O, 7, FALSE)="追加", "-", VLOOKUP($A35, summary!$H:$O, 7, FALSE))</f>
        <v>ADL　状況・生活課題（ADL）</v>
      </c>
      <c r="G35" s="172" t="s">
        <v>5295</v>
      </c>
      <c r="H35" s="172" t="s">
        <v>6255</v>
      </c>
      <c r="I35" s="172">
        <v>200</v>
      </c>
      <c r="J35" s="363"/>
      <c r="K35" s="18"/>
      <c r="L35" s="318"/>
      <c r="M35" s="19"/>
      <c r="N35" s="39" t="s">
        <v>5355</v>
      </c>
      <c r="O35" s="225" t="s">
        <v>5291</v>
      </c>
      <c r="P35" s="20" t="s">
        <v>5605</v>
      </c>
      <c r="Q35" s="285" t="s">
        <v>5336</v>
      </c>
    </row>
    <row r="36" spans="1:17" s="8" customFormat="1" ht="78.75">
      <c r="A36" s="253" t="str" cm="1">
        <f t="array" aca="1" ref="A36" ca="1">VLOOKUP(RIGHT(CELL("filename",$B33),LEN(CELL("filename",$B33))-FIND("]",CELL("filename",$B33))),'外部インタフェース一覧(計算用)'!$B:$G,6,FALSE)&amp;"_"&amp;$C36&amp;"_new"</f>
        <v>LIFE_FUNCTION_CHECK_SHEET_2024_FORM_0320_2021_cooking_status_new</v>
      </c>
      <c r="B36" s="359">
        <f t="shared" si="0"/>
        <v>33</v>
      </c>
      <c r="C36" s="172" t="s">
        <v>1831</v>
      </c>
      <c r="D36" s="172" t="s">
        <v>6256</v>
      </c>
      <c r="E36" s="253" t="str">
        <f ca="1">IF($F36="-", "追加", VLOOKUP($A36, summary!$H:$O, 6, FALSE))</f>
        <v>cooking_status</v>
      </c>
      <c r="F36" s="253" t="str">
        <f ca="1">IF(VLOOKUP($A36, summary!$H:$O, 7, FALSE)="追加", "-", VLOOKUP($A36, summary!$H:$O, 7, FALSE))</f>
        <v>IADL　調理　　レベル</v>
      </c>
      <c r="G36" s="172" t="s">
        <v>5214</v>
      </c>
      <c r="H36" s="172" t="s">
        <v>5245</v>
      </c>
      <c r="I36" s="172">
        <v>1</v>
      </c>
      <c r="J36" s="172"/>
      <c r="K36" s="18" t="s">
        <v>5323</v>
      </c>
      <c r="L36" s="318"/>
      <c r="M36" s="19"/>
      <c r="N36" s="39" t="s">
        <v>6257</v>
      </c>
      <c r="O36" s="19" t="s">
        <v>5291</v>
      </c>
      <c r="P36" s="19"/>
      <c r="Q36" s="19" t="s">
        <v>5263</v>
      </c>
    </row>
    <row r="37" spans="1:17" s="8" customFormat="1" ht="33.75">
      <c r="A37" s="253" t="str" cm="1">
        <f t="array" aca="1" ref="A37" ca="1">VLOOKUP(RIGHT(CELL("filename",$B34),LEN(CELL("filename",$B34))-FIND("]",CELL("filename",$B34))),'外部インタフェース一覧(計算用)'!$B:$G,6,FALSE)&amp;"_"&amp;$C37&amp;"_new"</f>
        <v>LIFE_FUNCTION_CHECK_SHEET_2024_FORM_0320_2021_is_cooking_assignment_new</v>
      </c>
      <c r="B37" s="359">
        <f t="shared" si="0"/>
        <v>34</v>
      </c>
      <c r="C37" s="172" t="s">
        <v>1833</v>
      </c>
      <c r="D37" s="172" t="s">
        <v>6258</v>
      </c>
      <c r="E37" s="253" t="str">
        <f ca="1">IF($F37="-", "追加", VLOOKUP($A37, summary!$H:$O, 6, FALSE))</f>
        <v>is_cooking_assignment</v>
      </c>
      <c r="F37" s="253" t="str">
        <f ca="1">IF(VLOOKUP($A37, summary!$H:$O, 7, FALSE)="追加", "-", VLOOKUP($A37, summary!$H:$O, 7, FALSE))</f>
        <v>IADL　調理　　課題有無</v>
      </c>
      <c r="G37" s="172" t="s">
        <v>5214</v>
      </c>
      <c r="H37" s="172" t="s">
        <v>5245</v>
      </c>
      <c r="I37" s="172">
        <v>1</v>
      </c>
      <c r="J37" s="172"/>
      <c r="K37" s="18" t="s">
        <v>5323</v>
      </c>
      <c r="L37" s="318"/>
      <c r="M37" s="19"/>
      <c r="N37" s="538" t="s">
        <v>6231</v>
      </c>
      <c r="O37" s="19" t="s">
        <v>5291</v>
      </c>
      <c r="P37" s="19"/>
      <c r="Q37" s="19" t="s">
        <v>5263</v>
      </c>
    </row>
    <row r="38" spans="1:17" s="8" customFormat="1" ht="78.75">
      <c r="A38" s="253" t="str" cm="1">
        <f t="array" aca="1" ref="A38" ca="1">VLOOKUP(RIGHT(CELL("filename",$B35),LEN(CELL("filename",$B35))-FIND("]",CELL("filename",$B35))),'外部インタフェース一覧(計算用)'!$B:$G,6,FALSE)&amp;"_"&amp;$C38&amp;"_new"</f>
        <v>LIFE_FUNCTION_CHECK_SHEET_2024_FORM_0320_2021_washing_status_new</v>
      </c>
      <c r="B38" s="359">
        <f t="shared" si="0"/>
        <v>35</v>
      </c>
      <c r="C38" s="172" t="s">
        <v>1835</v>
      </c>
      <c r="D38" s="172" t="s">
        <v>6259</v>
      </c>
      <c r="E38" s="253" t="str">
        <f ca="1">IF($F38="-", "追加", VLOOKUP($A38, summary!$H:$O, 6, FALSE))</f>
        <v>washing_status</v>
      </c>
      <c r="F38" s="253" t="str">
        <f ca="1">IF(VLOOKUP($A38, summary!$H:$O, 7, FALSE)="追加", "-", VLOOKUP($A38, summary!$H:$O, 7, FALSE))</f>
        <v>IADL　洗濯　　レベル</v>
      </c>
      <c r="G38" s="172" t="s">
        <v>5214</v>
      </c>
      <c r="H38" s="172" t="s">
        <v>5245</v>
      </c>
      <c r="I38" s="172">
        <v>1</v>
      </c>
      <c r="J38" s="172"/>
      <c r="K38" s="18" t="s">
        <v>5323</v>
      </c>
      <c r="L38" s="318"/>
      <c r="M38" s="19"/>
      <c r="N38" s="39" t="s">
        <v>6257</v>
      </c>
      <c r="O38" s="19" t="s">
        <v>5291</v>
      </c>
      <c r="P38" s="19"/>
      <c r="Q38" s="19" t="s">
        <v>5263</v>
      </c>
    </row>
    <row r="39" spans="1:17" s="8" customFormat="1" ht="33.75">
      <c r="A39" s="253" t="str" cm="1">
        <f t="array" aca="1" ref="A39" ca="1">VLOOKUP(RIGHT(CELL("filename",$B36),LEN(CELL("filename",$B36))-FIND("]",CELL("filename",$B36))),'外部インタフェース一覧(計算用)'!$B:$G,6,FALSE)&amp;"_"&amp;$C39&amp;"_new"</f>
        <v>LIFE_FUNCTION_CHECK_SHEET_2024_FORM_0320_2021_is_washing_assignment_new</v>
      </c>
      <c r="B39" s="359">
        <f t="shared" si="0"/>
        <v>36</v>
      </c>
      <c r="C39" s="172" t="s">
        <v>1837</v>
      </c>
      <c r="D39" s="172" t="s">
        <v>6260</v>
      </c>
      <c r="E39" s="253" t="str">
        <f ca="1">IF($F39="-", "追加", VLOOKUP($A39, summary!$H:$O, 6, FALSE))</f>
        <v>is_washing_assignment</v>
      </c>
      <c r="F39" s="253" t="str">
        <f ca="1">IF(VLOOKUP($A39, summary!$H:$O, 7, FALSE)="追加", "-", VLOOKUP($A39, summary!$H:$O, 7, FALSE))</f>
        <v>IADL　洗濯　　課題有無</v>
      </c>
      <c r="G39" s="172" t="s">
        <v>5214</v>
      </c>
      <c r="H39" s="172" t="s">
        <v>5245</v>
      </c>
      <c r="I39" s="172">
        <v>1</v>
      </c>
      <c r="J39" s="172"/>
      <c r="K39" s="18" t="s">
        <v>5323</v>
      </c>
      <c r="L39" s="318"/>
      <c r="M39" s="19"/>
      <c r="N39" s="538" t="s">
        <v>6231</v>
      </c>
      <c r="O39" s="19" t="s">
        <v>5291</v>
      </c>
      <c r="P39" s="19"/>
      <c r="Q39" s="19" t="s">
        <v>5263</v>
      </c>
    </row>
    <row r="40" spans="1:17" s="8" customFormat="1" ht="78.75">
      <c r="A40" s="253" t="str" cm="1">
        <f t="array" aca="1" ref="A40" ca="1">VLOOKUP(RIGHT(CELL("filename",$B37),LEN(CELL("filename",$B37))-FIND("]",CELL("filename",$B37))),'外部インタフェース一覧(計算用)'!$B:$G,6,FALSE)&amp;"_"&amp;$C40&amp;"_new"</f>
        <v>LIFE_FUNCTION_CHECK_SHEET_2024_FORM_0320_2021_cleaning_status_new</v>
      </c>
      <c r="B40" s="359">
        <f t="shared" si="0"/>
        <v>37</v>
      </c>
      <c r="C40" s="172" t="s">
        <v>1839</v>
      </c>
      <c r="D40" s="172" t="s">
        <v>6261</v>
      </c>
      <c r="E40" s="253" t="str">
        <f ca="1">IF($F40="-", "追加", VLOOKUP($A40, summary!$H:$O, 6, FALSE))</f>
        <v>cleaning_status</v>
      </c>
      <c r="F40" s="253" t="str">
        <f ca="1">IF(VLOOKUP($A40, summary!$H:$O, 7, FALSE)="追加", "-", VLOOKUP($A40, summary!$H:$O, 7, FALSE))</f>
        <v>IADL　掃除　　レベル</v>
      </c>
      <c r="G40" s="172" t="s">
        <v>5214</v>
      </c>
      <c r="H40" s="172" t="s">
        <v>5245</v>
      </c>
      <c r="I40" s="172">
        <v>1</v>
      </c>
      <c r="J40" s="172"/>
      <c r="K40" s="18" t="s">
        <v>5323</v>
      </c>
      <c r="L40" s="318"/>
      <c r="M40" s="19"/>
      <c r="N40" s="39" t="s">
        <v>6257</v>
      </c>
      <c r="O40" s="19" t="s">
        <v>5291</v>
      </c>
      <c r="P40" s="19"/>
      <c r="Q40" s="19" t="s">
        <v>5263</v>
      </c>
    </row>
    <row r="41" spans="1:17" s="8" customFormat="1" ht="33.75">
      <c r="A41" s="253" t="str" cm="1">
        <f t="array" aca="1" ref="A41" ca="1">VLOOKUP(RIGHT(CELL("filename",$B38),LEN(CELL("filename",$B38))-FIND("]",CELL("filename",$B38))),'外部インタフェース一覧(計算用)'!$B:$G,6,FALSE)&amp;"_"&amp;$C41&amp;"_new"</f>
        <v>LIFE_FUNCTION_CHECK_SHEET_2024_FORM_0320_2021_is_cleaning_assignment_new</v>
      </c>
      <c r="B41" s="359">
        <f t="shared" si="0"/>
        <v>38</v>
      </c>
      <c r="C41" s="172" t="s">
        <v>1841</v>
      </c>
      <c r="D41" s="172" t="s">
        <v>6262</v>
      </c>
      <c r="E41" s="253" t="str">
        <f ca="1">IF($F41="-", "追加", VLOOKUP($A41, summary!$H:$O, 6, FALSE))</f>
        <v>is_cleaning_assignment</v>
      </c>
      <c r="F41" s="253" t="str">
        <f ca="1">IF(VLOOKUP($A41, summary!$H:$O, 7, FALSE)="追加", "-", VLOOKUP($A41, summary!$H:$O, 7, FALSE))</f>
        <v>IADL　掃除　　課題有無</v>
      </c>
      <c r="G41" s="172" t="s">
        <v>5214</v>
      </c>
      <c r="H41" s="172" t="s">
        <v>5245</v>
      </c>
      <c r="I41" s="172">
        <v>1</v>
      </c>
      <c r="J41" s="172"/>
      <c r="K41" s="18" t="s">
        <v>5323</v>
      </c>
      <c r="L41" s="318"/>
      <c r="M41" s="19"/>
      <c r="N41" s="538" t="s">
        <v>6231</v>
      </c>
      <c r="O41" s="19" t="s">
        <v>5291</v>
      </c>
      <c r="P41" s="19"/>
      <c r="Q41" s="19" t="s">
        <v>5263</v>
      </c>
    </row>
    <row r="42" spans="1:17" s="8" customFormat="1" ht="33.75">
      <c r="A42" s="253" t="str" cm="1">
        <f t="array" aca="1" ref="A42" ca="1">VLOOKUP(RIGHT(CELL("filename",$B39),LEN(CELL("filename",$B39))-FIND("]",CELL("filename",$B39))),'外部インタフェース一覧(計算用)'!$B:$G,6,FALSE)&amp;"_"&amp;$C42&amp;"_new"</f>
        <v>LIFE_FUNCTION_CHECK_SHEET_2024_FORM_0320_2021_environment_viewpoint_iadl_new</v>
      </c>
      <c r="B42" s="359">
        <f t="shared" si="0"/>
        <v>39</v>
      </c>
      <c r="C42" s="172" t="s">
        <v>1843</v>
      </c>
      <c r="D42" s="173" t="s">
        <v>4423</v>
      </c>
      <c r="E42" s="253" t="str">
        <f ca="1">IF($F42="-", "追加", VLOOKUP($A42, summary!$H:$O, 6, FALSE))</f>
        <v>environment_viewpoint_iadl</v>
      </c>
      <c r="F42" s="253" t="str">
        <f ca="1">IF(VLOOKUP($A42, summary!$H:$O, 7, FALSE)="追加", "-", VLOOKUP($A42, summary!$H:$O, 7, FALSE))</f>
        <v>IADL　環境（実施場所・補助具等）（IADL）</v>
      </c>
      <c r="G42" s="172" t="s">
        <v>5295</v>
      </c>
      <c r="H42" s="172" t="s">
        <v>6255</v>
      </c>
      <c r="I42" s="172">
        <v>200</v>
      </c>
      <c r="J42" s="363"/>
      <c r="K42" s="18"/>
      <c r="L42" s="318"/>
      <c r="M42" s="19"/>
      <c r="N42" s="39" t="s">
        <v>5355</v>
      </c>
      <c r="O42" s="225" t="s">
        <v>5291</v>
      </c>
      <c r="P42" s="20" t="s">
        <v>5605</v>
      </c>
      <c r="Q42" s="285" t="s">
        <v>5336</v>
      </c>
    </row>
    <row r="43" spans="1:17" s="8" customFormat="1" ht="33.75">
      <c r="A43" s="253" t="str" cm="1">
        <f t="array" aca="1" ref="A43" ca="1">VLOOKUP(RIGHT(CELL("filename",$B40),LEN(CELL("filename",$B40))-FIND("]",CELL("filename",$B40))),'外部インタフェース一覧(計算用)'!$B:$G,6,FALSE)&amp;"_"&amp;$C43&amp;"_new"</f>
        <v>LIFE_FUNCTION_CHECK_SHEET_2024_FORM_0320_2021_support_viewpoint_iadl_new</v>
      </c>
      <c r="B43" s="359">
        <f t="shared" si="0"/>
        <v>40</v>
      </c>
      <c r="C43" s="172" t="s">
        <v>1845</v>
      </c>
      <c r="D43" s="173" t="s">
        <v>4424</v>
      </c>
      <c r="E43" s="253" t="str">
        <f ca="1">IF($F43="-", "追加", VLOOKUP($A43, summary!$H:$O, 6, FALSE))</f>
        <v>support_viewpoint_iadl</v>
      </c>
      <c r="F43" s="253" t="str">
        <f ca="1">IF(VLOOKUP($A43, summary!$H:$O, 7, FALSE)="追加", "-", VLOOKUP($A43, summary!$H:$O, 7, FALSE))</f>
        <v>IADL　状況・生活課題（IADL）</v>
      </c>
      <c r="G43" s="172" t="s">
        <v>5295</v>
      </c>
      <c r="H43" s="172" t="s">
        <v>6255</v>
      </c>
      <c r="I43" s="172">
        <v>200</v>
      </c>
      <c r="J43" s="363"/>
      <c r="K43" s="18"/>
      <c r="L43" s="318"/>
      <c r="M43" s="19"/>
      <c r="N43" s="39" t="s">
        <v>5355</v>
      </c>
      <c r="O43" s="225" t="s">
        <v>5291</v>
      </c>
      <c r="P43" s="20" t="s">
        <v>5605</v>
      </c>
      <c r="Q43" s="285" t="s">
        <v>5336</v>
      </c>
    </row>
    <row r="44" spans="1:17" s="8" customFormat="1" ht="78.75">
      <c r="A44" s="253" t="str" cm="1">
        <f t="array" aca="1" ref="A44" ca="1">VLOOKUP(RIGHT(CELL("filename",$B41),LEN(CELL("filename",$B41))-FIND("]",CELL("filename",$B41))),'外部インタフェース一覧(計算用)'!$B:$G,6,FALSE)&amp;"_"&amp;$C44&amp;"_new"</f>
        <v>LIFE_FUNCTION_CHECK_SHEET_2024_FORM_0320_2021_roll_over_status_new</v>
      </c>
      <c r="B44" s="359">
        <f t="shared" si="0"/>
        <v>41</v>
      </c>
      <c r="C44" s="172" t="s">
        <v>1847</v>
      </c>
      <c r="D44" s="172" t="s">
        <v>6263</v>
      </c>
      <c r="E44" s="253" t="str">
        <f ca="1">IF($F44="-", "追加", VLOOKUP($A44, summary!$H:$O, 6, FALSE))</f>
        <v>roll_over_status</v>
      </c>
      <c r="F44" s="253" t="str">
        <f ca="1">IF(VLOOKUP($A44, summary!$H:$O, 7, FALSE)="追加", "-", VLOOKUP($A44, summary!$H:$O, 7, FALSE))</f>
        <v>起居動作　寝返り　　レベル</v>
      </c>
      <c r="G44" s="172" t="s">
        <v>5214</v>
      </c>
      <c r="H44" s="172" t="s">
        <v>5245</v>
      </c>
      <c r="I44" s="172">
        <v>1</v>
      </c>
      <c r="J44" s="172"/>
      <c r="K44" s="18" t="s">
        <v>5323</v>
      </c>
      <c r="L44" s="318"/>
      <c r="M44" s="19"/>
      <c r="N44" s="39" t="s">
        <v>6257</v>
      </c>
      <c r="O44" s="19" t="s">
        <v>5291</v>
      </c>
      <c r="P44" s="19"/>
      <c r="Q44" s="19" t="s">
        <v>5263</v>
      </c>
    </row>
    <row r="45" spans="1:17" s="8" customFormat="1" ht="33.75">
      <c r="A45" s="253" t="str" cm="1">
        <f t="array" aca="1" ref="A45" ca="1">VLOOKUP(RIGHT(CELL("filename",$B42),LEN(CELL("filename",$B42))-FIND("]",CELL("filename",$B42))),'外部インタフェース一覧(計算用)'!$B:$G,6,FALSE)&amp;"_"&amp;$C45&amp;"_new"</f>
        <v>LIFE_FUNCTION_CHECK_SHEET_2024_FORM_0320_2021_is_roll_over_assignment_new</v>
      </c>
      <c r="B45" s="359">
        <f t="shared" si="0"/>
        <v>42</v>
      </c>
      <c r="C45" s="172" t="s">
        <v>1849</v>
      </c>
      <c r="D45" s="172" t="s">
        <v>6264</v>
      </c>
      <c r="E45" s="253" t="str">
        <f ca="1">IF($F45="-", "追加", VLOOKUP($A45, summary!$H:$O, 6, FALSE))</f>
        <v>is_roll_over_assignment</v>
      </c>
      <c r="F45" s="253" t="str">
        <f ca="1">IF(VLOOKUP($A45, summary!$H:$O, 7, FALSE)="追加", "-", VLOOKUP($A45, summary!$H:$O, 7, FALSE))</f>
        <v>起居動作　寝返り　　課題有無</v>
      </c>
      <c r="G45" s="172" t="s">
        <v>5214</v>
      </c>
      <c r="H45" s="172" t="s">
        <v>5245</v>
      </c>
      <c r="I45" s="172">
        <v>1</v>
      </c>
      <c r="J45" s="172"/>
      <c r="K45" s="18" t="s">
        <v>5323</v>
      </c>
      <c r="L45" s="318"/>
      <c r="M45" s="19"/>
      <c r="N45" s="538" t="s">
        <v>6231</v>
      </c>
      <c r="O45" s="19" t="s">
        <v>5291</v>
      </c>
      <c r="P45" s="19"/>
      <c r="Q45" s="19" t="s">
        <v>5263</v>
      </c>
    </row>
    <row r="46" spans="1:17" s="8" customFormat="1" ht="78.75">
      <c r="A46" s="253" t="str" cm="1">
        <f t="array" aca="1" ref="A46" ca="1">VLOOKUP(RIGHT(CELL("filename",$B43),LEN(CELL("filename",$B43))-FIND("]",CELL("filename",$B43))),'外部インタフェース一覧(計算用)'!$B:$G,6,FALSE)&amp;"_"&amp;$C46&amp;"_new"</f>
        <v>LIFE_FUNCTION_CHECK_SHEET_2024_FORM_0320_2021_get_up_status_new</v>
      </c>
      <c r="B46" s="359">
        <f t="shared" si="0"/>
        <v>43</v>
      </c>
      <c r="C46" s="172" t="s">
        <v>1851</v>
      </c>
      <c r="D46" s="172" t="s">
        <v>6265</v>
      </c>
      <c r="E46" s="253" t="str">
        <f ca="1">IF($F46="-", "追加", VLOOKUP($A46, summary!$H:$O, 6, FALSE))</f>
        <v>get_up_status</v>
      </c>
      <c r="F46" s="253" t="str">
        <f ca="1">IF(VLOOKUP($A46, summary!$H:$O, 7, FALSE)="追加", "-", VLOOKUP($A46, summary!$H:$O, 7, FALSE))</f>
        <v>起居動作　起き上がり　　レベル</v>
      </c>
      <c r="G46" s="172" t="s">
        <v>5214</v>
      </c>
      <c r="H46" s="172" t="s">
        <v>5245</v>
      </c>
      <c r="I46" s="172">
        <v>1</v>
      </c>
      <c r="J46" s="172"/>
      <c r="K46" s="18" t="s">
        <v>5323</v>
      </c>
      <c r="L46" s="318"/>
      <c r="M46" s="19"/>
      <c r="N46" s="39" t="s">
        <v>6257</v>
      </c>
      <c r="O46" s="19" t="s">
        <v>5291</v>
      </c>
      <c r="P46" s="19"/>
      <c r="Q46" s="19" t="s">
        <v>5263</v>
      </c>
    </row>
    <row r="47" spans="1:17" s="8" customFormat="1" ht="33.75">
      <c r="A47" s="253" t="str" cm="1">
        <f t="array" aca="1" ref="A47" ca="1">VLOOKUP(RIGHT(CELL("filename",$B44),LEN(CELL("filename",$B44))-FIND("]",CELL("filename",$B44))),'外部インタフェース一覧(計算用)'!$B:$G,6,FALSE)&amp;"_"&amp;$C47&amp;"_new"</f>
        <v>LIFE_FUNCTION_CHECK_SHEET_2024_FORM_0320_2021_is_get_up_assignment_new</v>
      </c>
      <c r="B47" s="359">
        <f t="shared" si="0"/>
        <v>44</v>
      </c>
      <c r="C47" s="172" t="s">
        <v>1853</v>
      </c>
      <c r="D47" s="172" t="s">
        <v>6266</v>
      </c>
      <c r="E47" s="253" t="str">
        <f ca="1">IF($F47="-", "追加", VLOOKUP($A47, summary!$H:$O, 6, FALSE))</f>
        <v>is_get_up_assignment</v>
      </c>
      <c r="F47" s="253" t="str">
        <f ca="1">IF(VLOOKUP($A47, summary!$H:$O, 7, FALSE)="追加", "-", VLOOKUP($A47, summary!$H:$O, 7, FALSE))</f>
        <v>起居動作　起き上がり　　課題有無</v>
      </c>
      <c r="G47" s="172" t="s">
        <v>5214</v>
      </c>
      <c r="H47" s="172" t="s">
        <v>5245</v>
      </c>
      <c r="I47" s="172">
        <v>1</v>
      </c>
      <c r="J47" s="172"/>
      <c r="K47" s="18" t="s">
        <v>5323</v>
      </c>
      <c r="L47" s="318"/>
      <c r="M47" s="19"/>
      <c r="N47" s="538" t="s">
        <v>6231</v>
      </c>
      <c r="O47" s="19" t="s">
        <v>5291</v>
      </c>
      <c r="P47" s="19"/>
      <c r="Q47" s="19" t="s">
        <v>5263</v>
      </c>
    </row>
    <row r="48" spans="1:17" s="8" customFormat="1" ht="78.75">
      <c r="A48" s="253" t="str" cm="1">
        <f t="array" aca="1" ref="A48" ca="1">VLOOKUP(RIGHT(CELL("filename",$B45),LEN(CELL("filename",$B45))-FIND("]",CELL("filename",$B45))),'外部インタフェース一覧(計算用)'!$B:$G,6,FALSE)&amp;"_"&amp;$C48&amp;"_new"</f>
        <v>LIFE_FUNCTION_CHECK_SHEET_2024_FORM_0320_2021_sitting_status_new</v>
      </c>
      <c r="B48" s="359">
        <f t="shared" si="0"/>
        <v>45</v>
      </c>
      <c r="C48" s="172" t="s">
        <v>1855</v>
      </c>
      <c r="D48" s="69" t="s">
        <v>6267</v>
      </c>
      <c r="E48" s="253" t="str">
        <f ca="1">IF($F48="-", "追加", VLOOKUP($A48, summary!$H:$O, 6, FALSE))</f>
        <v>sitting_status</v>
      </c>
      <c r="F48" s="253" t="str">
        <f ca="1">IF(VLOOKUP($A48, summary!$H:$O, 7, FALSE)="追加", "-", VLOOKUP($A48, summary!$H:$O, 7, FALSE))</f>
        <v>起居動作　座位　　レベル</v>
      </c>
      <c r="G48" s="172" t="s">
        <v>5214</v>
      </c>
      <c r="H48" s="172" t="s">
        <v>5245</v>
      </c>
      <c r="I48" s="172">
        <v>1</v>
      </c>
      <c r="J48" s="172"/>
      <c r="K48" s="18" t="s">
        <v>5323</v>
      </c>
      <c r="L48" s="318"/>
      <c r="M48" s="19"/>
      <c r="N48" s="39" t="s">
        <v>6257</v>
      </c>
      <c r="O48" s="19" t="s">
        <v>5291</v>
      </c>
      <c r="P48" s="19"/>
      <c r="Q48" s="19" t="s">
        <v>5263</v>
      </c>
    </row>
    <row r="49" spans="1:17" s="8" customFormat="1" ht="33.75" customHeight="1">
      <c r="A49" s="253" t="str" cm="1">
        <f t="array" aca="1" ref="A49" ca="1">VLOOKUP(RIGHT(CELL("filename",$B46),LEN(CELL("filename",$B46))-FIND("]",CELL("filename",$B46))),'外部インタフェース一覧(計算用)'!$B:$G,6,FALSE)&amp;"_"&amp;$C49&amp;"_new"</f>
        <v>LIFE_FUNCTION_CHECK_SHEET_2024_FORM_0320_2021_is_sitting_assignment_new</v>
      </c>
      <c r="B49" s="359">
        <f t="shared" si="0"/>
        <v>46</v>
      </c>
      <c r="C49" s="172" t="s">
        <v>1857</v>
      </c>
      <c r="D49" s="69" t="s">
        <v>6268</v>
      </c>
      <c r="E49" s="253" t="str">
        <f ca="1">IF($F49="-", "追加", VLOOKUP($A49, summary!$H:$O, 6, FALSE))</f>
        <v>is_sitting_assignment</v>
      </c>
      <c r="F49" s="253" t="str">
        <f ca="1">IF(VLOOKUP($A49, summary!$H:$O, 7, FALSE)="追加", "-", VLOOKUP($A49, summary!$H:$O, 7, FALSE))</f>
        <v>起居動作　座位　　課題有無</v>
      </c>
      <c r="G49" s="172" t="s">
        <v>5214</v>
      </c>
      <c r="H49" s="172" t="s">
        <v>5245</v>
      </c>
      <c r="I49" s="172">
        <v>1</v>
      </c>
      <c r="J49" s="172"/>
      <c r="K49" s="18" t="s">
        <v>5323</v>
      </c>
      <c r="L49" s="318"/>
      <c r="M49" s="19"/>
      <c r="N49" s="538" t="s">
        <v>6231</v>
      </c>
      <c r="O49" s="19" t="s">
        <v>5291</v>
      </c>
      <c r="P49" s="19"/>
      <c r="Q49" s="19" t="s">
        <v>5263</v>
      </c>
    </row>
    <row r="50" spans="1:17" s="8" customFormat="1" ht="78.75">
      <c r="A50" s="253" t="str" cm="1">
        <f t="array" aca="1" ref="A50" ca="1">VLOOKUP(RIGHT(CELL("filename",$B47),LEN(CELL("filename",$B47))-FIND("]",CELL("filename",$B47))),'外部インタフェース一覧(計算用)'!$B:$G,6,FALSE)&amp;"_"&amp;$C50&amp;"_new"</f>
        <v>LIFE_FUNCTION_CHECK_SHEET_2024_FORM_0320_2021_rising_from_chair_status_new</v>
      </c>
      <c r="B50" s="359">
        <f t="shared" si="0"/>
        <v>47</v>
      </c>
      <c r="C50" s="172" t="s">
        <v>1859</v>
      </c>
      <c r="D50" s="172" t="s">
        <v>6269</v>
      </c>
      <c r="E50" s="253" t="str">
        <f ca="1">IF($F50="-", "追加", VLOOKUP($A50, summary!$H:$O, 6, FALSE))</f>
        <v>rising_from_chair_status</v>
      </c>
      <c r="F50" s="253" t="str">
        <f ca="1">IF(VLOOKUP($A50, summary!$H:$O, 7, FALSE)="追加", "-", VLOOKUP($A50, summary!$H:$O, 7, FALSE))</f>
        <v>起居動作　立ち上がり　　レベル</v>
      </c>
      <c r="G50" s="172" t="s">
        <v>5214</v>
      </c>
      <c r="H50" s="172" t="s">
        <v>5245</v>
      </c>
      <c r="I50" s="172">
        <v>1</v>
      </c>
      <c r="J50" s="172"/>
      <c r="K50" s="18" t="s">
        <v>5323</v>
      </c>
      <c r="L50" s="318"/>
      <c r="M50" s="19"/>
      <c r="N50" s="39" t="s">
        <v>6257</v>
      </c>
      <c r="O50" s="19" t="s">
        <v>5291</v>
      </c>
      <c r="P50" s="19"/>
      <c r="Q50" s="19" t="s">
        <v>5263</v>
      </c>
    </row>
    <row r="51" spans="1:17" s="8" customFormat="1" ht="33.75">
      <c r="A51" s="253" t="str" cm="1">
        <f t="array" aca="1" ref="A51" ca="1">VLOOKUP(RIGHT(CELL("filename",$B48),LEN(CELL("filename",$B48))-FIND("]",CELL("filename",$B48))),'外部インタフェース一覧(計算用)'!$B:$G,6,FALSE)&amp;"_"&amp;$C51&amp;"_new"</f>
        <v>LIFE_FUNCTION_CHECK_SHEET_2024_FORM_0320_2021_is_rising_from_chair_assignment_new</v>
      </c>
      <c r="B51" s="359">
        <f t="shared" si="0"/>
        <v>48</v>
      </c>
      <c r="C51" s="172" t="s">
        <v>1861</v>
      </c>
      <c r="D51" s="172" t="s">
        <v>6270</v>
      </c>
      <c r="E51" s="253" t="str">
        <f ca="1">IF($F51="-", "追加", VLOOKUP($A51, summary!$H:$O, 6, FALSE))</f>
        <v>is_rising_from_chair_assignment</v>
      </c>
      <c r="F51" s="253" t="str">
        <f ca="1">IF(VLOOKUP($A51, summary!$H:$O, 7, FALSE)="追加", "-", VLOOKUP($A51, summary!$H:$O, 7, FALSE))</f>
        <v>起居動作　立ち上がり　　課題有無</v>
      </c>
      <c r="G51" s="172" t="s">
        <v>5214</v>
      </c>
      <c r="H51" s="172" t="s">
        <v>5245</v>
      </c>
      <c r="I51" s="172">
        <v>1</v>
      </c>
      <c r="J51" s="172"/>
      <c r="K51" s="18" t="s">
        <v>5323</v>
      </c>
      <c r="L51" s="318"/>
      <c r="M51" s="19"/>
      <c r="N51" s="538" t="s">
        <v>6231</v>
      </c>
      <c r="O51" s="19" t="s">
        <v>5291</v>
      </c>
      <c r="P51" s="19"/>
      <c r="Q51" s="19" t="s">
        <v>5263</v>
      </c>
    </row>
    <row r="52" spans="1:17" s="8" customFormat="1" ht="78.75">
      <c r="A52" s="253" t="str" cm="1">
        <f t="array" aca="1" ref="A52" ca="1">VLOOKUP(RIGHT(CELL("filename",$B49),LEN(CELL("filename",$B49))-FIND("]",CELL("filename",$B49))),'外部インタフェース一覧(計算用)'!$B:$G,6,FALSE)&amp;"_"&amp;$C52&amp;"_new"</f>
        <v>LIFE_FUNCTION_CHECK_SHEET_2024_FORM_0320_2021_standup_status_new</v>
      </c>
      <c r="B52" s="359">
        <f t="shared" si="0"/>
        <v>49</v>
      </c>
      <c r="C52" s="172" t="s">
        <v>1863</v>
      </c>
      <c r="D52" s="69" t="s">
        <v>6271</v>
      </c>
      <c r="E52" s="253" t="str">
        <f ca="1">IF($F52="-", "追加", VLOOKUP($A52, summary!$H:$O, 6, FALSE))</f>
        <v>standup_status</v>
      </c>
      <c r="F52" s="253" t="str">
        <f ca="1">IF(VLOOKUP($A52, summary!$H:$O, 7, FALSE)="追加", "-", VLOOKUP($A52, summary!$H:$O, 7, FALSE))</f>
        <v>起居動作　立位　　レベル</v>
      </c>
      <c r="G52" s="172" t="s">
        <v>5214</v>
      </c>
      <c r="H52" s="172" t="s">
        <v>5245</v>
      </c>
      <c r="I52" s="172">
        <v>1</v>
      </c>
      <c r="J52" s="172"/>
      <c r="K52" s="18" t="s">
        <v>5323</v>
      </c>
      <c r="L52" s="318"/>
      <c r="M52" s="19"/>
      <c r="N52" s="39" t="s">
        <v>6257</v>
      </c>
      <c r="O52" s="19" t="s">
        <v>5291</v>
      </c>
      <c r="P52" s="19"/>
      <c r="Q52" s="19" t="s">
        <v>5263</v>
      </c>
    </row>
    <row r="53" spans="1:17" s="8" customFormat="1" ht="33.75" customHeight="1">
      <c r="A53" s="253" t="str" cm="1">
        <f t="array" aca="1" ref="A53" ca="1">VLOOKUP(RIGHT(CELL("filename",$B50),LEN(CELL("filename",$B50))-FIND("]",CELL("filename",$B50))),'外部インタフェース一覧(計算用)'!$B:$G,6,FALSE)&amp;"_"&amp;$C53&amp;"_new"</f>
        <v>LIFE_FUNCTION_CHECK_SHEET_2024_FORM_0320_2021_is_standup_assignment_new</v>
      </c>
      <c r="B53" s="359">
        <f t="shared" si="0"/>
        <v>50</v>
      </c>
      <c r="C53" s="172" t="s">
        <v>1865</v>
      </c>
      <c r="D53" s="69" t="s">
        <v>6272</v>
      </c>
      <c r="E53" s="253" t="str">
        <f ca="1">IF($F53="-", "追加", VLOOKUP($A53, summary!$H:$O, 6, FALSE))</f>
        <v>is_standup_assignment</v>
      </c>
      <c r="F53" s="253" t="str">
        <f ca="1">IF(VLOOKUP($A53, summary!$H:$O, 7, FALSE)="追加", "-", VLOOKUP($A53, summary!$H:$O, 7, FALSE))</f>
        <v>起居動作　立位　　課題有無</v>
      </c>
      <c r="G53" s="172" t="s">
        <v>5214</v>
      </c>
      <c r="H53" s="172" t="s">
        <v>5245</v>
      </c>
      <c r="I53" s="172">
        <v>1</v>
      </c>
      <c r="J53" s="172"/>
      <c r="K53" s="18" t="s">
        <v>5323</v>
      </c>
      <c r="L53" s="318"/>
      <c r="M53" s="19"/>
      <c r="N53" s="538" t="s">
        <v>6231</v>
      </c>
      <c r="O53" s="19" t="s">
        <v>5291</v>
      </c>
      <c r="P53" s="19"/>
      <c r="Q53" s="19" t="s">
        <v>5263</v>
      </c>
    </row>
    <row r="54" spans="1:17" s="8" customFormat="1" ht="33.75">
      <c r="A54" s="253" t="str" cm="1">
        <f t="array" aca="1" ref="A54" ca="1">VLOOKUP(RIGHT(CELL("filename",$B51),LEN(CELL("filename",$B51))-FIND("]",CELL("filename",$B51))),'外部インタフェース一覧(計算用)'!$B:$G,6,FALSE)&amp;"_"&amp;$C54&amp;"_new"</f>
        <v>LIFE_FUNCTION_CHECK_SHEET_2024_FORM_0320_2021_support_viewpoint_standup_new</v>
      </c>
      <c r="B54" s="359">
        <f t="shared" si="0"/>
        <v>51</v>
      </c>
      <c r="C54" s="172" t="s">
        <v>1867</v>
      </c>
      <c r="D54" s="173" t="s">
        <v>4435</v>
      </c>
      <c r="E54" s="253" t="str">
        <f ca="1">IF($F54="-", "追加", VLOOKUP($A54, summary!$H:$O, 6, FALSE))</f>
        <v>support_viewpoint_standup</v>
      </c>
      <c r="F54" s="253" t="str">
        <f ca="1">IF(VLOOKUP($A54, summary!$H:$O, 7, FALSE)="追加", "-", VLOOKUP($A54, summary!$H:$O, 7, FALSE))</f>
        <v>起居動作　状況・生活課題（起居動作）</v>
      </c>
      <c r="G54" s="172" t="s">
        <v>5220</v>
      </c>
      <c r="H54" s="172" t="s">
        <v>5415</v>
      </c>
      <c r="I54" s="172">
        <v>200</v>
      </c>
      <c r="J54" s="172"/>
      <c r="K54" s="18"/>
      <c r="L54" s="318"/>
      <c r="M54" s="19"/>
      <c r="N54" s="19" t="s">
        <v>5355</v>
      </c>
      <c r="O54" s="225" t="s">
        <v>5291</v>
      </c>
      <c r="P54" s="20" t="s">
        <v>5605</v>
      </c>
      <c r="Q54" s="285" t="s">
        <v>5336</v>
      </c>
    </row>
    <row r="55" spans="1:17" s="8" customFormat="1" ht="33.75">
      <c r="A55" s="253" t="str" cm="1">
        <f t="array" aca="1" ref="A55" ca="1">VLOOKUP(RIGHT(CELL("filename",$B52),LEN(CELL("filename",$B52))-FIND("]",CELL("filename",$B52))),'外部インタフェース一覧(計算用)'!$B:$G,6,FALSE)&amp;"_"&amp;$C55&amp;"_new"</f>
        <v>LIFE_FUNCTION_CHECK_SHEET_2024_FORM_0320_2021_version_new</v>
      </c>
      <c r="B55" s="359">
        <f t="shared" si="0"/>
        <v>52</v>
      </c>
      <c r="C55" s="172" t="s">
        <v>265</v>
      </c>
      <c r="D55" s="173" t="s">
        <v>5469</v>
      </c>
      <c r="E55" s="253" t="str">
        <f ca="1">IF($F55="-", "追加", VLOOKUP($A55, summary!$H:$O, 6, FALSE))</f>
        <v>version</v>
      </c>
      <c r="F55" s="253" t="str">
        <f ca="1">IF(VLOOKUP($A55, summary!$H:$O, 7, FALSE)="追加", "-", VLOOKUP($A55, summary!$H:$O, 7, FALSE))</f>
        <v>バージョン番号</v>
      </c>
      <c r="G55" s="172" t="s">
        <v>5214</v>
      </c>
      <c r="H55" s="172" t="s">
        <v>5245</v>
      </c>
      <c r="I55" s="172">
        <v>4</v>
      </c>
      <c r="J55" s="172"/>
      <c r="K55" s="18" t="s">
        <v>5216</v>
      </c>
      <c r="L55" s="318"/>
      <c r="M55" s="19"/>
      <c r="N55" s="331" t="s">
        <v>5470</v>
      </c>
      <c r="O55" s="362" t="s">
        <v>5291</v>
      </c>
      <c r="P55" s="362" t="s">
        <v>5285</v>
      </c>
      <c r="Q55" s="19" t="s">
        <v>5286</v>
      </c>
    </row>
  </sheetData>
  <autoFilter ref="B3:P55" xr:uid="{00000000-0009-0000-0000-00000B000000}"/>
  <phoneticPr fontId="4"/>
  <dataValidations count="2">
    <dataValidation type="list" allowBlank="1" showInputMessage="1" sqref="K4:K55" xr:uid="{085D4425-4484-4F63-AB20-7185D02A2BF1}">
      <formula1>"◎,○,●"</formula1>
    </dataValidation>
    <dataValidation showInputMessage="1" sqref="G4:H8 G14:H55 B4:B55" xr:uid="{A76E6179-261F-4D48-A6ED-5F2520F3E741}"/>
  </dataValidations>
  <hyperlinks>
    <hyperlink ref="P1" location="外部インタフェース一覧!A1" display="外部インターフェース一覧へ" xr:uid="{CDB8AF10-0C3E-47D6-AF03-73CA5A0CF70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31F3E-5DBD-4CBD-BB75-F81FD4E1C512}">
  <sheetPr codeName="Sheet17">
    <pageSetUpPr fitToPage="1"/>
  </sheetPr>
  <dimension ref="A1:Q106"/>
  <sheetViews>
    <sheetView view="pageBreakPreview" zoomScale="85" zoomScaleNormal="55" zoomScaleSheetLayoutView="85" workbookViewId="0">
      <pane ySplit="3" topLeftCell="A4" activePane="bottomLeft" state="frozen"/>
      <selection activeCell="G1" sqref="G1"/>
      <selection pane="bottomLeft"/>
    </sheetView>
  </sheetViews>
  <sheetFormatPr defaultColWidth="8.625" defaultRowHeight="13.5"/>
  <cols>
    <col min="1" max="1" width="24.75" style="6" hidden="1" customWidth="1"/>
    <col min="2" max="2" width="5.125" style="6" customWidth="1"/>
    <col min="3" max="3" width="14.5" style="6" customWidth="1"/>
    <col min="4" max="6" width="25" style="6" customWidth="1"/>
    <col min="7" max="11" width="8.875" style="6" customWidth="1"/>
    <col min="12" max="12" width="8.875" style="127" customWidth="1"/>
    <col min="13" max="13" width="13" style="6" customWidth="1"/>
    <col min="14" max="14" width="26" style="6" customWidth="1"/>
    <col min="15" max="16" width="38" style="6" customWidth="1"/>
    <col min="17" max="17" width="41.625" style="223" customWidth="1"/>
    <col min="18" max="16384" width="8.625" style="6"/>
  </cols>
  <sheetData>
    <row r="1" spans="1:17">
      <c r="B1" s="25" t="s">
        <v>6273</v>
      </c>
      <c r="K1" s="25" t="s">
        <v>5195</v>
      </c>
      <c r="L1" s="6"/>
      <c r="P1" s="341" t="s">
        <v>5196</v>
      </c>
    </row>
    <row r="2" spans="1:17">
      <c r="K2" s="25" t="s">
        <v>5197</v>
      </c>
      <c r="L2" s="6"/>
      <c r="P2" s="341"/>
    </row>
    <row r="3" spans="1:17" ht="23.25" thickBot="1">
      <c r="A3" s="7" t="s">
        <v>5198</v>
      </c>
      <c r="B3" s="2" t="s">
        <v>6274</v>
      </c>
      <c r="C3" s="7" t="s">
        <v>6275</v>
      </c>
      <c r="D3" s="7" t="s">
        <v>6276</v>
      </c>
      <c r="E3" s="168" t="s">
        <v>5201</v>
      </c>
      <c r="F3" s="168" t="s">
        <v>5202</v>
      </c>
      <c r="G3" s="7" t="s">
        <v>6277</v>
      </c>
      <c r="H3" s="7" t="s">
        <v>5766</v>
      </c>
      <c r="I3" s="7" t="s">
        <v>6278</v>
      </c>
      <c r="J3" s="58" t="s">
        <v>6279</v>
      </c>
      <c r="K3" s="7" t="s">
        <v>6280</v>
      </c>
      <c r="L3" s="2" t="s">
        <v>6281</v>
      </c>
      <c r="M3" s="2" t="s">
        <v>6282</v>
      </c>
      <c r="N3" s="7" t="s">
        <v>6283</v>
      </c>
      <c r="O3" s="2" t="s">
        <v>6284</v>
      </c>
      <c r="P3" s="3" t="s">
        <v>6285</v>
      </c>
      <c r="Q3" s="60" t="s">
        <v>6286</v>
      </c>
    </row>
    <row r="4" spans="1:17" s="8" customFormat="1" ht="34.5" thickTop="1">
      <c r="A4" s="20" t="str" cm="1">
        <f t="array" aca="1" ref="A4" ca="1">VLOOKUP(RIGHT(CELL("filename",$B1),LEN(CELL("filename",$B1))-FIND("]",CELL("filename",$B1))),'外部インタフェース一覧(計算用)'!$B:$G,6,FALSE)&amp;"_"&amp;$C4&amp;"_new"</f>
        <v>INDIVIDUAL_FUNCTION_TRAINING_PLAN_INFO_2024_FORM_0330_2021_care_facility_id_new</v>
      </c>
      <c r="B4" s="171">
        <v>1</v>
      </c>
      <c r="C4" s="69" t="s">
        <v>223</v>
      </c>
      <c r="D4" s="172" t="s">
        <v>5289</v>
      </c>
      <c r="E4" s="20" t="str">
        <f ca="1">IF($F4="-", "追加", VLOOKUP($A4, summary!$H:$O, 6, FALSE))</f>
        <v>care_facility_id</v>
      </c>
      <c r="F4" s="20" t="str">
        <f ca="1">IF(VLOOKUP($A4, summary!$H:$O, 7, FALSE)="追加", "-", VLOOKUP($A4, summary!$H:$O, 7, FALSE))</f>
        <v>事業所番号</v>
      </c>
      <c r="G4" s="241" t="s">
        <v>5214</v>
      </c>
      <c r="H4" s="69" t="s">
        <v>5511</v>
      </c>
      <c r="I4" s="69">
        <v>10</v>
      </c>
      <c r="J4" s="225"/>
      <c r="K4" s="18" t="s">
        <v>5216</v>
      </c>
      <c r="L4" s="19"/>
      <c r="M4" s="45"/>
      <c r="N4" s="19"/>
      <c r="O4" s="19" t="s">
        <v>5291</v>
      </c>
      <c r="P4" s="197" t="s">
        <v>5292</v>
      </c>
      <c r="Q4" s="372" t="s">
        <v>5218</v>
      </c>
    </row>
    <row r="5" spans="1:17" s="8" customFormat="1" ht="33.75">
      <c r="A5" s="20" t="str" cm="1">
        <f t="array" aca="1" ref="A5" ca="1">VLOOKUP(RIGHT(CELL("filename",$B2),LEN(CELL("filename",$B2))-FIND("]",CELL("filename",$B2))),'外部インタフェース一覧(計算用)'!$B:$G,6,FALSE)&amp;"_"&amp;$C5&amp;"_new"</f>
        <v>INDIVIDUAL_FUNCTION_TRAINING_PLAN_INFO_2024_FORM_0330_2021_service_code_new</v>
      </c>
      <c r="B5" s="171">
        <f>MAX($B$4)+1</f>
        <v>2</v>
      </c>
      <c r="C5" s="69" t="s">
        <v>225</v>
      </c>
      <c r="D5" s="225" t="s">
        <v>5294</v>
      </c>
      <c r="E5" s="20" t="str">
        <f ca="1">IF($F5="-", "追加", VLOOKUP($A5, summary!$H:$O, 6, FALSE))</f>
        <v>service_code</v>
      </c>
      <c r="F5" s="20" t="str">
        <f ca="1">IF(VLOOKUP($A5, summary!$H:$O, 7, FALSE)="追加", "-", VLOOKUP($A5, summary!$H:$O, 7, FALSE))</f>
        <v>サービス種類コード</v>
      </c>
      <c r="G5" s="69" t="s">
        <v>5214</v>
      </c>
      <c r="H5" s="69" t="s">
        <v>5511</v>
      </c>
      <c r="I5" s="69">
        <v>2</v>
      </c>
      <c r="J5" s="225"/>
      <c r="K5" s="18" t="s">
        <v>5216</v>
      </c>
      <c r="L5" s="19"/>
      <c r="M5" s="45"/>
      <c r="N5" s="19"/>
      <c r="O5" s="19"/>
      <c r="P5" s="197" t="s">
        <v>5292</v>
      </c>
      <c r="Q5" s="372" t="s">
        <v>5221</v>
      </c>
    </row>
    <row r="6" spans="1:17" s="8" customFormat="1" ht="33.75">
      <c r="A6" s="20" t="str" cm="1">
        <f t="array" aca="1" ref="A6" ca="1">VLOOKUP(RIGHT(CELL("filename",$B3),LEN(CELL("filename",$B3))-FIND("]",CELL("filename",$B3))),'外部インタフェース一覧(計算用)'!$B:$G,6,FALSE)&amp;"_"&amp;$C6&amp;"_new"</f>
        <v>INDIVIDUAL_FUNCTION_TRAINING_PLAN_INFO_2024_FORM_0330_2021_insurer_no_new</v>
      </c>
      <c r="B6" s="171">
        <f>MAX($B$4:$B5)+1</f>
        <v>3</v>
      </c>
      <c r="C6" s="69" t="s">
        <v>229</v>
      </c>
      <c r="D6" s="197" t="s">
        <v>5297</v>
      </c>
      <c r="E6" s="20" t="str">
        <f ca="1">IF($F6="-", "追加", VLOOKUP($A6, summary!$H:$O, 6, FALSE))</f>
        <v>insurer_no</v>
      </c>
      <c r="F6" s="20" t="str">
        <f ca="1">IF(VLOOKUP($A6, summary!$H:$O, 7, FALSE)="追加", "-", VLOOKUP($A6, summary!$H:$O, 7, FALSE))</f>
        <v>保険者番号</v>
      </c>
      <c r="G6" s="241" t="s">
        <v>5214</v>
      </c>
      <c r="H6" s="69" t="s">
        <v>5312</v>
      </c>
      <c r="I6" s="69">
        <v>6</v>
      </c>
      <c r="J6" s="225"/>
      <c r="K6" s="18" t="s">
        <v>5216</v>
      </c>
      <c r="L6" s="19"/>
      <c r="M6" s="45"/>
      <c r="N6" s="19"/>
      <c r="O6" s="19"/>
      <c r="P6" s="19"/>
      <c r="Q6" s="372" t="s">
        <v>5226</v>
      </c>
    </row>
    <row r="7" spans="1:17" s="8" customFormat="1" ht="45">
      <c r="A7" s="20" t="str" cm="1">
        <f t="array" aca="1" ref="A7" ca="1">VLOOKUP(RIGHT(CELL("filename",$B4),LEN(CELL("filename",$B4))-FIND("]",CELL("filename",$B4))),'外部インタフェース一覧(計算用)'!$B:$G,6,FALSE)&amp;"_"&amp;$C7&amp;"_new"</f>
        <v>INDIVIDUAL_FUNCTION_TRAINING_PLAN_INFO_2024_FORM_0330_2021_insured_no_new</v>
      </c>
      <c r="B7" s="171">
        <f>MAX($B$4:$B6)+1</f>
        <v>4</v>
      </c>
      <c r="C7" s="69" t="s">
        <v>231</v>
      </c>
      <c r="D7" s="173" t="s">
        <v>5301</v>
      </c>
      <c r="E7" s="20" t="str">
        <f ca="1">IF($F7="-", "追加", VLOOKUP($A7, summary!$H:$O, 6, FALSE))</f>
        <v>insured_no</v>
      </c>
      <c r="F7" s="20" t="str">
        <f ca="1">IF(VLOOKUP($A7, summary!$H:$O, 7, FALSE)="追加", "-", VLOOKUP($A7, summary!$H:$O, 7, FALSE))</f>
        <v>被保険者番号</v>
      </c>
      <c r="G7" s="241" t="s">
        <v>5214</v>
      </c>
      <c r="H7" s="69" t="s">
        <v>5511</v>
      </c>
      <c r="I7" s="69">
        <v>10</v>
      </c>
      <c r="J7" s="225"/>
      <c r="K7" s="18" t="s">
        <v>5216</v>
      </c>
      <c r="L7" s="19"/>
      <c r="M7" s="45"/>
      <c r="N7" s="19"/>
      <c r="O7" s="373" t="s">
        <v>5228</v>
      </c>
      <c r="P7" s="197" t="s">
        <v>5292</v>
      </c>
      <c r="Q7" s="372" t="s">
        <v>5229</v>
      </c>
    </row>
    <row r="8" spans="1:17" s="8" customFormat="1" ht="67.5">
      <c r="A8" s="20" t="str" cm="1">
        <f t="array" aca="1" ref="A8" ca="1">VLOOKUP(RIGHT(CELL("filename",$B5),LEN(CELL("filename",$B5))-FIND("]",CELL("filename",$B5))),'外部インタフェース一覧(計算用)'!$B:$G,6,FALSE)&amp;"_"&amp;$C8&amp;"_new"</f>
        <v>INDIVIDUAL_FUNCTION_TRAINING_PLAN_INFO_2024_FORM_0330_2021_external_system_management_number_new</v>
      </c>
      <c r="B8" s="171">
        <f>MAX($B$4:$B7)+1</f>
        <v>5</v>
      </c>
      <c r="C8" s="69" t="s">
        <v>227</v>
      </c>
      <c r="D8" s="173" t="s">
        <v>5303</v>
      </c>
      <c r="E8" s="20" t="str">
        <f ca="1">IF($F8="-", "追加", VLOOKUP($A8, summary!$H:$O, 6, FALSE))</f>
        <v>external_system_management_number</v>
      </c>
      <c r="F8" s="20" t="str">
        <f ca="1">IF(VLOOKUP($A8, summary!$H:$O, 7, FALSE)="追加", "-", VLOOKUP($A8, summary!$H:$O, 7, FALSE))</f>
        <v>外部システム管理番号</v>
      </c>
      <c r="G8" s="241" t="s">
        <v>5214</v>
      </c>
      <c r="H8" s="231" t="s">
        <v>5290</v>
      </c>
      <c r="I8" s="69">
        <v>150</v>
      </c>
      <c r="J8" s="225"/>
      <c r="K8" s="18" t="s">
        <v>5216</v>
      </c>
      <c r="L8" s="19"/>
      <c r="M8" s="45"/>
      <c r="N8" s="19"/>
      <c r="O8" s="373" t="s">
        <v>6287</v>
      </c>
      <c r="P8" s="19"/>
      <c r="Q8" s="372" t="s">
        <v>5224</v>
      </c>
    </row>
    <row r="9" spans="1:17" s="8" customFormat="1" ht="33.75" customHeight="1">
      <c r="A9" s="20" t="str" cm="1">
        <f t="array" aca="1" ref="A9" ca="1">VLOOKUP(RIGHT(CELL("filename",$B6),LEN(CELL("filename",$B6))-FIND("]",CELL("filename",$B6))),'外部インタフェース一覧(計算用)'!$B:$G,6,FALSE)&amp;"_"&amp;$C9&amp;"_new"</f>
        <v>INDIVIDUAL_FUNCTION_TRAINING_PLAN_INFO_2024_FORM_0330_2021_trinity_attempt_new</v>
      </c>
      <c r="B9" s="171">
        <f>MAX($B$4:$B8)+1</f>
        <v>6</v>
      </c>
      <c r="C9" s="350" t="s">
        <v>4124</v>
      </c>
      <c r="D9" s="350" t="s">
        <v>5768</v>
      </c>
      <c r="E9" s="20" t="str">
        <f ca="1">IF($F9="-", "追加", VLOOKUP($A9, summary!$H:$O, 6, FALSE))</f>
        <v>追加</v>
      </c>
      <c r="F9" s="20" t="str">
        <f ca="1">IF(VLOOKUP($A9, summary!$H:$O, 7, FALSE)="追加", "-", VLOOKUP($A9, summary!$H:$O, 7, FALSE))</f>
        <v>-</v>
      </c>
      <c r="G9" s="350" t="s">
        <v>5214</v>
      </c>
      <c r="H9" s="350" t="s">
        <v>5511</v>
      </c>
      <c r="I9" s="350">
        <v>1</v>
      </c>
      <c r="J9" s="350" t="s">
        <v>5324</v>
      </c>
      <c r="K9" s="472" t="s">
        <v>5216</v>
      </c>
      <c r="L9" s="374" t="s">
        <v>5324</v>
      </c>
      <c r="M9" s="239" t="s">
        <v>5324</v>
      </c>
      <c r="N9" s="350" t="s">
        <v>6288</v>
      </c>
      <c r="O9" s="473"/>
      <c r="P9" s="350" t="s">
        <v>5324</v>
      </c>
      <c r="Q9" s="474" t="s">
        <v>5263</v>
      </c>
    </row>
    <row r="10" spans="1:17" s="8" customFormat="1" ht="45">
      <c r="A10" s="20" t="str" cm="1">
        <f t="array" aca="1" ref="A10" ca="1">VLOOKUP(RIGHT(CELL("filename",$B7),LEN(CELL("filename",$B7))-FIND("]",CELL("filename",$B7))),'外部インタフェース一覧(計算用)'!$B:$G,6,FALSE)&amp;"_"&amp;$C10&amp;"_new"</f>
        <v>INDIVIDUAL_FUNCTION_TRAINING_PLAN_INFO_2024_FORM_0330_2021_evaluate_date_new</v>
      </c>
      <c r="B10" s="171">
        <f>MAX($B$4:$B9)+1</f>
        <v>7</v>
      </c>
      <c r="C10" s="175" t="s">
        <v>270</v>
      </c>
      <c r="D10" s="173" t="s">
        <v>6289</v>
      </c>
      <c r="E10" s="20" t="str">
        <f ca="1">IF($F10="-", "追加", VLOOKUP($A10, summary!$H:$O, 6, FALSE))</f>
        <v>追加</v>
      </c>
      <c r="F10" s="20" t="str">
        <f ca="1">IF(VLOOKUP($A10, summary!$H:$O, 7, FALSE)="追加", "-", VLOOKUP($A10, summary!$H:$O, 7, FALSE))</f>
        <v>-</v>
      </c>
      <c r="G10" s="366" t="s">
        <v>5220</v>
      </c>
      <c r="H10" s="175" t="s">
        <v>5312</v>
      </c>
      <c r="I10" s="175">
        <v>8</v>
      </c>
      <c r="J10" s="49"/>
      <c r="K10" s="18" t="s">
        <v>5216</v>
      </c>
      <c r="L10" s="19" t="s">
        <v>5248</v>
      </c>
      <c r="M10" s="93" t="s">
        <v>5249</v>
      </c>
      <c r="N10" s="373"/>
      <c r="O10" s="93" t="s">
        <v>5320</v>
      </c>
      <c r="P10" s="373"/>
      <c r="Q10" s="372" t="s">
        <v>5256</v>
      </c>
    </row>
    <row r="11" spans="1:17" s="8" customFormat="1" ht="78.75">
      <c r="A11" s="20" t="str" cm="1">
        <f t="array" aca="1" ref="A11" ca="1">VLOOKUP(RIGHT(CELL("filename",$B8),LEN(CELL("filename",$B8))-FIND("]",CELL("filename",$B8))),'外部インタフェース一覧(計算用)'!$B:$G,6,FALSE)&amp;"_"&amp;$C11&amp;"_new"</f>
        <v>INDIVIDUAL_FUNCTION_TRAINING_PLAN_INFO_2024_FORM_0330_2021_last_date_new</v>
      </c>
      <c r="B11" s="171">
        <f>MAX($B$4:$B10)+1</f>
        <v>8</v>
      </c>
      <c r="C11" s="175" t="s">
        <v>4437</v>
      </c>
      <c r="D11" s="173" t="s">
        <v>6290</v>
      </c>
      <c r="E11" s="20" t="str">
        <f ca="1">IF($F11="-", "追加", VLOOKUP($A11, summary!$H:$O, 6, FALSE))</f>
        <v>追加</v>
      </c>
      <c r="F11" s="20" t="str">
        <f ca="1">IF(VLOOKUP($A11, summary!$H:$O, 7, FALSE)="追加", "-", VLOOKUP($A11, summary!$H:$O, 7, FALSE))</f>
        <v>-</v>
      </c>
      <c r="G11" s="366" t="s">
        <v>5220</v>
      </c>
      <c r="H11" s="175" t="s">
        <v>5312</v>
      </c>
      <c r="I11" s="175">
        <v>8</v>
      </c>
      <c r="J11" s="49"/>
      <c r="K11" s="18"/>
      <c r="L11" s="19" t="s">
        <v>6291</v>
      </c>
      <c r="M11" s="93" t="s">
        <v>5249</v>
      </c>
      <c r="N11" s="373"/>
      <c r="O11" s="93" t="s">
        <v>6292</v>
      </c>
      <c r="P11" s="373"/>
      <c r="Q11" s="372" t="s">
        <v>5256</v>
      </c>
    </row>
    <row r="12" spans="1:17" s="8" customFormat="1" ht="78.75">
      <c r="A12" s="20" t="str" cm="1">
        <f t="array" aca="1" ref="A12" ca="1">VLOOKUP(RIGHT(CELL("filename",$B9),LEN(CELL("filename",$B9))-FIND("]",CELL("filename",$B9))),'外部インタフェース一覧(計算用)'!$B:$G,6,FALSE)&amp;"_"&amp;$C12&amp;"_new"</f>
        <v>INDIVIDUAL_FUNCTION_TRAINING_PLAN_INFO_2024_FORM_0330_2021_first_date_new</v>
      </c>
      <c r="B12" s="171">
        <f>MAX($B$4:$B11)+1</f>
        <v>9</v>
      </c>
      <c r="C12" s="175" t="s">
        <v>4438</v>
      </c>
      <c r="D12" s="173" t="s">
        <v>688</v>
      </c>
      <c r="E12" s="20" t="str">
        <f ca="1">IF($F12="-", "追加", VLOOKUP($A12, summary!$H:$O, 6, FALSE))</f>
        <v>追加</v>
      </c>
      <c r="F12" s="20" t="str">
        <f ca="1">IF(VLOOKUP($A12, summary!$H:$O, 7, FALSE)="追加", "-", VLOOKUP($A12, summary!$H:$O, 7, FALSE))</f>
        <v>-</v>
      </c>
      <c r="G12" s="366" t="s">
        <v>5220</v>
      </c>
      <c r="H12" s="175" t="s">
        <v>5312</v>
      </c>
      <c r="I12" s="175">
        <v>8</v>
      </c>
      <c r="J12" s="49"/>
      <c r="K12" s="18"/>
      <c r="L12" s="19" t="s">
        <v>5248</v>
      </c>
      <c r="M12" s="93" t="s">
        <v>5249</v>
      </c>
      <c r="N12" s="373"/>
      <c r="O12" s="93" t="s">
        <v>6293</v>
      </c>
      <c r="P12" s="373"/>
      <c r="Q12" s="372" t="s">
        <v>5256</v>
      </c>
    </row>
    <row r="13" spans="1:17" s="8" customFormat="1" ht="112.5">
      <c r="A13" s="20" t="str" cm="1">
        <f t="array" aca="1" ref="A13" ca="1">VLOOKUP(RIGHT(CELL("filename",$B10),LEN(CELL("filename",$B10))-FIND("]",CELL("filename",$B10))),'外部インタフェース一覧(計算用)'!$B:$G,6,FALSE)&amp;"_"&amp;$C13&amp;"_new"</f>
        <v>INDIVIDUAL_FUNCTION_TRAINING_PLAN_INFO_2024_FORM_0330_2021_care_level_new</v>
      </c>
      <c r="B13" s="171">
        <f>MAX($B$4:$B12)+1</f>
        <v>10</v>
      </c>
      <c r="C13" s="475" t="s">
        <v>251</v>
      </c>
      <c r="D13" s="375" t="s">
        <v>252</v>
      </c>
      <c r="E13" s="20" t="str">
        <f ca="1">IF($F13="-", "追加", VLOOKUP($A13, summary!$H:$O, 6, FALSE))</f>
        <v>care_level</v>
      </c>
      <c r="F13" s="20" t="str">
        <f ca="1">IF(VLOOKUP($A13, summary!$H:$O, 7, FALSE)="追加", "-", VLOOKUP($A13, summary!$H:$O, 7, FALSE))</f>
        <v>要介護度</v>
      </c>
      <c r="G13" s="376" t="s">
        <v>5214</v>
      </c>
      <c r="H13" s="475" t="s">
        <v>5312</v>
      </c>
      <c r="I13" s="475">
        <v>2</v>
      </c>
      <c r="J13" s="225"/>
      <c r="K13" s="18" t="s">
        <v>5216</v>
      </c>
      <c r="L13" s="19"/>
      <c r="M13" s="92"/>
      <c r="N13" s="192" t="s">
        <v>5262</v>
      </c>
      <c r="O13" s="377"/>
      <c r="P13" s="19"/>
      <c r="Q13" s="372" t="s">
        <v>5263</v>
      </c>
    </row>
    <row r="14" spans="1:17" s="8" customFormat="1" ht="101.25">
      <c r="A14" s="20" t="str" cm="1">
        <f t="array" aca="1" ref="A14" ca="1">VLOOKUP(RIGHT(CELL("filename",$B11),LEN(CELL("filename",$B11))-FIND("]",CELL("filename",$B11))),'外部インタフェース一覧(計算用)'!$B:$G,6,FALSE)&amp;"_"&amp;$C14&amp;"_new"</f>
        <v>INDIVIDUAL_FUNCTION_TRAINING_PLAN_INFO_2024_FORM_0330_2021_impaired_elderly_independence_degree_new</v>
      </c>
      <c r="B14" s="171">
        <f>MAX($B$4:$B13)+1</f>
        <v>11</v>
      </c>
      <c r="C14" s="69" t="s">
        <v>253</v>
      </c>
      <c r="D14" s="197" t="s">
        <v>6294</v>
      </c>
      <c r="E14" s="20" t="str">
        <f ca="1">IF($F14="-", "追加", VLOOKUP($A14, summary!$H:$O, 6, FALSE))</f>
        <v>impaired_elderly_independence_degree</v>
      </c>
      <c r="F14" s="20" t="str">
        <f ca="1">IF(VLOOKUP($A14, summary!$H:$O, 7, FALSE)="追加", "-", VLOOKUP($A14, summary!$H:$O, 7, FALSE))</f>
        <v>障害老人の日常生活自立度</v>
      </c>
      <c r="G14" s="241" t="s">
        <v>5214</v>
      </c>
      <c r="H14" s="69" t="s">
        <v>5312</v>
      </c>
      <c r="I14" s="69">
        <v>1</v>
      </c>
      <c r="J14" s="225"/>
      <c r="K14" s="18" t="s">
        <v>5216</v>
      </c>
      <c r="L14" s="19"/>
      <c r="M14" s="92"/>
      <c r="N14" s="197" t="s">
        <v>5315</v>
      </c>
      <c r="O14" s="377"/>
      <c r="P14" s="19"/>
      <c r="Q14" s="372" t="s">
        <v>5263</v>
      </c>
    </row>
    <row r="15" spans="1:17" s="8" customFormat="1" ht="90">
      <c r="A15" s="20" t="str" cm="1">
        <f t="array" aca="1" ref="A15" ca="1">VLOOKUP(RIGHT(CELL("filename",$B12),LEN(CELL("filename",$B12))-FIND("]",CELL("filename",$B12))),'外部インタフェース一覧(計算用)'!$B:$G,6,FALSE)&amp;"_"&amp;$C15&amp;"_new"</f>
        <v>INDIVIDUAL_FUNCTION_TRAINING_PLAN_INFO_2024_FORM_0330_2021_dementia_elderly_independence_degree_new</v>
      </c>
      <c r="B15" s="171">
        <f>MAX($B$4:$B14)+1</f>
        <v>12</v>
      </c>
      <c r="C15" s="69" t="s">
        <v>255</v>
      </c>
      <c r="D15" s="197" t="s">
        <v>5268</v>
      </c>
      <c r="E15" s="20" t="str">
        <f ca="1">IF($F15="-", "追加", VLOOKUP($A15, summary!$H:$O, 6, FALSE))</f>
        <v>dementia_elderly_independence_degree</v>
      </c>
      <c r="F15" s="20" t="str">
        <f ca="1">IF(VLOOKUP($A15, summary!$H:$O, 7, FALSE)="追加", "-", VLOOKUP($A15, summary!$H:$O, 7, FALSE))</f>
        <v>認知症老人の日常生活自立度</v>
      </c>
      <c r="G15" s="241" t="s">
        <v>5214</v>
      </c>
      <c r="H15" s="69" t="s">
        <v>5312</v>
      </c>
      <c r="I15" s="69">
        <v>1</v>
      </c>
      <c r="J15" s="378"/>
      <c r="K15" s="18" t="s">
        <v>5216</v>
      </c>
      <c r="L15" s="19"/>
      <c r="M15" s="45"/>
      <c r="N15" s="197" t="s">
        <v>5318</v>
      </c>
      <c r="O15" s="19"/>
      <c r="P15" s="19"/>
      <c r="Q15" s="372" t="s">
        <v>5263</v>
      </c>
    </row>
    <row r="16" spans="1:17" ht="33.75">
      <c r="A16" s="20" t="str" cm="1">
        <f t="array" aca="1" ref="A16" ca="1">VLOOKUP(RIGHT(CELL("filename",$B13),LEN(CELL("filename",$B13))-FIND("]",CELL("filename",$B13))),'外部インタフェース一覧(計算用)'!$B:$G,6,FALSE)&amp;"_"&amp;$C16&amp;"_new"</f>
        <v>INDIVIDUAL_FUNCTION_TRAINING_PLAN_INFO_2024_FORM_0330_2021_user_request_new</v>
      </c>
      <c r="B16" s="171">
        <f>MAX($B$4:$B15)+1</f>
        <v>13</v>
      </c>
      <c r="C16" s="172" t="s">
        <v>1876</v>
      </c>
      <c r="D16" s="172" t="s">
        <v>6295</v>
      </c>
      <c r="E16" s="20" t="str">
        <f ca="1">IF($F16="-", "追加", VLOOKUP($A16, summary!$H:$O, 6, FALSE))</f>
        <v>user_request</v>
      </c>
      <c r="F16" s="20" t="str">
        <f ca="1">IF(VLOOKUP($A16, summary!$H:$O, 7, FALSE)="追加", "-", VLOOKUP($A16, summary!$H:$O, 7, FALSE))</f>
        <v>利用者本人の希望</v>
      </c>
      <c r="G16" s="174" t="s">
        <v>6296</v>
      </c>
      <c r="H16" s="174" t="s">
        <v>5415</v>
      </c>
      <c r="I16" s="174">
        <v>200</v>
      </c>
      <c r="J16" s="174"/>
      <c r="K16" s="18"/>
      <c r="L16" s="19"/>
      <c r="M16" s="19"/>
      <c r="N16" s="19" t="s">
        <v>5355</v>
      </c>
      <c r="O16" s="19" t="s">
        <v>5291</v>
      </c>
      <c r="P16" s="20" t="s">
        <v>5335</v>
      </c>
      <c r="Q16" s="372" t="s">
        <v>5336</v>
      </c>
    </row>
    <row r="17" spans="1:17" ht="45">
      <c r="A17" s="20" t="str" cm="1">
        <f t="array" aca="1" ref="A17" ca="1">VLOOKUP(RIGHT(CELL("filename",$B14),LEN(CELL("filename",$B14))-FIND("]",CELL("filename",$B14))),'外部インタフェース一覧(計算用)'!$B:$G,6,FALSE)&amp;"_"&amp;$C17&amp;"_new"</f>
        <v>INDIVIDUAL_FUNCTION_TRAINING_PLAN_INFO_2024_FORM_0330_2021_user_family_request_new</v>
      </c>
      <c r="B17" s="171">
        <f>MAX($B$4:$B16)+1</f>
        <v>14</v>
      </c>
      <c r="C17" s="172" t="s">
        <v>1878</v>
      </c>
      <c r="D17" s="172" t="s">
        <v>6297</v>
      </c>
      <c r="E17" s="20" t="str">
        <f ca="1">IF($F17="-", "追加", VLOOKUP($A17, summary!$H:$O, 6, FALSE))</f>
        <v>user_family_request</v>
      </c>
      <c r="F17" s="20" t="str">
        <f ca="1">IF(VLOOKUP($A17, summary!$H:$O, 7, FALSE)="追加", "-", VLOOKUP($A17, summary!$H:$O, 7, FALSE))</f>
        <v>家族の希望</v>
      </c>
      <c r="G17" s="174" t="s">
        <v>6296</v>
      </c>
      <c r="H17" s="174" t="s">
        <v>5334</v>
      </c>
      <c r="I17" s="174">
        <v>200</v>
      </c>
      <c r="J17" s="174"/>
      <c r="K17" s="18"/>
      <c r="L17" s="19"/>
      <c r="M17" s="19"/>
      <c r="N17" s="19" t="s">
        <v>5355</v>
      </c>
      <c r="O17" s="19" t="s">
        <v>5291</v>
      </c>
      <c r="P17" s="20" t="s">
        <v>5335</v>
      </c>
      <c r="Q17" s="372" t="s">
        <v>5336</v>
      </c>
    </row>
    <row r="18" spans="1:17" ht="33.75">
      <c r="A18" s="20" t="str" cm="1">
        <f t="array" aca="1" ref="A18" ca="1">VLOOKUP(RIGHT(CELL("filename",$B15),LEN(CELL("filename",$B15))-FIND("]",CELL("filename",$B15))),'外部インタフェース一覧(計算用)'!$B:$G,6,FALSE)&amp;"_"&amp;$C18&amp;"_new"</f>
        <v>INDIVIDUAL_FUNCTION_TRAINING_PLAN_INFO_2024_FORM_0330_2021_social_participation_new</v>
      </c>
      <c r="B18" s="171">
        <f>MAX($B$4:$B17)+1</f>
        <v>15</v>
      </c>
      <c r="C18" s="172" t="s">
        <v>4441</v>
      </c>
      <c r="D18" s="172" t="s">
        <v>4442</v>
      </c>
      <c r="E18" s="20" t="str">
        <f ca="1">IF($F18="-", "追加", VLOOKUP($A18, summary!$H:$O, 6, FALSE))</f>
        <v>追加</v>
      </c>
      <c r="F18" s="20" t="str">
        <f ca="1">IF(VLOOKUP($A18, summary!$H:$O, 7, FALSE)="追加", "-", VLOOKUP($A18, summary!$H:$O, 7, FALSE))</f>
        <v>-</v>
      </c>
      <c r="G18" s="176" t="s">
        <v>6296</v>
      </c>
      <c r="H18" s="176" t="s">
        <v>5334</v>
      </c>
      <c r="I18" s="176">
        <v>200</v>
      </c>
      <c r="J18" s="176"/>
      <c r="K18" s="18"/>
      <c r="L18" s="19"/>
      <c r="M18" s="19"/>
      <c r="N18" s="19" t="s">
        <v>5326</v>
      </c>
      <c r="O18" s="19" t="s">
        <v>5291</v>
      </c>
      <c r="P18" s="19" t="s">
        <v>5335</v>
      </c>
      <c r="Q18" s="372" t="s">
        <v>5336</v>
      </c>
    </row>
    <row r="19" spans="1:17" ht="33.75">
      <c r="A19" s="20" t="str" cm="1">
        <f t="array" aca="1" ref="A19" ca="1">VLOOKUP(RIGHT(CELL("filename",$B16),LEN(CELL("filename",$B16))-FIND("]",CELL("filename",$B16))),'外部インタフェース一覧(計算用)'!$B:$G,6,FALSE)&amp;"_"&amp;$C19&amp;"_new"</f>
        <v>INDIVIDUAL_FUNCTION_TRAINING_PLAN_INFO_2024_FORM_0330_2021_housing_environment_new</v>
      </c>
      <c r="B19" s="171">
        <f>MAX($B$4:$B18)+1</f>
        <v>16</v>
      </c>
      <c r="C19" s="172" t="s">
        <v>4443</v>
      </c>
      <c r="D19" s="172" t="s">
        <v>4444</v>
      </c>
      <c r="E19" s="20" t="str">
        <f ca="1">IF($F19="-", "追加", VLOOKUP($A19, summary!$H:$O, 6, FALSE))</f>
        <v>追加</v>
      </c>
      <c r="F19" s="20" t="str">
        <f ca="1">IF(VLOOKUP($A19, summary!$H:$O, 7, FALSE)="追加", "-", VLOOKUP($A19, summary!$H:$O, 7, FALSE))</f>
        <v>-</v>
      </c>
      <c r="G19" s="176" t="s">
        <v>6296</v>
      </c>
      <c r="H19" s="176" t="s">
        <v>5334</v>
      </c>
      <c r="I19" s="176">
        <v>200</v>
      </c>
      <c r="J19" s="176"/>
      <c r="K19" s="18"/>
      <c r="L19" s="19"/>
      <c r="M19" s="19"/>
      <c r="N19" s="19" t="s">
        <v>5326</v>
      </c>
      <c r="O19" s="19" t="s">
        <v>5291</v>
      </c>
      <c r="P19" s="19" t="s">
        <v>5335</v>
      </c>
      <c r="Q19" s="372" t="s">
        <v>5336</v>
      </c>
    </row>
    <row r="20" spans="1:17" ht="45">
      <c r="A20" s="20" t="str" cm="1">
        <f t="array" aca="1" ref="A20" ca="1">VLOOKUP(RIGHT(CELL("filename",$B17),LEN(CELL("filename",$B17))-FIND("]",CELL("filename",$B17))),'外部インタフェース一覧(計算用)'!$B:$G,6,FALSE)&amp;"_"&amp;$C20&amp;"_new"</f>
        <v>INDIVIDUAL_FUNCTION_TRAINING_PLAN_INFO_2024_FORM_0330_2021_disease_name_code_new</v>
      </c>
      <c r="B20" s="171">
        <f>MAX($B$4:$B19)+1</f>
        <v>17</v>
      </c>
      <c r="C20" s="172" t="s">
        <v>1884</v>
      </c>
      <c r="D20" s="172" t="s">
        <v>6298</v>
      </c>
      <c r="E20" s="20" t="str">
        <f ca="1">IF($F20="-", "追加", VLOOKUP($A20, summary!$H:$O, 6, FALSE))</f>
        <v>disease_name_code</v>
      </c>
      <c r="F20" s="20" t="str">
        <f ca="1">IF(VLOOKUP($A20, summary!$H:$O, 7, FALSE)="追加", "-", VLOOKUP($A20, summary!$H:$O, 7, FALSE))</f>
        <v>健康状態・経過　病名（コード）</v>
      </c>
      <c r="G20" s="172" t="s">
        <v>5214</v>
      </c>
      <c r="H20" s="172" t="s">
        <v>5215</v>
      </c>
      <c r="I20" s="172">
        <v>7</v>
      </c>
      <c r="J20" s="172"/>
      <c r="K20" s="310" t="s">
        <v>5323</v>
      </c>
      <c r="L20" s="19"/>
      <c r="M20" s="19"/>
      <c r="N20" s="19" t="s">
        <v>6299</v>
      </c>
      <c r="O20" s="19" t="s">
        <v>6300</v>
      </c>
      <c r="P20" s="19" t="s">
        <v>6301</v>
      </c>
      <c r="Q20" s="372" t="s">
        <v>5501</v>
      </c>
    </row>
    <row r="21" spans="1:17" ht="56.25">
      <c r="A21" s="20" t="str" cm="1">
        <f t="array" aca="1" ref="A21" ca="1">VLOOKUP(RIGHT(CELL("filename",$B18),LEN(CELL("filename",$B18))-FIND("]",CELL("filename",$B18))),'外部インタフェース一覧(計算用)'!$B:$G,6,FALSE)&amp;"_"&amp;$C21&amp;"_new"</f>
        <v>INDIVIDUAL_FUNCTION_TRAINING_PLAN_INFO_2024_FORM_0330_2021_onset_date_year_new</v>
      </c>
      <c r="B21" s="171">
        <f>MAX($B$4:$B20)+1</f>
        <v>18</v>
      </c>
      <c r="C21" s="172" t="s">
        <v>6302</v>
      </c>
      <c r="D21" s="172" t="s">
        <v>6303</v>
      </c>
      <c r="E21" s="20" t="str">
        <f ca="1">IF($F21="-", "追加", VLOOKUP($A21, summary!$H:$O, 6, FALSE))</f>
        <v>追加</v>
      </c>
      <c r="F21" s="20" t="str">
        <f ca="1">IF(VLOOKUP($A21, summary!$H:$O, 7, FALSE)="追加", "-", VLOOKUP($A21, summary!$H:$O, 7, FALSE))</f>
        <v>-</v>
      </c>
      <c r="G21" s="172" t="s">
        <v>5214</v>
      </c>
      <c r="H21" s="172" t="s">
        <v>5245</v>
      </c>
      <c r="I21" s="172">
        <v>4</v>
      </c>
      <c r="J21" s="172"/>
      <c r="K21" s="546" t="s">
        <v>5323</v>
      </c>
      <c r="L21" s="19" t="s">
        <v>5248</v>
      </c>
      <c r="M21" s="19" t="s">
        <v>5781</v>
      </c>
      <c r="N21" s="19"/>
      <c r="O21" s="531" t="s">
        <v>7453</v>
      </c>
      <c r="P21" s="19"/>
      <c r="Q21" s="372" t="s">
        <v>6304</v>
      </c>
    </row>
    <row r="22" spans="1:17" ht="110.25" customHeight="1">
      <c r="A22" s="20" t="str" cm="1">
        <f t="array" aca="1" ref="A22" ca="1">VLOOKUP(RIGHT(CELL("filename",$B19),LEN(CELL("filename",$B19))-FIND("]",CELL("filename",$B19))),'外部インタフェース一覧(計算用)'!$B:$G,6,FALSE)&amp;"_"&amp;$C22&amp;"_new"</f>
        <v>INDIVIDUAL_FUNCTION_TRAINING_PLAN_INFO_2024_FORM_0330_2021_onset_date_month_new</v>
      </c>
      <c r="B22" s="171">
        <f>MAX($B$4:$B21)+1</f>
        <v>19</v>
      </c>
      <c r="C22" s="172" t="s">
        <v>6305</v>
      </c>
      <c r="D22" s="172" t="s">
        <v>6306</v>
      </c>
      <c r="E22" s="20" t="str">
        <f ca="1">IF($F22="-", "追加", VLOOKUP($A22, summary!$H:$O, 6, FALSE))</f>
        <v>追加</v>
      </c>
      <c r="F22" s="20" t="str">
        <f ca="1">IF(VLOOKUP($A22, summary!$H:$O, 7, FALSE)="追加", "-", VLOOKUP($A22, summary!$H:$O, 7, FALSE))</f>
        <v>-</v>
      </c>
      <c r="G22" s="172" t="s">
        <v>5214</v>
      </c>
      <c r="H22" s="172" t="s">
        <v>5245</v>
      </c>
      <c r="I22" s="172">
        <v>2</v>
      </c>
      <c r="J22" s="172"/>
      <c r="K22" s="310" t="s">
        <v>5369</v>
      </c>
      <c r="L22" s="19" t="s">
        <v>5248</v>
      </c>
      <c r="M22" s="19" t="s">
        <v>5785</v>
      </c>
      <c r="N22" s="19"/>
      <c r="O22" s="531" t="s">
        <v>7454</v>
      </c>
      <c r="P22" s="19"/>
      <c r="Q22" s="372" t="s">
        <v>6307</v>
      </c>
    </row>
    <row r="23" spans="1:17" ht="124.5" customHeight="1">
      <c r="A23" s="20" t="str" cm="1">
        <f t="array" aca="1" ref="A23" ca="1">VLOOKUP(RIGHT(CELL("filename",$B20),LEN(CELL("filename",$B20))-FIND("]",CELL("filename",$B20))),'外部インタフェース一覧(計算用)'!$B:$G,6,FALSE)&amp;"_"&amp;$C23&amp;"_new"</f>
        <v>INDIVIDUAL_FUNCTION_TRAINING_PLAN_INFO_2024_FORM_0330_2021_onset_date_day_new</v>
      </c>
      <c r="B23" s="171">
        <f>MAX($B$4:$B22)+1</f>
        <v>20</v>
      </c>
      <c r="C23" s="172" t="s">
        <v>6308</v>
      </c>
      <c r="D23" s="172" t="s">
        <v>6309</v>
      </c>
      <c r="E23" s="20" t="str">
        <f ca="1">IF($F23="-", "追加", VLOOKUP($A23, summary!$H:$O, 6, FALSE))</f>
        <v>追加</v>
      </c>
      <c r="F23" s="20" t="str">
        <f ca="1">IF(VLOOKUP($A23, summary!$H:$O, 7, FALSE)="追加", "-", VLOOKUP($A23, summary!$H:$O, 7, FALSE))</f>
        <v>-</v>
      </c>
      <c r="G23" s="172" t="s">
        <v>5214</v>
      </c>
      <c r="H23" s="172" t="s">
        <v>5245</v>
      </c>
      <c r="I23" s="172">
        <v>2</v>
      </c>
      <c r="J23" s="172"/>
      <c r="K23" s="310"/>
      <c r="L23" s="19" t="s">
        <v>5248</v>
      </c>
      <c r="M23" s="19" t="s">
        <v>6310</v>
      </c>
      <c r="N23" s="19" t="s">
        <v>5355</v>
      </c>
      <c r="O23" s="531" t="s">
        <v>7455</v>
      </c>
      <c r="P23" s="19"/>
      <c r="Q23" s="372" t="s">
        <v>6311</v>
      </c>
    </row>
    <row r="24" spans="1:17" ht="78.75">
      <c r="A24" s="20" t="str" cm="1">
        <f t="array" aca="1" ref="A24" ca="1">VLOOKUP(RIGHT(CELL("filename",$B21),LEN(CELL("filename",$B21))-FIND("]",CELL("filename",$B21))),'外部インタフェース一覧(計算用)'!$B:$G,6,FALSE)&amp;"_"&amp;$C24&amp;"_new"</f>
        <v>INDIVIDUAL_FUNCTION_TRAINING_PLAN_INFO_2024_FORM_0330_2021_latest_admission_date_year_new</v>
      </c>
      <c r="B24" s="171">
        <f>MAX($B$4:$B23)+1</f>
        <v>21</v>
      </c>
      <c r="C24" s="172" t="s">
        <v>6312</v>
      </c>
      <c r="D24" s="173" t="s">
        <v>6313</v>
      </c>
      <c r="E24" s="20" t="str">
        <f ca="1">IF($F24="-", "追加", VLOOKUP($A24, summary!$H:$O, 6, FALSE))</f>
        <v>追加</v>
      </c>
      <c r="F24" s="20" t="str">
        <f ca="1">IF(VLOOKUP($A24, summary!$H:$O, 7, FALSE)="追加", "-", VLOOKUP($A24, summary!$H:$O, 7, FALSE))</f>
        <v>-</v>
      </c>
      <c r="G24" s="174" t="s">
        <v>5220</v>
      </c>
      <c r="H24" s="174" t="s">
        <v>5245</v>
      </c>
      <c r="I24" s="174">
        <v>4</v>
      </c>
      <c r="J24" s="174"/>
      <c r="K24" s="546" t="s">
        <v>5323</v>
      </c>
      <c r="L24" s="19" t="s">
        <v>5248</v>
      </c>
      <c r="M24" s="19" t="s">
        <v>5781</v>
      </c>
      <c r="N24" s="19"/>
      <c r="O24" s="531" t="s">
        <v>7456</v>
      </c>
      <c r="P24" s="19"/>
      <c r="Q24" s="372" t="s">
        <v>6304</v>
      </c>
    </row>
    <row r="25" spans="1:17" ht="132" customHeight="1">
      <c r="A25" s="20" t="str" cm="1">
        <f t="array" aca="1" ref="A25" ca="1">VLOOKUP(RIGHT(CELL("filename",$B22),LEN(CELL("filename",$B22))-FIND("]",CELL("filename",$B22))),'外部インタフェース一覧(計算用)'!$B:$G,6,FALSE)&amp;"_"&amp;$C25&amp;"_new"</f>
        <v>INDIVIDUAL_FUNCTION_TRAINING_PLAN_INFO_2024_FORM_0330_2021_latest_admission_date_month_new</v>
      </c>
      <c r="B25" s="171">
        <f>MAX($B$4:$B24)+1</f>
        <v>22</v>
      </c>
      <c r="C25" s="172" t="s">
        <v>6314</v>
      </c>
      <c r="D25" s="173" t="s">
        <v>6315</v>
      </c>
      <c r="E25" s="20" t="str">
        <f ca="1">IF($F25="-", "追加", VLOOKUP($A25, summary!$H:$O, 6, FALSE))</f>
        <v>追加</v>
      </c>
      <c r="F25" s="20" t="str">
        <f ca="1">IF(VLOOKUP($A25, summary!$H:$O, 7, FALSE)="追加", "-", VLOOKUP($A25, summary!$H:$O, 7, FALSE))</f>
        <v>-</v>
      </c>
      <c r="G25" s="174" t="s">
        <v>5220</v>
      </c>
      <c r="H25" s="174" t="s">
        <v>5245</v>
      </c>
      <c r="I25" s="174">
        <v>2</v>
      </c>
      <c r="J25" s="174"/>
      <c r="K25" s="310" t="s">
        <v>5369</v>
      </c>
      <c r="L25" s="19" t="s">
        <v>5248</v>
      </c>
      <c r="M25" s="19" t="s">
        <v>5785</v>
      </c>
      <c r="N25" s="19"/>
      <c r="O25" s="531" t="s">
        <v>7457</v>
      </c>
      <c r="P25" s="19"/>
      <c r="Q25" s="372" t="s">
        <v>6307</v>
      </c>
    </row>
    <row r="26" spans="1:17" ht="156.75" customHeight="1">
      <c r="A26" s="20" t="str" cm="1">
        <f t="array" aca="1" ref="A26" ca="1">VLOOKUP(RIGHT(CELL("filename",$B23),LEN(CELL("filename",$B23))-FIND("]",CELL("filename",$B23))),'外部インタフェース一覧(計算用)'!$B:$G,6,FALSE)&amp;"_"&amp;$C26&amp;"_new"</f>
        <v>INDIVIDUAL_FUNCTION_TRAINING_PLAN_INFO_2024_FORM_0330_2021_latest_admission_date_day_new</v>
      </c>
      <c r="B26" s="171">
        <f>MAX($B$4:$B25)+1</f>
        <v>23</v>
      </c>
      <c r="C26" s="172" t="s">
        <v>6316</v>
      </c>
      <c r="D26" s="173" t="s">
        <v>6317</v>
      </c>
      <c r="E26" s="20" t="str">
        <f ca="1">IF($F26="-", "追加", VLOOKUP($A26, summary!$H:$O, 6, FALSE))</f>
        <v>追加</v>
      </c>
      <c r="F26" s="20" t="str">
        <f ca="1">IF(VLOOKUP($A26, summary!$H:$O, 7, FALSE)="追加", "-", VLOOKUP($A26, summary!$H:$O, 7, FALSE))</f>
        <v>-</v>
      </c>
      <c r="G26" s="174" t="s">
        <v>5220</v>
      </c>
      <c r="H26" s="174" t="s">
        <v>5245</v>
      </c>
      <c r="I26" s="174">
        <v>2</v>
      </c>
      <c r="J26" s="174"/>
      <c r="K26" s="310"/>
      <c r="L26" s="19" t="s">
        <v>5248</v>
      </c>
      <c r="M26" s="19" t="s">
        <v>6310</v>
      </c>
      <c r="N26" s="19" t="s">
        <v>5355</v>
      </c>
      <c r="O26" s="547" t="s">
        <v>7458</v>
      </c>
      <c r="P26" s="19"/>
      <c r="Q26" s="372" t="s">
        <v>6311</v>
      </c>
    </row>
    <row r="27" spans="1:17" ht="78.75">
      <c r="A27" s="20" t="str" cm="1">
        <f t="array" aca="1" ref="A27" ca="1">VLOOKUP(RIGHT(CELL("filename",$B24),LEN(CELL("filename",$B24))-FIND("]",CELL("filename",$B24))),'外部インタフェース一覧(計算用)'!$B:$G,6,FALSE)&amp;"_"&amp;$C27&amp;"_new"</f>
        <v>INDIVIDUAL_FUNCTION_TRAINING_PLAN_INFO_2024_FORM_0330_2021_latest_discharge_date_year_new</v>
      </c>
      <c r="B27" s="171">
        <f>MAX($B$4:$B26)+1</f>
        <v>24</v>
      </c>
      <c r="C27" s="172" t="s">
        <v>6318</v>
      </c>
      <c r="D27" s="173" t="s">
        <v>6319</v>
      </c>
      <c r="E27" s="20" t="str">
        <f ca="1">IF($F27="-", "追加", VLOOKUP($A27, summary!$H:$O, 6, FALSE))</f>
        <v>追加</v>
      </c>
      <c r="F27" s="20" t="str">
        <f ca="1">IF(VLOOKUP($A27, summary!$H:$O, 7, FALSE)="追加", "-", VLOOKUP($A27, summary!$H:$O, 7, FALSE))</f>
        <v>-</v>
      </c>
      <c r="G27" s="174" t="s">
        <v>5220</v>
      </c>
      <c r="H27" s="174" t="s">
        <v>5245</v>
      </c>
      <c r="I27" s="174">
        <v>4</v>
      </c>
      <c r="J27" s="174"/>
      <c r="K27" s="546" t="s">
        <v>5323</v>
      </c>
      <c r="L27" s="19" t="s">
        <v>5248</v>
      </c>
      <c r="M27" s="19" t="s">
        <v>5781</v>
      </c>
      <c r="N27" s="19"/>
      <c r="O27" s="531" t="s">
        <v>7459</v>
      </c>
      <c r="P27" s="19"/>
      <c r="Q27" s="372" t="s">
        <v>6304</v>
      </c>
    </row>
    <row r="28" spans="1:17" ht="112.5">
      <c r="A28" s="20" t="str" cm="1">
        <f t="array" aca="1" ref="A28" ca="1">VLOOKUP(RIGHT(CELL("filename",$B25),LEN(CELL("filename",$B25))-FIND("]",CELL("filename",$B25))),'外部インタフェース一覧(計算用)'!$B:$G,6,FALSE)&amp;"_"&amp;$C28&amp;"_new"</f>
        <v>INDIVIDUAL_FUNCTION_TRAINING_PLAN_INFO_2024_FORM_0330_2021_latest_discharge_date_month_new</v>
      </c>
      <c r="B28" s="171">
        <f>MAX($B$4:$B27)+1</f>
        <v>25</v>
      </c>
      <c r="C28" s="172" t="s">
        <v>6320</v>
      </c>
      <c r="D28" s="173" t="s">
        <v>6321</v>
      </c>
      <c r="E28" s="20" t="str">
        <f ca="1">IF($F28="-", "追加", VLOOKUP($A28, summary!$H:$O, 6, FALSE))</f>
        <v>追加</v>
      </c>
      <c r="F28" s="20" t="str">
        <f ca="1">IF(VLOOKUP($A28, summary!$H:$O, 7, FALSE)="追加", "-", VLOOKUP($A28, summary!$H:$O, 7, FALSE))</f>
        <v>-</v>
      </c>
      <c r="G28" s="174" t="s">
        <v>5220</v>
      </c>
      <c r="H28" s="174" t="s">
        <v>5245</v>
      </c>
      <c r="I28" s="174">
        <v>2</v>
      </c>
      <c r="J28" s="174"/>
      <c r="K28" s="310" t="s">
        <v>5369</v>
      </c>
      <c r="L28" s="19" t="s">
        <v>5248</v>
      </c>
      <c r="M28" s="19" t="s">
        <v>5785</v>
      </c>
      <c r="N28" s="19"/>
      <c r="O28" s="531" t="s">
        <v>7460</v>
      </c>
      <c r="P28" s="19"/>
      <c r="Q28" s="372" t="s">
        <v>6307</v>
      </c>
    </row>
    <row r="29" spans="1:17" ht="159.75" customHeight="1">
      <c r="A29" s="20" t="str" cm="1">
        <f t="array" aca="1" ref="A29" ca="1">VLOOKUP(RIGHT(CELL("filename",$B26),LEN(CELL("filename",$B26))-FIND("]",CELL("filename",$B26))),'外部インタフェース一覧(計算用)'!$B:$G,6,FALSE)&amp;"_"&amp;$C29&amp;"_new"</f>
        <v>INDIVIDUAL_FUNCTION_TRAINING_PLAN_INFO_2024_FORM_0330_2021_latest_discharge_date_day_new</v>
      </c>
      <c r="B29" s="171">
        <f>MAX($B$4:$B28)+1</f>
        <v>26</v>
      </c>
      <c r="C29" s="172" t="s">
        <v>6322</v>
      </c>
      <c r="D29" s="173" t="s">
        <v>6323</v>
      </c>
      <c r="E29" s="20" t="str">
        <f ca="1">IF($F29="-", "追加", VLOOKUP($A29, summary!$H:$O, 6, FALSE))</f>
        <v>追加</v>
      </c>
      <c r="F29" s="20" t="str">
        <f ca="1">IF(VLOOKUP($A29, summary!$H:$O, 7, FALSE)="追加", "-", VLOOKUP($A29, summary!$H:$O, 7, FALSE))</f>
        <v>-</v>
      </c>
      <c r="G29" s="174" t="s">
        <v>5220</v>
      </c>
      <c r="H29" s="174" t="s">
        <v>5245</v>
      </c>
      <c r="I29" s="174">
        <v>2</v>
      </c>
      <c r="J29" s="174"/>
      <c r="K29" s="310"/>
      <c r="L29" s="19" t="s">
        <v>5248</v>
      </c>
      <c r="M29" s="19" t="s">
        <v>6310</v>
      </c>
      <c r="N29" s="19" t="s">
        <v>5355</v>
      </c>
      <c r="O29" s="547" t="s">
        <v>7461</v>
      </c>
      <c r="P29" s="19"/>
      <c r="Q29" s="372" t="s">
        <v>6311</v>
      </c>
    </row>
    <row r="30" spans="1:17" ht="56.25">
      <c r="A30" s="20" t="str" cm="1">
        <f t="array" aca="1" ref="A30" ca="1">VLOOKUP(RIGHT(CELL("filename",$B27),LEN(CELL("filename",$B27))-FIND("]",CELL("filename",$B27))),'外部インタフェース一覧(計算用)'!$B:$G,6,FALSE)&amp;"_"&amp;$C30&amp;"_new"</f>
        <v>INDIVIDUAL_FUNCTION_TRAINING_PLAN_INFO_2024_FORM_0330_2021_progress_new</v>
      </c>
      <c r="B30" s="171">
        <f>MAX($B$4:$B29)+1</f>
        <v>27</v>
      </c>
      <c r="C30" s="172" t="s">
        <v>1893</v>
      </c>
      <c r="D30" s="172" t="s">
        <v>6324</v>
      </c>
      <c r="E30" s="20" t="str">
        <f ca="1">IF($F30="-", "追加", VLOOKUP($A30, summary!$H:$O, 6, FALSE))</f>
        <v>progress</v>
      </c>
      <c r="F30" s="20" t="str">
        <f ca="1">IF(VLOOKUP($A30, summary!$H:$O, 7, FALSE)="追加", "-", VLOOKUP($A30, summary!$H:$O, 7, FALSE))</f>
        <v>健康状態・経過　治療経過（手術がある場合は手術日・術式等）</v>
      </c>
      <c r="G30" s="174" t="s">
        <v>6296</v>
      </c>
      <c r="H30" s="174" t="s">
        <v>5415</v>
      </c>
      <c r="I30" s="174">
        <v>328</v>
      </c>
      <c r="J30" s="174"/>
      <c r="K30" s="18"/>
      <c r="L30" s="174"/>
      <c r="M30" s="178"/>
      <c r="N30" s="27" t="s">
        <v>5355</v>
      </c>
      <c r="O30" s="182"/>
      <c r="P30" s="19" t="s">
        <v>5335</v>
      </c>
      <c r="Q30" s="372" t="s">
        <v>5336</v>
      </c>
    </row>
    <row r="31" spans="1:17" ht="56.25">
      <c r="A31" s="20" t="str" cm="1">
        <f t="array" aca="1" ref="A31" ca="1">VLOOKUP(RIGHT(CELL("filename",$B28),LEN(CELL("filename",$B28))-FIND("]",CELL("filename",$B28))),'外部インタフェース一覧(計算用)'!$B:$G,6,FALSE)&amp;"_"&amp;$C31&amp;"_new"</f>
        <v>INDIVIDUAL_FUNCTION_TRAINING_PLAN_INFO_2024_FORM_0330_2021_complications_control_cerebrovascular_disease_new</v>
      </c>
      <c r="B31" s="171">
        <f>MAX($B$4:$B30)+1</f>
        <v>28</v>
      </c>
      <c r="C31" s="172" t="s">
        <v>4465</v>
      </c>
      <c r="D31" s="173" t="s">
        <v>6325</v>
      </c>
      <c r="E31" s="20" t="str">
        <f ca="1">IF($F31="-", "追加", VLOOKUP($A31, summary!$H:$O, 6, FALSE))</f>
        <v>追加</v>
      </c>
      <c r="F31" s="20" t="str">
        <f ca="1">IF(VLOOKUP($A31, summary!$H:$O, 7, FALSE)="追加", "-", VLOOKUP($A31, summary!$H:$O, 7, FALSE))</f>
        <v>-</v>
      </c>
      <c r="G31" s="174" t="s">
        <v>5220</v>
      </c>
      <c r="H31" s="176" t="s">
        <v>5312</v>
      </c>
      <c r="I31" s="176">
        <v>1</v>
      </c>
      <c r="J31" s="174"/>
      <c r="K31" s="177" t="s">
        <v>5323</v>
      </c>
      <c r="L31" s="174"/>
      <c r="M31" s="178"/>
      <c r="N31" s="93" t="s">
        <v>6326</v>
      </c>
      <c r="O31" s="476" t="s">
        <v>5291</v>
      </c>
      <c r="P31" s="19"/>
      <c r="Q31" s="372" t="s">
        <v>5263</v>
      </c>
    </row>
    <row r="32" spans="1:17" ht="56.25">
      <c r="A32" s="20" t="str" cm="1">
        <f t="array" aca="1" ref="A32" ca="1">VLOOKUP(RIGHT(CELL("filename",$B29),LEN(CELL("filename",$B29))-FIND("]",CELL("filename",$B29))),'外部インタフェース一覧(計算用)'!$B:$G,6,FALSE)&amp;"_"&amp;$C32&amp;"_new"</f>
        <v>INDIVIDUAL_FUNCTION_TRAINING_PLAN_INFO_2024_FORM_0330_2021_complications_control_fracture_new</v>
      </c>
      <c r="B32" s="171">
        <f>MAX($B$4:$B31)+1</f>
        <v>29</v>
      </c>
      <c r="C32" s="225" t="s">
        <v>4467</v>
      </c>
      <c r="D32" s="173" t="s">
        <v>4468</v>
      </c>
      <c r="E32" s="20" t="str">
        <f ca="1">IF($F32="-", "追加", VLOOKUP($A32, summary!$H:$O, 6, FALSE))</f>
        <v>追加</v>
      </c>
      <c r="F32" s="20" t="str">
        <f ca="1">IF(VLOOKUP($A32, summary!$H:$O, 7, FALSE)="追加", "-", VLOOKUP($A32, summary!$H:$O, 7, FALSE))</f>
        <v>-</v>
      </c>
      <c r="G32" s="174" t="s">
        <v>5220</v>
      </c>
      <c r="H32" s="176" t="s">
        <v>5312</v>
      </c>
      <c r="I32" s="176">
        <v>1</v>
      </c>
      <c r="J32" s="174"/>
      <c r="K32" s="177" t="s">
        <v>5323</v>
      </c>
      <c r="L32" s="174"/>
      <c r="M32" s="178"/>
      <c r="N32" s="93" t="s">
        <v>6326</v>
      </c>
      <c r="O32" s="476" t="s">
        <v>5291</v>
      </c>
      <c r="P32" s="19"/>
      <c r="Q32" s="372" t="s">
        <v>5263</v>
      </c>
    </row>
    <row r="33" spans="1:17" ht="56.25">
      <c r="A33" s="20" t="str" cm="1">
        <f t="array" aca="1" ref="A33" ca="1">VLOOKUP(RIGHT(CELL("filename",$B30),LEN(CELL("filename",$B30))-FIND("]",CELL("filename",$B30))),'外部インタフェース一覧(計算用)'!$B:$G,6,FALSE)&amp;"_"&amp;$C33&amp;"_new"</f>
        <v>INDIVIDUAL_FUNCTION_TRAINING_PLAN_INFO_2024_FORM_0330_2021_complications_control_pneumonia_new</v>
      </c>
      <c r="B33" s="171">
        <f>MAX($B$4:$B32)+1</f>
        <v>30</v>
      </c>
      <c r="C33" s="172" t="s">
        <v>4469</v>
      </c>
      <c r="D33" s="173" t="s">
        <v>4470</v>
      </c>
      <c r="E33" s="20" t="str">
        <f ca="1">IF($F33="-", "追加", VLOOKUP($A33, summary!$H:$O, 6, FALSE))</f>
        <v>追加</v>
      </c>
      <c r="F33" s="20" t="str">
        <f ca="1">IF(VLOOKUP($A33, summary!$H:$O, 7, FALSE)="追加", "-", VLOOKUP($A33, summary!$H:$O, 7, FALSE))</f>
        <v>-</v>
      </c>
      <c r="G33" s="174" t="s">
        <v>5220</v>
      </c>
      <c r="H33" s="176" t="s">
        <v>5312</v>
      </c>
      <c r="I33" s="176">
        <v>1</v>
      </c>
      <c r="J33" s="174"/>
      <c r="K33" s="177" t="s">
        <v>5323</v>
      </c>
      <c r="L33" s="174"/>
      <c r="M33" s="178"/>
      <c r="N33" s="93" t="s">
        <v>6326</v>
      </c>
      <c r="O33" s="476" t="s">
        <v>5291</v>
      </c>
      <c r="P33" s="19"/>
      <c r="Q33" s="372" t="s">
        <v>5263</v>
      </c>
    </row>
    <row r="34" spans="1:17" ht="56.25">
      <c r="A34" s="20" t="str" cm="1">
        <f t="array" aca="1" ref="A34" ca="1">VLOOKUP(RIGHT(CELL("filename",$B31),LEN(CELL("filename",$B31))-FIND("]",CELL("filename",$B31))),'外部インタフェース一覧(計算用)'!$B:$G,6,FALSE)&amp;"_"&amp;$C34&amp;"_new"</f>
        <v>INDIVIDUAL_FUNCTION_TRAINING_PLAN_INFO_2024_FORM_0330_2021_complications_control_congestive_heart_failure_new</v>
      </c>
      <c r="B34" s="171">
        <f>MAX($B$4:$B33)+1</f>
        <v>31</v>
      </c>
      <c r="C34" s="172" t="s">
        <v>4471</v>
      </c>
      <c r="D34" s="173" t="s">
        <v>4472</v>
      </c>
      <c r="E34" s="20" t="str">
        <f ca="1">IF($F34="-", "追加", VLOOKUP($A34, summary!$H:$O, 6, FALSE))</f>
        <v>追加</v>
      </c>
      <c r="F34" s="20" t="str">
        <f ca="1">IF(VLOOKUP($A34, summary!$H:$O, 7, FALSE)="追加", "-", VLOOKUP($A34, summary!$H:$O, 7, FALSE))</f>
        <v>-</v>
      </c>
      <c r="G34" s="174" t="s">
        <v>5220</v>
      </c>
      <c r="H34" s="176" t="s">
        <v>5312</v>
      </c>
      <c r="I34" s="176">
        <v>1</v>
      </c>
      <c r="J34" s="174"/>
      <c r="K34" s="177" t="s">
        <v>5323</v>
      </c>
      <c r="L34" s="174"/>
      <c r="M34" s="178"/>
      <c r="N34" s="93" t="s">
        <v>6326</v>
      </c>
      <c r="O34" s="476" t="s">
        <v>5291</v>
      </c>
      <c r="P34" s="19"/>
      <c r="Q34" s="372" t="s">
        <v>5263</v>
      </c>
    </row>
    <row r="35" spans="1:17" ht="56.25">
      <c r="A35" s="20" t="str" cm="1">
        <f t="array" aca="1" ref="A35" ca="1">VLOOKUP(RIGHT(CELL("filename",$B32),LEN(CELL("filename",$B32))-FIND("]",CELL("filename",$B32))),'外部インタフェース一覧(計算用)'!$B:$G,6,FALSE)&amp;"_"&amp;$C35&amp;"_new"</f>
        <v>INDIVIDUAL_FUNCTION_TRAINING_PLAN_INFO_2024_FORM_0330_2021_complications_control_urinary_tract_infection_new</v>
      </c>
      <c r="B35" s="171">
        <f>MAX($B$4:$B34)+1</f>
        <v>32</v>
      </c>
      <c r="C35" s="172" t="s">
        <v>4473</v>
      </c>
      <c r="D35" s="173" t="s">
        <v>4474</v>
      </c>
      <c r="E35" s="20" t="str">
        <f ca="1">IF($F35="-", "追加", VLOOKUP($A35, summary!$H:$O, 6, FALSE))</f>
        <v>追加</v>
      </c>
      <c r="F35" s="20" t="str">
        <f ca="1">IF(VLOOKUP($A35, summary!$H:$O, 7, FALSE)="追加", "-", VLOOKUP($A35, summary!$H:$O, 7, FALSE))</f>
        <v>-</v>
      </c>
      <c r="G35" s="174" t="s">
        <v>5220</v>
      </c>
      <c r="H35" s="176" t="s">
        <v>5312</v>
      </c>
      <c r="I35" s="176">
        <v>1</v>
      </c>
      <c r="J35" s="174"/>
      <c r="K35" s="177" t="s">
        <v>5323</v>
      </c>
      <c r="L35" s="174"/>
      <c r="M35" s="178"/>
      <c r="N35" s="93" t="s">
        <v>6326</v>
      </c>
      <c r="O35" s="476" t="s">
        <v>5291</v>
      </c>
      <c r="P35" s="19"/>
      <c r="Q35" s="372" t="s">
        <v>5263</v>
      </c>
    </row>
    <row r="36" spans="1:17" ht="56.25">
      <c r="A36" s="20" t="str" cm="1">
        <f t="array" aca="1" ref="A36" ca="1">VLOOKUP(RIGHT(CELL("filename",$B33),LEN(CELL("filename",$B33))-FIND("]",CELL("filename",$B33))),'外部インタフェース一覧(計算用)'!$B:$G,6,FALSE)&amp;"_"&amp;$C36&amp;"_new"</f>
        <v>INDIVIDUAL_FUNCTION_TRAINING_PLAN_INFO_2024_FORM_0330_2021_complications_control_diabetes_new</v>
      </c>
      <c r="B36" s="171">
        <f>MAX($B$4:$B35)+1</f>
        <v>33</v>
      </c>
      <c r="C36" s="172" t="s">
        <v>4475</v>
      </c>
      <c r="D36" s="173" t="s">
        <v>6327</v>
      </c>
      <c r="E36" s="20" t="str">
        <f ca="1">IF($F36="-", "追加", VLOOKUP($A36, summary!$H:$O, 6, FALSE))</f>
        <v>追加</v>
      </c>
      <c r="F36" s="20" t="str">
        <f ca="1">IF(VLOOKUP($A36, summary!$H:$O, 7, FALSE)="追加", "-", VLOOKUP($A36, summary!$H:$O, 7, FALSE))</f>
        <v>-</v>
      </c>
      <c r="G36" s="174" t="s">
        <v>5220</v>
      </c>
      <c r="H36" s="176" t="s">
        <v>5312</v>
      </c>
      <c r="I36" s="176">
        <v>1</v>
      </c>
      <c r="J36" s="174"/>
      <c r="K36" s="177" t="s">
        <v>5323</v>
      </c>
      <c r="L36" s="174"/>
      <c r="M36" s="178"/>
      <c r="N36" s="93" t="s">
        <v>6326</v>
      </c>
      <c r="O36" s="476" t="s">
        <v>5291</v>
      </c>
      <c r="P36" s="19"/>
      <c r="Q36" s="372" t="s">
        <v>5263</v>
      </c>
    </row>
    <row r="37" spans="1:17" ht="56.25">
      <c r="A37" s="20" t="str" cm="1">
        <f t="array" aca="1" ref="A37" ca="1">VLOOKUP(RIGHT(CELL("filename",$B34),LEN(CELL("filename",$B34))-FIND("]",CELL("filename",$B34))),'外部インタフェース一覧(計算用)'!$B:$G,6,FALSE)&amp;"_"&amp;$C37&amp;"_new"</f>
        <v>INDIVIDUAL_FUNCTION_TRAINING_PLAN_INFO_2024_FORM_0330_2021_complications_control_hypertension_new</v>
      </c>
      <c r="B37" s="171">
        <f>MAX($B$4:$B36)+1</f>
        <v>34</v>
      </c>
      <c r="C37" s="172" t="s">
        <v>4477</v>
      </c>
      <c r="D37" s="173" t="s">
        <v>6328</v>
      </c>
      <c r="E37" s="20" t="str">
        <f ca="1">IF($F37="-", "追加", VLOOKUP($A37, summary!$H:$O, 6, FALSE))</f>
        <v>追加</v>
      </c>
      <c r="F37" s="20" t="str">
        <f ca="1">IF(VLOOKUP($A37, summary!$H:$O, 7, FALSE)="追加", "-", VLOOKUP($A37, summary!$H:$O, 7, FALSE))</f>
        <v>-</v>
      </c>
      <c r="G37" s="174" t="s">
        <v>5220</v>
      </c>
      <c r="H37" s="176" t="s">
        <v>5312</v>
      </c>
      <c r="I37" s="176">
        <v>1</v>
      </c>
      <c r="J37" s="174"/>
      <c r="K37" s="177" t="s">
        <v>5323</v>
      </c>
      <c r="L37" s="174"/>
      <c r="M37" s="178"/>
      <c r="N37" s="93" t="s">
        <v>6326</v>
      </c>
      <c r="O37" s="476" t="s">
        <v>5291</v>
      </c>
      <c r="P37" s="19"/>
      <c r="Q37" s="372" t="s">
        <v>5263</v>
      </c>
    </row>
    <row r="38" spans="1:17" ht="56.25">
      <c r="A38" s="20" t="str" cm="1">
        <f t="array" aca="1" ref="A38" ca="1">VLOOKUP(RIGHT(CELL("filename",$B35),LEN(CELL("filename",$B35))-FIND("]",CELL("filename",$B35))),'外部インタフェース一覧(計算用)'!$B:$G,6,FALSE)&amp;"_"&amp;$C38&amp;"_new"</f>
        <v>INDIVIDUAL_FUNCTION_TRAINING_PLAN_INFO_2024_FORM_0330_2021_complications_control_osteoporosis_new</v>
      </c>
      <c r="B38" s="171">
        <f>MAX($B$4:$B37)+1</f>
        <v>35</v>
      </c>
      <c r="C38" s="172" t="s">
        <v>4479</v>
      </c>
      <c r="D38" s="173" t="s">
        <v>6329</v>
      </c>
      <c r="E38" s="20" t="str">
        <f ca="1">IF($F38="-", "追加", VLOOKUP($A38, summary!$H:$O, 6, FALSE))</f>
        <v>追加</v>
      </c>
      <c r="F38" s="20" t="str">
        <f ca="1">IF(VLOOKUP($A38, summary!$H:$O, 7, FALSE)="追加", "-", VLOOKUP($A38, summary!$H:$O, 7, FALSE))</f>
        <v>-</v>
      </c>
      <c r="G38" s="174" t="s">
        <v>5220</v>
      </c>
      <c r="H38" s="176" t="s">
        <v>5312</v>
      </c>
      <c r="I38" s="176">
        <v>1</v>
      </c>
      <c r="J38" s="174"/>
      <c r="K38" s="177" t="s">
        <v>5323</v>
      </c>
      <c r="L38" s="174"/>
      <c r="M38" s="178"/>
      <c r="N38" s="93" t="s">
        <v>6326</v>
      </c>
      <c r="O38" s="476" t="s">
        <v>5291</v>
      </c>
      <c r="P38" s="19"/>
      <c r="Q38" s="372" t="s">
        <v>5263</v>
      </c>
    </row>
    <row r="39" spans="1:17" ht="56.25">
      <c r="A39" s="20" t="str" cm="1">
        <f t="array" aca="1" ref="A39" ca="1">VLOOKUP(RIGHT(CELL("filename",$B36),LEN(CELL("filename",$B36))-FIND("]",CELL("filename",$B36))),'外部インタフェース一覧(計算用)'!$B:$G,6,FALSE)&amp;"_"&amp;$C39&amp;"_new"</f>
        <v>INDIVIDUAL_FUNCTION_TRAINING_PLAN_INFO_2024_FORM_0330_2021_complications_control_articular_rheumatism_new</v>
      </c>
      <c r="B39" s="171">
        <f>MAX($B$4:$B38)+1</f>
        <v>36</v>
      </c>
      <c r="C39" s="172" t="s">
        <v>4481</v>
      </c>
      <c r="D39" s="173" t="s">
        <v>6330</v>
      </c>
      <c r="E39" s="20" t="str">
        <f ca="1">IF($F39="-", "追加", VLOOKUP($A39, summary!$H:$O, 6, FALSE))</f>
        <v>追加</v>
      </c>
      <c r="F39" s="20" t="str">
        <f ca="1">IF(VLOOKUP($A39, summary!$H:$O, 7, FALSE)="追加", "-", VLOOKUP($A39, summary!$H:$O, 7, FALSE))</f>
        <v>-</v>
      </c>
      <c r="G39" s="174" t="s">
        <v>5220</v>
      </c>
      <c r="H39" s="176" t="s">
        <v>5312</v>
      </c>
      <c r="I39" s="176">
        <v>1</v>
      </c>
      <c r="J39" s="174"/>
      <c r="K39" s="177" t="s">
        <v>5323</v>
      </c>
      <c r="L39" s="174"/>
      <c r="M39" s="178"/>
      <c r="N39" s="93" t="s">
        <v>6326</v>
      </c>
      <c r="O39" s="476" t="s">
        <v>5291</v>
      </c>
      <c r="P39" s="19"/>
      <c r="Q39" s="372" t="s">
        <v>5263</v>
      </c>
    </row>
    <row r="40" spans="1:17" ht="56.25">
      <c r="A40" s="20" t="str" cm="1">
        <f t="array" aca="1" ref="A40" ca="1">VLOOKUP(RIGHT(CELL("filename",$B37),LEN(CELL("filename",$B37))-FIND("]",CELL("filename",$B37))),'外部インタフェース一覧(計算用)'!$B:$G,6,FALSE)&amp;"_"&amp;$C40&amp;"_new"</f>
        <v>INDIVIDUAL_FUNCTION_TRAINING_PLAN_INFO_2024_FORM_0330_2021_complications_control_cancer_new</v>
      </c>
      <c r="B40" s="171">
        <f>MAX($B$4:$B39)+1</f>
        <v>37</v>
      </c>
      <c r="C40" s="172" t="s">
        <v>4483</v>
      </c>
      <c r="D40" s="173" t="s">
        <v>6331</v>
      </c>
      <c r="E40" s="20" t="str">
        <f ca="1">IF($F40="-", "追加", VLOOKUP($A40, summary!$H:$O, 6, FALSE))</f>
        <v>追加</v>
      </c>
      <c r="F40" s="20" t="str">
        <f ca="1">IF(VLOOKUP($A40, summary!$H:$O, 7, FALSE)="追加", "-", VLOOKUP($A40, summary!$H:$O, 7, FALSE))</f>
        <v>-</v>
      </c>
      <c r="G40" s="174" t="s">
        <v>5220</v>
      </c>
      <c r="H40" s="176" t="s">
        <v>5312</v>
      </c>
      <c r="I40" s="176">
        <v>1</v>
      </c>
      <c r="J40" s="174"/>
      <c r="K40" s="177" t="s">
        <v>5323</v>
      </c>
      <c r="L40" s="174"/>
      <c r="M40" s="178"/>
      <c r="N40" s="93" t="s">
        <v>6326</v>
      </c>
      <c r="O40" s="476" t="s">
        <v>5291</v>
      </c>
      <c r="P40" s="19"/>
      <c r="Q40" s="372" t="s">
        <v>5263</v>
      </c>
    </row>
    <row r="41" spans="1:17" ht="56.25">
      <c r="A41" s="20" t="str" cm="1">
        <f t="array" aca="1" ref="A41" ca="1">VLOOKUP(RIGHT(CELL("filename",$B38),LEN(CELL("filename",$B38))-FIND("]",CELL("filename",$B38))),'外部インタフェース一覧(計算用)'!$B:$G,6,FALSE)&amp;"_"&amp;$C41&amp;"_new"</f>
        <v>INDIVIDUAL_FUNCTION_TRAINING_PLAN_INFO_2024_FORM_0330_2021_complications_control_depression_state_new</v>
      </c>
      <c r="B41" s="171">
        <f>MAX($B$4:$B40)+1</f>
        <v>38</v>
      </c>
      <c r="C41" s="172" t="s">
        <v>4485</v>
      </c>
      <c r="D41" s="173" t="s">
        <v>6332</v>
      </c>
      <c r="E41" s="20" t="str">
        <f ca="1">IF($F41="-", "追加", VLOOKUP($A41, summary!$H:$O, 6, FALSE))</f>
        <v>追加</v>
      </c>
      <c r="F41" s="20" t="str">
        <f ca="1">IF(VLOOKUP($A41, summary!$H:$O, 7, FALSE)="追加", "-", VLOOKUP($A41, summary!$H:$O, 7, FALSE))</f>
        <v>-</v>
      </c>
      <c r="G41" s="174" t="s">
        <v>5220</v>
      </c>
      <c r="H41" s="176" t="s">
        <v>5312</v>
      </c>
      <c r="I41" s="176">
        <v>1</v>
      </c>
      <c r="J41" s="174"/>
      <c r="K41" s="177" t="s">
        <v>5323</v>
      </c>
      <c r="L41" s="174"/>
      <c r="M41" s="178"/>
      <c r="N41" s="93" t="s">
        <v>6326</v>
      </c>
      <c r="O41" s="476" t="s">
        <v>5291</v>
      </c>
      <c r="P41" s="19"/>
      <c r="Q41" s="372" t="s">
        <v>5263</v>
      </c>
    </row>
    <row r="42" spans="1:17" ht="56.25">
      <c r="A42" s="20" t="str" cm="1">
        <f t="array" aca="1" ref="A42" ca="1">VLOOKUP(RIGHT(CELL("filename",$B39),LEN(CELL("filename",$B39))-FIND("]",CELL("filename",$B39))),'外部インタフェース一覧(計算用)'!$B:$G,6,FALSE)&amp;"_"&amp;$C42&amp;"_new"</f>
        <v>INDIVIDUAL_FUNCTION_TRAINING_PLAN_INFO_2024_FORM_0330_2021_complications_control_dementia_new</v>
      </c>
      <c r="B42" s="171">
        <f>MAX($B$4:$B41)+1</f>
        <v>39</v>
      </c>
      <c r="C42" s="172" t="s">
        <v>4487</v>
      </c>
      <c r="D42" s="173" t="s">
        <v>6333</v>
      </c>
      <c r="E42" s="20" t="str">
        <f ca="1">IF($F42="-", "追加", VLOOKUP($A42, summary!$H:$O, 6, FALSE))</f>
        <v>追加</v>
      </c>
      <c r="F42" s="20" t="str">
        <f ca="1">IF(VLOOKUP($A42, summary!$H:$O, 7, FALSE)="追加", "-", VLOOKUP($A42, summary!$H:$O, 7, FALSE))</f>
        <v>-</v>
      </c>
      <c r="G42" s="174" t="s">
        <v>5220</v>
      </c>
      <c r="H42" s="176" t="s">
        <v>5312</v>
      </c>
      <c r="I42" s="176">
        <v>1</v>
      </c>
      <c r="J42" s="174"/>
      <c r="K42" s="177" t="s">
        <v>5323</v>
      </c>
      <c r="L42" s="174"/>
      <c r="M42" s="178"/>
      <c r="N42" s="93" t="s">
        <v>6326</v>
      </c>
      <c r="O42" s="476" t="s">
        <v>5291</v>
      </c>
      <c r="P42" s="19"/>
      <c r="Q42" s="372" t="s">
        <v>5263</v>
      </c>
    </row>
    <row r="43" spans="1:17" ht="56.25">
      <c r="A43" s="20" t="str" cm="1">
        <f t="array" aca="1" ref="A43" ca="1">VLOOKUP(RIGHT(CELL("filename",$B40),LEN(CELL("filename",$B40))-FIND("]",CELL("filename",$B40))),'外部インタフェース一覧(計算用)'!$B:$G,6,FALSE)&amp;"_"&amp;$C43&amp;"_new"</f>
        <v>INDIVIDUAL_FUNCTION_TRAINING_PLAN_INFO_2024_FORM_0330_2021_complications_control_decubitus_new</v>
      </c>
      <c r="B43" s="171">
        <f>MAX($B$4:$B42)+1</f>
        <v>40</v>
      </c>
      <c r="C43" s="172" t="s">
        <v>4489</v>
      </c>
      <c r="D43" s="173" t="s">
        <v>6334</v>
      </c>
      <c r="E43" s="20" t="str">
        <f ca="1">IF($F43="-", "追加", VLOOKUP($A43, summary!$H:$O, 6, FALSE))</f>
        <v>追加</v>
      </c>
      <c r="F43" s="20" t="str">
        <f ca="1">IF(VLOOKUP($A43, summary!$H:$O, 7, FALSE)="追加", "-", VLOOKUP($A43, summary!$H:$O, 7, FALSE))</f>
        <v>-</v>
      </c>
      <c r="G43" s="174" t="s">
        <v>5220</v>
      </c>
      <c r="H43" s="176" t="s">
        <v>5312</v>
      </c>
      <c r="I43" s="176">
        <v>1</v>
      </c>
      <c r="J43" s="174"/>
      <c r="K43" s="177" t="s">
        <v>5323</v>
      </c>
      <c r="L43" s="174"/>
      <c r="M43" s="178"/>
      <c r="N43" s="93" t="s">
        <v>6326</v>
      </c>
      <c r="O43" s="476" t="s">
        <v>5291</v>
      </c>
      <c r="P43" s="19"/>
      <c r="Q43" s="372" t="s">
        <v>5263</v>
      </c>
    </row>
    <row r="44" spans="1:17" ht="56.25">
      <c r="A44" s="20" t="str" cm="1">
        <f t="array" aca="1" ref="A44" ca="1">VLOOKUP(RIGHT(CELL("filename",$B41),LEN(CELL("filename",$B41))-FIND("]",CELL("filename",$B41))),'外部インタフェース一覧(計算用)'!$B:$G,6,FALSE)&amp;"_"&amp;$C44&amp;"_new"</f>
        <v>INDIVIDUAL_FUNCTION_TRAINING_PLAN_INFO_2024_FORM_0330_2021_complications_control_nervous_disease_new</v>
      </c>
      <c r="B44" s="171">
        <f>MAX($B$4:$B43)+1</f>
        <v>41</v>
      </c>
      <c r="C44" s="172" t="s">
        <v>4491</v>
      </c>
      <c r="D44" s="173" t="s">
        <v>6335</v>
      </c>
      <c r="E44" s="20" t="str">
        <f ca="1">IF($F44="-", "追加", VLOOKUP($A44, summary!$H:$O, 6, FALSE))</f>
        <v>追加</v>
      </c>
      <c r="F44" s="20" t="str">
        <f ca="1">IF(VLOOKUP($A44, summary!$H:$O, 7, FALSE)="追加", "-", VLOOKUP($A44, summary!$H:$O, 7, FALSE))</f>
        <v>-</v>
      </c>
      <c r="G44" s="174" t="s">
        <v>5220</v>
      </c>
      <c r="H44" s="176" t="s">
        <v>5312</v>
      </c>
      <c r="I44" s="176">
        <v>1</v>
      </c>
      <c r="J44" s="174"/>
      <c r="K44" s="177" t="s">
        <v>5323</v>
      </c>
      <c r="L44" s="174"/>
      <c r="M44" s="178"/>
      <c r="N44" s="93" t="s">
        <v>6326</v>
      </c>
      <c r="O44" s="476" t="s">
        <v>5291</v>
      </c>
      <c r="P44" s="19"/>
      <c r="Q44" s="372" t="s">
        <v>5263</v>
      </c>
    </row>
    <row r="45" spans="1:17" ht="56.25">
      <c r="A45" s="20" t="str" cm="1">
        <f t="array" aca="1" ref="A45" ca="1">VLOOKUP(RIGHT(CELL("filename",$B42),LEN(CELL("filename",$B42))-FIND("]",CELL("filename",$B42))),'外部インタフェース一覧(計算用)'!$B:$G,6,FALSE)&amp;"_"&amp;$C45&amp;"_new"</f>
        <v>INDIVIDUAL_FUNCTION_TRAINING_PLAN_INFO_2024_FORM_0330_2021_complications_control_motor_disorder_new</v>
      </c>
      <c r="B45" s="171">
        <f>MAX($B$4:$B44)+1</f>
        <v>42</v>
      </c>
      <c r="C45" s="172" t="s">
        <v>4493</v>
      </c>
      <c r="D45" s="173" t="s">
        <v>6336</v>
      </c>
      <c r="E45" s="20" t="str">
        <f ca="1">IF($F45="-", "追加", VLOOKUP($A45, summary!$H:$O, 6, FALSE))</f>
        <v>追加</v>
      </c>
      <c r="F45" s="20" t="str">
        <f ca="1">IF(VLOOKUP($A45, summary!$H:$O, 7, FALSE)="追加", "-", VLOOKUP($A45, summary!$H:$O, 7, FALSE))</f>
        <v>-</v>
      </c>
      <c r="G45" s="174" t="s">
        <v>5220</v>
      </c>
      <c r="H45" s="176" t="s">
        <v>5312</v>
      </c>
      <c r="I45" s="176">
        <v>1</v>
      </c>
      <c r="J45" s="174"/>
      <c r="K45" s="177" t="s">
        <v>5323</v>
      </c>
      <c r="L45" s="174"/>
      <c r="M45" s="178"/>
      <c r="N45" s="93" t="s">
        <v>6326</v>
      </c>
      <c r="O45" s="476" t="s">
        <v>5291</v>
      </c>
      <c r="P45" s="19"/>
      <c r="Q45" s="372" t="s">
        <v>5263</v>
      </c>
    </row>
    <row r="46" spans="1:17" ht="56.25">
      <c r="A46" s="20" t="str" cm="1">
        <f t="array" aca="1" ref="A46" ca="1">VLOOKUP(RIGHT(CELL("filename",$B43),LEN(CELL("filename",$B43))-FIND("]",CELL("filename",$B43))),'外部インタフェース一覧(計算用)'!$B:$G,6,FALSE)&amp;"_"&amp;$C46&amp;"_new"</f>
        <v>INDIVIDUAL_FUNCTION_TRAINING_PLAN_INFO_2024_FORM_0330_2021_complications_control_respiratory_disease_new</v>
      </c>
      <c r="B46" s="171">
        <f>MAX($B$4:$B45)+1</f>
        <v>43</v>
      </c>
      <c r="C46" s="172" t="s">
        <v>4495</v>
      </c>
      <c r="D46" s="173" t="s">
        <v>6337</v>
      </c>
      <c r="E46" s="20" t="str">
        <f ca="1">IF($F46="-", "追加", VLOOKUP($A46, summary!$H:$O, 6, FALSE))</f>
        <v>追加</v>
      </c>
      <c r="F46" s="20" t="str">
        <f ca="1">IF(VLOOKUP($A46, summary!$H:$O, 7, FALSE)="追加", "-", VLOOKUP($A46, summary!$H:$O, 7, FALSE))</f>
        <v>-</v>
      </c>
      <c r="G46" s="174" t="s">
        <v>5220</v>
      </c>
      <c r="H46" s="176" t="s">
        <v>5312</v>
      </c>
      <c r="I46" s="176">
        <v>1</v>
      </c>
      <c r="J46" s="174"/>
      <c r="K46" s="177" t="s">
        <v>5323</v>
      </c>
      <c r="L46" s="174"/>
      <c r="M46" s="178"/>
      <c r="N46" s="93" t="s">
        <v>6326</v>
      </c>
      <c r="O46" s="476" t="s">
        <v>5291</v>
      </c>
      <c r="P46" s="19"/>
      <c r="Q46" s="372" t="s">
        <v>5263</v>
      </c>
    </row>
    <row r="47" spans="1:17" ht="56.25">
      <c r="A47" s="20" t="str" cm="1">
        <f t="array" aca="1" ref="A47" ca="1">VLOOKUP(RIGHT(CELL("filename",$B44),LEN(CELL("filename",$B44))-FIND("]",CELL("filename",$B44))),'外部インタフェース一覧(計算用)'!$B:$G,6,FALSE)&amp;"_"&amp;$C47&amp;"_new"</f>
        <v>INDIVIDUAL_FUNCTION_TRAINING_PLAN_INFO_2024_FORM_0330_2021_complications_control_circulatory_disease_new</v>
      </c>
      <c r="B47" s="171">
        <f>MAX($B$4:$B46)+1</f>
        <v>44</v>
      </c>
      <c r="C47" s="172" t="s">
        <v>4497</v>
      </c>
      <c r="D47" s="173" t="s">
        <v>6338</v>
      </c>
      <c r="E47" s="20" t="str">
        <f ca="1">IF($F47="-", "追加", VLOOKUP($A47, summary!$H:$O, 6, FALSE))</f>
        <v>追加</v>
      </c>
      <c r="F47" s="20" t="str">
        <f ca="1">IF(VLOOKUP($A47, summary!$H:$O, 7, FALSE)="追加", "-", VLOOKUP($A47, summary!$H:$O, 7, FALSE))</f>
        <v>-</v>
      </c>
      <c r="G47" s="174" t="s">
        <v>5220</v>
      </c>
      <c r="H47" s="176" t="s">
        <v>5312</v>
      </c>
      <c r="I47" s="176">
        <v>1</v>
      </c>
      <c r="J47" s="174"/>
      <c r="K47" s="177" t="s">
        <v>5323</v>
      </c>
      <c r="L47" s="174"/>
      <c r="M47" s="178"/>
      <c r="N47" s="93" t="s">
        <v>6326</v>
      </c>
      <c r="O47" s="476" t="s">
        <v>5291</v>
      </c>
      <c r="P47" s="19"/>
      <c r="Q47" s="372" t="s">
        <v>5263</v>
      </c>
    </row>
    <row r="48" spans="1:17" ht="56.25">
      <c r="A48" s="20" t="str" cm="1">
        <f t="array" aca="1" ref="A48" ca="1">VLOOKUP(RIGHT(CELL("filename",$B45),LEN(CELL("filename",$B45))-FIND("]",CELL("filename",$B45))),'外部インタフェース一覧(計算用)'!$B:$G,6,FALSE)&amp;"_"&amp;$C48&amp;"_new"</f>
        <v>INDIVIDUAL_FUNCTION_TRAINING_PLAN_INFO_2024_FORM_0330_2021_complications_control_digestive_system_disease_new</v>
      </c>
      <c r="B48" s="171">
        <f>MAX($B$4:$B47)+1</f>
        <v>45</v>
      </c>
      <c r="C48" s="172" t="s">
        <v>4499</v>
      </c>
      <c r="D48" s="173" t="s">
        <v>6339</v>
      </c>
      <c r="E48" s="20" t="str">
        <f ca="1">IF($F48="-", "追加", VLOOKUP($A48, summary!$H:$O, 6, FALSE))</f>
        <v>追加</v>
      </c>
      <c r="F48" s="20" t="str">
        <f ca="1">IF(VLOOKUP($A48, summary!$H:$O, 7, FALSE)="追加", "-", VLOOKUP($A48, summary!$H:$O, 7, FALSE))</f>
        <v>-</v>
      </c>
      <c r="G48" s="174" t="s">
        <v>5220</v>
      </c>
      <c r="H48" s="176" t="s">
        <v>5312</v>
      </c>
      <c r="I48" s="176">
        <v>1</v>
      </c>
      <c r="J48" s="174"/>
      <c r="K48" s="177" t="s">
        <v>5323</v>
      </c>
      <c r="L48" s="174"/>
      <c r="M48" s="178"/>
      <c r="N48" s="93" t="s">
        <v>6326</v>
      </c>
      <c r="O48" s="476" t="s">
        <v>5291</v>
      </c>
      <c r="P48" s="19"/>
      <c r="Q48" s="372" t="s">
        <v>5263</v>
      </c>
    </row>
    <row r="49" spans="1:17" ht="56.25">
      <c r="A49" s="20" t="str" cm="1">
        <f t="array" aca="1" ref="A49" ca="1">VLOOKUP(RIGHT(CELL("filename",$B46),LEN(CELL("filename",$B46))-FIND("]",CELL("filename",$B46))),'外部インタフェース一覧(計算用)'!$B:$G,6,FALSE)&amp;"_"&amp;$C49&amp;"_new"</f>
        <v>INDIVIDUAL_FUNCTION_TRAINING_PLAN_INFO_2024_FORM_0330_2021_complications_control_kidney_disease_new</v>
      </c>
      <c r="B49" s="171">
        <f>MAX($B$4:$B48)+1</f>
        <v>46</v>
      </c>
      <c r="C49" s="172" t="s">
        <v>4501</v>
      </c>
      <c r="D49" s="173" t="s">
        <v>6340</v>
      </c>
      <c r="E49" s="20" t="str">
        <f ca="1">IF($F49="-", "追加", VLOOKUP($A49, summary!$H:$O, 6, FALSE))</f>
        <v>追加</v>
      </c>
      <c r="F49" s="20" t="str">
        <f ca="1">IF(VLOOKUP($A49, summary!$H:$O, 7, FALSE)="追加", "-", VLOOKUP($A49, summary!$H:$O, 7, FALSE))</f>
        <v>-</v>
      </c>
      <c r="G49" s="174" t="s">
        <v>5220</v>
      </c>
      <c r="H49" s="176" t="s">
        <v>5312</v>
      </c>
      <c r="I49" s="176">
        <v>1</v>
      </c>
      <c r="J49" s="174"/>
      <c r="K49" s="177" t="s">
        <v>5323</v>
      </c>
      <c r="L49" s="174"/>
      <c r="M49" s="178"/>
      <c r="N49" s="93" t="s">
        <v>6326</v>
      </c>
      <c r="O49" s="476" t="s">
        <v>5291</v>
      </c>
      <c r="P49" s="19"/>
      <c r="Q49" s="372" t="s">
        <v>5263</v>
      </c>
    </row>
    <row r="50" spans="1:17" ht="56.25">
      <c r="A50" s="20" t="str" cm="1">
        <f t="array" aca="1" ref="A50" ca="1">VLOOKUP(RIGHT(CELL("filename",$B47),LEN(CELL("filename",$B47))-FIND("]",CELL("filename",$B47))),'外部インタフェース一覧(計算用)'!$B:$G,6,FALSE)&amp;"_"&amp;$C50&amp;"_new"</f>
        <v>INDIVIDUAL_FUNCTION_TRAINING_PLAN_INFO_2024_FORM_0330_2021_complications_control_endocrine_disease_new</v>
      </c>
      <c r="B50" s="171">
        <f>MAX($B$4:$B49)+1</f>
        <v>47</v>
      </c>
      <c r="C50" s="172" t="s">
        <v>4503</v>
      </c>
      <c r="D50" s="173" t="s">
        <v>6341</v>
      </c>
      <c r="E50" s="20" t="str">
        <f ca="1">IF($F50="-", "追加", VLOOKUP($A50, summary!$H:$O, 6, FALSE))</f>
        <v>追加</v>
      </c>
      <c r="F50" s="20" t="str">
        <f ca="1">IF(VLOOKUP($A50, summary!$H:$O, 7, FALSE)="追加", "-", VLOOKUP($A50, summary!$H:$O, 7, FALSE))</f>
        <v>-</v>
      </c>
      <c r="G50" s="174" t="s">
        <v>5220</v>
      </c>
      <c r="H50" s="176" t="s">
        <v>5312</v>
      </c>
      <c r="I50" s="176">
        <v>1</v>
      </c>
      <c r="J50" s="174"/>
      <c r="K50" s="177" t="s">
        <v>5323</v>
      </c>
      <c r="L50" s="174"/>
      <c r="M50" s="178"/>
      <c r="N50" s="93" t="s">
        <v>6326</v>
      </c>
      <c r="O50" s="476" t="s">
        <v>5291</v>
      </c>
      <c r="P50" s="19"/>
      <c r="Q50" s="372" t="s">
        <v>5263</v>
      </c>
    </row>
    <row r="51" spans="1:17" ht="56.25">
      <c r="A51" s="20" t="str" cm="1">
        <f t="array" aca="1" ref="A51" ca="1">VLOOKUP(RIGHT(CELL("filename",$B48),LEN(CELL("filename",$B48))-FIND("]",CELL("filename",$B48))),'外部インタフェース一覧(計算用)'!$B:$G,6,FALSE)&amp;"_"&amp;$C51&amp;"_new"</f>
        <v>INDIVIDUAL_FUNCTION_TRAINING_PLAN_INFO_2024_FORM_0330_2021_complications_control_skin_disease_new</v>
      </c>
      <c r="B51" s="171">
        <f>MAX($B$4:$B50)+1</f>
        <v>48</v>
      </c>
      <c r="C51" s="172" t="s">
        <v>4505</v>
      </c>
      <c r="D51" s="173" t="s">
        <v>6342</v>
      </c>
      <c r="E51" s="20" t="str">
        <f ca="1">IF($F51="-", "追加", VLOOKUP($A51, summary!$H:$O, 6, FALSE))</f>
        <v>追加</v>
      </c>
      <c r="F51" s="20" t="str">
        <f ca="1">IF(VLOOKUP($A51, summary!$H:$O, 7, FALSE)="追加", "-", VLOOKUP($A51, summary!$H:$O, 7, FALSE))</f>
        <v>-</v>
      </c>
      <c r="G51" s="174" t="s">
        <v>5220</v>
      </c>
      <c r="H51" s="176" t="s">
        <v>5312</v>
      </c>
      <c r="I51" s="176">
        <v>1</v>
      </c>
      <c r="J51" s="174"/>
      <c r="K51" s="177" t="s">
        <v>5323</v>
      </c>
      <c r="L51" s="174"/>
      <c r="M51" s="178"/>
      <c r="N51" s="93" t="s">
        <v>6326</v>
      </c>
      <c r="O51" s="476" t="s">
        <v>5291</v>
      </c>
      <c r="P51" s="19"/>
      <c r="Q51" s="372" t="s">
        <v>5263</v>
      </c>
    </row>
    <row r="52" spans="1:17" ht="56.25">
      <c r="A52" s="20" t="str" cm="1">
        <f t="array" aca="1" ref="A52" ca="1">VLOOKUP(RIGHT(CELL("filename",$B49),LEN(CELL("filename",$B49))-FIND("]",CELL("filename",$B49))),'外部インタフェース一覧(計算用)'!$B:$G,6,FALSE)&amp;"_"&amp;$C52&amp;"_new"</f>
        <v>INDIVIDUAL_FUNCTION_TRAINING_PLAN_INFO_2024_FORM_0330_2021_complications_control_neurological_disease_new</v>
      </c>
      <c r="B52" s="171">
        <f>MAX($B$4:$B51)+1</f>
        <v>49</v>
      </c>
      <c r="C52" s="172" t="s">
        <v>4507</v>
      </c>
      <c r="D52" s="173" t="s">
        <v>6343</v>
      </c>
      <c r="E52" s="20" t="str">
        <f ca="1">IF($F52="-", "追加", VLOOKUP($A52, summary!$H:$O, 6, FALSE))</f>
        <v>追加</v>
      </c>
      <c r="F52" s="20" t="str">
        <f ca="1">IF(VLOOKUP($A52, summary!$H:$O, 7, FALSE)="追加", "-", VLOOKUP($A52, summary!$H:$O, 7, FALSE))</f>
        <v>-</v>
      </c>
      <c r="G52" s="174" t="s">
        <v>5220</v>
      </c>
      <c r="H52" s="176" t="s">
        <v>5312</v>
      </c>
      <c r="I52" s="176">
        <v>1</v>
      </c>
      <c r="J52" s="174"/>
      <c r="K52" s="177" t="s">
        <v>5323</v>
      </c>
      <c r="L52" s="174"/>
      <c r="M52" s="178"/>
      <c r="N52" s="93" t="s">
        <v>6326</v>
      </c>
      <c r="O52" s="476" t="s">
        <v>5291</v>
      </c>
      <c r="P52" s="19"/>
      <c r="Q52" s="372" t="s">
        <v>5263</v>
      </c>
    </row>
    <row r="53" spans="1:17" ht="56.25">
      <c r="A53" s="20" t="str" cm="1">
        <f t="array" aca="1" ref="A53" ca="1">VLOOKUP(RIGHT(CELL("filename",$B50),LEN(CELL("filename",$B50))-FIND("]",CELL("filename",$B50))),'外部インタフェース一覧(計算用)'!$B:$G,6,FALSE)&amp;"_"&amp;$C53&amp;"_new"</f>
        <v>INDIVIDUAL_FUNCTION_TRAINING_PLAN_INFO_2024_FORM_0330_2021_complications_control_other_new</v>
      </c>
      <c r="B53" s="171">
        <f>MAX($B$4:$B52)+1</f>
        <v>50</v>
      </c>
      <c r="C53" s="172" t="s">
        <v>4509</v>
      </c>
      <c r="D53" s="173" t="s">
        <v>6344</v>
      </c>
      <c r="E53" s="20" t="str">
        <f ca="1">IF($F53="-", "追加", VLOOKUP($A53, summary!$H:$O, 6, FALSE))</f>
        <v>追加</v>
      </c>
      <c r="F53" s="20" t="str">
        <f ca="1">IF(VLOOKUP($A53, summary!$H:$O, 7, FALSE)="追加", "-", VLOOKUP($A53, summary!$H:$O, 7, FALSE))</f>
        <v>-</v>
      </c>
      <c r="G53" s="174" t="s">
        <v>5220</v>
      </c>
      <c r="H53" s="176" t="s">
        <v>5312</v>
      </c>
      <c r="I53" s="176">
        <v>1</v>
      </c>
      <c r="J53" s="174"/>
      <c r="K53" s="177" t="s">
        <v>5323</v>
      </c>
      <c r="L53" s="174"/>
      <c r="M53" s="178"/>
      <c r="N53" s="93" t="s">
        <v>6326</v>
      </c>
      <c r="O53" s="476" t="s">
        <v>5291</v>
      </c>
      <c r="P53" s="19"/>
      <c r="Q53" s="372" t="s">
        <v>5263</v>
      </c>
    </row>
    <row r="54" spans="1:17" s="379" customFormat="1" ht="67.5">
      <c r="A54" s="20" t="str" cm="1">
        <f t="array" aca="1" ref="A54" ca="1">VLOOKUP(RIGHT(CELL("filename",$B51),LEN(CELL("filename",$B51))-FIND("]",CELL("filename",$B51))),'外部インタフェース一覧(計算用)'!$B:$G,6,FALSE)&amp;"_"&amp;$C54&amp;"_new"</f>
        <v>INDIVIDUAL_FUNCTION_TRAINING_PLAN_INFO_2024_FORM_0330_2021_implementation_status_new</v>
      </c>
      <c r="B54" s="171">
        <f>MAX($B$4:$B53)+1</f>
        <v>51</v>
      </c>
      <c r="C54" s="172" t="s">
        <v>1907</v>
      </c>
      <c r="D54" s="172" t="s">
        <v>6345</v>
      </c>
      <c r="E54" s="20" t="str">
        <f ca="1">IF($F54="-", "追加", VLOOKUP($A54, summary!$H:$O, 6, FALSE))</f>
        <v>implementation_status</v>
      </c>
      <c r="F54" s="20" t="str">
        <f ca="1">IF(VLOOKUP($A54, summary!$H:$O, 7, FALSE)="追加", "-", VLOOKUP($A54, summary!$H:$O, 7, FALSE))</f>
        <v>健康状態・経過　機能訓練実施上の留意事項（開始前・訓練中の留意事項、運動強度・負荷量等）</v>
      </c>
      <c r="G54" s="174" t="s">
        <v>6296</v>
      </c>
      <c r="H54" s="174" t="s">
        <v>5415</v>
      </c>
      <c r="I54" s="174">
        <v>200</v>
      </c>
      <c r="J54" s="174"/>
      <c r="K54" s="18"/>
      <c r="L54" s="174"/>
      <c r="M54" s="178"/>
      <c r="N54" s="27" t="s">
        <v>5355</v>
      </c>
      <c r="O54" s="182"/>
      <c r="P54" s="19" t="s">
        <v>5335</v>
      </c>
      <c r="Q54" s="372" t="s">
        <v>5336</v>
      </c>
    </row>
    <row r="55" spans="1:17" ht="78.75">
      <c r="A55" s="20" t="str" cm="1">
        <f t="array" aca="1" ref="A55" ca="1">VLOOKUP(RIGHT(CELL("filename",$B52),LEN(CELL("filename",$B52))-FIND("]",CELL("filename",$B52))),'外部インタフェース一覧(計算用)'!$B:$G,6,FALSE)&amp;"_"&amp;$C55&amp;"_new"</f>
        <v>INDIVIDUAL_FUNCTION_TRAINING_PLAN_INFO_2024_FORM_0330_2021_short_goal_functional_training_mind_and_body_function1_new</v>
      </c>
      <c r="B55" s="171">
        <f>MAX($B$4:$B54)+1</f>
        <v>52</v>
      </c>
      <c r="C55" s="172" t="s">
        <v>4512</v>
      </c>
      <c r="D55" s="172" t="s">
        <v>6346</v>
      </c>
      <c r="E55" s="20" t="str">
        <f ca="1">IF($F55="-", "追加", VLOOKUP($A55, summary!$H:$O, 6, FALSE))</f>
        <v>追加</v>
      </c>
      <c r="F55" s="20" t="str">
        <f ca="1">IF(VLOOKUP($A55, summary!$H:$O, 7, FALSE)="追加", "-", VLOOKUP($A55, summary!$H:$O, 7, FALSE))</f>
        <v>-</v>
      </c>
      <c r="G55" s="174" t="s">
        <v>6296</v>
      </c>
      <c r="H55" s="174" t="s">
        <v>5215</v>
      </c>
      <c r="I55" s="174">
        <v>8</v>
      </c>
      <c r="J55" s="174"/>
      <c r="K55" s="310"/>
      <c r="L55" s="174"/>
      <c r="M55" s="178"/>
      <c r="N55" s="182" t="s">
        <v>6347</v>
      </c>
      <c r="O55" s="182"/>
      <c r="P55" s="178"/>
      <c r="Q55" s="372" t="s">
        <v>5501</v>
      </c>
    </row>
    <row r="56" spans="1:17" ht="78.75">
      <c r="A56" s="20" t="str" cm="1">
        <f t="array" aca="1" ref="A56" ca="1">VLOOKUP(RIGHT(CELL("filename",$B53),LEN(CELL("filename",$B53))-FIND("]",CELL("filename",$B53))),'外部インタフェース一覧(計算用)'!$B:$G,6,FALSE)&amp;"_"&amp;$C56&amp;"_new"</f>
        <v>INDIVIDUAL_FUNCTION_TRAINING_PLAN_INFO_2024_FORM_0330_2021_short_goal_functional_training_mind_and_body_function2_new</v>
      </c>
      <c r="B56" s="171">
        <f>MAX($B$4:$B55)+1</f>
        <v>53</v>
      </c>
      <c r="C56" s="172" t="s">
        <v>6348</v>
      </c>
      <c r="D56" s="172" t="s">
        <v>6349</v>
      </c>
      <c r="E56" s="20" t="str">
        <f ca="1">IF($F56="-", "追加", VLOOKUP($A56, summary!$H:$O, 6, FALSE))</f>
        <v>追加</v>
      </c>
      <c r="F56" s="20" t="str">
        <f ca="1">IF(VLOOKUP($A56, summary!$H:$O, 7, FALSE)="追加", "-", VLOOKUP($A56, summary!$H:$O, 7, FALSE))</f>
        <v>-</v>
      </c>
      <c r="G56" s="174" t="s">
        <v>6296</v>
      </c>
      <c r="H56" s="174" t="s">
        <v>5215</v>
      </c>
      <c r="I56" s="174">
        <v>8</v>
      </c>
      <c r="J56" s="174"/>
      <c r="K56" s="310"/>
      <c r="L56" s="174"/>
      <c r="M56" s="178"/>
      <c r="N56" s="182" t="s">
        <v>6350</v>
      </c>
      <c r="O56" s="182"/>
      <c r="P56" s="178"/>
      <c r="Q56" s="372" t="s">
        <v>5501</v>
      </c>
    </row>
    <row r="57" spans="1:17" ht="78.75">
      <c r="A57" s="20" t="str" cm="1">
        <f t="array" aca="1" ref="A57" ca="1">VLOOKUP(RIGHT(CELL("filename",$B54),LEN(CELL("filename",$B54))-FIND("]",CELL("filename",$B54))),'外部インタフェース一覧(計算用)'!$B:$G,6,FALSE)&amp;"_"&amp;$C57&amp;"_new"</f>
        <v>INDIVIDUAL_FUNCTION_TRAINING_PLAN_INFO_2024_FORM_0330_2021_short_goal_functional_training_mind_and_body_function3_new</v>
      </c>
      <c r="B57" s="171">
        <f>MAX($B$4:$B56)+1</f>
        <v>54</v>
      </c>
      <c r="C57" s="172" t="s">
        <v>6351</v>
      </c>
      <c r="D57" s="172" t="s">
        <v>6352</v>
      </c>
      <c r="E57" s="20" t="str">
        <f ca="1">IF($F57="-", "追加", VLOOKUP($A57, summary!$H:$O, 6, FALSE))</f>
        <v>追加</v>
      </c>
      <c r="F57" s="20" t="str">
        <f ca="1">IF(VLOOKUP($A57, summary!$H:$O, 7, FALSE)="追加", "-", VLOOKUP($A57, summary!$H:$O, 7, FALSE))</f>
        <v>-</v>
      </c>
      <c r="G57" s="174" t="s">
        <v>6296</v>
      </c>
      <c r="H57" s="174" t="s">
        <v>5215</v>
      </c>
      <c r="I57" s="174">
        <v>8</v>
      </c>
      <c r="J57" s="174"/>
      <c r="K57" s="310"/>
      <c r="L57" s="174"/>
      <c r="M57" s="178"/>
      <c r="N57" s="182" t="s">
        <v>6350</v>
      </c>
      <c r="O57" s="182"/>
      <c r="P57" s="178"/>
      <c r="Q57" s="372" t="s">
        <v>5501</v>
      </c>
    </row>
    <row r="58" spans="1:17" ht="78.75">
      <c r="A58" s="20" t="str" cm="1">
        <f t="array" aca="1" ref="A58" ca="1">VLOOKUP(RIGHT(CELL("filename",$B55),LEN(CELL("filename",$B55))-FIND("]",CELL("filename",$B55))),'外部インタフェース一覧(計算用)'!$B:$G,6,FALSE)&amp;"_"&amp;$C58&amp;"_new"</f>
        <v>INDIVIDUAL_FUNCTION_TRAINING_PLAN_INFO_2024_FORM_0330_2021_short_goal_functional_training_mind_and_body_function_contents_new</v>
      </c>
      <c r="B58" s="171">
        <f>MAX($B$4:$B57)+1</f>
        <v>55</v>
      </c>
      <c r="C58" s="172" t="s">
        <v>6353</v>
      </c>
      <c r="D58" s="172" t="s">
        <v>6354</v>
      </c>
      <c r="E58" s="20" t="str">
        <f ca="1">IF($F58="-", "追加", VLOOKUP($A58, summary!$H:$O, 6, FALSE))</f>
        <v>追加</v>
      </c>
      <c r="F58" s="20" t="str">
        <f ca="1">IF(VLOOKUP($A58, summary!$H:$O, 7, FALSE)="追加", "-", VLOOKUP($A58, summary!$H:$O, 7, FALSE))</f>
        <v>-</v>
      </c>
      <c r="G58" s="174" t="s">
        <v>6296</v>
      </c>
      <c r="H58" s="174" t="s">
        <v>5415</v>
      </c>
      <c r="I58" s="174">
        <v>80</v>
      </c>
      <c r="J58" s="174"/>
      <c r="K58" s="310"/>
      <c r="L58" s="174"/>
      <c r="M58" s="178"/>
      <c r="N58" s="182"/>
      <c r="O58" s="182"/>
      <c r="P58" s="19" t="s">
        <v>5335</v>
      </c>
      <c r="Q58" s="372" t="s">
        <v>5336</v>
      </c>
    </row>
    <row r="59" spans="1:17" ht="78.75">
      <c r="A59" s="20" t="str" cm="1">
        <f t="array" aca="1" ref="A59" ca="1">VLOOKUP(RIGHT(CELL("filename",$B56),LEN(CELL("filename",$B56))-FIND("]",CELL("filename",$B56))),'外部インタフェース一覧(計算用)'!$B:$G,6,FALSE)&amp;"_"&amp;$C59&amp;"_new"</f>
        <v>INDIVIDUAL_FUNCTION_TRAINING_PLAN_INFO_2024_FORM_0330_2021_short_goal_functional_training_activity1_new</v>
      </c>
      <c r="B59" s="171">
        <f>MAX($B$4:$B58)+1</f>
        <v>56</v>
      </c>
      <c r="C59" s="172" t="s">
        <v>4520</v>
      </c>
      <c r="D59" s="172" t="s">
        <v>6355</v>
      </c>
      <c r="E59" s="20" t="str">
        <f ca="1">IF($F59="-", "追加", VLOOKUP($A59, summary!$H:$O, 6, FALSE))</f>
        <v>追加</v>
      </c>
      <c r="F59" s="20" t="str">
        <f ca="1">IF(VLOOKUP($A59, summary!$H:$O, 7, FALSE)="追加", "-", VLOOKUP($A59, summary!$H:$O, 7, FALSE))</f>
        <v>-</v>
      </c>
      <c r="G59" s="174" t="s">
        <v>6296</v>
      </c>
      <c r="H59" s="174" t="s">
        <v>5215</v>
      </c>
      <c r="I59" s="174">
        <v>8</v>
      </c>
      <c r="J59" s="174"/>
      <c r="K59" s="310"/>
      <c r="L59" s="174"/>
      <c r="M59" s="178"/>
      <c r="N59" s="182" t="s">
        <v>6356</v>
      </c>
      <c r="O59" s="182"/>
      <c r="P59" s="178"/>
      <c r="Q59" s="372" t="s">
        <v>5501</v>
      </c>
    </row>
    <row r="60" spans="1:17" ht="67.5">
      <c r="A60" s="20" t="str" cm="1">
        <f t="array" aca="1" ref="A60" ca="1">VLOOKUP(RIGHT(CELL("filename",$B57),LEN(CELL("filename",$B57))-FIND("]",CELL("filename",$B57))),'外部インタフェース一覧(計算用)'!$B:$G,6,FALSE)&amp;"_"&amp;$C60&amp;"_new"</f>
        <v>INDIVIDUAL_FUNCTION_TRAINING_PLAN_INFO_2024_FORM_0330_2021_short_goal_functional_training_activity2_new</v>
      </c>
      <c r="B60" s="171">
        <f>MAX($B$4:$B59)+1</f>
        <v>57</v>
      </c>
      <c r="C60" s="172" t="s">
        <v>6357</v>
      </c>
      <c r="D60" s="172" t="s">
        <v>6358</v>
      </c>
      <c r="E60" s="20" t="str">
        <f ca="1">IF($F60="-", "追加", VLOOKUP($A60, summary!$H:$O, 6, FALSE))</f>
        <v>追加</v>
      </c>
      <c r="F60" s="20" t="str">
        <f ca="1">IF(VLOOKUP($A60, summary!$H:$O, 7, FALSE)="追加", "-", VLOOKUP($A60, summary!$H:$O, 7, FALSE))</f>
        <v>-</v>
      </c>
      <c r="G60" s="174" t="s">
        <v>6296</v>
      </c>
      <c r="H60" s="174" t="s">
        <v>5215</v>
      </c>
      <c r="I60" s="174">
        <v>8</v>
      </c>
      <c r="J60" s="174"/>
      <c r="K60" s="310"/>
      <c r="L60" s="174"/>
      <c r="M60" s="178"/>
      <c r="N60" s="182" t="s">
        <v>6359</v>
      </c>
      <c r="O60" s="182"/>
      <c r="P60" s="178"/>
      <c r="Q60" s="372" t="s">
        <v>5501</v>
      </c>
    </row>
    <row r="61" spans="1:17" ht="78.75">
      <c r="A61" s="20" t="str" cm="1">
        <f t="array" aca="1" ref="A61" ca="1">VLOOKUP(RIGHT(CELL("filename",$B58),LEN(CELL("filename",$B58))-FIND("]",CELL("filename",$B58))),'外部インタフェース一覧(計算用)'!$B:$G,6,FALSE)&amp;"_"&amp;$C61&amp;"_new"</f>
        <v>INDIVIDUAL_FUNCTION_TRAINING_PLAN_INFO_2024_FORM_0330_2021_short_goal_functional_training_activity3_new</v>
      </c>
      <c r="B61" s="171">
        <f>MAX($B$4:$B60)+1</f>
        <v>58</v>
      </c>
      <c r="C61" s="172" t="s">
        <v>6360</v>
      </c>
      <c r="D61" s="172" t="s">
        <v>6361</v>
      </c>
      <c r="E61" s="20" t="str">
        <f ca="1">IF($F61="-", "追加", VLOOKUP($A61, summary!$H:$O, 6, FALSE))</f>
        <v>追加</v>
      </c>
      <c r="F61" s="20" t="str">
        <f ca="1">IF(VLOOKUP($A61, summary!$H:$O, 7, FALSE)="追加", "-", VLOOKUP($A61, summary!$H:$O, 7, FALSE))</f>
        <v>-</v>
      </c>
      <c r="G61" s="174" t="s">
        <v>6296</v>
      </c>
      <c r="H61" s="174" t="s">
        <v>5215</v>
      </c>
      <c r="I61" s="174">
        <v>8</v>
      </c>
      <c r="J61" s="174"/>
      <c r="K61" s="310"/>
      <c r="L61" s="174"/>
      <c r="M61" s="178"/>
      <c r="N61" s="182" t="s">
        <v>6359</v>
      </c>
      <c r="O61" s="182"/>
      <c r="P61" s="178"/>
      <c r="Q61" s="372" t="s">
        <v>5501</v>
      </c>
    </row>
    <row r="62" spans="1:17" ht="78.75">
      <c r="A62" s="20" t="str" cm="1">
        <f t="array" aca="1" ref="A62" ca="1">VLOOKUP(RIGHT(CELL("filename",$B59),LEN(CELL("filename",$B59))-FIND("]",CELL("filename",$B59))),'外部インタフェース一覧(計算用)'!$B:$G,6,FALSE)&amp;"_"&amp;$C62&amp;"_new"</f>
        <v>INDIVIDUAL_FUNCTION_TRAINING_PLAN_INFO_2024_FORM_0330_2021_short_goal_functional_training_activity_contents_new</v>
      </c>
      <c r="B62" s="171">
        <f>MAX($B$4:$B61)+1</f>
        <v>59</v>
      </c>
      <c r="C62" s="172" t="s">
        <v>6362</v>
      </c>
      <c r="D62" s="172" t="s">
        <v>6363</v>
      </c>
      <c r="E62" s="20" t="str">
        <f ca="1">IF($F62="-", "追加", VLOOKUP($A62, summary!$H:$O, 6, FALSE))</f>
        <v>追加</v>
      </c>
      <c r="F62" s="20" t="str">
        <f ca="1">IF(VLOOKUP($A62, summary!$H:$O, 7, FALSE)="追加", "-", VLOOKUP($A62, summary!$H:$O, 7, FALSE))</f>
        <v>-</v>
      </c>
      <c r="G62" s="174" t="s">
        <v>6296</v>
      </c>
      <c r="H62" s="174" t="s">
        <v>5415</v>
      </c>
      <c r="I62" s="174">
        <v>80</v>
      </c>
      <c r="J62" s="174"/>
      <c r="K62" s="310"/>
      <c r="L62" s="174"/>
      <c r="M62" s="178"/>
      <c r="N62" s="182"/>
      <c r="O62" s="182"/>
      <c r="P62" s="19" t="s">
        <v>5335</v>
      </c>
      <c r="Q62" s="372" t="s">
        <v>5336</v>
      </c>
    </row>
    <row r="63" spans="1:17" ht="78.75">
      <c r="A63" s="20" t="str" cm="1">
        <f t="array" aca="1" ref="A63" ca="1">VLOOKUP(RIGHT(CELL("filename",$B60),LEN(CELL("filename",$B60))-FIND("]",CELL("filename",$B60))),'外部インタフェース一覧(計算用)'!$B:$G,6,FALSE)&amp;"_"&amp;$C63&amp;"_new"</f>
        <v>INDIVIDUAL_FUNCTION_TRAINING_PLAN_INFO_2024_FORM_0330_2021_short_goal_functional_training_activity_join1_new</v>
      </c>
      <c r="B63" s="171">
        <f>MAX($B$4:$B62)+1</f>
        <v>60</v>
      </c>
      <c r="C63" s="172" t="s">
        <v>4528</v>
      </c>
      <c r="D63" s="172" t="s">
        <v>6364</v>
      </c>
      <c r="E63" s="20" t="str">
        <f ca="1">IF($F63="-", "追加", VLOOKUP($A63, summary!$H:$O, 6, FALSE))</f>
        <v>追加</v>
      </c>
      <c r="F63" s="20" t="str">
        <f ca="1">IF(VLOOKUP($A63, summary!$H:$O, 7, FALSE)="追加", "-", VLOOKUP($A63, summary!$H:$O, 7, FALSE))</f>
        <v>-</v>
      </c>
      <c r="G63" s="174" t="s">
        <v>6296</v>
      </c>
      <c r="H63" s="174" t="s">
        <v>5215</v>
      </c>
      <c r="I63" s="174">
        <v>8</v>
      </c>
      <c r="J63" s="174"/>
      <c r="K63" s="310"/>
      <c r="L63" s="174"/>
      <c r="M63" s="178"/>
      <c r="N63" s="182" t="s">
        <v>6365</v>
      </c>
      <c r="O63" s="182"/>
      <c r="P63" s="178"/>
      <c r="Q63" s="372" t="s">
        <v>5501</v>
      </c>
    </row>
    <row r="64" spans="1:17" ht="78.75">
      <c r="A64" s="20" t="str" cm="1">
        <f t="array" aca="1" ref="A64" ca="1">VLOOKUP(RIGHT(CELL("filename",$B61),LEN(CELL("filename",$B61))-FIND("]",CELL("filename",$B61))),'外部インタフェース一覧(計算用)'!$B:$G,6,FALSE)&amp;"_"&amp;$C64&amp;"_new"</f>
        <v>INDIVIDUAL_FUNCTION_TRAINING_PLAN_INFO_2024_FORM_0330_2021_short_goal_functional_training_activity_join2_new</v>
      </c>
      <c r="B64" s="171">
        <f>MAX($B$4:$B63)+1</f>
        <v>61</v>
      </c>
      <c r="C64" s="172" t="s">
        <v>6366</v>
      </c>
      <c r="D64" s="172" t="s">
        <v>6367</v>
      </c>
      <c r="E64" s="20" t="str">
        <f ca="1">IF($F64="-", "追加", VLOOKUP($A64, summary!$H:$O, 6, FALSE))</f>
        <v>追加</v>
      </c>
      <c r="F64" s="20" t="str">
        <f ca="1">IF(VLOOKUP($A64, summary!$H:$O, 7, FALSE)="追加", "-", VLOOKUP($A64, summary!$H:$O, 7, FALSE))</f>
        <v>-</v>
      </c>
      <c r="G64" s="174" t="s">
        <v>6296</v>
      </c>
      <c r="H64" s="174" t="s">
        <v>5215</v>
      </c>
      <c r="I64" s="174">
        <v>8</v>
      </c>
      <c r="J64" s="174"/>
      <c r="K64" s="310"/>
      <c r="L64" s="174"/>
      <c r="M64" s="178"/>
      <c r="N64" s="182" t="s">
        <v>6368</v>
      </c>
      <c r="O64" s="182"/>
      <c r="P64" s="178"/>
      <c r="Q64" s="372" t="s">
        <v>5501</v>
      </c>
    </row>
    <row r="65" spans="1:17" ht="78.75">
      <c r="A65" s="20" t="str" cm="1">
        <f t="array" aca="1" ref="A65" ca="1">VLOOKUP(RIGHT(CELL("filename",$B62),LEN(CELL("filename",$B62))-FIND("]",CELL("filename",$B62))),'外部インタフェース一覧(計算用)'!$B:$G,6,FALSE)&amp;"_"&amp;$C65&amp;"_new"</f>
        <v>INDIVIDUAL_FUNCTION_TRAINING_PLAN_INFO_2024_FORM_0330_2021_short_goal_functional_training_activity_join3_new</v>
      </c>
      <c r="B65" s="171">
        <f>MAX($B$4:$B64)+1</f>
        <v>62</v>
      </c>
      <c r="C65" s="172" t="s">
        <v>6369</v>
      </c>
      <c r="D65" s="172" t="s">
        <v>6370</v>
      </c>
      <c r="E65" s="20" t="str">
        <f ca="1">IF($F65="-", "追加", VLOOKUP($A65, summary!$H:$O, 6, FALSE))</f>
        <v>追加</v>
      </c>
      <c r="F65" s="20" t="str">
        <f ca="1">IF(VLOOKUP($A65, summary!$H:$O, 7, FALSE)="追加", "-", VLOOKUP($A65, summary!$H:$O, 7, FALSE))</f>
        <v>-</v>
      </c>
      <c r="G65" s="174" t="s">
        <v>6296</v>
      </c>
      <c r="H65" s="174" t="s">
        <v>5215</v>
      </c>
      <c r="I65" s="174">
        <v>8</v>
      </c>
      <c r="J65" s="174"/>
      <c r="K65" s="310"/>
      <c r="L65" s="174"/>
      <c r="M65" s="178"/>
      <c r="N65" s="182" t="s">
        <v>6371</v>
      </c>
      <c r="O65" s="182"/>
      <c r="P65" s="178"/>
      <c r="Q65" s="372" t="s">
        <v>5501</v>
      </c>
    </row>
    <row r="66" spans="1:17" ht="78.75">
      <c r="A66" s="20" t="str" cm="1">
        <f t="array" aca="1" ref="A66" ca="1">VLOOKUP(RIGHT(CELL("filename",$B63),LEN(CELL("filename",$B63))-FIND("]",CELL("filename",$B63))),'外部インタフェース一覧(計算用)'!$B:$G,6,FALSE)&amp;"_"&amp;$C66&amp;"_new"</f>
        <v>INDIVIDUAL_FUNCTION_TRAINING_PLAN_INFO_2024_FORM_0330_2021_short_goal_functional_training_activity_join_contents_new</v>
      </c>
      <c r="B66" s="171">
        <f>MAX($B$4:$B65)+1</f>
        <v>63</v>
      </c>
      <c r="C66" s="172" t="s">
        <v>6372</v>
      </c>
      <c r="D66" s="172" t="s">
        <v>6373</v>
      </c>
      <c r="E66" s="20" t="str">
        <f ca="1">IF($F66="-", "追加", VLOOKUP($A66, summary!$H:$O, 6, FALSE))</f>
        <v>追加</v>
      </c>
      <c r="F66" s="20" t="str">
        <f ca="1">IF(VLOOKUP($A66, summary!$H:$O, 7, FALSE)="追加", "-", VLOOKUP($A66, summary!$H:$O, 7, FALSE))</f>
        <v>-</v>
      </c>
      <c r="G66" s="174" t="s">
        <v>6296</v>
      </c>
      <c r="H66" s="174" t="s">
        <v>5415</v>
      </c>
      <c r="I66" s="174">
        <v>80</v>
      </c>
      <c r="J66" s="174"/>
      <c r="K66" s="310"/>
      <c r="L66" s="174"/>
      <c r="M66" s="178"/>
      <c r="N66" s="182"/>
      <c r="O66" s="182"/>
      <c r="P66" s="19" t="s">
        <v>5335</v>
      </c>
      <c r="Q66" s="372" t="s">
        <v>5336</v>
      </c>
    </row>
    <row r="67" spans="1:17" ht="56.25">
      <c r="A67" s="20" t="str" cm="1">
        <f t="array" aca="1" ref="A67" ca="1">VLOOKUP(RIGHT(CELL("filename",$B64),LEN(CELL("filename",$B64))-FIND("]",CELL("filename",$B64))),'外部インタフェース一覧(計算用)'!$B:$G,6,FALSE)&amp;"_"&amp;$C67&amp;"_new"</f>
        <v>INDIVIDUAL_FUNCTION_TRAINING_PLAN_INFO_2024_FORM_0330_2021_short_goal_achievement_new</v>
      </c>
      <c r="B67" s="171">
        <f>MAX($B$4:$B66)+1</f>
        <v>64</v>
      </c>
      <c r="C67" s="172" t="s">
        <v>1909</v>
      </c>
      <c r="D67" s="172" t="s">
        <v>6374</v>
      </c>
      <c r="E67" s="20" t="str">
        <f ca="1">IF($F67="-", "追加", VLOOKUP($A67, summary!$H:$O, 6, FALSE))</f>
        <v>short_goal_achievement</v>
      </c>
      <c r="F67" s="20" t="str">
        <f ca="1">IF(VLOOKUP($A67, summary!$H:$O, 7, FALSE)="追加", "-", VLOOKUP($A67, summary!$H:$O, 7, FALSE))</f>
        <v>機能訓練の短期目標（今後３ヶ月）　目標達成度（今後３ヶ月間）</v>
      </c>
      <c r="G67" s="174" t="s">
        <v>6296</v>
      </c>
      <c r="H67" s="174" t="s">
        <v>5245</v>
      </c>
      <c r="I67" s="174">
        <v>1</v>
      </c>
      <c r="J67" s="174"/>
      <c r="K67" s="310"/>
      <c r="L67" s="174"/>
      <c r="M67" s="178"/>
      <c r="N67" s="182" t="s">
        <v>6375</v>
      </c>
      <c r="O67" s="182" t="s">
        <v>5291</v>
      </c>
      <c r="P67" s="178"/>
      <c r="Q67" s="372" t="s">
        <v>5342</v>
      </c>
    </row>
    <row r="68" spans="1:17" ht="67.5">
      <c r="A68" s="20" t="str" cm="1">
        <f t="array" aca="1" ref="A68" ca="1">VLOOKUP(RIGHT(CELL("filename",$B65),LEN(CELL("filename",$B65))-FIND("]",CELL("filename",$B65))),'外部インタフェース一覧(計算用)'!$B:$G,6,FALSE)&amp;"_"&amp;$C68&amp;"_new"</f>
        <v>INDIVIDUAL_FUNCTION_TRAINING_PLAN_INFO_2024_FORM_0330_2021_long_goal_functional_training_mind_and_body_function1_new</v>
      </c>
      <c r="B68" s="171">
        <f>MAX($B$4:$B67)+1</f>
        <v>65</v>
      </c>
      <c r="C68" s="172" t="s">
        <v>4537</v>
      </c>
      <c r="D68" s="172" t="s">
        <v>6376</v>
      </c>
      <c r="E68" s="20" t="str">
        <f ca="1">IF($F68="-", "追加", VLOOKUP($A68, summary!$H:$O, 6, FALSE))</f>
        <v>追加</v>
      </c>
      <c r="F68" s="20" t="str">
        <f ca="1">IF(VLOOKUP($A68, summary!$H:$O, 7, FALSE)="追加", "-", VLOOKUP($A68, summary!$H:$O, 7, FALSE))</f>
        <v>-</v>
      </c>
      <c r="G68" s="174" t="s">
        <v>6296</v>
      </c>
      <c r="H68" s="174" t="s">
        <v>5215</v>
      </c>
      <c r="I68" s="174">
        <v>8</v>
      </c>
      <c r="J68" s="174"/>
      <c r="K68" s="310"/>
      <c r="L68" s="174"/>
      <c r="M68" s="178"/>
      <c r="N68" s="182" t="s">
        <v>6347</v>
      </c>
      <c r="O68" s="182"/>
      <c r="P68" s="178"/>
      <c r="Q68" s="372" t="s">
        <v>5501</v>
      </c>
    </row>
    <row r="69" spans="1:17" ht="67.5">
      <c r="A69" s="20" t="str" cm="1">
        <f t="array" aca="1" ref="A69" ca="1">VLOOKUP(RIGHT(CELL("filename",$B66),LEN(CELL("filename",$B66))-FIND("]",CELL("filename",$B66))),'外部インタフェース一覧(計算用)'!$B:$G,6,FALSE)&amp;"_"&amp;$C69&amp;"_new"</f>
        <v>INDIVIDUAL_FUNCTION_TRAINING_PLAN_INFO_2024_FORM_0330_2021_long_goal_functional_training_mind_and_body_function2_new</v>
      </c>
      <c r="B69" s="171">
        <f>MAX($B$4:$B68)+1</f>
        <v>66</v>
      </c>
      <c r="C69" s="172" t="s">
        <v>6377</v>
      </c>
      <c r="D69" s="172" t="s">
        <v>6378</v>
      </c>
      <c r="E69" s="20" t="str">
        <f ca="1">IF($F69="-", "追加", VLOOKUP($A69, summary!$H:$O, 6, FALSE))</f>
        <v>追加</v>
      </c>
      <c r="F69" s="20" t="str">
        <f ca="1">IF(VLOOKUP($A69, summary!$H:$O, 7, FALSE)="追加", "-", VLOOKUP($A69, summary!$H:$O, 7, FALSE))</f>
        <v>-</v>
      </c>
      <c r="G69" s="174" t="s">
        <v>6296</v>
      </c>
      <c r="H69" s="174" t="s">
        <v>5215</v>
      </c>
      <c r="I69" s="174">
        <v>8</v>
      </c>
      <c r="J69" s="174"/>
      <c r="K69" s="310"/>
      <c r="L69" s="174"/>
      <c r="M69" s="178"/>
      <c r="N69" s="182" t="s">
        <v>6350</v>
      </c>
      <c r="O69" s="182"/>
      <c r="P69" s="178"/>
      <c r="Q69" s="372" t="s">
        <v>5501</v>
      </c>
    </row>
    <row r="70" spans="1:17" ht="67.5">
      <c r="A70" s="20" t="str" cm="1">
        <f t="array" aca="1" ref="A70" ca="1">VLOOKUP(RIGHT(CELL("filename",$B67),LEN(CELL("filename",$B67))-FIND("]",CELL("filename",$B67))),'外部インタフェース一覧(計算用)'!$B:$G,6,FALSE)&amp;"_"&amp;$C70&amp;"_new"</f>
        <v>INDIVIDUAL_FUNCTION_TRAINING_PLAN_INFO_2024_FORM_0330_2021_long_goal_functional_training_mind_and_body_function3_new</v>
      </c>
      <c r="B70" s="171">
        <f>MAX($B$4:$B69)+1</f>
        <v>67</v>
      </c>
      <c r="C70" s="172" t="s">
        <v>4541</v>
      </c>
      <c r="D70" s="172" t="s">
        <v>6379</v>
      </c>
      <c r="E70" s="20" t="str">
        <f ca="1">IF($F70="-", "追加", VLOOKUP($A70, summary!$H:$O, 6, FALSE))</f>
        <v>追加</v>
      </c>
      <c r="F70" s="20" t="str">
        <f ca="1">IF(VLOOKUP($A70, summary!$H:$O, 7, FALSE)="追加", "-", VLOOKUP($A70, summary!$H:$O, 7, FALSE))</f>
        <v>-</v>
      </c>
      <c r="G70" s="174" t="s">
        <v>6296</v>
      </c>
      <c r="H70" s="174" t="s">
        <v>5215</v>
      </c>
      <c r="I70" s="174">
        <v>8</v>
      </c>
      <c r="J70" s="174"/>
      <c r="K70" s="310"/>
      <c r="L70" s="174"/>
      <c r="M70" s="178"/>
      <c r="N70" s="182" t="s">
        <v>6350</v>
      </c>
      <c r="O70" s="182"/>
      <c r="P70" s="178"/>
      <c r="Q70" s="372" t="s">
        <v>5501</v>
      </c>
    </row>
    <row r="71" spans="1:17" ht="67.5">
      <c r="A71" s="20" t="str" cm="1">
        <f t="array" aca="1" ref="A71" ca="1">VLOOKUP(RIGHT(CELL("filename",$B68),LEN(CELL("filename",$B68))-FIND("]",CELL("filename",$B68))),'外部インタフェース一覧(計算用)'!$B:$G,6,FALSE)&amp;"_"&amp;$C71&amp;"_new"</f>
        <v>INDIVIDUAL_FUNCTION_TRAINING_PLAN_INFO_2024_FORM_0330_2021_long_goal_functional_training_mind_and_body_function_contents_new</v>
      </c>
      <c r="B71" s="171">
        <f>MAX($B$4:$B70)+1</f>
        <v>68</v>
      </c>
      <c r="C71" s="172" t="s">
        <v>6380</v>
      </c>
      <c r="D71" s="172" t="s">
        <v>6381</v>
      </c>
      <c r="E71" s="20" t="str">
        <f ca="1">IF($F71="-", "追加", VLOOKUP($A71, summary!$H:$O, 6, FALSE))</f>
        <v>追加</v>
      </c>
      <c r="F71" s="20" t="str">
        <f ca="1">IF(VLOOKUP($A71, summary!$H:$O, 7, FALSE)="追加", "-", VLOOKUP($A71, summary!$H:$O, 7, FALSE))</f>
        <v>-</v>
      </c>
      <c r="G71" s="174" t="s">
        <v>6296</v>
      </c>
      <c r="H71" s="174" t="s">
        <v>5415</v>
      </c>
      <c r="I71" s="174">
        <v>80</v>
      </c>
      <c r="J71" s="174"/>
      <c r="K71" s="310"/>
      <c r="L71" s="174"/>
      <c r="M71" s="178"/>
      <c r="N71" s="182"/>
      <c r="O71" s="182"/>
      <c r="P71" s="19" t="s">
        <v>5335</v>
      </c>
      <c r="Q71" s="372" t="s">
        <v>5336</v>
      </c>
    </row>
    <row r="72" spans="1:17" ht="67.5">
      <c r="A72" s="20" t="str" cm="1">
        <f t="array" aca="1" ref="A72" ca="1">VLOOKUP(RIGHT(CELL("filename",$B69),LEN(CELL("filename",$B69))-FIND("]",CELL("filename",$B69))),'外部インタフェース一覧(計算用)'!$B:$G,6,FALSE)&amp;"_"&amp;$C72&amp;"_new"</f>
        <v>INDIVIDUAL_FUNCTION_TRAINING_PLAN_INFO_2024_FORM_0330_2021_long_goal_functional_training_activity1_new</v>
      </c>
      <c r="B72" s="171">
        <f>MAX($B$4:$B71)+1</f>
        <v>69</v>
      </c>
      <c r="C72" s="172" t="s">
        <v>4545</v>
      </c>
      <c r="D72" s="172" t="s">
        <v>6382</v>
      </c>
      <c r="E72" s="20" t="str">
        <f ca="1">IF($F72="-", "追加", VLOOKUP($A72, summary!$H:$O, 6, FALSE))</f>
        <v>追加</v>
      </c>
      <c r="F72" s="20" t="str">
        <f ca="1">IF(VLOOKUP($A72, summary!$H:$O, 7, FALSE)="追加", "-", VLOOKUP($A72, summary!$H:$O, 7, FALSE))</f>
        <v>-</v>
      </c>
      <c r="G72" s="174" t="s">
        <v>6296</v>
      </c>
      <c r="H72" s="174" t="s">
        <v>5215</v>
      </c>
      <c r="I72" s="174">
        <v>8</v>
      </c>
      <c r="J72" s="174"/>
      <c r="K72" s="310"/>
      <c r="L72" s="174"/>
      <c r="M72" s="178"/>
      <c r="N72" s="182" t="s">
        <v>6356</v>
      </c>
      <c r="O72" s="182"/>
      <c r="P72" s="178"/>
      <c r="Q72" s="372" t="s">
        <v>5501</v>
      </c>
    </row>
    <row r="73" spans="1:17" ht="67.5">
      <c r="A73" s="20" t="str" cm="1">
        <f t="array" aca="1" ref="A73" ca="1">VLOOKUP(RIGHT(CELL("filename",$B70),LEN(CELL("filename",$B70))-FIND("]",CELL("filename",$B70))),'外部インタフェース一覧(計算用)'!$B:$G,6,FALSE)&amp;"_"&amp;$C73&amp;"_new"</f>
        <v>INDIVIDUAL_FUNCTION_TRAINING_PLAN_INFO_2024_FORM_0330_2021_long_goal_functional_training_activity2_new</v>
      </c>
      <c r="B73" s="171">
        <f>MAX($B$4:$B72)+1</f>
        <v>70</v>
      </c>
      <c r="C73" s="172" t="s">
        <v>6383</v>
      </c>
      <c r="D73" s="172" t="s">
        <v>6384</v>
      </c>
      <c r="E73" s="20" t="str">
        <f ca="1">IF($F73="-", "追加", VLOOKUP($A73, summary!$H:$O, 6, FALSE))</f>
        <v>追加</v>
      </c>
      <c r="F73" s="20" t="str">
        <f ca="1">IF(VLOOKUP($A73, summary!$H:$O, 7, FALSE)="追加", "-", VLOOKUP($A73, summary!$H:$O, 7, FALSE))</f>
        <v>-</v>
      </c>
      <c r="G73" s="174" t="s">
        <v>6296</v>
      </c>
      <c r="H73" s="174" t="s">
        <v>5215</v>
      </c>
      <c r="I73" s="174">
        <v>8</v>
      </c>
      <c r="J73" s="174"/>
      <c r="K73" s="310"/>
      <c r="L73" s="174"/>
      <c r="M73" s="178"/>
      <c r="N73" s="182" t="s">
        <v>6359</v>
      </c>
      <c r="O73" s="182"/>
      <c r="P73" s="178"/>
      <c r="Q73" s="372" t="s">
        <v>5501</v>
      </c>
    </row>
    <row r="74" spans="1:17" ht="67.5">
      <c r="A74" s="20" t="str" cm="1">
        <f t="array" aca="1" ref="A74" ca="1">VLOOKUP(RIGHT(CELL("filename",$B71),LEN(CELL("filename",$B71))-FIND("]",CELL("filename",$B71))),'外部インタフェース一覧(計算用)'!$B:$G,6,FALSE)&amp;"_"&amp;$C74&amp;"_new"</f>
        <v>INDIVIDUAL_FUNCTION_TRAINING_PLAN_INFO_2024_FORM_0330_2021_long_goal_functional_training_activity3_new</v>
      </c>
      <c r="B74" s="171">
        <f>MAX($B$4:$B73)+1</f>
        <v>71</v>
      </c>
      <c r="C74" s="172" t="s">
        <v>6385</v>
      </c>
      <c r="D74" s="172" t="s">
        <v>6386</v>
      </c>
      <c r="E74" s="20" t="str">
        <f ca="1">IF($F74="-", "追加", VLOOKUP($A74, summary!$H:$O, 6, FALSE))</f>
        <v>追加</v>
      </c>
      <c r="F74" s="20" t="str">
        <f ca="1">IF(VLOOKUP($A74, summary!$H:$O, 7, FALSE)="追加", "-", VLOOKUP($A74, summary!$H:$O, 7, FALSE))</f>
        <v>-</v>
      </c>
      <c r="G74" s="174" t="s">
        <v>6296</v>
      </c>
      <c r="H74" s="174" t="s">
        <v>5215</v>
      </c>
      <c r="I74" s="174">
        <v>8</v>
      </c>
      <c r="J74" s="174"/>
      <c r="K74" s="310"/>
      <c r="L74" s="174"/>
      <c r="M74" s="178"/>
      <c r="N74" s="182" t="s">
        <v>6359</v>
      </c>
      <c r="O74" s="182"/>
      <c r="P74" s="178"/>
      <c r="Q74" s="372" t="s">
        <v>5501</v>
      </c>
    </row>
    <row r="75" spans="1:17" ht="67.5">
      <c r="A75" s="20" t="str" cm="1">
        <f t="array" aca="1" ref="A75" ca="1">VLOOKUP(RIGHT(CELL("filename",$B72),LEN(CELL("filename",$B72))-FIND("]",CELL("filename",$B72))),'外部インタフェース一覧(計算用)'!$B:$G,6,FALSE)&amp;"_"&amp;$C75&amp;"_new"</f>
        <v>INDIVIDUAL_FUNCTION_TRAINING_PLAN_INFO_2024_FORM_0330_2021_long_goal_functional_training_activity_contents_new</v>
      </c>
      <c r="B75" s="171">
        <f>MAX($B$4:$B74)+1</f>
        <v>72</v>
      </c>
      <c r="C75" s="172" t="s">
        <v>6387</v>
      </c>
      <c r="D75" s="172" t="s">
        <v>6388</v>
      </c>
      <c r="E75" s="20" t="str">
        <f ca="1">IF($F75="-", "追加", VLOOKUP($A75, summary!$H:$O, 6, FALSE))</f>
        <v>追加</v>
      </c>
      <c r="F75" s="20" t="str">
        <f ca="1">IF(VLOOKUP($A75, summary!$H:$O, 7, FALSE)="追加", "-", VLOOKUP($A75, summary!$H:$O, 7, FALSE))</f>
        <v>-</v>
      </c>
      <c r="G75" s="174" t="s">
        <v>6296</v>
      </c>
      <c r="H75" s="174" t="s">
        <v>5415</v>
      </c>
      <c r="I75" s="174">
        <v>80</v>
      </c>
      <c r="J75" s="174"/>
      <c r="K75" s="310"/>
      <c r="L75" s="174"/>
      <c r="M75" s="178"/>
      <c r="N75" s="182"/>
      <c r="O75" s="182"/>
      <c r="P75" s="19" t="s">
        <v>5335</v>
      </c>
      <c r="Q75" s="372" t="s">
        <v>5336</v>
      </c>
    </row>
    <row r="76" spans="1:17" ht="67.5">
      <c r="A76" s="20" t="str" cm="1">
        <f t="array" aca="1" ref="A76" ca="1">VLOOKUP(RIGHT(CELL("filename",$B73),LEN(CELL("filename",$B73))-FIND("]",CELL("filename",$B73))),'外部インタフェース一覧(計算用)'!$B:$G,6,FALSE)&amp;"_"&amp;$C76&amp;"_new"</f>
        <v>INDIVIDUAL_FUNCTION_TRAINING_PLAN_INFO_2024_FORM_0330_2021_long_goal_functional_training_activity_join1_new</v>
      </c>
      <c r="B76" s="171">
        <f>MAX($B$4:$B75)+1</f>
        <v>73</v>
      </c>
      <c r="C76" s="172" t="s">
        <v>4553</v>
      </c>
      <c r="D76" s="172" t="s">
        <v>6389</v>
      </c>
      <c r="E76" s="20" t="str">
        <f ca="1">IF($F76="-", "追加", VLOOKUP($A76, summary!$H:$O, 6, FALSE))</f>
        <v>追加</v>
      </c>
      <c r="F76" s="20" t="str">
        <f ca="1">IF(VLOOKUP($A76, summary!$H:$O, 7, FALSE)="追加", "-", VLOOKUP($A76, summary!$H:$O, 7, FALSE))</f>
        <v>-</v>
      </c>
      <c r="G76" s="174" t="s">
        <v>6296</v>
      </c>
      <c r="H76" s="174" t="s">
        <v>5215</v>
      </c>
      <c r="I76" s="174">
        <v>8</v>
      </c>
      <c r="J76" s="174"/>
      <c r="K76" s="310"/>
      <c r="L76" s="174"/>
      <c r="M76" s="178"/>
      <c r="N76" s="182" t="s">
        <v>6365</v>
      </c>
      <c r="O76" s="182"/>
      <c r="P76" s="178"/>
      <c r="Q76" s="372" t="s">
        <v>5501</v>
      </c>
    </row>
    <row r="77" spans="1:17" ht="67.5">
      <c r="A77" s="20" t="str" cm="1">
        <f t="array" aca="1" ref="A77" ca="1">VLOOKUP(RIGHT(CELL("filename",$B74),LEN(CELL("filename",$B74))-FIND("]",CELL("filename",$B74))),'外部インタフェース一覧(計算用)'!$B:$G,6,FALSE)&amp;"_"&amp;$C77&amp;"_new"</f>
        <v>INDIVIDUAL_FUNCTION_TRAINING_PLAN_INFO_2024_FORM_0330_2021_long_goal_functional_training_activity_join2_new</v>
      </c>
      <c r="B77" s="171">
        <f>MAX($B$4:$B76)+1</f>
        <v>74</v>
      </c>
      <c r="C77" s="172" t="s">
        <v>6390</v>
      </c>
      <c r="D77" s="172" t="s">
        <v>6391</v>
      </c>
      <c r="E77" s="20" t="str">
        <f ca="1">IF($F77="-", "追加", VLOOKUP($A77, summary!$H:$O, 6, FALSE))</f>
        <v>追加</v>
      </c>
      <c r="F77" s="20" t="str">
        <f ca="1">IF(VLOOKUP($A77, summary!$H:$O, 7, FALSE)="追加", "-", VLOOKUP($A77, summary!$H:$O, 7, FALSE))</f>
        <v>-</v>
      </c>
      <c r="G77" s="174" t="s">
        <v>6296</v>
      </c>
      <c r="H77" s="174" t="s">
        <v>5215</v>
      </c>
      <c r="I77" s="174">
        <v>8</v>
      </c>
      <c r="J77" s="174"/>
      <c r="K77" s="310"/>
      <c r="L77" s="174"/>
      <c r="M77" s="178"/>
      <c r="N77" s="182" t="s">
        <v>6368</v>
      </c>
      <c r="O77" s="182"/>
      <c r="P77" s="178"/>
      <c r="Q77" s="372" t="s">
        <v>5501</v>
      </c>
    </row>
    <row r="78" spans="1:17" ht="67.5">
      <c r="A78" s="20" t="str" cm="1">
        <f t="array" aca="1" ref="A78" ca="1">VLOOKUP(RIGHT(CELL("filename",$B75),LEN(CELL("filename",$B75))-FIND("]",CELL("filename",$B75))),'外部インタフェース一覧(計算用)'!$B:$G,6,FALSE)&amp;"_"&amp;$C78&amp;"_new"</f>
        <v>INDIVIDUAL_FUNCTION_TRAINING_PLAN_INFO_2024_FORM_0330_2021_long_goal_functional_training_activity_join3_new</v>
      </c>
      <c r="B78" s="171">
        <f>MAX($B$4:$B77)+1</f>
        <v>75</v>
      </c>
      <c r="C78" s="172" t="s">
        <v>6392</v>
      </c>
      <c r="D78" s="172" t="s">
        <v>6393</v>
      </c>
      <c r="E78" s="20" t="str">
        <f ca="1">IF($F78="-", "追加", VLOOKUP($A78, summary!$H:$O, 6, FALSE))</f>
        <v>追加</v>
      </c>
      <c r="F78" s="20" t="str">
        <f ca="1">IF(VLOOKUP($A78, summary!$H:$O, 7, FALSE)="追加", "-", VLOOKUP($A78, summary!$H:$O, 7, FALSE))</f>
        <v>-</v>
      </c>
      <c r="G78" s="174" t="s">
        <v>6296</v>
      </c>
      <c r="H78" s="174" t="s">
        <v>5215</v>
      </c>
      <c r="I78" s="174">
        <v>8</v>
      </c>
      <c r="J78" s="174"/>
      <c r="K78" s="310"/>
      <c r="L78" s="174"/>
      <c r="M78" s="178"/>
      <c r="N78" s="182" t="s">
        <v>6371</v>
      </c>
      <c r="O78" s="182"/>
      <c r="P78" s="178"/>
      <c r="Q78" s="372" t="s">
        <v>5501</v>
      </c>
    </row>
    <row r="79" spans="1:17" ht="67.5">
      <c r="A79" s="20" t="str" cm="1">
        <f t="array" aca="1" ref="A79" ca="1">VLOOKUP(RIGHT(CELL("filename",$B76),LEN(CELL("filename",$B76))-FIND("]",CELL("filename",$B76))),'外部インタフェース一覧(計算用)'!$B:$G,6,FALSE)&amp;"_"&amp;$C79&amp;"_new"</f>
        <v>INDIVIDUAL_FUNCTION_TRAINING_PLAN_INFO_2024_FORM_0330_2021_long_goal_functional_training_activity_join_contents_new</v>
      </c>
      <c r="B79" s="171">
        <f>MAX($B$4:$B78)+1</f>
        <v>76</v>
      </c>
      <c r="C79" s="172" t="s">
        <v>6394</v>
      </c>
      <c r="D79" s="172" t="s">
        <v>6395</v>
      </c>
      <c r="E79" s="20" t="str">
        <f ca="1">IF($F79="-", "追加", VLOOKUP($A79, summary!$H:$O, 6, FALSE))</f>
        <v>追加</v>
      </c>
      <c r="F79" s="20" t="str">
        <f ca="1">IF(VLOOKUP($A79, summary!$H:$O, 7, FALSE)="追加", "-", VLOOKUP($A79, summary!$H:$O, 7, FALSE))</f>
        <v>-</v>
      </c>
      <c r="G79" s="174" t="s">
        <v>6296</v>
      </c>
      <c r="H79" s="174" t="s">
        <v>5415</v>
      </c>
      <c r="I79" s="174">
        <v>80</v>
      </c>
      <c r="J79" s="174"/>
      <c r="K79" s="310"/>
      <c r="L79" s="174"/>
      <c r="M79" s="178"/>
      <c r="N79" s="182"/>
      <c r="O79" s="182"/>
      <c r="P79" s="19" t="s">
        <v>5335</v>
      </c>
      <c r="Q79" s="372" t="s">
        <v>5336</v>
      </c>
    </row>
    <row r="80" spans="1:17" ht="56.25">
      <c r="A80" s="20" t="str" cm="1">
        <f t="array" aca="1" ref="A80" ca="1">VLOOKUP(RIGHT(CELL("filename",$B77),LEN(CELL("filename",$B77))-FIND("]",CELL("filename",$B77))),'外部インタフェース一覧(計算用)'!$B:$G,6,FALSE)&amp;"_"&amp;$C80&amp;"_new"</f>
        <v>INDIVIDUAL_FUNCTION_TRAINING_PLAN_INFO_2024_FORM_0330_2021_long_goal_achievement_new</v>
      </c>
      <c r="B80" s="171">
        <f>MAX($B$4:$B79)+1</f>
        <v>77</v>
      </c>
      <c r="C80" s="172" t="s">
        <v>1929</v>
      </c>
      <c r="D80" s="172" t="s">
        <v>6396</v>
      </c>
      <c r="E80" s="20" t="str">
        <f ca="1">IF($F80="-", "追加", VLOOKUP($A80, summary!$H:$O, 6, FALSE))</f>
        <v>long_goal_achievement</v>
      </c>
      <c r="F80" s="20" t="str">
        <f ca="1">IF(VLOOKUP($A80, summary!$H:$O, 7, FALSE)="追加", "-", VLOOKUP($A80, summary!$H:$O, 7, FALSE))</f>
        <v>機能訓練の長期目標　目標達成度（長期）</v>
      </c>
      <c r="G80" s="174" t="s">
        <v>6296</v>
      </c>
      <c r="H80" s="174" t="s">
        <v>5245</v>
      </c>
      <c r="I80" s="174">
        <v>1</v>
      </c>
      <c r="J80" s="174"/>
      <c r="K80" s="310"/>
      <c r="L80" s="174"/>
      <c r="M80" s="178"/>
      <c r="N80" s="182" t="s">
        <v>6375</v>
      </c>
      <c r="O80" s="182" t="s">
        <v>5291</v>
      </c>
      <c r="P80" s="178"/>
      <c r="Q80" s="372" t="s">
        <v>5342</v>
      </c>
    </row>
    <row r="81" spans="1:17" ht="67.5">
      <c r="A81" s="20" t="str" cm="1">
        <f t="array" aca="1" ref="A81" ca="1">VLOOKUP(RIGHT(CELL("filename",$B78),LEN(CELL("filename",$B78))-FIND("]",CELL("filename",$B78))),'外部インタフェース一覧(計算用)'!$B:$G,6,FALSE)&amp;"_"&amp;$C81&amp;"_new"</f>
        <v>INDIVIDUAL_FUNCTION_TRAINING_PLAN_INFO_2024_FORM_0330_2021_function_training_content_01_new</v>
      </c>
      <c r="B81" s="171">
        <f>MAX($B$4:$B80)+1</f>
        <v>78</v>
      </c>
      <c r="C81" s="172" t="s">
        <v>1949</v>
      </c>
      <c r="D81" s="173" t="s">
        <v>6397</v>
      </c>
      <c r="E81" s="20" t="str">
        <f ca="1">IF($F81="-", "追加", VLOOKUP($A81, summary!$H:$O, 6, FALSE))</f>
        <v>function_training_content_01</v>
      </c>
      <c r="F81" s="20" t="str">
        <f ca="1">IF(VLOOKUP($A81, summary!$H:$O, 7, FALSE)="追加", "-", VLOOKUP($A81, summary!$H:$O, 7, FALSE))</f>
        <v>個別機能訓練項目　プログラム内容①　プログラム内容①</v>
      </c>
      <c r="G81" s="172" t="s">
        <v>6296</v>
      </c>
      <c r="H81" s="172" t="s">
        <v>5245</v>
      </c>
      <c r="I81" s="172">
        <v>2</v>
      </c>
      <c r="J81" s="172"/>
      <c r="K81" s="310" t="s">
        <v>5323</v>
      </c>
      <c r="L81" s="19"/>
      <c r="M81" s="19"/>
      <c r="N81" s="27" t="s">
        <v>6398</v>
      </c>
      <c r="O81" s="477"/>
      <c r="P81" s="377"/>
      <c r="Q81" s="372" t="s">
        <v>5501</v>
      </c>
    </row>
    <row r="82" spans="1:17" ht="56.25">
      <c r="A82" s="20" t="str" cm="1">
        <f t="array" aca="1" ref="A82" ca="1">VLOOKUP(RIGHT(CELL("filename",$B79),LEN(CELL("filename",$B79))-FIND("]",CELL("filename",$B79))),'外部インタフェース一覧(計算用)'!$B:$G,6,FALSE)&amp;"_"&amp;$C82&amp;"_new"</f>
        <v>INDIVIDUAL_FUNCTION_TRAINING_PLAN_INFO_2024_FORM_0330_2021_function_training_note_01_new</v>
      </c>
      <c r="B82" s="171">
        <f>MAX($B$4:$B81)+1</f>
        <v>79</v>
      </c>
      <c r="C82" s="172" t="s">
        <v>1951</v>
      </c>
      <c r="D82" s="173" t="s">
        <v>6399</v>
      </c>
      <c r="E82" s="20" t="str">
        <f ca="1">IF($F82="-", "追加", VLOOKUP($A82, summary!$H:$O, 6, FALSE))</f>
        <v>function_training_note_01</v>
      </c>
      <c r="F82" s="20" t="str">
        <f ca="1">IF(VLOOKUP($A82, summary!$H:$O, 7, FALSE)="追加", "-", VLOOKUP($A82, summary!$H:$O, 7, FALSE))</f>
        <v>個別機能訓練項目　プログラム内容①　留意点①</v>
      </c>
      <c r="G82" s="172" t="s">
        <v>6296</v>
      </c>
      <c r="H82" s="172" t="s">
        <v>5415</v>
      </c>
      <c r="I82" s="172">
        <v>50</v>
      </c>
      <c r="J82" s="172"/>
      <c r="K82" s="18"/>
      <c r="L82" s="19"/>
      <c r="M82" s="19"/>
      <c r="N82" s="19" t="s">
        <v>5355</v>
      </c>
      <c r="O82" s="19" t="s">
        <v>5291</v>
      </c>
      <c r="P82" s="377" t="s">
        <v>5335</v>
      </c>
      <c r="Q82" s="372" t="s">
        <v>5336</v>
      </c>
    </row>
    <row r="83" spans="1:17" ht="56.25">
      <c r="A83" s="20" t="str" cm="1">
        <f t="array" aca="1" ref="A83" ca="1">VLOOKUP(RIGHT(CELL("filename",$B80),LEN(CELL("filename",$B80))-FIND("]",CELL("filename",$B80))),'外部インタフェース一覧(計算用)'!$B:$G,6,FALSE)&amp;"_"&amp;$C83&amp;"_new"</f>
        <v>INDIVIDUAL_FUNCTION_TRAINING_PLAN_INFO_2024_FORM_0330_2021_function_training_frequency_times_01_new</v>
      </c>
      <c r="B83" s="171">
        <f>MAX($B$4:$B82)+1</f>
        <v>80</v>
      </c>
      <c r="C83" s="172" t="s">
        <v>1953</v>
      </c>
      <c r="D83" s="173" t="s">
        <v>6400</v>
      </c>
      <c r="E83" s="20" t="str">
        <f ca="1">IF($F83="-", "追加", VLOOKUP($A83, summary!$H:$O, 6, FALSE))</f>
        <v>function_training_frequency_times_01</v>
      </c>
      <c r="F83" s="20" t="str">
        <f ca="1">IF(VLOOKUP($A83, summary!$H:$O, 7, FALSE)="追加", "-", VLOOKUP($A83, summary!$H:$O, 7, FALSE))</f>
        <v>個別機能訓練項目　プログラム内容①　頻度①</v>
      </c>
      <c r="G83" s="172" t="s">
        <v>5360</v>
      </c>
      <c r="H83" s="172" t="s">
        <v>5245</v>
      </c>
      <c r="I83" s="172">
        <v>3</v>
      </c>
      <c r="J83" s="172"/>
      <c r="K83" s="310" t="s">
        <v>5323</v>
      </c>
      <c r="L83" s="19"/>
      <c r="M83" s="19"/>
      <c r="N83" s="19"/>
      <c r="O83" s="19" t="s">
        <v>6401</v>
      </c>
      <c r="P83" s="19"/>
      <c r="Q83" s="372" t="s">
        <v>5477</v>
      </c>
    </row>
    <row r="84" spans="1:17" ht="56.25">
      <c r="A84" s="20" t="str" cm="1">
        <f t="array" aca="1" ref="A84" ca="1">VLOOKUP(RIGHT(CELL("filename",$B81),LEN(CELL("filename",$B81))-FIND("]",CELL("filename",$B81))),'外部インタフェース一覧(計算用)'!$B:$G,6,FALSE)&amp;"_"&amp;$C84&amp;"_new"</f>
        <v>INDIVIDUAL_FUNCTION_TRAINING_PLAN_INFO_2024_FORM_0330_2021_function_training_date_01_new</v>
      </c>
      <c r="B84" s="171">
        <f>MAX($B$4:$B83)+1</f>
        <v>81</v>
      </c>
      <c r="C84" s="172" t="s">
        <v>1955</v>
      </c>
      <c r="D84" s="173" t="s">
        <v>6402</v>
      </c>
      <c r="E84" s="20" t="str">
        <f ca="1">IF($F84="-", "追加", VLOOKUP($A84, summary!$H:$O, 6, FALSE))</f>
        <v>function_training_date_01</v>
      </c>
      <c r="F84" s="20" t="str">
        <f ca="1">IF(VLOOKUP($A84, summary!$H:$O, 7, FALSE)="追加", "-", VLOOKUP($A84, summary!$H:$O, 7, FALSE))</f>
        <v>個別機能訓練項目　プログラム内容①　時間①</v>
      </c>
      <c r="G84" s="172" t="s">
        <v>5360</v>
      </c>
      <c r="H84" s="172" t="s">
        <v>5245</v>
      </c>
      <c r="I84" s="172">
        <v>4</v>
      </c>
      <c r="J84" s="172"/>
      <c r="K84" s="310" t="s">
        <v>5323</v>
      </c>
      <c r="L84" s="19"/>
      <c r="M84" s="19"/>
      <c r="N84" s="19" t="s">
        <v>5355</v>
      </c>
      <c r="O84" s="19" t="s">
        <v>6403</v>
      </c>
      <c r="P84" s="19"/>
      <c r="Q84" s="372" t="s">
        <v>5389</v>
      </c>
    </row>
    <row r="85" spans="1:17" ht="292.5">
      <c r="A85" s="20" t="str" cm="1">
        <f t="array" aca="1" ref="A85" ca="1">VLOOKUP(RIGHT(CELL("filename",$B82),LEN(CELL("filename",$B82))-FIND("]",CELL("filename",$B82))),'外部インタフェース一覧(計算用)'!$B:$G,6,FALSE)&amp;"_"&amp;$C85&amp;"_new"</f>
        <v>INDIVIDUAL_FUNCTION_TRAINING_PLAN_INFO_2024_FORM_0330_2021_function_training_personnel_01_new</v>
      </c>
      <c r="B85" s="171">
        <f>MAX($B$4:$B84)+1</f>
        <v>82</v>
      </c>
      <c r="C85" s="172" t="s">
        <v>1957</v>
      </c>
      <c r="D85" s="173" t="s">
        <v>6404</v>
      </c>
      <c r="E85" s="20" t="str">
        <f ca="1">IF($F85="-", "追加", VLOOKUP($A85, summary!$H:$O, 6, FALSE))</f>
        <v>function_training_personnel_01</v>
      </c>
      <c r="F85" s="20" t="str">
        <f ca="1">IF(VLOOKUP($A85, summary!$H:$O, 7, FALSE)="追加", "-", VLOOKUP($A85, summary!$H:$O, 7, FALSE))</f>
        <v>個別機能訓練項目　プログラム内容①　主な実施者①</v>
      </c>
      <c r="G85" s="172" t="s">
        <v>6296</v>
      </c>
      <c r="H85" s="172" t="s">
        <v>5245</v>
      </c>
      <c r="I85" s="172">
        <v>3</v>
      </c>
      <c r="J85" s="172"/>
      <c r="K85" s="310"/>
      <c r="L85" s="19"/>
      <c r="M85" s="19"/>
      <c r="N85" s="19" t="s">
        <v>6405</v>
      </c>
      <c r="O85" s="19" t="s">
        <v>5291</v>
      </c>
      <c r="P85" s="315"/>
      <c r="Q85" s="478" t="s">
        <v>5263</v>
      </c>
    </row>
    <row r="86" spans="1:17" ht="67.5">
      <c r="A86" s="20" t="str" cm="1">
        <f t="array" aca="1" ref="A86" ca="1">VLOOKUP(RIGHT(CELL("filename",$B83),LEN(CELL("filename",$B83))-FIND("]",CELL("filename",$B83))),'外部インタフェース一覧(計算用)'!$B:$G,6,FALSE)&amp;"_"&amp;$C86&amp;"_new"</f>
        <v>INDIVIDUAL_FUNCTION_TRAINING_PLAN_INFO_2024_FORM_0330_2021_function_training_content_02_new</v>
      </c>
      <c r="B86" s="171">
        <f>MAX($B$4:$B85)+1</f>
        <v>83</v>
      </c>
      <c r="C86" s="172" t="s">
        <v>1959</v>
      </c>
      <c r="D86" s="173" t="s">
        <v>6406</v>
      </c>
      <c r="E86" s="20" t="str">
        <f ca="1">IF($F86="-", "追加", VLOOKUP($A86, summary!$H:$O, 6, FALSE))</f>
        <v>function_training_content_02</v>
      </c>
      <c r="F86" s="20" t="str">
        <f ca="1">IF(VLOOKUP($A86, summary!$H:$O, 7, FALSE)="追加", "-", VLOOKUP($A86, summary!$H:$O, 7, FALSE))</f>
        <v>個別機能訓練項目　プログラム内容②　プログラム内容②</v>
      </c>
      <c r="G86" s="172" t="s">
        <v>6296</v>
      </c>
      <c r="H86" s="172" t="s">
        <v>5245</v>
      </c>
      <c r="I86" s="172">
        <v>2</v>
      </c>
      <c r="J86" s="172"/>
      <c r="K86" s="18"/>
      <c r="L86" s="19"/>
      <c r="M86" s="19"/>
      <c r="N86" s="27" t="s">
        <v>6398</v>
      </c>
      <c r="O86" s="477"/>
      <c r="P86" s="377"/>
      <c r="Q86" s="372" t="s">
        <v>5501</v>
      </c>
    </row>
    <row r="87" spans="1:17" ht="56.25">
      <c r="A87" s="20" t="str" cm="1">
        <f t="array" aca="1" ref="A87" ca="1">VLOOKUP(RIGHT(CELL("filename",$B84),LEN(CELL("filename",$B84))-FIND("]",CELL("filename",$B84))),'外部インタフェース一覧(計算用)'!$B:$G,6,FALSE)&amp;"_"&amp;$C87&amp;"_new"</f>
        <v>INDIVIDUAL_FUNCTION_TRAINING_PLAN_INFO_2024_FORM_0330_2021_function_training_note_02_new</v>
      </c>
      <c r="B87" s="171">
        <f>MAX($B$4:$B86)+1</f>
        <v>84</v>
      </c>
      <c r="C87" s="172" t="s">
        <v>1961</v>
      </c>
      <c r="D87" s="173" t="s">
        <v>6407</v>
      </c>
      <c r="E87" s="20" t="str">
        <f ca="1">IF($F87="-", "追加", VLOOKUP($A87, summary!$H:$O, 6, FALSE))</f>
        <v>function_training_note_02</v>
      </c>
      <c r="F87" s="20" t="str">
        <f ca="1">IF(VLOOKUP($A87, summary!$H:$O, 7, FALSE)="追加", "-", VLOOKUP($A87, summary!$H:$O, 7, FALSE))</f>
        <v>個別機能訓練項目　プログラム内容②　留意点②</v>
      </c>
      <c r="G87" s="172" t="s">
        <v>6296</v>
      </c>
      <c r="H87" s="172" t="s">
        <v>5415</v>
      </c>
      <c r="I87" s="172">
        <v>50</v>
      </c>
      <c r="J87" s="172"/>
      <c r="K87" s="18"/>
      <c r="L87" s="19"/>
      <c r="M87" s="19"/>
      <c r="N87" s="19" t="s">
        <v>5355</v>
      </c>
      <c r="O87" s="19" t="s">
        <v>5291</v>
      </c>
      <c r="P87" s="377" t="s">
        <v>5335</v>
      </c>
      <c r="Q87" s="372" t="s">
        <v>5336</v>
      </c>
    </row>
    <row r="88" spans="1:17" ht="56.25">
      <c r="A88" s="20" t="str" cm="1">
        <f t="array" aca="1" ref="A88" ca="1">VLOOKUP(RIGHT(CELL("filename",$B85),LEN(CELL("filename",$B85))-FIND("]",CELL("filename",$B85))),'外部インタフェース一覧(計算用)'!$B:$G,6,FALSE)&amp;"_"&amp;$C88&amp;"_new"</f>
        <v>INDIVIDUAL_FUNCTION_TRAINING_PLAN_INFO_2024_FORM_0330_2021_function_training_frequency_times_02_new</v>
      </c>
      <c r="B88" s="171">
        <f>MAX($B$4:$B87)+1</f>
        <v>85</v>
      </c>
      <c r="C88" s="172" t="s">
        <v>1963</v>
      </c>
      <c r="D88" s="173" t="s">
        <v>6408</v>
      </c>
      <c r="E88" s="20" t="str">
        <f ca="1">IF($F88="-", "追加", VLOOKUP($A88, summary!$H:$O, 6, FALSE))</f>
        <v>function_training_frequency_times_02</v>
      </c>
      <c r="F88" s="20" t="str">
        <f ca="1">IF(VLOOKUP($A88, summary!$H:$O, 7, FALSE)="追加", "-", VLOOKUP($A88, summary!$H:$O, 7, FALSE))</f>
        <v>個別機能訓練項目　プログラム内容②　頻度②</v>
      </c>
      <c r="G88" s="172" t="s">
        <v>5360</v>
      </c>
      <c r="H88" s="172" t="s">
        <v>5245</v>
      </c>
      <c r="I88" s="172">
        <v>3</v>
      </c>
      <c r="J88" s="172"/>
      <c r="K88" s="18"/>
      <c r="L88" s="19"/>
      <c r="M88" s="19"/>
      <c r="N88" s="19" t="s">
        <v>5355</v>
      </c>
      <c r="O88" s="19" t="s">
        <v>6401</v>
      </c>
      <c r="P88" s="19"/>
      <c r="Q88" s="372" t="s">
        <v>5477</v>
      </c>
    </row>
    <row r="89" spans="1:17" ht="56.25">
      <c r="A89" s="20" t="str" cm="1">
        <f t="array" aca="1" ref="A89" ca="1">VLOOKUP(RIGHT(CELL("filename",$B86),LEN(CELL("filename",$B86))-FIND("]",CELL("filename",$B86))),'外部インタフェース一覧(計算用)'!$B:$G,6,FALSE)&amp;"_"&amp;$C89&amp;"_new"</f>
        <v>INDIVIDUAL_FUNCTION_TRAINING_PLAN_INFO_2024_FORM_0330_2021_function_training_date_02_new</v>
      </c>
      <c r="B89" s="171">
        <f>MAX($B$4:$B88)+1</f>
        <v>86</v>
      </c>
      <c r="C89" s="172" t="s">
        <v>1965</v>
      </c>
      <c r="D89" s="173" t="s">
        <v>6409</v>
      </c>
      <c r="E89" s="20" t="str">
        <f ca="1">IF($F89="-", "追加", VLOOKUP($A89, summary!$H:$O, 6, FALSE))</f>
        <v>function_training_date_02</v>
      </c>
      <c r="F89" s="20" t="str">
        <f ca="1">IF(VLOOKUP($A89, summary!$H:$O, 7, FALSE)="追加", "-", VLOOKUP($A89, summary!$H:$O, 7, FALSE))</f>
        <v>個別機能訓練項目　プログラム内容②　時間②</v>
      </c>
      <c r="G89" s="172" t="s">
        <v>5360</v>
      </c>
      <c r="H89" s="172" t="s">
        <v>5245</v>
      </c>
      <c r="I89" s="172">
        <v>4</v>
      </c>
      <c r="J89" s="172"/>
      <c r="K89" s="18"/>
      <c r="L89" s="19"/>
      <c r="M89" s="19"/>
      <c r="N89" s="19" t="s">
        <v>5355</v>
      </c>
      <c r="O89" s="19" t="s">
        <v>6403</v>
      </c>
      <c r="P89" s="19"/>
      <c r="Q89" s="372" t="s">
        <v>5389</v>
      </c>
    </row>
    <row r="90" spans="1:17" ht="292.5">
      <c r="A90" s="20" t="str" cm="1">
        <f t="array" aca="1" ref="A90" ca="1">VLOOKUP(RIGHT(CELL("filename",$B87),LEN(CELL("filename",$B87))-FIND("]",CELL("filename",$B87))),'外部インタフェース一覧(計算用)'!$B:$G,6,FALSE)&amp;"_"&amp;$C90&amp;"_new"</f>
        <v>INDIVIDUAL_FUNCTION_TRAINING_PLAN_INFO_2024_FORM_0330_2021_function_training_personnel_02_new</v>
      </c>
      <c r="B90" s="171">
        <f>MAX($B$4:$B89)+1</f>
        <v>87</v>
      </c>
      <c r="C90" s="172" t="s">
        <v>1967</v>
      </c>
      <c r="D90" s="173" t="s">
        <v>6410</v>
      </c>
      <c r="E90" s="20" t="str">
        <f ca="1">IF($F90="-", "追加", VLOOKUP($A90, summary!$H:$O, 6, FALSE))</f>
        <v>function_training_personnel_02</v>
      </c>
      <c r="F90" s="20" t="str">
        <f ca="1">IF(VLOOKUP($A90, summary!$H:$O, 7, FALSE)="追加", "-", VLOOKUP($A90, summary!$H:$O, 7, FALSE))</f>
        <v>個別機能訓練項目　プログラム内容②　主な実施者②</v>
      </c>
      <c r="G90" s="172" t="s">
        <v>6296</v>
      </c>
      <c r="H90" s="172" t="s">
        <v>5245</v>
      </c>
      <c r="I90" s="172">
        <v>3</v>
      </c>
      <c r="J90" s="172"/>
      <c r="K90" s="18"/>
      <c r="L90" s="19"/>
      <c r="M90" s="19"/>
      <c r="N90" s="19" t="s">
        <v>6411</v>
      </c>
      <c r="O90" s="19" t="s">
        <v>5291</v>
      </c>
      <c r="P90" s="315"/>
      <c r="Q90" s="297" t="s">
        <v>5263</v>
      </c>
    </row>
    <row r="91" spans="1:17" ht="67.5">
      <c r="A91" s="20" t="str" cm="1">
        <f t="array" aca="1" ref="A91" ca="1">VLOOKUP(RIGHT(CELL("filename",$B88),LEN(CELL("filename",$B88))-FIND("]",CELL("filename",$B88))),'外部インタフェース一覧(計算用)'!$B:$G,6,FALSE)&amp;"_"&amp;$C91&amp;"_new"</f>
        <v>INDIVIDUAL_FUNCTION_TRAINING_PLAN_INFO_2024_FORM_0330_2021_function_training_content_03_new</v>
      </c>
      <c r="B91" s="171">
        <f>MAX($B$4:$B90)+1</f>
        <v>88</v>
      </c>
      <c r="C91" s="172" t="s">
        <v>1969</v>
      </c>
      <c r="D91" s="173" t="s">
        <v>6412</v>
      </c>
      <c r="E91" s="20" t="str">
        <f ca="1">IF($F91="-", "追加", VLOOKUP($A91, summary!$H:$O, 6, FALSE))</f>
        <v>function_training_content_03</v>
      </c>
      <c r="F91" s="20" t="str">
        <f ca="1">IF(VLOOKUP($A91, summary!$H:$O, 7, FALSE)="追加", "-", VLOOKUP($A91, summary!$H:$O, 7, FALSE))</f>
        <v>個別機能訓練項目　プログラム内容③　プログラム内容③</v>
      </c>
      <c r="G91" s="172" t="s">
        <v>6296</v>
      </c>
      <c r="H91" s="172" t="s">
        <v>5245</v>
      </c>
      <c r="I91" s="172">
        <v>2</v>
      </c>
      <c r="J91" s="172"/>
      <c r="K91" s="18"/>
      <c r="L91" s="19"/>
      <c r="M91" s="19"/>
      <c r="N91" s="27" t="s">
        <v>6398</v>
      </c>
      <c r="O91" s="477"/>
      <c r="P91" s="377"/>
      <c r="Q91" s="372" t="s">
        <v>5501</v>
      </c>
    </row>
    <row r="92" spans="1:17" ht="56.25">
      <c r="A92" s="20" t="str" cm="1">
        <f t="array" aca="1" ref="A92" ca="1">VLOOKUP(RIGHT(CELL("filename",$B89),LEN(CELL("filename",$B89))-FIND("]",CELL("filename",$B89))),'外部インタフェース一覧(計算用)'!$B:$G,6,FALSE)&amp;"_"&amp;$C92&amp;"_new"</f>
        <v>INDIVIDUAL_FUNCTION_TRAINING_PLAN_INFO_2024_FORM_0330_2021_function_training_note_03_new</v>
      </c>
      <c r="B92" s="171">
        <f>MAX($B$4:$B91)+1</f>
        <v>89</v>
      </c>
      <c r="C92" s="172" t="s">
        <v>1971</v>
      </c>
      <c r="D92" s="173" t="s">
        <v>6413</v>
      </c>
      <c r="E92" s="20" t="str">
        <f ca="1">IF($F92="-", "追加", VLOOKUP($A92, summary!$H:$O, 6, FALSE))</f>
        <v>function_training_note_03</v>
      </c>
      <c r="F92" s="20" t="str">
        <f ca="1">IF(VLOOKUP($A92, summary!$H:$O, 7, FALSE)="追加", "-", VLOOKUP($A92, summary!$H:$O, 7, FALSE))</f>
        <v>個別機能訓練項目　プログラム内容③　留意点③</v>
      </c>
      <c r="G92" s="172" t="s">
        <v>6296</v>
      </c>
      <c r="H92" s="172" t="s">
        <v>5415</v>
      </c>
      <c r="I92" s="172">
        <v>50</v>
      </c>
      <c r="J92" s="172"/>
      <c r="K92" s="18"/>
      <c r="L92" s="19"/>
      <c r="M92" s="19"/>
      <c r="N92" s="19" t="s">
        <v>5355</v>
      </c>
      <c r="O92" s="19" t="s">
        <v>5291</v>
      </c>
      <c r="P92" s="377" t="s">
        <v>5335</v>
      </c>
      <c r="Q92" s="372" t="s">
        <v>5336</v>
      </c>
    </row>
    <row r="93" spans="1:17" ht="56.25">
      <c r="A93" s="20" t="str" cm="1">
        <f t="array" aca="1" ref="A93" ca="1">VLOOKUP(RIGHT(CELL("filename",$B90),LEN(CELL("filename",$B90))-FIND("]",CELL("filename",$B90))),'外部インタフェース一覧(計算用)'!$B:$G,6,FALSE)&amp;"_"&amp;$C93&amp;"_new"</f>
        <v>INDIVIDUAL_FUNCTION_TRAINING_PLAN_INFO_2024_FORM_0330_2021_function_training_frequency_times_03_new</v>
      </c>
      <c r="B93" s="171">
        <f>MAX($B$4:$B92)+1</f>
        <v>90</v>
      </c>
      <c r="C93" s="172" t="s">
        <v>1973</v>
      </c>
      <c r="D93" s="173" t="s">
        <v>6414</v>
      </c>
      <c r="E93" s="20" t="str">
        <f ca="1">IF($F93="-", "追加", VLOOKUP($A93, summary!$H:$O, 6, FALSE))</f>
        <v>function_training_frequency_times_03</v>
      </c>
      <c r="F93" s="20" t="str">
        <f ca="1">IF(VLOOKUP($A93, summary!$H:$O, 7, FALSE)="追加", "-", VLOOKUP($A93, summary!$H:$O, 7, FALSE))</f>
        <v>個別機能訓練項目　プログラム内容③　頻度③</v>
      </c>
      <c r="G93" s="172" t="s">
        <v>5360</v>
      </c>
      <c r="H93" s="172" t="s">
        <v>5245</v>
      </c>
      <c r="I93" s="172">
        <v>3</v>
      </c>
      <c r="J93" s="172"/>
      <c r="K93" s="18"/>
      <c r="L93" s="19"/>
      <c r="M93" s="19"/>
      <c r="N93" s="19" t="s">
        <v>5355</v>
      </c>
      <c r="O93" s="19" t="s">
        <v>6401</v>
      </c>
      <c r="P93" s="19"/>
      <c r="Q93" s="372" t="s">
        <v>5477</v>
      </c>
    </row>
    <row r="94" spans="1:17" ht="56.25">
      <c r="A94" s="20" t="str" cm="1">
        <f t="array" aca="1" ref="A94" ca="1">VLOOKUP(RIGHT(CELL("filename",$B91),LEN(CELL("filename",$B91))-FIND("]",CELL("filename",$B91))),'外部インタフェース一覧(計算用)'!$B:$G,6,FALSE)&amp;"_"&amp;$C94&amp;"_new"</f>
        <v>INDIVIDUAL_FUNCTION_TRAINING_PLAN_INFO_2024_FORM_0330_2021_function_training_date_03_new</v>
      </c>
      <c r="B94" s="171">
        <f>MAX($B$4:$B93)+1</f>
        <v>91</v>
      </c>
      <c r="C94" s="172" t="s">
        <v>1975</v>
      </c>
      <c r="D94" s="173" t="s">
        <v>6415</v>
      </c>
      <c r="E94" s="20" t="str">
        <f ca="1">IF($F94="-", "追加", VLOOKUP($A94, summary!$H:$O, 6, FALSE))</f>
        <v>function_training_date_03</v>
      </c>
      <c r="F94" s="20" t="str">
        <f ca="1">IF(VLOOKUP($A94, summary!$H:$O, 7, FALSE)="追加", "-", VLOOKUP($A94, summary!$H:$O, 7, FALSE))</f>
        <v>個別機能訓練項目　プログラム内容③　時間③</v>
      </c>
      <c r="G94" s="172" t="s">
        <v>5360</v>
      </c>
      <c r="H94" s="172" t="s">
        <v>5245</v>
      </c>
      <c r="I94" s="172">
        <v>4</v>
      </c>
      <c r="J94" s="172"/>
      <c r="K94" s="18"/>
      <c r="L94" s="19"/>
      <c r="M94" s="19"/>
      <c r="N94" s="19" t="s">
        <v>5355</v>
      </c>
      <c r="O94" s="19" t="s">
        <v>6403</v>
      </c>
      <c r="P94" s="19"/>
      <c r="Q94" s="372" t="s">
        <v>5389</v>
      </c>
    </row>
    <row r="95" spans="1:17" ht="292.5">
      <c r="A95" s="20" t="str" cm="1">
        <f t="array" aca="1" ref="A95" ca="1">VLOOKUP(RIGHT(CELL("filename",$B92),LEN(CELL("filename",$B92))-FIND("]",CELL("filename",$B92))),'外部インタフェース一覧(計算用)'!$B:$G,6,FALSE)&amp;"_"&amp;$C95&amp;"_new"</f>
        <v>INDIVIDUAL_FUNCTION_TRAINING_PLAN_INFO_2024_FORM_0330_2021_function_training_personnel_03_new</v>
      </c>
      <c r="B95" s="171">
        <f>MAX($B$4:$B94)+1</f>
        <v>92</v>
      </c>
      <c r="C95" s="172" t="s">
        <v>1977</v>
      </c>
      <c r="D95" s="173" t="s">
        <v>6416</v>
      </c>
      <c r="E95" s="20" t="str">
        <f ca="1">IF($F95="-", "追加", VLOOKUP($A95, summary!$H:$O, 6, FALSE))</f>
        <v>function_training_personnel_03</v>
      </c>
      <c r="F95" s="20" t="str">
        <f ca="1">IF(VLOOKUP($A95, summary!$H:$O, 7, FALSE)="追加", "-", VLOOKUP($A95, summary!$H:$O, 7, FALSE))</f>
        <v>個別機能訓練項目　プログラム内容③　主な実施者③</v>
      </c>
      <c r="G95" s="172" t="s">
        <v>6296</v>
      </c>
      <c r="H95" s="172" t="s">
        <v>5245</v>
      </c>
      <c r="I95" s="172">
        <v>3</v>
      </c>
      <c r="J95" s="172"/>
      <c r="K95" s="18"/>
      <c r="L95" s="19"/>
      <c r="M95" s="19"/>
      <c r="N95" s="19" t="s">
        <v>6411</v>
      </c>
      <c r="O95" s="19" t="s">
        <v>5291</v>
      </c>
      <c r="P95" s="315"/>
      <c r="Q95" s="297" t="s">
        <v>5263</v>
      </c>
    </row>
    <row r="96" spans="1:17" ht="67.5">
      <c r="A96" s="20" t="str" cm="1">
        <f t="array" aca="1" ref="A96" ca="1">VLOOKUP(RIGHT(CELL("filename",$B93),LEN(CELL("filename",$B93))-FIND("]",CELL("filename",$B93))),'外部インタフェース一覧(計算用)'!$B:$G,6,FALSE)&amp;"_"&amp;$C96&amp;"_new"</f>
        <v>INDIVIDUAL_FUNCTION_TRAINING_PLAN_INFO_2024_FORM_0330_2021_function_training_content_04_new</v>
      </c>
      <c r="B96" s="171">
        <f>MAX($B$4:$B95)+1</f>
        <v>93</v>
      </c>
      <c r="C96" s="172" t="s">
        <v>1979</v>
      </c>
      <c r="D96" s="173" t="s">
        <v>6417</v>
      </c>
      <c r="E96" s="20" t="str">
        <f ca="1">IF($F96="-", "追加", VLOOKUP($A96, summary!$H:$O, 6, FALSE))</f>
        <v>function_training_content_04</v>
      </c>
      <c r="F96" s="20" t="str">
        <f ca="1">IF(VLOOKUP($A96, summary!$H:$O, 7, FALSE)="追加", "-", VLOOKUP($A96, summary!$H:$O, 7, FALSE))</f>
        <v>個別機能訓練項目　プログラム内容④　プログラム内容④</v>
      </c>
      <c r="G96" s="172" t="s">
        <v>6296</v>
      </c>
      <c r="H96" s="172" t="s">
        <v>5245</v>
      </c>
      <c r="I96" s="172">
        <v>2</v>
      </c>
      <c r="J96" s="172"/>
      <c r="K96" s="18"/>
      <c r="L96" s="19"/>
      <c r="M96" s="19"/>
      <c r="N96" s="27" t="s">
        <v>6398</v>
      </c>
      <c r="O96" s="477"/>
      <c r="P96" s="377"/>
      <c r="Q96" s="372" t="s">
        <v>5501</v>
      </c>
    </row>
    <row r="97" spans="1:17" ht="56.25">
      <c r="A97" s="20" t="str" cm="1">
        <f t="array" aca="1" ref="A97" ca="1">VLOOKUP(RIGHT(CELL("filename",$B94),LEN(CELL("filename",$B94))-FIND("]",CELL("filename",$B94))),'外部インタフェース一覧(計算用)'!$B:$G,6,FALSE)&amp;"_"&amp;$C97&amp;"_new"</f>
        <v>INDIVIDUAL_FUNCTION_TRAINING_PLAN_INFO_2024_FORM_0330_2021_function_training_note_04_new</v>
      </c>
      <c r="B97" s="171">
        <f>MAX($B$4:$B96)+1</f>
        <v>94</v>
      </c>
      <c r="C97" s="172" t="s">
        <v>1981</v>
      </c>
      <c r="D97" s="173" t="s">
        <v>6418</v>
      </c>
      <c r="E97" s="20" t="str">
        <f ca="1">IF($F97="-", "追加", VLOOKUP($A97, summary!$H:$O, 6, FALSE))</f>
        <v>function_training_note_04</v>
      </c>
      <c r="F97" s="20" t="str">
        <f ca="1">IF(VLOOKUP($A97, summary!$H:$O, 7, FALSE)="追加", "-", VLOOKUP($A97, summary!$H:$O, 7, FALSE))</f>
        <v>個別機能訓練項目　プログラム内容④　留意点④</v>
      </c>
      <c r="G97" s="172" t="s">
        <v>6296</v>
      </c>
      <c r="H97" s="172" t="s">
        <v>5415</v>
      </c>
      <c r="I97" s="172">
        <v>50</v>
      </c>
      <c r="J97" s="172"/>
      <c r="K97" s="18"/>
      <c r="L97" s="19"/>
      <c r="M97" s="19"/>
      <c r="N97" s="19" t="s">
        <v>5355</v>
      </c>
      <c r="O97" s="19" t="s">
        <v>5291</v>
      </c>
      <c r="P97" s="377" t="s">
        <v>5335</v>
      </c>
      <c r="Q97" s="372" t="s">
        <v>5336</v>
      </c>
    </row>
    <row r="98" spans="1:17" ht="56.25">
      <c r="A98" s="20" t="str" cm="1">
        <f t="array" aca="1" ref="A98" ca="1">VLOOKUP(RIGHT(CELL("filename",$B95),LEN(CELL("filename",$B95))-FIND("]",CELL("filename",$B95))),'外部インタフェース一覧(計算用)'!$B:$G,6,FALSE)&amp;"_"&amp;$C98&amp;"_new"</f>
        <v>INDIVIDUAL_FUNCTION_TRAINING_PLAN_INFO_2024_FORM_0330_2021_function_training_frequency_times_04_new</v>
      </c>
      <c r="B98" s="171">
        <f>MAX($B$4:$B97)+1</f>
        <v>95</v>
      </c>
      <c r="C98" s="172" t="s">
        <v>1983</v>
      </c>
      <c r="D98" s="173" t="s">
        <v>6419</v>
      </c>
      <c r="E98" s="20" t="str">
        <f ca="1">IF($F98="-", "追加", VLOOKUP($A98, summary!$H:$O, 6, FALSE))</f>
        <v>function_training_frequency_times_04</v>
      </c>
      <c r="F98" s="20" t="str">
        <f ca="1">IF(VLOOKUP($A98, summary!$H:$O, 7, FALSE)="追加", "-", VLOOKUP($A98, summary!$H:$O, 7, FALSE))</f>
        <v>個別機能訓練項目　プログラム内容④　頻度④</v>
      </c>
      <c r="G98" s="172" t="s">
        <v>5360</v>
      </c>
      <c r="H98" s="172" t="s">
        <v>5245</v>
      </c>
      <c r="I98" s="172">
        <v>3</v>
      </c>
      <c r="J98" s="172"/>
      <c r="K98" s="18"/>
      <c r="L98" s="19"/>
      <c r="M98" s="19"/>
      <c r="N98" s="19" t="s">
        <v>5355</v>
      </c>
      <c r="O98" s="19" t="s">
        <v>6401</v>
      </c>
      <c r="P98" s="19"/>
      <c r="Q98" s="372" t="s">
        <v>5477</v>
      </c>
    </row>
    <row r="99" spans="1:17" ht="56.25">
      <c r="A99" s="20" t="str" cm="1">
        <f t="array" aca="1" ref="A99" ca="1">VLOOKUP(RIGHT(CELL("filename",$B96),LEN(CELL("filename",$B96))-FIND("]",CELL("filename",$B96))),'外部インタフェース一覧(計算用)'!$B:$G,6,FALSE)&amp;"_"&amp;$C99&amp;"_new"</f>
        <v>INDIVIDUAL_FUNCTION_TRAINING_PLAN_INFO_2024_FORM_0330_2021_function_training_date_04_new</v>
      </c>
      <c r="B99" s="171">
        <f>MAX($B$4:$B98)+1</f>
        <v>96</v>
      </c>
      <c r="C99" s="172" t="s">
        <v>1985</v>
      </c>
      <c r="D99" s="173" t="s">
        <v>6420</v>
      </c>
      <c r="E99" s="20" t="str">
        <f ca="1">IF($F99="-", "追加", VLOOKUP($A99, summary!$H:$O, 6, FALSE))</f>
        <v>function_training_date_04</v>
      </c>
      <c r="F99" s="20" t="str">
        <f ca="1">IF(VLOOKUP($A99, summary!$H:$O, 7, FALSE)="追加", "-", VLOOKUP($A99, summary!$H:$O, 7, FALSE))</f>
        <v>個別機能訓練項目　プログラム内容④　時間④</v>
      </c>
      <c r="G99" s="172" t="s">
        <v>5360</v>
      </c>
      <c r="H99" s="172" t="s">
        <v>5245</v>
      </c>
      <c r="I99" s="172">
        <v>4</v>
      </c>
      <c r="J99" s="172"/>
      <c r="K99" s="18"/>
      <c r="L99" s="19"/>
      <c r="M99" s="19"/>
      <c r="N99" s="19" t="s">
        <v>5355</v>
      </c>
      <c r="O99" s="19" t="s">
        <v>6403</v>
      </c>
      <c r="P99" s="19"/>
      <c r="Q99" s="372" t="s">
        <v>5389</v>
      </c>
    </row>
    <row r="100" spans="1:17" ht="292.5">
      <c r="A100" s="20" t="str" cm="1">
        <f t="array" aca="1" ref="A100" ca="1">VLOOKUP(RIGHT(CELL("filename",$B97),LEN(CELL("filename",$B97))-FIND("]",CELL("filename",$B97))),'外部インタフェース一覧(計算用)'!$B:$G,6,FALSE)&amp;"_"&amp;$C100&amp;"_new"</f>
        <v>INDIVIDUAL_FUNCTION_TRAINING_PLAN_INFO_2024_FORM_0330_2021_function_training_personnel_04_new</v>
      </c>
      <c r="B100" s="171">
        <f>MAX($B$4:$B99)+1</f>
        <v>97</v>
      </c>
      <c r="C100" s="172" t="s">
        <v>1987</v>
      </c>
      <c r="D100" s="173" t="s">
        <v>6421</v>
      </c>
      <c r="E100" s="20" t="str">
        <f ca="1">IF($F100="-", "追加", VLOOKUP($A100, summary!$H:$O, 6, FALSE))</f>
        <v>function_training_personnel_04</v>
      </c>
      <c r="F100" s="20" t="str">
        <f ca="1">IF(VLOOKUP($A100, summary!$H:$O, 7, FALSE)="追加", "-", VLOOKUP($A100, summary!$H:$O, 7, FALSE))</f>
        <v>個別機能訓練項目　プログラム内容④　主な実施者④</v>
      </c>
      <c r="G100" s="172" t="s">
        <v>6296</v>
      </c>
      <c r="H100" s="172" t="s">
        <v>5245</v>
      </c>
      <c r="I100" s="172">
        <v>3</v>
      </c>
      <c r="J100" s="172"/>
      <c r="K100" s="18"/>
      <c r="L100" s="19"/>
      <c r="M100" s="19"/>
      <c r="N100" s="19" t="s">
        <v>6411</v>
      </c>
      <c r="O100" s="19" t="s">
        <v>5291</v>
      </c>
      <c r="P100" s="315"/>
      <c r="Q100" s="372" t="s">
        <v>5342</v>
      </c>
    </row>
    <row r="101" spans="1:17" ht="56.25">
      <c r="A101" s="20" t="str" cm="1">
        <f t="array" aca="1" ref="A101" ca="1">VLOOKUP(RIGHT(CELL("filename",$B98),LEN(CELL("filename",$B98))-FIND("]",CELL("filename",$B98))),'外部インタフェース一覧(計算用)'!$B:$G,6,FALSE)&amp;"_"&amp;$C101&amp;"_new"</f>
        <v>INDIVIDUAL_FUNCTION_TRAINING_PLAN_INFO_2024_FORM_0330_2021_program_planner_new</v>
      </c>
      <c r="B101" s="171">
        <f>MAX($B$4:$B100)+1</f>
        <v>98</v>
      </c>
      <c r="C101" s="172" t="s">
        <v>1991</v>
      </c>
      <c r="D101" s="173" t="s">
        <v>6422</v>
      </c>
      <c r="E101" s="20" t="str">
        <f ca="1">IF($F101="-", "追加", VLOOKUP($A101, summary!$H:$O, 6, FALSE))</f>
        <v>program_planner</v>
      </c>
      <c r="F101" s="20" t="str">
        <f ca="1">IF(VLOOKUP($A101, summary!$H:$O, 7, FALSE)="追加", "-", VLOOKUP($A101, summary!$H:$O, 7, FALSE))</f>
        <v>個別機能訓練項目　プログラム内容④　プログラム立案者</v>
      </c>
      <c r="G101" s="172" t="s">
        <v>6423</v>
      </c>
      <c r="H101" s="172" t="s">
        <v>5415</v>
      </c>
      <c r="I101" s="172">
        <v>18</v>
      </c>
      <c r="J101" s="172"/>
      <c r="K101" s="18"/>
      <c r="L101" s="19"/>
      <c r="M101" s="19"/>
      <c r="N101" s="19" t="s">
        <v>5355</v>
      </c>
      <c r="O101" s="19" t="s">
        <v>5291</v>
      </c>
      <c r="P101" s="20" t="s">
        <v>5335</v>
      </c>
      <c r="Q101" s="372" t="s">
        <v>5336</v>
      </c>
    </row>
    <row r="102" spans="1:17" ht="67.5">
      <c r="A102" s="20" t="str" cm="1">
        <f t="array" aca="1" ref="A102" ca="1">VLOOKUP(RIGHT(CELL("filename",$B99),LEN(CELL("filename",$B99))-FIND("]",CELL("filename",$B99))),'外部インタフェース一覧(計算用)'!$B:$G,6,FALSE)&amp;"_"&amp;$C102&amp;"_new"</f>
        <v>INDIVIDUAL_FUNCTION_TRAINING_PLAN_INFO_2024_FORM_0330_2021_himself_or_family_routine_work_new</v>
      </c>
      <c r="B102" s="171">
        <f>MAX($B$4:$B101)+1</f>
        <v>99</v>
      </c>
      <c r="C102" s="172" t="s">
        <v>4583</v>
      </c>
      <c r="D102" s="173" t="s">
        <v>6424</v>
      </c>
      <c r="E102" s="20" t="str">
        <f ca="1">IF($F102="-", "追加", VLOOKUP($A102, summary!$H:$O, 6, FALSE))</f>
        <v>追加</v>
      </c>
      <c r="F102" s="20" t="str">
        <f ca="1">IF(VLOOKUP($A102, summary!$H:$O, 7, FALSE)="追加", "-", VLOOKUP($A102, summary!$H:$O, 7, FALSE))</f>
        <v>-</v>
      </c>
      <c r="G102" s="172" t="s">
        <v>6423</v>
      </c>
      <c r="H102" s="172" t="s">
        <v>5334</v>
      </c>
      <c r="I102" s="172">
        <v>100</v>
      </c>
      <c r="J102" s="172"/>
      <c r="K102" s="18"/>
      <c r="L102" s="19"/>
      <c r="M102" s="19"/>
      <c r="N102" s="19" t="s">
        <v>5326</v>
      </c>
      <c r="O102" s="19" t="s">
        <v>5291</v>
      </c>
      <c r="P102" s="20" t="s">
        <v>5335</v>
      </c>
      <c r="Q102" s="372" t="s">
        <v>5336</v>
      </c>
    </row>
    <row r="103" spans="1:17" ht="45">
      <c r="A103" s="20" t="str" cm="1">
        <f t="array" aca="1" ref="A103" ca="1">VLOOKUP(RIGHT(CELL("filename",$B100),LEN(CELL("filename",$B100))-FIND("]",CELL("filename",$B100))),'外部インタフェース一覧(計算用)'!$B:$G,6,FALSE)&amp;"_"&amp;$C103&amp;"_new"</f>
        <v>INDIVIDUAL_FUNCTION_TRAINING_PLAN_INFO_2024_FORM_0330_2021_functional_training_notice_new</v>
      </c>
      <c r="B103" s="171">
        <f>MAX($B$4:$B102)+1</f>
        <v>100</v>
      </c>
      <c r="C103" s="172" t="s">
        <v>1995</v>
      </c>
      <c r="D103" s="173" t="s">
        <v>6425</v>
      </c>
      <c r="E103" s="20" t="str">
        <f ca="1">IF($F103="-", "追加", VLOOKUP($A103, summary!$H:$O, 6, FALSE))</f>
        <v>functional_training_notice</v>
      </c>
      <c r="F103" s="20" t="str">
        <f ca="1">IF(VLOOKUP($A103, summary!$H:$O, 7, FALSE)="追加", "-", VLOOKUP($A103, summary!$H:$O, 7, FALSE))</f>
        <v>特記事項</v>
      </c>
      <c r="G103" s="172" t="s">
        <v>6423</v>
      </c>
      <c r="H103" s="172" t="s">
        <v>5415</v>
      </c>
      <c r="I103" s="172">
        <v>100</v>
      </c>
      <c r="J103" s="172"/>
      <c r="K103" s="18"/>
      <c r="L103" s="19"/>
      <c r="M103" s="19"/>
      <c r="N103" s="19" t="s">
        <v>5355</v>
      </c>
      <c r="O103" s="19" t="s">
        <v>5291</v>
      </c>
      <c r="P103" s="20" t="s">
        <v>5335</v>
      </c>
      <c r="Q103" s="372" t="s">
        <v>5336</v>
      </c>
    </row>
    <row r="104" spans="1:17" s="379" customFormat="1" ht="45">
      <c r="A104" s="20" t="str" cm="1">
        <f t="array" aca="1" ref="A104" ca="1">VLOOKUP(RIGHT(CELL("filename",$B101),LEN(CELL("filename",$B101))-FIND("]",CELL("filename",$B101))),'外部インタフェース一覧(計算用)'!$B:$G,6,FALSE)&amp;"_"&amp;$C104&amp;"_new"</f>
        <v>INDIVIDUAL_FUNCTION_TRAINING_PLAN_INFO_2024_FORM_0330_2021_functional_training_summary_new</v>
      </c>
      <c r="B104" s="171">
        <f>MAX($B$4:$B103)+1</f>
        <v>101</v>
      </c>
      <c r="C104" s="172" t="s">
        <v>6426</v>
      </c>
      <c r="D104" s="173" t="s">
        <v>6427</v>
      </c>
      <c r="E104" s="20" t="str">
        <f ca="1">IF($F104="-", "追加", VLOOKUP($A104, summary!$H:$O, 6, FALSE))</f>
        <v>functional_training_summary</v>
      </c>
      <c r="F104" s="20" t="str">
        <f ca="1">IF(VLOOKUP($A104, summary!$H:$O, 7, FALSE)="追加", "-", VLOOKUP($A104, summary!$H:$O, 7, FALSE))</f>
        <v>個別機能訓練の実施による変化</v>
      </c>
      <c r="G104" s="172" t="s">
        <v>6423</v>
      </c>
      <c r="H104" s="172" t="s">
        <v>5415</v>
      </c>
      <c r="I104" s="172">
        <v>100</v>
      </c>
      <c r="J104" s="172"/>
      <c r="K104" s="18"/>
      <c r="L104" s="19"/>
      <c r="M104" s="19"/>
      <c r="N104" s="19" t="s">
        <v>5355</v>
      </c>
      <c r="O104" s="19" t="s">
        <v>5291</v>
      </c>
      <c r="P104" s="20" t="s">
        <v>5335</v>
      </c>
      <c r="Q104" s="372" t="s">
        <v>5336</v>
      </c>
    </row>
    <row r="105" spans="1:17" s="379" customFormat="1" ht="56.25">
      <c r="A105" s="20" t="str" cm="1">
        <f t="array" aca="1" ref="A105" ca="1">VLOOKUP(RIGHT(CELL("filename",$B102),LEN(CELL("filename",$B102))-FIND("]",CELL("filename",$B102))),'外部インタフェース一覧(計算用)'!$B:$G,6,FALSE)&amp;"_"&amp;$C105&amp;"_new"</f>
        <v>INDIVIDUAL_FUNCTION_TRAINING_PLAN_INFO_2024_FORM_0330_2021_subject_and_factors_new</v>
      </c>
      <c r="B105" s="171">
        <f>MAX($B$4:$B104)+1</f>
        <v>102</v>
      </c>
      <c r="C105" s="172" t="s">
        <v>4587</v>
      </c>
      <c r="D105" s="173" t="s">
        <v>6428</v>
      </c>
      <c r="E105" s="20" t="str">
        <f ca="1">IF($F105="-", "追加", VLOOKUP($A105, summary!$H:$O, 6, FALSE))</f>
        <v>追加</v>
      </c>
      <c r="F105" s="20" t="str">
        <f ca="1">IF(VLOOKUP($A105, summary!$H:$O, 7, FALSE)="追加", "-", VLOOKUP($A105, summary!$H:$O, 7, FALSE))</f>
        <v>-</v>
      </c>
      <c r="G105" s="172" t="s">
        <v>6423</v>
      </c>
      <c r="H105" s="172" t="s">
        <v>5334</v>
      </c>
      <c r="I105" s="172">
        <v>100</v>
      </c>
      <c r="J105" s="172"/>
      <c r="K105" s="18"/>
      <c r="L105" s="19"/>
      <c r="M105" s="19"/>
      <c r="N105" s="19" t="s">
        <v>5326</v>
      </c>
      <c r="O105" s="19" t="s">
        <v>5291</v>
      </c>
      <c r="P105" s="19" t="s">
        <v>5335</v>
      </c>
      <c r="Q105" s="380" t="s">
        <v>5336</v>
      </c>
    </row>
    <row r="106" spans="1:17" s="8" customFormat="1" ht="33.75">
      <c r="A106" s="20" t="str" cm="1">
        <f t="array" aca="1" ref="A106" ca="1">VLOOKUP(RIGHT(CELL("filename",$B103),LEN(CELL("filename",$B103))-FIND("]",CELL("filename",$B103))),'外部インタフェース一覧(計算用)'!$B:$G,6,FALSE)&amp;"_"&amp;$C106&amp;"_new"</f>
        <v>INDIVIDUAL_FUNCTION_TRAINING_PLAN_INFO_2024_FORM_0330_2021_version_new</v>
      </c>
      <c r="B106" s="171">
        <f>MAX($B$4:$B105)+1</f>
        <v>103</v>
      </c>
      <c r="C106" s="172" t="s">
        <v>265</v>
      </c>
      <c r="D106" s="173" t="s">
        <v>5469</v>
      </c>
      <c r="E106" s="20" t="str">
        <f ca="1">IF($F106="-", "追加", VLOOKUP($A106, summary!$H:$O, 6, FALSE))</f>
        <v>version</v>
      </c>
      <c r="F106" s="20" t="str">
        <f ca="1">IF(VLOOKUP($A106, summary!$H:$O, 7, FALSE)="追加", "-", VLOOKUP($A106, summary!$H:$O, 7, FALSE))</f>
        <v>バージョン番号</v>
      </c>
      <c r="G106" s="172" t="s">
        <v>5214</v>
      </c>
      <c r="H106" s="172" t="s">
        <v>5245</v>
      </c>
      <c r="I106" s="172">
        <v>4</v>
      </c>
      <c r="J106" s="172"/>
      <c r="K106" s="310" t="s">
        <v>5216</v>
      </c>
      <c r="L106" s="19"/>
      <c r="M106" s="19"/>
      <c r="N106" s="331" t="s">
        <v>5470</v>
      </c>
      <c r="O106" s="19" t="s">
        <v>5291</v>
      </c>
      <c r="P106" s="19" t="s">
        <v>5285</v>
      </c>
      <c r="Q106" s="372" t="s">
        <v>5286</v>
      </c>
    </row>
  </sheetData>
  <autoFilter ref="B3:P106" xr:uid="{00000000-0009-0000-0000-00000C000000}"/>
  <phoneticPr fontId="4"/>
  <dataValidations count="2">
    <dataValidation showInputMessage="1" sqref="G106:H106 G81:H100 B4:B106 H8 G16:H23" xr:uid="{6E45257F-FDF2-4E42-AB7E-78AF524659FE}"/>
    <dataValidation type="list" allowBlank="1" showInputMessage="1" sqref="K4:K8 K10:K106" xr:uid="{C7EE0D93-CFC3-4F07-80DC-95A595ADFD40}">
      <formula1>"◎,○,●"</formula1>
    </dataValidation>
  </dataValidations>
  <hyperlinks>
    <hyperlink ref="P1" location="外部インタフェース一覧!A1" display="外部インターフェース一覧へ" xr:uid="{71A32469-B596-43A4-814E-3462F1861209}"/>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8DB18-C403-4668-89B6-B02547974E75}">
  <sheetPr codeName="Sheet18">
    <pageSetUpPr fitToPage="1"/>
  </sheetPr>
  <dimension ref="A1:Q693"/>
  <sheetViews>
    <sheetView view="pageBreakPreview" zoomScale="85" zoomScaleNormal="40" zoomScaleSheetLayoutView="85" workbookViewId="0">
      <pane ySplit="3" topLeftCell="A4" activePane="bottomLeft" state="frozen"/>
      <selection activeCell="G1" sqref="G1"/>
      <selection pane="bottomLeft"/>
    </sheetView>
  </sheetViews>
  <sheetFormatPr defaultColWidth="9" defaultRowHeight="13.5"/>
  <cols>
    <col min="1" max="1" width="6.875" style="6" hidden="1" customWidth="1"/>
    <col min="2" max="2" width="5.125" style="6" customWidth="1"/>
    <col min="3" max="3" width="15.25" style="6" customWidth="1"/>
    <col min="4" max="6" width="30.375" style="6" customWidth="1"/>
    <col min="7" max="7" width="8.875" style="6" customWidth="1"/>
    <col min="8" max="8" width="8.875" style="32" customWidth="1"/>
    <col min="9" max="11" width="8.875" style="6" customWidth="1"/>
    <col min="12" max="12" width="8.875" style="127" customWidth="1"/>
    <col min="13" max="13" width="13" style="6" customWidth="1"/>
    <col min="14" max="14" width="26" style="6" customWidth="1"/>
    <col min="15" max="15" width="52" style="6" customWidth="1"/>
    <col min="16" max="16" width="38" style="6" customWidth="1"/>
    <col min="17" max="17" width="37.125" style="382" customWidth="1"/>
    <col min="18" max="16384" width="9" style="6"/>
  </cols>
  <sheetData>
    <row r="1" spans="1:17" ht="23.25" customHeight="1">
      <c r="A1" s="25"/>
      <c r="B1" s="25" t="s">
        <v>6429</v>
      </c>
      <c r="C1" s="25"/>
      <c r="D1" s="25"/>
      <c r="E1" s="25"/>
      <c r="F1" s="25"/>
      <c r="G1" s="25"/>
      <c r="H1" s="381"/>
      <c r="I1" s="25"/>
      <c r="J1" s="25"/>
      <c r="K1" s="25" t="s">
        <v>5195</v>
      </c>
      <c r="L1" s="6"/>
      <c r="M1" s="25"/>
      <c r="N1" s="25"/>
      <c r="O1" s="25"/>
      <c r="P1" s="341" t="s">
        <v>5196</v>
      </c>
    </row>
    <row r="2" spans="1:17" ht="21" customHeight="1">
      <c r="K2" s="25" t="s">
        <v>5197</v>
      </c>
      <c r="L2" s="6"/>
      <c r="P2" s="341"/>
    </row>
    <row r="3" spans="1:17" ht="23.25" thickBot="1">
      <c r="A3" s="7" t="s">
        <v>5198</v>
      </c>
      <c r="B3" s="2" t="s">
        <v>6274</v>
      </c>
      <c r="C3" s="7" t="s">
        <v>6275</v>
      </c>
      <c r="D3" s="7" t="s">
        <v>6276</v>
      </c>
      <c r="E3" s="168" t="s">
        <v>5201</v>
      </c>
      <c r="F3" s="168" t="s">
        <v>5202</v>
      </c>
      <c r="G3" s="7" t="s">
        <v>6277</v>
      </c>
      <c r="H3" s="7" t="s">
        <v>5766</v>
      </c>
      <c r="I3" s="7" t="s">
        <v>6278</v>
      </c>
      <c r="J3" s="7" t="s">
        <v>6279</v>
      </c>
      <c r="K3" s="7" t="s">
        <v>6280</v>
      </c>
      <c r="L3" s="2" t="s">
        <v>6281</v>
      </c>
      <c r="M3" s="2" t="s">
        <v>6282</v>
      </c>
      <c r="N3" s="7" t="s">
        <v>6283</v>
      </c>
      <c r="O3" s="2" t="s">
        <v>6284</v>
      </c>
      <c r="P3" s="3" t="s">
        <v>6285</v>
      </c>
      <c r="Q3" s="224" t="s">
        <v>6286</v>
      </c>
    </row>
    <row r="4" spans="1:17" s="8" customFormat="1" ht="90.75" thickTop="1">
      <c r="A4" s="20" t="str" cm="1">
        <f t="array" aca="1" ref="A4" ca="1">VLOOKUP(RIGHT(CELL("filename",$B1),LEN(CELL("filename",$B1))-FIND("]",CELL("filename",$B1))),'外部インタフェース一覧(計算用)'!$B:$G,6,FALSE)&amp;"_"&amp;$C4&amp;"_new"</f>
        <v>REHABILITATION_PLAN_2024_FORM_0410_2021_care_facility_id_new</v>
      </c>
      <c r="B4" s="171">
        <v>1</v>
      </c>
      <c r="C4" s="255" t="s">
        <v>223</v>
      </c>
      <c r="D4" s="252" t="s">
        <v>5289</v>
      </c>
      <c r="E4" s="20" t="str">
        <f ca="1">IF($F4="-", "追加", VLOOKUP($A4, summary!$H:$O, 6, FALSE))</f>
        <v>care_facility_id</v>
      </c>
      <c r="F4" s="20" t="str">
        <f ca="1">IF(VLOOKUP($A4, summary!$H:$O, 7, FALSE)="追加", "-", VLOOKUP($A4, summary!$H:$O, 7, FALSE))</f>
        <v>事業所番号</v>
      </c>
      <c r="G4" s="332" t="s">
        <v>5214</v>
      </c>
      <c r="H4" s="69" t="s">
        <v>5511</v>
      </c>
      <c r="I4" s="255">
        <v>10</v>
      </c>
      <c r="J4" s="383"/>
      <c r="K4" s="257" t="s">
        <v>5216</v>
      </c>
      <c r="L4" s="258"/>
      <c r="M4" s="193"/>
      <c r="N4" s="334"/>
      <c r="O4" s="335" t="s">
        <v>5291</v>
      </c>
      <c r="P4" s="255" t="s">
        <v>5292</v>
      </c>
      <c r="Q4" s="255" t="s">
        <v>5293</v>
      </c>
    </row>
    <row r="5" spans="1:17" s="8" customFormat="1" ht="78.75">
      <c r="A5" s="20" t="str" cm="1">
        <f t="array" aca="1" ref="A5" ca="1">VLOOKUP(RIGHT(CELL("filename",$B2),LEN(CELL("filename",$B2))-FIND("]",CELL("filename",$B2))),'外部インタフェース一覧(計算用)'!$B:$G,6,FALSE)&amp;"_"&amp;$C5&amp;"_new"</f>
        <v>REHABILITATION_PLAN_2024_FORM_0410_2021_service_code_new</v>
      </c>
      <c r="B5" s="171">
        <f>MAX($B$4)+1</f>
        <v>2</v>
      </c>
      <c r="C5" s="239" t="s">
        <v>225</v>
      </c>
      <c r="D5" s="49" t="s">
        <v>5294</v>
      </c>
      <c r="E5" s="20" t="str">
        <f ca="1">IF($F5="-", "追加", VLOOKUP($A5, summary!$H:$O, 6, FALSE))</f>
        <v>service_code</v>
      </c>
      <c r="F5" s="20" t="str">
        <f ca="1">IF(VLOOKUP($A5, summary!$H:$O, 7, FALSE)="追加", "-", VLOOKUP($A5, summary!$H:$O, 7, FALSE))</f>
        <v>サービス種類コード</v>
      </c>
      <c r="G5" s="49" t="s">
        <v>5295</v>
      </c>
      <c r="H5" s="69" t="s">
        <v>5511</v>
      </c>
      <c r="I5" s="239">
        <v>2</v>
      </c>
      <c r="J5" s="384"/>
      <c r="K5" s="209" t="s">
        <v>5216</v>
      </c>
      <c r="L5" s="49"/>
      <c r="M5" s="46"/>
      <c r="N5" s="46"/>
      <c r="O5" s="49"/>
      <c r="P5" s="239" t="s">
        <v>5292</v>
      </c>
      <c r="Q5" s="239" t="s">
        <v>5296</v>
      </c>
    </row>
    <row r="6" spans="1:17" s="8" customFormat="1" ht="33.75" customHeight="1">
      <c r="A6" s="20" t="str" cm="1">
        <f t="array" aca="1" ref="A6" ca="1">VLOOKUP(RIGHT(CELL("filename",$B3),LEN(CELL("filename",$B3))-FIND("]",CELL("filename",$B3))),'外部インタフェース一覧(計算用)'!$B:$G,6,FALSE)&amp;"_"&amp;$C6&amp;"_new"</f>
        <v>REHABILITATION_PLAN_2024_FORM_0410_2021_insurer_no_new</v>
      </c>
      <c r="B6" s="171">
        <f>MAX($B$4:$B5)+1</f>
        <v>3</v>
      </c>
      <c r="C6" s="239" t="s">
        <v>229</v>
      </c>
      <c r="D6" s="239" t="s">
        <v>5297</v>
      </c>
      <c r="E6" s="20" t="str">
        <f ca="1">IF($F6="-", "追加", VLOOKUP($A6, summary!$H:$O, 6, FALSE))</f>
        <v>insurer_no</v>
      </c>
      <c r="F6" s="20" t="str">
        <f ca="1">IF(VLOOKUP($A6, summary!$H:$O, 7, FALSE)="追加", "-", VLOOKUP($A6, summary!$H:$O, 7, FALSE))</f>
        <v>保険者番号</v>
      </c>
      <c r="G6" s="49" t="s">
        <v>5298</v>
      </c>
      <c r="H6" s="69" t="s">
        <v>5312</v>
      </c>
      <c r="I6" s="239">
        <v>6</v>
      </c>
      <c r="J6" s="384"/>
      <c r="K6" s="209" t="s">
        <v>5216</v>
      </c>
      <c r="L6" s="49"/>
      <c r="M6" s="46"/>
      <c r="N6" s="46"/>
      <c r="O6" s="49"/>
      <c r="P6" s="49"/>
      <c r="Q6" s="239" t="s">
        <v>5300</v>
      </c>
    </row>
    <row r="7" spans="1:17" s="8" customFormat="1" ht="78.75">
      <c r="A7" s="20" t="str" cm="1">
        <f t="array" aca="1" ref="A7" ca="1">VLOOKUP(RIGHT(CELL("filename",$B4),LEN(CELL("filename",$B4))-FIND("]",CELL("filename",$B4))),'外部インタフェース一覧(計算用)'!$B:$G,6,FALSE)&amp;"_"&amp;$C7&amp;"_new"</f>
        <v>REHABILITATION_PLAN_2024_FORM_0410_2021_insured_no_new</v>
      </c>
      <c r="B7" s="171">
        <f>MAX($B$4:$B6)+1</f>
        <v>4</v>
      </c>
      <c r="C7" s="291" t="s">
        <v>231</v>
      </c>
      <c r="D7" s="291" t="s">
        <v>5301</v>
      </c>
      <c r="E7" s="20" t="str">
        <f ca="1">IF($F7="-", "追加", VLOOKUP($A7, summary!$H:$O, 6, FALSE))</f>
        <v>insured_no</v>
      </c>
      <c r="F7" s="20" t="str">
        <f ca="1">IF(VLOOKUP($A7, summary!$H:$O, 7, FALSE)="追加", "-", VLOOKUP($A7, summary!$H:$O, 7, FALSE))</f>
        <v>被保険者番号</v>
      </c>
      <c r="G7" s="261" t="s">
        <v>5214</v>
      </c>
      <c r="H7" s="69" t="s">
        <v>5511</v>
      </c>
      <c r="I7" s="291">
        <v>10</v>
      </c>
      <c r="J7" s="385"/>
      <c r="K7" s="293" t="s">
        <v>5216</v>
      </c>
      <c r="L7" s="261"/>
      <c r="M7" s="294"/>
      <c r="N7" s="294"/>
      <c r="O7" s="336" t="s">
        <v>5228</v>
      </c>
      <c r="P7" s="291" t="s">
        <v>5292</v>
      </c>
      <c r="Q7" s="291" t="s">
        <v>5302</v>
      </c>
    </row>
    <row r="8" spans="1:17" s="8" customFormat="1" ht="112.5">
      <c r="A8" s="20" t="str" cm="1">
        <f t="array" aca="1" ref="A8" ca="1">VLOOKUP(RIGHT(CELL("filename",$B5),LEN(CELL("filename",$B5))-FIND("]",CELL("filename",$B5))),'外部インタフェース一覧(計算用)'!$B:$G,6,FALSE)&amp;"_"&amp;$C8&amp;"_new"</f>
        <v>REHABILITATION_PLAN_2024_FORM_0410_2021_external_system_management_number_new</v>
      </c>
      <c r="B8" s="171">
        <f>MAX($B$4:$B7)+1</f>
        <v>5</v>
      </c>
      <c r="C8" s="291" t="s">
        <v>227</v>
      </c>
      <c r="D8" s="291" t="s">
        <v>5303</v>
      </c>
      <c r="E8" s="20" t="str">
        <f ca="1">IF($F8="-", "追加", VLOOKUP($A8, summary!$H:$O, 6, FALSE))</f>
        <v>external_system_management_number</v>
      </c>
      <c r="F8" s="20" t="str">
        <f ca="1">IF(VLOOKUP($A8, summary!$H:$O, 7, FALSE)="追加", "-", VLOOKUP($A8, summary!$H:$O, 7, FALSE))</f>
        <v>外部システム管理番号</v>
      </c>
      <c r="G8" s="261" t="s">
        <v>5214</v>
      </c>
      <c r="H8" s="231" t="s">
        <v>5290</v>
      </c>
      <c r="I8" s="291">
        <v>150</v>
      </c>
      <c r="J8" s="385"/>
      <c r="K8" s="293" t="s">
        <v>5216</v>
      </c>
      <c r="L8" s="261"/>
      <c r="M8" s="294"/>
      <c r="N8" s="294"/>
      <c r="O8" s="336" t="s">
        <v>6430</v>
      </c>
      <c r="P8" s="261"/>
      <c r="Q8" s="323" t="s">
        <v>5305</v>
      </c>
    </row>
    <row r="9" spans="1:17" s="8" customFormat="1" ht="90">
      <c r="A9" s="20" t="str" cm="1">
        <f t="array" aca="1" ref="A9" ca="1">VLOOKUP(RIGHT(CELL("filename",$B6),LEN(CELL("filename",$B6))-FIND("]",CELL("filename",$B6))),'外部インタフェース一覧(計算用)'!$B:$G,6,FALSE)&amp;"_"&amp;$C9&amp;"_new"</f>
        <v>REHABILITATION_PLAN_2024_FORM_0410_2021_usage_situation_flag_new</v>
      </c>
      <c r="B9" s="171">
        <f>MAX($B$4:$B8)+1</f>
        <v>6</v>
      </c>
      <c r="C9" s="172" t="s">
        <v>2002</v>
      </c>
      <c r="D9" s="173" t="s">
        <v>6431</v>
      </c>
      <c r="E9" s="20" t="str">
        <f ca="1">IF($F9="-", "追加", VLOOKUP($A9, summary!$H:$O, 6, FALSE))</f>
        <v>usage_situation_flag</v>
      </c>
      <c r="F9" s="20" t="str">
        <f ca="1">IF(VLOOKUP($A9, summary!$H:$O, 7, FALSE)="追加", "-", VLOOKUP($A9, summary!$H:$O, 7, FALSE))</f>
        <v>入院・外来</v>
      </c>
      <c r="G9" s="174" t="s">
        <v>5295</v>
      </c>
      <c r="H9" s="173" t="s">
        <v>5299</v>
      </c>
      <c r="I9" s="174">
        <v>1</v>
      </c>
      <c r="J9" s="384"/>
      <c r="K9" s="293" t="s">
        <v>5323</v>
      </c>
      <c r="L9" s="49"/>
      <c r="M9" s="46"/>
      <c r="N9" s="46" t="s">
        <v>6432</v>
      </c>
      <c r="O9" s="264"/>
      <c r="P9" s="49"/>
      <c r="Q9" s="386" t="s">
        <v>5263</v>
      </c>
    </row>
    <row r="10" spans="1:17" s="8" customFormat="1" ht="33.75" customHeight="1">
      <c r="A10" s="20" t="str" cm="1">
        <f t="array" aca="1" ref="A10" ca="1">VLOOKUP(RIGHT(CELL("filename",$B7),LEN(CELL("filename",$B7))-FIND("]",CELL("filename",$B7))),'外部インタフェース一覧(計算用)'!$B:$G,6,FALSE)&amp;"_"&amp;$C10&amp;"_new"</f>
        <v>REHABILITATION_PLAN_2024_FORM_0410_2021_visit_flag_new</v>
      </c>
      <c r="B10" s="171">
        <f>MAX($B$4:$B9)+1</f>
        <v>7</v>
      </c>
      <c r="C10" s="172" t="s">
        <v>6433</v>
      </c>
      <c r="D10" s="173" t="s">
        <v>6434</v>
      </c>
      <c r="E10" s="20" t="str">
        <f ca="1">IF($F10="-", "追加", VLOOKUP($A10, summary!$H:$O, 6, FALSE))</f>
        <v>visit_flag</v>
      </c>
      <c r="F10" s="20" t="str">
        <f ca="1">IF(VLOOKUP($A10, summary!$H:$O, 7, FALSE)="追加", "-", VLOOKUP($A10, summary!$H:$O, 7, FALSE))</f>
        <v>訪問</v>
      </c>
      <c r="G10" s="174" t="s">
        <v>5295</v>
      </c>
      <c r="H10" s="173" t="s">
        <v>5299</v>
      </c>
      <c r="I10" s="174">
        <v>1</v>
      </c>
      <c r="J10" s="384"/>
      <c r="K10" s="293" t="s">
        <v>5323</v>
      </c>
      <c r="L10" s="49"/>
      <c r="M10" s="46"/>
      <c r="N10" s="46" t="s">
        <v>6435</v>
      </c>
      <c r="O10" s="264"/>
      <c r="P10" s="49"/>
      <c r="Q10" s="255" t="s">
        <v>5263</v>
      </c>
    </row>
    <row r="11" spans="1:17" s="8" customFormat="1" ht="90">
      <c r="A11" s="20" t="str" cm="1">
        <f t="array" aca="1" ref="A11" ca="1">VLOOKUP(RIGHT(CELL("filename",$B8),LEN(CELL("filename",$B8))-FIND("]",CELL("filename",$B8))),'外部インタフェース一覧(計算用)'!$B:$G,6,FALSE)&amp;"_"&amp;$C11&amp;"_new"</f>
        <v>REHABILITATION_PLAN_2024_FORM_0410_2021_outpatient_flag_new</v>
      </c>
      <c r="B11" s="171">
        <f>MAX($B$4:$B10)+1</f>
        <v>8</v>
      </c>
      <c r="C11" s="172" t="s">
        <v>6436</v>
      </c>
      <c r="D11" s="173" t="s">
        <v>4591</v>
      </c>
      <c r="E11" s="20" t="str">
        <f ca="1">IF($F11="-", "追加", VLOOKUP($A11, summary!$H:$O, 6, FALSE))</f>
        <v>outpatient_flag</v>
      </c>
      <c r="F11" s="20" t="str">
        <f ca="1">IF(VLOOKUP($A11, summary!$H:$O, 7, FALSE)="追加", "-", VLOOKUP($A11, summary!$H:$O, 7, FALSE))</f>
        <v>通所</v>
      </c>
      <c r="G11" s="174" t="s">
        <v>5295</v>
      </c>
      <c r="H11" s="173" t="s">
        <v>5299</v>
      </c>
      <c r="I11" s="173">
        <v>1</v>
      </c>
      <c r="J11" s="384"/>
      <c r="K11" s="293" t="s">
        <v>5323</v>
      </c>
      <c r="L11" s="49"/>
      <c r="M11" s="46"/>
      <c r="N11" s="46" t="s">
        <v>6437</v>
      </c>
      <c r="O11" s="264"/>
      <c r="P11" s="49"/>
      <c r="Q11" s="323" t="s">
        <v>5263</v>
      </c>
    </row>
    <row r="12" spans="1:17" s="8" customFormat="1" ht="33.75" customHeight="1">
      <c r="A12" s="20" t="str" cm="1">
        <f t="array" aca="1" ref="A12" ca="1">VLOOKUP(RIGHT(CELL("filename",$B9),LEN(CELL("filename",$B9))-FIND("]",CELL("filename",$B9))),'外部インタフェース一覧(計算用)'!$B:$G,6,FALSE)&amp;"_"&amp;$C12&amp;"_new"</f>
        <v>REHABILITATION_PLAN_2024_FORM_0410_2021_admission_flag_new</v>
      </c>
      <c r="B12" s="342">
        <f>MAX($B$4:$B11)+1</f>
        <v>9</v>
      </c>
      <c r="C12" s="172" t="s">
        <v>2008</v>
      </c>
      <c r="D12" s="173" t="s">
        <v>6438</v>
      </c>
      <c r="E12" s="20" t="str">
        <f ca="1">IF($F12="-", "追加", VLOOKUP($A12, summary!$H:$O, 6, FALSE))</f>
        <v>admission_flag</v>
      </c>
      <c r="F12" s="20" t="str">
        <f ca="1">IF(VLOOKUP($A12, summary!$H:$O, 7, FALSE)="追加", "-", VLOOKUP($A12, summary!$H:$O, 7, FALSE))</f>
        <v>入所</v>
      </c>
      <c r="G12" s="174" t="s">
        <v>5295</v>
      </c>
      <c r="H12" s="173" t="s">
        <v>5299</v>
      </c>
      <c r="I12" s="174">
        <v>1</v>
      </c>
      <c r="J12" s="384"/>
      <c r="K12" s="293" t="s">
        <v>5323</v>
      </c>
      <c r="L12" s="49"/>
      <c r="M12" s="46"/>
      <c r="N12" s="46" t="s">
        <v>6439</v>
      </c>
      <c r="O12" s="264"/>
      <c r="P12" s="49"/>
      <c r="Q12" s="323" t="s">
        <v>5263</v>
      </c>
    </row>
    <row r="13" spans="1:17" s="8" customFormat="1" ht="33.75" customHeight="1">
      <c r="A13" s="20" t="str" cm="1">
        <f t="array" aca="1" ref="A13" ca="1">VLOOKUP(RIGHT(CELL("filename",$B10),LEN(CELL("filename",$B10))-FIND("]",CELL("filename",$B10))),'外部インタフェース一覧(計算用)'!$B:$G,6,FALSE)&amp;"_"&amp;$C13&amp;"_new"</f>
        <v>REHABILITATION_PLAN_2024_FORM_0410_2021_trinity_attempt_new</v>
      </c>
      <c r="B13" s="196">
        <f>MAX($B$4:$B12)+1</f>
        <v>10</v>
      </c>
      <c r="C13" s="387" t="s">
        <v>6223</v>
      </c>
      <c r="D13" s="291" t="s">
        <v>5510</v>
      </c>
      <c r="E13" s="20" t="str">
        <f ca="1">IF($F13="-", "追加", VLOOKUP($A13, summary!$H:$O, 6, FALSE))</f>
        <v>追加</v>
      </c>
      <c r="F13" s="20" t="str">
        <f ca="1">IF(VLOOKUP($A13, summary!$H:$O, 7, FALSE)="追加", "-", VLOOKUP($A13, summary!$H:$O, 7, FALSE))</f>
        <v>-</v>
      </c>
      <c r="G13" s="291" t="s">
        <v>5214</v>
      </c>
      <c r="H13" s="291" t="s">
        <v>5511</v>
      </c>
      <c r="I13" s="261">
        <v>1</v>
      </c>
      <c r="J13" s="291"/>
      <c r="K13" s="293" t="s">
        <v>5216</v>
      </c>
      <c r="L13" s="388"/>
      <c r="M13" s="294"/>
      <c r="N13" s="294" t="s">
        <v>6224</v>
      </c>
      <c r="O13" s="389"/>
      <c r="P13" s="261"/>
      <c r="Q13" s="323" t="s">
        <v>5263</v>
      </c>
    </row>
    <row r="14" spans="1:17" s="8" customFormat="1" ht="33.75" customHeight="1">
      <c r="A14" s="468" t="str" cm="1">
        <f t="array" aca="1" ref="A14" ca="1">VLOOKUP(RIGHT(CELL("filename",$B11),LEN(CELL("filename",$B11))-FIND("]",CELL("filename",$B11))),'外部インタフェース一覧(計算用)'!$B:$G,6,FALSE)&amp;"_"&amp;$C14&amp;"_new"</f>
        <v>REHABILITATION_PLAN_2024_FORM_0410_2021_short_term_intensive_rehabilitation_new</v>
      </c>
      <c r="B14" s="196">
        <f>MAX($B$4:$B13)+1</f>
        <v>11</v>
      </c>
      <c r="C14" s="314" t="s">
        <v>6440</v>
      </c>
      <c r="D14" s="173" t="s">
        <v>6441</v>
      </c>
      <c r="E14" s="20" t="str">
        <f ca="1">IF($F14="-", "追加", VLOOKUP($A14, summary!$H:$O, 6, FALSE))</f>
        <v>追加</v>
      </c>
      <c r="F14" s="20" t="str">
        <f ca="1">IF(VLOOKUP($A14, summary!$H:$O, 7, FALSE)="追加", "-", VLOOKUP($A14, summary!$H:$O, 7, FALSE))</f>
        <v>-</v>
      </c>
      <c r="G14" s="173" t="s">
        <v>5214</v>
      </c>
      <c r="H14" s="173" t="s">
        <v>5511</v>
      </c>
      <c r="I14" s="20">
        <v>1</v>
      </c>
      <c r="J14" s="173"/>
      <c r="K14" s="201" t="s">
        <v>6442</v>
      </c>
      <c r="L14" s="20"/>
      <c r="M14" s="187"/>
      <c r="N14" s="187" t="s">
        <v>6443</v>
      </c>
      <c r="O14" s="532" t="s">
        <v>6444</v>
      </c>
      <c r="P14" s="20"/>
      <c r="Q14" s="323" t="s">
        <v>5263</v>
      </c>
    </row>
    <row r="15" spans="1:17" s="8" customFormat="1" ht="90">
      <c r="A15" s="20" t="str" cm="1">
        <f t="array" aca="1" ref="A15" ca="1">VLOOKUP(RIGHT(CELL("filename",$B12),LEN(CELL("filename",$B12))-FIND("]",CELL("filename",$B12))),'外部インタフェース一覧(計算用)'!$B:$G,6,FALSE)&amp;"_"&amp;$C15&amp;"_new"</f>
        <v>REHABILITATION_PLAN_2024_FORM_0410_2021_evaluate_date_new</v>
      </c>
      <c r="B15" s="196">
        <f>MAX($B$4:$B14)+1</f>
        <v>12</v>
      </c>
      <c r="C15" s="226" t="s">
        <v>6445</v>
      </c>
      <c r="D15" s="197" t="s">
        <v>6446</v>
      </c>
      <c r="E15" s="20" t="str">
        <f ca="1">IF($F15="-", "追加", VLOOKUP($A15, summary!$H:$O, 6, FALSE))</f>
        <v>追加</v>
      </c>
      <c r="F15" s="20" t="str">
        <f ca="1">IF(VLOOKUP($A15, summary!$H:$O, 7, FALSE)="追加", "-", VLOOKUP($A15, summary!$H:$O, 7, FALSE))</f>
        <v>-</v>
      </c>
      <c r="G15" s="390" t="s">
        <v>5295</v>
      </c>
      <c r="H15" s="197" t="s">
        <v>5299</v>
      </c>
      <c r="I15" s="390">
        <v>8</v>
      </c>
      <c r="J15" s="383"/>
      <c r="K15" s="257" t="s">
        <v>5216</v>
      </c>
      <c r="L15" s="258" t="s">
        <v>5248</v>
      </c>
      <c r="M15" s="19" t="s">
        <v>5249</v>
      </c>
      <c r="N15" s="334"/>
      <c r="O15" s="19" t="s">
        <v>5320</v>
      </c>
      <c r="P15" s="391"/>
      <c r="Q15" s="179" t="s">
        <v>5356</v>
      </c>
    </row>
    <row r="16" spans="1:17" s="8" customFormat="1" ht="112.5">
      <c r="A16" s="20" t="str" cm="1">
        <f t="array" aca="1" ref="A16" ca="1">VLOOKUP(RIGHT(CELL("filename",$B13),LEN(CELL("filename",$B13))-FIND("]",CELL("filename",$B13))),'外部インタフェース一覧(計算用)'!$B:$G,6,FALSE)&amp;"_"&amp;$C16&amp;"_new"</f>
        <v>REHABILITATION_PLAN_2024_FORM_0410_2021_care_level_new</v>
      </c>
      <c r="B16" s="171">
        <f>MAX($B$4:$B15)+1</f>
        <v>13</v>
      </c>
      <c r="C16" s="378" t="s">
        <v>251</v>
      </c>
      <c r="D16" s="234" t="s">
        <v>5311</v>
      </c>
      <c r="E16" s="20" t="str">
        <f ca="1">IF($F16="-", "追加", VLOOKUP($A16, summary!$H:$O, 6, FALSE))</f>
        <v>care_level</v>
      </c>
      <c r="F16" s="20" t="str">
        <f ca="1">IF(VLOOKUP($A16, summary!$H:$O, 7, FALSE)="追加", "-", VLOOKUP($A16, summary!$H:$O, 7, FALSE))</f>
        <v>要介護度</v>
      </c>
      <c r="G16" s="378" t="s">
        <v>5214</v>
      </c>
      <c r="H16" s="378" t="s">
        <v>5312</v>
      </c>
      <c r="I16" s="378">
        <v>2</v>
      </c>
      <c r="J16" s="383"/>
      <c r="K16" s="43" t="s">
        <v>5216</v>
      </c>
      <c r="L16" s="19"/>
      <c r="M16" s="92"/>
      <c r="N16" s="296" t="s">
        <v>5262</v>
      </c>
      <c r="O16" s="377"/>
      <c r="P16" s="225"/>
      <c r="Q16" s="255" t="s">
        <v>5263</v>
      </c>
    </row>
    <row r="17" spans="1:17" ht="90">
      <c r="A17" s="20" t="str" cm="1">
        <f t="array" aca="1" ref="A17" ca="1">VLOOKUP(RIGHT(CELL("filename",$B14),LEN(CELL("filename",$B14))-FIND("]",CELL("filename",$B14))),'外部インタフェース一覧(計算用)'!$B:$G,6,FALSE)&amp;"_"&amp;$C17&amp;"_new"</f>
        <v>REHABILITATION_PLAN_2024_FORM_0410_2021_user_family_request_new</v>
      </c>
      <c r="B17" s="171">
        <f>MAX($B$4:$B16)+1</f>
        <v>14</v>
      </c>
      <c r="C17" s="172" t="s">
        <v>1878</v>
      </c>
      <c r="D17" s="173" t="s">
        <v>6447</v>
      </c>
      <c r="E17" s="20" t="str">
        <f ca="1">IF($F17="-", "追加", VLOOKUP($A17, summary!$H:$O, 6, FALSE))</f>
        <v>user_family_request</v>
      </c>
      <c r="F17" s="20" t="str">
        <f ca="1">IF(VLOOKUP($A17, summary!$H:$O, 7, FALSE)="追加", "-", VLOOKUP($A17, summary!$H:$O, 7, FALSE))</f>
        <v>家族の希望（本人にしてほしい生活内容、家族が支援できること等）</v>
      </c>
      <c r="G17" s="174" t="s">
        <v>6296</v>
      </c>
      <c r="H17" s="173" t="s">
        <v>5415</v>
      </c>
      <c r="I17" s="174">
        <v>140</v>
      </c>
      <c r="J17" s="174"/>
      <c r="K17" s="181"/>
      <c r="L17" s="174"/>
      <c r="M17" s="178"/>
      <c r="N17" s="27" t="s">
        <v>5355</v>
      </c>
      <c r="O17" s="182" t="s">
        <v>5291</v>
      </c>
      <c r="P17" s="20" t="s">
        <v>5605</v>
      </c>
      <c r="Q17" s="183" t="s">
        <v>5336</v>
      </c>
    </row>
    <row r="18" spans="1:17" ht="78.75">
      <c r="A18" s="20" t="str" cm="1">
        <f t="array" aca="1" ref="A18" ca="1">VLOOKUP(RIGHT(CELL("filename",$B16),LEN(CELL("filename",$B16))-FIND("]",CELL("filename",$B16))),'外部インタフェース一覧(計算用)'!$B:$G,6,FALSE)&amp;"_"&amp;$C18&amp;"_new"</f>
        <v>REHABILITATION_PLAN_2024_FORM_0410_2021_disease_name_new</v>
      </c>
      <c r="B18" s="171">
        <f>MAX($B$4:$B17)+1</f>
        <v>15</v>
      </c>
      <c r="C18" s="172" t="s">
        <v>436</v>
      </c>
      <c r="D18" s="173" t="s">
        <v>6448</v>
      </c>
      <c r="E18" s="20" t="str">
        <f ca="1">IF($F18="-", "追加", VLOOKUP($A18, summary!$H:$O, 6, FALSE))</f>
        <v>disease_name</v>
      </c>
      <c r="F18" s="20" t="str">
        <f ca="1">IF(VLOOKUP($A18, summary!$H:$O, 7, FALSE)="追加", "-", VLOOKUP($A18, summary!$H:$O, 7, FALSE))</f>
        <v>原因疾病</v>
      </c>
      <c r="G18" s="174" t="s">
        <v>6296</v>
      </c>
      <c r="H18" s="175" t="s">
        <v>5215</v>
      </c>
      <c r="I18" s="172">
        <v>7</v>
      </c>
      <c r="J18" s="174"/>
      <c r="K18" s="293" t="s">
        <v>5323</v>
      </c>
      <c r="L18" s="174"/>
      <c r="M18" s="178"/>
      <c r="N18" s="19" t="s">
        <v>6449</v>
      </c>
      <c r="O18" s="19" t="s">
        <v>6300</v>
      </c>
      <c r="P18" s="19" t="s">
        <v>6301</v>
      </c>
      <c r="Q18" s="179" t="s">
        <v>5501</v>
      </c>
    </row>
    <row r="19" spans="1:17" ht="78.75">
      <c r="A19" s="20" t="str" cm="1">
        <f t="array" aca="1" ref="A19" ca="1">VLOOKUP(RIGHT(CELL("filename",$B17),LEN(CELL("filename",$B17))-FIND("]",CELL("filename",$B17))),'外部インタフェース一覧(計算用)'!$B:$G,6,FALSE)&amp;"_"&amp;$C19&amp;"_new"</f>
        <v>REHABILITATION_PLAN_2024_FORM_0410_2021_onset_year_new</v>
      </c>
      <c r="B19" s="171">
        <f>MAX($B$4:$B18)+1</f>
        <v>16</v>
      </c>
      <c r="C19" s="172" t="s">
        <v>6450</v>
      </c>
      <c r="D19" s="173" t="s">
        <v>6451</v>
      </c>
      <c r="E19" s="20" t="str">
        <f ca="1">IF($F19="-", "追加", VLOOKUP($A19, summary!$H:$O, 6, FALSE))</f>
        <v>追加</v>
      </c>
      <c r="F19" s="20" t="str">
        <f ca="1">IF(VLOOKUP($A19, summary!$H:$O, 7, FALSE)="追加", "-", VLOOKUP($A19, summary!$H:$O, 7, FALSE))</f>
        <v>-</v>
      </c>
      <c r="G19" s="174" t="s">
        <v>5220</v>
      </c>
      <c r="H19" s="173" t="s">
        <v>5245</v>
      </c>
      <c r="I19" s="174">
        <v>4</v>
      </c>
      <c r="J19" s="174"/>
      <c r="K19" s="548" t="s">
        <v>5323</v>
      </c>
      <c r="L19" s="173" t="s">
        <v>5248</v>
      </c>
      <c r="M19" s="19" t="s">
        <v>5781</v>
      </c>
      <c r="N19" s="182" t="s">
        <v>5355</v>
      </c>
      <c r="O19" s="531" t="s">
        <v>7462</v>
      </c>
      <c r="P19" s="178"/>
      <c r="Q19" s="179" t="s">
        <v>6452</v>
      </c>
    </row>
    <row r="20" spans="1:17" ht="98.25" customHeight="1">
      <c r="A20" s="20" t="str" cm="1">
        <f t="array" aca="1" ref="A20" ca="1">VLOOKUP(RIGHT(CELL("filename",$B18),LEN(CELL("filename",$B18))-FIND("]",CELL("filename",$B18))),'外部インタフェース一覧(計算用)'!$B:$G,6,FALSE)&amp;"_"&amp;$C20&amp;"_new"</f>
        <v>REHABILITATION_PLAN_2024_FORM_0410_2021_onset_month_new</v>
      </c>
      <c r="B20" s="171">
        <f>MAX($B$4:$B19)+1</f>
        <v>17</v>
      </c>
      <c r="C20" s="172" t="s">
        <v>6453</v>
      </c>
      <c r="D20" s="173" t="s">
        <v>6454</v>
      </c>
      <c r="E20" s="20" t="str">
        <f ca="1">IF($F20="-", "追加", VLOOKUP($A20, summary!$H:$O, 6, FALSE))</f>
        <v>追加</v>
      </c>
      <c r="F20" s="20" t="str">
        <f ca="1">IF(VLOOKUP($A20, summary!$H:$O, 7, FALSE)="追加", "-", VLOOKUP($A20, summary!$H:$O, 7, FALSE))</f>
        <v>-</v>
      </c>
      <c r="G20" s="174" t="s">
        <v>5220</v>
      </c>
      <c r="H20" s="173" t="s">
        <v>5245</v>
      </c>
      <c r="I20" s="174">
        <v>2</v>
      </c>
      <c r="J20" s="174"/>
      <c r="K20" s="534" t="s">
        <v>5369</v>
      </c>
      <c r="L20" s="173" t="s">
        <v>5248</v>
      </c>
      <c r="M20" s="19" t="s">
        <v>5785</v>
      </c>
      <c r="N20" s="182" t="s">
        <v>5355</v>
      </c>
      <c r="O20" s="531" t="s">
        <v>7463</v>
      </c>
      <c r="P20" s="178"/>
      <c r="Q20" s="179" t="s">
        <v>6307</v>
      </c>
    </row>
    <row r="21" spans="1:17" ht="92.25" customHeight="1">
      <c r="A21" s="20" t="str" cm="1">
        <f t="array" aca="1" ref="A21" ca="1">VLOOKUP(RIGHT(CELL("filename",$B18),LEN(CELL("filename",$B18))-FIND("]",CELL("filename",$B18))),'外部インタフェース一覧(計算用)'!$B:$G,6,FALSE)&amp;"_"&amp;$C21&amp;"_new"</f>
        <v>REHABILITATION_PLAN_2024_FORM_0410_2021_onset_date_new</v>
      </c>
      <c r="B21" s="171">
        <f>MAX($B$4:$B20)+1</f>
        <v>18</v>
      </c>
      <c r="C21" s="172" t="s">
        <v>6455</v>
      </c>
      <c r="D21" s="173" t="s">
        <v>6456</v>
      </c>
      <c r="E21" s="20" t="str">
        <f ca="1">IF($F21="-", "追加", VLOOKUP($A21, summary!$H:$O, 6, FALSE))</f>
        <v>onset_date</v>
      </c>
      <c r="F21" s="20" t="str">
        <f ca="1">IF(VLOOKUP($A21, summary!$H:$O, 7, FALSE)="追加", "-", VLOOKUP($A21, summary!$H:$O, 7, FALSE))</f>
        <v>発症日・受傷日</v>
      </c>
      <c r="G21" s="174" t="s">
        <v>5220</v>
      </c>
      <c r="H21" s="173" t="s">
        <v>5245</v>
      </c>
      <c r="I21" s="174">
        <v>2</v>
      </c>
      <c r="J21" s="174"/>
      <c r="K21" s="534"/>
      <c r="L21" s="173" t="s">
        <v>5248</v>
      </c>
      <c r="M21" s="19" t="s">
        <v>6310</v>
      </c>
      <c r="N21" s="182" t="s">
        <v>5355</v>
      </c>
      <c r="O21" s="547" t="s">
        <v>7464</v>
      </c>
      <c r="P21" s="178"/>
      <c r="Q21" s="179" t="s">
        <v>6311</v>
      </c>
    </row>
    <row r="22" spans="1:17" ht="101.25">
      <c r="A22" s="20" t="str" cm="1">
        <f t="array" aca="1" ref="A22" ca="1">VLOOKUP(RIGHT(CELL("filename",$B19),LEN(CELL("filename",$B19))-FIND("]",CELL("filename",$B19))),'外部インタフェース一覧(計算用)'!$B:$G,6,FALSE)&amp;"_"&amp;$C22&amp;"_new"</f>
        <v>REHABILITATION_PLAN_2024_FORM_0410_2021_latest_admission_date_year_new</v>
      </c>
      <c r="B22" s="171">
        <f>MAX($B$4:$B21)+1</f>
        <v>19</v>
      </c>
      <c r="C22" s="172" t="s">
        <v>6312</v>
      </c>
      <c r="D22" s="173" t="s">
        <v>6457</v>
      </c>
      <c r="E22" s="20" t="str">
        <f ca="1">IF($F22="-", "追加", VLOOKUP($A22, summary!$H:$O, 6, FALSE))</f>
        <v>追加</v>
      </c>
      <c r="F22" s="20" t="str">
        <f ca="1">IF(VLOOKUP($A22, summary!$H:$O, 7, FALSE)="追加", "-", VLOOKUP($A22, summary!$H:$O, 7, FALSE))</f>
        <v>-</v>
      </c>
      <c r="G22" s="174" t="s">
        <v>5220</v>
      </c>
      <c r="H22" s="173" t="s">
        <v>5245</v>
      </c>
      <c r="I22" s="174">
        <v>4</v>
      </c>
      <c r="J22" s="174"/>
      <c r="K22" s="533" t="s">
        <v>5323</v>
      </c>
      <c r="L22" s="173" t="s">
        <v>5248</v>
      </c>
      <c r="M22" s="19" t="s">
        <v>5781</v>
      </c>
      <c r="N22" s="182" t="s">
        <v>5355</v>
      </c>
      <c r="O22" s="531" t="s">
        <v>7465</v>
      </c>
      <c r="P22" s="178"/>
      <c r="Q22" s="179" t="s">
        <v>6452</v>
      </c>
    </row>
    <row r="23" spans="1:17" ht="127.5" customHeight="1">
      <c r="A23" s="20" t="str" cm="1">
        <f t="array" aca="1" ref="A23" ca="1">VLOOKUP(RIGHT(CELL("filename",$B20),LEN(CELL("filename",$B20))-FIND("]",CELL("filename",$B20))),'外部インタフェース一覧(計算用)'!$B:$G,6,FALSE)&amp;"_"&amp;$C23&amp;"_new"</f>
        <v>REHABILITATION_PLAN_2024_FORM_0410_2021_latest_admissione_date_month_new</v>
      </c>
      <c r="B23" s="171">
        <f>MAX($B$4:$B22)+1</f>
        <v>20</v>
      </c>
      <c r="C23" s="172" t="s">
        <v>6458</v>
      </c>
      <c r="D23" s="173" t="s">
        <v>6459</v>
      </c>
      <c r="E23" s="20" t="str">
        <f ca="1">IF($F23="-", "追加", VLOOKUP($A23, summary!$H:$O, 6, FALSE))</f>
        <v>追加</v>
      </c>
      <c r="F23" s="20" t="str">
        <f ca="1">IF(VLOOKUP($A23, summary!$H:$O, 7, FALSE)="追加", "-", VLOOKUP($A23, summary!$H:$O, 7, FALSE))</f>
        <v>-</v>
      </c>
      <c r="G23" s="174" t="s">
        <v>5220</v>
      </c>
      <c r="H23" s="173" t="s">
        <v>5245</v>
      </c>
      <c r="I23" s="174">
        <v>2</v>
      </c>
      <c r="J23" s="174"/>
      <c r="K23" s="534" t="s">
        <v>5369</v>
      </c>
      <c r="L23" s="173" t="s">
        <v>5248</v>
      </c>
      <c r="M23" s="19" t="s">
        <v>5785</v>
      </c>
      <c r="N23" s="182" t="s">
        <v>5355</v>
      </c>
      <c r="O23" s="547" t="s">
        <v>7466</v>
      </c>
      <c r="P23" s="178"/>
      <c r="Q23" s="179" t="s">
        <v>6307</v>
      </c>
    </row>
    <row r="24" spans="1:17" ht="123" customHeight="1">
      <c r="A24" s="20" t="str" cm="1">
        <f t="array" aca="1" ref="A24" ca="1">VLOOKUP(RIGHT(CELL("filename",$B21),LEN(CELL("filename",$B21))-FIND("]",CELL("filename",$B21))),'外部インタフェース一覧(計算用)'!$B:$G,6,FALSE)&amp;"_"&amp;$C24&amp;"_new"</f>
        <v>REHABILITATION_PLAN_2024_FORM_0410_2021_latest_admission_date_day_new</v>
      </c>
      <c r="B24" s="171">
        <f>MAX($B$4:$B23)+1</f>
        <v>21</v>
      </c>
      <c r="C24" s="172" t="s">
        <v>6316</v>
      </c>
      <c r="D24" s="173" t="s">
        <v>6460</v>
      </c>
      <c r="E24" s="20" t="str">
        <f ca="1">IF($F24="-", "追加", VLOOKUP($A24, summary!$H:$O, 6, FALSE))</f>
        <v>追加</v>
      </c>
      <c r="F24" s="20" t="str">
        <f ca="1">IF(VLOOKUP($A24, summary!$H:$O, 7, FALSE)="追加", "-", VLOOKUP($A24, summary!$H:$O, 7, FALSE))</f>
        <v>-</v>
      </c>
      <c r="G24" s="174" t="s">
        <v>5220</v>
      </c>
      <c r="H24" s="173" t="s">
        <v>5245</v>
      </c>
      <c r="I24" s="174">
        <v>2</v>
      </c>
      <c r="J24" s="174"/>
      <c r="K24" s="534"/>
      <c r="L24" s="173" t="s">
        <v>5248</v>
      </c>
      <c r="M24" s="19" t="s">
        <v>6310</v>
      </c>
      <c r="N24" s="182" t="s">
        <v>5355</v>
      </c>
      <c r="O24" s="547" t="s">
        <v>7467</v>
      </c>
      <c r="P24" s="178"/>
      <c r="Q24" s="179" t="s">
        <v>6311</v>
      </c>
    </row>
    <row r="25" spans="1:17" ht="101.25">
      <c r="A25" s="20" t="str" cm="1">
        <f t="array" aca="1" ref="A25" ca="1">VLOOKUP(RIGHT(CELL("filename",$B22),LEN(CELL("filename",$B22))-FIND("]",CELL("filename",$B22))),'外部インタフェース一覧(計算用)'!$B:$G,6,FALSE)&amp;"_"&amp;$C25&amp;"_new"</f>
        <v>REHABILITATION_PLAN_2024_FORM_0410_2021_latest_discharge_date_year_new</v>
      </c>
      <c r="B25" s="171">
        <f>MAX($B$4:$B24)+1</f>
        <v>22</v>
      </c>
      <c r="C25" s="172" t="s">
        <v>6318</v>
      </c>
      <c r="D25" s="173" t="s">
        <v>6461</v>
      </c>
      <c r="E25" s="20" t="str">
        <f ca="1">IF($F25="-", "追加", VLOOKUP($A25, summary!$H:$O, 6, FALSE))</f>
        <v>追加</v>
      </c>
      <c r="F25" s="20" t="str">
        <f ca="1">IF(VLOOKUP($A25, summary!$H:$O, 7, FALSE)="追加", "-", VLOOKUP($A25, summary!$H:$O, 7, FALSE))</f>
        <v>-</v>
      </c>
      <c r="G25" s="174" t="s">
        <v>5220</v>
      </c>
      <c r="H25" s="173" t="s">
        <v>5245</v>
      </c>
      <c r="I25" s="174">
        <v>4</v>
      </c>
      <c r="J25" s="174"/>
      <c r="K25" s="548" t="s">
        <v>5323</v>
      </c>
      <c r="L25" s="173" t="s">
        <v>5248</v>
      </c>
      <c r="M25" s="19" t="s">
        <v>5781</v>
      </c>
      <c r="N25" s="182" t="s">
        <v>5355</v>
      </c>
      <c r="O25" s="531" t="s">
        <v>7468</v>
      </c>
      <c r="P25" s="178"/>
      <c r="Q25" s="179" t="s">
        <v>6452</v>
      </c>
    </row>
    <row r="26" spans="1:17" ht="101.25">
      <c r="A26" s="20" t="str" cm="1">
        <f t="array" aca="1" ref="A26" ca="1">VLOOKUP(RIGHT(CELL("filename",$B23),LEN(CELL("filename",$B23))-FIND("]",CELL("filename",$B23))),'外部インタフェース一覧(計算用)'!$B:$G,6,FALSE)&amp;"_"&amp;$C26&amp;"_new"</f>
        <v>REHABILITATION_PLAN_2024_FORM_0410_2021_latest_discharge_date_month_new</v>
      </c>
      <c r="B26" s="171">
        <f>MAX($B$4:$B25)+1</f>
        <v>23</v>
      </c>
      <c r="C26" s="172" t="s">
        <v>6320</v>
      </c>
      <c r="D26" s="173" t="s">
        <v>6462</v>
      </c>
      <c r="E26" s="20" t="str">
        <f ca="1">IF($F26="-", "追加", VLOOKUP($A26, summary!$H:$O, 6, FALSE))</f>
        <v>追加</v>
      </c>
      <c r="F26" s="20" t="str">
        <f ca="1">IF(VLOOKUP($A26, summary!$H:$O, 7, FALSE)="追加", "-", VLOOKUP($A26, summary!$H:$O, 7, FALSE))</f>
        <v>-</v>
      </c>
      <c r="G26" s="174" t="s">
        <v>5220</v>
      </c>
      <c r="H26" s="173" t="s">
        <v>5245</v>
      </c>
      <c r="I26" s="174">
        <v>2</v>
      </c>
      <c r="J26" s="174"/>
      <c r="K26" s="534" t="s">
        <v>5369</v>
      </c>
      <c r="L26" s="173" t="s">
        <v>5248</v>
      </c>
      <c r="M26" s="19" t="s">
        <v>5785</v>
      </c>
      <c r="N26" s="182" t="s">
        <v>5355</v>
      </c>
      <c r="O26" s="531" t="s">
        <v>7469</v>
      </c>
      <c r="P26" s="178"/>
      <c r="Q26" s="179" t="s">
        <v>6307</v>
      </c>
    </row>
    <row r="27" spans="1:17" ht="119.25" customHeight="1">
      <c r="A27" s="20" t="str" cm="1">
        <f t="array" aca="1" ref="A27" ca="1">VLOOKUP(RIGHT(CELL("filename",$B24),LEN(CELL("filename",$B24))-FIND("]",CELL("filename",$B24))),'外部インタフェース一覧(計算用)'!$B:$G,6,FALSE)&amp;"_"&amp;$C27&amp;"_new"</f>
        <v>REHABILITATION_PLAN_2024_FORM_0410_2021_latest_discharge_date_day_new</v>
      </c>
      <c r="B27" s="171">
        <f>MAX($B$4:$B26)+1</f>
        <v>24</v>
      </c>
      <c r="C27" s="172" t="s">
        <v>6322</v>
      </c>
      <c r="D27" s="173" t="s">
        <v>6463</v>
      </c>
      <c r="E27" s="20" t="str">
        <f ca="1">IF($F27="-", "追加", VLOOKUP($A27, summary!$H:$O, 6, FALSE))</f>
        <v>追加</v>
      </c>
      <c r="F27" s="20" t="str">
        <f ca="1">IF(VLOOKUP($A27, summary!$H:$O, 7, FALSE)="追加", "-", VLOOKUP($A27, summary!$H:$O, 7, FALSE))</f>
        <v>-</v>
      </c>
      <c r="G27" s="174" t="s">
        <v>5220</v>
      </c>
      <c r="H27" s="173" t="s">
        <v>5245</v>
      </c>
      <c r="I27" s="174">
        <v>2</v>
      </c>
      <c r="J27" s="174"/>
      <c r="K27" s="534"/>
      <c r="L27" s="173" t="s">
        <v>5248</v>
      </c>
      <c r="M27" s="19" t="s">
        <v>6310</v>
      </c>
      <c r="N27" s="182" t="s">
        <v>5355</v>
      </c>
      <c r="O27" s="547" t="s">
        <v>7470</v>
      </c>
      <c r="P27" s="178"/>
      <c r="Q27" s="179" t="s">
        <v>6311</v>
      </c>
    </row>
    <row r="28" spans="1:17" ht="78.75">
      <c r="A28" s="20" t="str" cm="1">
        <f t="array" aca="1" ref="A28" ca="1">VLOOKUP(RIGHT(CELL("filename",$B25),LEN(CELL("filename",$B25))-FIND("]",CELL("filename",$B25))),'外部インタフェース一覧(計算用)'!$B:$G,6,FALSE)&amp;"_"&amp;$C28&amp;"_new"</f>
        <v>REHABILITATION_PLAN_2024_FORM_0410_2021_progress_new</v>
      </c>
      <c r="B28" s="171">
        <f>MAX($B$4:$B27)+1</f>
        <v>25</v>
      </c>
      <c r="C28" s="172" t="s">
        <v>1893</v>
      </c>
      <c r="D28" s="173" t="s">
        <v>6464</v>
      </c>
      <c r="E28" s="20" t="str">
        <f ca="1">IF($F28="-", "追加", VLOOKUP($A28, summary!$H:$O, 6, FALSE))</f>
        <v>progress</v>
      </c>
      <c r="F28" s="20" t="str">
        <f ca="1">IF(VLOOKUP($A28, summary!$H:$O, 7, FALSE)="追加", "-", VLOOKUP($A28, summary!$H:$O, 7, FALSE))</f>
        <v>治療経過（手術がある場合は手術日・術式等）</v>
      </c>
      <c r="G28" s="174" t="s">
        <v>6296</v>
      </c>
      <c r="H28" s="173" t="s">
        <v>5415</v>
      </c>
      <c r="I28" s="174">
        <v>328</v>
      </c>
      <c r="J28" s="174"/>
      <c r="K28" s="181"/>
      <c r="L28" s="174"/>
      <c r="M28" s="178"/>
      <c r="N28" s="27" t="s">
        <v>5355</v>
      </c>
      <c r="O28" s="182" t="s">
        <v>5291</v>
      </c>
      <c r="P28" s="20" t="s">
        <v>5605</v>
      </c>
      <c r="Q28" s="179" t="s">
        <v>5336</v>
      </c>
    </row>
    <row r="29" spans="1:17" ht="135">
      <c r="A29" s="20" t="str" cm="1">
        <f t="array" aca="1" ref="A29" ca="1">VLOOKUP(RIGHT(CELL("filename",$B26),LEN(CELL("filename",$B26))-FIND("]",CELL("filename",$B26))),'外部インタフェース一覧(計算用)'!$B:$G,6,FALSE)&amp;"_"&amp;$C29&amp;"_new"</f>
        <v>REHABILITATION_PLAN_2024_FORM_0410_2021_complications_control_cerebrovascular_disease_new</v>
      </c>
      <c r="B29" s="171">
        <f>MAX($B$4:$B28)+1</f>
        <v>26</v>
      </c>
      <c r="C29" s="299" t="s">
        <v>4465</v>
      </c>
      <c r="D29" s="173" t="s">
        <v>6465</v>
      </c>
      <c r="E29" s="20" t="str">
        <f ca="1">IF($F29="-", "追加", VLOOKUP($A29, summary!$H:$O, 6, FALSE))</f>
        <v>追加</v>
      </c>
      <c r="F29" s="20" t="str">
        <f ca="1">IF(VLOOKUP($A29, summary!$H:$O, 7, FALSE)="追加", "-", VLOOKUP($A29, summary!$H:$O, 7, FALSE))</f>
        <v>-</v>
      </c>
      <c r="G29" s="174" t="s">
        <v>5220</v>
      </c>
      <c r="H29" s="176" t="s">
        <v>5312</v>
      </c>
      <c r="I29" s="176">
        <v>1</v>
      </c>
      <c r="J29" s="174"/>
      <c r="K29" s="177" t="s">
        <v>5323</v>
      </c>
      <c r="L29" s="174"/>
      <c r="M29" s="178"/>
      <c r="N29" s="93" t="s">
        <v>6326</v>
      </c>
      <c r="O29" s="476" t="s">
        <v>5291</v>
      </c>
      <c r="P29" s="19"/>
      <c r="Q29" s="179" t="s">
        <v>5263</v>
      </c>
    </row>
    <row r="30" spans="1:17" ht="112.5">
      <c r="A30" s="20" t="str" cm="1">
        <f t="array" aca="1" ref="A30" ca="1">VLOOKUP(RIGHT(CELL("filename",$B27),LEN(CELL("filename",$B27))-FIND("]",CELL("filename",$B27))),'外部インタフェース一覧(計算用)'!$B:$G,6,FALSE)&amp;"_"&amp;$C30&amp;"_new"</f>
        <v>REHABILITATION_PLAN_2024_FORM_0410_2021_complications_control_fracture_new</v>
      </c>
      <c r="B30" s="171">
        <f>MAX($B$4:$B29)+1</f>
        <v>27</v>
      </c>
      <c r="C30" s="225" t="s">
        <v>4467</v>
      </c>
      <c r="D30" s="173" t="s">
        <v>6466</v>
      </c>
      <c r="E30" s="20" t="str">
        <f ca="1">IF($F30="-", "追加", VLOOKUP($A30, summary!$H:$O, 6, FALSE))</f>
        <v>追加</v>
      </c>
      <c r="F30" s="20" t="str">
        <f ca="1">IF(VLOOKUP($A30, summary!$H:$O, 7, FALSE)="追加", "-", VLOOKUP($A30, summary!$H:$O, 7, FALSE))</f>
        <v>-</v>
      </c>
      <c r="G30" s="174" t="s">
        <v>5220</v>
      </c>
      <c r="H30" s="176" t="s">
        <v>5312</v>
      </c>
      <c r="I30" s="176">
        <v>1</v>
      </c>
      <c r="J30" s="174"/>
      <c r="K30" s="177" t="s">
        <v>5323</v>
      </c>
      <c r="L30" s="174"/>
      <c r="M30" s="178"/>
      <c r="N30" s="93" t="s">
        <v>6326</v>
      </c>
      <c r="O30" s="476" t="s">
        <v>5291</v>
      </c>
      <c r="P30" s="19"/>
      <c r="Q30" s="179" t="s">
        <v>5263</v>
      </c>
    </row>
    <row r="31" spans="1:17" ht="112.5">
      <c r="A31" s="20" t="str" cm="1">
        <f t="array" aca="1" ref="A31" ca="1">VLOOKUP(RIGHT(CELL("filename",$B28),LEN(CELL("filename",$B28))-FIND("]",CELL("filename",$B28))),'外部インタフェース一覧(計算用)'!$B:$G,6,FALSE)&amp;"_"&amp;$C31&amp;"_new"</f>
        <v>REHABILITATION_PLAN_2024_FORM_0410_2021_complications_control_pneumonia_new</v>
      </c>
      <c r="B31" s="171">
        <f>MAX($B$4:$B30)+1</f>
        <v>28</v>
      </c>
      <c r="C31" s="172" t="s">
        <v>4469</v>
      </c>
      <c r="D31" s="173" t="s">
        <v>6467</v>
      </c>
      <c r="E31" s="20" t="str">
        <f ca="1">IF($F31="-", "追加", VLOOKUP($A31, summary!$H:$O, 6, FALSE))</f>
        <v>追加</v>
      </c>
      <c r="F31" s="20" t="str">
        <f ca="1">IF(VLOOKUP($A31, summary!$H:$O, 7, FALSE)="追加", "-", VLOOKUP($A31, summary!$H:$O, 7, FALSE))</f>
        <v>-</v>
      </c>
      <c r="G31" s="174" t="s">
        <v>5220</v>
      </c>
      <c r="H31" s="176" t="s">
        <v>5312</v>
      </c>
      <c r="I31" s="176">
        <v>1</v>
      </c>
      <c r="J31" s="174"/>
      <c r="K31" s="177" t="s">
        <v>5323</v>
      </c>
      <c r="L31" s="174"/>
      <c r="M31" s="178"/>
      <c r="N31" s="93" t="s">
        <v>6326</v>
      </c>
      <c r="O31" s="476" t="s">
        <v>5291</v>
      </c>
      <c r="P31" s="19"/>
      <c r="Q31" s="179" t="s">
        <v>5263</v>
      </c>
    </row>
    <row r="32" spans="1:17" ht="135">
      <c r="A32" s="20" t="str" cm="1">
        <f t="array" aca="1" ref="A32" ca="1">VLOOKUP(RIGHT(CELL("filename",$B29),LEN(CELL("filename",$B29))-FIND("]",CELL("filename",$B29))),'外部インタフェース一覧(計算用)'!$B:$G,6,FALSE)&amp;"_"&amp;$C32&amp;"_new"</f>
        <v>REHABILITATION_PLAN_2024_FORM_0410_2021_complications_control_congestive_heart_failure_new</v>
      </c>
      <c r="B32" s="171">
        <f>MAX($B$4:$B31)+1</f>
        <v>29</v>
      </c>
      <c r="C32" s="172" t="s">
        <v>4471</v>
      </c>
      <c r="D32" s="173" t="s">
        <v>6468</v>
      </c>
      <c r="E32" s="20" t="str">
        <f ca="1">IF($F32="-", "追加", VLOOKUP($A32, summary!$H:$O, 6, FALSE))</f>
        <v>追加</v>
      </c>
      <c r="F32" s="20" t="str">
        <f ca="1">IF(VLOOKUP($A32, summary!$H:$O, 7, FALSE)="追加", "-", VLOOKUP($A32, summary!$H:$O, 7, FALSE))</f>
        <v>-</v>
      </c>
      <c r="G32" s="174" t="s">
        <v>5220</v>
      </c>
      <c r="H32" s="176" t="s">
        <v>5312</v>
      </c>
      <c r="I32" s="176">
        <v>1</v>
      </c>
      <c r="J32" s="174"/>
      <c r="K32" s="177" t="s">
        <v>5323</v>
      </c>
      <c r="L32" s="174"/>
      <c r="M32" s="178"/>
      <c r="N32" s="93" t="s">
        <v>6326</v>
      </c>
      <c r="O32" s="476" t="s">
        <v>5291</v>
      </c>
      <c r="P32" s="19"/>
      <c r="Q32" s="179" t="s">
        <v>5263</v>
      </c>
    </row>
    <row r="33" spans="1:17" ht="135">
      <c r="A33" s="20" t="str" cm="1">
        <f t="array" aca="1" ref="A33" ca="1">VLOOKUP(RIGHT(CELL("filename",$B30),LEN(CELL("filename",$B30))-FIND("]",CELL("filename",$B30))),'外部インタフェース一覧(計算用)'!$B:$G,6,FALSE)&amp;"_"&amp;$C33&amp;"_new"</f>
        <v>REHABILITATION_PLAN_2024_FORM_0410_2021_complications_control_urinary_tract_infection_new</v>
      </c>
      <c r="B33" s="171">
        <f>MAX($B$4:$B32)+1</f>
        <v>30</v>
      </c>
      <c r="C33" s="172" t="s">
        <v>4473</v>
      </c>
      <c r="D33" s="173" t="s">
        <v>6469</v>
      </c>
      <c r="E33" s="20" t="str">
        <f ca="1">IF($F33="-", "追加", VLOOKUP($A33, summary!$H:$O, 6, FALSE))</f>
        <v>追加</v>
      </c>
      <c r="F33" s="20" t="str">
        <f ca="1">IF(VLOOKUP($A33, summary!$H:$O, 7, FALSE)="追加", "-", VLOOKUP($A33, summary!$H:$O, 7, FALSE))</f>
        <v>-</v>
      </c>
      <c r="G33" s="174" t="s">
        <v>5220</v>
      </c>
      <c r="H33" s="176" t="s">
        <v>5312</v>
      </c>
      <c r="I33" s="176">
        <v>1</v>
      </c>
      <c r="J33" s="174"/>
      <c r="K33" s="177" t="s">
        <v>5323</v>
      </c>
      <c r="L33" s="174"/>
      <c r="M33" s="178"/>
      <c r="N33" s="93" t="s">
        <v>6326</v>
      </c>
      <c r="O33" s="476" t="s">
        <v>5291</v>
      </c>
      <c r="P33" s="19"/>
      <c r="Q33" s="179" t="s">
        <v>5263</v>
      </c>
    </row>
    <row r="34" spans="1:17" ht="112.5">
      <c r="A34" s="20" t="str" cm="1">
        <f t="array" aca="1" ref="A34" ca="1">VLOOKUP(RIGHT(CELL("filename",$B31),LEN(CELL("filename",$B31))-FIND("]",CELL("filename",$B31))),'外部インタフェース一覧(計算用)'!$B:$G,6,FALSE)&amp;"_"&amp;$C34&amp;"_new"</f>
        <v>REHABILITATION_PLAN_2024_FORM_0410_2021_complications_control_diabetes_new</v>
      </c>
      <c r="B34" s="171">
        <f>MAX($B$4:$B33)+1</f>
        <v>31</v>
      </c>
      <c r="C34" s="172" t="s">
        <v>4475</v>
      </c>
      <c r="D34" s="173" t="s">
        <v>6470</v>
      </c>
      <c r="E34" s="20" t="str">
        <f ca="1">IF($F34="-", "追加", VLOOKUP($A34, summary!$H:$O, 6, FALSE))</f>
        <v>追加</v>
      </c>
      <c r="F34" s="20" t="str">
        <f ca="1">IF(VLOOKUP($A34, summary!$H:$O, 7, FALSE)="追加", "-", VLOOKUP($A34, summary!$H:$O, 7, FALSE))</f>
        <v>-</v>
      </c>
      <c r="G34" s="174" t="s">
        <v>5220</v>
      </c>
      <c r="H34" s="176" t="s">
        <v>5312</v>
      </c>
      <c r="I34" s="176">
        <v>1</v>
      </c>
      <c r="J34" s="174"/>
      <c r="K34" s="177" t="s">
        <v>5323</v>
      </c>
      <c r="L34" s="174"/>
      <c r="M34" s="178"/>
      <c r="N34" s="93" t="s">
        <v>6326</v>
      </c>
      <c r="O34" s="476" t="s">
        <v>5291</v>
      </c>
      <c r="P34" s="19"/>
      <c r="Q34" s="179" t="s">
        <v>5263</v>
      </c>
    </row>
    <row r="35" spans="1:17" ht="112.5">
      <c r="A35" s="20" t="str" cm="1">
        <f t="array" aca="1" ref="A35" ca="1">VLOOKUP(RIGHT(CELL("filename",$B32),LEN(CELL("filename",$B32))-FIND("]",CELL("filename",$B32))),'外部インタフェース一覧(計算用)'!$B:$G,6,FALSE)&amp;"_"&amp;$C35&amp;"_new"</f>
        <v>REHABILITATION_PLAN_2024_FORM_0410_2021_complications_control_hypertension_new</v>
      </c>
      <c r="B35" s="171">
        <f>MAX($B$4:$B34)+1</f>
        <v>32</v>
      </c>
      <c r="C35" s="172" t="s">
        <v>4477</v>
      </c>
      <c r="D35" s="173" t="s">
        <v>6471</v>
      </c>
      <c r="E35" s="20" t="str">
        <f ca="1">IF($F35="-", "追加", VLOOKUP($A35, summary!$H:$O, 6, FALSE))</f>
        <v>追加</v>
      </c>
      <c r="F35" s="20" t="str">
        <f ca="1">IF(VLOOKUP($A35, summary!$H:$O, 7, FALSE)="追加", "-", VLOOKUP($A35, summary!$H:$O, 7, FALSE))</f>
        <v>-</v>
      </c>
      <c r="G35" s="174" t="s">
        <v>5220</v>
      </c>
      <c r="H35" s="176" t="s">
        <v>5312</v>
      </c>
      <c r="I35" s="176">
        <v>1</v>
      </c>
      <c r="J35" s="174"/>
      <c r="K35" s="177" t="s">
        <v>5323</v>
      </c>
      <c r="L35" s="174"/>
      <c r="M35" s="178"/>
      <c r="N35" s="93" t="s">
        <v>6326</v>
      </c>
      <c r="O35" s="476" t="s">
        <v>5291</v>
      </c>
      <c r="P35" s="19"/>
      <c r="Q35" s="179" t="s">
        <v>5263</v>
      </c>
    </row>
    <row r="36" spans="1:17" ht="112.5">
      <c r="A36" s="20" t="str" cm="1">
        <f t="array" aca="1" ref="A36" ca="1">VLOOKUP(RIGHT(CELL("filename",$B33),LEN(CELL("filename",$B33))-FIND("]",CELL("filename",$B33))),'外部インタフェース一覧(計算用)'!$B:$G,6,FALSE)&amp;"_"&amp;$C36&amp;"_new"</f>
        <v>REHABILITATION_PLAN_2024_FORM_0410_2021_complications_control_osteoporosis_new</v>
      </c>
      <c r="B36" s="171">
        <f>MAX($B$4:$B35)+1</f>
        <v>33</v>
      </c>
      <c r="C36" s="172" t="s">
        <v>4479</v>
      </c>
      <c r="D36" s="173" t="s">
        <v>6472</v>
      </c>
      <c r="E36" s="20" t="str">
        <f ca="1">IF($F36="-", "追加", VLOOKUP($A36, summary!$H:$O, 6, FALSE))</f>
        <v>追加</v>
      </c>
      <c r="F36" s="20" t="str">
        <f ca="1">IF(VLOOKUP($A36, summary!$H:$O, 7, FALSE)="追加", "-", VLOOKUP($A36, summary!$H:$O, 7, FALSE))</f>
        <v>-</v>
      </c>
      <c r="G36" s="174" t="s">
        <v>5220</v>
      </c>
      <c r="H36" s="176" t="s">
        <v>5312</v>
      </c>
      <c r="I36" s="176">
        <v>1</v>
      </c>
      <c r="J36" s="174"/>
      <c r="K36" s="177" t="s">
        <v>5323</v>
      </c>
      <c r="L36" s="174"/>
      <c r="M36" s="178"/>
      <c r="N36" s="93" t="s">
        <v>6326</v>
      </c>
      <c r="O36" s="476" t="s">
        <v>5291</v>
      </c>
      <c r="P36" s="19"/>
      <c r="Q36" s="179" t="s">
        <v>5263</v>
      </c>
    </row>
    <row r="37" spans="1:17" ht="123.75">
      <c r="A37" s="20" t="str" cm="1">
        <f t="array" aca="1" ref="A37" ca="1">VLOOKUP(RIGHT(CELL("filename",$B34),LEN(CELL("filename",$B34))-FIND("]",CELL("filename",$B34))),'外部インタフェース一覧(計算用)'!$B:$G,6,FALSE)&amp;"_"&amp;$C37&amp;"_new"</f>
        <v>REHABILITATION_PLAN_2024_FORM_0410_2021_complications_control_articular_rheumatism_new</v>
      </c>
      <c r="B37" s="171">
        <f>MAX($B$4:$B36)+1</f>
        <v>34</v>
      </c>
      <c r="C37" s="172" t="s">
        <v>4481</v>
      </c>
      <c r="D37" s="173" t="s">
        <v>6473</v>
      </c>
      <c r="E37" s="20" t="str">
        <f ca="1">IF($F37="-", "追加", VLOOKUP($A37, summary!$H:$O, 6, FALSE))</f>
        <v>追加</v>
      </c>
      <c r="F37" s="20" t="str">
        <f ca="1">IF(VLOOKUP($A37, summary!$H:$O, 7, FALSE)="追加", "-", VLOOKUP($A37, summary!$H:$O, 7, FALSE))</f>
        <v>-</v>
      </c>
      <c r="G37" s="174" t="s">
        <v>5220</v>
      </c>
      <c r="H37" s="176" t="s">
        <v>5312</v>
      </c>
      <c r="I37" s="176">
        <v>1</v>
      </c>
      <c r="J37" s="174"/>
      <c r="K37" s="177" t="s">
        <v>5323</v>
      </c>
      <c r="L37" s="174"/>
      <c r="M37" s="178"/>
      <c r="N37" s="93" t="s">
        <v>6326</v>
      </c>
      <c r="O37" s="476" t="s">
        <v>5291</v>
      </c>
      <c r="P37" s="19"/>
      <c r="Q37" s="179" t="s">
        <v>5263</v>
      </c>
    </row>
    <row r="38" spans="1:17" ht="101.25">
      <c r="A38" s="20" t="str" cm="1">
        <f t="array" aca="1" ref="A38" ca="1">VLOOKUP(RIGHT(CELL("filename",$B35),LEN(CELL("filename",$B35))-FIND("]",CELL("filename",$B35))),'外部インタフェース一覧(計算用)'!$B:$G,6,FALSE)&amp;"_"&amp;$C38&amp;"_new"</f>
        <v>REHABILITATION_PLAN_2024_FORM_0410_2021_complications_control_cancer_new</v>
      </c>
      <c r="B38" s="171">
        <f>MAX($B$4:$B37)+1</f>
        <v>35</v>
      </c>
      <c r="C38" s="172" t="s">
        <v>4483</v>
      </c>
      <c r="D38" s="173" t="s">
        <v>6474</v>
      </c>
      <c r="E38" s="20" t="str">
        <f ca="1">IF($F38="-", "追加", VLOOKUP($A38, summary!$H:$O, 6, FALSE))</f>
        <v>追加</v>
      </c>
      <c r="F38" s="20" t="str">
        <f ca="1">IF(VLOOKUP($A38, summary!$H:$O, 7, FALSE)="追加", "-", VLOOKUP($A38, summary!$H:$O, 7, FALSE))</f>
        <v>-</v>
      </c>
      <c r="G38" s="174" t="s">
        <v>5220</v>
      </c>
      <c r="H38" s="176" t="s">
        <v>5312</v>
      </c>
      <c r="I38" s="176">
        <v>1</v>
      </c>
      <c r="J38" s="174"/>
      <c r="K38" s="177" t="s">
        <v>5323</v>
      </c>
      <c r="L38" s="174"/>
      <c r="M38" s="178"/>
      <c r="N38" s="93" t="s">
        <v>6326</v>
      </c>
      <c r="O38" s="476" t="s">
        <v>5291</v>
      </c>
      <c r="P38" s="19"/>
      <c r="Q38" s="179" t="s">
        <v>5263</v>
      </c>
    </row>
    <row r="39" spans="1:17" ht="123.75">
      <c r="A39" s="20" t="str" cm="1">
        <f t="array" aca="1" ref="A39" ca="1">VLOOKUP(RIGHT(CELL("filename",$B36),LEN(CELL("filename",$B36))-FIND("]",CELL("filename",$B36))),'外部インタフェース一覧(計算用)'!$B:$G,6,FALSE)&amp;"_"&amp;$C39&amp;"_new"</f>
        <v>REHABILITATION_PLAN_2024_FORM_0410_2021_complications_control_depression_state_new</v>
      </c>
      <c r="B39" s="171">
        <f>MAX($B$4:$B38)+1</f>
        <v>36</v>
      </c>
      <c r="C39" s="172" t="s">
        <v>4485</v>
      </c>
      <c r="D39" s="173" t="s">
        <v>6475</v>
      </c>
      <c r="E39" s="20" t="str">
        <f ca="1">IF($F39="-", "追加", VLOOKUP($A39, summary!$H:$O, 6, FALSE))</f>
        <v>追加</v>
      </c>
      <c r="F39" s="20" t="str">
        <f ca="1">IF(VLOOKUP($A39, summary!$H:$O, 7, FALSE)="追加", "-", VLOOKUP($A39, summary!$H:$O, 7, FALSE))</f>
        <v>-</v>
      </c>
      <c r="G39" s="174" t="s">
        <v>5220</v>
      </c>
      <c r="H39" s="176" t="s">
        <v>5312</v>
      </c>
      <c r="I39" s="176">
        <v>1</v>
      </c>
      <c r="J39" s="174"/>
      <c r="K39" s="177" t="s">
        <v>5323</v>
      </c>
      <c r="L39" s="174"/>
      <c r="M39" s="178"/>
      <c r="N39" s="93" t="s">
        <v>6326</v>
      </c>
      <c r="O39" s="476" t="s">
        <v>5291</v>
      </c>
      <c r="P39" s="19"/>
      <c r="Q39" s="179" t="s">
        <v>5263</v>
      </c>
    </row>
    <row r="40" spans="1:17" ht="112.5">
      <c r="A40" s="20" t="str" cm="1">
        <f t="array" aca="1" ref="A40" ca="1">VLOOKUP(RIGHT(CELL("filename",$B37),LEN(CELL("filename",$B37))-FIND("]",CELL("filename",$B37))),'外部インタフェース一覧(計算用)'!$B:$G,6,FALSE)&amp;"_"&amp;$C40&amp;"_new"</f>
        <v>REHABILITATION_PLAN_2024_FORM_0410_2021_complications_control_dementia_new</v>
      </c>
      <c r="B40" s="171">
        <f>MAX($B$4:$B39)+1</f>
        <v>37</v>
      </c>
      <c r="C40" s="172" t="s">
        <v>4487</v>
      </c>
      <c r="D40" s="173" t="s">
        <v>6476</v>
      </c>
      <c r="E40" s="20" t="str">
        <f ca="1">IF($F40="-", "追加", VLOOKUP($A40, summary!$H:$O, 6, FALSE))</f>
        <v>追加</v>
      </c>
      <c r="F40" s="20" t="str">
        <f ca="1">IF(VLOOKUP($A40, summary!$H:$O, 7, FALSE)="追加", "-", VLOOKUP($A40, summary!$H:$O, 7, FALSE))</f>
        <v>-</v>
      </c>
      <c r="G40" s="174" t="s">
        <v>5220</v>
      </c>
      <c r="H40" s="176" t="s">
        <v>5312</v>
      </c>
      <c r="I40" s="176">
        <v>1</v>
      </c>
      <c r="J40" s="174"/>
      <c r="K40" s="177" t="s">
        <v>5323</v>
      </c>
      <c r="L40" s="174"/>
      <c r="M40" s="178"/>
      <c r="N40" s="93" t="s">
        <v>6326</v>
      </c>
      <c r="O40" s="476" t="s">
        <v>5291</v>
      </c>
      <c r="P40" s="19"/>
      <c r="Q40" s="179" t="s">
        <v>5263</v>
      </c>
    </row>
    <row r="41" spans="1:17" ht="112.5">
      <c r="A41" s="20" t="str" cm="1">
        <f t="array" aca="1" ref="A41" ca="1">VLOOKUP(RIGHT(CELL("filename",$B38),LEN(CELL("filename",$B38))-FIND("]",CELL("filename",$B38))),'外部インタフェース一覧(計算用)'!$B:$G,6,FALSE)&amp;"_"&amp;$C41&amp;"_new"</f>
        <v>REHABILITATION_PLAN_2024_FORM_0410_2021_complications_control_decubitus_new</v>
      </c>
      <c r="B41" s="171">
        <f>MAX($B$4:$B40)+1</f>
        <v>38</v>
      </c>
      <c r="C41" s="172" t="s">
        <v>4489</v>
      </c>
      <c r="D41" s="173" t="s">
        <v>6477</v>
      </c>
      <c r="E41" s="20" t="str">
        <f ca="1">IF($F41="-", "追加", VLOOKUP($A41, summary!$H:$O, 6, FALSE))</f>
        <v>追加</v>
      </c>
      <c r="F41" s="20" t="str">
        <f ca="1">IF(VLOOKUP($A41, summary!$H:$O, 7, FALSE)="追加", "-", VLOOKUP($A41, summary!$H:$O, 7, FALSE))</f>
        <v>-</v>
      </c>
      <c r="G41" s="174" t="s">
        <v>5220</v>
      </c>
      <c r="H41" s="176" t="s">
        <v>5312</v>
      </c>
      <c r="I41" s="176">
        <v>1</v>
      </c>
      <c r="J41" s="174"/>
      <c r="K41" s="177" t="s">
        <v>5323</v>
      </c>
      <c r="L41" s="174"/>
      <c r="M41" s="178"/>
      <c r="N41" s="93" t="s">
        <v>6326</v>
      </c>
      <c r="O41" s="476" t="s">
        <v>5291</v>
      </c>
      <c r="P41" s="19"/>
      <c r="Q41" s="179" t="s">
        <v>5263</v>
      </c>
    </row>
    <row r="42" spans="1:17" ht="123.75">
      <c r="A42" s="20" t="str" cm="1">
        <f t="array" aca="1" ref="A42" ca="1">VLOOKUP(RIGHT(CELL("filename",$B39),LEN(CELL("filename",$B39))-FIND("]",CELL("filename",$B39))),'外部インタフェース一覧(計算用)'!$B:$G,6,FALSE)&amp;"_"&amp;$C42&amp;"_new"</f>
        <v>REHABILITATION_PLAN_2024_FORM_0410_2021_complications_control_nervous_disease_new</v>
      </c>
      <c r="B42" s="171">
        <f>MAX($B$4:$B41)+1</f>
        <v>39</v>
      </c>
      <c r="C42" s="172" t="s">
        <v>4491</v>
      </c>
      <c r="D42" s="173" t="s">
        <v>6478</v>
      </c>
      <c r="E42" s="20" t="str">
        <f ca="1">IF($F42="-", "追加", VLOOKUP($A42, summary!$H:$O, 6, FALSE))</f>
        <v>追加</v>
      </c>
      <c r="F42" s="20" t="str">
        <f ca="1">IF(VLOOKUP($A42, summary!$H:$O, 7, FALSE)="追加", "-", VLOOKUP($A42, summary!$H:$O, 7, FALSE))</f>
        <v>-</v>
      </c>
      <c r="G42" s="174" t="s">
        <v>5220</v>
      </c>
      <c r="H42" s="176" t="s">
        <v>5312</v>
      </c>
      <c r="I42" s="176">
        <v>1</v>
      </c>
      <c r="J42" s="174"/>
      <c r="K42" s="177" t="s">
        <v>5323</v>
      </c>
      <c r="L42" s="174"/>
      <c r="M42" s="178"/>
      <c r="N42" s="93" t="s">
        <v>6326</v>
      </c>
      <c r="O42" s="476" t="s">
        <v>5291</v>
      </c>
      <c r="P42" s="19"/>
      <c r="Q42" s="179" t="s">
        <v>5263</v>
      </c>
    </row>
    <row r="43" spans="1:17" ht="112.5">
      <c r="A43" s="20" t="str" cm="1">
        <f t="array" aca="1" ref="A43" ca="1">VLOOKUP(RIGHT(CELL("filename",$B40),LEN(CELL("filename",$B40))-FIND("]",CELL("filename",$B40))),'外部インタフェース一覧(計算用)'!$B:$G,6,FALSE)&amp;"_"&amp;$C43&amp;"_new"</f>
        <v>REHABILITATION_PLAN_2024_FORM_0410_2021_complications_control_motor_disorder_new</v>
      </c>
      <c r="B43" s="171">
        <f>MAX($B$4:$B42)+1</f>
        <v>40</v>
      </c>
      <c r="C43" s="172" t="s">
        <v>4493</v>
      </c>
      <c r="D43" s="173" t="s">
        <v>6479</v>
      </c>
      <c r="E43" s="20" t="str">
        <f ca="1">IF($F43="-", "追加", VLOOKUP($A43, summary!$H:$O, 6, FALSE))</f>
        <v>追加</v>
      </c>
      <c r="F43" s="20" t="str">
        <f ca="1">IF(VLOOKUP($A43, summary!$H:$O, 7, FALSE)="追加", "-", VLOOKUP($A43, summary!$H:$O, 7, FALSE))</f>
        <v>-</v>
      </c>
      <c r="G43" s="174" t="s">
        <v>5220</v>
      </c>
      <c r="H43" s="176" t="s">
        <v>5312</v>
      </c>
      <c r="I43" s="176">
        <v>1</v>
      </c>
      <c r="J43" s="174"/>
      <c r="K43" s="177" t="s">
        <v>5323</v>
      </c>
      <c r="L43" s="174"/>
      <c r="M43" s="178"/>
      <c r="N43" s="93" t="s">
        <v>6326</v>
      </c>
      <c r="O43" s="476" t="s">
        <v>5291</v>
      </c>
      <c r="P43" s="19"/>
      <c r="Q43" s="179" t="s">
        <v>5263</v>
      </c>
    </row>
    <row r="44" spans="1:17" ht="123.75">
      <c r="A44" s="20" t="str" cm="1">
        <f t="array" aca="1" ref="A44" ca="1">VLOOKUP(RIGHT(CELL("filename",$B41),LEN(CELL("filename",$B41))-FIND("]",CELL("filename",$B41))),'外部インタフェース一覧(計算用)'!$B:$G,6,FALSE)&amp;"_"&amp;$C44&amp;"_new"</f>
        <v>REHABILITATION_PLAN_2024_FORM_0410_2021_complications_control_respiratory_disease_new</v>
      </c>
      <c r="B44" s="171">
        <f>MAX($B$4:$B43)+1</f>
        <v>41</v>
      </c>
      <c r="C44" s="172" t="s">
        <v>4495</v>
      </c>
      <c r="D44" s="173" t="s">
        <v>6480</v>
      </c>
      <c r="E44" s="20" t="str">
        <f ca="1">IF($F44="-", "追加", VLOOKUP($A44, summary!$H:$O, 6, FALSE))</f>
        <v>追加</v>
      </c>
      <c r="F44" s="20" t="str">
        <f ca="1">IF(VLOOKUP($A44, summary!$H:$O, 7, FALSE)="追加", "-", VLOOKUP($A44, summary!$H:$O, 7, FALSE))</f>
        <v>-</v>
      </c>
      <c r="G44" s="174" t="s">
        <v>5220</v>
      </c>
      <c r="H44" s="176" t="s">
        <v>5312</v>
      </c>
      <c r="I44" s="176">
        <v>1</v>
      </c>
      <c r="J44" s="174"/>
      <c r="K44" s="177" t="s">
        <v>5323</v>
      </c>
      <c r="L44" s="174"/>
      <c r="M44" s="178"/>
      <c r="N44" s="93" t="s">
        <v>6326</v>
      </c>
      <c r="O44" s="476" t="s">
        <v>5291</v>
      </c>
      <c r="P44" s="19"/>
      <c r="Q44" s="179" t="s">
        <v>5263</v>
      </c>
    </row>
    <row r="45" spans="1:17" ht="123.75">
      <c r="A45" s="20" t="str" cm="1">
        <f t="array" aca="1" ref="A45" ca="1">VLOOKUP(RIGHT(CELL("filename",$B42),LEN(CELL("filename",$B42))-FIND("]",CELL("filename",$B42))),'外部インタフェース一覧(計算用)'!$B:$G,6,FALSE)&amp;"_"&amp;$C45&amp;"_new"</f>
        <v>REHABILITATION_PLAN_2024_FORM_0410_2021_complications_control_circulatory_disease_new</v>
      </c>
      <c r="B45" s="171">
        <f>MAX($B$4:$B44)+1</f>
        <v>42</v>
      </c>
      <c r="C45" s="172" t="s">
        <v>4497</v>
      </c>
      <c r="D45" s="173" t="s">
        <v>6481</v>
      </c>
      <c r="E45" s="20" t="str">
        <f ca="1">IF($F45="-", "追加", VLOOKUP($A45, summary!$H:$O, 6, FALSE))</f>
        <v>追加</v>
      </c>
      <c r="F45" s="20" t="str">
        <f ca="1">IF(VLOOKUP($A45, summary!$H:$O, 7, FALSE)="追加", "-", VLOOKUP($A45, summary!$H:$O, 7, FALSE))</f>
        <v>-</v>
      </c>
      <c r="G45" s="174" t="s">
        <v>5220</v>
      </c>
      <c r="H45" s="176" t="s">
        <v>5312</v>
      </c>
      <c r="I45" s="176">
        <v>1</v>
      </c>
      <c r="J45" s="174"/>
      <c r="K45" s="177" t="s">
        <v>5323</v>
      </c>
      <c r="L45" s="174"/>
      <c r="M45" s="178"/>
      <c r="N45" s="93" t="s">
        <v>6326</v>
      </c>
      <c r="O45" s="476" t="s">
        <v>5291</v>
      </c>
      <c r="P45" s="19"/>
      <c r="Q45" s="179" t="s">
        <v>5263</v>
      </c>
    </row>
    <row r="46" spans="1:17" ht="135">
      <c r="A46" s="20" t="str" cm="1">
        <f t="array" aca="1" ref="A46" ca="1">VLOOKUP(RIGHT(CELL("filename",$B43),LEN(CELL("filename",$B43))-FIND("]",CELL("filename",$B43))),'外部インタフェース一覧(計算用)'!$B:$G,6,FALSE)&amp;"_"&amp;$C46&amp;"_new"</f>
        <v>REHABILITATION_PLAN_2024_FORM_0410_2021_complications_control_digestive_system_disease_new</v>
      </c>
      <c r="B46" s="171">
        <f>MAX($B$4:$B45)+1</f>
        <v>43</v>
      </c>
      <c r="C46" s="172" t="s">
        <v>4499</v>
      </c>
      <c r="D46" s="173" t="s">
        <v>6482</v>
      </c>
      <c r="E46" s="20" t="str">
        <f ca="1">IF($F46="-", "追加", VLOOKUP($A46, summary!$H:$O, 6, FALSE))</f>
        <v>追加</v>
      </c>
      <c r="F46" s="20" t="str">
        <f ca="1">IF(VLOOKUP($A46, summary!$H:$O, 7, FALSE)="追加", "-", VLOOKUP($A46, summary!$H:$O, 7, FALSE))</f>
        <v>-</v>
      </c>
      <c r="G46" s="174" t="s">
        <v>5220</v>
      </c>
      <c r="H46" s="176" t="s">
        <v>5312</v>
      </c>
      <c r="I46" s="176">
        <v>1</v>
      </c>
      <c r="J46" s="174"/>
      <c r="K46" s="177" t="s">
        <v>5323</v>
      </c>
      <c r="L46" s="174"/>
      <c r="M46" s="178"/>
      <c r="N46" s="93" t="s">
        <v>6326</v>
      </c>
      <c r="O46" s="476" t="s">
        <v>5291</v>
      </c>
      <c r="P46" s="19"/>
      <c r="Q46" s="179" t="s">
        <v>5263</v>
      </c>
    </row>
    <row r="47" spans="1:17" ht="112.5">
      <c r="A47" s="20" t="str" cm="1">
        <f t="array" aca="1" ref="A47" ca="1">VLOOKUP(RIGHT(CELL("filename",$B44),LEN(CELL("filename",$B44))-FIND("]",CELL("filename",$B44))),'外部インタフェース一覧(計算用)'!$B:$G,6,FALSE)&amp;"_"&amp;$C47&amp;"_new"</f>
        <v>REHABILITATION_PLAN_2024_FORM_0410_2021_complications_control_kidney_disease_new</v>
      </c>
      <c r="B47" s="171">
        <f>MAX($B$4:$B46)+1</f>
        <v>44</v>
      </c>
      <c r="C47" s="172" t="s">
        <v>4501</v>
      </c>
      <c r="D47" s="173" t="s">
        <v>6483</v>
      </c>
      <c r="E47" s="20" t="str">
        <f ca="1">IF($F47="-", "追加", VLOOKUP($A47, summary!$H:$O, 6, FALSE))</f>
        <v>追加</v>
      </c>
      <c r="F47" s="20" t="str">
        <f ca="1">IF(VLOOKUP($A47, summary!$H:$O, 7, FALSE)="追加", "-", VLOOKUP($A47, summary!$H:$O, 7, FALSE))</f>
        <v>-</v>
      </c>
      <c r="G47" s="174" t="s">
        <v>5220</v>
      </c>
      <c r="H47" s="176" t="s">
        <v>5312</v>
      </c>
      <c r="I47" s="176">
        <v>1</v>
      </c>
      <c r="J47" s="174"/>
      <c r="K47" s="177" t="s">
        <v>5323</v>
      </c>
      <c r="L47" s="174"/>
      <c r="M47" s="178"/>
      <c r="N47" s="93" t="s">
        <v>6326</v>
      </c>
      <c r="O47" s="476" t="s">
        <v>5291</v>
      </c>
      <c r="P47" s="19"/>
      <c r="Q47" s="179" t="s">
        <v>5263</v>
      </c>
    </row>
    <row r="48" spans="1:17" ht="123.75">
      <c r="A48" s="20" t="str" cm="1">
        <f t="array" aca="1" ref="A48" ca="1">VLOOKUP(RIGHT(CELL("filename",$B45),LEN(CELL("filename",$B45))-FIND("]",CELL("filename",$B45))),'外部インタフェース一覧(計算用)'!$B:$G,6,FALSE)&amp;"_"&amp;$C48&amp;"_new"</f>
        <v>REHABILITATION_PLAN_2024_FORM_0410_2021_complications_control_endocrine_disease_new</v>
      </c>
      <c r="B48" s="171">
        <f>MAX($B$4:$B47)+1</f>
        <v>45</v>
      </c>
      <c r="C48" s="172" t="s">
        <v>4503</v>
      </c>
      <c r="D48" s="173" t="s">
        <v>6484</v>
      </c>
      <c r="E48" s="20" t="str">
        <f ca="1">IF($F48="-", "追加", VLOOKUP($A48, summary!$H:$O, 6, FALSE))</f>
        <v>追加</v>
      </c>
      <c r="F48" s="20" t="str">
        <f ca="1">IF(VLOOKUP($A48, summary!$H:$O, 7, FALSE)="追加", "-", VLOOKUP($A48, summary!$H:$O, 7, FALSE))</f>
        <v>-</v>
      </c>
      <c r="G48" s="174" t="s">
        <v>5220</v>
      </c>
      <c r="H48" s="176" t="s">
        <v>5312</v>
      </c>
      <c r="I48" s="176">
        <v>1</v>
      </c>
      <c r="J48" s="174"/>
      <c r="K48" s="177" t="s">
        <v>5323</v>
      </c>
      <c r="L48" s="174"/>
      <c r="M48" s="178"/>
      <c r="N48" s="93" t="s">
        <v>6326</v>
      </c>
      <c r="O48" s="476" t="s">
        <v>5291</v>
      </c>
      <c r="P48" s="19"/>
      <c r="Q48" s="179" t="s">
        <v>5263</v>
      </c>
    </row>
    <row r="49" spans="1:17" ht="112.5">
      <c r="A49" s="20" t="str" cm="1">
        <f t="array" aca="1" ref="A49" ca="1">VLOOKUP(RIGHT(CELL("filename",$B46),LEN(CELL("filename",$B46))-FIND("]",CELL("filename",$B46))),'外部インタフェース一覧(計算用)'!$B:$G,6,FALSE)&amp;"_"&amp;$C49&amp;"_new"</f>
        <v>REHABILITATION_PLAN_2024_FORM_0410_2021_complications_control_skin_disease_new</v>
      </c>
      <c r="B49" s="171">
        <f>MAX($B$4:$B48)+1</f>
        <v>46</v>
      </c>
      <c r="C49" s="172" t="s">
        <v>4505</v>
      </c>
      <c r="D49" s="173" t="s">
        <v>6485</v>
      </c>
      <c r="E49" s="20" t="str">
        <f ca="1">IF($F49="-", "追加", VLOOKUP($A49, summary!$H:$O, 6, FALSE))</f>
        <v>追加</v>
      </c>
      <c r="F49" s="20" t="str">
        <f ca="1">IF(VLOOKUP($A49, summary!$H:$O, 7, FALSE)="追加", "-", VLOOKUP($A49, summary!$H:$O, 7, FALSE))</f>
        <v>-</v>
      </c>
      <c r="G49" s="174" t="s">
        <v>5220</v>
      </c>
      <c r="H49" s="176" t="s">
        <v>5312</v>
      </c>
      <c r="I49" s="176">
        <v>1</v>
      </c>
      <c r="J49" s="174"/>
      <c r="K49" s="177" t="s">
        <v>5323</v>
      </c>
      <c r="L49" s="174"/>
      <c r="M49" s="178"/>
      <c r="N49" s="93" t="s">
        <v>6326</v>
      </c>
      <c r="O49" s="476" t="s">
        <v>5291</v>
      </c>
      <c r="P49" s="19"/>
      <c r="Q49" s="179" t="s">
        <v>5263</v>
      </c>
    </row>
    <row r="50" spans="1:17" ht="123.75">
      <c r="A50" s="20" t="str" cm="1">
        <f t="array" aca="1" ref="A50" ca="1">VLOOKUP(RIGHT(CELL("filename",$B47),LEN(CELL("filename",$B47))-FIND("]",CELL("filename",$B47))),'外部インタフェース一覧(計算用)'!$B:$G,6,FALSE)&amp;"_"&amp;$C50&amp;"_new"</f>
        <v>REHABILITATION_PLAN_2024_FORM_0410_2021_complications_control_neurological_disease_new</v>
      </c>
      <c r="B50" s="171">
        <f>MAX($B$4:$B49)+1</f>
        <v>47</v>
      </c>
      <c r="C50" s="172" t="s">
        <v>4507</v>
      </c>
      <c r="D50" s="173" t="s">
        <v>6486</v>
      </c>
      <c r="E50" s="20" t="str">
        <f ca="1">IF($F50="-", "追加", VLOOKUP($A50, summary!$H:$O, 6, FALSE))</f>
        <v>追加</v>
      </c>
      <c r="F50" s="20" t="str">
        <f ca="1">IF(VLOOKUP($A50, summary!$H:$O, 7, FALSE)="追加", "-", VLOOKUP($A50, summary!$H:$O, 7, FALSE))</f>
        <v>-</v>
      </c>
      <c r="G50" s="174" t="s">
        <v>5220</v>
      </c>
      <c r="H50" s="176" t="s">
        <v>5312</v>
      </c>
      <c r="I50" s="176">
        <v>1</v>
      </c>
      <c r="J50" s="174"/>
      <c r="K50" s="177" t="s">
        <v>5323</v>
      </c>
      <c r="L50" s="174"/>
      <c r="M50" s="178"/>
      <c r="N50" s="93" t="s">
        <v>6326</v>
      </c>
      <c r="O50" s="476" t="s">
        <v>5291</v>
      </c>
      <c r="P50" s="19"/>
      <c r="Q50" s="179" t="s">
        <v>5263</v>
      </c>
    </row>
    <row r="51" spans="1:17" ht="101.25">
      <c r="A51" s="20" t="str" cm="1">
        <f t="array" aca="1" ref="A51" ca="1">VLOOKUP(RIGHT(CELL("filename",$B48),LEN(CELL("filename",$B48))-FIND("]",CELL("filename",$B48))),'外部インタフェース一覧(計算用)'!$B:$G,6,FALSE)&amp;"_"&amp;$C51&amp;"_new"</f>
        <v>REHABILITATION_PLAN_2024_FORM_0410_2021_complications_control_other_new</v>
      </c>
      <c r="B51" s="171">
        <f>MAX($B$4:$B50)+1</f>
        <v>48</v>
      </c>
      <c r="C51" s="172" t="s">
        <v>6487</v>
      </c>
      <c r="D51" s="173" t="s">
        <v>6488</v>
      </c>
      <c r="E51" s="20" t="str">
        <f ca="1">IF($F51="-", "追加", VLOOKUP($A51, summary!$H:$O, 6, FALSE))</f>
        <v>追加</v>
      </c>
      <c r="F51" s="20" t="str">
        <f ca="1">IF(VLOOKUP($A51, summary!$H:$O, 7, FALSE)="追加", "-", VLOOKUP($A51, summary!$H:$O, 7, FALSE))</f>
        <v>-</v>
      </c>
      <c r="G51" s="174" t="s">
        <v>5220</v>
      </c>
      <c r="H51" s="176" t="s">
        <v>5312</v>
      </c>
      <c r="I51" s="176">
        <v>1</v>
      </c>
      <c r="J51" s="174"/>
      <c r="K51" s="177" t="s">
        <v>5323</v>
      </c>
      <c r="L51" s="174"/>
      <c r="M51" s="178"/>
      <c r="N51" s="93" t="s">
        <v>6326</v>
      </c>
      <c r="O51" s="476" t="s">
        <v>5291</v>
      </c>
      <c r="P51" s="19"/>
      <c r="Q51" s="179" t="s">
        <v>5263</v>
      </c>
    </row>
    <row r="52" spans="1:17" ht="112.5">
      <c r="A52" s="20" t="str" cm="1">
        <f t="array" aca="1" ref="A52" ca="1">VLOOKUP(RIGHT(CELL("filename",$B49),LEN(CELL("filename",$B49))-FIND("]",CELL("filename",$B49))),'外部インタフェース一覧(計算用)'!$B:$G,6,FALSE)&amp;"_"&amp;$C52&amp;"_new"</f>
        <v>REHABILITATION_PLAN_2024_FORM_0410_2021_complications_control_other_content_new</v>
      </c>
      <c r="B52" s="171">
        <f>MAX($B$4:$B51)+1</f>
        <v>49</v>
      </c>
      <c r="C52" s="172" t="s">
        <v>4632</v>
      </c>
      <c r="D52" s="173" t="s">
        <v>6489</v>
      </c>
      <c r="E52" s="20" t="str">
        <f ca="1">IF($F52="-", "追加", VLOOKUP($A52, summary!$H:$O, 6, FALSE))</f>
        <v>追加</v>
      </c>
      <c r="F52" s="20" t="str">
        <f ca="1">IF(VLOOKUP($A52, summary!$H:$O, 7, FALSE)="追加", "-", VLOOKUP($A52, summary!$H:$O, 7, FALSE))</f>
        <v>-</v>
      </c>
      <c r="G52" s="174" t="s">
        <v>5220</v>
      </c>
      <c r="H52" s="175" t="s">
        <v>6490</v>
      </c>
      <c r="I52" s="176">
        <v>50</v>
      </c>
      <c r="J52" s="174"/>
      <c r="K52" s="177"/>
      <c r="L52" s="174"/>
      <c r="M52" s="178"/>
      <c r="N52" s="93"/>
      <c r="O52" s="540" t="str">
        <f>D51&amp;"=1：ありの場合入力可能"</f>
        <v>健康状態、経過　合併症　その他=1：ありの場合入力可能</v>
      </c>
      <c r="P52" s="71" t="s">
        <v>5605</v>
      </c>
      <c r="Q52" s="179" t="s">
        <v>6491</v>
      </c>
    </row>
    <row r="53" spans="1:17" ht="40.5" customHeight="1">
      <c r="A53" s="20" t="str" cm="1">
        <f t="array" aca="1" ref="A53" ca="1">VLOOKUP(RIGHT(CELL("filename",$B49),LEN(CELL("filename",$B49))-FIND("]",CELL("filename",$B49))),'外部インタフェース一覧(計算用)'!$B:$G,6,FALSE)&amp;"_"&amp;$C53&amp;"_new"</f>
        <v>REHABILITATION_PLAN_2024_FORM_0410_2021_complications_control_new</v>
      </c>
      <c r="B53" s="171">
        <f>MAX($B$4:$B52)+1</f>
        <v>50</v>
      </c>
      <c r="C53" s="172" t="s">
        <v>6492</v>
      </c>
      <c r="D53" s="173" t="s">
        <v>6493</v>
      </c>
      <c r="E53" s="20" t="str">
        <f ca="1">IF($F53="-", "追加", VLOOKUP($A53, summary!$H:$O, 6, FALSE))</f>
        <v>追加</v>
      </c>
      <c r="F53" s="20" t="str">
        <f ca="1">IF(VLOOKUP($A53, summary!$H:$O, 7, FALSE)="追加", "-", VLOOKUP($A53, summary!$H:$O, 7, FALSE))</f>
        <v>-</v>
      </c>
      <c r="G53" s="174" t="s">
        <v>6423</v>
      </c>
      <c r="H53" s="173" t="s">
        <v>6255</v>
      </c>
      <c r="I53" s="176">
        <v>30</v>
      </c>
      <c r="J53" s="174"/>
      <c r="K53" s="177"/>
      <c r="L53" s="174"/>
      <c r="M53" s="178"/>
      <c r="N53" s="93"/>
      <c r="O53" s="540" t="str">
        <f>D29&amp;"～"&amp;D51&amp;"のいずれかが1：ありの場合入力可能"</f>
        <v>健康状態、経過　合併症　脳血管疾患
～健康状態、経過　合併症　その他のいずれかが1：ありの場合入力可能</v>
      </c>
      <c r="P53" s="71" t="s">
        <v>5605</v>
      </c>
      <c r="Q53" s="179" t="s">
        <v>5336</v>
      </c>
    </row>
    <row r="54" spans="1:17" ht="101.25">
      <c r="A54" s="20" t="str" cm="1">
        <f t="array" aca="1" ref="A54" ca="1">VLOOKUP(RIGHT(CELL("filename",$B50),LEN(CELL("filename",$B50))-FIND("]",CELL("filename",$B50))),'外部インタフェース一覧(計算用)'!$B:$G,6,FALSE)&amp;"_"&amp;$C54&amp;"_new"</f>
        <v>REHABILITATION_PLAN_2024_FORM_0410_2021_implementation_status_new</v>
      </c>
      <c r="B54" s="171">
        <f>MAX($B$4:$B53)+1</f>
        <v>51</v>
      </c>
      <c r="C54" s="172" t="s">
        <v>6494</v>
      </c>
      <c r="D54" s="173" t="s">
        <v>6495</v>
      </c>
      <c r="E54" s="20" t="str">
        <f ca="1">IF($F54="-", "追加", VLOOKUP($A54, summary!$H:$O, 6, FALSE))</f>
        <v>implementation_status</v>
      </c>
      <c r="F54" s="20" t="str">
        <f ca="1">IF(VLOOKUP($A54, summary!$H:$O, 7, FALSE)="追加", "-", VLOOKUP($A54, summary!$H:$O, 7, FALSE))</f>
        <v>これまでのリハビリテーションの実施状況（プログラムの実施内容、頻度、量等）</v>
      </c>
      <c r="G54" s="174" t="s">
        <v>6296</v>
      </c>
      <c r="H54" s="173" t="s">
        <v>5415</v>
      </c>
      <c r="I54" s="174">
        <v>166</v>
      </c>
      <c r="J54" s="174"/>
      <c r="K54" s="181"/>
      <c r="L54" s="174"/>
      <c r="M54" s="178"/>
      <c r="N54" s="27" t="s">
        <v>5355</v>
      </c>
      <c r="O54" s="182" t="s">
        <v>5291</v>
      </c>
      <c r="P54" s="20" t="s">
        <v>5605</v>
      </c>
      <c r="Q54" s="179" t="s">
        <v>5336</v>
      </c>
    </row>
    <row r="55" spans="1:17" ht="90">
      <c r="A55" s="20" t="str" cm="1">
        <f t="array" aca="1" ref="A55" ca="1">VLOOKUP(RIGHT(CELL("filename",$B51),LEN(CELL("filename",$B51))-FIND("]",CELL("filename",$B51))),'外部インタフェース一覧(計算用)'!$B:$G,6,FALSE)&amp;"_"&amp;$C55&amp;"_new"</f>
        <v>REHABILITATION_PLAN_2024_FORM_0410_2021_management_seat_flag_new</v>
      </c>
      <c r="B55" s="171">
        <f>MAX($B$4:$B54)+1</f>
        <v>52</v>
      </c>
      <c r="C55" s="172" t="s">
        <v>2029</v>
      </c>
      <c r="D55" s="173" t="s">
        <v>6496</v>
      </c>
      <c r="E55" s="20" t="str">
        <f ca="1">IF($F55="-", "追加", VLOOKUP($A55, summary!$H:$O, 6, FALSE))</f>
        <v>management_seat_flag</v>
      </c>
      <c r="F55" s="20" t="str">
        <f ca="1">IF(VLOOKUP($A55, summary!$H:$O, 7, FALSE)="追加", "-", VLOOKUP($A55, summary!$H:$O, 7, FALSE))</f>
        <v>目標設定等支援・管理シート</v>
      </c>
      <c r="G55" s="174" t="s">
        <v>5220</v>
      </c>
      <c r="H55" s="173" t="s">
        <v>5245</v>
      </c>
      <c r="I55" s="174">
        <v>1</v>
      </c>
      <c r="J55" s="174"/>
      <c r="K55" s="181"/>
      <c r="L55" s="174"/>
      <c r="M55" s="178"/>
      <c r="N55" s="182" t="s">
        <v>6326</v>
      </c>
      <c r="O55" s="182" t="s">
        <v>5291</v>
      </c>
      <c r="P55" s="178"/>
      <c r="Q55" s="297" t="s">
        <v>5263</v>
      </c>
    </row>
    <row r="56" spans="1:17" ht="112.5">
      <c r="A56" s="20" t="str" cm="1">
        <f t="array" aca="1" ref="A56" ca="1">VLOOKUP(RIGHT(CELL("filename",$B53),LEN(CELL("filename",$B53))-FIND("]",CELL("filename",$B53))),'外部インタフェース一覧(計算用)'!$B:$G,6,FALSE)&amp;"_"&amp;$C56&amp;"_new"</f>
        <v>REHABILITATION_PLAN_2024_FORM_0410_2021_impaired_elderly_independence_degree_new</v>
      </c>
      <c r="B56" s="171">
        <f>MAX($B$4:$B55)+1</f>
        <v>53</v>
      </c>
      <c r="C56" s="172" t="s">
        <v>5264</v>
      </c>
      <c r="D56" s="20" t="s">
        <v>6497</v>
      </c>
      <c r="E56" s="20" t="str">
        <f ca="1">IF($F56="-", "追加", VLOOKUP($A56, summary!$H:$O, 6, FALSE))</f>
        <v>追加</v>
      </c>
      <c r="F56" s="20" t="str">
        <f ca="1">IF(VLOOKUP($A56, summary!$H:$O, 7, FALSE)="追加", "-", VLOOKUP($A56, summary!$H:$O, 7, FALSE))</f>
        <v>-</v>
      </c>
      <c r="G56" s="174" t="s">
        <v>5220</v>
      </c>
      <c r="H56" s="173" t="s">
        <v>5245</v>
      </c>
      <c r="I56" s="174">
        <v>1</v>
      </c>
      <c r="J56" s="174"/>
      <c r="K56" s="181" t="s">
        <v>5216</v>
      </c>
      <c r="L56" s="174"/>
      <c r="M56" s="178"/>
      <c r="N56" s="182" t="s">
        <v>6498</v>
      </c>
      <c r="O56" s="182" t="s">
        <v>5291</v>
      </c>
      <c r="P56" s="178"/>
      <c r="Q56" s="297" t="s">
        <v>5263</v>
      </c>
    </row>
    <row r="57" spans="1:17" ht="112.5">
      <c r="A57" s="20" t="str" cm="1">
        <f t="array" aca="1" ref="A57" ca="1">VLOOKUP(RIGHT(CELL("filename",$B54),LEN(CELL("filename",$B54))-FIND("]",CELL("filename",$B54))),'外部インタフェース一覧(計算用)'!$B:$G,6,FALSE)&amp;"_"&amp;$C57&amp;"_new"</f>
        <v>REHABILITATION_PLAN_2024_FORM_0410_2021_dementia_elderly_independence_degree_new</v>
      </c>
      <c r="B57" s="171">
        <f>MAX($B$4:$B56)+1</f>
        <v>54</v>
      </c>
      <c r="C57" s="172" t="s">
        <v>5267</v>
      </c>
      <c r="D57" s="20" t="s">
        <v>6499</v>
      </c>
      <c r="E57" s="20" t="str">
        <f ca="1">IF($F57="-", "追加", VLOOKUP($A57, summary!$H:$O, 6, FALSE))</f>
        <v>追加</v>
      </c>
      <c r="F57" s="20" t="str">
        <f ca="1">IF(VLOOKUP($A57, summary!$H:$O, 7, FALSE)="追加", "-", VLOOKUP($A57, summary!$H:$O, 7, FALSE))</f>
        <v>-</v>
      </c>
      <c r="G57" s="174" t="s">
        <v>5220</v>
      </c>
      <c r="H57" s="173" t="s">
        <v>5245</v>
      </c>
      <c r="I57" s="174">
        <v>1</v>
      </c>
      <c r="J57" s="174"/>
      <c r="K57" s="181" t="s">
        <v>5216</v>
      </c>
      <c r="L57" s="174"/>
      <c r="M57" s="178"/>
      <c r="N57" s="182" t="s">
        <v>5318</v>
      </c>
      <c r="O57" s="182" t="s">
        <v>5291</v>
      </c>
      <c r="P57" s="178"/>
      <c r="Q57" s="297" t="s">
        <v>5263</v>
      </c>
    </row>
    <row r="58" spans="1:17" ht="101.25">
      <c r="A58" s="20" t="str" cm="1">
        <f t="array" aca="1" ref="A58" ca="1">VLOOKUP(RIGHT(CELL("filename",$B55),LEN(CELL("filename",$B55))-FIND("]",CELL("filename",$B55))),'外部インタフェース一覧(計算用)'!$B:$G,6,FALSE)&amp;"_"&amp;$C58&amp;"_new"</f>
        <v>REHABILITATION_PLAN_2024_FORM_0410_2021_muscle_weakness_status_new</v>
      </c>
      <c r="B58" s="171">
        <f>MAX($B$4:$B57)+1</f>
        <v>55</v>
      </c>
      <c r="C58" s="172" t="s">
        <v>2035</v>
      </c>
      <c r="D58" s="173" t="s">
        <v>6500</v>
      </c>
      <c r="E58" s="20" t="str">
        <f ca="1">IF($F58="-", "追加", VLOOKUP($A58, summary!$H:$O, 6, FALSE))</f>
        <v>muscle_weakness_status</v>
      </c>
      <c r="F58" s="20" t="str">
        <f ca="1">IF(VLOOKUP($A58, summary!$H:$O, 7, FALSE)="追加", "-", VLOOKUP($A58, summary!$H:$O, 7, FALSE))</f>
        <v>心身機能・構造　筋力低下_現在の状況</v>
      </c>
      <c r="G58" s="174" t="s">
        <v>5220</v>
      </c>
      <c r="H58" s="173" t="s">
        <v>5245</v>
      </c>
      <c r="I58" s="174">
        <v>1</v>
      </c>
      <c r="J58" s="174"/>
      <c r="K58" s="18" t="s">
        <v>5323</v>
      </c>
      <c r="L58" s="174"/>
      <c r="M58" s="178"/>
      <c r="N58" s="182" t="s">
        <v>6501</v>
      </c>
      <c r="O58" s="182" t="s">
        <v>5291</v>
      </c>
      <c r="P58" s="178"/>
      <c r="Q58" s="297" t="s">
        <v>5263</v>
      </c>
    </row>
    <row r="59" spans="1:17" ht="101.25">
      <c r="A59" s="20" t="str" cm="1">
        <f t="array" aca="1" ref="A59" ca="1">VLOOKUP(RIGHT(CELL("filename",$B56),LEN(CELL("filename",$B56))-FIND("]",CELL("filename",$B56))),'外部インタフェース一覧(計算用)'!$B:$G,6,FALSE)&amp;"_"&amp;$C59&amp;"_new"</f>
        <v>REHABILITATION_PLAN_2024_FORM_0410_2021_muscle_weakness_interference_new</v>
      </c>
      <c r="B59" s="171">
        <f>MAX($B$4:$B58)+1</f>
        <v>56</v>
      </c>
      <c r="C59" s="172" t="s">
        <v>2037</v>
      </c>
      <c r="D59" s="173" t="s">
        <v>6502</v>
      </c>
      <c r="E59" s="20" t="str">
        <f ca="1">IF($F59="-", "追加", VLOOKUP($A59, summary!$H:$O, 6, FALSE))</f>
        <v>muscle_weakness_interference</v>
      </c>
      <c r="F59" s="20" t="str">
        <f ca="1">IF(VLOOKUP($A59, summary!$H:$O, 7, FALSE)="追加", "-", VLOOKUP($A59, summary!$H:$O, 7, FALSE))</f>
        <v>心身機能・構造　筋力低下_活動への支障</v>
      </c>
      <c r="G59" s="174" t="s">
        <v>5220</v>
      </c>
      <c r="H59" s="173" t="s">
        <v>5245</v>
      </c>
      <c r="I59" s="174">
        <v>1</v>
      </c>
      <c r="J59" s="174"/>
      <c r="K59" s="18" t="s">
        <v>5323</v>
      </c>
      <c r="L59" s="174"/>
      <c r="M59" s="178"/>
      <c r="N59" s="182" t="s">
        <v>6501</v>
      </c>
      <c r="O59" s="182"/>
      <c r="P59" s="178"/>
      <c r="Q59" s="297" t="s">
        <v>5263</v>
      </c>
    </row>
    <row r="60" spans="1:17" ht="101.25">
      <c r="A60" s="20" t="str" cm="1">
        <f t="array" aca="1" ref="A60" ca="1">VLOOKUP(RIGHT(CELL("filename",$B57),LEN(CELL("filename",$B57))-FIND("]",CELL("filename",$B57))),'外部インタフェース一覧(計算用)'!$B:$G,6,FALSE)&amp;"_"&amp;$C60&amp;"_new"</f>
        <v>REHABILITATION_PLAN_2024_FORM_0410_2021_muscle_weakness_notices_new</v>
      </c>
      <c r="B60" s="171">
        <f>MAX($B$4:$B59)+1</f>
        <v>57</v>
      </c>
      <c r="C60" s="172" t="s">
        <v>2039</v>
      </c>
      <c r="D60" s="173" t="s">
        <v>6503</v>
      </c>
      <c r="E60" s="20" t="str">
        <f ca="1">IF($F60="-", "追加", VLOOKUP($A60, summary!$H:$O, 6, FALSE))</f>
        <v>muscle_weakness_notices</v>
      </c>
      <c r="F60" s="20" t="str">
        <f ca="1">IF(VLOOKUP($A60, summary!$H:$O, 7, FALSE)="追加", "-", VLOOKUP($A60, summary!$H:$O, 7, FALSE))</f>
        <v>心身機能・構造　筋力低下_特記事項</v>
      </c>
      <c r="G60" s="174" t="s">
        <v>6296</v>
      </c>
      <c r="H60" s="173" t="s">
        <v>5415</v>
      </c>
      <c r="I60" s="174">
        <v>15</v>
      </c>
      <c r="J60" s="174"/>
      <c r="K60" s="181"/>
      <c r="L60" s="174"/>
      <c r="M60" s="178"/>
      <c r="N60" s="182" t="s">
        <v>5355</v>
      </c>
      <c r="O60" s="182" t="s">
        <v>5291</v>
      </c>
      <c r="P60" s="178" t="s">
        <v>5335</v>
      </c>
      <c r="Q60" s="179" t="s">
        <v>5336</v>
      </c>
    </row>
    <row r="61" spans="1:17" ht="90">
      <c r="A61" s="20" t="str" cm="1">
        <f t="array" aca="1" ref="A61" ca="1">VLOOKUP(RIGHT(CELL("filename",$B58),LEN(CELL("filename",$B58))-FIND("]",CELL("filename",$B58))),'外部インタフェース一覧(計算用)'!$B:$G,6,FALSE)&amp;"_"&amp;$C61&amp;"_new"</f>
        <v>REHABILITATION_PLAN_2024_FORM_0410_2021_paralysis_status_new</v>
      </c>
      <c r="B61" s="171">
        <f>MAX($B$4:$B60)+1</f>
        <v>58</v>
      </c>
      <c r="C61" s="172" t="s">
        <v>2041</v>
      </c>
      <c r="D61" s="173" t="s">
        <v>6504</v>
      </c>
      <c r="E61" s="20" t="str">
        <f ca="1">IF($F61="-", "追加", VLOOKUP($A61, summary!$H:$O, 6, FALSE))</f>
        <v>paralysis_status</v>
      </c>
      <c r="F61" s="20" t="str">
        <f ca="1">IF(VLOOKUP($A61, summary!$H:$O, 7, FALSE)="追加", "-", VLOOKUP($A61, summary!$H:$O, 7, FALSE))</f>
        <v>心身機能・構造　麻痺_現在の状況</v>
      </c>
      <c r="G61" s="174" t="s">
        <v>5220</v>
      </c>
      <c r="H61" s="173" t="s">
        <v>5245</v>
      </c>
      <c r="I61" s="174">
        <v>1</v>
      </c>
      <c r="J61" s="174"/>
      <c r="K61" s="18" t="s">
        <v>5323</v>
      </c>
      <c r="L61" s="174"/>
      <c r="M61" s="178"/>
      <c r="N61" s="182" t="s">
        <v>6501</v>
      </c>
      <c r="O61" s="182" t="s">
        <v>5291</v>
      </c>
      <c r="P61" s="178"/>
      <c r="Q61" s="297" t="s">
        <v>5263</v>
      </c>
    </row>
    <row r="62" spans="1:17" ht="101.25">
      <c r="A62" s="20" t="str" cm="1">
        <f t="array" aca="1" ref="A62" ca="1">VLOOKUP(RIGHT(CELL("filename",$B59),LEN(CELL("filename",$B59))-FIND("]",CELL("filename",$B59))),'外部インタフェース一覧(計算用)'!$B:$G,6,FALSE)&amp;"_"&amp;$C62&amp;"_new"</f>
        <v>REHABILITATION_PLAN_2024_FORM_0410_2021_paralysis_interference_new</v>
      </c>
      <c r="B62" s="171">
        <f>MAX($B$4:$B61)+1</f>
        <v>59</v>
      </c>
      <c r="C62" s="172" t="s">
        <v>2043</v>
      </c>
      <c r="D62" s="173" t="s">
        <v>6505</v>
      </c>
      <c r="E62" s="20" t="str">
        <f ca="1">IF($F62="-", "追加", VLOOKUP($A62, summary!$H:$O, 6, FALSE))</f>
        <v>paralysis_interference</v>
      </c>
      <c r="F62" s="20" t="str">
        <f ca="1">IF(VLOOKUP($A62, summary!$H:$O, 7, FALSE)="追加", "-", VLOOKUP($A62, summary!$H:$O, 7, FALSE))</f>
        <v>心身機能・構造　麻痺_活動への支障</v>
      </c>
      <c r="G62" s="174" t="s">
        <v>5220</v>
      </c>
      <c r="H62" s="173" t="s">
        <v>5245</v>
      </c>
      <c r="I62" s="174">
        <v>1</v>
      </c>
      <c r="J62" s="174"/>
      <c r="K62" s="18" t="s">
        <v>5323</v>
      </c>
      <c r="L62" s="174"/>
      <c r="M62" s="178"/>
      <c r="N62" s="182" t="s">
        <v>6501</v>
      </c>
      <c r="O62" s="182" t="s">
        <v>5291</v>
      </c>
      <c r="P62" s="178"/>
      <c r="Q62" s="297" t="s">
        <v>5263</v>
      </c>
    </row>
    <row r="63" spans="1:17" ht="90">
      <c r="A63" s="20" t="str" cm="1">
        <f t="array" aca="1" ref="A63" ca="1">VLOOKUP(RIGHT(CELL("filename",$B60),LEN(CELL("filename",$B60))-FIND("]",CELL("filename",$B60))),'外部インタフェース一覧(計算用)'!$B:$G,6,FALSE)&amp;"_"&amp;$C63&amp;"_new"</f>
        <v>REHABILITATION_PLAN_2024_FORM_0410_2021_paralysis_notices_new</v>
      </c>
      <c r="B63" s="171">
        <f>MAX($B$4:$B62)+1</f>
        <v>60</v>
      </c>
      <c r="C63" s="172" t="s">
        <v>2045</v>
      </c>
      <c r="D63" s="173" t="s">
        <v>6506</v>
      </c>
      <c r="E63" s="20" t="str">
        <f ca="1">IF($F63="-", "追加", VLOOKUP($A63, summary!$H:$O, 6, FALSE))</f>
        <v>paralysis_notices</v>
      </c>
      <c r="F63" s="20" t="str">
        <f ca="1">IF(VLOOKUP($A63, summary!$H:$O, 7, FALSE)="追加", "-", VLOOKUP($A63, summary!$H:$O, 7, FALSE))</f>
        <v>心身機能・構造　麻痺_特記事項</v>
      </c>
      <c r="G63" s="174" t="s">
        <v>6296</v>
      </c>
      <c r="H63" s="173" t="s">
        <v>5415</v>
      </c>
      <c r="I63" s="174">
        <v>15</v>
      </c>
      <c r="J63" s="174"/>
      <c r="K63" s="181"/>
      <c r="L63" s="174"/>
      <c r="M63" s="178"/>
      <c r="N63" s="182" t="s">
        <v>5355</v>
      </c>
      <c r="O63" s="182" t="s">
        <v>5291</v>
      </c>
      <c r="P63" s="178" t="s">
        <v>5335</v>
      </c>
      <c r="Q63" s="179" t="s">
        <v>5336</v>
      </c>
    </row>
    <row r="64" spans="1:17" ht="101.25">
      <c r="A64" s="20" t="str" cm="1">
        <f t="array" aca="1" ref="A64" ca="1">VLOOKUP(RIGHT(CELL("filename",$B61),LEN(CELL("filename",$B61))-FIND("]",CELL("filename",$B61))),'外部インタフェース一覧(計算用)'!$B:$G,6,FALSE)&amp;"_"&amp;$C64&amp;"_new"</f>
        <v>REHABILITATION_PLAN_2024_FORM_0410_2021_sensory_dysfunction_status_new</v>
      </c>
      <c r="B64" s="171">
        <f>MAX($B$4:$B63)+1</f>
        <v>61</v>
      </c>
      <c r="C64" s="172" t="s">
        <v>2047</v>
      </c>
      <c r="D64" s="173" t="s">
        <v>6507</v>
      </c>
      <c r="E64" s="20" t="str">
        <f ca="1">IF($F64="-", "追加", VLOOKUP($A64, summary!$H:$O, 6, FALSE))</f>
        <v>sensory_dysfunction_status</v>
      </c>
      <c r="F64" s="20" t="str">
        <f ca="1">IF(VLOOKUP($A64, summary!$H:$O, 7, FALSE)="追加", "-", VLOOKUP($A64, summary!$H:$O, 7, FALSE))</f>
        <v>心身機能・構造　感覚機能障害_現在の状況</v>
      </c>
      <c r="G64" s="174" t="s">
        <v>5220</v>
      </c>
      <c r="H64" s="173" t="s">
        <v>5245</v>
      </c>
      <c r="I64" s="174">
        <v>1</v>
      </c>
      <c r="J64" s="174"/>
      <c r="K64" s="18" t="s">
        <v>5323</v>
      </c>
      <c r="L64" s="174"/>
      <c r="M64" s="178"/>
      <c r="N64" s="182" t="s">
        <v>6501</v>
      </c>
      <c r="O64" s="182" t="s">
        <v>5291</v>
      </c>
      <c r="P64" s="178"/>
      <c r="Q64" s="297" t="s">
        <v>5263</v>
      </c>
    </row>
    <row r="65" spans="1:17" ht="112.5">
      <c r="A65" s="20" t="str" cm="1">
        <f t="array" aca="1" ref="A65" ca="1">VLOOKUP(RIGHT(CELL("filename",$B62),LEN(CELL("filename",$B62))-FIND("]",CELL("filename",$B62))),'外部インタフェース一覧(計算用)'!$B:$G,6,FALSE)&amp;"_"&amp;$C65&amp;"_new"</f>
        <v>REHABILITATION_PLAN_2024_FORM_0410_2021_sensory_dysfunction_interference_new</v>
      </c>
      <c r="B65" s="171">
        <f>MAX($B$4:$B64)+1</f>
        <v>62</v>
      </c>
      <c r="C65" s="172" t="s">
        <v>2049</v>
      </c>
      <c r="D65" s="173" t="s">
        <v>6508</v>
      </c>
      <c r="E65" s="20" t="str">
        <f ca="1">IF($F65="-", "追加", VLOOKUP($A65, summary!$H:$O, 6, FALSE))</f>
        <v>sensory_dysfunction_interference</v>
      </c>
      <c r="F65" s="20" t="str">
        <f ca="1">IF(VLOOKUP($A65, summary!$H:$O, 7, FALSE)="追加", "-", VLOOKUP($A65, summary!$H:$O, 7, FALSE))</f>
        <v>心身機能・構造　感覚機能障害_活動への支障</v>
      </c>
      <c r="G65" s="174" t="s">
        <v>5220</v>
      </c>
      <c r="H65" s="173" t="s">
        <v>5245</v>
      </c>
      <c r="I65" s="174">
        <v>1</v>
      </c>
      <c r="J65" s="174"/>
      <c r="K65" s="18" t="s">
        <v>5323</v>
      </c>
      <c r="L65" s="174"/>
      <c r="M65" s="178"/>
      <c r="N65" s="182" t="s">
        <v>6501</v>
      </c>
      <c r="O65" s="182" t="s">
        <v>5291</v>
      </c>
      <c r="P65" s="178"/>
      <c r="Q65" s="297" t="s">
        <v>5263</v>
      </c>
    </row>
    <row r="66" spans="1:17" ht="101.25">
      <c r="A66" s="20" t="str" cm="1">
        <f t="array" aca="1" ref="A66" ca="1">VLOOKUP(RIGHT(CELL("filename",$B63),LEN(CELL("filename",$B63))-FIND("]",CELL("filename",$B63))),'外部インタフェース一覧(計算用)'!$B:$G,6,FALSE)&amp;"_"&amp;$C66&amp;"_new"</f>
        <v>REHABILITATION_PLAN_2024_FORM_0410_2021_sensory_dysfunction_notices_new</v>
      </c>
      <c r="B66" s="171">
        <f>MAX($B$4:$B65)+1</f>
        <v>63</v>
      </c>
      <c r="C66" s="172" t="s">
        <v>2051</v>
      </c>
      <c r="D66" s="173" t="s">
        <v>6509</v>
      </c>
      <c r="E66" s="20" t="str">
        <f ca="1">IF($F66="-", "追加", VLOOKUP($A66, summary!$H:$O, 6, FALSE))</f>
        <v>sensory_dysfunction_notices</v>
      </c>
      <c r="F66" s="20" t="str">
        <f ca="1">IF(VLOOKUP($A66, summary!$H:$O, 7, FALSE)="追加", "-", VLOOKUP($A66, summary!$H:$O, 7, FALSE))</f>
        <v>心身機能・構造　感覚機能障害_特記事項</v>
      </c>
      <c r="G66" s="174" t="s">
        <v>6296</v>
      </c>
      <c r="H66" s="173" t="s">
        <v>5415</v>
      </c>
      <c r="I66" s="174">
        <v>15</v>
      </c>
      <c r="J66" s="174"/>
      <c r="K66" s="181"/>
      <c r="L66" s="174"/>
      <c r="M66" s="178"/>
      <c r="N66" s="182" t="s">
        <v>5355</v>
      </c>
      <c r="O66" s="182" t="s">
        <v>5291</v>
      </c>
      <c r="P66" s="178" t="s">
        <v>5335</v>
      </c>
      <c r="Q66" s="179" t="s">
        <v>5336</v>
      </c>
    </row>
    <row r="67" spans="1:17" ht="101.25">
      <c r="A67" s="20" t="str" cm="1">
        <f t="array" aca="1" ref="A67" ca="1">VLOOKUP(RIGHT(CELL("filename",$B64),LEN(CELL("filename",$B64))-FIND("]",CELL("filename",$B64))),'外部インタフェース一覧(計算用)'!$B:$G,6,FALSE)&amp;"_"&amp;$C67&amp;"_new"</f>
        <v>REHABILITATION_PLAN_2024_FORM_0410_2021_limit_joint_range_status_new</v>
      </c>
      <c r="B67" s="171">
        <f>MAX($B$4:$B66)+1</f>
        <v>64</v>
      </c>
      <c r="C67" s="172" t="s">
        <v>2053</v>
      </c>
      <c r="D67" s="173" t="s">
        <v>6510</v>
      </c>
      <c r="E67" s="20" t="str">
        <f ca="1">IF($F67="-", "追加", VLOOKUP($A67, summary!$H:$O, 6, FALSE))</f>
        <v>limit_joint_range_status</v>
      </c>
      <c r="F67" s="20" t="str">
        <f ca="1">IF(VLOOKUP($A67, summary!$H:$O, 7, FALSE)="追加", "-", VLOOKUP($A67, summary!$H:$O, 7, FALSE))</f>
        <v>心身機能・構造　関節可動域制限_現在の状況</v>
      </c>
      <c r="G67" s="174" t="s">
        <v>5220</v>
      </c>
      <c r="H67" s="173" t="s">
        <v>5245</v>
      </c>
      <c r="I67" s="174">
        <v>1</v>
      </c>
      <c r="J67" s="174"/>
      <c r="K67" s="18" t="s">
        <v>5323</v>
      </c>
      <c r="L67" s="174"/>
      <c r="M67" s="178"/>
      <c r="N67" s="182" t="s">
        <v>6501</v>
      </c>
      <c r="O67" s="182" t="s">
        <v>5291</v>
      </c>
      <c r="P67" s="178"/>
      <c r="Q67" s="297" t="s">
        <v>5263</v>
      </c>
    </row>
    <row r="68" spans="1:17" ht="112.5">
      <c r="A68" s="20" t="str" cm="1">
        <f t="array" aca="1" ref="A68" ca="1">VLOOKUP(RIGHT(CELL("filename",$B65),LEN(CELL("filename",$B65))-FIND("]",CELL("filename",$B65))),'外部インタフェース一覧(計算用)'!$B:$G,6,FALSE)&amp;"_"&amp;$C68&amp;"_new"</f>
        <v>REHABILITATION_PLAN_2024_FORM_0410_2021_limit_joint_range_interference_new</v>
      </c>
      <c r="B68" s="171">
        <f>MAX($B$4:$B67)+1</f>
        <v>65</v>
      </c>
      <c r="C68" s="172" t="s">
        <v>2055</v>
      </c>
      <c r="D68" s="173" t="s">
        <v>6511</v>
      </c>
      <c r="E68" s="20" t="str">
        <f ca="1">IF($F68="-", "追加", VLOOKUP($A68, summary!$H:$O, 6, FALSE))</f>
        <v>limit_joint_range_interference</v>
      </c>
      <c r="F68" s="20" t="str">
        <f ca="1">IF(VLOOKUP($A68, summary!$H:$O, 7, FALSE)="追加", "-", VLOOKUP($A68, summary!$H:$O, 7, FALSE))</f>
        <v>心身機能・構造　関節可動域制限_活動への支障</v>
      </c>
      <c r="G68" s="174" t="s">
        <v>5220</v>
      </c>
      <c r="H68" s="173" t="s">
        <v>5245</v>
      </c>
      <c r="I68" s="174">
        <v>1</v>
      </c>
      <c r="J68" s="174"/>
      <c r="K68" s="18" t="s">
        <v>5323</v>
      </c>
      <c r="L68" s="174"/>
      <c r="M68" s="178"/>
      <c r="N68" s="182" t="s">
        <v>6501</v>
      </c>
      <c r="O68" s="182" t="s">
        <v>5291</v>
      </c>
      <c r="P68" s="178"/>
      <c r="Q68" s="297" t="s">
        <v>5263</v>
      </c>
    </row>
    <row r="69" spans="1:17" ht="101.25">
      <c r="A69" s="20" t="str" cm="1">
        <f t="array" aca="1" ref="A69" ca="1">VLOOKUP(RIGHT(CELL("filename",$B66),LEN(CELL("filename",$B66))-FIND("]",CELL("filename",$B66))),'外部インタフェース一覧(計算用)'!$B:$G,6,FALSE)&amp;"_"&amp;$C69&amp;"_new"</f>
        <v>REHABILITATION_PLAN_2024_FORM_0410_2021_limit_joint_range_notices_new</v>
      </c>
      <c r="B69" s="171">
        <f>MAX($B$4:$B68)+1</f>
        <v>66</v>
      </c>
      <c r="C69" s="172" t="s">
        <v>2057</v>
      </c>
      <c r="D69" s="173" t="s">
        <v>6512</v>
      </c>
      <c r="E69" s="20" t="str">
        <f ca="1">IF($F69="-", "追加", VLOOKUP($A69, summary!$H:$O, 6, FALSE))</f>
        <v>limit_joint_range_notices</v>
      </c>
      <c r="F69" s="20" t="str">
        <f ca="1">IF(VLOOKUP($A69, summary!$H:$O, 7, FALSE)="追加", "-", VLOOKUP($A69, summary!$H:$O, 7, FALSE))</f>
        <v>心身機能・構造　関節可動域制限_特記事項</v>
      </c>
      <c r="G69" s="174" t="s">
        <v>6296</v>
      </c>
      <c r="H69" s="173" t="s">
        <v>5415</v>
      </c>
      <c r="I69" s="174">
        <v>15</v>
      </c>
      <c r="J69" s="174"/>
      <c r="K69" s="181"/>
      <c r="L69" s="174"/>
      <c r="M69" s="178"/>
      <c r="N69" s="182" t="s">
        <v>5355</v>
      </c>
      <c r="O69" s="182" t="s">
        <v>5291</v>
      </c>
      <c r="P69" s="178" t="s">
        <v>5335</v>
      </c>
      <c r="Q69" s="179" t="s">
        <v>5336</v>
      </c>
    </row>
    <row r="70" spans="1:17" ht="90">
      <c r="A70" s="20" t="str" cm="1">
        <f t="array" aca="1" ref="A70" ca="1">VLOOKUP(RIGHT(CELL("filename",$B67),LEN(CELL("filename",$B67))-FIND("]",CELL("filename",$B67))),'外部インタフェース一覧(計算用)'!$B:$G,6,FALSE)&amp;"_"&amp;$C70&amp;"_new"</f>
        <v>REHABILITATION_PLAN_2024_FORM_0410_2021_dysphagia_status_new</v>
      </c>
      <c r="B70" s="171">
        <f>MAX($B$4:$B69)+1</f>
        <v>67</v>
      </c>
      <c r="C70" s="172" t="s">
        <v>2059</v>
      </c>
      <c r="D70" s="173" t="s">
        <v>6513</v>
      </c>
      <c r="E70" s="20" t="str">
        <f ca="1">IF($F70="-", "追加", VLOOKUP($A70, summary!$H:$O, 6, FALSE))</f>
        <v>dysphagia_status</v>
      </c>
      <c r="F70" s="20" t="str">
        <f ca="1">IF(VLOOKUP($A70, summary!$H:$O, 7, FALSE)="追加", "-", VLOOKUP($A70, summary!$H:$O, 7, FALSE))</f>
        <v>心身機能・構造　摂食嚥下障害_現在の状況</v>
      </c>
      <c r="G70" s="174" t="s">
        <v>5220</v>
      </c>
      <c r="H70" s="173" t="s">
        <v>5245</v>
      </c>
      <c r="I70" s="174">
        <v>1</v>
      </c>
      <c r="J70" s="174"/>
      <c r="K70" s="18" t="s">
        <v>5323</v>
      </c>
      <c r="L70" s="174"/>
      <c r="M70" s="178"/>
      <c r="N70" s="182" t="s">
        <v>6501</v>
      </c>
      <c r="O70" s="182" t="s">
        <v>5291</v>
      </c>
      <c r="P70" s="178"/>
      <c r="Q70" s="297" t="s">
        <v>5263</v>
      </c>
    </row>
    <row r="71" spans="1:17" ht="101.25">
      <c r="A71" s="20" t="str" cm="1">
        <f t="array" aca="1" ref="A71" ca="1">VLOOKUP(RIGHT(CELL("filename",$B68),LEN(CELL("filename",$B68))-FIND("]",CELL("filename",$B68))),'外部インタフェース一覧(計算用)'!$B:$G,6,FALSE)&amp;"_"&amp;$C71&amp;"_new"</f>
        <v>REHABILITATION_PLAN_2024_FORM_0410_2021_dysphagia_interference_new</v>
      </c>
      <c r="B71" s="171">
        <f>MAX($B$4:$B70)+1</f>
        <v>68</v>
      </c>
      <c r="C71" s="172" t="s">
        <v>2061</v>
      </c>
      <c r="D71" s="173" t="s">
        <v>6514</v>
      </c>
      <c r="E71" s="20" t="str">
        <f ca="1">IF($F71="-", "追加", VLOOKUP($A71, summary!$H:$O, 6, FALSE))</f>
        <v>dysphagia_interference</v>
      </c>
      <c r="F71" s="20" t="str">
        <f ca="1">IF(VLOOKUP($A71, summary!$H:$O, 7, FALSE)="追加", "-", VLOOKUP($A71, summary!$H:$O, 7, FALSE))</f>
        <v>心身機能・構造　摂食嚥下障害_活動への支障</v>
      </c>
      <c r="G71" s="174" t="s">
        <v>5220</v>
      </c>
      <c r="H71" s="173" t="s">
        <v>5245</v>
      </c>
      <c r="I71" s="174">
        <v>1</v>
      </c>
      <c r="J71" s="174"/>
      <c r="K71" s="18" t="s">
        <v>5323</v>
      </c>
      <c r="L71" s="174"/>
      <c r="M71" s="178"/>
      <c r="N71" s="182" t="s">
        <v>6501</v>
      </c>
      <c r="O71" s="182" t="s">
        <v>5291</v>
      </c>
      <c r="P71" s="178"/>
      <c r="Q71" s="297" t="s">
        <v>5263</v>
      </c>
    </row>
    <row r="72" spans="1:17" ht="90">
      <c r="A72" s="20" t="str" cm="1">
        <f t="array" aca="1" ref="A72" ca="1">VLOOKUP(RIGHT(CELL("filename",$B69),LEN(CELL("filename",$B69))-FIND("]",CELL("filename",$B69))),'外部インタフェース一覧(計算用)'!$B:$G,6,FALSE)&amp;"_"&amp;$C72&amp;"_new"</f>
        <v>REHABILITATION_PLAN_2024_FORM_0410_2021_dysphagia_notices_new</v>
      </c>
      <c r="B72" s="171">
        <f>MAX($B$4:$B71)+1</f>
        <v>69</v>
      </c>
      <c r="C72" s="172" t="s">
        <v>2063</v>
      </c>
      <c r="D72" s="173" t="s">
        <v>6515</v>
      </c>
      <c r="E72" s="20" t="str">
        <f ca="1">IF($F72="-", "追加", VLOOKUP($A72, summary!$H:$O, 6, FALSE))</f>
        <v>dysphagia_notices</v>
      </c>
      <c r="F72" s="20" t="str">
        <f ca="1">IF(VLOOKUP($A72, summary!$H:$O, 7, FALSE)="追加", "-", VLOOKUP($A72, summary!$H:$O, 7, FALSE))</f>
        <v>心身機能・構造　摂食嚥下障害_特記事項</v>
      </c>
      <c r="G72" s="174" t="s">
        <v>6296</v>
      </c>
      <c r="H72" s="173" t="s">
        <v>5415</v>
      </c>
      <c r="I72" s="174">
        <v>15</v>
      </c>
      <c r="J72" s="174"/>
      <c r="K72" s="181"/>
      <c r="L72" s="174"/>
      <c r="M72" s="178"/>
      <c r="N72" s="182" t="s">
        <v>5355</v>
      </c>
      <c r="O72" s="182" t="s">
        <v>5291</v>
      </c>
      <c r="P72" s="178" t="s">
        <v>5335</v>
      </c>
      <c r="Q72" s="179" t="s">
        <v>5336</v>
      </c>
    </row>
    <row r="73" spans="1:17" ht="101.25">
      <c r="A73" s="20" t="str" cm="1">
        <f t="array" aca="1" ref="A73" ca="1">VLOOKUP(RIGHT(CELL("filename",$B70),LEN(CELL("filename",$B70))-FIND("]",CELL("filename",$B70))),'外部インタフェース一覧(計算用)'!$B:$G,6,FALSE)&amp;"_"&amp;$C73&amp;"_new"</f>
        <v>REHABILITATION_PLAN_2024_FORM_0410_2021_alogia_dysarthria_status_new</v>
      </c>
      <c r="B73" s="171">
        <f>MAX($B$4:$B72)+1</f>
        <v>70</v>
      </c>
      <c r="C73" s="172" t="s">
        <v>2065</v>
      </c>
      <c r="D73" s="173" t="s">
        <v>6516</v>
      </c>
      <c r="E73" s="20" t="str">
        <f ca="1">IF($F73="-", "追加", VLOOKUP($A73, summary!$H:$O, 6, FALSE))</f>
        <v>alogia_dysarthria_status</v>
      </c>
      <c r="F73" s="20" t="str">
        <f ca="1">IF(VLOOKUP($A73, summary!$H:$O, 7, FALSE)="追加", "-", VLOOKUP($A73, summary!$H:$O, 7, FALSE))</f>
        <v>心身機能・構造　失語症・構音障害_現在の状況</v>
      </c>
      <c r="G73" s="174" t="s">
        <v>5220</v>
      </c>
      <c r="H73" s="173" t="s">
        <v>5245</v>
      </c>
      <c r="I73" s="174">
        <v>1</v>
      </c>
      <c r="J73" s="174"/>
      <c r="K73" s="18" t="s">
        <v>5323</v>
      </c>
      <c r="L73" s="174"/>
      <c r="M73" s="178"/>
      <c r="N73" s="182" t="s">
        <v>6501</v>
      </c>
      <c r="O73" s="182" t="s">
        <v>5291</v>
      </c>
      <c r="P73" s="178"/>
      <c r="Q73" s="297" t="s">
        <v>5263</v>
      </c>
    </row>
    <row r="74" spans="1:17" ht="112.5">
      <c r="A74" s="20" t="str" cm="1">
        <f t="array" aca="1" ref="A74" ca="1">VLOOKUP(RIGHT(CELL("filename",$B71),LEN(CELL("filename",$B71))-FIND("]",CELL("filename",$B71))),'外部インタフェース一覧(計算用)'!$B:$G,6,FALSE)&amp;"_"&amp;$C74&amp;"_new"</f>
        <v>REHABILITATION_PLAN_2024_FORM_0410_2021_alogia_dysarthria_interference_new</v>
      </c>
      <c r="B74" s="171">
        <f>MAX($B$4:$B73)+1</f>
        <v>71</v>
      </c>
      <c r="C74" s="172" t="s">
        <v>2067</v>
      </c>
      <c r="D74" s="173" t="s">
        <v>6517</v>
      </c>
      <c r="E74" s="20" t="str">
        <f ca="1">IF($F74="-", "追加", VLOOKUP($A74, summary!$H:$O, 6, FALSE))</f>
        <v>alogia_dysarthria_interference</v>
      </c>
      <c r="F74" s="20" t="str">
        <f ca="1">IF(VLOOKUP($A74, summary!$H:$O, 7, FALSE)="追加", "-", VLOOKUP($A74, summary!$H:$O, 7, FALSE))</f>
        <v>心身機能・構造　失語症・構音障害_活動への支障</v>
      </c>
      <c r="G74" s="174" t="s">
        <v>5220</v>
      </c>
      <c r="H74" s="173" t="s">
        <v>5245</v>
      </c>
      <c r="I74" s="174">
        <v>1</v>
      </c>
      <c r="J74" s="174"/>
      <c r="K74" s="18" t="s">
        <v>5323</v>
      </c>
      <c r="L74" s="174"/>
      <c r="M74" s="178"/>
      <c r="N74" s="182" t="s">
        <v>6501</v>
      </c>
      <c r="O74" s="182" t="s">
        <v>5291</v>
      </c>
      <c r="P74" s="178"/>
      <c r="Q74" s="297" t="s">
        <v>5263</v>
      </c>
    </row>
    <row r="75" spans="1:17" ht="101.25">
      <c r="A75" s="20" t="str" cm="1">
        <f t="array" aca="1" ref="A75" ca="1">VLOOKUP(RIGHT(CELL("filename",$B72),LEN(CELL("filename",$B72))-FIND("]",CELL("filename",$B72))),'外部インタフェース一覧(計算用)'!$B:$G,6,FALSE)&amp;"_"&amp;$C75&amp;"_new"</f>
        <v>REHABILITATION_PLAN_2024_FORM_0410_2021_alogia_dysarthria_notices_new</v>
      </c>
      <c r="B75" s="171">
        <f>MAX($B$4:$B74)+1</f>
        <v>72</v>
      </c>
      <c r="C75" s="172" t="s">
        <v>2069</v>
      </c>
      <c r="D75" s="173" t="s">
        <v>6518</v>
      </c>
      <c r="E75" s="20" t="str">
        <f ca="1">IF($F75="-", "追加", VLOOKUP($A75, summary!$H:$O, 6, FALSE))</f>
        <v>alogia_dysarthria_notices</v>
      </c>
      <c r="F75" s="20" t="str">
        <f ca="1">IF(VLOOKUP($A75, summary!$H:$O, 7, FALSE)="追加", "-", VLOOKUP($A75, summary!$H:$O, 7, FALSE))</f>
        <v>心身機能・構造　失語症・構音障害_特記事項</v>
      </c>
      <c r="G75" s="174" t="s">
        <v>6296</v>
      </c>
      <c r="H75" s="173" t="s">
        <v>5415</v>
      </c>
      <c r="I75" s="174">
        <v>15</v>
      </c>
      <c r="J75" s="174"/>
      <c r="K75" s="181"/>
      <c r="L75" s="174"/>
      <c r="M75" s="178"/>
      <c r="N75" s="182" t="s">
        <v>5355</v>
      </c>
      <c r="O75" s="182" t="s">
        <v>5291</v>
      </c>
      <c r="P75" s="178" t="s">
        <v>5335</v>
      </c>
      <c r="Q75" s="179" t="s">
        <v>5336</v>
      </c>
    </row>
    <row r="76" spans="1:17" ht="101.25">
      <c r="A76" s="20" t="str" cm="1">
        <f t="array" aca="1" ref="A76" ca="1">VLOOKUP(RIGHT(CELL("filename",$B73),LEN(CELL("filename",$B73))-FIND("]",CELL("filename",$B73))),'外部インタフェース一覧(計算用)'!$B:$G,6,FALSE)&amp;"_"&amp;$C76&amp;"_new"</f>
        <v>REHABILITATION_PLAN_2024_FORM_0410_2021_cognitive_dysfunction_status_new</v>
      </c>
      <c r="B76" s="171">
        <f>MAX($B$4:$B75)+1</f>
        <v>73</v>
      </c>
      <c r="C76" s="172" t="s">
        <v>2071</v>
      </c>
      <c r="D76" s="173" t="s">
        <v>6519</v>
      </c>
      <c r="E76" s="20" t="str">
        <f ca="1">IF($F76="-", "追加", VLOOKUP($A76, summary!$H:$O, 6, FALSE))</f>
        <v>cognitive_dysfunction_status</v>
      </c>
      <c r="F76" s="20" t="str">
        <f ca="1">IF(VLOOKUP($A76, summary!$H:$O, 7, FALSE)="追加", "-", VLOOKUP($A76, summary!$H:$O, 7, FALSE))</f>
        <v>心身機能・構造　見当識障害_現在の状況</v>
      </c>
      <c r="G76" s="174" t="s">
        <v>5220</v>
      </c>
      <c r="H76" s="173" t="s">
        <v>5245</v>
      </c>
      <c r="I76" s="174">
        <v>1</v>
      </c>
      <c r="J76" s="174"/>
      <c r="K76" s="18" t="s">
        <v>5323</v>
      </c>
      <c r="L76" s="174"/>
      <c r="M76" s="178"/>
      <c r="N76" s="182" t="s">
        <v>6501</v>
      </c>
      <c r="O76" s="182" t="s">
        <v>5291</v>
      </c>
      <c r="P76" s="178"/>
      <c r="Q76" s="297" t="s">
        <v>5263</v>
      </c>
    </row>
    <row r="77" spans="1:17" ht="112.5">
      <c r="A77" s="20" t="str" cm="1">
        <f t="array" aca="1" ref="A77" ca="1">VLOOKUP(RIGHT(CELL("filename",$B74),LEN(CELL("filename",$B74))-FIND("]",CELL("filename",$B74))),'外部インタフェース一覧(計算用)'!$B:$G,6,FALSE)&amp;"_"&amp;$C77&amp;"_new"</f>
        <v>REHABILITATION_PLAN_2024_FORM_0410_2021_cognitive_dysfunction_interference_new</v>
      </c>
      <c r="B77" s="171">
        <f>MAX($B$4:$B76)+1</f>
        <v>74</v>
      </c>
      <c r="C77" s="172" t="s">
        <v>2073</v>
      </c>
      <c r="D77" s="173" t="s">
        <v>6520</v>
      </c>
      <c r="E77" s="20" t="str">
        <f ca="1">IF($F77="-", "追加", VLOOKUP($A77, summary!$H:$O, 6, FALSE))</f>
        <v>cognitive_dysfunction_interference</v>
      </c>
      <c r="F77" s="20" t="str">
        <f ca="1">IF(VLOOKUP($A77, summary!$H:$O, 7, FALSE)="追加", "-", VLOOKUP($A77, summary!$H:$O, 7, FALSE))</f>
        <v>心身機能・構造　見当識障害_活動への支障</v>
      </c>
      <c r="G77" s="174" t="s">
        <v>5220</v>
      </c>
      <c r="H77" s="173" t="s">
        <v>5245</v>
      </c>
      <c r="I77" s="174">
        <v>1</v>
      </c>
      <c r="J77" s="174"/>
      <c r="K77" s="18" t="s">
        <v>5323</v>
      </c>
      <c r="L77" s="174"/>
      <c r="M77" s="178"/>
      <c r="N77" s="182" t="s">
        <v>6501</v>
      </c>
      <c r="O77" s="182" t="s">
        <v>5291</v>
      </c>
      <c r="P77" s="178"/>
      <c r="Q77" s="297" t="s">
        <v>5263</v>
      </c>
    </row>
    <row r="78" spans="1:17" ht="112.5">
      <c r="A78" s="20" t="str" cm="1">
        <f t="array" aca="1" ref="A78" ca="1">VLOOKUP(RIGHT(CELL("filename",$B75),LEN(CELL("filename",$B75))-FIND("]",CELL("filename",$B75))),'外部インタフェース一覧(計算用)'!$B:$G,6,FALSE)&amp;"_"&amp;$C78&amp;"_new"</f>
        <v>REHABILITATION_PLAN_2024_FORM_0410_2021_cognitive_dysfunction_notices_new</v>
      </c>
      <c r="B78" s="171">
        <f>MAX($B$4:$B77)+1</f>
        <v>75</v>
      </c>
      <c r="C78" s="172" t="s">
        <v>2075</v>
      </c>
      <c r="D78" s="173" t="s">
        <v>6521</v>
      </c>
      <c r="E78" s="20" t="str">
        <f ca="1">IF($F78="-", "追加", VLOOKUP($A78, summary!$H:$O, 6, FALSE))</f>
        <v>cognitive_dysfunction_notices</v>
      </c>
      <c r="F78" s="20" t="str">
        <f ca="1">IF(VLOOKUP($A78, summary!$H:$O, 7, FALSE)="追加", "-", VLOOKUP($A78, summary!$H:$O, 7, FALSE))</f>
        <v>心身機能・構造　見当識障害_特記事項</v>
      </c>
      <c r="G78" s="174" t="s">
        <v>6296</v>
      </c>
      <c r="H78" s="173" t="s">
        <v>5415</v>
      </c>
      <c r="I78" s="174">
        <v>15</v>
      </c>
      <c r="J78" s="174"/>
      <c r="K78" s="181"/>
      <c r="L78" s="174"/>
      <c r="M78" s="178"/>
      <c r="N78" s="182" t="s">
        <v>5355</v>
      </c>
      <c r="O78" s="182" t="s">
        <v>5291</v>
      </c>
      <c r="P78" s="178" t="s">
        <v>5335</v>
      </c>
      <c r="Q78" s="179" t="s">
        <v>5336</v>
      </c>
    </row>
    <row r="79" spans="1:17" ht="101.25">
      <c r="A79" s="20" t="str" cm="1">
        <f t="array" aca="1" ref="A79" ca="1">VLOOKUP(RIGHT(CELL("filename",$B76),LEN(CELL("filename",$B76))-FIND("]",CELL("filename",$B76))),'外部インタフェース一覧(計算用)'!$B:$G,6,FALSE)&amp;"_"&amp;$C79&amp;"_new"</f>
        <v>REHABILITATION_PLAN_2024_FORM_0410_2021_memory_problem_status_new</v>
      </c>
      <c r="B79" s="171">
        <f>MAX($B$4:$B78)+1</f>
        <v>76</v>
      </c>
      <c r="C79" s="172" t="s">
        <v>2077</v>
      </c>
      <c r="D79" s="173" t="s">
        <v>6522</v>
      </c>
      <c r="E79" s="20" t="str">
        <f ca="1">IF($F79="-", "追加", VLOOKUP($A79, summary!$H:$O, 6, FALSE))</f>
        <v>memory_problem_status</v>
      </c>
      <c r="F79" s="20" t="str">
        <f ca="1">IF(VLOOKUP($A79, summary!$H:$O, 7, FALSE)="追加", "-", VLOOKUP($A79, summary!$H:$O, 7, FALSE))</f>
        <v>心身機能・構造　記憶障害_現在の状況</v>
      </c>
      <c r="G79" s="174" t="s">
        <v>5220</v>
      </c>
      <c r="H79" s="173" t="s">
        <v>5245</v>
      </c>
      <c r="I79" s="174">
        <v>1</v>
      </c>
      <c r="J79" s="174"/>
      <c r="K79" s="18" t="s">
        <v>5323</v>
      </c>
      <c r="L79" s="174"/>
      <c r="M79" s="178"/>
      <c r="N79" s="182" t="s">
        <v>6501</v>
      </c>
      <c r="O79" s="182" t="s">
        <v>5291</v>
      </c>
      <c r="P79" s="178"/>
      <c r="Q79" s="297" t="s">
        <v>5263</v>
      </c>
    </row>
    <row r="80" spans="1:17" ht="101.25">
      <c r="A80" s="20" t="str" cm="1">
        <f t="array" aca="1" ref="A80" ca="1">VLOOKUP(RIGHT(CELL("filename",$B77),LEN(CELL("filename",$B77))-FIND("]",CELL("filename",$B77))),'外部インタフェース一覧(計算用)'!$B:$G,6,FALSE)&amp;"_"&amp;$C80&amp;"_new"</f>
        <v>REHABILITATION_PLAN_2024_FORM_0410_2021_memory_problem_interference_new</v>
      </c>
      <c r="B80" s="171">
        <f>MAX($B$4:$B79)+1</f>
        <v>77</v>
      </c>
      <c r="C80" s="172" t="s">
        <v>2079</v>
      </c>
      <c r="D80" s="173" t="s">
        <v>6523</v>
      </c>
      <c r="E80" s="20" t="str">
        <f ca="1">IF($F80="-", "追加", VLOOKUP($A80, summary!$H:$O, 6, FALSE))</f>
        <v>memory_problem_interference</v>
      </c>
      <c r="F80" s="20" t="str">
        <f ca="1">IF(VLOOKUP($A80, summary!$H:$O, 7, FALSE)="追加", "-", VLOOKUP($A80, summary!$H:$O, 7, FALSE))</f>
        <v>心身機能・構造　記憶障害_活動への支障</v>
      </c>
      <c r="G80" s="174" t="s">
        <v>5220</v>
      </c>
      <c r="H80" s="173" t="s">
        <v>5245</v>
      </c>
      <c r="I80" s="174">
        <v>1</v>
      </c>
      <c r="J80" s="174"/>
      <c r="K80" s="18" t="s">
        <v>5323</v>
      </c>
      <c r="L80" s="174"/>
      <c r="M80" s="178"/>
      <c r="N80" s="182" t="s">
        <v>6501</v>
      </c>
      <c r="O80" s="182" t="s">
        <v>5291</v>
      </c>
      <c r="P80" s="178"/>
      <c r="Q80" s="297" t="s">
        <v>5263</v>
      </c>
    </row>
    <row r="81" spans="1:17" ht="101.25">
      <c r="A81" s="20" t="str" cm="1">
        <f t="array" aca="1" ref="A81" ca="1">VLOOKUP(RIGHT(CELL("filename",$B78),LEN(CELL("filename",$B78))-FIND("]",CELL("filename",$B78))),'外部インタフェース一覧(計算用)'!$B:$G,6,FALSE)&amp;"_"&amp;$C81&amp;"_new"</f>
        <v>REHABILITATION_PLAN_2024_FORM_0410_2021_memory_problem_notices_new</v>
      </c>
      <c r="B81" s="171">
        <f>MAX($B$4:$B80)+1</f>
        <v>78</v>
      </c>
      <c r="C81" s="172" t="s">
        <v>2081</v>
      </c>
      <c r="D81" s="173" t="s">
        <v>6524</v>
      </c>
      <c r="E81" s="20" t="str">
        <f ca="1">IF($F81="-", "追加", VLOOKUP($A81, summary!$H:$O, 6, FALSE))</f>
        <v>memory_problem_notices</v>
      </c>
      <c r="F81" s="20" t="str">
        <f ca="1">IF(VLOOKUP($A81, summary!$H:$O, 7, FALSE)="追加", "-", VLOOKUP($A81, summary!$H:$O, 7, FALSE))</f>
        <v>心身機能・構造　記憶障害_特記事項</v>
      </c>
      <c r="G81" s="174" t="s">
        <v>6296</v>
      </c>
      <c r="H81" s="173" t="s">
        <v>5415</v>
      </c>
      <c r="I81" s="174">
        <v>15</v>
      </c>
      <c r="J81" s="174"/>
      <c r="K81" s="181"/>
      <c r="L81" s="174"/>
      <c r="M81" s="178"/>
      <c r="N81" s="182" t="s">
        <v>5355</v>
      </c>
      <c r="O81" s="182" t="s">
        <v>5291</v>
      </c>
      <c r="P81" s="178" t="s">
        <v>5335</v>
      </c>
      <c r="Q81" s="179" t="s">
        <v>5336</v>
      </c>
    </row>
    <row r="82" spans="1:17" ht="78.75">
      <c r="A82" s="20" t="str" cm="1">
        <f t="array" aca="1" ref="A82" ca="1">VLOOKUP(RIGHT(CELL("filename",$B79),LEN(CELL("filename",$B79))-FIND("]",CELL("filename",$B79))),'外部インタフェース一覧(計算用)'!$B:$G,6,FALSE)&amp;"_"&amp;$C82&amp;"_new"</f>
        <v>REHABILITATION_PLAN_2024_FORM_0410_2021_dysfunction_new</v>
      </c>
      <c r="B82" s="171">
        <f>MAX($B$4:$B81)+1</f>
        <v>79</v>
      </c>
      <c r="C82" s="172" t="s">
        <v>2083</v>
      </c>
      <c r="D82" s="173" t="s">
        <v>6525</v>
      </c>
      <c r="E82" s="20" t="str">
        <f ca="1">IF($F82="-", "追加", VLOOKUP($A82, summary!$H:$O, 6, FALSE))</f>
        <v>dysfunction</v>
      </c>
      <c r="F82" s="20" t="str">
        <f ca="1">IF(VLOOKUP($A82, summary!$H:$O, 7, FALSE)="追加", "-", VLOOKUP($A82, summary!$H:$O, 7, FALSE))</f>
        <v>心身機能・構造　高次脳機能障害</v>
      </c>
      <c r="G82" s="174" t="s">
        <v>6296</v>
      </c>
      <c r="H82" s="173" t="s">
        <v>6526</v>
      </c>
      <c r="I82" s="174">
        <v>9</v>
      </c>
      <c r="J82" s="174"/>
      <c r="K82" s="181"/>
      <c r="L82" s="174"/>
      <c r="M82" s="178"/>
      <c r="N82" s="182" t="s">
        <v>5355</v>
      </c>
      <c r="O82" s="182" t="s">
        <v>5291</v>
      </c>
      <c r="P82" s="178" t="s">
        <v>6527</v>
      </c>
      <c r="Q82" s="179" t="s">
        <v>5336</v>
      </c>
    </row>
    <row r="83" spans="1:17" ht="90">
      <c r="A83" s="20" t="str" cm="1">
        <f t="array" aca="1" ref="A83" ca="1">VLOOKUP(RIGHT(CELL("filename",$B80),LEN(CELL("filename",$B80))-FIND("]",CELL("filename",$B80))),'外部インタフェース一覧(計算用)'!$B:$G,6,FALSE)&amp;"_"&amp;$C83&amp;"_new"</f>
        <v>REHABILITATION_PLAN_2024_FORM_0410_2021_dysfunction_status_new</v>
      </c>
      <c r="B83" s="171">
        <f>MAX($B$4:$B82)+1</f>
        <v>80</v>
      </c>
      <c r="C83" s="172" t="s">
        <v>2085</v>
      </c>
      <c r="D83" s="173" t="s">
        <v>6528</v>
      </c>
      <c r="E83" s="20" t="str">
        <f ca="1">IF($F83="-", "追加", VLOOKUP($A83, summary!$H:$O, 6, FALSE))</f>
        <v>dysfunction_status</v>
      </c>
      <c r="F83" s="20" t="str">
        <f ca="1">IF(VLOOKUP($A83, summary!$H:$O, 7, FALSE)="追加", "-", VLOOKUP($A83, summary!$H:$O, 7, FALSE))</f>
        <v>心身機能・構造　高次脳機能障害_現在の状況</v>
      </c>
      <c r="G83" s="174" t="s">
        <v>5220</v>
      </c>
      <c r="H83" s="173" t="s">
        <v>5245</v>
      </c>
      <c r="I83" s="174">
        <v>1</v>
      </c>
      <c r="J83" s="174"/>
      <c r="K83" s="18" t="s">
        <v>5323</v>
      </c>
      <c r="L83" s="174"/>
      <c r="M83" s="178"/>
      <c r="N83" s="182" t="s">
        <v>6501</v>
      </c>
      <c r="O83" s="182" t="s">
        <v>5291</v>
      </c>
      <c r="P83" s="178"/>
      <c r="Q83" s="297" t="s">
        <v>5263</v>
      </c>
    </row>
    <row r="84" spans="1:17" ht="101.25">
      <c r="A84" s="20" t="str" cm="1">
        <f t="array" aca="1" ref="A84" ca="1">VLOOKUP(RIGHT(CELL("filename",$B81),LEN(CELL("filename",$B81))-FIND("]",CELL("filename",$B81))),'外部インタフェース一覧(計算用)'!$B:$G,6,FALSE)&amp;"_"&amp;$C84&amp;"_new"</f>
        <v>REHABILITATION_PLAN_2024_FORM_0410_2021_dysfunction_interference_new</v>
      </c>
      <c r="B84" s="171">
        <f>MAX($B$4:$B83)+1</f>
        <v>81</v>
      </c>
      <c r="C84" s="172" t="s">
        <v>2087</v>
      </c>
      <c r="D84" s="173" t="s">
        <v>6529</v>
      </c>
      <c r="E84" s="20" t="str">
        <f ca="1">IF($F84="-", "追加", VLOOKUP($A84, summary!$H:$O, 6, FALSE))</f>
        <v>dysfunction_interference</v>
      </c>
      <c r="F84" s="20" t="str">
        <f ca="1">IF(VLOOKUP($A84, summary!$H:$O, 7, FALSE)="追加", "-", VLOOKUP($A84, summary!$H:$O, 7, FALSE))</f>
        <v>心身機能・構造　高次脳機能障害_活動への支障</v>
      </c>
      <c r="G84" s="174" t="s">
        <v>5220</v>
      </c>
      <c r="H84" s="173" t="s">
        <v>5245</v>
      </c>
      <c r="I84" s="174">
        <v>1</v>
      </c>
      <c r="J84" s="174"/>
      <c r="K84" s="18" t="s">
        <v>5323</v>
      </c>
      <c r="L84" s="174"/>
      <c r="M84" s="178"/>
      <c r="N84" s="182" t="s">
        <v>6501</v>
      </c>
      <c r="O84" s="182" t="s">
        <v>5291</v>
      </c>
      <c r="P84" s="178"/>
      <c r="Q84" s="297" t="s">
        <v>5263</v>
      </c>
    </row>
    <row r="85" spans="1:17" ht="90">
      <c r="A85" s="20" t="str" cm="1">
        <f t="array" aca="1" ref="A85" ca="1">VLOOKUP(RIGHT(CELL("filename",$B82),LEN(CELL("filename",$B82))-FIND("]",CELL("filename",$B82))),'外部インタフェース一覧(計算用)'!$B:$G,6,FALSE)&amp;"_"&amp;$C85&amp;"_new"</f>
        <v>REHABILITATION_PLAN_2024_FORM_0410_2021_dysfunction_notices_new</v>
      </c>
      <c r="B85" s="171">
        <f>MAX($B$4:$B84)+1</f>
        <v>82</v>
      </c>
      <c r="C85" s="172" t="s">
        <v>2089</v>
      </c>
      <c r="D85" s="173" t="s">
        <v>6530</v>
      </c>
      <c r="E85" s="20" t="str">
        <f ca="1">IF($F85="-", "追加", VLOOKUP($A85, summary!$H:$O, 6, FALSE))</f>
        <v>dysfunction_notices</v>
      </c>
      <c r="F85" s="20" t="str">
        <f ca="1">IF(VLOOKUP($A85, summary!$H:$O, 7, FALSE)="追加", "-", VLOOKUP($A85, summary!$H:$O, 7, FALSE))</f>
        <v>心身機能・構造　高次脳機能障害_特記事項</v>
      </c>
      <c r="G85" s="174" t="s">
        <v>6296</v>
      </c>
      <c r="H85" s="173" t="s">
        <v>5415</v>
      </c>
      <c r="I85" s="174">
        <v>15</v>
      </c>
      <c r="J85" s="174"/>
      <c r="K85" s="181"/>
      <c r="L85" s="174"/>
      <c r="M85" s="178"/>
      <c r="N85" s="182" t="s">
        <v>5355</v>
      </c>
      <c r="O85" s="182" t="s">
        <v>5291</v>
      </c>
      <c r="P85" s="178" t="s">
        <v>5335</v>
      </c>
      <c r="Q85" s="179" t="s">
        <v>5336</v>
      </c>
    </row>
    <row r="86" spans="1:17" ht="101.25">
      <c r="A86" s="20" t="str" cm="1">
        <f t="array" aca="1" ref="A86" ca="1">VLOOKUP(RIGHT(CELL("filename",$B83),LEN(CELL("filename",$B83))-FIND("]",CELL("filename",$B83))),'外部インタフェース一覧(計算用)'!$B:$G,6,FALSE)&amp;"_"&amp;$C86&amp;"_new"</f>
        <v>REHABILITATION_PLAN_2024_FORM_0410_2021_nutrition_disorder_status_new</v>
      </c>
      <c r="B86" s="171">
        <f>MAX($B$4:$B85)+1</f>
        <v>83</v>
      </c>
      <c r="C86" s="172" t="s">
        <v>2091</v>
      </c>
      <c r="D86" s="173" t="s">
        <v>6531</v>
      </c>
      <c r="E86" s="20" t="str">
        <f ca="1">IF($F86="-", "追加", VLOOKUP($A86, summary!$H:$O, 6, FALSE))</f>
        <v>nutrition_disorder_status</v>
      </c>
      <c r="F86" s="20" t="str">
        <f ca="1">IF(VLOOKUP($A86, summary!$H:$O, 7, FALSE)="追加", "-", VLOOKUP($A86, summary!$H:$O, 7, FALSE))</f>
        <v>心身機能・構造　栄養障害_現在の状況</v>
      </c>
      <c r="G86" s="174" t="s">
        <v>5220</v>
      </c>
      <c r="H86" s="173" t="s">
        <v>5245</v>
      </c>
      <c r="I86" s="174">
        <v>1</v>
      </c>
      <c r="J86" s="174"/>
      <c r="K86" s="18" t="s">
        <v>5323</v>
      </c>
      <c r="L86" s="174"/>
      <c r="M86" s="178"/>
      <c r="N86" s="182" t="s">
        <v>6501</v>
      </c>
      <c r="O86" s="182" t="s">
        <v>5291</v>
      </c>
      <c r="P86" s="178"/>
      <c r="Q86" s="297" t="s">
        <v>5263</v>
      </c>
    </row>
    <row r="87" spans="1:17" ht="112.5">
      <c r="A87" s="20" t="str" cm="1">
        <f t="array" aca="1" ref="A87" ca="1">VLOOKUP(RIGHT(CELL("filename",$B84),LEN(CELL("filename",$B84))-FIND("]",CELL("filename",$B84))),'外部インタフェース一覧(計算用)'!$B:$G,6,FALSE)&amp;"_"&amp;$C87&amp;"_new"</f>
        <v>REHABILITATION_PLAN_2024_FORM_0410_2021_nutrition_disorder_interference_new</v>
      </c>
      <c r="B87" s="171">
        <f>MAX($B$4:$B86)+1</f>
        <v>84</v>
      </c>
      <c r="C87" s="172" t="s">
        <v>2093</v>
      </c>
      <c r="D87" s="173" t="s">
        <v>6532</v>
      </c>
      <c r="E87" s="20" t="str">
        <f ca="1">IF($F87="-", "追加", VLOOKUP($A87, summary!$H:$O, 6, FALSE))</f>
        <v>nutrition_disorder_interference</v>
      </c>
      <c r="F87" s="20" t="str">
        <f ca="1">IF(VLOOKUP($A87, summary!$H:$O, 7, FALSE)="追加", "-", VLOOKUP($A87, summary!$H:$O, 7, FALSE))</f>
        <v>心身機能・構造　栄養障害_活動への支障</v>
      </c>
      <c r="G87" s="174" t="s">
        <v>5220</v>
      </c>
      <c r="H87" s="173" t="s">
        <v>5245</v>
      </c>
      <c r="I87" s="174">
        <v>1</v>
      </c>
      <c r="J87" s="174"/>
      <c r="K87" s="18" t="s">
        <v>5323</v>
      </c>
      <c r="L87" s="174"/>
      <c r="M87" s="178"/>
      <c r="N87" s="182" t="s">
        <v>6501</v>
      </c>
      <c r="O87" s="182" t="s">
        <v>5291</v>
      </c>
      <c r="P87" s="178"/>
      <c r="Q87" s="297" t="s">
        <v>5263</v>
      </c>
    </row>
    <row r="88" spans="1:17" ht="101.25">
      <c r="A88" s="20" t="str" cm="1">
        <f t="array" aca="1" ref="A88" ca="1">VLOOKUP(RIGHT(CELL("filename",$B85),LEN(CELL("filename",$B85))-FIND("]",CELL("filename",$B85))),'外部インタフェース一覧(計算用)'!$B:$G,6,FALSE)&amp;"_"&amp;$C88&amp;"_new"</f>
        <v>REHABILITATION_PLAN_2024_FORM_0410_2021_nutrition_disorder_notices_new</v>
      </c>
      <c r="B88" s="171">
        <f>MAX($B$4:$B87)+1</f>
        <v>85</v>
      </c>
      <c r="C88" s="172" t="s">
        <v>2095</v>
      </c>
      <c r="D88" s="173" t="s">
        <v>6533</v>
      </c>
      <c r="E88" s="20" t="str">
        <f ca="1">IF($F88="-", "追加", VLOOKUP($A88, summary!$H:$O, 6, FALSE))</f>
        <v>nutrition_disorder_notices</v>
      </c>
      <c r="F88" s="20" t="str">
        <f ca="1">IF(VLOOKUP($A88, summary!$H:$O, 7, FALSE)="追加", "-", VLOOKUP($A88, summary!$H:$O, 7, FALSE))</f>
        <v>心身機能・構造　栄養障害_特記事項</v>
      </c>
      <c r="G88" s="174" t="s">
        <v>6296</v>
      </c>
      <c r="H88" s="173" t="s">
        <v>5415</v>
      </c>
      <c r="I88" s="174">
        <v>15</v>
      </c>
      <c r="J88" s="174"/>
      <c r="K88" s="181"/>
      <c r="L88" s="174"/>
      <c r="M88" s="178"/>
      <c r="N88" s="182" t="s">
        <v>5355</v>
      </c>
      <c r="O88" s="182" t="s">
        <v>5291</v>
      </c>
      <c r="P88" s="178" t="s">
        <v>5335</v>
      </c>
      <c r="Q88" s="179" t="s">
        <v>5336</v>
      </c>
    </row>
    <row r="89" spans="1:17" ht="90">
      <c r="A89" s="20" t="str" cm="1">
        <f t="array" aca="1" ref="A89" ca="1">VLOOKUP(RIGHT(CELL("filename",$B86),LEN(CELL("filename",$B86))-FIND("]",CELL("filename",$B86))),'外部インタフェース一覧(計算用)'!$B:$G,6,FALSE)&amp;"_"&amp;$C89&amp;"_new"</f>
        <v>REHABILITATION_PLAN_2024_FORM_0410_2021_piercing_pain_status_new</v>
      </c>
      <c r="B89" s="171">
        <f>MAX($B$4:$B88)+1</f>
        <v>86</v>
      </c>
      <c r="C89" s="172" t="s">
        <v>2103</v>
      </c>
      <c r="D89" s="173" t="s">
        <v>6534</v>
      </c>
      <c r="E89" s="20" t="str">
        <f ca="1">IF($F89="-", "追加", VLOOKUP($A89, summary!$H:$O, 6, FALSE))</f>
        <v>piercing_pain_status</v>
      </c>
      <c r="F89" s="20" t="str">
        <f ca="1">IF(VLOOKUP($A89, summary!$H:$O, 7, FALSE)="追加", "-", VLOOKUP($A89, summary!$H:$O, 7, FALSE))</f>
        <v>心身機能・構造　疼痛_現在の状況</v>
      </c>
      <c r="G89" s="174" t="s">
        <v>5220</v>
      </c>
      <c r="H89" s="173" t="s">
        <v>5245</v>
      </c>
      <c r="I89" s="174">
        <v>1</v>
      </c>
      <c r="J89" s="174"/>
      <c r="K89" s="18" t="s">
        <v>5323</v>
      </c>
      <c r="L89" s="174"/>
      <c r="M89" s="178"/>
      <c r="N89" s="182" t="s">
        <v>6501</v>
      </c>
      <c r="O89" s="182" t="s">
        <v>5291</v>
      </c>
      <c r="P89" s="178"/>
      <c r="Q89" s="297" t="s">
        <v>5263</v>
      </c>
    </row>
    <row r="90" spans="1:17" ht="101.25">
      <c r="A90" s="20" t="str" cm="1">
        <f t="array" aca="1" ref="A90" ca="1">VLOOKUP(RIGHT(CELL("filename",$B87),LEN(CELL("filename",$B87))-FIND("]",CELL("filename",$B87))),'外部インタフェース一覧(計算用)'!$B:$G,6,FALSE)&amp;"_"&amp;$C90&amp;"_new"</f>
        <v>REHABILITATION_PLAN_2024_FORM_0410_2021_piercing_pain_interference_new</v>
      </c>
      <c r="B90" s="171">
        <f>MAX($B$4:$B89)+1</f>
        <v>87</v>
      </c>
      <c r="C90" s="172" t="s">
        <v>2105</v>
      </c>
      <c r="D90" s="173" t="s">
        <v>6535</v>
      </c>
      <c r="E90" s="20" t="str">
        <f ca="1">IF($F90="-", "追加", VLOOKUP($A90, summary!$H:$O, 6, FALSE))</f>
        <v>piercing_pain_interference</v>
      </c>
      <c r="F90" s="20" t="str">
        <f ca="1">IF(VLOOKUP($A90, summary!$H:$O, 7, FALSE)="追加", "-", VLOOKUP($A90, summary!$H:$O, 7, FALSE))</f>
        <v>心身機能・構造　疼痛_活動への支障</v>
      </c>
      <c r="G90" s="174" t="s">
        <v>5220</v>
      </c>
      <c r="H90" s="173" t="s">
        <v>5245</v>
      </c>
      <c r="I90" s="174">
        <v>1</v>
      </c>
      <c r="J90" s="174"/>
      <c r="K90" s="18" t="s">
        <v>5323</v>
      </c>
      <c r="L90" s="174"/>
      <c r="M90" s="178"/>
      <c r="N90" s="182" t="s">
        <v>6501</v>
      </c>
      <c r="O90" s="182" t="s">
        <v>5291</v>
      </c>
      <c r="P90" s="178"/>
      <c r="Q90" s="297" t="s">
        <v>5263</v>
      </c>
    </row>
    <row r="91" spans="1:17" ht="90">
      <c r="A91" s="20" t="str" cm="1">
        <f t="array" aca="1" ref="A91" ca="1">VLOOKUP(RIGHT(CELL("filename",$B88),LEN(CELL("filename",$B88))-FIND("]",CELL("filename",$B88))),'外部インタフェース一覧(計算用)'!$B:$G,6,FALSE)&amp;"_"&amp;$C91&amp;"_new"</f>
        <v>REHABILITATION_PLAN_2024_FORM_0410_2021_piercing_pain_notice_new</v>
      </c>
      <c r="B91" s="171">
        <f>MAX($B$4:$B90)+1</f>
        <v>88</v>
      </c>
      <c r="C91" s="172" t="s">
        <v>2107</v>
      </c>
      <c r="D91" s="173" t="s">
        <v>6536</v>
      </c>
      <c r="E91" s="20" t="str">
        <f ca="1">IF($F91="-", "追加", VLOOKUP($A91, summary!$H:$O, 6, FALSE))</f>
        <v>piercing_pain_notice</v>
      </c>
      <c r="F91" s="20" t="str">
        <f ca="1">IF(VLOOKUP($A91, summary!$H:$O, 7, FALSE)="追加", "-", VLOOKUP($A91, summary!$H:$O, 7, FALSE))</f>
        <v>心身機能・構造　疼痛_特記事項</v>
      </c>
      <c r="G91" s="174" t="s">
        <v>6296</v>
      </c>
      <c r="H91" s="173" t="s">
        <v>5415</v>
      </c>
      <c r="I91" s="174">
        <v>15</v>
      </c>
      <c r="J91" s="174"/>
      <c r="K91" s="181"/>
      <c r="L91" s="174"/>
      <c r="M91" s="178"/>
      <c r="N91" s="182" t="s">
        <v>5355</v>
      </c>
      <c r="O91" s="182" t="s">
        <v>5291</v>
      </c>
      <c r="P91" s="178" t="s">
        <v>5335</v>
      </c>
      <c r="Q91" s="179" t="s">
        <v>5336</v>
      </c>
    </row>
    <row r="92" spans="1:17" ht="78.75">
      <c r="A92" s="20" t="str" cm="1">
        <f t="array" aca="1" ref="A92" ca="1">VLOOKUP(RIGHT(CELL("filename",$B89),LEN(CELL("filename",$B89))-FIND("]",CELL("filename",$B89))),'外部インタフェース一覧(計算用)'!$B:$G,6,FALSE)&amp;"_"&amp;$C92&amp;"_new"</f>
        <v>REHABILITATION_PLAN_2024_FORM_0410_2021_bpsd_status_new</v>
      </c>
      <c r="B92" s="171">
        <f>MAX($B$4:$B91)+1</f>
        <v>89</v>
      </c>
      <c r="C92" s="172" t="s">
        <v>2109</v>
      </c>
      <c r="D92" s="173" t="s">
        <v>6537</v>
      </c>
      <c r="E92" s="20" t="str">
        <f ca="1">IF($F92="-", "追加", VLOOKUP($A92, summary!$H:$O, 6, FALSE))</f>
        <v>bpsd_status</v>
      </c>
      <c r="F92" s="20" t="str">
        <f ca="1">IF(VLOOKUP($A92, summary!$H:$O, 7, FALSE)="追加", "-", VLOOKUP($A92, summary!$H:$O, 7, FALSE))</f>
        <v>心身機能・構造　精神行動障害（BPSD）_現在の状況</v>
      </c>
      <c r="G92" s="174" t="s">
        <v>5220</v>
      </c>
      <c r="H92" s="173" t="s">
        <v>5245</v>
      </c>
      <c r="I92" s="174">
        <v>1</v>
      </c>
      <c r="J92" s="174"/>
      <c r="K92" s="18" t="s">
        <v>5323</v>
      </c>
      <c r="L92" s="174"/>
      <c r="M92" s="178"/>
      <c r="N92" s="182" t="s">
        <v>6501</v>
      </c>
      <c r="O92" s="182" t="s">
        <v>5291</v>
      </c>
      <c r="P92" s="178"/>
      <c r="Q92" s="297" t="s">
        <v>5263</v>
      </c>
    </row>
    <row r="93" spans="1:17" ht="90">
      <c r="A93" s="20" t="str" cm="1">
        <f t="array" aca="1" ref="A93" ca="1">VLOOKUP(RIGHT(CELL("filename",$B90),LEN(CELL("filename",$B90))-FIND("]",CELL("filename",$B90))),'外部インタフェース一覧(計算用)'!$B:$G,6,FALSE)&amp;"_"&amp;$C93&amp;"_new"</f>
        <v>REHABILITATION_PLAN_2024_FORM_0410_2021_bpsd_interference_new</v>
      </c>
      <c r="B93" s="171">
        <f>MAX($B$4:$B92)+1</f>
        <v>90</v>
      </c>
      <c r="C93" s="172" t="s">
        <v>2111</v>
      </c>
      <c r="D93" s="173" t="s">
        <v>6538</v>
      </c>
      <c r="E93" s="20" t="str">
        <f ca="1">IF($F93="-", "追加", VLOOKUP($A93, summary!$H:$O, 6, FALSE))</f>
        <v>bpsd_interference</v>
      </c>
      <c r="F93" s="20" t="str">
        <f ca="1">IF(VLOOKUP($A93, summary!$H:$O, 7, FALSE)="追加", "-", VLOOKUP($A93, summary!$H:$O, 7, FALSE))</f>
        <v>心身機能・構造　精神行動障害（BPSD）_活動への支障</v>
      </c>
      <c r="G93" s="174" t="s">
        <v>5220</v>
      </c>
      <c r="H93" s="173" t="s">
        <v>5245</v>
      </c>
      <c r="I93" s="174">
        <v>1</v>
      </c>
      <c r="J93" s="174"/>
      <c r="K93" s="18" t="s">
        <v>5323</v>
      </c>
      <c r="L93" s="174"/>
      <c r="M93" s="178"/>
      <c r="N93" s="182" t="s">
        <v>6501</v>
      </c>
      <c r="O93" s="182" t="s">
        <v>5291</v>
      </c>
      <c r="P93" s="178"/>
      <c r="Q93" s="297" t="s">
        <v>5263</v>
      </c>
    </row>
    <row r="94" spans="1:17" ht="78.75">
      <c r="A94" s="20" t="str" cm="1">
        <f t="array" aca="1" ref="A94" ca="1">VLOOKUP(RIGHT(CELL("filename",$B91),LEN(CELL("filename",$B91))-FIND("]",CELL("filename",$B91))),'外部インタフェース一覧(計算用)'!$B:$G,6,FALSE)&amp;"_"&amp;$C94&amp;"_new"</f>
        <v>REHABILITATION_PLAN_2024_FORM_0410_2021_bpsd_notices_new</v>
      </c>
      <c r="B94" s="171">
        <f>MAX($B$4:$B93)+1</f>
        <v>91</v>
      </c>
      <c r="C94" s="172" t="s">
        <v>6539</v>
      </c>
      <c r="D94" s="173" t="s">
        <v>6540</v>
      </c>
      <c r="E94" s="20" t="str">
        <f ca="1">IF($F94="-", "追加", VLOOKUP($A94, summary!$H:$O, 6, FALSE))</f>
        <v>bpsd_notices</v>
      </c>
      <c r="F94" s="20" t="str">
        <f ca="1">IF(VLOOKUP($A94, summary!$H:$O, 7, FALSE)="追加", "-", VLOOKUP($A94, summary!$H:$O, 7, FALSE))</f>
        <v>心身機能・構造　精神行動障害（BPSD）_特記事項</v>
      </c>
      <c r="G94" s="174" t="s">
        <v>6296</v>
      </c>
      <c r="H94" s="173" t="s">
        <v>5415</v>
      </c>
      <c r="I94" s="174">
        <v>15</v>
      </c>
      <c r="J94" s="174"/>
      <c r="K94" s="181"/>
      <c r="L94" s="174"/>
      <c r="M94" s="178"/>
      <c r="N94" s="182" t="s">
        <v>5355</v>
      </c>
      <c r="O94" s="182" t="s">
        <v>5291</v>
      </c>
      <c r="P94" s="178" t="s">
        <v>5335</v>
      </c>
      <c r="Q94" s="179" t="s">
        <v>5336</v>
      </c>
    </row>
    <row r="95" spans="1:17" ht="123.75">
      <c r="A95" s="20" t="str" cm="1">
        <f t="array" aca="1" ref="A95" ca="1">VLOOKUP(RIGHT(CELL("filename",$B92),LEN(CELL("filename",$B92))-FIND("]",CELL("filename",$B92))),'外部インタフェース一覧(計算用)'!$B:$G,6,FALSE)&amp;"_"&amp;$C95&amp;"_new"</f>
        <v>REHABILITATION_PLAN_2024_FORM_0410_2021_six_minutes_walking_test_or_tug_test_flag_new</v>
      </c>
      <c r="B95" s="171">
        <f>MAX($B$4:$B94)+1</f>
        <v>92</v>
      </c>
      <c r="C95" s="172" t="s">
        <v>2115</v>
      </c>
      <c r="D95" s="173" t="s">
        <v>6541</v>
      </c>
      <c r="E95" s="20" t="str">
        <f ca="1">IF($F95="-", "追加", VLOOKUP($A95, summary!$H:$O, 6, FALSE))</f>
        <v>six_minutes_walking_test_or_tug_test_flag</v>
      </c>
      <c r="F95" s="20" t="str">
        <f ca="1">IF(VLOOKUP($A95, summary!$H:$O, 7, FALSE)="追加", "-", VLOOKUP($A95, summary!$H:$O, 7, FALSE))</f>
        <v>心身機能・構造　６分間歩行試験(m)かTimed Up &amp; Go Test(秒)を選択</v>
      </c>
      <c r="G95" s="174" t="s">
        <v>5220</v>
      </c>
      <c r="H95" s="173" t="s">
        <v>5245</v>
      </c>
      <c r="I95" s="174">
        <v>1</v>
      </c>
      <c r="J95" s="174"/>
      <c r="K95" s="18" t="s">
        <v>5323</v>
      </c>
      <c r="L95" s="174"/>
      <c r="M95" s="178"/>
      <c r="N95" s="182" t="s">
        <v>6542</v>
      </c>
      <c r="O95" s="27" t="s">
        <v>5291</v>
      </c>
      <c r="P95" s="178"/>
      <c r="Q95" s="297" t="s">
        <v>5263</v>
      </c>
    </row>
    <row r="96" spans="1:17" ht="123.75">
      <c r="A96" s="20" t="str" cm="1">
        <f t="array" aca="1" ref="A96" ca="1">VLOOKUP(RIGHT(CELL("filename",$B93),LEN(CELL("filename",$B93))-FIND("]",CELL("filename",$B93))),'外部インタフェース一覧(計算用)'!$B:$G,6,FALSE)&amp;"_"&amp;$C96&amp;"_new"</f>
        <v>REHABILITATION_PLAN_2024_FORM_0410_2021_six_minutes_walking_test_or_tug_test_status_new</v>
      </c>
      <c r="B96" s="171">
        <f>MAX($B$4:$B95)+1</f>
        <v>93</v>
      </c>
      <c r="C96" s="172" t="s">
        <v>2117</v>
      </c>
      <c r="D96" s="173" t="s">
        <v>6543</v>
      </c>
      <c r="E96" s="20" t="str">
        <f ca="1">IF($F96="-", "追加", VLOOKUP($A96, summary!$H:$O, 6, FALSE))</f>
        <v>six_minutes_walking_test_or_tug_test_status</v>
      </c>
      <c r="F96" s="20" t="str">
        <f ca="1">IF(VLOOKUP($A96, summary!$H:$O, 7, FALSE)="追加", "-", VLOOKUP($A96, summary!$H:$O, 7, FALSE))</f>
        <v>心身機能・構造　６分間歩行試験(m)かTimed Up &amp; Go Test(秒)の値</v>
      </c>
      <c r="G96" s="174" t="s">
        <v>5360</v>
      </c>
      <c r="H96" s="173" t="s">
        <v>5245</v>
      </c>
      <c r="I96" s="174">
        <v>5</v>
      </c>
      <c r="J96" s="174"/>
      <c r="K96" s="18" t="s">
        <v>5369</v>
      </c>
      <c r="L96" s="174"/>
      <c r="M96" s="27"/>
      <c r="N96" s="182" t="s">
        <v>5355</v>
      </c>
      <c r="O96" s="187" t="s">
        <v>6544</v>
      </c>
      <c r="P96" s="178"/>
      <c r="Q96" s="179" t="s">
        <v>5389</v>
      </c>
    </row>
    <row r="97" spans="1:17" ht="123.75">
      <c r="A97" s="20" t="str" cm="1">
        <f t="array" aca="1" ref="A97" ca="1">VLOOKUP(RIGHT(CELL("filename",$B94),LEN(CELL("filename",$B94))-FIND("]",CELL("filename",$B94))),'外部インタフェース一覧(計算用)'!$B:$G,6,FALSE)&amp;"_"&amp;$C97&amp;"_new"</f>
        <v>REHABILITATION_PLAN_2024_FORM_0410_2021_six_minutes_walking_test_or_tug_test_notice_new</v>
      </c>
      <c r="B97" s="171">
        <f>MAX($B$4:$B96)+1</f>
        <v>94</v>
      </c>
      <c r="C97" s="172" t="s">
        <v>2119</v>
      </c>
      <c r="D97" s="173" t="s">
        <v>6545</v>
      </c>
      <c r="E97" s="20" t="str">
        <f ca="1">IF($F97="-", "追加", VLOOKUP($A97, summary!$H:$O, 6, FALSE))</f>
        <v>six_minutes_walking_test_or_tug_test_notice</v>
      </c>
      <c r="F97" s="20" t="str">
        <f ca="1">IF(VLOOKUP($A97, summary!$H:$O, 7, FALSE)="追加", "-", VLOOKUP($A97, summary!$H:$O, 7, FALSE))</f>
        <v>心身機能・構造　６分間歩行試験(m)かTimed Up &amp; Go Test(秒)の特記事項</v>
      </c>
      <c r="G97" s="174" t="s">
        <v>6296</v>
      </c>
      <c r="H97" s="173" t="s">
        <v>5415</v>
      </c>
      <c r="I97" s="174">
        <v>15</v>
      </c>
      <c r="J97" s="174"/>
      <c r="K97" s="181"/>
      <c r="L97" s="174"/>
      <c r="M97" s="178"/>
      <c r="N97" s="182" t="s">
        <v>5355</v>
      </c>
      <c r="O97" s="182" t="s">
        <v>5291</v>
      </c>
      <c r="P97" s="178" t="s">
        <v>5335</v>
      </c>
      <c r="Q97" s="179" t="s">
        <v>5336</v>
      </c>
    </row>
    <row r="98" spans="1:17" s="379" customFormat="1" ht="112.5">
      <c r="A98" s="20" t="str" cm="1">
        <f t="array" aca="1" ref="A98" ca="1">VLOOKUP(RIGHT(CELL("filename",$B95),LEN(CELL("filename",$B95))-FIND("]",CELL("filename",$B95))),'外部インタフェース一覧(計算用)'!$B:$G,6,FALSE)&amp;"_"&amp;$C98&amp;"_new"</f>
        <v>REHABILITATION_PLAN_2024_FORM_0410_2021_medication_management_current_status_new</v>
      </c>
      <c r="B98" s="171">
        <f>MAX($B$4:$B97)+1</f>
        <v>95</v>
      </c>
      <c r="C98" s="172" t="s">
        <v>2121</v>
      </c>
      <c r="D98" s="173" t="s">
        <v>6546</v>
      </c>
      <c r="E98" s="20" t="str">
        <f ca="1">IF($F98="-", "追加", VLOOKUP($A98, summary!$H:$O, 6, FALSE))</f>
        <v>medication_management_current_status</v>
      </c>
      <c r="F98" s="20" t="str">
        <f ca="1">IF(VLOOKUP($A98, summary!$H:$O, 7, FALSE)="追加", "-", VLOOKUP($A98, summary!$H:$O, 7, FALSE))</f>
        <v>心身機能・構造　服薬管理_状況</v>
      </c>
      <c r="G98" s="174" t="s">
        <v>5220</v>
      </c>
      <c r="H98" s="173" t="s">
        <v>5245</v>
      </c>
      <c r="I98" s="174">
        <v>1</v>
      </c>
      <c r="J98" s="174"/>
      <c r="K98" s="181" t="s">
        <v>5323</v>
      </c>
      <c r="L98" s="392"/>
      <c r="M98" s="393"/>
      <c r="N98" s="182" t="s">
        <v>6547</v>
      </c>
      <c r="O98" s="394" t="s">
        <v>5291</v>
      </c>
      <c r="P98" s="393"/>
      <c r="Q98" s="297" t="s">
        <v>5263</v>
      </c>
    </row>
    <row r="99" spans="1:17" ht="112.5">
      <c r="A99" s="20" t="str" cm="1">
        <f t="array" aca="1" ref="A99" ca="1">VLOOKUP(RIGHT(CELL("filename",$B96),LEN(CELL("filename",$B96))-FIND("]",CELL("filename",$B96))),'外部インタフェース一覧(計算用)'!$B:$G,6,FALSE)&amp;"_"&amp;$C99&amp;"_new"</f>
        <v>REHABILITATION_PLAN_2024_FORM_0410_2021_medication_management_notices_new</v>
      </c>
      <c r="B99" s="171">
        <f>MAX($B$4:$B98)+1</f>
        <v>96</v>
      </c>
      <c r="C99" s="172" t="s">
        <v>2123</v>
      </c>
      <c r="D99" s="173" t="s">
        <v>6548</v>
      </c>
      <c r="E99" s="20" t="str">
        <f ca="1">IF($F99="-", "追加", VLOOKUP($A99, summary!$H:$O, 6, FALSE))</f>
        <v>medication_management_notices</v>
      </c>
      <c r="F99" s="20" t="str">
        <f ca="1">IF(VLOOKUP($A99, summary!$H:$O, 7, FALSE)="追加", "-", VLOOKUP($A99, summary!$H:$O, 7, FALSE))</f>
        <v>心身機能・構造　服薬管理_特記事項</v>
      </c>
      <c r="G99" s="174" t="s">
        <v>6296</v>
      </c>
      <c r="H99" s="173" t="s">
        <v>5415</v>
      </c>
      <c r="I99" s="174">
        <v>15</v>
      </c>
      <c r="J99" s="98"/>
      <c r="K99" s="181"/>
      <c r="L99" s="174"/>
      <c r="M99" s="178"/>
      <c r="N99" s="27" t="s">
        <v>5355</v>
      </c>
      <c r="O99" s="182" t="s">
        <v>5291</v>
      </c>
      <c r="P99" s="178" t="s">
        <v>5335</v>
      </c>
      <c r="Q99" s="179" t="s">
        <v>5336</v>
      </c>
    </row>
    <row r="100" spans="1:17" ht="90">
      <c r="A100" s="20" t="str" cm="1">
        <f t="array" aca="1" ref="A100" ca="1">VLOOKUP(RIGHT(CELL("filename",$B97),LEN(CELL("filename",$B97))-FIND("]",CELL("filename",$B97))),'外部インタフェース一覧(計算用)'!$B:$G,6,FALSE)&amp;"_"&amp;$C100&amp;"_new"</f>
        <v>REHABILITATION_PLAN_2024_FORM_0410_2021_mmse_or_hdsr_flag_new</v>
      </c>
      <c r="B100" s="171">
        <f>MAX($B$4:$B99)+1</f>
        <v>97</v>
      </c>
      <c r="C100" s="172" t="s">
        <v>2125</v>
      </c>
      <c r="D100" s="173" t="s">
        <v>6549</v>
      </c>
      <c r="E100" s="20" t="str">
        <f ca="1">IF($F100="-", "追加", VLOOKUP($A100, summary!$H:$O, 6, FALSE))</f>
        <v>mmse_or_hdsr_flag</v>
      </c>
      <c r="F100" s="20" t="str">
        <f ca="1">IF(VLOOKUP($A100, summary!$H:$O, 7, FALSE)="追加", "-", VLOOKUP($A100, summary!$H:$O, 7, FALSE))</f>
        <v>心身機能・構造　MMSEかHDS-Rを選択</v>
      </c>
      <c r="G100" s="174" t="s">
        <v>5220</v>
      </c>
      <c r="H100" s="173" t="s">
        <v>5245</v>
      </c>
      <c r="I100" s="174">
        <v>1</v>
      </c>
      <c r="J100" s="174"/>
      <c r="K100" s="181" t="s">
        <v>5323</v>
      </c>
      <c r="L100" s="174"/>
      <c r="M100" s="178"/>
      <c r="N100" s="182" t="s">
        <v>6550</v>
      </c>
      <c r="O100" s="187" t="s">
        <v>5291</v>
      </c>
      <c r="P100" s="178"/>
      <c r="Q100" s="297" t="s">
        <v>5263</v>
      </c>
    </row>
    <row r="101" spans="1:17" ht="90">
      <c r="A101" s="20" t="str" cm="1">
        <f t="array" aca="1" ref="A101" ca="1">VLOOKUP(RIGHT(CELL("filename",$B98),LEN(CELL("filename",$B98))-FIND("]",CELL("filename",$B98))),'外部インタフェース一覧(計算用)'!$B:$G,6,FALSE)&amp;"_"&amp;$C101&amp;"_new"</f>
        <v>REHABILITATION_PLAN_2024_FORM_0410_2021_mmse_or_hdsr_status_new</v>
      </c>
      <c r="B101" s="171">
        <f>MAX($B$4:$B100)+1</f>
        <v>98</v>
      </c>
      <c r="C101" s="187" t="s">
        <v>6551</v>
      </c>
      <c r="D101" s="368" t="s">
        <v>6552</v>
      </c>
      <c r="E101" s="20" t="str">
        <f ca="1">IF($F101="-", "追加", VLOOKUP($A101, summary!$H:$O, 6, FALSE))</f>
        <v>mmse_or_hdsr_status</v>
      </c>
      <c r="F101" s="20" t="str">
        <f ca="1">IF(VLOOKUP($A101, summary!$H:$O, 7, FALSE)="追加", "-", VLOOKUP($A101, summary!$H:$O, 7, FALSE))</f>
        <v>心身機能・構造　MMSEかHDS-Rの値</v>
      </c>
      <c r="G101" s="174" t="s">
        <v>5360</v>
      </c>
      <c r="H101" s="173" t="s">
        <v>5245</v>
      </c>
      <c r="I101" s="174">
        <v>2</v>
      </c>
      <c r="J101" s="174"/>
      <c r="K101" s="181" t="s">
        <v>5369</v>
      </c>
      <c r="L101" s="174"/>
      <c r="M101" s="178"/>
      <c r="N101" s="182" t="s">
        <v>5355</v>
      </c>
      <c r="O101" s="187" t="s">
        <v>6553</v>
      </c>
      <c r="P101" s="178"/>
      <c r="Q101" s="395" t="s">
        <v>6554</v>
      </c>
    </row>
    <row r="102" spans="1:17" ht="90">
      <c r="A102" s="20" t="str" cm="1">
        <f t="array" aca="1" ref="A102" ca="1">VLOOKUP(RIGHT(CELL("filename",$B99),LEN(CELL("filename",$B99))-FIND("]",CELL("filename",$B99))),'外部インタフェース一覧(計算用)'!$B:$G,6,FALSE)&amp;"_"&amp;$C102&amp;"_new"</f>
        <v>REHABILITATION_PLAN_2024_FORM_0410_2021_mmse_or_hdsr_notice_new</v>
      </c>
      <c r="B102" s="171">
        <f>MAX($B$4:$B101)+1</f>
        <v>99</v>
      </c>
      <c r="C102" s="172" t="s">
        <v>2129</v>
      </c>
      <c r="D102" s="239" t="s">
        <v>6555</v>
      </c>
      <c r="E102" s="20" t="str">
        <f ca="1">IF($F102="-", "追加", VLOOKUP($A102, summary!$H:$O, 6, FALSE))</f>
        <v>mmse_or_hdsr_notice</v>
      </c>
      <c r="F102" s="20" t="str">
        <f ca="1">IF(VLOOKUP($A102, summary!$H:$O, 7, FALSE)="追加", "-", VLOOKUP($A102, summary!$H:$O, 7, FALSE))</f>
        <v>心身機能・構造　MMSEかHDSRの特記事項</v>
      </c>
      <c r="G102" s="396" t="s">
        <v>6296</v>
      </c>
      <c r="H102" s="173" t="s">
        <v>5415</v>
      </c>
      <c r="I102" s="174">
        <v>15</v>
      </c>
      <c r="J102" s="174"/>
      <c r="K102" s="181"/>
      <c r="L102" s="174"/>
      <c r="M102" s="178"/>
      <c r="N102" s="182" t="s">
        <v>5355</v>
      </c>
      <c r="O102" s="182" t="s">
        <v>5291</v>
      </c>
      <c r="P102" s="178" t="s">
        <v>5681</v>
      </c>
      <c r="Q102" s="179" t="s">
        <v>5336</v>
      </c>
    </row>
    <row r="103" spans="1:17" ht="123.75">
      <c r="A103" s="20" t="str" cm="1">
        <f t="array" aca="1" ref="A103" ca="1">VLOOKUP(RIGHT(CELL("filename",$B100),LEN(CELL("filename",$B100))-FIND("]",CELL("filename",$B100))),'外部インタフェース一覧(計算用)'!$B:$G,6,FALSE)&amp;"_"&amp;$C103&amp;"_new"</f>
        <v>REHABILITATION_PLAN_2024_FORM_0410_2021_communication_situation_current_status_new</v>
      </c>
      <c r="B103" s="171">
        <f>MAX($B$4:$B102)+1</f>
        <v>100</v>
      </c>
      <c r="C103" s="247" t="s">
        <v>6556</v>
      </c>
      <c r="D103" s="197" t="s">
        <v>4678</v>
      </c>
      <c r="E103" s="20" t="str">
        <f ca="1">IF($F103="-", "追加", VLOOKUP($A103, summary!$H:$O, 6, FALSE))</f>
        <v>communication_situation_current_status</v>
      </c>
      <c r="F103" s="20" t="str">
        <f ca="1">IF(VLOOKUP($A103, summary!$H:$O, 7, FALSE)="追加", "-", VLOOKUP($A103, summary!$H:$O, 7, FALSE))</f>
        <v>心身機能・構造　コミュニケーションの状況</v>
      </c>
      <c r="G103" s="174" t="s">
        <v>6296</v>
      </c>
      <c r="H103" s="173" t="s">
        <v>5415</v>
      </c>
      <c r="I103" s="173">
        <v>50</v>
      </c>
      <c r="J103" s="174"/>
      <c r="K103" s="181"/>
      <c r="L103" s="174"/>
      <c r="M103" s="178"/>
      <c r="N103" s="182" t="s">
        <v>5355</v>
      </c>
      <c r="O103" s="182" t="s">
        <v>5291</v>
      </c>
      <c r="P103" s="178" t="s">
        <v>5335</v>
      </c>
      <c r="Q103" s="179" t="s">
        <v>5336</v>
      </c>
    </row>
    <row r="104" spans="1:17" ht="112.5">
      <c r="A104" s="20" t="str" cm="1">
        <f t="array" aca="1" ref="A104" ca="1">VLOOKUP(RIGHT(CELL("filename",$B101),LEN(CELL("filename",$B101))-FIND("]",CELL("filename",$B101))),'外部インタフェース一覧(計算用)'!$B:$G,6,FALSE)&amp;"_"&amp;$C104&amp;"_new"</f>
        <v>REHABILITATION_PLAN_2024_FORM_0410_2021_communication_situation_notices_new</v>
      </c>
      <c r="B104" s="171">
        <f>MAX($B$4:$B103)+1</f>
        <v>101</v>
      </c>
      <c r="C104" s="247" t="s">
        <v>6557</v>
      </c>
      <c r="D104" s="197" t="s">
        <v>6558</v>
      </c>
      <c r="E104" s="20" t="str">
        <f ca="1">IF($F104="-", "追加", VLOOKUP($A104, summary!$H:$O, 6, FALSE))</f>
        <v>追加</v>
      </c>
      <c r="F104" s="20" t="str">
        <f ca="1">IF(VLOOKUP($A104, summary!$H:$O, 7, FALSE)="追加", "-", VLOOKUP($A104, summary!$H:$O, 7, FALSE))</f>
        <v>-</v>
      </c>
      <c r="G104" s="174" t="s">
        <v>6296</v>
      </c>
      <c r="H104" s="173" t="s">
        <v>5415</v>
      </c>
      <c r="I104" s="174">
        <v>50</v>
      </c>
      <c r="J104" s="174"/>
      <c r="K104" s="181"/>
      <c r="L104" s="174"/>
      <c r="M104" s="178"/>
      <c r="N104" s="182" t="s">
        <v>5355</v>
      </c>
      <c r="O104" s="182" t="s">
        <v>5291</v>
      </c>
      <c r="P104" s="178" t="s">
        <v>5335</v>
      </c>
      <c r="Q104" s="179" t="s">
        <v>5336</v>
      </c>
    </row>
    <row r="105" spans="1:17" ht="101.25">
      <c r="A105" s="20" t="str" cm="1">
        <f t="array" aca="1" ref="A105" ca="1">VLOOKUP(RIGHT(CELL("filename",$B102),LEN(CELL("filename",$B102))-FIND("]",CELL("filename",$B102))),'外部インタフェース一覧(計算用)'!$B:$G,6,FALSE)&amp;"_"&amp;$C105&amp;"_new"</f>
        <v>REHABILITATION_PLAN_2024_FORM_0410_2021_turning_over_start_status_new</v>
      </c>
      <c r="B105" s="171">
        <f>MAX($B$4:$B104)+1</f>
        <v>102</v>
      </c>
      <c r="C105" s="172" t="s">
        <v>2133</v>
      </c>
      <c r="D105" s="173" t="s">
        <v>6559</v>
      </c>
      <c r="E105" s="20" t="str">
        <f ca="1">IF($F105="-", "追加", VLOOKUP($A105, summary!$H:$O, 6, FALSE))</f>
        <v>turning_over_start_status</v>
      </c>
      <c r="F105" s="20" t="str">
        <f ca="1">IF(VLOOKUP($A105, summary!$H:$O, 7, FALSE)="追加", "-", VLOOKUP($A105, summary!$H:$O, 7, FALSE))</f>
        <v>活動（基本動作）　寝返り_リハビリ開始時点</v>
      </c>
      <c r="G105" s="174" t="s">
        <v>5220</v>
      </c>
      <c r="H105" s="173" t="s">
        <v>5245</v>
      </c>
      <c r="I105" s="174">
        <v>1</v>
      </c>
      <c r="J105" s="174"/>
      <c r="K105" s="181" t="s">
        <v>5323</v>
      </c>
      <c r="L105" s="174"/>
      <c r="M105" s="178"/>
      <c r="N105" s="182" t="s">
        <v>6560</v>
      </c>
      <c r="O105" s="182" t="s">
        <v>5291</v>
      </c>
      <c r="P105" s="178"/>
      <c r="Q105" s="297" t="s">
        <v>5263</v>
      </c>
    </row>
    <row r="106" spans="1:17" ht="101.25">
      <c r="A106" s="20" t="str" cm="1">
        <f t="array" aca="1" ref="A106" ca="1">VLOOKUP(RIGHT(CELL("filename",$B103),LEN(CELL("filename",$B103))-FIND("]",CELL("filename",$B103))),'外部インタフェース一覧(計算用)'!$B:$G,6,FALSE)&amp;"_"&amp;$C106&amp;"_new"</f>
        <v>REHABILITATION_PLAN_2024_FORM_0410_2021_turning_over_current_status_new</v>
      </c>
      <c r="B106" s="171">
        <f>MAX($B$4:$B105)+1</f>
        <v>103</v>
      </c>
      <c r="C106" s="172" t="s">
        <v>2135</v>
      </c>
      <c r="D106" s="173" t="s">
        <v>6561</v>
      </c>
      <c r="E106" s="20" t="str">
        <f ca="1">IF($F106="-", "追加", VLOOKUP($A106, summary!$H:$O, 6, FALSE))</f>
        <v>turning_over_current_status</v>
      </c>
      <c r="F106" s="20" t="str">
        <f ca="1">IF(VLOOKUP($A106, summary!$H:$O, 7, FALSE)="追加", "-", VLOOKUP($A106, summary!$H:$O, 7, FALSE))</f>
        <v>活動（基本動作）　寝返り_現在の状況</v>
      </c>
      <c r="G106" s="174" t="s">
        <v>5220</v>
      </c>
      <c r="H106" s="173" t="s">
        <v>5245</v>
      </c>
      <c r="I106" s="174">
        <v>1</v>
      </c>
      <c r="J106" s="174"/>
      <c r="K106" s="181" t="s">
        <v>5323</v>
      </c>
      <c r="L106" s="174"/>
      <c r="M106" s="178"/>
      <c r="N106" s="182" t="s">
        <v>6547</v>
      </c>
      <c r="O106" s="182" t="s">
        <v>5291</v>
      </c>
      <c r="P106" s="178"/>
      <c r="Q106" s="297" t="s">
        <v>5263</v>
      </c>
    </row>
    <row r="107" spans="1:17" ht="90">
      <c r="A107" s="20" t="str" cm="1">
        <f t="array" aca="1" ref="A107" ca="1">VLOOKUP(RIGHT(CELL("filename",$B104),LEN(CELL("filename",$B104))-FIND("]",CELL("filename",$B104))),'外部インタフェース一覧(計算用)'!$B:$G,6,FALSE)&amp;"_"&amp;$C107&amp;"_new"</f>
        <v>REHABILITATION_PLAN_2024_FORM_0410_2021_turning_over_notices_new</v>
      </c>
      <c r="B107" s="171">
        <f>MAX($B$4:$B106)+1</f>
        <v>104</v>
      </c>
      <c r="C107" s="172" t="s">
        <v>2137</v>
      </c>
      <c r="D107" s="173" t="s">
        <v>6562</v>
      </c>
      <c r="E107" s="20" t="str">
        <f ca="1">IF($F107="-", "追加", VLOOKUP($A107, summary!$H:$O, 6, FALSE))</f>
        <v>turning_over_notices</v>
      </c>
      <c r="F107" s="20" t="str">
        <f ca="1">IF(VLOOKUP($A107, summary!$H:$O, 7, FALSE)="追加", "-", VLOOKUP($A107, summary!$H:$O, 7, FALSE))</f>
        <v>活動（基本動作）　寝返り_特記事項</v>
      </c>
      <c r="G107" s="174" t="s">
        <v>6296</v>
      </c>
      <c r="H107" s="173" t="s">
        <v>5415</v>
      </c>
      <c r="I107" s="174">
        <v>10</v>
      </c>
      <c r="J107" s="174"/>
      <c r="K107" s="181"/>
      <c r="L107" s="174"/>
      <c r="M107" s="178"/>
      <c r="N107" s="182" t="s">
        <v>5355</v>
      </c>
      <c r="O107" s="182" t="s">
        <v>5291</v>
      </c>
      <c r="P107" s="178" t="s">
        <v>5335</v>
      </c>
      <c r="Q107" s="179" t="s">
        <v>5336</v>
      </c>
    </row>
    <row r="108" spans="1:17" ht="90">
      <c r="A108" s="20" t="str" cm="1">
        <f t="array" aca="1" ref="A108" ca="1">VLOOKUP(RIGHT(CELL("filename",$B105),LEN(CELL("filename",$B105))-FIND("]",CELL("filename",$B105))),'外部インタフェース一覧(計算用)'!$B:$G,6,FALSE)&amp;"_"&amp;$C108&amp;"_new"</f>
        <v>REHABILITATION_PLAN_2024_FORM_0410_2021_get_up_start_status_new</v>
      </c>
      <c r="B108" s="171">
        <f>MAX($B$4:$B107)+1</f>
        <v>105</v>
      </c>
      <c r="C108" s="172" t="s">
        <v>2139</v>
      </c>
      <c r="D108" s="173" t="s">
        <v>6563</v>
      </c>
      <c r="E108" s="20" t="str">
        <f ca="1">IF($F108="-", "追加", VLOOKUP($A108, summary!$H:$O, 6, FALSE))</f>
        <v>get_up_start_status</v>
      </c>
      <c r="F108" s="20" t="str">
        <f ca="1">IF(VLOOKUP($A108, summary!$H:$O, 7, FALSE)="追加", "-", VLOOKUP($A108, summary!$H:$O, 7, FALSE))</f>
        <v>活動（基本動作）　起き上がり_リハビリ開始</v>
      </c>
      <c r="G108" s="174" t="s">
        <v>5220</v>
      </c>
      <c r="H108" s="173" t="s">
        <v>5245</v>
      </c>
      <c r="I108" s="174">
        <v>1</v>
      </c>
      <c r="J108" s="174"/>
      <c r="K108" s="181" t="s">
        <v>5323</v>
      </c>
      <c r="L108" s="174"/>
      <c r="M108" s="178"/>
      <c r="N108" s="182" t="s">
        <v>6547</v>
      </c>
      <c r="O108" s="182" t="s">
        <v>5291</v>
      </c>
      <c r="P108" s="178"/>
      <c r="Q108" s="297" t="s">
        <v>5263</v>
      </c>
    </row>
    <row r="109" spans="1:17" ht="101.25">
      <c r="A109" s="20" t="str" cm="1">
        <f t="array" aca="1" ref="A109" ca="1">VLOOKUP(RIGHT(CELL("filename",$B106),LEN(CELL("filename",$B106))-FIND("]",CELL("filename",$B106))),'外部インタフェース一覧(計算用)'!$B:$G,6,FALSE)&amp;"_"&amp;$C109&amp;"_new"</f>
        <v>REHABILITATION_PLAN_2024_FORM_0410_2021_get_up_current_status_new</v>
      </c>
      <c r="B109" s="171">
        <f>MAX($B$4:$B108)+1</f>
        <v>106</v>
      </c>
      <c r="C109" s="172" t="s">
        <v>2141</v>
      </c>
      <c r="D109" s="173" t="s">
        <v>6564</v>
      </c>
      <c r="E109" s="20" t="str">
        <f ca="1">IF($F109="-", "追加", VLOOKUP($A109, summary!$H:$O, 6, FALSE))</f>
        <v>get_up_current_status</v>
      </c>
      <c r="F109" s="20" t="str">
        <f ca="1">IF(VLOOKUP($A109, summary!$H:$O, 7, FALSE)="追加", "-", VLOOKUP($A109, summary!$H:$O, 7, FALSE))</f>
        <v>活動（基本動作）　起き上がり_現在の状況</v>
      </c>
      <c r="G109" s="174" t="s">
        <v>5220</v>
      </c>
      <c r="H109" s="173" t="s">
        <v>5245</v>
      </c>
      <c r="I109" s="174">
        <v>1</v>
      </c>
      <c r="J109" s="174"/>
      <c r="K109" s="181" t="s">
        <v>5323</v>
      </c>
      <c r="L109" s="174"/>
      <c r="M109" s="178"/>
      <c r="N109" s="182" t="s">
        <v>6565</v>
      </c>
      <c r="O109" s="182" t="s">
        <v>5291</v>
      </c>
      <c r="P109" s="178"/>
      <c r="Q109" s="297" t="s">
        <v>5263</v>
      </c>
    </row>
    <row r="110" spans="1:17" ht="101.25">
      <c r="A110" s="20" t="str" cm="1">
        <f t="array" aca="1" ref="A110" ca="1">VLOOKUP(RIGHT(CELL("filename",$B107),LEN(CELL("filename",$B107))-FIND("]",CELL("filename",$B107))),'外部インタフェース一覧(計算用)'!$B:$G,6,FALSE)&amp;"_"&amp;$C110&amp;"_new"</f>
        <v>REHABILITATION_PLAN_2024_FORM_0410_2021_get_up_current_notices_new</v>
      </c>
      <c r="B110" s="171">
        <f>MAX($B$4:$B109)+1</f>
        <v>107</v>
      </c>
      <c r="C110" s="172" t="s">
        <v>2143</v>
      </c>
      <c r="D110" s="173" t="s">
        <v>6566</v>
      </c>
      <c r="E110" s="20" t="str">
        <f ca="1">IF($F110="-", "追加", VLOOKUP($A110, summary!$H:$O, 6, FALSE))</f>
        <v>get_up_current_notices</v>
      </c>
      <c r="F110" s="20" t="str">
        <f ca="1">IF(VLOOKUP($A110, summary!$H:$O, 7, FALSE)="追加", "-", VLOOKUP($A110, summary!$H:$O, 7, FALSE))</f>
        <v>活動（基本動作）　起き上がり_特記事項</v>
      </c>
      <c r="G110" s="174" t="s">
        <v>6296</v>
      </c>
      <c r="H110" s="173" t="s">
        <v>5415</v>
      </c>
      <c r="I110" s="174">
        <v>10</v>
      </c>
      <c r="J110" s="174"/>
      <c r="K110" s="181"/>
      <c r="L110" s="174"/>
      <c r="M110" s="178"/>
      <c r="N110" s="182" t="s">
        <v>5355</v>
      </c>
      <c r="O110" s="182" t="s">
        <v>5291</v>
      </c>
      <c r="P110" s="178" t="s">
        <v>5335</v>
      </c>
      <c r="Q110" s="179" t="s">
        <v>5336</v>
      </c>
    </row>
    <row r="111" spans="1:17" ht="112.5">
      <c r="A111" s="20" t="str" cm="1">
        <f t="array" aca="1" ref="A111" ca="1">VLOOKUP(RIGHT(CELL("filename",$B108),LEN(CELL("filename",$B108))-FIND("]",CELL("filename",$B108))),'外部インタフェース一覧(計算用)'!$B:$G,6,FALSE)&amp;"_"&amp;$C111&amp;"_new"</f>
        <v>REHABILITATION_PLAN_2024_FORM_0410_2021_sitting_continuous_start_status_new</v>
      </c>
      <c r="B111" s="171">
        <f>MAX($B$4:$B110)+1</f>
        <v>108</v>
      </c>
      <c r="C111" s="172" t="s">
        <v>2145</v>
      </c>
      <c r="D111" s="173" t="s">
        <v>6567</v>
      </c>
      <c r="E111" s="20" t="str">
        <f ca="1">IF($F111="-", "追加", VLOOKUP($A111, summary!$H:$O, 6, FALSE))</f>
        <v>sitting_continuous_start_status</v>
      </c>
      <c r="F111" s="20" t="str">
        <f ca="1">IF(VLOOKUP($A111, summary!$H:$O, 7, FALSE)="追加", "-", VLOOKUP($A111, summary!$H:$O, 7, FALSE))</f>
        <v>活動（基本動作）　座位保持_リハビリ開始時点</v>
      </c>
      <c r="G111" s="174" t="s">
        <v>5220</v>
      </c>
      <c r="H111" s="173" t="s">
        <v>5245</v>
      </c>
      <c r="I111" s="174">
        <v>1</v>
      </c>
      <c r="J111" s="174"/>
      <c r="K111" s="181" t="s">
        <v>5323</v>
      </c>
      <c r="L111" s="174"/>
      <c r="M111" s="178"/>
      <c r="N111" s="182" t="s">
        <v>6568</v>
      </c>
      <c r="O111" s="182" t="s">
        <v>5291</v>
      </c>
      <c r="P111" s="178"/>
      <c r="Q111" s="297" t="s">
        <v>5263</v>
      </c>
    </row>
    <row r="112" spans="1:17" ht="112.5">
      <c r="A112" s="20" t="str" cm="1">
        <f t="array" aca="1" ref="A112" ca="1">VLOOKUP(RIGHT(CELL("filename",$B109),LEN(CELL("filename",$B109))-FIND("]",CELL("filename",$B109))),'外部インタフェース一覧(計算用)'!$B:$G,6,FALSE)&amp;"_"&amp;$C112&amp;"_new"</f>
        <v>REHABILITATION_PLAN_2024_FORM_0410_2021_sitting_continuous_current_status_new</v>
      </c>
      <c r="B112" s="171">
        <f>MAX($B$4:$B111)+1</f>
        <v>109</v>
      </c>
      <c r="C112" s="172" t="s">
        <v>2147</v>
      </c>
      <c r="D112" s="173" t="s">
        <v>6569</v>
      </c>
      <c r="E112" s="20" t="str">
        <f ca="1">IF($F112="-", "追加", VLOOKUP($A112, summary!$H:$O, 6, FALSE))</f>
        <v>sitting_continuous_current_status</v>
      </c>
      <c r="F112" s="20" t="str">
        <f ca="1">IF(VLOOKUP($A112, summary!$H:$O, 7, FALSE)="追加", "-", VLOOKUP($A112, summary!$H:$O, 7, FALSE))</f>
        <v>活動（基本動作）　座位保持_現在の状況</v>
      </c>
      <c r="G112" s="174" t="s">
        <v>5220</v>
      </c>
      <c r="H112" s="173" t="s">
        <v>5245</v>
      </c>
      <c r="I112" s="174">
        <v>1</v>
      </c>
      <c r="J112" s="174"/>
      <c r="K112" s="181" t="s">
        <v>5323</v>
      </c>
      <c r="L112" s="174"/>
      <c r="M112" s="178"/>
      <c r="N112" s="182" t="s">
        <v>6570</v>
      </c>
      <c r="O112" s="182" t="s">
        <v>5291</v>
      </c>
      <c r="P112" s="178"/>
      <c r="Q112" s="297" t="s">
        <v>5263</v>
      </c>
    </row>
    <row r="113" spans="1:17" ht="101.25">
      <c r="A113" s="20" t="str" cm="1">
        <f t="array" aca="1" ref="A113" ca="1">VLOOKUP(RIGHT(CELL("filename",$B110),LEN(CELL("filename",$B110))-FIND("]",CELL("filename",$B110))),'外部インタフェース一覧(計算用)'!$B:$G,6,FALSE)&amp;"_"&amp;$C113&amp;"_new"</f>
        <v>REHABILITATION_PLAN_2024_FORM_0410_2021_sitting_continuous_notices_new</v>
      </c>
      <c r="B113" s="171">
        <f>MAX($B$4:$B112)+1</f>
        <v>110</v>
      </c>
      <c r="C113" s="172" t="s">
        <v>2149</v>
      </c>
      <c r="D113" s="173" t="s">
        <v>6571</v>
      </c>
      <c r="E113" s="20" t="str">
        <f ca="1">IF($F113="-", "追加", VLOOKUP($A113, summary!$H:$O, 6, FALSE))</f>
        <v>sitting_continuous_notices</v>
      </c>
      <c r="F113" s="20" t="str">
        <f ca="1">IF(VLOOKUP($A113, summary!$H:$O, 7, FALSE)="追加", "-", VLOOKUP($A113, summary!$H:$O, 7, FALSE))</f>
        <v>活動（基本動作）　座位保持_特記事項</v>
      </c>
      <c r="G113" s="174" t="s">
        <v>6296</v>
      </c>
      <c r="H113" s="173" t="s">
        <v>5415</v>
      </c>
      <c r="I113" s="174">
        <v>10</v>
      </c>
      <c r="J113" s="174"/>
      <c r="K113" s="181"/>
      <c r="L113" s="174"/>
      <c r="M113" s="178"/>
      <c r="N113" s="182" t="s">
        <v>5355</v>
      </c>
      <c r="O113" s="182" t="s">
        <v>5291</v>
      </c>
      <c r="P113" s="178" t="s">
        <v>5335</v>
      </c>
      <c r="Q113" s="179" t="s">
        <v>5336</v>
      </c>
    </row>
    <row r="114" spans="1:17" ht="112.5">
      <c r="A114" s="20" t="str" cm="1">
        <f t="array" aca="1" ref="A114" ca="1">VLOOKUP(RIGHT(CELL("filename",$B111),LEN(CELL("filename",$B111))-FIND("]",CELL("filename",$B111))),'外部インタフェース一覧(計算用)'!$B:$G,6,FALSE)&amp;"_"&amp;$C114&amp;"_new"</f>
        <v>REHABILITATION_PLAN_2024_FORM_0410_2021_rising_from_chair_start_status_new</v>
      </c>
      <c r="B114" s="171">
        <f>MAX($B$4:$B113)+1</f>
        <v>111</v>
      </c>
      <c r="C114" s="172" t="s">
        <v>2151</v>
      </c>
      <c r="D114" s="173" t="s">
        <v>6572</v>
      </c>
      <c r="E114" s="20" t="str">
        <f ca="1">IF($F114="-", "追加", VLOOKUP($A114, summary!$H:$O, 6, FALSE))</f>
        <v>rising_from_chair_start_status</v>
      </c>
      <c r="F114" s="20" t="str">
        <f ca="1">IF(VLOOKUP($A114, summary!$H:$O, 7, FALSE)="追加", "-", VLOOKUP($A114, summary!$H:$O, 7, FALSE))</f>
        <v>活動（基本動作）　立ち上がり_リハビリ開始時点</v>
      </c>
      <c r="G114" s="174" t="s">
        <v>5220</v>
      </c>
      <c r="H114" s="173" t="s">
        <v>5245</v>
      </c>
      <c r="I114" s="174">
        <v>1</v>
      </c>
      <c r="J114" s="174"/>
      <c r="K114" s="181" t="s">
        <v>5323</v>
      </c>
      <c r="L114" s="174"/>
      <c r="M114" s="178"/>
      <c r="N114" s="182" t="s">
        <v>6573</v>
      </c>
      <c r="O114" s="182" t="s">
        <v>5291</v>
      </c>
      <c r="P114" s="178"/>
      <c r="Q114" s="297" t="s">
        <v>5263</v>
      </c>
    </row>
    <row r="115" spans="1:17" ht="112.5">
      <c r="A115" s="20" t="str" cm="1">
        <f t="array" aca="1" ref="A115" ca="1">VLOOKUP(RIGHT(CELL("filename",$B112),LEN(CELL("filename",$B112))-FIND("]",CELL("filename",$B112))),'外部インタフェース一覧(計算用)'!$B:$G,6,FALSE)&amp;"_"&amp;$C115&amp;"_new"</f>
        <v>REHABILITATION_PLAN_2024_FORM_0410_2021_rising_from_chair_current_status_new</v>
      </c>
      <c r="B115" s="171">
        <f>MAX($B$4:$B114)+1</f>
        <v>112</v>
      </c>
      <c r="C115" s="172" t="s">
        <v>2153</v>
      </c>
      <c r="D115" s="173" t="s">
        <v>6574</v>
      </c>
      <c r="E115" s="20" t="str">
        <f ca="1">IF($F115="-", "追加", VLOOKUP($A115, summary!$H:$O, 6, FALSE))</f>
        <v>rising_from_chair_current_status</v>
      </c>
      <c r="F115" s="20" t="str">
        <f ca="1">IF(VLOOKUP($A115, summary!$H:$O, 7, FALSE)="追加", "-", VLOOKUP($A115, summary!$H:$O, 7, FALSE))</f>
        <v>活動（基本動作）　立ち上がり_現在の状況</v>
      </c>
      <c r="G115" s="174" t="s">
        <v>5220</v>
      </c>
      <c r="H115" s="173" t="s">
        <v>5245</v>
      </c>
      <c r="I115" s="174">
        <v>1</v>
      </c>
      <c r="J115" s="174"/>
      <c r="K115" s="181" t="s">
        <v>5323</v>
      </c>
      <c r="L115" s="174"/>
      <c r="M115" s="178"/>
      <c r="N115" s="182" t="s">
        <v>6560</v>
      </c>
      <c r="O115" s="182" t="s">
        <v>5291</v>
      </c>
      <c r="P115" s="178"/>
      <c r="Q115" s="297" t="s">
        <v>5263</v>
      </c>
    </row>
    <row r="116" spans="1:17" ht="112.5">
      <c r="A116" s="20" t="str" cm="1">
        <f t="array" aca="1" ref="A116" ca="1">VLOOKUP(RIGHT(CELL("filename",$B113),LEN(CELL("filename",$B113))-FIND("]",CELL("filename",$B113))),'外部インタフェース一覧(計算用)'!$B:$G,6,FALSE)&amp;"_"&amp;$C116&amp;"_new"</f>
        <v>REHABILITATION_PLAN_2024_FORM_0410_2021_rising_from_chair_current_notices_new</v>
      </c>
      <c r="B116" s="171">
        <f>MAX($B$4:$B115)+1</f>
        <v>113</v>
      </c>
      <c r="C116" s="172" t="s">
        <v>2155</v>
      </c>
      <c r="D116" s="173" t="s">
        <v>6575</v>
      </c>
      <c r="E116" s="20" t="str">
        <f ca="1">IF($F116="-", "追加", VLOOKUP($A116, summary!$H:$O, 6, FALSE))</f>
        <v>rising_from_chair_current_notices</v>
      </c>
      <c r="F116" s="20" t="str">
        <f ca="1">IF(VLOOKUP($A116, summary!$H:$O, 7, FALSE)="追加", "-", VLOOKUP($A116, summary!$H:$O, 7, FALSE))</f>
        <v>活動（基本動作）　立ち上がり_特記事項</v>
      </c>
      <c r="G116" s="174" t="s">
        <v>6296</v>
      </c>
      <c r="H116" s="173" t="s">
        <v>5415</v>
      </c>
      <c r="I116" s="174">
        <v>10</v>
      </c>
      <c r="J116" s="174"/>
      <c r="K116" s="181"/>
      <c r="L116" s="174"/>
      <c r="M116" s="178"/>
      <c r="N116" s="182" t="s">
        <v>5355</v>
      </c>
      <c r="O116" s="182" t="s">
        <v>5291</v>
      </c>
      <c r="P116" s="178" t="s">
        <v>5335</v>
      </c>
      <c r="Q116" s="179" t="s">
        <v>5336</v>
      </c>
    </row>
    <row r="117" spans="1:17" ht="112.5">
      <c r="A117" s="20" t="str" cm="1">
        <f t="array" aca="1" ref="A117" ca="1">VLOOKUP(RIGHT(CELL("filename",$B114),LEN(CELL("filename",$B114))-FIND("]",CELL("filename",$B114))),'外部インタフェース一覧(計算用)'!$B:$G,6,FALSE)&amp;"_"&amp;$C117&amp;"_new"</f>
        <v>REHABILITATION_PLAN_2024_FORM_0410_2021_standup_continuous_start_status_new</v>
      </c>
      <c r="B117" s="171">
        <f>MAX($B$4:$B116)+1</f>
        <v>114</v>
      </c>
      <c r="C117" s="172" t="s">
        <v>2157</v>
      </c>
      <c r="D117" s="173" t="s">
        <v>6576</v>
      </c>
      <c r="E117" s="20" t="str">
        <f ca="1">IF($F117="-", "追加", VLOOKUP($A117, summary!$H:$O, 6, FALSE))</f>
        <v>standup_continuous_start_status</v>
      </c>
      <c r="F117" s="20" t="str">
        <f ca="1">IF(VLOOKUP($A117, summary!$H:$O, 7, FALSE)="追加", "-", VLOOKUP($A117, summary!$H:$O, 7, FALSE))</f>
        <v>活動（基本動作）　立位保持_リハビリ開始時点</v>
      </c>
      <c r="G117" s="174" t="s">
        <v>5220</v>
      </c>
      <c r="H117" s="173" t="s">
        <v>5245</v>
      </c>
      <c r="I117" s="174">
        <v>1</v>
      </c>
      <c r="J117" s="174"/>
      <c r="K117" s="181" t="s">
        <v>5323</v>
      </c>
      <c r="L117" s="174"/>
      <c r="M117" s="178"/>
      <c r="N117" s="182" t="s">
        <v>6547</v>
      </c>
      <c r="O117" s="182" t="s">
        <v>5291</v>
      </c>
      <c r="P117" s="178"/>
      <c r="Q117" s="297" t="s">
        <v>5263</v>
      </c>
    </row>
    <row r="118" spans="1:17" ht="112.5">
      <c r="A118" s="20" t="str" cm="1">
        <f t="array" aca="1" ref="A118" ca="1">VLOOKUP(RIGHT(CELL("filename",$B115),LEN(CELL("filename",$B115))-FIND("]",CELL("filename",$B115))),'外部インタフェース一覧(計算用)'!$B:$G,6,FALSE)&amp;"_"&amp;$C118&amp;"_new"</f>
        <v>REHABILITATION_PLAN_2024_FORM_0410_2021_standup_continuous_current_status_new</v>
      </c>
      <c r="B118" s="171">
        <f>MAX($B$4:$B117)+1</f>
        <v>115</v>
      </c>
      <c r="C118" s="172" t="s">
        <v>2159</v>
      </c>
      <c r="D118" s="173" t="s">
        <v>6577</v>
      </c>
      <c r="E118" s="20" t="str">
        <f ca="1">IF($F118="-", "追加", VLOOKUP($A118, summary!$H:$O, 6, FALSE))</f>
        <v>standup_continuous_current_status</v>
      </c>
      <c r="F118" s="20" t="str">
        <f ca="1">IF(VLOOKUP($A118, summary!$H:$O, 7, FALSE)="追加", "-", VLOOKUP($A118, summary!$H:$O, 7, FALSE))</f>
        <v>活動（基本動作）　立位保持_現在の状況</v>
      </c>
      <c r="G118" s="174" t="s">
        <v>5220</v>
      </c>
      <c r="H118" s="173" t="s">
        <v>5245</v>
      </c>
      <c r="I118" s="174">
        <v>1</v>
      </c>
      <c r="J118" s="174"/>
      <c r="K118" s="181" t="s">
        <v>5323</v>
      </c>
      <c r="L118" s="174"/>
      <c r="M118" s="178"/>
      <c r="N118" s="182" t="s">
        <v>6578</v>
      </c>
      <c r="O118" s="182" t="s">
        <v>5291</v>
      </c>
      <c r="P118" s="178"/>
      <c r="Q118" s="297" t="s">
        <v>5263</v>
      </c>
    </row>
    <row r="119" spans="1:17" ht="101.25">
      <c r="A119" s="20" t="str" cm="1">
        <f t="array" aca="1" ref="A119" ca="1">VLOOKUP(RIGHT(CELL("filename",$B116),LEN(CELL("filename",$B116))-FIND("]",CELL("filename",$B116))),'外部インタフェース一覧(計算用)'!$B:$G,6,FALSE)&amp;"_"&amp;$C119&amp;"_new"</f>
        <v>REHABILITATION_PLAN_2024_FORM_0410_2021_standup_continuous_notices_new</v>
      </c>
      <c r="B119" s="171">
        <f>MAX($B$4:$B118)+1</f>
        <v>116</v>
      </c>
      <c r="C119" s="172" t="s">
        <v>2161</v>
      </c>
      <c r="D119" s="173" t="s">
        <v>6579</v>
      </c>
      <c r="E119" s="20" t="str">
        <f ca="1">IF($F119="-", "追加", VLOOKUP($A119, summary!$H:$O, 6, FALSE))</f>
        <v>standup_continuous_notices</v>
      </c>
      <c r="F119" s="20" t="str">
        <f ca="1">IF(VLOOKUP($A119, summary!$H:$O, 7, FALSE)="追加", "-", VLOOKUP($A119, summary!$H:$O, 7, FALSE))</f>
        <v>活動（基本動作）　立位保持_特記事項</v>
      </c>
      <c r="G119" s="174" t="s">
        <v>6296</v>
      </c>
      <c r="H119" s="173" t="s">
        <v>5415</v>
      </c>
      <c r="I119" s="174">
        <v>10</v>
      </c>
      <c r="J119" s="174"/>
      <c r="K119" s="181"/>
      <c r="L119" s="174"/>
      <c r="M119" s="178"/>
      <c r="N119" s="182" t="s">
        <v>5355</v>
      </c>
      <c r="O119" s="182" t="s">
        <v>5291</v>
      </c>
      <c r="P119" s="178" t="s">
        <v>5335</v>
      </c>
      <c r="Q119" s="179" t="s">
        <v>5336</v>
      </c>
    </row>
    <row r="120" spans="1:17" ht="90">
      <c r="A120" s="20" t="str" cm="1">
        <f t="array" aca="1" ref="A120" ca="1">VLOOKUP(RIGHT(CELL("filename",$B117),LEN(CELL("filename",$B117))-FIND("]",CELL("filename",$B117))),'外部インタフェース一覧(計算用)'!$B:$G,6,FALSE)&amp;"_"&amp;$C120&amp;"_new"</f>
        <v>REHABILITATION_PLAN_2024_FORM_0410_2021_meal_start_status_new</v>
      </c>
      <c r="B120" s="171">
        <f>MAX($B$4:$B119)+1</f>
        <v>117</v>
      </c>
      <c r="C120" s="172" t="s">
        <v>2163</v>
      </c>
      <c r="D120" s="173" t="s">
        <v>6580</v>
      </c>
      <c r="E120" s="20" t="str">
        <f ca="1">IF($F120="-", "追加", VLOOKUP($A120, summary!$H:$O, 6, FALSE))</f>
        <v>meal_start_status</v>
      </c>
      <c r="F120" s="20" t="str">
        <f ca="1">IF(VLOOKUP($A120, summary!$H:$O, 7, FALSE)="追加", "-", VLOOKUP($A120, summary!$H:$O, 7, FALSE))</f>
        <v>活動（ADL）　食事_リハビリ開始時点</v>
      </c>
      <c r="G120" s="174" t="s">
        <v>5220</v>
      </c>
      <c r="H120" s="173" t="s">
        <v>5245</v>
      </c>
      <c r="I120" s="174">
        <v>1</v>
      </c>
      <c r="J120" s="174"/>
      <c r="K120" s="181" t="s">
        <v>5323</v>
      </c>
      <c r="L120" s="174"/>
      <c r="M120" s="178"/>
      <c r="N120" s="19" t="s">
        <v>6239</v>
      </c>
      <c r="O120" s="182" t="s">
        <v>5291</v>
      </c>
      <c r="P120" s="178" t="s">
        <v>6581</v>
      </c>
      <c r="Q120" s="297" t="s">
        <v>5263</v>
      </c>
    </row>
    <row r="121" spans="1:17" ht="90">
      <c r="A121" s="20" t="str" cm="1">
        <f t="array" aca="1" ref="A121" ca="1">VLOOKUP(RIGHT(CELL("filename",$B118),LEN(CELL("filename",$B118))-FIND("]",CELL("filename",$B118))),'外部インタフェース一覧(計算用)'!$B:$G,6,FALSE)&amp;"_"&amp;$C121&amp;"_new"</f>
        <v>REHABILITATION_PLAN_2024_FORM_0410_2021_meal_current_status_new</v>
      </c>
      <c r="B121" s="171">
        <f>MAX($B$4:$B120)+1</f>
        <v>118</v>
      </c>
      <c r="C121" s="172" t="s">
        <v>2165</v>
      </c>
      <c r="D121" s="173" t="s">
        <v>6582</v>
      </c>
      <c r="E121" s="20" t="str">
        <f ca="1">IF($F121="-", "追加", VLOOKUP($A121, summary!$H:$O, 6, FALSE))</f>
        <v>meal_current_status</v>
      </c>
      <c r="F121" s="20" t="str">
        <f ca="1">IF(VLOOKUP($A121, summary!$H:$O, 7, FALSE)="追加", "-", VLOOKUP($A121, summary!$H:$O, 7, FALSE))</f>
        <v>活動（ADL）　食事_現在の状況</v>
      </c>
      <c r="G121" s="174" t="s">
        <v>5220</v>
      </c>
      <c r="H121" s="173" t="s">
        <v>5245</v>
      </c>
      <c r="I121" s="174">
        <v>1</v>
      </c>
      <c r="J121" s="174"/>
      <c r="K121" s="181" t="s">
        <v>5323</v>
      </c>
      <c r="L121" s="174"/>
      <c r="M121" s="178"/>
      <c r="N121" s="19" t="s">
        <v>6583</v>
      </c>
      <c r="O121" s="182" t="s">
        <v>5291</v>
      </c>
      <c r="P121" s="178" t="s">
        <v>6581</v>
      </c>
      <c r="Q121" s="297" t="s">
        <v>5263</v>
      </c>
    </row>
    <row r="122" spans="1:17" ht="78.75">
      <c r="A122" s="20" t="str" cm="1">
        <f t="array" aca="1" ref="A122" ca="1">VLOOKUP(RIGHT(CELL("filename",$B119),LEN(CELL("filename",$B119))-FIND("]",CELL("filename",$B119))),'外部インタフェース一覧(計算用)'!$B:$G,6,FALSE)&amp;"_"&amp;$C122&amp;"_new"</f>
        <v>REHABILITATION_PLAN_2024_FORM_0410_2021_meal_notices_new</v>
      </c>
      <c r="B122" s="171">
        <f>MAX($B$4:$B121)+1</f>
        <v>119</v>
      </c>
      <c r="C122" s="172" t="s">
        <v>2167</v>
      </c>
      <c r="D122" s="173" t="s">
        <v>6584</v>
      </c>
      <c r="E122" s="20" t="str">
        <f ca="1">IF($F122="-", "追加", VLOOKUP($A122, summary!$H:$O, 6, FALSE))</f>
        <v>meal_notices</v>
      </c>
      <c r="F122" s="20" t="str">
        <f ca="1">IF(VLOOKUP($A122, summary!$H:$O, 7, FALSE)="追加", "-", VLOOKUP($A122, summary!$H:$O, 7, FALSE))</f>
        <v>活動（ADL）　食事_特記事項</v>
      </c>
      <c r="G122" s="174" t="s">
        <v>6296</v>
      </c>
      <c r="H122" s="173" t="s">
        <v>5415</v>
      </c>
      <c r="I122" s="174">
        <v>11</v>
      </c>
      <c r="J122" s="174"/>
      <c r="K122" s="181"/>
      <c r="L122" s="174"/>
      <c r="M122" s="178"/>
      <c r="N122" s="182" t="s">
        <v>5355</v>
      </c>
      <c r="O122" s="182" t="s">
        <v>5291</v>
      </c>
      <c r="P122" s="178" t="s">
        <v>5335</v>
      </c>
      <c r="Q122" s="179" t="s">
        <v>5336</v>
      </c>
    </row>
    <row r="123" spans="1:17" ht="101.25">
      <c r="A123" s="20" t="str" cm="1">
        <f t="array" aca="1" ref="A123" ca="1">VLOOKUP(RIGHT(CELL("filename",$B120),LEN(CELL("filename",$B120))-FIND("]",CELL("filename",$B120))),'外部インタフェース一覧(計算用)'!$B:$G,6,FALSE)&amp;"_"&amp;$C123&amp;"_new"</f>
        <v>REHABILITATION_PLAN_2024_FORM_0410_2021_transfer_start_status_new</v>
      </c>
      <c r="B123" s="171">
        <f>MAX($B$4:$B122)+1</f>
        <v>120</v>
      </c>
      <c r="C123" s="172" t="s">
        <v>2169</v>
      </c>
      <c r="D123" s="173" t="s">
        <v>6585</v>
      </c>
      <c r="E123" s="20" t="str">
        <f ca="1">IF($F123="-", "追加", VLOOKUP($A123, summary!$H:$O, 6, FALSE))</f>
        <v>transfer_start_status</v>
      </c>
      <c r="F123" s="20" t="str">
        <f ca="1">IF(VLOOKUP($A123, summary!$H:$O, 7, FALSE)="追加", "-", VLOOKUP($A123, summary!$H:$O, 7, FALSE))</f>
        <v>活動（ADL）　イスとベッド間の移乗_リハビリ開始時点</v>
      </c>
      <c r="G123" s="174" t="s">
        <v>5220</v>
      </c>
      <c r="H123" s="173" t="s">
        <v>5245</v>
      </c>
      <c r="I123" s="174">
        <v>1</v>
      </c>
      <c r="J123" s="174"/>
      <c r="K123" s="181" t="s">
        <v>5323</v>
      </c>
      <c r="L123" s="174"/>
      <c r="M123" s="178"/>
      <c r="N123" s="182" t="s">
        <v>6586</v>
      </c>
      <c r="O123" s="182" t="s">
        <v>5291</v>
      </c>
      <c r="P123" s="178" t="s">
        <v>6581</v>
      </c>
      <c r="Q123" s="297" t="s">
        <v>5263</v>
      </c>
    </row>
    <row r="124" spans="1:17" ht="101.25">
      <c r="A124" s="20" t="str" cm="1">
        <f t="array" aca="1" ref="A124" ca="1">VLOOKUP(RIGHT(CELL("filename",$B121),LEN(CELL("filename",$B121))-FIND("]",CELL("filename",$B121))),'外部インタフェース一覧(計算用)'!$B:$G,6,FALSE)&amp;"_"&amp;$C124&amp;"_new"</f>
        <v>REHABILITATION_PLAN_2024_FORM_0410_2021_transfer_current_status_new</v>
      </c>
      <c r="B124" s="171">
        <f>MAX($B$4:$B123)+1</f>
        <v>121</v>
      </c>
      <c r="C124" s="172" t="s">
        <v>2171</v>
      </c>
      <c r="D124" s="173" t="s">
        <v>6587</v>
      </c>
      <c r="E124" s="20" t="str">
        <f ca="1">IF($F124="-", "追加", VLOOKUP($A124, summary!$H:$O, 6, FALSE))</f>
        <v>transfer_current_status</v>
      </c>
      <c r="F124" s="20" t="str">
        <f ca="1">IF(VLOOKUP($A124, summary!$H:$O, 7, FALSE)="追加", "-", VLOOKUP($A124, summary!$H:$O, 7, FALSE))</f>
        <v>活動（ADL）　イスとベッド間の移乗_現在の状況</v>
      </c>
      <c r="G124" s="174" t="s">
        <v>5220</v>
      </c>
      <c r="H124" s="173" t="s">
        <v>5245</v>
      </c>
      <c r="I124" s="174">
        <v>1</v>
      </c>
      <c r="J124" s="174"/>
      <c r="K124" s="181" t="s">
        <v>5323</v>
      </c>
      <c r="L124" s="174"/>
      <c r="M124" s="178"/>
      <c r="N124" s="182" t="s">
        <v>6586</v>
      </c>
      <c r="O124" s="182" t="s">
        <v>5291</v>
      </c>
      <c r="P124" s="178" t="s">
        <v>6581</v>
      </c>
      <c r="Q124" s="297" t="s">
        <v>5263</v>
      </c>
    </row>
    <row r="125" spans="1:17" ht="90">
      <c r="A125" s="20" t="str" cm="1">
        <f t="array" aca="1" ref="A125" ca="1">VLOOKUP(RIGHT(CELL("filename",$B122),LEN(CELL("filename",$B122))-FIND("]",CELL("filename",$B122))),'外部インタフェース一覧(計算用)'!$B:$G,6,FALSE)&amp;"_"&amp;$C125&amp;"_new"</f>
        <v>REHABILITATION_PLAN_2024_FORM_0410_2021_transfer_notice_new</v>
      </c>
      <c r="B125" s="171">
        <f>MAX($B$4:$B124)+1</f>
        <v>122</v>
      </c>
      <c r="C125" s="172" t="s">
        <v>2173</v>
      </c>
      <c r="D125" s="173" t="s">
        <v>6588</v>
      </c>
      <c r="E125" s="20" t="str">
        <f ca="1">IF($F125="-", "追加", VLOOKUP($A125, summary!$H:$O, 6, FALSE))</f>
        <v>transfer_notice</v>
      </c>
      <c r="F125" s="20" t="str">
        <f ca="1">IF(VLOOKUP($A125, summary!$H:$O, 7, FALSE)="追加", "-", VLOOKUP($A125, summary!$H:$O, 7, FALSE))</f>
        <v>活動（ADL）　イスとベッド間の移乗_特記事項</v>
      </c>
      <c r="G125" s="174" t="s">
        <v>6296</v>
      </c>
      <c r="H125" s="173" t="s">
        <v>5415</v>
      </c>
      <c r="I125" s="174">
        <v>11</v>
      </c>
      <c r="J125" s="174"/>
      <c r="K125" s="181"/>
      <c r="L125" s="174"/>
      <c r="M125" s="178"/>
      <c r="N125" s="182" t="s">
        <v>5355</v>
      </c>
      <c r="O125" s="182" t="s">
        <v>5291</v>
      </c>
      <c r="P125" s="178" t="s">
        <v>5335</v>
      </c>
      <c r="Q125" s="179" t="s">
        <v>5336</v>
      </c>
    </row>
    <row r="126" spans="1:17" ht="101.25">
      <c r="A126" s="20" t="str" cm="1">
        <f t="array" aca="1" ref="A126" ca="1">VLOOKUP(RIGHT(CELL("filename",$B123),LEN(CELL("filename",$B123))-FIND("]",CELL("filename",$B123))),'外部インタフェース一覧(計算用)'!$B:$G,6,FALSE)&amp;"_"&amp;$C126&amp;"_new"</f>
        <v>REHABILITATION_PLAN_2024_FORM_0410_2021_cosmesis_start_status_new</v>
      </c>
      <c r="B126" s="171">
        <f>MAX($B$4:$B125)+1</f>
        <v>123</v>
      </c>
      <c r="C126" s="172" t="s">
        <v>2175</v>
      </c>
      <c r="D126" s="173" t="s">
        <v>4702</v>
      </c>
      <c r="E126" s="20" t="str">
        <f ca="1">IF($F126="-", "追加", VLOOKUP($A126, summary!$H:$O, 6, FALSE))</f>
        <v>cosmesis_start_status</v>
      </c>
      <c r="F126" s="20" t="str">
        <f ca="1">IF(VLOOKUP($A126, summary!$H:$O, 7, FALSE)="追加", "-", VLOOKUP($A126, summary!$H:$O, 7, FALSE))</f>
        <v>活動（ADL）　整容_リハビリ開始時点</v>
      </c>
      <c r="G126" s="174" t="s">
        <v>5220</v>
      </c>
      <c r="H126" s="173" t="s">
        <v>5245</v>
      </c>
      <c r="I126" s="174">
        <v>1</v>
      </c>
      <c r="J126" s="174"/>
      <c r="K126" s="181" t="s">
        <v>5323</v>
      </c>
      <c r="L126" s="174"/>
      <c r="M126" s="178"/>
      <c r="N126" s="19" t="s">
        <v>6589</v>
      </c>
      <c r="O126" s="182" t="s">
        <v>5291</v>
      </c>
      <c r="P126" s="178" t="s">
        <v>6581</v>
      </c>
      <c r="Q126" s="297" t="s">
        <v>5263</v>
      </c>
    </row>
    <row r="127" spans="1:17" ht="101.25">
      <c r="A127" s="20" t="str" cm="1">
        <f t="array" aca="1" ref="A127" ca="1">VLOOKUP(RIGHT(CELL("filename",$B124),LEN(CELL("filename",$B124))-FIND("]",CELL("filename",$B124))),'外部インタフェース一覧(計算用)'!$B:$G,6,FALSE)&amp;"_"&amp;$C127&amp;"_new"</f>
        <v>REHABILITATION_PLAN_2024_FORM_0410_2021_cosmesis_current_status_new</v>
      </c>
      <c r="B127" s="171">
        <f>MAX($B$4:$B126)+1</f>
        <v>124</v>
      </c>
      <c r="C127" s="172" t="s">
        <v>2177</v>
      </c>
      <c r="D127" s="173" t="s">
        <v>6590</v>
      </c>
      <c r="E127" s="20" t="str">
        <f ca="1">IF($F127="-", "追加", VLOOKUP($A127, summary!$H:$O, 6, FALSE))</f>
        <v>cosmesis_current_status</v>
      </c>
      <c r="F127" s="20" t="str">
        <f ca="1">IF(VLOOKUP($A127, summary!$H:$O, 7, FALSE)="追加", "-", VLOOKUP($A127, summary!$H:$O, 7, FALSE))</f>
        <v>活動（ADL）　整容_現在の状況</v>
      </c>
      <c r="G127" s="174" t="s">
        <v>5220</v>
      </c>
      <c r="H127" s="173" t="s">
        <v>5245</v>
      </c>
      <c r="I127" s="174">
        <v>1</v>
      </c>
      <c r="J127" s="174"/>
      <c r="K127" s="181" t="s">
        <v>5323</v>
      </c>
      <c r="L127" s="174"/>
      <c r="M127" s="178"/>
      <c r="N127" s="19" t="s">
        <v>6589</v>
      </c>
      <c r="O127" s="182" t="s">
        <v>5291</v>
      </c>
      <c r="P127" s="178" t="s">
        <v>6581</v>
      </c>
      <c r="Q127" s="297" t="s">
        <v>5263</v>
      </c>
    </row>
    <row r="128" spans="1:17" ht="90">
      <c r="A128" s="20" t="str" cm="1">
        <f t="array" aca="1" ref="A128" ca="1">VLOOKUP(RIGHT(CELL("filename",$B125),LEN(CELL("filename",$B125))-FIND("]",CELL("filename",$B125))),'外部インタフェース一覧(計算用)'!$B:$G,6,FALSE)&amp;"_"&amp;$C128&amp;"_new"</f>
        <v>REHABILITATION_PLAN_2024_FORM_0410_2021_cosmesis_notice_new</v>
      </c>
      <c r="B128" s="171">
        <f>MAX($B$4:$B127)+1</f>
        <v>125</v>
      </c>
      <c r="C128" s="172" t="s">
        <v>2179</v>
      </c>
      <c r="D128" s="173" t="s">
        <v>6591</v>
      </c>
      <c r="E128" s="20" t="str">
        <f ca="1">IF($F128="-", "追加", VLOOKUP($A128, summary!$H:$O, 6, FALSE))</f>
        <v>cosmesis_notice</v>
      </c>
      <c r="F128" s="20" t="str">
        <f ca="1">IF(VLOOKUP($A128, summary!$H:$O, 7, FALSE)="追加", "-", VLOOKUP($A128, summary!$H:$O, 7, FALSE))</f>
        <v>活動（ADL）　整容_特記事項</v>
      </c>
      <c r="G128" s="174" t="s">
        <v>6296</v>
      </c>
      <c r="H128" s="173" t="s">
        <v>5415</v>
      </c>
      <c r="I128" s="174">
        <v>11</v>
      </c>
      <c r="J128" s="174"/>
      <c r="K128" s="181"/>
      <c r="L128" s="174"/>
      <c r="M128" s="178"/>
      <c r="N128" s="182" t="s">
        <v>5355</v>
      </c>
      <c r="O128" s="397" t="s">
        <v>5291</v>
      </c>
      <c r="P128" s="178" t="s">
        <v>5335</v>
      </c>
      <c r="Q128" s="179" t="s">
        <v>5336</v>
      </c>
    </row>
    <row r="129" spans="1:17" ht="101.25">
      <c r="A129" s="20" t="str" cm="1">
        <f t="array" aca="1" ref="A129" ca="1">VLOOKUP(RIGHT(CELL("filename",$B126),LEN(CELL("filename",$B126))-FIND("]",CELL("filename",$B126))),'外部インタフェース一覧(計算用)'!$B:$G,6,FALSE)&amp;"_"&amp;$C129&amp;"_new"</f>
        <v>REHABILITATION_PLAN_2024_FORM_0410_2021_toilet_behavior_start_status_new</v>
      </c>
      <c r="B129" s="171">
        <f>MAX($B$4:$B128)+1</f>
        <v>126</v>
      </c>
      <c r="C129" s="172" t="s">
        <v>2181</v>
      </c>
      <c r="D129" s="173" t="s">
        <v>4705</v>
      </c>
      <c r="E129" s="20" t="str">
        <f ca="1">IF($F129="-", "追加", VLOOKUP($A129, summary!$H:$O, 6, FALSE))</f>
        <v>toilet_behavior_start_status</v>
      </c>
      <c r="F129" s="20" t="str">
        <f ca="1">IF(VLOOKUP($A129, summary!$H:$O, 7, FALSE)="追加", "-", VLOOKUP($A129, summary!$H:$O, 7, FALSE))</f>
        <v>活動（ADL）　トイレ動作_リハビリ開始時点</v>
      </c>
      <c r="G129" s="174" t="s">
        <v>5220</v>
      </c>
      <c r="H129" s="173" t="s">
        <v>5245</v>
      </c>
      <c r="I129" s="174">
        <v>1</v>
      </c>
      <c r="J129" s="174"/>
      <c r="K129" s="181" t="s">
        <v>5323</v>
      </c>
      <c r="L129" s="174"/>
      <c r="M129" s="178"/>
      <c r="N129" s="19" t="s">
        <v>6239</v>
      </c>
      <c r="O129" s="182" t="s">
        <v>5291</v>
      </c>
      <c r="P129" s="178" t="s">
        <v>6581</v>
      </c>
      <c r="Q129" s="297" t="s">
        <v>5263</v>
      </c>
    </row>
    <row r="130" spans="1:17" ht="112.5">
      <c r="A130" s="20" t="str" cm="1">
        <f t="array" aca="1" ref="A130" ca="1">VLOOKUP(RIGHT(CELL("filename",$B127),LEN(CELL("filename",$B127))-FIND("]",CELL("filename",$B127))),'外部インタフェース一覧(計算用)'!$B:$G,6,FALSE)&amp;"_"&amp;$C130&amp;"_new"</f>
        <v>REHABILITATION_PLAN_2024_FORM_0410_2021_toilet_behavior_current_status_new</v>
      </c>
      <c r="B130" s="171">
        <f>MAX($B$4:$B129)+1</f>
        <v>127</v>
      </c>
      <c r="C130" s="172" t="s">
        <v>2183</v>
      </c>
      <c r="D130" s="173" t="s">
        <v>4706</v>
      </c>
      <c r="E130" s="20" t="str">
        <f ca="1">IF($F130="-", "追加", VLOOKUP($A130, summary!$H:$O, 6, FALSE))</f>
        <v>toilet_behavior_current_status</v>
      </c>
      <c r="F130" s="20" t="str">
        <f ca="1">IF(VLOOKUP($A130, summary!$H:$O, 7, FALSE)="追加", "-", VLOOKUP($A130, summary!$H:$O, 7, FALSE))</f>
        <v>活動（ADL）　トイレ動作_現在の状況</v>
      </c>
      <c r="G130" s="174" t="s">
        <v>5220</v>
      </c>
      <c r="H130" s="173" t="s">
        <v>5245</v>
      </c>
      <c r="I130" s="174">
        <v>1</v>
      </c>
      <c r="J130" s="174"/>
      <c r="K130" s="181" t="s">
        <v>5323</v>
      </c>
      <c r="L130" s="174"/>
      <c r="M130" s="178"/>
      <c r="N130" s="19" t="s">
        <v>6239</v>
      </c>
      <c r="O130" s="182" t="s">
        <v>5291</v>
      </c>
      <c r="P130" s="178" t="s">
        <v>6581</v>
      </c>
      <c r="Q130" s="297" t="s">
        <v>5263</v>
      </c>
    </row>
    <row r="131" spans="1:17" ht="101.25">
      <c r="A131" s="20" t="str" cm="1">
        <f t="array" aca="1" ref="A131" ca="1">VLOOKUP(RIGHT(CELL("filename",$B128),LEN(CELL("filename",$B128))-FIND("]",CELL("filename",$B128))),'外部インタフェース一覧(計算用)'!$B:$G,6,FALSE)&amp;"_"&amp;$C131&amp;"_new"</f>
        <v>REHABILITATION_PLAN_2024_FORM_0410_2021_toilet_behavior_notices_new</v>
      </c>
      <c r="B131" s="171">
        <f>MAX($B$4:$B130)+1</f>
        <v>128</v>
      </c>
      <c r="C131" s="172" t="s">
        <v>2185</v>
      </c>
      <c r="D131" s="173" t="s">
        <v>6592</v>
      </c>
      <c r="E131" s="20" t="str">
        <f ca="1">IF($F131="-", "追加", VLOOKUP($A131, summary!$H:$O, 6, FALSE))</f>
        <v>toilet_behavior_notices</v>
      </c>
      <c r="F131" s="20" t="str">
        <f ca="1">IF(VLOOKUP($A131, summary!$H:$O, 7, FALSE)="追加", "-", VLOOKUP($A131, summary!$H:$O, 7, FALSE))</f>
        <v>活動（ADL）　トイレ動作_特記事項</v>
      </c>
      <c r="G131" s="174" t="s">
        <v>6296</v>
      </c>
      <c r="H131" s="173" t="s">
        <v>5415</v>
      </c>
      <c r="I131" s="174">
        <v>11</v>
      </c>
      <c r="J131" s="174"/>
      <c r="K131" s="181"/>
      <c r="L131" s="174"/>
      <c r="M131" s="178"/>
      <c r="N131" s="182" t="s">
        <v>5355</v>
      </c>
      <c r="O131" s="182" t="s">
        <v>5291</v>
      </c>
      <c r="P131" s="178" t="s">
        <v>5335</v>
      </c>
      <c r="Q131" s="179" t="s">
        <v>5336</v>
      </c>
    </row>
    <row r="132" spans="1:17" ht="90">
      <c r="A132" s="20" t="str" cm="1">
        <f t="array" aca="1" ref="A132" ca="1">VLOOKUP(RIGHT(CELL("filename",$B129),LEN(CELL("filename",$B129))-FIND("]",CELL("filename",$B129))),'外部インタフェース一覧(計算用)'!$B:$G,6,FALSE)&amp;"_"&amp;$C132&amp;"_new"</f>
        <v>REHABILITATION_PLAN_2024_FORM_0410_2021_bathe_start_status_new</v>
      </c>
      <c r="B132" s="171">
        <f>MAX($B$4:$B131)+1</f>
        <v>129</v>
      </c>
      <c r="C132" s="172" t="s">
        <v>2187</v>
      </c>
      <c r="D132" s="173" t="s">
        <v>4708</v>
      </c>
      <c r="E132" s="20" t="str">
        <f ca="1">IF($F132="-", "追加", VLOOKUP($A132, summary!$H:$O, 6, FALSE))</f>
        <v>bathe_start_status</v>
      </c>
      <c r="F132" s="20" t="str">
        <f ca="1">IF(VLOOKUP($A132, summary!$H:$O, 7, FALSE)="追加", "-", VLOOKUP($A132, summary!$H:$O, 7, FALSE))</f>
        <v>活動（ADL）　入浴_リハビリ開始時点</v>
      </c>
      <c r="G132" s="174" t="s">
        <v>5220</v>
      </c>
      <c r="H132" s="173" t="s">
        <v>5245</v>
      </c>
      <c r="I132" s="174">
        <v>1</v>
      </c>
      <c r="J132" s="174"/>
      <c r="K132" s="181" t="s">
        <v>5323</v>
      </c>
      <c r="L132" s="174"/>
      <c r="M132" s="178"/>
      <c r="N132" s="19" t="s">
        <v>6589</v>
      </c>
      <c r="O132" s="182" t="s">
        <v>5291</v>
      </c>
      <c r="P132" s="178" t="s">
        <v>6581</v>
      </c>
      <c r="Q132" s="297" t="s">
        <v>5263</v>
      </c>
    </row>
    <row r="133" spans="1:17" ht="90">
      <c r="A133" s="20" t="str" cm="1">
        <f t="array" aca="1" ref="A133" ca="1">VLOOKUP(RIGHT(CELL("filename",$B130),LEN(CELL("filename",$B130))-FIND("]",CELL("filename",$B130))),'外部インタフェース一覧(計算用)'!$B:$G,6,FALSE)&amp;"_"&amp;$C133&amp;"_new"</f>
        <v>REHABILITATION_PLAN_2024_FORM_0410_2021_bathe_current_status_new</v>
      </c>
      <c r="B133" s="171">
        <f>MAX($B$4:$B132)+1</f>
        <v>130</v>
      </c>
      <c r="C133" s="172" t="s">
        <v>2189</v>
      </c>
      <c r="D133" s="173" t="s">
        <v>6593</v>
      </c>
      <c r="E133" s="20" t="str">
        <f ca="1">IF($F133="-", "追加", VLOOKUP($A133, summary!$H:$O, 6, FALSE))</f>
        <v>bathe_current_status</v>
      </c>
      <c r="F133" s="20" t="str">
        <f ca="1">IF(VLOOKUP($A133, summary!$H:$O, 7, FALSE)="追加", "-", VLOOKUP($A133, summary!$H:$O, 7, FALSE))</f>
        <v>活動（ADL）　入浴_現在の状況</v>
      </c>
      <c r="G133" s="174" t="s">
        <v>5220</v>
      </c>
      <c r="H133" s="173" t="s">
        <v>5245</v>
      </c>
      <c r="I133" s="174">
        <v>1</v>
      </c>
      <c r="J133" s="174"/>
      <c r="K133" s="181" t="s">
        <v>5323</v>
      </c>
      <c r="L133" s="174"/>
      <c r="M133" s="178"/>
      <c r="N133" s="19" t="s">
        <v>6589</v>
      </c>
      <c r="O133" s="182" t="s">
        <v>5291</v>
      </c>
      <c r="P133" s="178" t="s">
        <v>6581</v>
      </c>
      <c r="Q133" s="297" t="s">
        <v>5263</v>
      </c>
    </row>
    <row r="134" spans="1:17" ht="78.75">
      <c r="A134" s="20" t="str" cm="1">
        <f t="array" aca="1" ref="A134" ca="1">VLOOKUP(RIGHT(CELL("filename",$B131),LEN(CELL("filename",$B131))-FIND("]",CELL("filename",$B131))),'外部インタフェース一覧(計算用)'!$B:$G,6,FALSE)&amp;"_"&amp;$C134&amp;"_new"</f>
        <v>REHABILITATION_PLAN_2024_FORM_0410_2021_bathe_notice_new</v>
      </c>
      <c r="B134" s="171">
        <f>MAX($B$4:$B133)+1</f>
        <v>131</v>
      </c>
      <c r="C134" s="172" t="s">
        <v>2191</v>
      </c>
      <c r="D134" s="173" t="s">
        <v>6594</v>
      </c>
      <c r="E134" s="20" t="str">
        <f ca="1">IF($F134="-", "追加", VLOOKUP($A134, summary!$H:$O, 6, FALSE))</f>
        <v>bathe_notice</v>
      </c>
      <c r="F134" s="20" t="str">
        <f ca="1">IF(VLOOKUP($A134, summary!$H:$O, 7, FALSE)="追加", "-", VLOOKUP($A134, summary!$H:$O, 7, FALSE))</f>
        <v>活動（ADL）　入浴_特記事項</v>
      </c>
      <c r="G134" s="174" t="s">
        <v>6296</v>
      </c>
      <c r="H134" s="173" t="s">
        <v>5415</v>
      </c>
      <c r="I134" s="174">
        <v>11</v>
      </c>
      <c r="J134" s="174"/>
      <c r="K134" s="181"/>
      <c r="L134" s="174"/>
      <c r="M134" s="178"/>
      <c r="N134" s="182" t="s">
        <v>5355</v>
      </c>
      <c r="O134" s="182" t="s">
        <v>5291</v>
      </c>
      <c r="P134" s="178" t="s">
        <v>5335</v>
      </c>
      <c r="Q134" s="179" t="s">
        <v>5336</v>
      </c>
    </row>
    <row r="135" spans="1:17" ht="90">
      <c r="A135" s="20" t="str" cm="1">
        <f t="array" aca="1" ref="A135" ca="1">VLOOKUP(RIGHT(CELL("filename",$B132),LEN(CELL("filename",$B132))-FIND("]",CELL("filename",$B132))),'外部インタフェース一覧(計算用)'!$B:$G,6,FALSE)&amp;"_"&amp;$C135&amp;"_new"</f>
        <v>REHABILITATION_PLAN_2024_FORM_0410_2021_walking_start_status_new</v>
      </c>
      <c r="B135" s="171">
        <f>MAX($B$4:$B134)+1</f>
        <v>132</v>
      </c>
      <c r="C135" s="172" t="s">
        <v>2195</v>
      </c>
      <c r="D135" s="173" t="s">
        <v>6595</v>
      </c>
      <c r="E135" s="20" t="str">
        <f ca="1">IF($F135="-", "追加", VLOOKUP($A135, summary!$H:$O, 6, FALSE))</f>
        <v>walking_start_status</v>
      </c>
      <c r="F135" s="20" t="str">
        <f ca="1">IF(VLOOKUP($A135, summary!$H:$O, 7, FALSE)="追加", "-", VLOOKUP($A135, summary!$H:$O, 7, FALSE))</f>
        <v>活動（ADL）　平地歩行_リハビリ開始時点</v>
      </c>
      <c r="G135" s="174" t="s">
        <v>5220</v>
      </c>
      <c r="H135" s="173" t="s">
        <v>5245</v>
      </c>
      <c r="I135" s="174">
        <v>1</v>
      </c>
      <c r="J135" s="174"/>
      <c r="K135" s="181" t="s">
        <v>5323</v>
      </c>
      <c r="L135" s="174"/>
      <c r="M135" s="178"/>
      <c r="N135" s="19" t="s">
        <v>6596</v>
      </c>
      <c r="O135" s="182" t="s">
        <v>5291</v>
      </c>
      <c r="P135" s="178" t="s">
        <v>6581</v>
      </c>
      <c r="Q135" s="297" t="s">
        <v>5263</v>
      </c>
    </row>
    <row r="136" spans="1:17" ht="101.25">
      <c r="A136" s="20" t="str" cm="1">
        <f t="array" aca="1" ref="A136" ca="1">VLOOKUP(RIGHT(CELL("filename",$B133),LEN(CELL("filename",$B133))-FIND("]",CELL("filename",$B133))),'外部インタフェース一覧(計算用)'!$B:$G,6,FALSE)&amp;"_"&amp;$C136&amp;"_new"</f>
        <v>REHABILITATION_PLAN_2024_FORM_0410_2021_walking_current_status_new</v>
      </c>
      <c r="B136" s="171">
        <f>MAX($B$4:$B135)+1</f>
        <v>133</v>
      </c>
      <c r="C136" s="172" t="s">
        <v>2193</v>
      </c>
      <c r="D136" s="173" t="s">
        <v>6597</v>
      </c>
      <c r="E136" s="20" t="str">
        <f ca="1">IF($F136="-", "追加", VLOOKUP($A136, summary!$H:$O, 6, FALSE))</f>
        <v>walking_current_status</v>
      </c>
      <c r="F136" s="20" t="str">
        <f ca="1">IF(VLOOKUP($A136, summary!$H:$O, 7, FALSE)="追加", "-", VLOOKUP($A136, summary!$H:$O, 7, FALSE))</f>
        <v>活動（ADL）　平地歩行_現在の状況</v>
      </c>
      <c r="G136" s="174" t="s">
        <v>5220</v>
      </c>
      <c r="H136" s="173" t="s">
        <v>5245</v>
      </c>
      <c r="I136" s="174">
        <v>1</v>
      </c>
      <c r="J136" s="174"/>
      <c r="K136" s="181" t="s">
        <v>5323</v>
      </c>
      <c r="L136" s="174"/>
      <c r="M136" s="178"/>
      <c r="N136" s="19" t="s">
        <v>6596</v>
      </c>
      <c r="O136" s="182" t="s">
        <v>5291</v>
      </c>
      <c r="P136" s="178" t="s">
        <v>6581</v>
      </c>
      <c r="Q136" s="297" t="s">
        <v>5263</v>
      </c>
    </row>
    <row r="137" spans="1:17" ht="90">
      <c r="A137" s="20" t="str" cm="1">
        <f t="array" aca="1" ref="A137" ca="1">VLOOKUP(RIGHT(CELL("filename",$B134),LEN(CELL("filename",$B134))-FIND("]",CELL("filename",$B134))),'外部インタフェース一覧(計算用)'!$B:$G,6,FALSE)&amp;"_"&amp;$C137&amp;"_new"</f>
        <v>REHABILITATION_PLAN_2024_FORM_0410_2021_walking_notice_new</v>
      </c>
      <c r="B137" s="171">
        <f>MAX($B$4:$B136)+1</f>
        <v>134</v>
      </c>
      <c r="C137" s="172" t="s">
        <v>2197</v>
      </c>
      <c r="D137" s="173" t="s">
        <v>6598</v>
      </c>
      <c r="E137" s="20" t="str">
        <f ca="1">IF($F137="-", "追加", VLOOKUP($A137, summary!$H:$O, 6, FALSE))</f>
        <v>walking_notice</v>
      </c>
      <c r="F137" s="20" t="str">
        <f ca="1">IF(VLOOKUP($A137, summary!$H:$O, 7, FALSE)="追加", "-", VLOOKUP($A137, summary!$H:$O, 7, FALSE))</f>
        <v>活動（ADL）　平地歩行_特記事項</v>
      </c>
      <c r="G137" s="174" t="s">
        <v>6296</v>
      </c>
      <c r="H137" s="173" t="s">
        <v>5415</v>
      </c>
      <c r="I137" s="174">
        <v>11</v>
      </c>
      <c r="J137" s="174"/>
      <c r="K137" s="181"/>
      <c r="L137" s="174"/>
      <c r="M137" s="178"/>
      <c r="N137" s="182" t="s">
        <v>5355</v>
      </c>
      <c r="O137" s="182" t="s">
        <v>5291</v>
      </c>
      <c r="P137" s="178" t="s">
        <v>5335</v>
      </c>
      <c r="Q137" s="179" t="s">
        <v>5336</v>
      </c>
    </row>
    <row r="138" spans="1:17" ht="101.25">
      <c r="A138" s="20" t="str" cm="1">
        <f t="array" aca="1" ref="A138" ca="1">VLOOKUP(RIGHT(CELL("filename",$B135),LEN(CELL("filename",$B135))-FIND("]",CELL("filename",$B135))),'外部インタフェース一覧(計算用)'!$B:$G,6,FALSE)&amp;"_"&amp;$C138&amp;"_new"</f>
        <v>REHABILITATION_PLAN_2024_FORM_0410_2021_up_stairs_start_status_new</v>
      </c>
      <c r="B138" s="171">
        <f>MAX($B$4:$B137)+1</f>
        <v>135</v>
      </c>
      <c r="C138" s="172" t="s">
        <v>2201</v>
      </c>
      <c r="D138" s="173" t="s">
        <v>4714</v>
      </c>
      <c r="E138" s="20" t="str">
        <f ca="1">IF($F138="-", "追加", VLOOKUP($A138, summary!$H:$O, 6, FALSE))</f>
        <v>up_stairs_start_status</v>
      </c>
      <c r="F138" s="20" t="str">
        <f ca="1">IF(VLOOKUP($A138, summary!$H:$O, 7, FALSE)="追加", "-", VLOOKUP($A138, summary!$H:$O, 7, FALSE))</f>
        <v>活動（ADL）　階段昇降_リハビリ開始時点</v>
      </c>
      <c r="G138" s="174" t="s">
        <v>5220</v>
      </c>
      <c r="H138" s="173" t="s">
        <v>5245</v>
      </c>
      <c r="I138" s="174">
        <v>1</v>
      </c>
      <c r="J138" s="174"/>
      <c r="K138" s="181" t="s">
        <v>5323</v>
      </c>
      <c r="L138" s="174"/>
      <c r="M138" s="178"/>
      <c r="N138" s="19" t="s">
        <v>6239</v>
      </c>
      <c r="O138" s="182" t="s">
        <v>5291</v>
      </c>
      <c r="P138" s="178" t="s">
        <v>6581</v>
      </c>
      <c r="Q138" s="297" t="s">
        <v>5263</v>
      </c>
    </row>
    <row r="139" spans="1:17" ht="101.25">
      <c r="A139" s="20" t="str" cm="1">
        <f t="array" aca="1" ref="A139" ca="1">VLOOKUP(RIGHT(CELL("filename",$B136),LEN(CELL("filename",$B136))-FIND("]",CELL("filename",$B136))),'外部インタフェース一覧(計算用)'!$B:$G,6,FALSE)&amp;"_"&amp;$C139&amp;"_new"</f>
        <v>REHABILITATION_PLAN_2024_FORM_0410_2021_up_stairs_current_status_new</v>
      </c>
      <c r="B139" s="171">
        <f>MAX($B$4:$B138)+1</f>
        <v>136</v>
      </c>
      <c r="C139" s="172" t="s">
        <v>2199</v>
      </c>
      <c r="D139" s="173" t="s">
        <v>6599</v>
      </c>
      <c r="E139" s="20" t="str">
        <f ca="1">IF($F139="-", "追加", VLOOKUP($A139, summary!$H:$O, 6, FALSE))</f>
        <v>up_stairs_current_status</v>
      </c>
      <c r="F139" s="20" t="str">
        <f ca="1">IF(VLOOKUP($A139, summary!$H:$O, 7, FALSE)="追加", "-", VLOOKUP($A139, summary!$H:$O, 7, FALSE))</f>
        <v>活動（ADL）　階段昇降_現在の状況</v>
      </c>
      <c r="G139" s="174" t="s">
        <v>5220</v>
      </c>
      <c r="H139" s="173" t="s">
        <v>5245</v>
      </c>
      <c r="I139" s="174">
        <v>1</v>
      </c>
      <c r="J139" s="174"/>
      <c r="K139" s="181" t="s">
        <v>5323</v>
      </c>
      <c r="L139" s="174"/>
      <c r="M139" s="178"/>
      <c r="N139" s="19" t="s">
        <v>6239</v>
      </c>
      <c r="O139" s="182" t="s">
        <v>5291</v>
      </c>
      <c r="P139" s="178" t="s">
        <v>6581</v>
      </c>
      <c r="Q139" s="297" t="s">
        <v>5263</v>
      </c>
    </row>
    <row r="140" spans="1:17" ht="90">
      <c r="A140" s="20" t="str" cm="1">
        <f t="array" aca="1" ref="A140" ca="1">VLOOKUP(RIGHT(CELL("filename",$B137),LEN(CELL("filename",$B137))-FIND("]",CELL("filename",$B137))),'外部インタフェース一覧(計算用)'!$B:$G,6,FALSE)&amp;"_"&amp;$C140&amp;"_new"</f>
        <v>REHABILITATION_PLAN_2024_FORM_0410_2021_up_stairs_notice_new</v>
      </c>
      <c r="B140" s="171">
        <f>MAX($B$4:$B139)+1</f>
        <v>137</v>
      </c>
      <c r="C140" s="172" t="s">
        <v>2203</v>
      </c>
      <c r="D140" s="173" t="s">
        <v>6600</v>
      </c>
      <c r="E140" s="20" t="str">
        <f ca="1">IF($F140="-", "追加", VLOOKUP($A140, summary!$H:$O, 6, FALSE))</f>
        <v>up_stairs_notice</v>
      </c>
      <c r="F140" s="20" t="str">
        <f ca="1">IF(VLOOKUP($A140, summary!$H:$O, 7, FALSE)="追加", "-", VLOOKUP($A140, summary!$H:$O, 7, FALSE))</f>
        <v>活動（ADL）　階段昇降_特記事項</v>
      </c>
      <c r="G140" s="174" t="s">
        <v>6296</v>
      </c>
      <c r="H140" s="173" t="s">
        <v>5415</v>
      </c>
      <c r="I140" s="174">
        <v>11</v>
      </c>
      <c r="J140" s="174"/>
      <c r="K140" s="181"/>
      <c r="L140" s="174"/>
      <c r="M140" s="178"/>
      <c r="N140" s="182" t="s">
        <v>5355</v>
      </c>
      <c r="O140" s="182" t="s">
        <v>5291</v>
      </c>
      <c r="P140" s="178" t="s">
        <v>5335</v>
      </c>
      <c r="Q140" s="179" t="s">
        <v>5336</v>
      </c>
    </row>
    <row r="141" spans="1:17" ht="101.25">
      <c r="A141" s="20" t="str" cm="1">
        <f t="array" aca="1" ref="A141" ca="1">VLOOKUP(RIGHT(CELL("filename",$B138),LEN(CELL("filename",$B138))-FIND("]",CELL("filename",$B138))),'外部インタフェース一覧(計算用)'!$B:$G,6,FALSE)&amp;"_"&amp;$C141&amp;"_new"</f>
        <v>REHABILITATION_PLAN_2024_FORM_0410_2021_dressing_start_status_new</v>
      </c>
      <c r="B141" s="171">
        <f>MAX($B$4:$B140)+1</f>
        <v>138</v>
      </c>
      <c r="C141" s="172" t="s">
        <v>2207</v>
      </c>
      <c r="D141" s="173" t="s">
        <v>4717</v>
      </c>
      <c r="E141" s="20" t="str">
        <f ca="1">IF($F141="-", "追加", VLOOKUP($A141, summary!$H:$O, 6, FALSE))</f>
        <v>dressing_start_status</v>
      </c>
      <c r="F141" s="20" t="str">
        <f ca="1">IF(VLOOKUP($A141, summary!$H:$O, 7, FALSE)="追加", "-", VLOOKUP($A141, summary!$H:$O, 7, FALSE))</f>
        <v>活動（ADL）　更衣_リハビリ開始時点</v>
      </c>
      <c r="G141" s="174" t="s">
        <v>5220</v>
      </c>
      <c r="H141" s="173" t="s">
        <v>5245</v>
      </c>
      <c r="I141" s="174">
        <v>1</v>
      </c>
      <c r="J141" s="174"/>
      <c r="K141" s="181" t="s">
        <v>5323</v>
      </c>
      <c r="L141" s="174"/>
      <c r="M141" s="178"/>
      <c r="N141" s="19" t="s">
        <v>6239</v>
      </c>
      <c r="O141" s="182" t="s">
        <v>5291</v>
      </c>
      <c r="P141" s="178" t="s">
        <v>6581</v>
      </c>
      <c r="Q141" s="297" t="s">
        <v>5263</v>
      </c>
    </row>
    <row r="142" spans="1:17" ht="101.25">
      <c r="A142" s="20" t="str" cm="1">
        <f t="array" aca="1" ref="A142" ca="1">VLOOKUP(RIGHT(CELL("filename",$B139),LEN(CELL("filename",$B139))-FIND("]",CELL("filename",$B139))),'外部インタフェース一覧(計算用)'!$B:$G,6,FALSE)&amp;"_"&amp;$C142&amp;"_new"</f>
        <v>REHABILITATION_PLAN_2024_FORM_0410_2021_dressing_current_status_new</v>
      </c>
      <c r="B142" s="171">
        <f>MAX($B$4:$B141)+1</f>
        <v>139</v>
      </c>
      <c r="C142" s="172" t="s">
        <v>2205</v>
      </c>
      <c r="D142" s="173" t="s">
        <v>6601</v>
      </c>
      <c r="E142" s="20" t="str">
        <f ca="1">IF($F142="-", "追加", VLOOKUP($A142, summary!$H:$O, 6, FALSE))</f>
        <v>dressing_current_status</v>
      </c>
      <c r="F142" s="20" t="str">
        <f ca="1">IF(VLOOKUP($A142, summary!$H:$O, 7, FALSE)="追加", "-", VLOOKUP($A142, summary!$H:$O, 7, FALSE))</f>
        <v>活動（ADL）　更衣_現在の状況</v>
      </c>
      <c r="G142" s="174" t="s">
        <v>5220</v>
      </c>
      <c r="H142" s="173" t="s">
        <v>5245</v>
      </c>
      <c r="I142" s="174">
        <v>1</v>
      </c>
      <c r="J142" s="174"/>
      <c r="K142" s="181" t="s">
        <v>5323</v>
      </c>
      <c r="L142" s="174"/>
      <c r="M142" s="178"/>
      <c r="N142" s="19" t="s">
        <v>6239</v>
      </c>
      <c r="O142" s="182" t="s">
        <v>5291</v>
      </c>
      <c r="P142" s="178" t="s">
        <v>6581</v>
      </c>
      <c r="Q142" s="297" t="s">
        <v>5263</v>
      </c>
    </row>
    <row r="143" spans="1:17" ht="90">
      <c r="A143" s="20" t="str" cm="1">
        <f t="array" aca="1" ref="A143" ca="1">VLOOKUP(RIGHT(CELL("filename",$B140),LEN(CELL("filename",$B140))-FIND("]",CELL("filename",$B140))),'外部インタフェース一覧(計算用)'!$B:$G,6,FALSE)&amp;"_"&amp;$C143&amp;"_new"</f>
        <v>REHABILITATION_PLAN_2024_FORM_0410_2021_dressing_notice_new</v>
      </c>
      <c r="B143" s="171">
        <f>MAX($B$4:$B142)+1</f>
        <v>140</v>
      </c>
      <c r="C143" s="172" t="s">
        <v>2209</v>
      </c>
      <c r="D143" s="173" t="s">
        <v>6602</v>
      </c>
      <c r="E143" s="20" t="str">
        <f ca="1">IF($F143="-", "追加", VLOOKUP($A143, summary!$H:$O, 6, FALSE))</f>
        <v>dressing_notice</v>
      </c>
      <c r="F143" s="20" t="str">
        <f ca="1">IF(VLOOKUP($A143, summary!$H:$O, 7, FALSE)="追加", "-", VLOOKUP($A143, summary!$H:$O, 7, FALSE))</f>
        <v>活動（ADL）　更衣_特記事項</v>
      </c>
      <c r="G143" s="174" t="s">
        <v>6296</v>
      </c>
      <c r="H143" s="173" t="s">
        <v>5415</v>
      </c>
      <c r="I143" s="174">
        <v>11</v>
      </c>
      <c r="J143" s="174"/>
      <c r="K143" s="181"/>
      <c r="L143" s="174"/>
      <c r="M143" s="178"/>
      <c r="N143" s="182" t="s">
        <v>5355</v>
      </c>
      <c r="O143" s="182" t="s">
        <v>5291</v>
      </c>
      <c r="P143" s="178" t="s">
        <v>5335</v>
      </c>
      <c r="Q143" s="179" t="s">
        <v>5336</v>
      </c>
    </row>
    <row r="144" spans="1:17" ht="101.25">
      <c r="A144" s="20" t="str" cm="1">
        <f t="array" aca="1" ref="A144" ca="1">VLOOKUP(RIGHT(CELL("filename",$B141),LEN(CELL("filename",$B141))-FIND("]",CELL("filename",$B141))),'外部インタフェース一覧(計算用)'!$B:$G,6,FALSE)&amp;"_"&amp;$C144&amp;"_new"</f>
        <v>REHABILITATION_PLAN_2024_FORM_0410_2021_defecation_start_status_new</v>
      </c>
      <c r="B144" s="171">
        <f>MAX($B$4:$B143)+1</f>
        <v>141</v>
      </c>
      <c r="C144" s="172" t="s">
        <v>2211</v>
      </c>
      <c r="D144" s="173" t="s">
        <v>4720</v>
      </c>
      <c r="E144" s="20" t="str">
        <f ca="1">IF($F144="-", "追加", VLOOKUP($A144, summary!$H:$O, 6, FALSE))</f>
        <v>defecation_start_status</v>
      </c>
      <c r="F144" s="20" t="str">
        <f ca="1">IF(VLOOKUP($A144, summary!$H:$O, 7, FALSE)="追加", "-", VLOOKUP($A144, summary!$H:$O, 7, FALSE))</f>
        <v>活動（ADL）　排便コントロール_リハビリ開始時点</v>
      </c>
      <c r="G144" s="174" t="s">
        <v>5220</v>
      </c>
      <c r="H144" s="173" t="s">
        <v>5245</v>
      </c>
      <c r="I144" s="174">
        <v>1</v>
      </c>
      <c r="J144" s="174"/>
      <c r="K144" s="181" t="s">
        <v>5323</v>
      </c>
      <c r="L144" s="174"/>
      <c r="M144" s="178"/>
      <c r="N144" s="19" t="s">
        <v>6239</v>
      </c>
      <c r="O144" s="182" t="s">
        <v>5291</v>
      </c>
      <c r="P144" s="178" t="s">
        <v>6581</v>
      </c>
      <c r="Q144" s="297" t="s">
        <v>5263</v>
      </c>
    </row>
    <row r="145" spans="1:17" ht="101.25">
      <c r="A145" s="20" t="str" cm="1">
        <f t="array" aca="1" ref="A145" ca="1">VLOOKUP(RIGHT(CELL("filename",$B142),LEN(CELL("filename",$B142))-FIND("]",CELL("filename",$B142))),'外部インタフェース一覧(計算用)'!$B:$G,6,FALSE)&amp;"_"&amp;$C145&amp;"_new"</f>
        <v>REHABILITATION_PLAN_2024_FORM_0410_2021_defecation_current_status_new</v>
      </c>
      <c r="B145" s="171">
        <f>MAX($B$4:$B144)+1</f>
        <v>142</v>
      </c>
      <c r="C145" s="172" t="s">
        <v>2213</v>
      </c>
      <c r="D145" s="173" t="s">
        <v>4721</v>
      </c>
      <c r="E145" s="20" t="str">
        <f ca="1">IF($F145="-", "追加", VLOOKUP($A145, summary!$H:$O, 6, FALSE))</f>
        <v>defecation_current_status</v>
      </c>
      <c r="F145" s="20" t="str">
        <f ca="1">IF(VLOOKUP($A145, summary!$H:$O, 7, FALSE)="追加", "-", VLOOKUP($A145, summary!$H:$O, 7, FALSE))</f>
        <v>活動（ADL）　排便コントロール_現在の状況</v>
      </c>
      <c r="G145" s="174" t="s">
        <v>5220</v>
      </c>
      <c r="H145" s="173" t="s">
        <v>5245</v>
      </c>
      <c r="I145" s="174">
        <v>1</v>
      </c>
      <c r="J145" s="174"/>
      <c r="K145" s="181" t="s">
        <v>5323</v>
      </c>
      <c r="L145" s="174"/>
      <c r="M145" s="178"/>
      <c r="N145" s="19" t="s">
        <v>6239</v>
      </c>
      <c r="O145" s="182" t="s">
        <v>5291</v>
      </c>
      <c r="P145" s="178" t="s">
        <v>6581</v>
      </c>
      <c r="Q145" s="297" t="s">
        <v>5263</v>
      </c>
    </row>
    <row r="146" spans="1:17" ht="90">
      <c r="A146" s="20" t="str" cm="1">
        <f t="array" aca="1" ref="A146" ca="1">VLOOKUP(RIGHT(CELL("filename",$B143),LEN(CELL("filename",$B143))-FIND("]",CELL("filename",$B143))),'外部インタフェース一覧(計算用)'!$B:$G,6,FALSE)&amp;"_"&amp;$C146&amp;"_new"</f>
        <v>REHABILITATION_PLAN_2024_FORM_0410_2021_defecation_notice_new</v>
      </c>
      <c r="B146" s="171">
        <f>MAX($B$4:$B145)+1</f>
        <v>143</v>
      </c>
      <c r="C146" s="172" t="s">
        <v>2215</v>
      </c>
      <c r="D146" s="173" t="s">
        <v>6603</v>
      </c>
      <c r="E146" s="20" t="str">
        <f ca="1">IF($F146="-", "追加", VLOOKUP($A146, summary!$H:$O, 6, FALSE))</f>
        <v>defecation_notice</v>
      </c>
      <c r="F146" s="20" t="str">
        <f ca="1">IF(VLOOKUP($A146, summary!$H:$O, 7, FALSE)="追加", "-", VLOOKUP($A146, summary!$H:$O, 7, FALSE))</f>
        <v>活動（ADL）　排便コントロール_特記事項</v>
      </c>
      <c r="G146" s="174" t="s">
        <v>6296</v>
      </c>
      <c r="H146" s="173" t="s">
        <v>5415</v>
      </c>
      <c r="I146" s="174">
        <v>11</v>
      </c>
      <c r="J146" s="174"/>
      <c r="K146" s="181"/>
      <c r="L146" s="174"/>
      <c r="M146" s="178"/>
      <c r="N146" s="182" t="s">
        <v>5355</v>
      </c>
      <c r="O146" s="182" t="s">
        <v>5291</v>
      </c>
      <c r="P146" s="178" t="s">
        <v>5335</v>
      </c>
      <c r="Q146" s="179" t="s">
        <v>5336</v>
      </c>
    </row>
    <row r="147" spans="1:17" ht="101.25">
      <c r="A147" s="20" t="str" cm="1">
        <f t="array" aca="1" ref="A147" ca="1">VLOOKUP(RIGHT(CELL("filename",$B144),LEN(CELL("filename",$B144))-FIND("]",CELL("filename",$B144))),'外部インタフェース一覧(計算用)'!$B:$G,6,FALSE)&amp;"_"&amp;$C147&amp;"_new"</f>
        <v>REHABILITATION_PLAN_2024_FORM_0410_2021_urination_start_status_new</v>
      </c>
      <c r="B147" s="171">
        <f>MAX($B$4:$B146)+1</f>
        <v>144</v>
      </c>
      <c r="C147" s="172" t="s">
        <v>6604</v>
      </c>
      <c r="D147" s="173" t="s">
        <v>4723</v>
      </c>
      <c r="E147" s="20" t="str">
        <f ca="1">IF($F147="-", "追加", VLOOKUP($A147, summary!$H:$O, 6, FALSE))</f>
        <v>urination_start_status</v>
      </c>
      <c r="F147" s="20" t="str">
        <f ca="1">IF(VLOOKUP($A147, summary!$H:$O, 7, FALSE)="追加", "-", VLOOKUP($A147, summary!$H:$O, 7, FALSE))</f>
        <v>活動（ADL）　排尿コントロール_リハビリ開始時点</v>
      </c>
      <c r="G147" s="174" t="s">
        <v>5220</v>
      </c>
      <c r="H147" s="173" t="s">
        <v>5245</v>
      </c>
      <c r="I147" s="174">
        <v>1</v>
      </c>
      <c r="J147" s="174"/>
      <c r="K147" s="181" t="s">
        <v>5323</v>
      </c>
      <c r="L147" s="174"/>
      <c r="M147" s="178"/>
      <c r="N147" s="19" t="s">
        <v>6239</v>
      </c>
      <c r="O147" s="182" t="s">
        <v>5291</v>
      </c>
      <c r="P147" s="178" t="s">
        <v>6581</v>
      </c>
      <c r="Q147" s="297" t="s">
        <v>5263</v>
      </c>
    </row>
    <row r="148" spans="1:17" ht="101.25">
      <c r="A148" s="20" t="str" cm="1">
        <f t="array" aca="1" ref="A148" ca="1">VLOOKUP(RIGHT(CELL("filename",$B145),LEN(CELL("filename",$B145))-FIND("]",CELL("filename",$B145))),'外部インタフェース一覧(計算用)'!$B:$G,6,FALSE)&amp;"_"&amp;$C148&amp;"_new"</f>
        <v>REHABILITATION_PLAN_2024_FORM_0410_2021_urination_current_status_new</v>
      </c>
      <c r="B148" s="171">
        <f>MAX($B$4:$B147)+1</f>
        <v>145</v>
      </c>
      <c r="C148" s="172" t="s">
        <v>6605</v>
      </c>
      <c r="D148" s="173" t="s">
        <v>4724</v>
      </c>
      <c r="E148" s="20" t="str">
        <f ca="1">IF($F148="-", "追加", VLOOKUP($A148, summary!$H:$O, 6, FALSE))</f>
        <v>urination_current_status</v>
      </c>
      <c r="F148" s="20" t="str">
        <f ca="1">IF(VLOOKUP($A148, summary!$H:$O, 7, FALSE)="追加", "-", VLOOKUP($A148, summary!$H:$O, 7, FALSE))</f>
        <v>活動（ADL）　排尿コントロール_現在の状況</v>
      </c>
      <c r="G148" s="174" t="s">
        <v>5220</v>
      </c>
      <c r="H148" s="173" t="s">
        <v>5245</v>
      </c>
      <c r="I148" s="174">
        <v>1</v>
      </c>
      <c r="J148" s="174"/>
      <c r="K148" s="181" t="s">
        <v>5323</v>
      </c>
      <c r="L148" s="174"/>
      <c r="M148" s="178"/>
      <c r="N148" s="19" t="s">
        <v>6239</v>
      </c>
      <c r="O148" s="182" t="s">
        <v>5291</v>
      </c>
      <c r="P148" s="178" t="s">
        <v>6581</v>
      </c>
      <c r="Q148" s="297" t="s">
        <v>5263</v>
      </c>
    </row>
    <row r="149" spans="1:17" ht="90">
      <c r="A149" s="20" t="str" cm="1">
        <f t="array" aca="1" ref="A149" ca="1">VLOOKUP(RIGHT(CELL("filename",$B146),LEN(CELL("filename",$B146))-FIND("]",CELL("filename",$B146))),'外部インタフェース一覧(計算用)'!$B:$G,6,FALSE)&amp;"_"&amp;$C149&amp;"_new"</f>
        <v>REHABILITATION_PLAN_2024_FORM_0410_2021_urination_notice_new</v>
      </c>
      <c r="B149" s="171">
        <f>MAX($B$4:$B148)+1</f>
        <v>146</v>
      </c>
      <c r="C149" s="172" t="s">
        <v>2221</v>
      </c>
      <c r="D149" s="173" t="s">
        <v>6606</v>
      </c>
      <c r="E149" s="20" t="str">
        <f ca="1">IF($F149="-", "追加", VLOOKUP($A149, summary!$H:$O, 6, FALSE))</f>
        <v>urination_notice</v>
      </c>
      <c r="F149" s="20" t="str">
        <f ca="1">IF(VLOOKUP($A149, summary!$H:$O, 7, FALSE)="追加", "-", VLOOKUP($A149, summary!$H:$O, 7, FALSE))</f>
        <v>活動（ADL）　排尿コントロール_特記事項</v>
      </c>
      <c r="G149" s="174" t="s">
        <v>6296</v>
      </c>
      <c r="H149" s="173" t="s">
        <v>5415</v>
      </c>
      <c r="I149" s="174">
        <v>11</v>
      </c>
      <c r="J149" s="174"/>
      <c r="K149" s="181"/>
      <c r="L149" s="174"/>
      <c r="M149" s="178"/>
      <c r="N149" s="182" t="s">
        <v>5355</v>
      </c>
      <c r="O149" s="182" t="s">
        <v>5291</v>
      </c>
      <c r="P149" s="178" t="s">
        <v>5335</v>
      </c>
      <c r="Q149" s="179" t="s">
        <v>5336</v>
      </c>
    </row>
    <row r="150" spans="1:17" ht="135">
      <c r="A150" s="20" t="str" cm="1">
        <f t="array" aca="1" ref="A150" ca="1">VLOOKUP(RIGHT(CELL("filename",$B147),LEN(CELL("filename",$B147))-FIND("]",CELL("filename",$B147))),'外部インタフェース一覧(計算用)'!$B:$G,6,FALSE)&amp;"_"&amp;$C150&amp;"_new"</f>
        <v>REHABILITATION_PLAN_2024_FORM_0410_2021_short_goal_rehabilitation_mind_and_body_function1_new</v>
      </c>
      <c r="B150" s="171">
        <f>MAX($B$4:$B149)+1</f>
        <v>147</v>
      </c>
      <c r="C150" s="172" t="s">
        <v>4726</v>
      </c>
      <c r="D150" s="173" t="s">
        <v>4727</v>
      </c>
      <c r="E150" s="20" t="str">
        <f ca="1">IF($F150="-", "追加", VLOOKUP($A150, summary!$H:$O, 6, FALSE))</f>
        <v>追加</v>
      </c>
      <c r="F150" s="20" t="str">
        <f ca="1">IF(VLOOKUP($A150, summary!$H:$O, 7, FALSE)="追加", "-", VLOOKUP($A150, summary!$H:$O, 7, FALSE))</f>
        <v>-</v>
      </c>
      <c r="G150" s="174" t="s">
        <v>6296</v>
      </c>
      <c r="H150" s="173" t="s">
        <v>5215</v>
      </c>
      <c r="I150" s="174">
        <v>8</v>
      </c>
      <c r="J150" s="174"/>
      <c r="K150" s="398"/>
      <c r="L150" s="174"/>
      <c r="M150" s="178"/>
      <c r="N150" s="182" t="s">
        <v>6607</v>
      </c>
      <c r="O150" s="182" t="s">
        <v>5291</v>
      </c>
      <c r="P150" s="178"/>
      <c r="Q150" s="179" t="s">
        <v>5501</v>
      </c>
    </row>
    <row r="151" spans="1:17" ht="135">
      <c r="A151" s="20" t="str" cm="1">
        <f t="array" aca="1" ref="A151" ca="1">VLOOKUP(RIGHT(CELL("filename",$B148),LEN(CELL("filename",$B148))-FIND("]",CELL("filename",$B148))),'外部インタフェース一覧(計算用)'!$B:$G,6,FALSE)&amp;"_"&amp;$C151&amp;"_new"</f>
        <v>REHABILITATION_PLAN_2024_FORM_0410_2021_short_goal_rehabilitation_mind_and_body_function2_new</v>
      </c>
      <c r="B151" s="171">
        <f>MAX($B$4:$B150)+1</f>
        <v>148</v>
      </c>
      <c r="C151" s="172" t="s">
        <v>6608</v>
      </c>
      <c r="D151" s="173" t="s">
        <v>6609</v>
      </c>
      <c r="E151" s="20" t="str">
        <f ca="1">IF($F151="-", "追加", VLOOKUP($A151, summary!$H:$O, 6, FALSE))</f>
        <v>追加</v>
      </c>
      <c r="F151" s="20" t="str">
        <f ca="1">IF(VLOOKUP($A151, summary!$H:$O, 7, FALSE)="追加", "-", VLOOKUP($A151, summary!$H:$O, 7, FALSE))</f>
        <v>-</v>
      </c>
      <c r="G151" s="174" t="s">
        <v>6296</v>
      </c>
      <c r="H151" s="173" t="s">
        <v>5215</v>
      </c>
      <c r="I151" s="174">
        <v>8</v>
      </c>
      <c r="J151" s="174"/>
      <c r="K151" s="181"/>
      <c r="L151" s="174"/>
      <c r="M151" s="178"/>
      <c r="N151" s="182" t="s">
        <v>6610</v>
      </c>
      <c r="O151" s="182" t="s">
        <v>5291</v>
      </c>
      <c r="P151" s="178"/>
      <c r="Q151" s="179" t="s">
        <v>5501</v>
      </c>
    </row>
    <row r="152" spans="1:17" ht="135">
      <c r="A152" s="20" t="str" cm="1">
        <f t="array" aca="1" ref="A152" ca="1">VLOOKUP(RIGHT(CELL("filename",$B149),LEN(CELL("filename",$B149))-FIND("]",CELL("filename",$B149))),'外部インタフェース一覧(計算用)'!$B:$G,6,FALSE)&amp;"_"&amp;$C152&amp;"_new"</f>
        <v>REHABILITATION_PLAN_2024_FORM_0410_2021_short_goal_rehabilitation_mind_and_body_function3_new</v>
      </c>
      <c r="B152" s="171">
        <f>MAX($B$4:$B151)+1</f>
        <v>149</v>
      </c>
      <c r="C152" s="172" t="s">
        <v>6611</v>
      </c>
      <c r="D152" s="173" t="s">
        <v>6612</v>
      </c>
      <c r="E152" s="20" t="str">
        <f ca="1">IF($F152="-", "追加", VLOOKUP($A152, summary!$H:$O, 6, FALSE))</f>
        <v>追加</v>
      </c>
      <c r="F152" s="20" t="str">
        <f ca="1">IF(VLOOKUP($A152, summary!$H:$O, 7, FALSE)="追加", "-", VLOOKUP($A152, summary!$H:$O, 7, FALSE))</f>
        <v>-</v>
      </c>
      <c r="G152" s="174" t="s">
        <v>6296</v>
      </c>
      <c r="H152" s="173" t="s">
        <v>5215</v>
      </c>
      <c r="I152" s="174">
        <v>8</v>
      </c>
      <c r="J152" s="174"/>
      <c r="K152" s="181"/>
      <c r="L152" s="174"/>
      <c r="M152" s="178"/>
      <c r="N152" s="182" t="s">
        <v>6613</v>
      </c>
      <c r="O152" s="182" t="s">
        <v>5291</v>
      </c>
      <c r="P152" s="178"/>
      <c r="Q152" s="179" t="s">
        <v>5501</v>
      </c>
    </row>
    <row r="153" spans="1:17" ht="146.25">
      <c r="A153" s="20" t="str" cm="1">
        <f t="array" aca="1" ref="A153" ca="1">VLOOKUP(RIGHT(CELL("filename",$B150),LEN(CELL("filename",$B150))-FIND("]",CELL("filename",$B150))),'外部インタフェース一覧(計算用)'!$B:$G,6,FALSE)&amp;"_"&amp;$C153&amp;"_new"</f>
        <v>REHABILITATION_PLAN_2024_FORM_0410_2021_short_goal_rehabilitation_mind_and_body_function_contents_new</v>
      </c>
      <c r="B153" s="171">
        <f>MAX($B$4:$B152)+1</f>
        <v>150</v>
      </c>
      <c r="C153" s="172" t="s">
        <v>6614</v>
      </c>
      <c r="D153" s="173" t="s">
        <v>4733</v>
      </c>
      <c r="E153" s="20" t="str">
        <f ca="1">IF($F153="-", "追加", VLOOKUP($A153, summary!$H:$O, 6, FALSE))</f>
        <v>追加</v>
      </c>
      <c r="F153" s="20" t="str">
        <f ca="1">IF(VLOOKUP($A153, summary!$H:$O, 7, FALSE)="追加", "-", VLOOKUP($A153, summary!$H:$O, 7, FALSE))</f>
        <v>-</v>
      </c>
      <c r="G153" s="174" t="s">
        <v>6296</v>
      </c>
      <c r="H153" s="173" t="s">
        <v>5415</v>
      </c>
      <c r="I153" s="174">
        <v>80</v>
      </c>
      <c r="J153" s="174"/>
      <c r="K153" s="181"/>
      <c r="L153" s="174"/>
      <c r="M153" s="178"/>
      <c r="N153" s="182"/>
      <c r="O153" s="182" t="s">
        <v>5291</v>
      </c>
      <c r="P153" s="98" t="s">
        <v>5681</v>
      </c>
      <c r="Q153" s="179" t="s">
        <v>5336</v>
      </c>
    </row>
    <row r="154" spans="1:17" ht="112.5">
      <c r="A154" s="20" t="str" cm="1">
        <f t="array" aca="1" ref="A154" ca="1">VLOOKUP(RIGHT(CELL("filename",$B151),LEN(CELL("filename",$B151))-FIND("]",CELL("filename",$B151))),'外部インタフェース一覧(計算用)'!$B:$G,6,FALSE)&amp;"_"&amp;$C154&amp;"_new"</f>
        <v>REHABILITATION_PLAN_2024_FORM_0410_2021_short_goal_rehabilitation_activity1_new</v>
      </c>
      <c r="B154" s="171">
        <f>MAX($B$4:$B153)+1</f>
        <v>151</v>
      </c>
      <c r="C154" s="172" t="s">
        <v>6615</v>
      </c>
      <c r="D154" s="173" t="s">
        <v>4735</v>
      </c>
      <c r="E154" s="20" t="str">
        <f ca="1">IF($F154="-", "追加", VLOOKUP($A154, summary!$H:$O, 6, FALSE))</f>
        <v>追加</v>
      </c>
      <c r="F154" s="20" t="str">
        <f ca="1">IF(VLOOKUP($A154, summary!$H:$O, 7, FALSE)="追加", "-", VLOOKUP($A154, summary!$H:$O, 7, FALSE))</f>
        <v>-</v>
      </c>
      <c r="G154" s="174" t="s">
        <v>6296</v>
      </c>
      <c r="H154" s="173" t="s">
        <v>5215</v>
      </c>
      <c r="I154" s="174">
        <v>8</v>
      </c>
      <c r="J154" s="174"/>
      <c r="K154" s="398"/>
      <c r="L154" s="174"/>
      <c r="M154" s="178"/>
      <c r="N154" s="182" t="s">
        <v>6616</v>
      </c>
      <c r="O154" s="182" t="s">
        <v>5291</v>
      </c>
      <c r="P154" s="178"/>
      <c r="Q154" s="179" t="s">
        <v>5501</v>
      </c>
    </row>
    <row r="155" spans="1:17" ht="112.5">
      <c r="A155" s="20" t="str" cm="1">
        <f t="array" aca="1" ref="A155" ca="1">VLOOKUP(RIGHT(CELL("filename",$B152),LEN(CELL("filename",$B152))-FIND("]",CELL("filename",$B152))),'外部インタフェース一覧(計算用)'!$B:$G,6,FALSE)&amp;"_"&amp;$C155&amp;"_new"</f>
        <v>REHABILITATION_PLAN_2024_FORM_0410_2021_short_goal_rehabilitation_activity2_new</v>
      </c>
      <c r="B155" s="171">
        <f>MAX($B$4:$B154)+1</f>
        <v>152</v>
      </c>
      <c r="C155" s="172" t="s">
        <v>6617</v>
      </c>
      <c r="D155" s="173" t="s">
        <v>6618</v>
      </c>
      <c r="E155" s="20" t="str">
        <f ca="1">IF($F155="-", "追加", VLOOKUP($A155, summary!$H:$O, 6, FALSE))</f>
        <v>追加</v>
      </c>
      <c r="F155" s="20" t="str">
        <f ca="1">IF(VLOOKUP($A155, summary!$H:$O, 7, FALSE)="追加", "-", VLOOKUP($A155, summary!$H:$O, 7, FALSE))</f>
        <v>-</v>
      </c>
      <c r="G155" s="174" t="s">
        <v>6296</v>
      </c>
      <c r="H155" s="173" t="s">
        <v>5215</v>
      </c>
      <c r="I155" s="174">
        <v>8</v>
      </c>
      <c r="J155" s="174"/>
      <c r="K155" s="181"/>
      <c r="L155" s="174"/>
      <c r="M155" s="178"/>
      <c r="N155" s="182" t="s">
        <v>6359</v>
      </c>
      <c r="O155" s="182" t="s">
        <v>5291</v>
      </c>
      <c r="P155" s="178"/>
      <c r="Q155" s="179" t="s">
        <v>5501</v>
      </c>
    </row>
    <row r="156" spans="1:17" ht="112.5">
      <c r="A156" s="20" t="str" cm="1">
        <f t="array" aca="1" ref="A156" ca="1">VLOOKUP(RIGHT(CELL("filename",$B153),LEN(CELL("filename",$B153))-FIND("]",CELL("filename",$B153))),'外部インタフェース一覧(計算用)'!$B:$G,6,FALSE)&amp;"_"&amp;$C156&amp;"_new"</f>
        <v>REHABILITATION_PLAN_2024_FORM_0410_2021_short_goal_rehabilitation_activity3_new</v>
      </c>
      <c r="B156" s="171">
        <f>MAX($B$4:$B155)+1</f>
        <v>153</v>
      </c>
      <c r="C156" s="172" t="s">
        <v>6619</v>
      </c>
      <c r="D156" s="173" t="s">
        <v>6620</v>
      </c>
      <c r="E156" s="20" t="str">
        <f ca="1">IF($F156="-", "追加", VLOOKUP($A156, summary!$H:$O, 6, FALSE))</f>
        <v>追加</v>
      </c>
      <c r="F156" s="20" t="str">
        <f ca="1">IF(VLOOKUP($A156, summary!$H:$O, 7, FALSE)="追加", "-", VLOOKUP($A156, summary!$H:$O, 7, FALSE))</f>
        <v>-</v>
      </c>
      <c r="G156" s="174" t="s">
        <v>6296</v>
      </c>
      <c r="H156" s="173" t="s">
        <v>5215</v>
      </c>
      <c r="I156" s="174">
        <v>8</v>
      </c>
      <c r="J156" s="174"/>
      <c r="K156" s="181"/>
      <c r="L156" s="174"/>
      <c r="M156" s="178"/>
      <c r="N156" s="182" t="s">
        <v>6621</v>
      </c>
      <c r="O156" s="182" t="s">
        <v>5291</v>
      </c>
      <c r="P156" s="178"/>
      <c r="Q156" s="179" t="s">
        <v>5501</v>
      </c>
    </row>
    <row r="157" spans="1:17" ht="33.75" customHeight="1">
      <c r="A157" s="20" t="str" cm="1">
        <f t="array" aca="1" ref="A157" ca="1">VLOOKUP(RIGHT(CELL("filename",$B154),LEN(CELL("filename",$B154))-FIND("]",CELL("filename",$B154))),'外部インタフェース一覧(計算用)'!$B:$G,6,FALSE)&amp;"_"&amp;$C157&amp;"_new"</f>
        <v>REHABILITATION_PLAN_2024_FORM_0410_2021_short_goal_rehabilitation_activity_contents_new</v>
      </c>
      <c r="B157" s="171">
        <f>MAX($B$4:$B156)+1</f>
        <v>154</v>
      </c>
      <c r="C157" s="172" t="s">
        <v>6622</v>
      </c>
      <c r="D157" s="173" t="s">
        <v>4741</v>
      </c>
      <c r="E157" s="20" t="str">
        <f ca="1">IF($F157="-", "追加", VLOOKUP($A157, summary!$H:$O, 6, FALSE))</f>
        <v>追加</v>
      </c>
      <c r="F157" s="20" t="str">
        <f ca="1">IF(VLOOKUP($A157, summary!$H:$O, 7, FALSE)="追加", "-", VLOOKUP($A157, summary!$H:$O, 7, FALSE))</f>
        <v>-</v>
      </c>
      <c r="G157" s="174" t="s">
        <v>6296</v>
      </c>
      <c r="H157" s="173" t="s">
        <v>5415</v>
      </c>
      <c r="I157" s="174">
        <v>80</v>
      </c>
      <c r="J157" s="174"/>
      <c r="K157" s="181"/>
      <c r="L157" s="174"/>
      <c r="M157" s="178"/>
      <c r="N157" s="182"/>
      <c r="O157" s="182" t="s">
        <v>5291</v>
      </c>
      <c r="P157" s="178" t="s">
        <v>5681</v>
      </c>
      <c r="Q157" s="179" t="s">
        <v>5336</v>
      </c>
    </row>
    <row r="158" spans="1:17" ht="123.75">
      <c r="A158" s="20" t="str" cm="1">
        <f t="array" aca="1" ref="A158" ca="1">VLOOKUP(RIGHT(CELL("filename",$B155),LEN(CELL("filename",$B155))-FIND("]",CELL("filename",$B155))),'外部インタフェース一覧(計算用)'!$B:$G,6,FALSE)&amp;"_"&amp;$C158&amp;"_new"</f>
        <v>REHABILITATION_PLAN_2024_FORM_0410_2021_short_goal_rehabilitation_participation1_new</v>
      </c>
      <c r="B158" s="171">
        <f>MAX($B$4:$B157)+1</f>
        <v>155</v>
      </c>
      <c r="C158" s="172" t="s">
        <v>6623</v>
      </c>
      <c r="D158" s="173" t="s">
        <v>6624</v>
      </c>
      <c r="E158" s="20" t="str">
        <f ca="1">IF($F158="-", "追加", VLOOKUP($A158, summary!$H:$O, 6, FALSE))</f>
        <v>追加</v>
      </c>
      <c r="F158" s="20" t="str">
        <f ca="1">IF(VLOOKUP($A158, summary!$H:$O, 7, FALSE)="追加", "-", VLOOKUP($A158, summary!$H:$O, 7, FALSE))</f>
        <v>-</v>
      </c>
      <c r="G158" s="174" t="s">
        <v>6296</v>
      </c>
      <c r="H158" s="173" t="s">
        <v>5215</v>
      </c>
      <c r="I158" s="174">
        <v>8</v>
      </c>
      <c r="J158" s="174"/>
      <c r="K158" s="398"/>
      <c r="L158" s="174"/>
      <c r="M158" s="178"/>
      <c r="N158" s="182" t="s">
        <v>6625</v>
      </c>
      <c r="O158" s="182" t="s">
        <v>5291</v>
      </c>
      <c r="P158" s="178"/>
      <c r="Q158" s="179" t="s">
        <v>5501</v>
      </c>
    </row>
    <row r="159" spans="1:17" ht="123.75">
      <c r="A159" s="20" t="str" cm="1">
        <f t="array" aca="1" ref="A159" ca="1">VLOOKUP(RIGHT(CELL("filename",$B156),LEN(CELL("filename",$B156))-FIND("]",CELL("filename",$B156))),'外部インタフェース一覧(計算用)'!$B:$G,6,FALSE)&amp;"_"&amp;$C159&amp;"_new"</f>
        <v>REHABILITATION_PLAN_2024_FORM_0410_2021_short_goal_rehabilitation_participation2_new</v>
      </c>
      <c r="B159" s="171">
        <f>MAX($B$4:$B158)+1</f>
        <v>156</v>
      </c>
      <c r="C159" s="172" t="s">
        <v>4744</v>
      </c>
      <c r="D159" s="173" t="s">
        <v>6626</v>
      </c>
      <c r="E159" s="20" t="str">
        <f ca="1">IF($F159="-", "追加", VLOOKUP($A159, summary!$H:$O, 6, FALSE))</f>
        <v>追加</v>
      </c>
      <c r="F159" s="20" t="str">
        <f ca="1">IF(VLOOKUP($A159, summary!$H:$O, 7, FALSE)="追加", "-", VLOOKUP($A159, summary!$H:$O, 7, FALSE))</f>
        <v>-</v>
      </c>
      <c r="G159" s="174" t="s">
        <v>6296</v>
      </c>
      <c r="H159" s="173" t="s">
        <v>5215</v>
      </c>
      <c r="I159" s="174">
        <v>8</v>
      </c>
      <c r="J159" s="174"/>
      <c r="K159" s="181"/>
      <c r="L159" s="174"/>
      <c r="M159" s="178"/>
      <c r="N159" s="182" t="s">
        <v>6627</v>
      </c>
      <c r="O159" s="182" t="s">
        <v>5291</v>
      </c>
      <c r="P159" s="178"/>
      <c r="Q159" s="179" t="s">
        <v>5501</v>
      </c>
    </row>
    <row r="160" spans="1:17" ht="123.75">
      <c r="A160" s="20" t="str" cm="1">
        <f t="array" aca="1" ref="A160" ca="1">VLOOKUP(RIGHT(CELL("filename",$B157),LEN(CELL("filename",$B157))-FIND("]",CELL("filename",$B157))),'外部インタフェース一覧(計算用)'!$B:$G,6,FALSE)&amp;"_"&amp;$C160&amp;"_new"</f>
        <v>REHABILITATION_PLAN_2024_FORM_0410_2021_short_goal_rehabilitation_participation3_new</v>
      </c>
      <c r="B160" s="171">
        <f>MAX($B$4:$B159)+1</f>
        <v>157</v>
      </c>
      <c r="C160" s="172" t="s">
        <v>4746</v>
      </c>
      <c r="D160" s="173" t="s">
        <v>6628</v>
      </c>
      <c r="E160" s="20" t="str">
        <f ca="1">IF($F160="-", "追加", VLOOKUP($A160, summary!$H:$O, 6, FALSE))</f>
        <v>追加</v>
      </c>
      <c r="F160" s="20" t="str">
        <f ca="1">IF(VLOOKUP($A160, summary!$H:$O, 7, FALSE)="追加", "-", VLOOKUP($A160, summary!$H:$O, 7, FALSE))</f>
        <v>-</v>
      </c>
      <c r="G160" s="174" t="s">
        <v>6296</v>
      </c>
      <c r="H160" s="173" t="s">
        <v>5215</v>
      </c>
      <c r="I160" s="174">
        <v>8</v>
      </c>
      <c r="J160" s="174"/>
      <c r="K160" s="181"/>
      <c r="L160" s="174"/>
      <c r="M160" s="178"/>
      <c r="N160" s="182" t="s">
        <v>6627</v>
      </c>
      <c r="O160" s="182" t="s">
        <v>5291</v>
      </c>
      <c r="P160" s="178"/>
      <c r="Q160" s="179" t="s">
        <v>5501</v>
      </c>
    </row>
    <row r="161" spans="1:17" ht="135">
      <c r="A161" s="20" t="str" cm="1">
        <f t="array" aca="1" ref="A161" ca="1">VLOOKUP(RIGHT(CELL("filename",$B158),LEN(CELL("filename",$B158))-FIND("]",CELL("filename",$B158))),'外部インタフェース一覧(計算用)'!$B:$G,6,FALSE)&amp;"_"&amp;$C161&amp;"_new"</f>
        <v>REHABILITATION_PLAN_2024_FORM_0410_2021_short_goal_rehabilitation_participation_contents_new</v>
      </c>
      <c r="B161" s="171">
        <f>MAX($B$4:$B160)+1</f>
        <v>158</v>
      </c>
      <c r="C161" s="172" t="s">
        <v>4748</v>
      </c>
      <c r="D161" s="27" t="s">
        <v>4749</v>
      </c>
      <c r="E161" s="20" t="str">
        <f ca="1">IF($F161="-", "追加", VLOOKUP($A161, summary!$H:$O, 6, FALSE))</f>
        <v>追加</v>
      </c>
      <c r="F161" s="20" t="str">
        <f ca="1">IF(VLOOKUP($A161, summary!$H:$O, 7, FALSE)="追加", "-", VLOOKUP($A161, summary!$H:$O, 7, FALSE))</f>
        <v>-</v>
      </c>
      <c r="G161" s="174" t="s">
        <v>6296</v>
      </c>
      <c r="H161" s="173" t="s">
        <v>5415</v>
      </c>
      <c r="I161" s="174">
        <v>80</v>
      </c>
      <c r="J161" s="174"/>
      <c r="K161" s="181"/>
      <c r="L161" s="174"/>
      <c r="M161" s="178"/>
      <c r="N161" s="182"/>
      <c r="O161" s="182" t="s">
        <v>5291</v>
      </c>
      <c r="P161" s="178" t="s">
        <v>5681</v>
      </c>
      <c r="Q161" s="179" t="s">
        <v>5336</v>
      </c>
    </row>
    <row r="162" spans="1:17" ht="135">
      <c r="A162" s="20" t="str" cm="1">
        <f t="array" aca="1" ref="A162" ca="1">VLOOKUP(RIGHT(CELL("filename",$B159),LEN(CELL("filename",$B159))-FIND("]",CELL("filename",$B159))),'外部インタフェース一覧(計算用)'!$B:$G,6,FALSE)&amp;"_"&amp;$C162&amp;"_new"</f>
        <v>REHABILITATION_PLAN_2024_FORM_0410_2021_long_goal_rehabilitation_mind_and_body_function1_new</v>
      </c>
      <c r="B162" s="171">
        <f>MAX($B$4:$B161)+1</f>
        <v>159</v>
      </c>
      <c r="C162" s="172" t="s">
        <v>4750</v>
      </c>
      <c r="D162" s="173" t="s">
        <v>4751</v>
      </c>
      <c r="E162" s="20" t="str">
        <f ca="1">IF($F162="-", "追加", VLOOKUP($A162, summary!$H:$O, 6, FALSE))</f>
        <v>追加</v>
      </c>
      <c r="F162" s="20" t="str">
        <f ca="1">IF(VLOOKUP($A162, summary!$H:$O, 7, FALSE)="追加", "-", VLOOKUP($A162, summary!$H:$O, 7, FALSE))</f>
        <v>-</v>
      </c>
      <c r="G162" s="174" t="s">
        <v>6296</v>
      </c>
      <c r="H162" s="173" t="s">
        <v>5215</v>
      </c>
      <c r="I162" s="174">
        <v>8</v>
      </c>
      <c r="J162" s="174"/>
      <c r="K162" s="398"/>
      <c r="L162" s="174"/>
      <c r="M162" s="178"/>
      <c r="N162" s="182" t="s">
        <v>6610</v>
      </c>
      <c r="O162" s="182" t="s">
        <v>5291</v>
      </c>
      <c r="P162" s="178"/>
      <c r="Q162" s="179" t="s">
        <v>5501</v>
      </c>
    </row>
    <row r="163" spans="1:17" ht="135">
      <c r="A163" s="20" t="str" cm="1">
        <f t="array" aca="1" ref="A163" ca="1">VLOOKUP(RIGHT(CELL("filename",$B160),LEN(CELL("filename",$B160))-FIND("]",CELL("filename",$B160))),'外部インタフェース一覧(計算用)'!$B:$G,6,FALSE)&amp;"_"&amp;$C163&amp;"_new"</f>
        <v>REHABILITATION_PLAN_2024_FORM_0410_2021_long_goal_rehabilitation_mind_and_body_function2_new</v>
      </c>
      <c r="B163" s="171">
        <f>MAX($B$4:$B162)+1</f>
        <v>160</v>
      </c>
      <c r="C163" s="172" t="s">
        <v>6629</v>
      </c>
      <c r="D163" s="173" t="s">
        <v>6630</v>
      </c>
      <c r="E163" s="20" t="str">
        <f ca="1">IF($F163="-", "追加", VLOOKUP($A163, summary!$H:$O, 6, FALSE))</f>
        <v>追加</v>
      </c>
      <c r="F163" s="20" t="str">
        <f ca="1">IF(VLOOKUP($A163, summary!$H:$O, 7, FALSE)="追加", "-", VLOOKUP($A163, summary!$H:$O, 7, FALSE))</f>
        <v>-</v>
      </c>
      <c r="G163" s="174" t="s">
        <v>6296</v>
      </c>
      <c r="H163" s="173" t="s">
        <v>5215</v>
      </c>
      <c r="I163" s="174">
        <v>8</v>
      </c>
      <c r="J163" s="174"/>
      <c r="K163" s="181"/>
      <c r="L163" s="174"/>
      <c r="M163" s="178"/>
      <c r="N163" s="182" t="s">
        <v>6610</v>
      </c>
      <c r="O163" s="182" t="s">
        <v>5291</v>
      </c>
      <c r="P163" s="178"/>
      <c r="Q163" s="179" t="s">
        <v>5501</v>
      </c>
    </row>
    <row r="164" spans="1:17" ht="135">
      <c r="A164" s="20" t="str" cm="1">
        <f t="array" aca="1" ref="A164" ca="1">VLOOKUP(RIGHT(CELL("filename",$B161),LEN(CELL("filename",$B161))-FIND("]",CELL("filename",$B161))),'外部インタフェース一覧(計算用)'!$B:$G,6,FALSE)&amp;"_"&amp;$C164&amp;"_new"</f>
        <v>REHABILITATION_PLAN_2024_FORM_0410_2021_long_goal_rehabilitation_mind_and_body_function3_new</v>
      </c>
      <c r="B164" s="171">
        <f>MAX($B$4:$B163)+1</f>
        <v>161</v>
      </c>
      <c r="C164" s="172" t="s">
        <v>6631</v>
      </c>
      <c r="D164" s="173" t="s">
        <v>6632</v>
      </c>
      <c r="E164" s="20" t="str">
        <f ca="1">IF($F164="-", "追加", VLOOKUP($A164, summary!$H:$O, 6, FALSE))</f>
        <v>追加</v>
      </c>
      <c r="F164" s="20" t="str">
        <f ca="1">IF(VLOOKUP($A164, summary!$H:$O, 7, FALSE)="追加", "-", VLOOKUP($A164, summary!$H:$O, 7, FALSE))</f>
        <v>-</v>
      </c>
      <c r="G164" s="174" t="s">
        <v>6296</v>
      </c>
      <c r="H164" s="173" t="s">
        <v>5215</v>
      </c>
      <c r="I164" s="174">
        <v>8</v>
      </c>
      <c r="J164" s="174"/>
      <c r="K164" s="181"/>
      <c r="L164" s="174"/>
      <c r="M164" s="178"/>
      <c r="N164" s="182" t="s">
        <v>6633</v>
      </c>
      <c r="O164" s="182" t="s">
        <v>5291</v>
      </c>
      <c r="P164" s="178"/>
      <c r="Q164" s="179" t="s">
        <v>5501</v>
      </c>
    </row>
    <row r="165" spans="1:17" ht="146.25">
      <c r="A165" s="20" t="str" cm="1">
        <f t="array" aca="1" ref="A165" ca="1">VLOOKUP(RIGHT(CELL("filename",$B162),LEN(CELL("filename",$B162))-FIND("]",CELL("filename",$B162))),'外部インタフェース一覧(計算用)'!$B:$G,6,FALSE)&amp;"_"&amp;$C165&amp;"_new"</f>
        <v>REHABILITATION_PLAN_2024_FORM_0410_2021_long_goal_rehabilitation_mind_and_body_function_contents_new</v>
      </c>
      <c r="B165" s="171">
        <f>MAX($B$4:$B164)+1</f>
        <v>162</v>
      </c>
      <c r="C165" s="172" t="s">
        <v>6634</v>
      </c>
      <c r="D165" s="173" t="s">
        <v>4757</v>
      </c>
      <c r="E165" s="20" t="str">
        <f ca="1">IF($F165="-", "追加", VLOOKUP($A165, summary!$H:$O, 6, FALSE))</f>
        <v>追加</v>
      </c>
      <c r="F165" s="20" t="str">
        <f ca="1">IF(VLOOKUP($A165, summary!$H:$O, 7, FALSE)="追加", "-", VLOOKUP($A165, summary!$H:$O, 7, FALSE))</f>
        <v>-</v>
      </c>
      <c r="G165" s="174" t="s">
        <v>6296</v>
      </c>
      <c r="H165" s="173" t="s">
        <v>5415</v>
      </c>
      <c r="I165" s="174">
        <v>80</v>
      </c>
      <c r="J165" s="174"/>
      <c r="K165" s="181"/>
      <c r="L165" s="174"/>
      <c r="M165" s="178"/>
      <c r="N165" s="182"/>
      <c r="O165" s="182"/>
      <c r="P165" s="178" t="s">
        <v>5681</v>
      </c>
      <c r="Q165" s="179" t="s">
        <v>5336</v>
      </c>
    </row>
    <row r="166" spans="1:17" ht="112.5">
      <c r="A166" s="20" t="str" cm="1">
        <f t="array" aca="1" ref="A166" ca="1">VLOOKUP(RIGHT(CELL("filename",$B163),LEN(CELL("filename",$B163))-FIND("]",CELL("filename",$B163))),'外部インタフェース一覧(計算用)'!$B:$G,6,FALSE)&amp;"_"&amp;$C166&amp;"_new"</f>
        <v>REHABILITATION_PLAN_2024_FORM_0410_2021_long_goal_rehabilitation_activity1_new</v>
      </c>
      <c r="B166" s="171">
        <f>MAX($B$4:$B165)+1</f>
        <v>163</v>
      </c>
      <c r="C166" s="172" t="s">
        <v>6635</v>
      </c>
      <c r="D166" s="173" t="s">
        <v>4759</v>
      </c>
      <c r="E166" s="20" t="str">
        <f ca="1">IF($F166="-", "追加", VLOOKUP($A166, summary!$H:$O, 6, FALSE))</f>
        <v>追加</v>
      </c>
      <c r="F166" s="20" t="str">
        <f ca="1">IF(VLOOKUP($A166, summary!$H:$O, 7, FALSE)="追加", "-", VLOOKUP($A166, summary!$H:$O, 7, FALSE))</f>
        <v>-</v>
      </c>
      <c r="G166" s="174" t="s">
        <v>6296</v>
      </c>
      <c r="H166" s="173" t="s">
        <v>5215</v>
      </c>
      <c r="I166" s="174">
        <v>8</v>
      </c>
      <c r="J166" s="174"/>
      <c r="K166" s="398"/>
      <c r="L166" s="174"/>
      <c r="M166" s="178"/>
      <c r="N166" s="182" t="s">
        <v>6356</v>
      </c>
      <c r="O166" s="394"/>
      <c r="P166" s="178"/>
      <c r="Q166" s="179" t="s">
        <v>5501</v>
      </c>
    </row>
    <row r="167" spans="1:17" ht="112.5">
      <c r="A167" s="20" t="str" cm="1">
        <f t="array" aca="1" ref="A167" ca="1">VLOOKUP(RIGHT(CELL("filename",$B164),LEN(CELL("filename",$B164))-FIND("]",CELL("filename",$B164))),'外部インタフェース一覧(計算用)'!$B:$G,6,FALSE)&amp;"_"&amp;$C167&amp;"_new"</f>
        <v>REHABILITATION_PLAN_2024_FORM_0410_2021_long_goal_rehabilitation_activity2_new</v>
      </c>
      <c r="B167" s="171">
        <f>MAX($B$4:$B166)+1</f>
        <v>164</v>
      </c>
      <c r="C167" s="172" t="s">
        <v>4760</v>
      </c>
      <c r="D167" s="173" t="s">
        <v>6636</v>
      </c>
      <c r="E167" s="20" t="str">
        <f ca="1">IF($F167="-", "追加", VLOOKUP($A167, summary!$H:$O, 6, FALSE))</f>
        <v>追加</v>
      </c>
      <c r="F167" s="20" t="str">
        <f ca="1">IF(VLOOKUP($A167, summary!$H:$O, 7, FALSE)="追加", "-", VLOOKUP($A167, summary!$H:$O, 7, FALSE))</f>
        <v>-</v>
      </c>
      <c r="G167" s="174" t="s">
        <v>6296</v>
      </c>
      <c r="H167" s="173" t="s">
        <v>5215</v>
      </c>
      <c r="I167" s="174">
        <v>8</v>
      </c>
      <c r="J167" s="174"/>
      <c r="K167" s="181"/>
      <c r="L167" s="174"/>
      <c r="M167" s="178"/>
      <c r="N167" s="182" t="s">
        <v>6359</v>
      </c>
      <c r="O167" s="182"/>
      <c r="P167" s="178"/>
      <c r="Q167" s="179" t="s">
        <v>5501</v>
      </c>
    </row>
    <row r="168" spans="1:17" ht="112.5">
      <c r="A168" s="20" t="str" cm="1">
        <f t="array" aca="1" ref="A168" ca="1">VLOOKUP(RIGHT(CELL("filename",$B165),LEN(CELL("filename",$B165))-FIND("]",CELL("filename",$B165))),'外部インタフェース一覧(計算用)'!$B:$G,6,FALSE)&amp;"_"&amp;$C168&amp;"_new"</f>
        <v>REHABILITATION_PLAN_2024_FORM_0410_2021_long_goal_rehabilitation_activity3_new</v>
      </c>
      <c r="B168" s="171">
        <f>MAX($B$4:$B167)+1</f>
        <v>165</v>
      </c>
      <c r="C168" s="172" t="s">
        <v>4762</v>
      </c>
      <c r="D168" s="173" t="s">
        <v>6637</v>
      </c>
      <c r="E168" s="20" t="str">
        <f ca="1">IF($F168="-", "追加", VLOOKUP($A168, summary!$H:$O, 6, FALSE))</f>
        <v>追加</v>
      </c>
      <c r="F168" s="20" t="str">
        <f ca="1">IF(VLOOKUP($A168, summary!$H:$O, 7, FALSE)="追加", "-", VLOOKUP($A168, summary!$H:$O, 7, FALSE))</f>
        <v>-</v>
      </c>
      <c r="G168" s="174" t="s">
        <v>6296</v>
      </c>
      <c r="H168" s="173" t="s">
        <v>5215</v>
      </c>
      <c r="I168" s="174">
        <v>8</v>
      </c>
      <c r="J168" s="174"/>
      <c r="K168" s="181"/>
      <c r="L168" s="174"/>
      <c r="M168" s="178"/>
      <c r="N168" s="182" t="s">
        <v>6359</v>
      </c>
      <c r="O168" s="182"/>
      <c r="P168" s="178"/>
      <c r="Q168" s="179" t="s">
        <v>5501</v>
      </c>
    </row>
    <row r="169" spans="1:17" ht="33.75" customHeight="1">
      <c r="A169" s="20" t="str" cm="1">
        <f t="array" aca="1" ref="A169" ca="1">VLOOKUP(RIGHT(CELL("filename",$B166),LEN(CELL("filename",$B166))-FIND("]",CELL("filename",$B166))),'外部インタフェース一覧(計算用)'!$B:$G,6,FALSE)&amp;"_"&amp;$C169&amp;"_new"</f>
        <v>REHABILITATION_PLAN_2024_FORM_0410_2021_long_goal_rehabilitation_activity_contents_new</v>
      </c>
      <c r="B169" s="171">
        <f>MAX($B$4:$B168)+1</f>
        <v>166</v>
      </c>
      <c r="C169" s="172" t="s">
        <v>4764</v>
      </c>
      <c r="D169" s="173" t="s">
        <v>4765</v>
      </c>
      <c r="E169" s="20" t="str">
        <f ca="1">IF($F169="-", "追加", VLOOKUP($A169, summary!$H:$O, 6, FALSE))</f>
        <v>追加</v>
      </c>
      <c r="F169" s="20" t="str">
        <f ca="1">IF(VLOOKUP($A169, summary!$H:$O, 7, FALSE)="追加", "-", VLOOKUP($A169, summary!$H:$O, 7, FALSE))</f>
        <v>-</v>
      </c>
      <c r="G169" s="174" t="s">
        <v>6296</v>
      </c>
      <c r="H169" s="173" t="s">
        <v>5415</v>
      </c>
      <c r="I169" s="174">
        <v>80</v>
      </c>
      <c r="J169" s="174"/>
      <c r="K169" s="181"/>
      <c r="L169" s="174"/>
      <c r="M169" s="178"/>
      <c r="N169" s="182"/>
      <c r="O169" s="182"/>
      <c r="P169" s="178" t="s">
        <v>5681</v>
      </c>
      <c r="Q169" s="179" t="s">
        <v>5336</v>
      </c>
    </row>
    <row r="170" spans="1:17" ht="123.75">
      <c r="A170" s="20" t="str" cm="1">
        <f t="array" aca="1" ref="A170" ca="1">VLOOKUP(RIGHT(CELL("filename",$B167),LEN(CELL("filename",$B167))-FIND("]",CELL("filename",$B167))),'外部インタフェース一覧(計算用)'!$B:$G,6,FALSE)&amp;"_"&amp;$C170&amp;"_new"</f>
        <v>REHABILITATION_PLAN_2024_FORM_0410_2021_long_goal_rehabilitation_participation1_new</v>
      </c>
      <c r="B170" s="171">
        <f>MAX($B$4:$B169)+1</f>
        <v>167</v>
      </c>
      <c r="C170" s="172" t="s">
        <v>6638</v>
      </c>
      <c r="D170" s="173" t="s">
        <v>4767</v>
      </c>
      <c r="E170" s="20" t="str">
        <f ca="1">IF($F170="-", "追加", VLOOKUP($A170, summary!$H:$O, 6, FALSE))</f>
        <v>追加</v>
      </c>
      <c r="F170" s="20" t="str">
        <f ca="1">IF(VLOOKUP($A170, summary!$H:$O, 7, FALSE)="追加", "-", VLOOKUP($A170, summary!$H:$O, 7, FALSE))</f>
        <v>-</v>
      </c>
      <c r="G170" s="174" t="s">
        <v>6296</v>
      </c>
      <c r="H170" s="173" t="s">
        <v>5215</v>
      </c>
      <c r="I170" s="174">
        <v>8</v>
      </c>
      <c r="J170" s="174"/>
      <c r="K170" s="398"/>
      <c r="L170" s="174"/>
      <c r="M170" s="178"/>
      <c r="N170" s="182" t="s">
        <v>6625</v>
      </c>
      <c r="O170" s="394"/>
      <c r="P170" s="178"/>
      <c r="Q170" s="179" t="s">
        <v>5501</v>
      </c>
    </row>
    <row r="171" spans="1:17" ht="123.75">
      <c r="A171" s="20" t="str" cm="1">
        <f t="array" aca="1" ref="A171" ca="1">VLOOKUP(RIGHT(CELL("filename",$B168),LEN(CELL("filename",$B168))-FIND("]",CELL("filename",$B168))),'外部インタフェース一覧(計算用)'!$B:$G,6,FALSE)&amp;"_"&amp;$C171&amp;"_new"</f>
        <v>REHABILITATION_PLAN_2024_FORM_0410_2021_long_goal_rehabilitation_participation2_new</v>
      </c>
      <c r="B171" s="171">
        <f>MAX($B$4:$B170)+1</f>
        <v>168</v>
      </c>
      <c r="C171" s="172" t="s">
        <v>6639</v>
      </c>
      <c r="D171" s="173" t="s">
        <v>6640</v>
      </c>
      <c r="E171" s="20" t="str">
        <f ca="1">IF($F171="-", "追加", VLOOKUP($A171, summary!$H:$O, 6, FALSE))</f>
        <v>追加</v>
      </c>
      <c r="F171" s="20" t="str">
        <f ca="1">IF(VLOOKUP($A171, summary!$H:$O, 7, FALSE)="追加", "-", VLOOKUP($A171, summary!$H:$O, 7, FALSE))</f>
        <v>-</v>
      </c>
      <c r="G171" s="174" t="s">
        <v>6296</v>
      </c>
      <c r="H171" s="173" t="s">
        <v>5215</v>
      </c>
      <c r="I171" s="174">
        <v>8</v>
      </c>
      <c r="J171" s="174"/>
      <c r="K171" s="398"/>
      <c r="L171" s="174"/>
      <c r="M171" s="178"/>
      <c r="N171" s="182" t="s">
        <v>6627</v>
      </c>
      <c r="O171" s="394"/>
      <c r="P171" s="178"/>
      <c r="Q171" s="179" t="s">
        <v>5501</v>
      </c>
    </row>
    <row r="172" spans="1:17" ht="123.75">
      <c r="A172" s="20" t="str" cm="1">
        <f t="array" aca="1" ref="A172" ca="1">VLOOKUP(RIGHT(CELL("filename",$B169),LEN(CELL("filename",$B169))-FIND("]",CELL("filename",$B169))),'外部インタフェース一覧(計算用)'!$B:$G,6,FALSE)&amp;"_"&amp;$C172&amp;"_new"</f>
        <v>REHABILITATION_PLAN_2024_FORM_0410_2021_long_goal_rehabilitation_participation3_new</v>
      </c>
      <c r="B172" s="171">
        <f>MAX($B$4:$B171)+1</f>
        <v>169</v>
      </c>
      <c r="C172" s="172" t="s">
        <v>6641</v>
      </c>
      <c r="D172" s="173" t="s">
        <v>6642</v>
      </c>
      <c r="E172" s="20" t="str">
        <f ca="1">IF($F172="-", "追加", VLOOKUP($A172, summary!$H:$O, 6, FALSE))</f>
        <v>追加</v>
      </c>
      <c r="F172" s="20" t="str">
        <f ca="1">IF(VLOOKUP($A172, summary!$H:$O, 7, FALSE)="追加", "-", VLOOKUP($A172, summary!$H:$O, 7, FALSE))</f>
        <v>-</v>
      </c>
      <c r="G172" s="174" t="s">
        <v>6296</v>
      </c>
      <c r="H172" s="173" t="s">
        <v>5215</v>
      </c>
      <c r="I172" s="174">
        <v>8</v>
      </c>
      <c r="J172" s="174"/>
      <c r="K172" s="398"/>
      <c r="L172" s="174"/>
      <c r="M172" s="178"/>
      <c r="N172" s="182" t="s">
        <v>6627</v>
      </c>
      <c r="O172" s="394"/>
      <c r="P172" s="178"/>
      <c r="Q172" s="179" t="s">
        <v>5501</v>
      </c>
    </row>
    <row r="173" spans="1:17" ht="33.75" customHeight="1">
      <c r="A173" s="20" t="str" cm="1">
        <f t="array" aca="1" ref="A173" ca="1">VLOOKUP(RIGHT(CELL("filename",$B170),LEN(CELL("filename",$B170))-FIND("]",CELL("filename",$B170))),'外部インタフェース一覧(計算用)'!$B:$G,6,FALSE)&amp;"_"&amp;$C173&amp;"_new"</f>
        <v>REHABILITATION_PLAN_2024_FORM_0410_2021_long_goal_rehabilitation_participation_contents_new</v>
      </c>
      <c r="B173" s="171">
        <f>MAX($B$4:$B172)+1</f>
        <v>170</v>
      </c>
      <c r="C173" s="172" t="s">
        <v>4773</v>
      </c>
      <c r="D173" s="173" t="s">
        <v>4774</v>
      </c>
      <c r="E173" s="20" t="str">
        <f ca="1">IF($F173="-", "追加", VLOOKUP($A173, summary!$H:$O, 6, FALSE))</f>
        <v>追加</v>
      </c>
      <c r="F173" s="20" t="str">
        <f ca="1">IF(VLOOKUP($A173, summary!$H:$O, 7, FALSE)="追加", "-", VLOOKUP($A173, summary!$H:$O, 7, FALSE))</f>
        <v>-</v>
      </c>
      <c r="G173" s="174" t="s">
        <v>6296</v>
      </c>
      <c r="H173" s="173" t="s">
        <v>5415</v>
      </c>
      <c r="I173" s="174">
        <v>80</v>
      </c>
      <c r="J173" s="174"/>
      <c r="K173" s="181"/>
      <c r="L173" s="174"/>
      <c r="M173" s="178"/>
      <c r="N173" s="182"/>
      <c r="O173" s="182"/>
      <c r="P173" s="178" t="s">
        <v>5681</v>
      </c>
      <c r="Q173" s="179" t="s">
        <v>5336</v>
      </c>
    </row>
    <row r="174" spans="1:17" ht="101.25">
      <c r="A174" s="20" t="str" cm="1">
        <f t="array" aca="1" ref="A174" ca="1">VLOOKUP(RIGHT(CELL("filename",$B171),LEN(CELL("filename",$B171))-FIND("]",CELL("filename",$B171))),'外部インタフェース一覧(計算用)'!$B:$G,6,FALSE)&amp;"_"&amp;$C174&amp;"_new"</f>
        <v>REHABILITATION_PLAN_2024_FORM_0410_2021_rehabilitation_policy_new</v>
      </c>
      <c r="B174" s="171">
        <f>MAX($B$4:$B173)+1</f>
        <v>171</v>
      </c>
      <c r="C174" s="172" t="s">
        <v>2263</v>
      </c>
      <c r="D174" s="173" t="s">
        <v>6643</v>
      </c>
      <c r="E174" s="20" t="str">
        <f ca="1">IF($F174="-", "追加", VLOOKUP($A174, summary!$H:$O, 6, FALSE))</f>
        <v>rehabilitation_policy</v>
      </c>
      <c r="F174" s="20" t="str">
        <f ca="1">IF(VLOOKUP($A174, summary!$H:$O, 7, FALSE)="追加", "-", VLOOKUP($A174, summary!$H:$O, 7, FALSE))</f>
        <v>リハビリテーションの方針（今後３ヶ月間）</v>
      </c>
      <c r="G174" s="174" t="s">
        <v>6296</v>
      </c>
      <c r="H174" s="173" t="s">
        <v>5415</v>
      </c>
      <c r="I174" s="174">
        <v>160</v>
      </c>
      <c r="J174" s="174"/>
      <c r="K174" s="181"/>
      <c r="L174" s="174"/>
      <c r="M174" s="178"/>
      <c r="N174" s="182" t="s">
        <v>5355</v>
      </c>
      <c r="O174" s="182" t="s">
        <v>5291</v>
      </c>
      <c r="P174" s="178" t="s">
        <v>5335</v>
      </c>
      <c r="Q174" s="179" t="s">
        <v>5336</v>
      </c>
    </row>
    <row r="175" spans="1:17" ht="101.25">
      <c r="A175" s="20" t="str" cm="1">
        <f t="array" aca="1" ref="A175" ca="1">VLOOKUP(RIGHT(CELL("filename",$B172),LEN(CELL("filename",$B172))-FIND("]",CELL("filename",$B172))),'外部インタフェース一覧(計算用)'!$B:$G,6,FALSE)&amp;"_"&amp;$C175&amp;"_new"</f>
        <v>REHABILITATION_PLAN_2024_FORM_0410_2021_rehabilitation_life_guidance_new</v>
      </c>
      <c r="B175" s="171">
        <f>MAX($B$4:$B174)+1</f>
        <v>172</v>
      </c>
      <c r="C175" s="172" t="s">
        <v>2265</v>
      </c>
      <c r="D175" s="173" t="s">
        <v>6644</v>
      </c>
      <c r="E175" s="20" t="str">
        <f ca="1">IF($F175="-", "追加", VLOOKUP($A175, summary!$H:$O, 6, FALSE))</f>
        <v>rehabilitation_life_guidance</v>
      </c>
      <c r="F175" s="20" t="str">
        <f ca="1">IF(VLOOKUP($A175, summary!$H:$O, 7, FALSE)="追加", "-", VLOOKUP($A175, summary!$H:$O, 7, FALSE))</f>
        <v>本人・家族への生活指導の内容（自主トレ指導含む）</v>
      </c>
      <c r="G175" s="174" t="s">
        <v>6296</v>
      </c>
      <c r="H175" s="173" t="s">
        <v>5415</v>
      </c>
      <c r="I175" s="174">
        <v>160</v>
      </c>
      <c r="J175" s="174"/>
      <c r="K175" s="181"/>
      <c r="L175" s="174"/>
      <c r="M175" s="178"/>
      <c r="N175" s="182" t="s">
        <v>5355</v>
      </c>
      <c r="O175" s="182" t="s">
        <v>5291</v>
      </c>
      <c r="P175" s="178" t="s">
        <v>5335</v>
      </c>
      <c r="Q175" s="179" t="s">
        <v>5336</v>
      </c>
    </row>
    <row r="176" spans="1:17" ht="90">
      <c r="A176" s="20" t="str" cm="1">
        <f t="array" aca="1" ref="A176" ca="1">VLOOKUP(RIGHT(CELL("filename",$B173),LEN(CELL("filename",$B173))-FIND("]",CELL("filename",$B173))),'外部インタフェース一覧(計算用)'!$B:$G,6,FALSE)&amp;"_"&amp;$C176&amp;"_new"</f>
        <v>REHABILITATION_PLAN_2024_FORM_0410_2021_rehabilitation_notes_new</v>
      </c>
      <c r="B176" s="171">
        <f>MAX($B$4:$B175)+1</f>
        <v>173</v>
      </c>
      <c r="C176" s="172" t="s">
        <v>2267</v>
      </c>
      <c r="D176" s="173" t="s">
        <v>6645</v>
      </c>
      <c r="E176" s="20" t="str">
        <f ca="1">IF($F176="-", "追加", VLOOKUP($A176, summary!$H:$O, 6, FALSE))</f>
        <v>rehabilitation_notes</v>
      </c>
      <c r="F176" s="20" t="str">
        <f ca="1">IF(VLOOKUP($A176, summary!$H:$O, 7, FALSE)="追加", "-", VLOOKUP($A176, summary!$H:$O, 7, FALSE))</f>
        <v xml:space="preserve">リハビリテーション実施上の留意点_（開始前・訓練中の留意事項、運動強度・負荷量等） </v>
      </c>
      <c r="G176" s="174" t="s">
        <v>6296</v>
      </c>
      <c r="H176" s="173" t="s">
        <v>5415</v>
      </c>
      <c r="I176" s="174">
        <v>249</v>
      </c>
      <c r="J176" s="174"/>
      <c r="K176" s="181"/>
      <c r="L176" s="174"/>
      <c r="M176" s="178"/>
      <c r="N176" s="182" t="s">
        <v>5355</v>
      </c>
      <c r="O176" s="182" t="s">
        <v>5291</v>
      </c>
      <c r="P176" s="178" t="s">
        <v>5335</v>
      </c>
      <c r="Q176" s="179" t="s">
        <v>5336</v>
      </c>
    </row>
    <row r="177" spans="1:17" ht="101.25">
      <c r="A177" s="20" t="str" cm="1">
        <f t="array" aca="1" ref="A177" ca="1">VLOOKUP(RIGHT(CELL("filename",$B174),LEN(CELL("filename",$B174))-FIND("]",CELL("filename",$B174))),'外部インタフェース一覧(計算用)'!$B:$G,6,FALSE)&amp;"_"&amp;$C177&amp;"_new"</f>
        <v>REHABILITATION_PLAN_2024_FORM_0410_2021_rehabilitation_review_new</v>
      </c>
      <c r="B177" s="171">
        <f>MAX($B$4:$B176)+1</f>
        <v>174</v>
      </c>
      <c r="C177" s="172" t="s">
        <v>2269</v>
      </c>
      <c r="D177" s="173" t="s">
        <v>6646</v>
      </c>
      <c r="E177" s="20" t="str">
        <f ca="1">IF($F177="-", "追加", VLOOKUP($A177, summary!$H:$O, 6, FALSE))</f>
        <v>rehabilitation_review</v>
      </c>
      <c r="F177" s="20" t="str">
        <f ca="1">IF(VLOOKUP($A177, summary!$H:$O, 7, FALSE)="追加", "-", VLOOKUP($A177, summary!$H:$O, 7, FALSE))</f>
        <v>リハビリテーションの見通し・継続理由</v>
      </c>
      <c r="G177" s="174" t="s">
        <v>6296</v>
      </c>
      <c r="H177" s="173" t="s">
        <v>5415</v>
      </c>
      <c r="I177" s="174">
        <v>160</v>
      </c>
      <c r="J177" s="174"/>
      <c r="K177" s="181"/>
      <c r="L177" s="174"/>
      <c r="M177" s="178"/>
      <c r="N177" s="182" t="s">
        <v>5355</v>
      </c>
      <c r="O177" s="182" t="s">
        <v>5291</v>
      </c>
      <c r="P177" s="178" t="s">
        <v>5335</v>
      </c>
      <c r="Q177" s="179" t="s">
        <v>5336</v>
      </c>
    </row>
    <row r="178" spans="1:17" ht="101.25">
      <c r="A178" s="20" t="str" cm="1">
        <f t="array" aca="1" ref="A178" ca="1">VLOOKUP(RIGHT(CELL("filename",$B175),LEN(CELL("filename",$B175))-FIND("]",CELL("filename",$B175))),'外部インタフェース一覧(計算用)'!$B:$G,6,FALSE)&amp;"_"&amp;$C178&amp;"_new"</f>
        <v>REHABILITATION_PLAN_2024_FORM_0410_2021_rehabilitation_time_estimate_new</v>
      </c>
      <c r="B178" s="171">
        <f>MAX($B$4:$B177)+1</f>
        <v>175</v>
      </c>
      <c r="C178" s="172" t="s">
        <v>2271</v>
      </c>
      <c r="D178" s="173" t="s">
        <v>6647</v>
      </c>
      <c r="E178" s="20" t="str">
        <f ca="1">IF($F178="-", "追加", VLOOKUP($A178, summary!$H:$O, 6, FALSE))</f>
        <v>rehabilitation_time_estimate</v>
      </c>
      <c r="F178" s="20" t="str">
        <f ca="1">IF(VLOOKUP($A178, summary!$H:$O, 7, FALSE)="追加", "-", VLOOKUP($A178, summary!$H:$O, 7, FALSE))</f>
        <v>リハビリテーションの終了目安_時期</v>
      </c>
      <c r="G178" s="174" t="s">
        <v>5360</v>
      </c>
      <c r="H178" s="173" t="s">
        <v>5312</v>
      </c>
      <c r="I178" s="174">
        <v>2</v>
      </c>
      <c r="J178" s="174">
        <v>1</v>
      </c>
      <c r="K178" s="181" t="s">
        <v>5323</v>
      </c>
      <c r="L178" s="174"/>
      <c r="M178" s="19"/>
      <c r="N178" s="182" t="s">
        <v>5355</v>
      </c>
      <c r="O178" s="19" t="s">
        <v>6648</v>
      </c>
      <c r="P178" s="178"/>
      <c r="Q178" s="179" t="s">
        <v>6649</v>
      </c>
    </row>
    <row r="179" spans="1:17" ht="112.5">
      <c r="A179" s="20" t="str" cm="1">
        <f t="array" aca="1" ref="A179" ca="1">VLOOKUP(RIGHT(CELL("filename",$B176),LEN(CELL("filename",$B176))-FIND("]",CELL("filename",$B176))),'外部インタフェース一覧(計算用)'!$B:$G,6,FALSE)&amp;"_"&amp;$C179&amp;"_new"</f>
        <v>REHABILITATION_PLAN_2024_FORM_0410_2021_rehabilitation_time_estimate_notice_new</v>
      </c>
      <c r="B179" s="171">
        <f>MAX($B$4:$B178)+1</f>
        <v>176</v>
      </c>
      <c r="C179" s="172" t="s">
        <v>2273</v>
      </c>
      <c r="D179" s="197" t="s">
        <v>6650</v>
      </c>
      <c r="E179" s="20" t="str">
        <f ca="1">IF($F179="-", "追加", VLOOKUP($A179, summary!$H:$O, 6, FALSE))</f>
        <v>rehabilitation_time_estimate_notice</v>
      </c>
      <c r="F179" s="20" t="str">
        <f ca="1">IF(VLOOKUP($A179, summary!$H:$O, 7, FALSE)="追加", "-", VLOOKUP($A179, summary!$H:$O, 7, FALSE))</f>
        <v>リハビリテーションの終了目安_補足</v>
      </c>
      <c r="G179" s="174" t="s">
        <v>6296</v>
      </c>
      <c r="H179" s="173" t="s">
        <v>5415</v>
      </c>
      <c r="I179" s="174">
        <v>160</v>
      </c>
      <c r="J179" s="174"/>
      <c r="K179" s="18"/>
      <c r="L179" s="174"/>
      <c r="M179" s="178"/>
      <c r="N179" s="182" t="s">
        <v>5355</v>
      </c>
      <c r="O179" s="182" t="s">
        <v>5291</v>
      </c>
      <c r="P179" s="178" t="s">
        <v>5335</v>
      </c>
      <c r="Q179" s="179" t="s">
        <v>5336</v>
      </c>
    </row>
    <row r="180" spans="1:17" ht="78.75">
      <c r="A180" s="20" t="str" cm="1">
        <f t="array" aca="1" ref="A180" ca="1">VLOOKUP(RIGHT(CELL("filename",$B177),LEN(CELL("filename",$B177))-FIND("]",CELL("filename",$B177))),'外部インタフェース一覧(計算用)'!$B:$G,6,FALSE)&amp;"_"&amp;$C180&amp;"_new"</f>
        <v>REHABILITATION_PLAN_2024_FORM_0410_2021_notice_new</v>
      </c>
      <c r="B180" s="171">
        <f>MAX($B$4:$B179)+1</f>
        <v>177</v>
      </c>
      <c r="C180" s="19" t="s">
        <v>6651</v>
      </c>
      <c r="D180" s="172" t="s">
        <v>5711</v>
      </c>
      <c r="E180" s="20" t="str">
        <f ca="1">IF($F180="-", "追加", VLOOKUP($A180, summary!$H:$O, 6, FALSE))</f>
        <v>追加</v>
      </c>
      <c r="F180" s="20" t="str">
        <f ca="1">IF(VLOOKUP($A180, summary!$H:$O, 7, FALSE)="追加", "-", VLOOKUP($A180, summary!$H:$O, 7, FALSE))</f>
        <v>-</v>
      </c>
      <c r="G180" s="172" t="s">
        <v>5220</v>
      </c>
      <c r="H180" s="172" t="s">
        <v>5415</v>
      </c>
      <c r="I180" s="172">
        <v>200</v>
      </c>
      <c r="J180" s="172"/>
      <c r="K180" s="18"/>
      <c r="L180" s="19"/>
      <c r="M180" s="19"/>
      <c r="N180" s="19" t="s">
        <v>5355</v>
      </c>
      <c r="O180" s="19" t="s">
        <v>5291</v>
      </c>
      <c r="P180" s="225" t="s">
        <v>5605</v>
      </c>
      <c r="Q180" s="266" t="s">
        <v>5336</v>
      </c>
    </row>
    <row r="181" spans="1:17" ht="101.25">
      <c r="A181" s="20" t="str" cm="1">
        <f t="array" aca="1" ref="A181" ca="1">VLOOKUP(RIGHT(CELL("filename",$B178),LEN(CELL("filename",$B178))-FIND("]",CELL("filename",$B178))),'外部インタフェース一覧(計算用)'!$B:$G,6,FALSE)&amp;"_"&amp;$C181&amp;"_new"</f>
        <v>REHABILITATION_PLAN_2024_FORM_0410_2021_prepare_meals_start_status_new</v>
      </c>
      <c r="B181" s="171">
        <f>MAX($B$4:$B180)+1</f>
        <v>178</v>
      </c>
      <c r="C181" s="187" t="s">
        <v>2430</v>
      </c>
      <c r="D181" s="173" t="s">
        <v>6652</v>
      </c>
      <c r="E181" s="20" t="str">
        <f ca="1">IF($F181="-", "追加", VLOOKUP($A181, summary!$H:$O, 6, FALSE))</f>
        <v>追加</v>
      </c>
      <c r="F181" s="20" t="str">
        <f ca="1">IF(VLOOKUP($A181, summary!$H:$O, 7, FALSE)="追加", "-", VLOOKUP($A181, summary!$H:$O, 7, FALSE))</f>
        <v>-</v>
      </c>
      <c r="G181" s="173" t="s">
        <v>5295</v>
      </c>
      <c r="H181" s="173" t="s">
        <v>5312</v>
      </c>
      <c r="I181" s="173">
        <v>1</v>
      </c>
      <c r="J181" s="173"/>
      <c r="K181" s="310"/>
      <c r="L181" s="173"/>
      <c r="M181" s="27"/>
      <c r="N181" s="27" t="s">
        <v>6653</v>
      </c>
      <c r="O181" s="477"/>
      <c r="P181" s="27" t="s">
        <v>6654</v>
      </c>
      <c r="Q181" s="298" t="s">
        <v>5342</v>
      </c>
    </row>
    <row r="182" spans="1:17" ht="101.25">
      <c r="A182" s="20" t="str" cm="1">
        <f t="array" aca="1" ref="A182" ca="1">VLOOKUP(RIGHT(CELL("filename",$B179),LEN(CELL("filename",$B179))-FIND("]",CELL("filename",$B179))),'外部インタフェース一覧(計算用)'!$B:$G,6,FALSE)&amp;"_"&amp;$C182&amp;"_new"</f>
        <v>REHABILITATION_PLAN_2024_FORM_0410_2021_prepare_meals_current_status_new</v>
      </c>
      <c r="B182" s="171">
        <f>MAX($B$4:$B181)+1</f>
        <v>179</v>
      </c>
      <c r="C182" s="187" t="s">
        <v>2432</v>
      </c>
      <c r="D182" s="173" t="s">
        <v>6655</v>
      </c>
      <c r="E182" s="20" t="str">
        <f ca="1">IF($F182="-", "追加", VLOOKUP($A182, summary!$H:$O, 6, FALSE))</f>
        <v>追加</v>
      </c>
      <c r="F182" s="20" t="str">
        <f ca="1">IF(VLOOKUP($A182, summary!$H:$O, 7, FALSE)="追加", "-", VLOOKUP($A182, summary!$H:$O, 7, FALSE))</f>
        <v>-</v>
      </c>
      <c r="G182" s="173" t="s">
        <v>5295</v>
      </c>
      <c r="H182" s="173" t="s">
        <v>5312</v>
      </c>
      <c r="I182" s="173">
        <v>1</v>
      </c>
      <c r="J182" s="173"/>
      <c r="K182" s="310"/>
      <c r="L182" s="173"/>
      <c r="M182" s="27"/>
      <c r="N182" s="27" t="s">
        <v>6653</v>
      </c>
      <c r="O182" s="477"/>
      <c r="P182" s="27" t="s">
        <v>6654</v>
      </c>
      <c r="Q182" s="298" t="s">
        <v>5342</v>
      </c>
    </row>
    <row r="183" spans="1:17" ht="101.25">
      <c r="A183" s="20" t="str" cm="1">
        <f t="array" aca="1" ref="A183" ca="1">VLOOKUP(RIGHT(CELL("filename",$B180),LEN(CELL("filename",$B180))-FIND("]",CELL("filename",$B180))),'外部インタフェース一覧(計算用)'!$B:$G,6,FALSE)&amp;"_"&amp;$C183&amp;"_new"</f>
        <v>REHABILITATION_PLAN_2024_FORM_0410_2021_prepare_meals_notices_new</v>
      </c>
      <c r="B183" s="171">
        <f>MAX($B$4:$B182)+1</f>
        <v>180</v>
      </c>
      <c r="C183" s="187" t="s">
        <v>2434</v>
      </c>
      <c r="D183" s="173" t="s">
        <v>6656</v>
      </c>
      <c r="E183" s="20" t="str">
        <f ca="1">IF($F183="-", "追加", VLOOKUP($A183, summary!$H:$O, 6, FALSE))</f>
        <v>追加</v>
      </c>
      <c r="F183" s="20" t="str">
        <f ca="1">IF(VLOOKUP($A183, summary!$H:$O, 7, FALSE)="追加", "-", VLOOKUP($A183, summary!$H:$O, 7, FALSE))</f>
        <v>-</v>
      </c>
      <c r="G183" s="173" t="s">
        <v>6423</v>
      </c>
      <c r="H183" s="173" t="s">
        <v>5334</v>
      </c>
      <c r="I183" s="173">
        <v>30</v>
      </c>
      <c r="J183" s="173"/>
      <c r="K183" s="173"/>
      <c r="L183" s="173"/>
      <c r="M183" s="27"/>
      <c r="N183" s="27" t="s">
        <v>5355</v>
      </c>
      <c r="O183" s="27"/>
      <c r="P183" s="178" t="s">
        <v>5335</v>
      </c>
      <c r="Q183" s="298" t="s">
        <v>5336</v>
      </c>
    </row>
    <row r="184" spans="1:17" ht="101.25">
      <c r="A184" s="20" t="str" cm="1">
        <f t="array" aca="1" ref="A184" ca="1">VLOOKUP(RIGHT(CELL("filename",$B181),LEN(CELL("filename",$B181))-FIND("]",CELL("filename",$B181))),'外部インタフェース一覧(計算用)'!$B:$G,6,FALSE)&amp;"_"&amp;$C184&amp;"_new"</f>
        <v>REHABILITATION_PLAN_2024_FORM_0410_2021_clean_meals_start_status_new</v>
      </c>
      <c r="B184" s="171">
        <f>MAX($B$4:$B183)+1</f>
        <v>181</v>
      </c>
      <c r="C184" s="187" t="s">
        <v>2436</v>
      </c>
      <c r="D184" s="173" t="s">
        <v>6657</v>
      </c>
      <c r="E184" s="20" t="str">
        <f ca="1">IF($F184="-", "追加", VLOOKUP($A184, summary!$H:$O, 6, FALSE))</f>
        <v>追加</v>
      </c>
      <c r="F184" s="20" t="str">
        <f ca="1">IF(VLOOKUP($A184, summary!$H:$O, 7, FALSE)="追加", "-", VLOOKUP($A184, summary!$H:$O, 7, FALSE))</f>
        <v>-</v>
      </c>
      <c r="G184" s="173" t="s">
        <v>5295</v>
      </c>
      <c r="H184" s="173" t="s">
        <v>5312</v>
      </c>
      <c r="I184" s="173">
        <v>1</v>
      </c>
      <c r="J184" s="173"/>
      <c r="K184" s="310"/>
      <c r="L184" s="173"/>
      <c r="M184" s="27"/>
      <c r="N184" s="27" t="s">
        <v>6653</v>
      </c>
      <c r="O184" s="477"/>
      <c r="P184" s="27" t="s">
        <v>6654</v>
      </c>
      <c r="Q184" s="298" t="s">
        <v>5342</v>
      </c>
    </row>
    <row r="185" spans="1:17" ht="101.25">
      <c r="A185" s="20" t="str" cm="1">
        <f t="array" aca="1" ref="A185" ca="1">VLOOKUP(RIGHT(CELL("filename",$B182),LEN(CELL("filename",$B182))-FIND("]",CELL("filename",$B182))),'外部インタフェース一覧(計算用)'!$B:$G,6,FALSE)&amp;"_"&amp;$C185&amp;"_new"</f>
        <v>REHABILITATION_PLAN_2024_FORM_0410_2021_clean_meals_current_status_new</v>
      </c>
      <c r="B185" s="171">
        <f>MAX($B$4:$B184)+1</f>
        <v>182</v>
      </c>
      <c r="C185" s="187" t="s">
        <v>2438</v>
      </c>
      <c r="D185" s="173" t="s">
        <v>6658</v>
      </c>
      <c r="E185" s="20" t="str">
        <f ca="1">IF($F185="-", "追加", VLOOKUP($A185, summary!$H:$O, 6, FALSE))</f>
        <v>追加</v>
      </c>
      <c r="F185" s="20" t="str">
        <f ca="1">IF(VLOOKUP($A185, summary!$H:$O, 7, FALSE)="追加", "-", VLOOKUP($A185, summary!$H:$O, 7, FALSE))</f>
        <v>-</v>
      </c>
      <c r="G185" s="173" t="s">
        <v>5295</v>
      </c>
      <c r="H185" s="173" t="s">
        <v>5312</v>
      </c>
      <c r="I185" s="173">
        <v>1</v>
      </c>
      <c r="J185" s="173"/>
      <c r="K185" s="310"/>
      <c r="L185" s="173"/>
      <c r="M185" s="27"/>
      <c r="N185" s="27" t="s">
        <v>6653</v>
      </c>
      <c r="O185" s="477"/>
      <c r="P185" s="27" t="s">
        <v>6654</v>
      </c>
      <c r="Q185" s="298" t="s">
        <v>5342</v>
      </c>
    </row>
    <row r="186" spans="1:17" ht="90">
      <c r="A186" s="20" t="str" cm="1">
        <f t="array" aca="1" ref="A186" ca="1">VLOOKUP(RIGHT(CELL("filename",$B183),LEN(CELL("filename",$B183))-FIND("]",CELL("filename",$B183))),'外部インタフェース一覧(計算用)'!$B:$G,6,FALSE)&amp;"_"&amp;$C186&amp;"_new"</f>
        <v>REHABILITATION_PLAN_2024_FORM_0410_2021_clean_meals_notices_new</v>
      </c>
      <c r="B186" s="171">
        <f>MAX($B$4:$B185)+1</f>
        <v>183</v>
      </c>
      <c r="C186" s="187" t="s">
        <v>2440</v>
      </c>
      <c r="D186" s="173" t="s">
        <v>6659</v>
      </c>
      <c r="E186" s="20" t="str">
        <f ca="1">IF($F186="-", "追加", VLOOKUP($A186, summary!$H:$O, 6, FALSE))</f>
        <v>追加</v>
      </c>
      <c r="F186" s="20" t="str">
        <f ca="1">IF(VLOOKUP($A186, summary!$H:$O, 7, FALSE)="追加", "-", VLOOKUP($A186, summary!$H:$O, 7, FALSE))</f>
        <v>-</v>
      </c>
      <c r="G186" s="173" t="s">
        <v>6423</v>
      </c>
      <c r="H186" s="173" t="s">
        <v>5334</v>
      </c>
      <c r="I186" s="173">
        <v>30</v>
      </c>
      <c r="J186" s="173"/>
      <c r="K186" s="173"/>
      <c r="L186" s="173"/>
      <c r="M186" s="27"/>
      <c r="N186" s="27" t="s">
        <v>5355</v>
      </c>
      <c r="O186" s="27"/>
      <c r="P186" s="178" t="s">
        <v>5335</v>
      </c>
      <c r="Q186" s="298" t="s">
        <v>5336</v>
      </c>
    </row>
    <row r="187" spans="1:17" ht="90">
      <c r="A187" s="20" t="str" cm="1">
        <f t="array" aca="1" ref="A187" ca="1">VLOOKUP(RIGHT(CELL("filename",$B184),LEN(CELL("filename",$B184))-FIND("]",CELL("filename",$B184))),'外部インタフェース一覧(計算用)'!$B:$G,6,FALSE)&amp;"_"&amp;$C187&amp;"_new"</f>
        <v>REHABILITATION_PLAN_2024_FORM_0410_2021_washing_start_status_new</v>
      </c>
      <c r="B187" s="171">
        <f>MAX($B$4:$B186)+1</f>
        <v>184</v>
      </c>
      <c r="C187" s="187" t="s">
        <v>2442</v>
      </c>
      <c r="D187" s="173" t="s">
        <v>6660</v>
      </c>
      <c r="E187" s="20" t="str">
        <f ca="1">IF($F187="-", "追加", VLOOKUP($A187, summary!$H:$O, 6, FALSE))</f>
        <v>追加</v>
      </c>
      <c r="F187" s="20" t="str">
        <f ca="1">IF(VLOOKUP($A187, summary!$H:$O, 7, FALSE)="追加", "-", VLOOKUP($A187, summary!$H:$O, 7, FALSE))</f>
        <v>-</v>
      </c>
      <c r="G187" s="173" t="s">
        <v>5295</v>
      </c>
      <c r="H187" s="173" t="s">
        <v>5312</v>
      </c>
      <c r="I187" s="173">
        <v>1</v>
      </c>
      <c r="J187" s="173"/>
      <c r="K187" s="310"/>
      <c r="L187" s="173"/>
      <c r="M187" s="27"/>
      <c r="N187" s="27" t="s">
        <v>6661</v>
      </c>
      <c r="O187" s="477"/>
      <c r="P187" s="27" t="s">
        <v>6654</v>
      </c>
      <c r="Q187" s="298" t="s">
        <v>5342</v>
      </c>
    </row>
    <row r="188" spans="1:17" ht="101.25">
      <c r="A188" s="20" t="str" cm="1">
        <f t="array" aca="1" ref="A188" ca="1">VLOOKUP(RIGHT(CELL("filename",$B185),LEN(CELL("filename",$B185))-FIND("]",CELL("filename",$B185))),'外部インタフェース一覧(計算用)'!$B:$G,6,FALSE)&amp;"_"&amp;$C188&amp;"_new"</f>
        <v>REHABILITATION_PLAN_2024_FORM_0410_2021_washing_current_status_new</v>
      </c>
      <c r="B188" s="171">
        <f>MAX($B$4:$B187)+1</f>
        <v>185</v>
      </c>
      <c r="C188" s="187" t="s">
        <v>2444</v>
      </c>
      <c r="D188" s="173" t="s">
        <v>6662</v>
      </c>
      <c r="E188" s="20" t="str">
        <f ca="1">IF($F188="-", "追加", VLOOKUP($A188, summary!$H:$O, 6, FALSE))</f>
        <v>追加</v>
      </c>
      <c r="F188" s="20" t="str">
        <f ca="1">IF(VLOOKUP($A188, summary!$H:$O, 7, FALSE)="追加", "-", VLOOKUP($A188, summary!$H:$O, 7, FALSE))</f>
        <v>-</v>
      </c>
      <c r="G188" s="173" t="s">
        <v>5295</v>
      </c>
      <c r="H188" s="173" t="s">
        <v>5312</v>
      </c>
      <c r="I188" s="173">
        <v>1</v>
      </c>
      <c r="J188" s="173"/>
      <c r="K188" s="310"/>
      <c r="L188" s="173"/>
      <c r="M188" s="27"/>
      <c r="N188" s="27" t="s">
        <v>6661</v>
      </c>
      <c r="O188" s="477"/>
      <c r="P188" s="27" t="s">
        <v>6654</v>
      </c>
      <c r="Q188" s="298" t="s">
        <v>5342</v>
      </c>
    </row>
    <row r="189" spans="1:17" ht="90">
      <c r="A189" s="20" t="str" cm="1">
        <f t="array" aca="1" ref="A189" ca="1">VLOOKUP(RIGHT(CELL("filename",$B186),LEN(CELL("filename",$B186))-FIND("]",CELL("filename",$B186))),'外部インタフェース一覧(計算用)'!$B:$G,6,FALSE)&amp;"_"&amp;$C189&amp;"_new"</f>
        <v>REHABILITATION_PLAN_2024_FORM_0410_2021_washing_notices_new</v>
      </c>
      <c r="B189" s="171">
        <f>MAX($B$4:$B188)+1</f>
        <v>186</v>
      </c>
      <c r="C189" s="187" t="s">
        <v>2446</v>
      </c>
      <c r="D189" s="173" t="s">
        <v>6663</v>
      </c>
      <c r="E189" s="20" t="str">
        <f ca="1">IF($F189="-", "追加", VLOOKUP($A189, summary!$H:$O, 6, FALSE))</f>
        <v>追加</v>
      </c>
      <c r="F189" s="20" t="str">
        <f ca="1">IF(VLOOKUP($A189, summary!$H:$O, 7, FALSE)="追加", "-", VLOOKUP($A189, summary!$H:$O, 7, FALSE))</f>
        <v>-</v>
      </c>
      <c r="G189" s="173" t="s">
        <v>6423</v>
      </c>
      <c r="H189" s="173" t="s">
        <v>5334</v>
      </c>
      <c r="I189" s="173">
        <v>30</v>
      </c>
      <c r="J189" s="173"/>
      <c r="K189" s="173"/>
      <c r="L189" s="173"/>
      <c r="M189" s="27"/>
      <c r="N189" s="27" t="s">
        <v>5355</v>
      </c>
      <c r="O189" s="27"/>
      <c r="P189" s="178" t="s">
        <v>5335</v>
      </c>
      <c r="Q189" s="298" t="s">
        <v>5336</v>
      </c>
    </row>
    <row r="190" spans="1:17" ht="101.25">
      <c r="A190" s="20" t="str" cm="1">
        <f t="array" aca="1" ref="A190" ca="1">VLOOKUP(RIGHT(CELL("filename",$B187),LEN(CELL("filename",$B187))-FIND("]",CELL("filename",$B187))),'外部インタフェース一覧(計算用)'!$B:$G,6,FALSE)&amp;"_"&amp;$C190&amp;"_new"</f>
        <v>REHABILITATION_PLAN_2024_FORM_0410_2021_cleaning_tidy_start_status_new</v>
      </c>
      <c r="B190" s="171">
        <f>MAX($B$4:$B189)+1</f>
        <v>187</v>
      </c>
      <c r="C190" s="187" t="s">
        <v>2448</v>
      </c>
      <c r="D190" s="173" t="s">
        <v>6664</v>
      </c>
      <c r="E190" s="20" t="str">
        <f ca="1">IF($F190="-", "追加", VLOOKUP($A190, summary!$H:$O, 6, FALSE))</f>
        <v>追加</v>
      </c>
      <c r="F190" s="20" t="str">
        <f ca="1">IF(VLOOKUP($A190, summary!$H:$O, 7, FALSE)="追加", "-", VLOOKUP($A190, summary!$H:$O, 7, FALSE))</f>
        <v>-</v>
      </c>
      <c r="G190" s="173" t="s">
        <v>5295</v>
      </c>
      <c r="H190" s="173" t="s">
        <v>5312</v>
      </c>
      <c r="I190" s="173">
        <v>1</v>
      </c>
      <c r="J190" s="173"/>
      <c r="K190" s="310"/>
      <c r="L190" s="173"/>
      <c r="M190" s="27"/>
      <c r="N190" s="27" t="s">
        <v>6661</v>
      </c>
      <c r="O190" s="477"/>
      <c r="P190" s="27" t="s">
        <v>6654</v>
      </c>
      <c r="Q190" s="298" t="s">
        <v>5342</v>
      </c>
    </row>
    <row r="191" spans="1:17" ht="101.25">
      <c r="A191" s="20" t="str" cm="1">
        <f t="array" aca="1" ref="A191" ca="1">VLOOKUP(RIGHT(CELL("filename",$B188),LEN(CELL("filename",$B188))-FIND("]",CELL("filename",$B188))),'外部インタフェース一覧(計算用)'!$B:$G,6,FALSE)&amp;"_"&amp;$C191&amp;"_new"</f>
        <v>REHABILITATION_PLAN_2024_FORM_0410_2021_cleaning_tidy_current_status_new</v>
      </c>
      <c r="B191" s="171">
        <f>MAX($B$4:$B190)+1</f>
        <v>188</v>
      </c>
      <c r="C191" s="187" t="s">
        <v>2450</v>
      </c>
      <c r="D191" s="173" t="s">
        <v>6665</v>
      </c>
      <c r="E191" s="20" t="str">
        <f ca="1">IF($F191="-", "追加", VLOOKUP($A191, summary!$H:$O, 6, FALSE))</f>
        <v>追加</v>
      </c>
      <c r="F191" s="20" t="str">
        <f ca="1">IF(VLOOKUP($A191, summary!$H:$O, 7, FALSE)="追加", "-", VLOOKUP($A191, summary!$H:$O, 7, FALSE))</f>
        <v>-</v>
      </c>
      <c r="G191" s="173" t="s">
        <v>5295</v>
      </c>
      <c r="H191" s="173" t="s">
        <v>5312</v>
      </c>
      <c r="I191" s="173">
        <v>1</v>
      </c>
      <c r="J191" s="173"/>
      <c r="K191" s="310"/>
      <c r="L191" s="173"/>
      <c r="M191" s="27"/>
      <c r="N191" s="27" t="s">
        <v>6661</v>
      </c>
      <c r="O191" s="477"/>
      <c r="P191" s="27" t="s">
        <v>6654</v>
      </c>
      <c r="Q191" s="298" t="s">
        <v>5342</v>
      </c>
    </row>
    <row r="192" spans="1:17" ht="101.25">
      <c r="A192" s="20" t="str" cm="1">
        <f t="array" aca="1" ref="A192" ca="1">VLOOKUP(RIGHT(CELL("filename",$B189),LEN(CELL("filename",$B189))-FIND("]",CELL("filename",$B189))),'外部インタフェース一覧(計算用)'!$B:$G,6,FALSE)&amp;"_"&amp;$C192&amp;"_new"</f>
        <v>REHABILITATION_PLAN_2024_FORM_0410_2021_cleaning_tidy_notices_new</v>
      </c>
      <c r="B192" s="171">
        <f>MAX($B$4:$B191)+1</f>
        <v>189</v>
      </c>
      <c r="C192" s="187" t="s">
        <v>2452</v>
      </c>
      <c r="D192" s="173" t="s">
        <v>6666</v>
      </c>
      <c r="E192" s="20" t="str">
        <f ca="1">IF($F192="-", "追加", VLOOKUP($A192, summary!$H:$O, 6, FALSE))</f>
        <v>追加</v>
      </c>
      <c r="F192" s="20" t="str">
        <f ca="1">IF(VLOOKUP($A192, summary!$H:$O, 7, FALSE)="追加", "-", VLOOKUP($A192, summary!$H:$O, 7, FALSE))</f>
        <v>-</v>
      </c>
      <c r="G192" s="173" t="s">
        <v>6423</v>
      </c>
      <c r="H192" s="173" t="s">
        <v>5334</v>
      </c>
      <c r="I192" s="173">
        <v>30</v>
      </c>
      <c r="J192" s="173"/>
      <c r="K192" s="173"/>
      <c r="L192" s="173"/>
      <c r="M192" s="27"/>
      <c r="N192" s="27" t="s">
        <v>5355</v>
      </c>
      <c r="O192" s="27"/>
      <c r="P192" s="178" t="s">
        <v>5335</v>
      </c>
      <c r="Q192" s="298" t="s">
        <v>5336</v>
      </c>
    </row>
    <row r="193" spans="1:17" ht="101.25">
      <c r="A193" s="20" t="str" cm="1">
        <f t="array" aca="1" ref="A193" ca="1">VLOOKUP(RIGHT(CELL("filename",$B190),LEN(CELL("filename",$B190))-FIND("]",CELL("filename",$B190))),'外部インタフェース一覧(計算用)'!$B:$G,6,FALSE)&amp;"_"&amp;$C193&amp;"_new"</f>
        <v>REHABILITATION_PLAN_2024_FORM_0410_2021_heavy_lifting_start_status_new</v>
      </c>
      <c r="B193" s="171">
        <f>MAX($B$4:$B192)+1</f>
        <v>190</v>
      </c>
      <c r="C193" s="187" t="s">
        <v>2454</v>
      </c>
      <c r="D193" s="173" t="s">
        <v>6667</v>
      </c>
      <c r="E193" s="20" t="str">
        <f ca="1">IF($F193="-", "追加", VLOOKUP($A193, summary!$H:$O, 6, FALSE))</f>
        <v>追加</v>
      </c>
      <c r="F193" s="20" t="str">
        <f ca="1">IF(VLOOKUP($A193, summary!$H:$O, 7, FALSE)="追加", "-", VLOOKUP($A193, summary!$H:$O, 7, FALSE))</f>
        <v>-</v>
      </c>
      <c r="G193" s="173" t="s">
        <v>5295</v>
      </c>
      <c r="H193" s="173" t="s">
        <v>5312</v>
      </c>
      <c r="I193" s="173">
        <v>1</v>
      </c>
      <c r="J193" s="173"/>
      <c r="K193" s="310"/>
      <c r="L193" s="173"/>
      <c r="M193" s="27"/>
      <c r="N193" s="27" t="s">
        <v>6661</v>
      </c>
      <c r="O193" s="477"/>
      <c r="P193" s="27" t="s">
        <v>6654</v>
      </c>
      <c r="Q193" s="298" t="s">
        <v>5342</v>
      </c>
    </row>
    <row r="194" spans="1:17" ht="101.25">
      <c r="A194" s="20" t="str" cm="1">
        <f t="array" aca="1" ref="A194" ca="1">VLOOKUP(RIGHT(CELL("filename",$B191),LEN(CELL("filename",$B191))-FIND("]",CELL("filename",$B191))),'外部インタフェース一覧(計算用)'!$B:$G,6,FALSE)&amp;"_"&amp;$C194&amp;"_new"</f>
        <v>REHABILITATION_PLAN_2024_FORM_0410_2021_heavy_lifting_current_status_new</v>
      </c>
      <c r="B194" s="171">
        <f>MAX($B$4:$B193)+1</f>
        <v>191</v>
      </c>
      <c r="C194" s="187" t="s">
        <v>2456</v>
      </c>
      <c r="D194" s="173" t="s">
        <v>6668</v>
      </c>
      <c r="E194" s="20" t="str">
        <f ca="1">IF($F194="-", "追加", VLOOKUP($A194, summary!$H:$O, 6, FALSE))</f>
        <v>追加</v>
      </c>
      <c r="F194" s="20" t="str">
        <f ca="1">IF(VLOOKUP($A194, summary!$H:$O, 7, FALSE)="追加", "-", VLOOKUP($A194, summary!$H:$O, 7, FALSE))</f>
        <v>-</v>
      </c>
      <c r="G194" s="173" t="s">
        <v>5295</v>
      </c>
      <c r="H194" s="173" t="s">
        <v>5312</v>
      </c>
      <c r="I194" s="173">
        <v>1</v>
      </c>
      <c r="J194" s="173"/>
      <c r="K194" s="310"/>
      <c r="L194" s="173"/>
      <c r="M194" s="27"/>
      <c r="N194" s="27" t="s">
        <v>6661</v>
      </c>
      <c r="O194" s="477"/>
      <c r="P194" s="27" t="s">
        <v>6654</v>
      </c>
      <c r="Q194" s="298" t="s">
        <v>5342</v>
      </c>
    </row>
    <row r="195" spans="1:17" ht="101.25">
      <c r="A195" s="20" t="str" cm="1">
        <f t="array" aca="1" ref="A195" ca="1">VLOOKUP(RIGHT(CELL("filename",$B192),LEN(CELL("filename",$B192))-FIND("]",CELL("filename",$B192))),'外部インタフェース一覧(計算用)'!$B:$G,6,FALSE)&amp;"_"&amp;$C195&amp;"_new"</f>
        <v>REHABILITATION_PLAN_2024_FORM_0410_2021_heavy_lifting_notices_new</v>
      </c>
      <c r="B195" s="171">
        <f>MAX($B$4:$B194)+1</f>
        <v>192</v>
      </c>
      <c r="C195" s="187" t="s">
        <v>2458</v>
      </c>
      <c r="D195" s="173" t="s">
        <v>6669</v>
      </c>
      <c r="E195" s="20" t="str">
        <f ca="1">IF($F195="-", "追加", VLOOKUP($A195, summary!$H:$O, 6, FALSE))</f>
        <v>追加</v>
      </c>
      <c r="F195" s="20" t="str">
        <f ca="1">IF(VLOOKUP($A195, summary!$H:$O, 7, FALSE)="追加", "-", VLOOKUP($A195, summary!$H:$O, 7, FALSE))</f>
        <v>-</v>
      </c>
      <c r="G195" s="173" t="s">
        <v>6423</v>
      </c>
      <c r="H195" s="173" t="s">
        <v>5334</v>
      </c>
      <c r="I195" s="173">
        <v>30</v>
      </c>
      <c r="J195" s="173"/>
      <c r="K195" s="173"/>
      <c r="L195" s="173"/>
      <c r="M195" s="27"/>
      <c r="N195" s="27" t="s">
        <v>5355</v>
      </c>
      <c r="O195" s="27"/>
      <c r="P195" s="178" t="s">
        <v>5335</v>
      </c>
      <c r="Q195" s="298" t="s">
        <v>5336</v>
      </c>
    </row>
    <row r="196" spans="1:17" ht="101.25">
      <c r="A196" s="20" t="str" cm="1">
        <f t="array" aca="1" ref="A196" ca="1">VLOOKUP(RIGHT(CELL("filename",$B193),LEN(CELL("filename",$B193))-FIND("]",CELL("filename",$B193))),'外部インタフェース一覧(計算用)'!$B:$G,6,FALSE)&amp;"_"&amp;$C196&amp;"_new"</f>
        <v>REHABILITATION_PLAN_2024_FORM_0410_2021_shopping_start_status_new</v>
      </c>
      <c r="B196" s="171">
        <f>MAX($B$4:$B195)+1</f>
        <v>193</v>
      </c>
      <c r="C196" s="187" t="s">
        <v>2460</v>
      </c>
      <c r="D196" s="173" t="s">
        <v>6670</v>
      </c>
      <c r="E196" s="20" t="str">
        <f ca="1">IF($F196="-", "追加", VLOOKUP($A196, summary!$H:$O, 6, FALSE))</f>
        <v>追加</v>
      </c>
      <c r="F196" s="20" t="str">
        <f ca="1">IF(VLOOKUP($A196, summary!$H:$O, 7, FALSE)="追加", "-", VLOOKUP($A196, summary!$H:$O, 7, FALSE))</f>
        <v>-</v>
      </c>
      <c r="G196" s="173" t="s">
        <v>5295</v>
      </c>
      <c r="H196" s="173" t="s">
        <v>5312</v>
      </c>
      <c r="I196" s="173">
        <v>1</v>
      </c>
      <c r="J196" s="173"/>
      <c r="K196" s="310"/>
      <c r="L196" s="173"/>
      <c r="M196" s="27"/>
      <c r="N196" s="27" t="s">
        <v>6661</v>
      </c>
      <c r="O196" s="477"/>
      <c r="P196" s="27" t="s">
        <v>6654</v>
      </c>
      <c r="Q196" s="298" t="s">
        <v>5342</v>
      </c>
    </row>
    <row r="197" spans="1:17" ht="101.25">
      <c r="A197" s="20" t="str" cm="1">
        <f t="array" aca="1" ref="A197" ca="1">VLOOKUP(RIGHT(CELL("filename",$B194),LEN(CELL("filename",$B194))-FIND("]",CELL("filename",$B194))),'外部インタフェース一覧(計算用)'!$B:$G,6,FALSE)&amp;"_"&amp;$C197&amp;"_new"</f>
        <v>REHABILITATION_PLAN_2024_FORM_0410_2021_shopping_current_status_new</v>
      </c>
      <c r="B197" s="171">
        <f>MAX($B$4:$B196)+1</f>
        <v>194</v>
      </c>
      <c r="C197" s="187" t="s">
        <v>2462</v>
      </c>
      <c r="D197" s="173" t="s">
        <v>6671</v>
      </c>
      <c r="E197" s="20" t="str">
        <f ca="1">IF($F197="-", "追加", VLOOKUP($A197, summary!$H:$O, 6, FALSE))</f>
        <v>追加</v>
      </c>
      <c r="F197" s="20" t="str">
        <f ca="1">IF(VLOOKUP($A197, summary!$H:$O, 7, FALSE)="追加", "-", VLOOKUP($A197, summary!$H:$O, 7, FALSE))</f>
        <v>-</v>
      </c>
      <c r="G197" s="173" t="s">
        <v>5295</v>
      </c>
      <c r="H197" s="173" t="s">
        <v>5312</v>
      </c>
      <c r="I197" s="173">
        <v>1</v>
      </c>
      <c r="J197" s="173"/>
      <c r="K197" s="310"/>
      <c r="L197" s="173"/>
      <c r="M197" s="27"/>
      <c r="N197" s="27" t="s">
        <v>6661</v>
      </c>
      <c r="O197" s="477"/>
      <c r="P197" s="27" t="s">
        <v>6654</v>
      </c>
      <c r="Q197" s="298" t="s">
        <v>5342</v>
      </c>
    </row>
    <row r="198" spans="1:17" ht="90">
      <c r="A198" s="20" t="str" cm="1">
        <f t="array" aca="1" ref="A198" ca="1">VLOOKUP(RIGHT(CELL("filename",$B195),LEN(CELL("filename",$B195))-FIND("]",CELL("filename",$B195))),'外部インタフェース一覧(計算用)'!$B:$G,6,FALSE)&amp;"_"&amp;$C198&amp;"_new"</f>
        <v>REHABILITATION_PLAN_2024_FORM_0410_2021_shopping_notices_new</v>
      </c>
      <c r="B198" s="171">
        <f>MAX($B$4:$B197)+1</f>
        <v>195</v>
      </c>
      <c r="C198" s="187" t="s">
        <v>2464</v>
      </c>
      <c r="D198" s="173" t="s">
        <v>6672</v>
      </c>
      <c r="E198" s="20" t="str">
        <f ca="1">IF($F198="-", "追加", VLOOKUP($A198, summary!$H:$O, 6, FALSE))</f>
        <v>追加</v>
      </c>
      <c r="F198" s="20" t="str">
        <f ca="1">IF(VLOOKUP($A198, summary!$H:$O, 7, FALSE)="追加", "-", VLOOKUP($A198, summary!$H:$O, 7, FALSE))</f>
        <v>-</v>
      </c>
      <c r="G198" s="173" t="s">
        <v>6423</v>
      </c>
      <c r="H198" s="173" t="s">
        <v>5334</v>
      </c>
      <c r="I198" s="173">
        <v>30</v>
      </c>
      <c r="J198" s="173"/>
      <c r="K198" s="173"/>
      <c r="L198" s="173"/>
      <c r="M198" s="27"/>
      <c r="N198" s="27" t="s">
        <v>5355</v>
      </c>
      <c r="O198" s="27"/>
      <c r="P198" s="178" t="s">
        <v>5335</v>
      </c>
      <c r="Q198" s="298" t="s">
        <v>5336</v>
      </c>
    </row>
    <row r="199" spans="1:17" ht="90">
      <c r="A199" s="467" t="str" cm="1">
        <f t="array" aca="1" ref="A199" ca="1">VLOOKUP(RIGHT(CELL("filename",$B196),LEN(CELL("filename",$B196))-FIND("]",CELL("filename",$B196))),'外部インタフェース一覧(計算用)'!$B:$G,6,FALSE)&amp;"_"&amp;$C199&amp;"_new"</f>
        <v>REHABILITATION_PLAN_2024_FORM_0410_2021_outing_start_status_new</v>
      </c>
      <c r="B199" s="171">
        <f>MAX($B$4:$B198)+1</f>
        <v>196</v>
      </c>
      <c r="C199" s="187" t="s">
        <v>2466</v>
      </c>
      <c r="D199" s="173" t="s">
        <v>6673</v>
      </c>
      <c r="E199" s="20" t="str">
        <f ca="1">IF($F199="-", "追加", VLOOKUP($A199, summary!$H:$O, 6, FALSE))</f>
        <v>追加</v>
      </c>
      <c r="F199" s="20" t="str">
        <f ca="1">IF(VLOOKUP($A199, summary!$H:$O, 7, FALSE)="追加", "-", VLOOKUP($A199, summary!$H:$O, 7, FALSE))</f>
        <v>-</v>
      </c>
      <c r="G199" s="173" t="s">
        <v>5295</v>
      </c>
      <c r="H199" s="173" t="s">
        <v>5312</v>
      </c>
      <c r="I199" s="173">
        <v>1</v>
      </c>
      <c r="J199" s="173"/>
      <c r="K199" s="310"/>
      <c r="L199" s="173"/>
      <c r="M199" s="27"/>
      <c r="N199" s="27" t="s">
        <v>6661</v>
      </c>
      <c r="O199" s="477"/>
      <c r="P199" s="27" t="s">
        <v>6654</v>
      </c>
      <c r="Q199" s="298" t="s">
        <v>5342</v>
      </c>
    </row>
    <row r="200" spans="1:17" ht="101.25">
      <c r="A200" s="467" t="str" cm="1">
        <f t="array" aca="1" ref="A200" ca="1">VLOOKUP(RIGHT(CELL("filename",$B197),LEN(CELL("filename",$B197))-FIND("]",CELL("filename",$B197))),'外部インタフェース一覧(計算用)'!$B:$G,6,FALSE)&amp;"_"&amp;$C200&amp;"_new"</f>
        <v>REHABILITATION_PLAN_2024_FORM_0410_2021_outing_current_status_new</v>
      </c>
      <c r="B200" s="171">
        <f>MAX($B$4:$B199)+1</f>
        <v>197</v>
      </c>
      <c r="C200" s="187" t="s">
        <v>2468</v>
      </c>
      <c r="D200" s="173" t="s">
        <v>6674</v>
      </c>
      <c r="E200" s="20" t="str">
        <f ca="1">IF($F200="-", "追加", VLOOKUP($A200, summary!$H:$O, 6, FALSE))</f>
        <v>追加</v>
      </c>
      <c r="F200" s="20" t="str">
        <f ca="1">IF(VLOOKUP($A200, summary!$H:$O, 7, FALSE)="追加", "-", VLOOKUP($A200, summary!$H:$O, 7, FALSE))</f>
        <v>-</v>
      </c>
      <c r="G200" s="173" t="s">
        <v>5295</v>
      </c>
      <c r="H200" s="173" t="s">
        <v>5312</v>
      </c>
      <c r="I200" s="173">
        <v>1</v>
      </c>
      <c r="J200" s="173"/>
      <c r="K200" s="310"/>
      <c r="L200" s="173"/>
      <c r="M200" s="27"/>
      <c r="N200" s="27" t="s">
        <v>6661</v>
      </c>
      <c r="O200" s="477"/>
      <c r="P200" s="27" t="s">
        <v>6654</v>
      </c>
      <c r="Q200" s="298" t="s">
        <v>5342</v>
      </c>
    </row>
    <row r="201" spans="1:17" ht="90">
      <c r="A201" s="20" t="str" cm="1">
        <f t="array" aca="1" ref="A201" ca="1">VLOOKUP(RIGHT(CELL("filename",$B198),LEN(CELL("filename",$B198))-FIND("]",CELL("filename",$B198))),'外部インタフェース一覧(計算用)'!$B:$G,6,FALSE)&amp;"_"&amp;$C201&amp;"_new"</f>
        <v>REHABILITATION_PLAN_2024_FORM_0410_2021_outing_notices_new</v>
      </c>
      <c r="B201" s="171">
        <f>MAX($B$4:$B200)+1</f>
        <v>198</v>
      </c>
      <c r="C201" s="187" t="s">
        <v>2470</v>
      </c>
      <c r="D201" s="173" t="s">
        <v>6675</v>
      </c>
      <c r="E201" s="20" t="str">
        <f ca="1">IF($F201="-", "追加", VLOOKUP($A201, summary!$H:$O, 6, FALSE))</f>
        <v>追加</v>
      </c>
      <c r="F201" s="20" t="str">
        <f ca="1">IF(VLOOKUP($A201, summary!$H:$O, 7, FALSE)="追加", "-", VLOOKUP($A201, summary!$H:$O, 7, FALSE))</f>
        <v>-</v>
      </c>
      <c r="G201" s="173" t="s">
        <v>6423</v>
      </c>
      <c r="H201" s="173" t="s">
        <v>5334</v>
      </c>
      <c r="I201" s="173">
        <v>30</v>
      </c>
      <c r="J201" s="173"/>
      <c r="K201" s="173"/>
      <c r="L201" s="173"/>
      <c r="M201" s="27"/>
      <c r="N201" s="27" t="s">
        <v>5355</v>
      </c>
      <c r="O201" s="27"/>
      <c r="P201" s="178" t="s">
        <v>5335</v>
      </c>
      <c r="Q201" s="298" t="s">
        <v>5336</v>
      </c>
    </row>
    <row r="202" spans="1:17" ht="101.25">
      <c r="A202" s="467" t="str" cm="1">
        <f t="array" aca="1" ref="A202" ca="1">VLOOKUP(RIGHT(CELL("filename",$B199),LEN(CELL("filename",$B199))-FIND("]",CELL("filename",$B199))),'外部インタフェース一覧(計算用)'!$B:$G,6,FALSE)&amp;"_"&amp;$C202&amp;"_new"</f>
        <v>REHABILITATION_PLAN_2024_FORM_0410_2021_outdoor_walking_start_status_new</v>
      </c>
      <c r="B202" s="171">
        <f>MAX($B$4:$B201)+1</f>
        <v>199</v>
      </c>
      <c r="C202" s="187" t="s">
        <v>2472</v>
      </c>
      <c r="D202" s="173" t="s">
        <v>6676</v>
      </c>
      <c r="E202" s="20" t="str">
        <f ca="1">IF($F202="-", "追加", VLOOKUP($A202, summary!$H:$O, 6, FALSE))</f>
        <v>追加</v>
      </c>
      <c r="F202" s="20" t="str">
        <f ca="1">IF(VLOOKUP($A202, summary!$H:$O, 7, FALSE)="追加", "-", VLOOKUP($A202, summary!$H:$O, 7, FALSE))</f>
        <v>-</v>
      </c>
      <c r="G202" s="173" t="s">
        <v>5295</v>
      </c>
      <c r="H202" s="173" t="s">
        <v>5312</v>
      </c>
      <c r="I202" s="173">
        <v>1</v>
      </c>
      <c r="J202" s="173"/>
      <c r="K202" s="310"/>
      <c r="L202" s="173"/>
      <c r="M202" s="27"/>
      <c r="N202" s="27" t="s">
        <v>6661</v>
      </c>
      <c r="O202" s="477"/>
      <c r="P202" s="27" t="s">
        <v>6654</v>
      </c>
      <c r="Q202" s="298" t="s">
        <v>5342</v>
      </c>
    </row>
    <row r="203" spans="1:17" ht="112.5">
      <c r="A203" s="467" t="str" cm="1">
        <f t="array" aca="1" ref="A203" ca="1">VLOOKUP(RIGHT(CELL("filename",$B200),LEN(CELL("filename",$B200))-FIND("]",CELL("filename",$B200))),'外部インタフェース一覧(計算用)'!$B:$G,6,FALSE)&amp;"_"&amp;$C203&amp;"_new"</f>
        <v>REHABILITATION_PLAN_2024_FORM_0410_2021_outdoor_walking_current_status_new</v>
      </c>
      <c r="B203" s="171">
        <f>MAX($B$4:$B202)+1</f>
        <v>200</v>
      </c>
      <c r="C203" s="187" t="s">
        <v>2474</v>
      </c>
      <c r="D203" s="173" t="s">
        <v>6677</v>
      </c>
      <c r="E203" s="20" t="str">
        <f ca="1">IF($F203="-", "追加", VLOOKUP($A203, summary!$H:$O, 6, FALSE))</f>
        <v>追加</v>
      </c>
      <c r="F203" s="20" t="str">
        <f ca="1">IF(VLOOKUP($A203, summary!$H:$O, 7, FALSE)="追加", "-", VLOOKUP($A203, summary!$H:$O, 7, FALSE))</f>
        <v>-</v>
      </c>
      <c r="G203" s="173" t="s">
        <v>5295</v>
      </c>
      <c r="H203" s="173" t="s">
        <v>5312</v>
      </c>
      <c r="I203" s="173">
        <v>1</v>
      </c>
      <c r="J203" s="173"/>
      <c r="K203" s="310"/>
      <c r="L203" s="173"/>
      <c r="M203" s="27"/>
      <c r="N203" s="27" t="s">
        <v>6661</v>
      </c>
      <c r="O203" s="477"/>
      <c r="P203" s="27" t="s">
        <v>6654</v>
      </c>
      <c r="Q203" s="298" t="s">
        <v>5342</v>
      </c>
    </row>
    <row r="204" spans="1:17" ht="101.25">
      <c r="A204" s="20" t="str" cm="1">
        <f t="array" aca="1" ref="A204" ca="1">VLOOKUP(RIGHT(CELL("filename",$B201),LEN(CELL("filename",$B201))-FIND("]",CELL("filename",$B201))),'外部インタフェース一覧(計算用)'!$B:$G,6,FALSE)&amp;"_"&amp;$C204&amp;"_new"</f>
        <v>REHABILITATION_PLAN_2024_FORM_0410_2021_outdoor_walking_notices_new</v>
      </c>
      <c r="B204" s="171">
        <f>MAX($B$4:$B203)+1</f>
        <v>201</v>
      </c>
      <c r="C204" s="187" t="s">
        <v>2476</v>
      </c>
      <c r="D204" s="173" t="s">
        <v>6678</v>
      </c>
      <c r="E204" s="20" t="str">
        <f ca="1">IF($F204="-", "追加", VLOOKUP($A204, summary!$H:$O, 6, FALSE))</f>
        <v>追加</v>
      </c>
      <c r="F204" s="20" t="str">
        <f ca="1">IF(VLOOKUP($A204, summary!$H:$O, 7, FALSE)="追加", "-", VLOOKUP($A204, summary!$H:$O, 7, FALSE))</f>
        <v>-</v>
      </c>
      <c r="G204" s="173" t="s">
        <v>6423</v>
      </c>
      <c r="H204" s="173" t="s">
        <v>5334</v>
      </c>
      <c r="I204" s="173">
        <v>30</v>
      </c>
      <c r="J204" s="173"/>
      <c r="K204" s="173"/>
      <c r="L204" s="173"/>
      <c r="M204" s="27"/>
      <c r="N204" s="27" t="s">
        <v>5355</v>
      </c>
      <c r="O204" s="27"/>
      <c r="P204" s="178" t="s">
        <v>5335</v>
      </c>
      <c r="Q204" s="298" t="s">
        <v>5336</v>
      </c>
    </row>
    <row r="205" spans="1:17" ht="90">
      <c r="A205" s="467" t="str" cm="1">
        <f t="array" aca="1" ref="A205" ca="1">VLOOKUP(RIGHT(CELL("filename",$B202),LEN(CELL("filename",$B202))-FIND("]",CELL("filename",$B202))),'外部インタフェース一覧(計算用)'!$B:$G,6,FALSE)&amp;"_"&amp;$C205&amp;"_new"</f>
        <v>REHABILITATION_PLAN_2024_FORM_0410_2021_hobby_start_status_new</v>
      </c>
      <c r="B205" s="171">
        <f>MAX($B$4:$B204)+1</f>
        <v>202</v>
      </c>
      <c r="C205" s="187" t="s">
        <v>2478</v>
      </c>
      <c r="D205" s="173" t="s">
        <v>6679</v>
      </c>
      <c r="E205" s="20" t="str">
        <f ca="1">IF($F205="-", "追加", VLOOKUP($A205, summary!$H:$O, 6, FALSE))</f>
        <v>追加</v>
      </c>
      <c r="F205" s="20" t="str">
        <f ca="1">IF(VLOOKUP($A205, summary!$H:$O, 7, FALSE)="追加", "-", VLOOKUP($A205, summary!$H:$O, 7, FALSE))</f>
        <v>-</v>
      </c>
      <c r="G205" s="173" t="s">
        <v>5295</v>
      </c>
      <c r="H205" s="173" t="s">
        <v>5312</v>
      </c>
      <c r="I205" s="173">
        <v>1</v>
      </c>
      <c r="J205" s="173"/>
      <c r="K205" s="310"/>
      <c r="L205" s="173"/>
      <c r="M205" s="27"/>
      <c r="N205" s="27" t="s">
        <v>6661</v>
      </c>
      <c r="O205" s="477"/>
      <c r="P205" s="27" t="s">
        <v>6654</v>
      </c>
      <c r="Q205" s="298" t="s">
        <v>5342</v>
      </c>
    </row>
    <row r="206" spans="1:17" ht="90">
      <c r="A206" s="467" t="str" cm="1">
        <f t="array" aca="1" ref="A206" ca="1">VLOOKUP(RIGHT(CELL("filename",$B203),LEN(CELL("filename",$B203))-FIND("]",CELL("filename",$B203))),'外部インタフェース一覧(計算用)'!$B:$G,6,FALSE)&amp;"_"&amp;$C206&amp;"_new"</f>
        <v>REHABILITATION_PLAN_2024_FORM_0410_2021_hobby_current_status_new</v>
      </c>
      <c r="B206" s="171">
        <f>MAX($B$4:$B205)+1</f>
        <v>203</v>
      </c>
      <c r="C206" s="187" t="s">
        <v>2480</v>
      </c>
      <c r="D206" s="173" t="s">
        <v>6680</v>
      </c>
      <c r="E206" s="20" t="str">
        <f ca="1">IF($F206="-", "追加", VLOOKUP($A206, summary!$H:$O, 6, FALSE))</f>
        <v>追加</v>
      </c>
      <c r="F206" s="20" t="str">
        <f ca="1">IF(VLOOKUP($A206, summary!$H:$O, 7, FALSE)="追加", "-", VLOOKUP($A206, summary!$H:$O, 7, FALSE))</f>
        <v>-</v>
      </c>
      <c r="G206" s="173" t="s">
        <v>5295</v>
      </c>
      <c r="H206" s="173" t="s">
        <v>5312</v>
      </c>
      <c r="I206" s="173">
        <v>1</v>
      </c>
      <c r="J206" s="173"/>
      <c r="K206" s="310"/>
      <c r="L206" s="173"/>
      <c r="M206" s="27"/>
      <c r="N206" s="27" t="s">
        <v>6661</v>
      </c>
      <c r="O206" s="477"/>
      <c r="P206" s="27" t="s">
        <v>6654</v>
      </c>
      <c r="Q206" s="298" t="s">
        <v>5342</v>
      </c>
    </row>
    <row r="207" spans="1:17" ht="90">
      <c r="A207" s="20" t="str" cm="1">
        <f t="array" aca="1" ref="A207" ca="1">VLOOKUP(RIGHT(CELL("filename",$B204),LEN(CELL("filename",$B204))-FIND("]",CELL("filename",$B204))),'外部インタフェース一覧(計算用)'!$B:$G,6,FALSE)&amp;"_"&amp;$C207&amp;"_new"</f>
        <v>REHABILITATION_PLAN_2024_FORM_0410_2021_hobby_notices_new</v>
      </c>
      <c r="B207" s="171">
        <f>MAX($B$4:$B206)+1</f>
        <v>204</v>
      </c>
      <c r="C207" s="187" t="s">
        <v>2482</v>
      </c>
      <c r="D207" s="173" t="s">
        <v>6681</v>
      </c>
      <c r="E207" s="20" t="str">
        <f ca="1">IF($F207="-", "追加", VLOOKUP($A207, summary!$H:$O, 6, FALSE))</f>
        <v>追加</v>
      </c>
      <c r="F207" s="20" t="str">
        <f ca="1">IF(VLOOKUP($A207, summary!$H:$O, 7, FALSE)="追加", "-", VLOOKUP($A207, summary!$H:$O, 7, FALSE))</f>
        <v>-</v>
      </c>
      <c r="G207" s="173" t="s">
        <v>6423</v>
      </c>
      <c r="H207" s="173" t="s">
        <v>5334</v>
      </c>
      <c r="I207" s="173">
        <v>30</v>
      </c>
      <c r="J207" s="173"/>
      <c r="K207" s="173"/>
      <c r="L207" s="173"/>
      <c r="M207" s="27"/>
      <c r="N207" s="27" t="s">
        <v>5355</v>
      </c>
      <c r="O207" s="27"/>
      <c r="P207" s="178" t="s">
        <v>5335</v>
      </c>
      <c r="Q207" s="298" t="s">
        <v>5336</v>
      </c>
    </row>
    <row r="208" spans="1:17" ht="112.5">
      <c r="A208" s="467" t="str" cm="1">
        <f t="array" aca="1" ref="A208" ca="1">VLOOKUP(RIGHT(CELL("filename",$B205),LEN(CELL("filename",$B205))-FIND("]",CELL("filename",$B205))),'外部インタフェース一覧(計算用)'!$B:$G,6,FALSE)&amp;"_"&amp;$C208&amp;"_new"</f>
        <v>REHABILITATION_PLAN_2024_FORM_0410_2021_use_transportation_start_status_new</v>
      </c>
      <c r="B208" s="171">
        <f>MAX($B$4:$B207)+1</f>
        <v>205</v>
      </c>
      <c r="C208" s="187" t="s">
        <v>2484</v>
      </c>
      <c r="D208" s="173" t="s">
        <v>6682</v>
      </c>
      <c r="E208" s="20" t="str">
        <f ca="1">IF($F208="-", "追加", VLOOKUP($A208, summary!$H:$O, 6, FALSE))</f>
        <v>追加</v>
      </c>
      <c r="F208" s="20" t="str">
        <f ca="1">IF(VLOOKUP($A208, summary!$H:$O, 7, FALSE)="追加", "-", VLOOKUP($A208, summary!$H:$O, 7, FALSE))</f>
        <v>-</v>
      </c>
      <c r="G208" s="173" t="s">
        <v>5295</v>
      </c>
      <c r="H208" s="173" t="s">
        <v>5312</v>
      </c>
      <c r="I208" s="173">
        <v>1</v>
      </c>
      <c r="J208" s="173"/>
      <c r="K208" s="310"/>
      <c r="L208" s="173"/>
      <c r="M208" s="27"/>
      <c r="N208" s="27" t="s">
        <v>6661</v>
      </c>
      <c r="O208" s="477"/>
      <c r="P208" s="27" t="s">
        <v>6654</v>
      </c>
      <c r="Q208" s="298" t="s">
        <v>5342</v>
      </c>
    </row>
    <row r="209" spans="1:17" ht="112.5">
      <c r="A209" s="467" t="str" cm="1">
        <f t="array" aca="1" ref="A209" ca="1">VLOOKUP(RIGHT(CELL("filename",$B206),LEN(CELL("filename",$B206))-FIND("]",CELL("filename",$B206))),'外部インタフェース一覧(計算用)'!$B:$G,6,FALSE)&amp;"_"&amp;$C209&amp;"_new"</f>
        <v>REHABILITATION_PLAN_2024_FORM_0410_2021_use_transportation_current_status_new</v>
      </c>
      <c r="B209" s="171">
        <f>MAX($B$4:$B208)+1</f>
        <v>206</v>
      </c>
      <c r="C209" s="187" t="s">
        <v>2486</v>
      </c>
      <c r="D209" s="173" t="s">
        <v>6683</v>
      </c>
      <c r="E209" s="20" t="str">
        <f ca="1">IF($F209="-", "追加", VLOOKUP($A209, summary!$H:$O, 6, FALSE))</f>
        <v>追加</v>
      </c>
      <c r="F209" s="20" t="str">
        <f ca="1">IF(VLOOKUP($A209, summary!$H:$O, 7, FALSE)="追加", "-", VLOOKUP($A209, summary!$H:$O, 7, FALSE))</f>
        <v>-</v>
      </c>
      <c r="G209" s="173" t="s">
        <v>5295</v>
      </c>
      <c r="H209" s="173" t="s">
        <v>5312</v>
      </c>
      <c r="I209" s="173">
        <v>1</v>
      </c>
      <c r="J209" s="173"/>
      <c r="K209" s="310"/>
      <c r="L209" s="173"/>
      <c r="M209" s="27"/>
      <c r="N209" s="27" t="s">
        <v>6661</v>
      </c>
      <c r="O209" s="477"/>
      <c r="P209" s="27" t="s">
        <v>6654</v>
      </c>
      <c r="Q209" s="298" t="s">
        <v>5342</v>
      </c>
    </row>
    <row r="210" spans="1:17" ht="101.25">
      <c r="A210" s="20" t="str" cm="1">
        <f t="array" aca="1" ref="A210" ca="1">VLOOKUP(RIGHT(CELL("filename",$B207),LEN(CELL("filename",$B207))-FIND("]",CELL("filename",$B207))),'外部インタフェース一覧(計算用)'!$B:$G,6,FALSE)&amp;"_"&amp;$C210&amp;"_new"</f>
        <v>REHABILITATION_PLAN_2024_FORM_0410_2021_use_transportation_notices_new</v>
      </c>
      <c r="B210" s="171">
        <f>MAX($B$4:$B209)+1</f>
        <v>207</v>
      </c>
      <c r="C210" s="187" t="s">
        <v>2488</v>
      </c>
      <c r="D210" s="173" t="s">
        <v>6684</v>
      </c>
      <c r="E210" s="20" t="str">
        <f ca="1">IF($F210="-", "追加", VLOOKUP($A210, summary!$H:$O, 6, FALSE))</f>
        <v>追加</v>
      </c>
      <c r="F210" s="20" t="str">
        <f ca="1">IF(VLOOKUP($A210, summary!$H:$O, 7, FALSE)="追加", "-", VLOOKUP($A210, summary!$H:$O, 7, FALSE))</f>
        <v>-</v>
      </c>
      <c r="G210" s="173" t="s">
        <v>6423</v>
      </c>
      <c r="H210" s="173" t="s">
        <v>5334</v>
      </c>
      <c r="I210" s="173">
        <v>30</v>
      </c>
      <c r="J210" s="173"/>
      <c r="K210" s="173"/>
      <c r="L210" s="173"/>
      <c r="M210" s="27"/>
      <c r="N210" s="27" t="s">
        <v>5355</v>
      </c>
      <c r="O210" s="27"/>
      <c r="P210" s="178" t="s">
        <v>5335</v>
      </c>
      <c r="Q210" s="298" t="s">
        <v>5336</v>
      </c>
    </row>
    <row r="211" spans="1:17" ht="90">
      <c r="A211" s="20" t="str" cm="1">
        <f t="array" aca="1" ref="A211" ca="1">VLOOKUP(RIGHT(CELL("filename",$B208),LEN(CELL("filename",$B208))-FIND("]",CELL("filename",$B208))),'外部インタフェース一覧(計算用)'!$B:$G,6,FALSE)&amp;"_"&amp;$C211&amp;"_new"</f>
        <v>REHABILITATION_PLAN_2024_FORM_0410_2021_travel_start_status_new</v>
      </c>
      <c r="B211" s="171">
        <f>MAX($B$4:$B210)+1</f>
        <v>208</v>
      </c>
      <c r="C211" s="187" t="s">
        <v>2490</v>
      </c>
      <c r="D211" s="173" t="s">
        <v>6685</v>
      </c>
      <c r="E211" s="20" t="str">
        <f ca="1">IF($F211="-", "追加", VLOOKUP($A211, summary!$H:$O, 6, FALSE))</f>
        <v>追加</v>
      </c>
      <c r="F211" s="20" t="str">
        <f ca="1">IF(VLOOKUP($A211, summary!$H:$O, 7, FALSE)="追加", "-", VLOOKUP($A211, summary!$H:$O, 7, FALSE))</f>
        <v>-</v>
      </c>
      <c r="G211" s="173" t="s">
        <v>5295</v>
      </c>
      <c r="H211" s="173" t="s">
        <v>5312</v>
      </c>
      <c r="I211" s="173">
        <v>1</v>
      </c>
      <c r="J211" s="173"/>
      <c r="K211" s="310"/>
      <c r="L211" s="173"/>
      <c r="M211" s="27"/>
      <c r="N211" s="27" t="s">
        <v>6661</v>
      </c>
      <c r="O211" s="477"/>
      <c r="P211" s="27" t="s">
        <v>6654</v>
      </c>
      <c r="Q211" s="298" t="s">
        <v>5342</v>
      </c>
    </row>
    <row r="212" spans="1:17" ht="101.25">
      <c r="A212" s="20" t="str" cm="1">
        <f t="array" aca="1" ref="A212" ca="1">VLOOKUP(RIGHT(CELL("filename",$B209),LEN(CELL("filename",$B209))-FIND("]",CELL("filename",$B209))),'外部インタフェース一覧(計算用)'!$B:$G,6,FALSE)&amp;"_"&amp;$C212&amp;"_new"</f>
        <v>REHABILITATION_PLAN_2024_FORM_0410_2021_travel_current_status_new</v>
      </c>
      <c r="B212" s="171">
        <f>MAX($B$4:$B211)+1</f>
        <v>209</v>
      </c>
      <c r="C212" s="187" t="s">
        <v>2492</v>
      </c>
      <c r="D212" s="173" t="s">
        <v>6686</v>
      </c>
      <c r="E212" s="20" t="str">
        <f ca="1">IF($F212="-", "追加", VLOOKUP($A212, summary!$H:$O, 6, FALSE))</f>
        <v>追加</v>
      </c>
      <c r="F212" s="20" t="str">
        <f ca="1">IF(VLOOKUP($A212, summary!$H:$O, 7, FALSE)="追加", "-", VLOOKUP($A212, summary!$H:$O, 7, FALSE))</f>
        <v>-</v>
      </c>
      <c r="G212" s="173" t="s">
        <v>5295</v>
      </c>
      <c r="H212" s="173" t="s">
        <v>5312</v>
      </c>
      <c r="I212" s="173">
        <v>1</v>
      </c>
      <c r="J212" s="173"/>
      <c r="K212" s="310"/>
      <c r="L212" s="173"/>
      <c r="M212" s="27"/>
      <c r="N212" s="27" t="s">
        <v>6661</v>
      </c>
      <c r="O212" s="477"/>
      <c r="P212" s="27" t="s">
        <v>6654</v>
      </c>
      <c r="Q212" s="298" t="s">
        <v>5342</v>
      </c>
    </row>
    <row r="213" spans="1:17" ht="90">
      <c r="A213" s="20" t="str" cm="1">
        <f t="array" aca="1" ref="A213" ca="1">VLOOKUP(RIGHT(CELL("filename",$B210),LEN(CELL("filename",$B210))-FIND("]",CELL("filename",$B210))),'外部インタフェース一覧(計算用)'!$B:$G,6,FALSE)&amp;"_"&amp;$C213&amp;"_new"</f>
        <v>REHABILITATION_PLAN_2024_FORM_0410_2021_travel_notices_new</v>
      </c>
      <c r="B213" s="171">
        <f>MAX($B$4:$B212)+1</f>
        <v>210</v>
      </c>
      <c r="C213" s="187" t="s">
        <v>2494</v>
      </c>
      <c r="D213" s="173" t="s">
        <v>6687</v>
      </c>
      <c r="E213" s="20" t="str">
        <f ca="1">IF($F213="-", "追加", VLOOKUP($A213, summary!$H:$O, 6, FALSE))</f>
        <v>追加</v>
      </c>
      <c r="F213" s="20" t="str">
        <f ca="1">IF(VLOOKUP($A213, summary!$H:$O, 7, FALSE)="追加", "-", VLOOKUP($A213, summary!$H:$O, 7, FALSE))</f>
        <v>-</v>
      </c>
      <c r="G213" s="173" t="s">
        <v>6423</v>
      </c>
      <c r="H213" s="173" t="s">
        <v>5334</v>
      </c>
      <c r="I213" s="173">
        <v>30</v>
      </c>
      <c r="J213" s="173"/>
      <c r="K213" s="173"/>
      <c r="L213" s="173"/>
      <c r="M213" s="27"/>
      <c r="N213" s="27" t="s">
        <v>5355</v>
      </c>
      <c r="O213" s="27"/>
      <c r="P213" s="178" t="s">
        <v>5335</v>
      </c>
      <c r="Q213" s="298" t="s">
        <v>5336</v>
      </c>
    </row>
    <row r="214" spans="1:17" ht="101.25">
      <c r="A214" s="467" t="str" cm="1">
        <f t="array" aca="1" ref="A214" ca="1">VLOOKUP(RIGHT(CELL("filename",$B211),LEN(CELL("filename",$B211))-FIND("]",CELL("filename",$B211))),'外部インタフェース一覧(計算用)'!$B:$G,6,FALSE)&amp;"_"&amp;$C214&amp;"_new"</f>
        <v>REHABILITATION_PLAN_2024_FORM_0410_2021_garden_work_start_status_new</v>
      </c>
      <c r="B214" s="171">
        <f>MAX($B$4:$B213)+1</f>
        <v>211</v>
      </c>
      <c r="C214" s="187" t="s">
        <v>2496</v>
      </c>
      <c r="D214" s="173" t="s">
        <v>6688</v>
      </c>
      <c r="E214" s="20" t="str">
        <f ca="1">IF($F214="-", "追加", VLOOKUP($A214, summary!$H:$O, 6, FALSE))</f>
        <v>追加</v>
      </c>
      <c r="F214" s="20" t="str">
        <f ca="1">IF(VLOOKUP($A214, summary!$H:$O, 7, FALSE)="追加", "-", VLOOKUP($A214, summary!$H:$O, 7, FALSE))</f>
        <v>-</v>
      </c>
      <c r="G214" s="173" t="s">
        <v>5295</v>
      </c>
      <c r="H214" s="173" t="s">
        <v>5312</v>
      </c>
      <c r="I214" s="173">
        <v>1</v>
      </c>
      <c r="J214" s="173"/>
      <c r="K214" s="310"/>
      <c r="L214" s="173"/>
      <c r="M214" s="27"/>
      <c r="N214" s="27" t="s">
        <v>6689</v>
      </c>
      <c r="O214" s="477"/>
      <c r="P214" s="27" t="s">
        <v>6654</v>
      </c>
      <c r="Q214" s="298" t="s">
        <v>5342</v>
      </c>
    </row>
    <row r="215" spans="1:17" ht="101.25">
      <c r="A215" s="467" t="str" cm="1">
        <f t="array" aca="1" ref="A215" ca="1">VLOOKUP(RIGHT(CELL("filename",$B212),LEN(CELL("filename",$B212))-FIND("]",CELL("filename",$B212))),'外部インタフェース一覧(計算用)'!$B:$G,6,FALSE)&amp;"_"&amp;$C215&amp;"_new"</f>
        <v>REHABILITATION_PLAN_2024_FORM_0410_2021_garden_work_current_status_new</v>
      </c>
      <c r="B215" s="171">
        <f>MAX($B$4:$B214)+1</f>
        <v>212</v>
      </c>
      <c r="C215" s="187" t="s">
        <v>2498</v>
      </c>
      <c r="D215" s="173" t="s">
        <v>6690</v>
      </c>
      <c r="E215" s="20" t="str">
        <f ca="1">IF($F215="-", "追加", VLOOKUP($A215, summary!$H:$O, 6, FALSE))</f>
        <v>追加</v>
      </c>
      <c r="F215" s="20" t="str">
        <f ca="1">IF(VLOOKUP($A215, summary!$H:$O, 7, FALSE)="追加", "-", VLOOKUP($A215, summary!$H:$O, 7, FALSE))</f>
        <v>-</v>
      </c>
      <c r="G215" s="173" t="s">
        <v>5295</v>
      </c>
      <c r="H215" s="173" t="s">
        <v>5312</v>
      </c>
      <c r="I215" s="173">
        <v>1</v>
      </c>
      <c r="J215" s="173"/>
      <c r="K215" s="310"/>
      <c r="L215" s="173"/>
      <c r="M215" s="27"/>
      <c r="N215" s="27" t="s">
        <v>6689</v>
      </c>
      <c r="O215" s="477"/>
      <c r="P215" s="27" t="s">
        <v>6654</v>
      </c>
      <c r="Q215" s="298" t="s">
        <v>5342</v>
      </c>
    </row>
    <row r="216" spans="1:17" ht="90">
      <c r="A216" s="20" t="str" cm="1">
        <f t="array" aca="1" ref="A216" ca="1">VLOOKUP(RIGHT(CELL("filename",$B213),LEN(CELL("filename",$B213))-FIND("]",CELL("filename",$B213))),'外部インタフェース一覧(計算用)'!$B:$G,6,FALSE)&amp;"_"&amp;$C216&amp;"_new"</f>
        <v>REHABILITATION_PLAN_2024_FORM_0410_2021_garden_work_notices_new</v>
      </c>
      <c r="B216" s="171">
        <f>MAX($B$4:$B215)+1</f>
        <v>213</v>
      </c>
      <c r="C216" s="187" t="s">
        <v>2500</v>
      </c>
      <c r="D216" s="173" t="s">
        <v>6691</v>
      </c>
      <c r="E216" s="20" t="str">
        <f ca="1">IF($F216="-", "追加", VLOOKUP($A216, summary!$H:$O, 6, FALSE))</f>
        <v>追加</v>
      </c>
      <c r="F216" s="20" t="str">
        <f ca="1">IF(VLOOKUP($A216, summary!$H:$O, 7, FALSE)="追加", "-", VLOOKUP($A216, summary!$H:$O, 7, FALSE))</f>
        <v>-</v>
      </c>
      <c r="G216" s="173" t="s">
        <v>6423</v>
      </c>
      <c r="H216" s="173" t="s">
        <v>5334</v>
      </c>
      <c r="I216" s="173">
        <v>30</v>
      </c>
      <c r="J216" s="173"/>
      <c r="K216" s="173"/>
      <c r="L216" s="173"/>
      <c r="M216" s="27"/>
      <c r="N216" s="27" t="s">
        <v>5355</v>
      </c>
      <c r="O216" s="27"/>
      <c r="P216" s="178" t="s">
        <v>5335</v>
      </c>
      <c r="Q216" s="298" t="s">
        <v>5336</v>
      </c>
    </row>
    <row r="217" spans="1:17" ht="101.25">
      <c r="A217" s="467" t="str" cm="1">
        <f t="array" aca="1" ref="A217" ca="1">VLOOKUP(RIGHT(CELL("filename",$B214),LEN(CELL("filename",$B214))-FIND("]",CELL("filename",$B214))),'外部インタフェース一覧(計算用)'!$B:$G,6,FALSE)&amp;"_"&amp;$C217&amp;"_new"</f>
        <v>REHABILITATION_PLAN_2024_FORM_0410_2021_care_home_car_start_status_new</v>
      </c>
      <c r="B217" s="171">
        <f>MAX($B$4:$B216)+1</f>
        <v>214</v>
      </c>
      <c r="C217" s="187" t="s">
        <v>2502</v>
      </c>
      <c r="D217" s="173" t="s">
        <v>6692</v>
      </c>
      <c r="E217" s="20" t="str">
        <f ca="1">IF($F217="-", "追加", VLOOKUP($A217, summary!$H:$O, 6, FALSE))</f>
        <v>追加</v>
      </c>
      <c r="F217" s="20" t="str">
        <f ca="1">IF(VLOOKUP($A217, summary!$H:$O, 7, FALSE)="追加", "-", VLOOKUP($A217, summary!$H:$O, 7, FALSE))</f>
        <v>-</v>
      </c>
      <c r="G217" s="173" t="s">
        <v>5295</v>
      </c>
      <c r="H217" s="173" t="s">
        <v>5312</v>
      </c>
      <c r="I217" s="173">
        <v>1</v>
      </c>
      <c r="J217" s="173"/>
      <c r="K217" s="310"/>
      <c r="L217" s="173"/>
      <c r="M217" s="27"/>
      <c r="N217" s="27" t="s">
        <v>6693</v>
      </c>
      <c r="O217" s="477"/>
      <c r="P217" s="27" t="s">
        <v>6654</v>
      </c>
      <c r="Q217" s="298" t="s">
        <v>5342</v>
      </c>
    </row>
    <row r="218" spans="1:17" ht="101.25">
      <c r="A218" s="467" t="str" cm="1">
        <f t="array" aca="1" ref="A218" ca="1">VLOOKUP(RIGHT(CELL("filename",$B215),LEN(CELL("filename",$B215))-FIND("]",CELL("filename",$B215))),'外部インタフェース一覧(計算用)'!$B:$G,6,FALSE)&amp;"_"&amp;$C218&amp;"_new"</f>
        <v>REHABILITATION_PLAN_2024_FORM_0410_2021_care_home_car_current_status_new</v>
      </c>
      <c r="B218" s="171">
        <f>MAX($B$4:$B217)+1</f>
        <v>215</v>
      </c>
      <c r="C218" s="187" t="s">
        <v>2504</v>
      </c>
      <c r="D218" s="173" t="s">
        <v>6694</v>
      </c>
      <c r="E218" s="20" t="str">
        <f ca="1">IF($F218="-", "追加", VLOOKUP($A218, summary!$H:$O, 6, FALSE))</f>
        <v>追加</v>
      </c>
      <c r="F218" s="20" t="str">
        <f ca="1">IF(VLOOKUP($A218, summary!$H:$O, 7, FALSE)="追加", "-", VLOOKUP($A218, summary!$H:$O, 7, FALSE))</f>
        <v>-</v>
      </c>
      <c r="G218" s="173" t="s">
        <v>5295</v>
      </c>
      <c r="H218" s="173" t="s">
        <v>5312</v>
      </c>
      <c r="I218" s="173">
        <v>1</v>
      </c>
      <c r="J218" s="173"/>
      <c r="K218" s="310"/>
      <c r="L218" s="173"/>
      <c r="M218" s="27"/>
      <c r="N218" s="27" t="s">
        <v>6693</v>
      </c>
      <c r="O218" s="477"/>
      <c r="P218" s="27" t="s">
        <v>6654</v>
      </c>
      <c r="Q218" s="298" t="s">
        <v>5342</v>
      </c>
    </row>
    <row r="219" spans="1:17" ht="101.25">
      <c r="A219" s="20" t="str" cm="1">
        <f t="array" aca="1" ref="A219" ca="1">VLOOKUP(RIGHT(CELL("filename",$B216),LEN(CELL("filename",$B216))-FIND("]",CELL("filename",$B216))),'外部インタフェース一覧(計算用)'!$B:$G,6,FALSE)&amp;"_"&amp;$C219&amp;"_new"</f>
        <v>REHABILITATION_PLAN_2024_FORM_0410_2021_care_home_car_notices_new</v>
      </c>
      <c r="B219" s="171">
        <f>MAX($B$4:$B218)+1</f>
        <v>216</v>
      </c>
      <c r="C219" s="187" t="s">
        <v>2506</v>
      </c>
      <c r="D219" s="173" t="s">
        <v>6695</v>
      </c>
      <c r="E219" s="20" t="str">
        <f ca="1">IF($F219="-", "追加", VLOOKUP($A219, summary!$H:$O, 6, FALSE))</f>
        <v>追加</v>
      </c>
      <c r="F219" s="20" t="str">
        <f ca="1">IF(VLOOKUP($A219, summary!$H:$O, 7, FALSE)="追加", "-", VLOOKUP($A219, summary!$H:$O, 7, FALSE))</f>
        <v>-</v>
      </c>
      <c r="G219" s="173" t="s">
        <v>6423</v>
      </c>
      <c r="H219" s="173" t="s">
        <v>5334</v>
      </c>
      <c r="I219" s="173">
        <v>30</v>
      </c>
      <c r="J219" s="173"/>
      <c r="K219" s="173"/>
      <c r="L219" s="173"/>
      <c r="M219" s="27"/>
      <c r="N219" s="27" t="s">
        <v>5355</v>
      </c>
      <c r="O219" s="27"/>
      <c r="P219" s="178" t="s">
        <v>5335</v>
      </c>
      <c r="Q219" s="298" t="s">
        <v>5336</v>
      </c>
    </row>
    <row r="220" spans="1:17" ht="90">
      <c r="A220" s="467" t="str" cm="1">
        <f t="array" aca="1" ref="A220" ca="1">VLOOKUP(RIGHT(CELL("filename",$B217),LEN(CELL("filename",$B217))-FIND("]",CELL("filename",$B217))),'外部インタフェース一覧(計算用)'!$B:$G,6,FALSE)&amp;"_"&amp;$C220&amp;"_new"</f>
        <v>REHABILITATION_PLAN_2024_FORM_0410_2021_reading_start_status_new</v>
      </c>
      <c r="B220" s="171">
        <f>MAX($B$4:$B219)+1</f>
        <v>217</v>
      </c>
      <c r="C220" s="187" t="s">
        <v>2508</v>
      </c>
      <c r="D220" s="173" t="s">
        <v>6696</v>
      </c>
      <c r="E220" s="20" t="str">
        <f ca="1">IF($F220="-", "追加", VLOOKUP($A220, summary!$H:$O, 6, FALSE))</f>
        <v>追加</v>
      </c>
      <c r="F220" s="20" t="str">
        <f ca="1">IF(VLOOKUP($A220, summary!$H:$O, 7, FALSE)="追加", "-", VLOOKUP($A220, summary!$H:$O, 7, FALSE))</f>
        <v>-</v>
      </c>
      <c r="G220" s="173" t="s">
        <v>5295</v>
      </c>
      <c r="H220" s="173" t="s">
        <v>5312</v>
      </c>
      <c r="I220" s="173">
        <v>1</v>
      </c>
      <c r="J220" s="173"/>
      <c r="K220" s="310"/>
      <c r="L220" s="173"/>
      <c r="M220" s="27"/>
      <c r="N220" s="27" t="s">
        <v>6697</v>
      </c>
      <c r="O220" s="477"/>
      <c r="P220" s="27" t="s">
        <v>6654</v>
      </c>
      <c r="Q220" s="298" t="s">
        <v>5342</v>
      </c>
    </row>
    <row r="221" spans="1:17" ht="101.25">
      <c r="A221" s="467" t="str" cm="1">
        <f t="array" aca="1" ref="A221" ca="1">VLOOKUP(RIGHT(CELL("filename",$B218),LEN(CELL("filename",$B218))-FIND("]",CELL("filename",$B218))),'外部インタフェース一覧(計算用)'!$B:$G,6,FALSE)&amp;"_"&amp;$C221&amp;"_new"</f>
        <v>REHABILITATION_PLAN_2024_FORM_0410_2021_reading_current_status_new</v>
      </c>
      <c r="B221" s="171">
        <f>MAX($B$4:$B220)+1</f>
        <v>218</v>
      </c>
      <c r="C221" s="187" t="s">
        <v>2510</v>
      </c>
      <c r="D221" s="173" t="s">
        <v>6698</v>
      </c>
      <c r="E221" s="20" t="str">
        <f ca="1">IF($F221="-", "追加", VLOOKUP($A221, summary!$H:$O, 6, FALSE))</f>
        <v>追加</v>
      </c>
      <c r="F221" s="20" t="str">
        <f ca="1">IF(VLOOKUP($A221, summary!$H:$O, 7, FALSE)="追加", "-", VLOOKUP($A221, summary!$H:$O, 7, FALSE))</f>
        <v>-</v>
      </c>
      <c r="G221" s="173" t="s">
        <v>5295</v>
      </c>
      <c r="H221" s="173" t="s">
        <v>5312</v>
      </c>
      <c r="I221" s="173">
        <v>1</v>
      </c>
      <c r="J221" s="173"/>
      <c r="K221" s="310"/>
      <c r="L221" s="173"/>
      <c r="M221" s="27"/>
      <c r="N221" s="27" t="s">
        <v>6697</v>
      </c>
      <c r="O221" s="477"/>
      <c r="P221" s="27" t="s">
        <v>6654</v>
      </c>
      <c r="Q221" s="298" t="s">
        <v>5342</v>
      </c>
    </row>
    <row r="222" spans="1:17" ht="90">
      <c r="A222" s="20" t="str" cm="1">
        <f t="array" aca="1" ref="A222" ca="1">VLOOKUP(RIGHT(CELL("filename",$B219),LEN(CELL("filename",$B219))-FIND("]",CELL("filename",$B219))),'外部インタフェース一覧(計算用)'!$B:$G,6,FALSE)&amp;"_"&amp;$C222&amp;"_new"</f>
        <v>REHABILITATION_PLAN_2024_FORM_0410_2021_reading_notices_new</v>
      </c>
      <c r="B222" s="171">
        <f>MAX($B$4:$B221)+1</f>
        <v>219</v>
      </c>
      <c r="C222" s="187" t="s">
        <v>2512</v>
      </c>
      <c r="D222" s="173" t="s">
        <v>6699</v>
      </c>
      <c r="E222" s="20" t="str">
        <f ca="1">IF($F222="-", "追加", VLOOKUP($A222, summary!$H:$O, 6, FALSE))</f>
        <v>追加</v>
      </c>
      <c r="F222" s="20" t="str">
        <f ca="1">IF(VLOOKUP($A222, summary!$H:$O, 7, FALSE)="追加", "-", VLOOKUP($A222, summary!$H:$O, 7, FALSE))</f>
        <v>-</v>
      </c>
      <c r="G222" s="173" t="s">
        <v>6423</v>
      </c>
      <c r="H222" s="173" t="s">
        <v>5334</v>
      </c>
      <c r="I222" s="173">
        <v>30</v>
      </c>
      <c r="J222" s="173"/>
      <c r="K222" s="173"/>
      <c r="L222" s="173"/>
      <c r="M222" s="27"/>
      <c r="N222" s="27" t="s">
        <v>5355</v>
      </c>
      <c r="O222" s="27"/>
      <c r="P222" s="178" t="s">
        <v>5335</v>
      </c>
      <c r="Q222" s="298" t="s">
        <v>5336</v>
      </c>
    </row>
    <row r="223" spans="1:17" ht="90">
      <c r="A223" s="467" t="str" cm="1">
        <f t="array" aca="1" ref="A223" ca="1">VLOOKUP(RIGHT(CELL("filename",$B220),LEN(CELL("filename",$B220))-FIND("]",CELL("filename",$B220))),'外部インタフェース一覧(計算用)'!$B:$G,6,FALSE)&amp;"_"&amp;$C223&amp;"_new"</f>
        <v>REHABILITATION_PLAN_2024_FORM_0410_2021_work_start_status_new</v>
      </c>
      <c r="B223" s="171">
        <f>MAX($B$4:$B222)+1</f>
        <v>220</v>
      </c>
      <c r="C223" s="187" t="s">
        <v>2514</v>
      </c>
      <c r="D223" s="173" t="s">
        <v>6700</v>
      </c>
      <c r="E223" s="20" t="str">
        <f ca="1">IF($F223="-", "追加", VLOOKUP($A223, summary!$H:$O, 6, FALSE))</f>
        <v>追加</v>
      </c>
      <c r="F223" s="20" t="str">
        <f ca="1">IF(VLOOKUP($A223, summary!$H:$O, 7, FALSE)="追加", "-", VLOOKUP($A223, summary!$H:$O, 7, FALSE))</f>
        <v>-</v>
      </c>
      <c r="G223" s="173" t="s">
        <v>5295</v>
      </c>
      <c r="H223" s="173" t="s">
        <v>5312</v>
      </c>
      <c r="I223" s="173">
        <v>1</v>
      </c>
      <c r="J223" s="173"/>
      <c r="K223" s="310"/>
      <c r="L223" s="173"/>
      <c r="M223" s="27"/>
      <c r="N223" s="27" t="s">
        <v>6701</v>
      </c>
      <c r="O223" s="477"/>
      <c r="P223" s="27" t="s">
        <v>6654</v>
      </c>
      <c r="Q223" s="298" t="s">
        <v>5342</v>
      </c>
    </row>
    <row r="224" spans="1:17" ht="90">
      <c r="A224" s="467" t="str" cm="1">
        <f t="array" aca="1" ref="A224" ca="1">VLOOKUP(RIGHT(CELL("filename",$B221),LEN(CELL("filename",$B221))-FIND("]",CELL("filename",$B221))),'外部インタフェース一覧(計算用)'!$B:$G,6,FALSE)&amp;"_"&amp;$C224&amp;"_new"</f>
        <v>REHABILITATION_PLAN_2024_FORM_0410_2021_work_current_status_new</v>
      </c>
      <c r="B224" s="171">
        <f>MAX($B$4:$B223)+1</f>
        <v>221</v>
      </c>
      <c r="C224" s="187" t="s">
        <v>2516</v>
      </c>
      <c r="D224" s="173" t="s">
        <v>6702</v>
      </c>
      <c r="E224" s="20" t="str">
        <f ca="1">IF($F224="-", "追加", VLOOKUP($A224, summary!$H:$O, 6, FALSE))</f>
        <v>追加</v>
      </c>
      <c r="F224" s="20" t="str">
        <f ca="1">IF(VLOOKUP($A224, summary!$H:$O, 7, FALSE)="追加", "-", VLOOKUP($A224, summary!$H:$O, 7, FALSE))</f>
        <v>-</v>
      </c>
      <c r="G224" s="173" t="s">
        <v>5295</v>
      </c>
      <c r="H224" s="173" t="s">
        <v>5312</v>
      </c>
      <c r="I224" s="173">
        <v>1</v>
      </c>
      <c r="J224" s="173"/>
      <c r="K224" s="310"/>
      <c r="L224" s="173"/>
      <c r="M224" s="27"/>
      <c r="N224" s="27" t="s">
        <v>6701</v>
      </c>
      <c r="O224" s="477"/>
      <c r="P224" s="27" t="s">
        <v>6654</v>
      </c>
      <c r="Q224" s="298" t="s">
        <v>5342</v>
      </c>
    </row>
    <row r="225" spans="1:17" ht="78.75">
      <c r="A225" s="20" t="str" cm="1">
        <f t="array" aca="1" ref="A225" ca="1">VLOOKUP(RIGHT(CELL("filename",$B222),LEN(CELL("filename",$B222))-FIND("]",CELL("filename",$B222))),'外部インタフェース一覧(計算用)'!$B:$G,6,FALSE)&amp;"_"&amp;$C225&amp;"_new"</f>
        <v>REHABILITATION_PLAN_2024_FORM_0410_2021_work_notices_new</v>
      </c>
      <c r="B225" s="171">
        <f>MAX($B$4:$B224)+1</f>
        <v>222</v>
      </c>
      <c r="C225" s="187" t="s">
        <v>2518</v>
      </c>
      <c r="D225" s="173" t="s">
        <v>6703</v>
      </c>
      <c r="E225" s="20" t="str">
        <f ca="1">IF($F225="-", "追加", VLOOKUP($A225, summary!$H:$O, 6, FALSE))</f>
        <v>追加</v>
      </c>
      <c r="F225" s="20" t="str">
        <f ca="1">IF(VLOOKUP($A225, summary!$H:$O, 7, FALSE)="追加", "-", VLOOKUP($A225, summary!$H:$O, 7, FALSE))</f>
        <v>-</v>
      </c>
      <c r="G225" s="173" t="s">
        <v>6423</v>
      </c>
      <c r="H225" s="173" t="s">
        <v>5334</v>
      </c>
      <c r="I225" s="173">
        <v>30</v>
      </c>
      <c r="J225" s="173"/>
      <c r="K225" s="173"/>
      <c r="L225" s="173"/>
      <c r="M225" s="27"/>
      <c r="N225" s="27" t="s">
        <v>5355</v>
      </c>
      <c r="O225" s="27" t="s">
        <v>5291</v>
      </c>
      <c r="P225" s="178" t="s">
        <v>5335</v>
      </c>
      <c r="Q225" s="298" t="s">
        <v>5336</v>
      </c>
    </row>
    <row r="226" spans="1:17" ht="90">
      <c r="A226" s="20" t="str" cm="1">
        <f t="array" aca="1" ref="A226" ca="1">VLOOKUP(RIGHT(CELL("filename",$B223),LEN(CELL("filename",$B223))-FIND("]",CELL("filename",$B223))),'外部インタフェース一覧(計算用)'!$B:$G,6,FALSE)&amp;"_"&amp;$C226&amp;"_new"</f>
        <v>REHABILITATION_PLAN_2024_FORM_0410_2021_family_status_new</v>
      </c>
      <c r="B226" s="171">
        <f>MAX($B$4:$B225)+1</f>
        <v>223</v>
      </c>
      <c r="C226" s="187" t="s">
        <v>2282</v>
      </c>
      <c r="D226" s="173" t="s">
        <v>6704</v>
      </c>
      <c r="E226" s="20" t="str">
        <f ca="1">IF($F226="-", "追加", VLOOKUP($A226, summary!$H:$O, 6, FALSE))</f>
        <v>追加</v>
      </c>
      <c r="F226" s="20" t="str">
        <f ca="1">IF(VLOOKUP($A226, summary!$H:$O, 7, FALSE)="追加", "-", VLOOKUP($A226, summary!$H:$O, 7, FALSE))</f>
        <v>-</v>
      </c>
      <c r="G226" s="173" t="s">
        <v>5295</v>
      </c>
      <c r="H226" s="173" t="s">
        <v>5312</v>
      </c>
      <c r="I226" s="173">
        <v>1</v>
      </c>
      <c r="J226" s="174"/>
      <c r="K226" s="181"/>
      <c r="L226" s="174"/>
      <c r="M226" s="178"/>
      <c r="N226" s="182" t="s">
        <v>6705</v>
      </c>
      <c r="O226" s="182" t="s">
        <v>5291</v>
      </c>
      <c r="P226" s="178"/>
      <c r="Q226" s="298" t="s">
        <v>5342</v>
      </c>
    </row>
    <row r="227" spans="1:17" ht="78.75">
      <c r="A227" s="20" t="str" cm="1">
        <f t="array" aca="1" ref="A227" ca="1">VLOOKUP(RIGHT(CELL("filename",$B224),LEN(CELL("filename",$B224))-FIND("]",CELL("filename",$B224))),'外部インタフェース一覧(計算用)'!$B:$G,6,FALSE)&amp;"_"&amp;$C227&amp;"_new"</f>
        <v>REHABILITATION_PLAN_2024_FORM_0410_2021_living_with_new</v>
      </c>
      <c r="B227" s="171">
        <f>MAX($B$4:$B226)+1</f>
        <v>224</v>
      </c>
      <c r="C227" s="187" t="s">
        <v>2284</v>
      </c>
      <c r="D227" s="173" t="s">
        <v>6706</v>
      </c>
      <c r="E227" s="20" t="str">
        <f ca="1">IF($F227="-", "追加", VLOOKUP($A227, summary!$H:$O, 6, FALSE))</f>
        <v>追加</v>
      </c>
      <c r="F227" s="20" t="str">
        <f ca="1">IF(VLOOKUP($A227, summary!$H:$O, 7, FALSE)="追加", "-", VLOOKUP($A227, summary!$H:$O, 7, FALSE))</f>
        <v>-</v>
      </c>
      <c r="G227" s="173" t="s">
        <v>6423</v>
      </c>
      <c r="H227" s="173" t="s">
        <v>5334</v>
      </c>
      <c r="I227" s="173">
        <v>12</v>
      </c>
      <c r="J227" s="174"/>
      <c r="K227" s="310"/>
      <c r="L227" s="174"/>
      <c r="M227" s="178"/>
      <c r="N227" s="182" t="s">
        <v>5355</v>
      </c>
      <c r="O227" s="182" t="str">
        <f>D226&amp;"=1：同居の場合に入力可能"</f>
        <v>環境因子（現状について記載する）　家族　現在の状況=1：同居の場合に入力可能</v>
      </c>
      <c r="P227" s="178" t="s">
        <v>5335</v>
      </c>
      <c r="Q227" s="298" t="s">
        <v>5336</v>
      </c>
    </row>
    <row r="228" spans="1:17" ht="78.75">
      <c r="A228" s="20" t="str" cm="1">
        <f t="array" aca="1" ref="A228" ca="1">VLOOKUP(RIGHT(CELL("filename",$B225),LEN(CELL("filename",$B225))-FIND("]",CELL("filename",$B225))),'外部インタフェース一覧(計算用)'!$B:$G,6,FALSE)&amp;"_"&amp;$C228&amp;"_new"</f>
        <v>REHABILITATION_PLAN_2024_FORM_0410_2021_living_house_new</v>
      </c>
      <c r="B228" s="171">
        <f>MAX($B$4:$B227)+1</f>
        <v>225</v>
      </c>
      <c r="C228" s="187" t="s">
        <v>2310</v>
      </c>
      <c r="D228" s="173" t="s">
        <v>6707</v>
      </c>
      <c r="E228" s="20" t="str">
        <f ca="1">IF($F228="-", "追加", VLOOKUP($A228, summary!$H:$O, 6, FALSE))</f>
        <v>追加</v>
      </c>
      <c r="F228" s="20" t="str">
        <f ca="1">IF(VLOOKUP($A228, summary!$H:$O, 7, FALSE)="追加", "-", VLOOKUP($A228, summary!$H:$O, 7, FALSE))</f>
        <v>-</v>
      </c>
      <c r="G228" s="173" t="s">
        <v>5295</v>
      </c>
      <c r="H228" s="173" t="s">
        <v>5312</v>
      </c>
      <c r="I228" s="173">
        <v>1</v>
      </c>
      <c r="J228" s="174"/>
      <c r="K228" s="181"/>
      <c r="L228" s="174"/>
      <c r="M228" s="178"/>
      <c r="N228" s="182" t="s">
        <v>6708</v>
      </c>
      <c r="O228" s="182" t="s">
        <v>5291</v>
      </c>
      <c r="P228" s="178"/>
      <c r="Q228" s="298" t="s">
        <v>5342</v>
      </c>
    </row>
    <row r="229" spans="1:17" ht="101.25">
      <c r="A229" s="20" t="str" cm="1">
        <f t="array" aca="1" ref="A229" ca="1">VLOOKUP(RIGHT(CELL("filename",$B226),LEN(CELL("filename",$B226))-FIND("]",CELL("filename",$B226))),'外部インタフェース一覧(計算用)'!$B:$G,6,FALSE)&amp;"_"&amp;$C229&amp;"_new"</f>
        <v>REHABILITATION_PLAN_2024_FORM_0410_2021_living_apartment_building_new</v>
      </c>
      <c r="B229" s="171">
        <f>MAX($B$4:$B228)+1</f>
        <v>226</v>
      </c>
      <c r="C229" s="187" t="s">
        <v>2312</v>
      </c>
      <c r="D229" s="173" t="s">
        <v>6709</v>
      </c>
      <c r="E229" s="20" t="str">
        <f ca="1">IF($F229="-", "追加", VLOOKUP($A229, summary!$H:$O, 6, FALSE))</f>
        <v>追加</v>
      </c>
      <c r="F229" s="20" t="str">
        <f ca="1">IF(VLOOKUP($A229, summary!$H:$O, 7, FALSE)="追加", "-", VLOOKUP($A229, summary!$H:$O, 7, FALSE))</f>
        <v>-</v>
      </c>
      <c r="G229" s="173" t="s">
        <v>5295</v>
      </c>
      <c r="H229" s="173" t="s">
        <v>5312</v>
      </c>
      <c r="I229" s="173">
        <v>1</v>
      </c>
      <c r="J229" s="174"/>
      <c r="K229" s="181"/>
      <c r="L229" s="174"/>
      <c r="M229" s="178"/>
      <c r="N229" s="182" t="s">
        <v>6708</v>
      </c>
      <c r="O229" s="182" t="s">
        <v>5291</v>
      </c>
      <c r="P229" s="178"/>
      <c r="Q229" s="298" t="s">
        <v>5342</v>
      </c>
    </row>
    <row r="230" spans="1:17" ht="101.25">
      <c r="A230" s="20" t="str" cm="1">
        <f t="array" aca="1" ref="A230" ca="1">VLOOKUP(RIGHT(CELL("filename",$B227),LEN(CELL("filename",$B227))-FIND("]",CELL("filename",$B227))),'外部インタフェース一覧(計算用)'!$B:$G,6,FALSE)&amp;"_"&amp;$C230&amp;"_new"</f>
        <v>REHABILITATION_PLAN_2024_FORM_0410_2021_living_apartment_floor_new</v>
      </c>
      <c r="B230" s="171">
        <f>MAX($B$4:$B229)+1</f>
        <v>227</v>
      </c>
      <c r="C230" s="187" t="s">
        <v>2314</v>
      </c>
      <c r="D230" s="173" t="s">
        <v>6710</v>
      </c>
      <c r="E230" s="20" t="str">
        <f ca="1">IF($F230="-", "追加", VLOOKUP($A230, summary!$H:$O, 6, FALSE))</f>
        <v>追加</v>
      </c>
      <c r="F230" s="20" t="str">
        <f ca="1">IF(VLOOKUP($A230, summary!$H:$O, 7, FALSE)="追加", "-", VLOOKUP($A230, summary!$H:$O, 7, FALSE))</f>
        <v>-</v>
      </c>
      <c r="G230" s="173" t="s">
        <v>5386</v>
      </c>
      <c r="H230" s="173" t="s">
        <v>5312</v>
      </c>
      <c r="I230" s="173">
        <v>2</v>
      </c>
      <c r="J230" s="174"/>
      <c r="K230" s="310"/>
      <c r="L230" s="174"/>
      <c r="M230" s="178"/>
      <c r="N230" s="182" t="s">
        <v>5355</v>
      </c>
      <c r="O230" s="182" t="str">
        <f>D229&amp;"=1：該当ありの場合に入力可能"</f>
        <v>環境因子（現状について記載する）　住環境　集合住宅=1：該当ありの場合に入力可能</v>
      </c>
      <c r="P230" s="178"/>
      <c r="Q230" s="298" t="s">
        <v>5310</v>
      </c>
    </row>
    <row r="231" spans="1:17" ht="90">
      <c r="A231" s="20" t="str" cm="1">
        <f t="array" aca="1" ref="A231" ca="1">VLOOKUP(RIGHT(CELL("filename",$B228),LEN(CELL("filename",$B228))-FIND("]",CELL("filename",$B228))),'外部インタフェース一覧(計算用)'!$B:$G,6,FALSE)&amp;"_"&amp;$C231&amp;"_new"</f>
        <v>REHABILITATION_PLAN_2024_FORM_0410_2021_living_stairs_new</v>
      </c>
      <c r="B231" s="171">
        <f>MAX($B$4:$B230)+1</f>
        <v>228</v>
      </c>
      <c r="C231" s="187" t="s">
        <v>2316</v>
      </c>
      <c r="D231" s="173" t="s">
        <v>6711</v>
      </c>
      <c r="E231" s="20" t="str">
        <f ca="1">IF($F231="-", "追加", VLOOKUP($A231, summary!$H:$O, 6, FALSE))</f>
        <v>追加</v>
      </c>
      <c r="F231" s="20" t="str">
        <f ca="1">IF(VLOOKUP($A231, summary!$H:$O, 7, FALSE)="追加", "-", VLOOKUP($A231, summary!$H:$O, 7, FALSE))</f>
        <v>-</v>
      </c>
      <c r="G231" s="173" t="s">
        <v>5295</v>
      </c>
      <c r="H231" s="173" t="s">
        <v>5312</v>
      </c>
      <c r="I231" s="173">
        <v>1</v>
      </c>
      <c r="J231" s="174"/>
      <c r="K231" s="181"/>
      <c r="L231" s="174"/>
      <c r="M231" s="178"/>
      <c r="N231" s="182" t="s">
        <v>6708</v>
      </c>
      <c r="O231" s="182" t="s">
        <v>5291</v>
      </c>
      <c r="P231" s="178"/>
      <c r="Q231" s="298" t="s">
        <v>5342</v>
      </c>
    </row>
    <row r="232" spans="1:17" ht="90">
      <c r="A232" s="20" t="str" cm="1">
        <f t="array" aca="1" ref="A232" ca="1">VLOOKUP(RIGHT(CELL("filename",$B229),LEN(CELL("filename",$B229))-FIND("]",CELL("filename",$B229))),'外部インタフェース一覧(計算用)'!$B:$G,6,FALSE)&amp;"_"&amp;$C232&amp;"_new"</f>
        <v>REHABILITATION_PLAN_2024_FORM_0410_2021_living_elevator_new</v>
      </c>
      <c r="B232" s="171">
        <f>MAX($B$4:$B231)+1</f>
        <v>229</v>
      </c>
      <c r="C232" s="187" t="s">
        <v>2318</v>
      </c>
      <c r="D232" s="173" t="s">
        <v>6712</v>
      </c>
      <c r="E232" s="20" t="str">
        <f ca="1">IF($F232="-", "追加", VLOOKUP($A232, summary!$H:$O, 6, FALSE))</f>
        <v>追加</v>
      </c>
      <c r="F232" s="20" t="str">
        <f ca="1">IF(VLOOKUP($A232, summary!$H:$O, 7, FALSE)="追加", "-", VLOOKUP($A232, summary!$H:$O, 7, FALSE))</f>
        <v>-</v>
      </c>
      <c r="G232" s="173" t="s">
        <v>5295</v>
      </c>
      <c r="H232" s="173" t="s">
        <v>5312</v>
      </c>
      <c r="I232" s="173">
        <v>1</v>
      </c>
      <c r="J232" s="174"/>
      <c r="K232" s="181"/>
      <c r="L232" s="174"/>
      <c r="M232" s="178"/>
      <c r="N232" s="182" t="s">
        <v>6708</v>
      </c>
      <c r="O232" s="182" t="s">
        <v>5291</v>
      </c>
      <c r="P232" s="178"/>
      <c r="Q232" s="298" t="s">
        <v>5342</v>
      </c>
    </row>
    <row r="233" spans="1:17" ht="90">
      <c r="A233" s="20" t="str" cm="1">
        <f t="array" aca="1" ref="A233" ca="1">VLOOKUP(RIGHT(CELL("filename",$B230),LEN(CELL("filename",$B230))-FIND("]",CELL("filename",$B230))),'外部インタフェース一覧(計算用)'!$B:$G,6,FALSE)&amp;"_"&amp;$C233&amp;"_new"</f>
        <v>REHABILITATION_PLAN_2024_FORM_0410_2021_living_step_entrance_new</v>
      </c>
      <c r="B233" s="171">
        <f>MAX($B$4:$B232)+1</f>
        <v>230</v>
      </c>
      <c r="C233" s="187" t="s">
        <v>2320</v>
      </c>
      <c r="D233" s="173" t="s">
        <v>6713</v>
      </c>
      <c r="E233" s="20" t="str">
        <f ca="1">IF($F233="-", "追加", VLOOKUP($A233, summary!$H:$O, 6, FALSE))</f>
        <v>追加</v>
      </c>
      <c r="F233" s="20" t="str">
        <f ca="1">IF(VLOOKUP($A233, summary!$H:$O, 7, FALSE)="追加", "-", VLOOKUP($A233, summary!$H:$O, 7, FALSE))</f>
        <v>-</v>
      </c>
      <c r="G233" s="173" t="s">
        <v>5295</v>
      </c>
      <c r="H233" s="173" t="s">
        <v>5312</v>
      </c>
      <c r="I233" s="173">
        <v>1</v>
      </c>
      <c r="J233" s="174"/>
      <c r="K233" s="181"/>
      <c r="L233" s="174"/>
      <c r="M233" s="178"/>
      <c r="N233" s="182" t="s">
        <v>6708</v>
      </c>
      <c r="O233" s="182" t="s">
        <v>5291</v>
      </c>
      <c r="P233" s="178"/>
      <c r="Q233" s="298" t="s">
        <v>5342</v>
      </c>
    </row>
    <row r="234" spans="1:17" ht="90">
      <c r="A234" s="20" t="str" cm="1">
        <f t="array" aca="1" ref="A234" ca="1">VLOOKUP(RIGHT(CELL("filename",$B231),LEN(CELL("filename",$B231))-FIND("]",CELL("filename",$B231))),'外部インタフェース一覧(計算用)'!$B:$G,6,FALSE)&amp;"_"&amp;$C234&amp;"_new"</f>
        <v>REHABILITATION_PLAN_2024_FORM_0410_2021_living_handrail_new</v>
      </c>
      <c r="B234" s="171">
        <f>MAX($B$4:$B233)+1</f>
        <v>231</v>
      </c>
      <c r="C234" s="187" t="s">
        <v>2322</v>
      </c>
      <c r="D234" s="173" t="s">
        <v>6714</v>
      </c>
      <c r="E234" s="20" t="str">
        <f ca="1">IF($F234="-", "追加", VLOOKUP($A234, summary!$H:$O, 6, FALSE))</f>
        <v>追加</v>
      </c>
      <c r="F234" s="20" t="str">
        <f ca="1">IF(VLOOKUP($A234, summary!$H:$O, 7, FALSE)="追加", "-", VLOOKUP($A234, summary!$H:$O, 7, FALSE))</f>
        <v>-</v>
      </c>
      <c r="G234" s="173" t="s">
        <v>5295</v>
      </c>
      <c r="H234" s="173" t="s">
        <v>5312</v>
      </c>
      <c r="I234" s="173">
        <v>1</v>
      </c>
      <c r="J234" s="174"/>
      <c r="K234" s="181"/>
      <c r="L234" s="174"/>
      <c r="M234" s="178"/>
      <c r="N234" s="182" t="s">
        <v>6708</v>
      </c>
      <c r="O234" s="182" t="s">
        <v>5291</v>
      </c>
      <c r="P234" s="178"/>
      <c r="Q234" s="298" t="s">
        <v>5342</v>
      </c>
    </row>
    <row r="235" spans="1:17" ht="101.25">
      <c r="A235" s="20" t="str" cm="1">
        <f t="array" aca="1" ref="A235" ca="1">VLOOKUP(RIGHT(CELL("filename",$B232),LEN(CELL("filename",$B232))-FIND("]",CELL("filename",$B232))),'外部インタフェース一覧(計算用)'!$B:$G,6,FALSE)&amp;"_"&amp;$C235&amp;"_new"</f>
        <v>REHABILITATION_PLAN_2024_FORM_0410_2021_living_handrail_location_new</v>
      </c>
      <c r="B235" s="171">
        <f>MAX($B$4:$B234)+1</f>
        <v>232</v>
      </c>
      <c r="C235" s="187" t="s">
        <v>2324</v>
      </c>
      <c r="D235" s="173" t="s">
        <v>6715</v>
      </c>
      <c r="E235" s="20" t="str">
        <f ca="1">IF($F235="-", "追加", VLOOKUP($A235, summary!$H:$O, 6, FALSE))</f>
        <v>追加</v>
      </c>
      <c r="F235" s="20" t="str">
        <f ca="1">IF(VLOOKUP($A235, summary!$H:$O, 7, FALSE)="追加", "-", VLOOKUP($A235, summary!$H:$O, 7, FALSE))</f>
        <v>-</v>
      </c>
      <c r="G235" s="173" t="s">
        <v>6423</v>
      </c>
      <c r="H235" s="173" t="s">
        <v>5334</v>
      </c>
      <c r="I235" s="173">
        <v>15</v>
      </c>
      <c r="J235" s="174"/>
      <c r="K235" s="310"/>
      <c r="L235" s="174"/>
      <c r="M235" s="178"/>
      <c r="N235" s="182" t="s">
        <v>5355</v>
      </c>
      <c r="O235" s="182" t="str">
        <f>D234&amp;"=1：該当ありの場合に入力可能"</f>
        <v>環境因子（現状について記載する）　住環境　手すり=1：該当ありの場合に入力可能</v>
      </c>
      <c r="P235" s="178" t="s">
        <v>5335</v>
      </c>
      <c r="Q235" s="298" t="s">
        <v>5336</v>
      </c>
    </row>
    <row r="236" spans="1:17" ht="101.25">
      <c r="A236" s="20" t="str" cm="1">
        <f t="array" aca="1" ref="A236" ca="1">VLOOKUP(RIGHT(CELL("filename",$B233),LEN(CELL("filename",$B233))-FIND("]",CELL("filename",$B233))),'外部インタフェース一覧(計算用)'!$B:$G,6,FALSE)&amp;"_"&amp;$C236&amp;"_new"</f>
        <v>REHABILITATION_PLAN_2024_FORM_0410_2021_living_dinning_low_table_new</v>
      </c>
      <c r="B236" s="171">
        <f>MAX($B$4:$B235)+1</f>
        <v>233</v>
      </c>
      <c r="C236" s="187" t="s">
        <v>6716</v>
      </c>
      <c r="D236" s="173" t="s">
        <v>6717</v>
      </c>
      <c r="E236" s="20" t="str">
        <f ca="1">IF($F236="-", "追加", VLOOKUP($A236, summary!$H:$O, 6, FALSE))</f>
        <v>追加</v>
      </c>
      <c r="F236" s="20" t="str">
        <f ca="1">IF(VLOOKUP($A236, summary!$H:$O, 7, FALSE)="追加", "-", VLOOKUP($A236, summary!$H:$O, 7, FALSE))</f>
        <v>-</v>
      </c>
      <c r="G236" s="173" t="s">
        <v>5295</v>
      </c>
      <c r="H236" s="173" t="s">
        <v>5312</v>
      </c>
      <c r="I236" s="173">
        <v>1</v>
      </c>
      <c r="J236" s="174"/>
      <c r="K236" s="310"/>
      <c r="L236" s="174"/>
      <c r="M236" s="178"/>
      <c r="N236" s="182" t="s">
        <v>6718</v>
      </c>
      <c r="O236" s="182" t="s">
        <v>5291</v>
      </c>
      <c r="P236" s="178"/>
      <c r="Q236" s="298" t="s">
        <v>5342</v>
      </c>
    </row>
    <row r="237" spans="1:17" ht="90">
      <c r="A237" s="20" t="str" cm="1">
        <f t="array" aca="1" ref="A237" ca="1">VLOOKUP(RIGHT(CELL("filename",$B234),LEN(CELL("filename",$B234))-FIND("]",CELL("filename",$B234))),'外部インタフェース一覧(計算用)'!$B:$G,6,FALSE)&amp;"_"&amp;$C237&amp;"_new"</f>
        <v>REHABILITATION_PLAN_2024_FORM_0410_2021_living_dinning_table_new</v>
      </c>
      <c r="B237" s="171">
        <f>MAX($B$4:$B236)+1</f>
        <v>234</v>
      </c>
      <c r="C237" s="187" t="s">
        <v>6719</v>
      </c>
      <c r="D237" s="173" t="s">
        <v>6720</v>
      </c>
      <c r="E237" s="20" t="str">
        <f ca="1">IF($F237="-", "追加", VLOOKUP($A237, summary!$H:$O, 6, FALSE))</f>
        <v>追加</v>
      </c>
      <c r="F237" s="20" t="str">
        <f ca="1">IF(VLOOKUP($A237, summary!$H:$O, 7, FALSE)="追加", "-", VLOOKUP($A237, summary!$H:$O, 7, FALSE))</f>
        <v>-</v>
      </c>
      <c r="G237" s="173" t="s">
        <v>5295</v>
      </c>
      <c r="H237" s="173" t="s">
        <v>5312</v>
      </c>
      <c r="I237" s="173">
        <v>1</v>
      </c>
      <c r="J237" s="174"/>
      <c r="K237" s="310"/>
      <c r="L237" s="174"/>
      <c r="M237" s="178"/>
      <c r="N237" s="182" t="s">
        <v>6435</v>
      </c>
      <c r="O237" s="182" t="s">
        <v>5291</v>
      </c>
      <c r="P237" s="178"/>
      <c r="Q237" s="298" t="s">
        <v>5342</v>
      </c>
    </row>
    <row r="238" spans="1:17" ht="90">
      <c r="A238" s="20" t="str" cm="1">
        <f t="array" aca="1" ref="A238" ca="1">VLOOKUP(RIGHT(CELL("filename",$B235),LEN(CELL("filename",$B235))-FIND("]",CELL("filename",$B235))),'外部インタフェース一覧(計算用)'!$B:$G,6,FALSE)&amp;"_"&amp;$C238&amp;"_new"</f>
        <v>REHABILITATION_PLAN_2024_FORM_0410_2021_living_dinning_other_new</v>
      </c>
      <c r="B238" s="171">
        <f>MAX($B$4:$B237)+1</f>
        <v>235</v>
      </c>
      <c r="C238" s="550" t="s">
        <v>4838</v>
      </c>
      <c r="D238" s="173" t="s">
        <v>6721</v>
      </c>
      <c r="E238" s="20" t="str">
        <f ca="1">IF($F238="-", "追加", VLOOKUP($A238, summary!$H:$O, 6, FALSE))</f>
        <v>追加</v>
      </c>
      <c r="F238" s="20" t="str">
        <f ca="1">IF(VLOOKUP($A238, summary!$H:$O, 7, FALSE)="追加", "-", VLOOKUP($A238, summary!$H:$O, 7, FALSE))</f>
        <v>-</v>
      </c>
      <c r="G238" s="173" t="s">
        <v>5295</v>
      </c>
      <c r="H238" s="173" t="s">
        <v>5312</v>
      </c>
      <c r="I238" s="173">
        <v>1</v>
      </c>
      <c r="J238" s="174"/>
      <c r="K238" s="310"/>
      <c r="L238" s="174"/>
      <c r="M238" s="178"/>
      <c r="N238" s="182" t="s">
        <v>6435</v>
      </c>
      <c r="O238" s="182" t="s">
        <v>5291</v>
      </c>
      <c r="P238" s="178"/>
      <c r="Q238" s="298" t="s">
        <v>5342</v>
      </c>
    </row>
    <row r="239" spans="1:17" ht="90">
      <c r="A239" s="20" t="str" cm="1">
        <f t="array" aca="1" ref="A239" ca="1">VLOOKUP(RIGHT(CELL("filename",$B236),LEN(CELL("filename",$B236))-FIND("]",CELL("filename",$B236))),'外部インタフェース一覧(計算用)'!$B:$G,6,FALSE)&amp;"_"&amp;$C239&amp;"_new"</f>
        <v>REHABILITATION_PLAN_2024_FORM_0410_2021_toilet_western_style_new</v>
      </c>
      <c r="B239" s="171">
        <f>MAX($B$4:$B238)+1</f>
        <v>236</v>
      </c>
      <c r="C239" s="550" t="s">
        <v>2330</v>
      </c>
      <c r="D239" s="173" t="s">
        <v>6722</v>
      </c>
      <c r="E239" s="20" t="str">
        <f ca="1">IF($F239="-", "追加", VLOOKUP($A239, summary!$H:$O, 6, FALSE))</f>
        <v>追加</v>
      </c>
      <c r="F239" s="20" t="str">
        <f ca="1">IF(VLOOKUP($A239, summary!$H:$O, 7, FALSE)="追加", "-", VLOOKUP($A239, summary!$H:$O, 7, FALSE))</f>
        <v>-</v>
      </c>
      <c r="G239" s="173" t="s">
        <v>5295</v>
      </c>
      <c r="H239" s="173" t="s">
        <v>5312</v>
      </c>
      <c r="I239" s="173">
        <v>1</v>
      </c>
      <c r="J239" s="174"/>
      <c r="K239" s="310"/>
      <c r="L239" s="174"/>
      <c r="M239" s="178"/>
      <c r="N239" s="182" t="s">
        <v>6723</v>
      </c>
      <c r="O239" s="182" t="s">
        <v>5291</v>
      </c>
      <c r="P239" s="178"/>
      <c r="Q239" s="298" t="s">
        <v>5342</v>
      </c>
    </row>
    <row r="240" spans="1:17" ht="101.25">
      <c r="A240" s="20" t="str" cm="1">
        <f t="array" aca="1" ref="A240" ca="1">VLOOKUP(RIGHT(CELL("filename",$B237),LEN(CELL("filename",$B237))-FIND("]",CELL("filename",$B237))),'外部インタフェース一覧(計算用)'!$B:$G,6,FALSE)&amp;"_"&amp;$C240&amp;"_new"</f>
        <v>REHABILITATION_PLAN_2024_FORM_0410_2021_toilet_japanese_style_new</v>
      </c>
      <c r="B240" s="171">
        <f>MAX($B$4:$B239)+1</f>
        <v>237</v>
      </c>
      <c r="C240" s="550" t="s">
        <v>4841</v>
      </c>
      <c r="D240" s="173" t="s">
        <v>6724</v>
      </c>
      <c r="E240" s="20" t="str">
        <f ca="1">IF($F240="-", "追加", VLOOKUP($A240, summary!$H:$O, 6, FALSE))</f>
        <v>追加</v>
      </c>
      <c r="F240" s="20" t="str">
        <f ca="1">IF(VLOOKUP($A240, summary!$H:$O, 7, FALSE)="追加", "-", VLOOKUP($A240, summary!$H:$O, 7, FALSE))</f>
        <v>-</v>
      </c>
      <c r="G240" s="173" t="s">
        <v>5295</v>
      </c>
      <c r="H240" s="173" t="s">
        <v>5312</v>
      </c>
      <c r="I240" s="173">
        <v>1</v>
      </c>
      <c r="J240" s="174"/>
      <c r="K240" s="310"/>
      <c r="L240" s="174"/>
      <c r="M240" s="178"/>
      <c r="N240" s="182" t="s">
        <v>6435</v>
      </c>
      <c r="O240" s="182" t="s">
        <v>5291</v>
      </c>
      <c r="P240" s="178"/>
      <c r="Q240" s="298" t="s">
        <v>5342</v>
      </c>
    </row>
    <row r="241" spans="1:17" ht="101.25">
      <c r="A241" s="20" t="str" cm="1">
        <f t="array" aca="1" ref="A241" ca="1">VLOOKUP(RIGHT(CELL("filename",$B238),LEN(CELL("filename",$B238))-FIND("]",CELL("filename",$B238))),'外部インタフェース一覧(計算用)'!$B:$G,6,FALSE)&amp;"_"&amp;$C241&amp;"_new"</f>
        <v>REHABILITATION_PLAN_2024_FORM_0410_2021_toilet_portable_style_new</v>
      </c>
      <c r="B241" s="171">
        <f>MAX($B$4:$B240)+1</f>
        <v>238</v>
      </c>
      <c r="C241" s="187" t="s">
        <v>6725</v>
      </c>
      <c r="D241" s="173" t="s">
        <v>6726</v>
      </c>
      <c r="E241" s="20" t="str">
        <f ca="1">IF($F241="-", "追加", VLOOKUP($A241, summary!$H:$O, 6, FALSE))</f>
        <v>追加</v>
      </c>
      <c r="F241" s="20" t="str">
        <f ca="1">IF(VLOOKUP($A241, summary!$H:$O, 7, FALSE)="追加", "-", VLOOKUP($A241, summary!$H:$O, 7, FALSE))</f>
        <v>-</v>
      </c>
      <c r="G241" s="173" t="s">
        <v>5295</v>
      </c>
      <c r="H241" s="173" t="s">
        <v>5312</v>
      </c>
      <c r="I241" s="173">
        <v>1</v>
      </c>
      <c r="J241" s="174"/>
      <c r="K241" s="310"/>
      <c r="L241" s="174"/>
      <c r="M241" s="178"/>
      <c r="N241" s="182" t="s">
        <v>6435</v>
      </c>
      <c r="O241" s="182" t="s">
        <v>5291</v>
      </c>
      <c r="P241" s="178"/>
      <c r="Q241" s="298" t="s">
        <v>5342</v>
      </c>
    </row>
    <row r="242" spans="1:17" ht="78.75">
      <c r="A242" s="20" t="str" cm="1">
        <f t="array" aca="1" ref="A242" ca="1">VLOOKUP(RIGHT(CELL("filename",$B239),LEN(CELL("filename",$B239))-FIND("]",CELL("filename",$B239))),'外部インタフェース一覧(計算用)'!$B:$G,6,FALSE)&amp;"_"&amp;$C242&amp;"_new"</f>
        <v>REHABILITATION_PLAN_2024_FORM_0410_2021_sleep_on_bed_new</v>
      </c>
      <c r="B242" s="171">
        <f>MAX($B$4:$B241)+1</f>
        <v>239</v>
      </c>
      <c r="C242" s="187" t="s">
        <v>6727</v>
      </c>
      <c r="D242" s="173" t="s">
        <v>6728</v>
      </c>
      <c r="E242" s="20" t="str">
        <f ca="1">IF($F242="-", "追加", VLOOKUP($A242, summary!$H:$O, 6, FALSE))</f>
        <v>追加</v>
      </c>
      <c r="F242" s="20" t="str">
        <f ca="1">IF(VLOOKUP($A242, summary!$H:$O, 7, FALSE)="追加", "-", VLOOKUP($A242, summary!$H:$O, 7, FALSE))</f>
        <v>-</v>
      </c>
      <c r="G242" s="173" t="s">
        <v>5295</v>
      </c>
      <c r="H242" s="173" t="s">
        <v>5312</v>
      </c>
      <c r="I242" s="173">
        <v>1</v>
      </c>
      <c r="J242" s="174"/>
      <c r="K242" s="310"/>
      <c r="L242" s="174"/>
      <c r="M242" s="178"/>
      <c r="N242" s="182" t="s">
        <v>6435</v>
      </c>
      <c r="O242" s="182"/>
      <c r="P242" s="178"/>
      <c r="Q242" s="298" t="s">
        <v>5263</v>
      </c>
    </row>
    <row r="243" spans="1:17" ht="90">
      <c r="A243" s="20" t="str" cm="1">
        <f t="array" aca="1" ref="A243" ca="1">VLOOKUP(RIGHT(CELL("filename",$B240),LEN(CELL("filename",$B240))-FIND("]",CELL("filename",$B240))),'外部インタフェース一覧(計算用)'!$B:$G,6,FALSE)&amp;"_"&amp;$C243&amp;"_new"</f>
        <v>REHABILITATION_PLAN_2024_FORM_0410_2021_sleep_on_nursing_bed_new</v>
      </c>
      <c r="B243" s="171">
        <f>MAX($B$4:$B242)+1</f>
        <v>240</v>
      </c>
      <c r="C243" s="187" t="s">
        <v>6729</v>
      </c>
      <c r="D243" s="173" t="s">
        <v>6730</v>
      </c>
      <c r="E243" s="20" t="str">
        <f ca="1">IF($F243="-", "追加", VLOOKUP($A243, summary!$H:$O, 6, FALSE))</f>
        <v>追加</v>
      </c>
      <c r="F243" s="20" t="str">
        <f ca="1">IF(VLOOKUP($A243, summary!$H:$O, 7, FALSE)="追加", "-", VLOOKUP($A243, summary!$H:$O, 7, FALSE))</f>
        <v>-</v>
      </c>
      <c r="G243" s="173" t="s">
        <v>5295</v>
      </c>
      <c r="H243" s="173" t="s">
        <v>5312</v>
      </c>
      <c r="I243" s="173">
        <v>1</v>
      </c>
      <c r="J243" s="174"/>
      <c r="K243" s="310"/>
      <c r="L243" s="174"/>
      <c r="M243" s="178"/>
      <c r="N243" s="182" t="s">
        <v>6435</v>
      </c>
      <c r="O243" s="182"/>
      <c r="P243" s="178"/>
      <c r="Q243" s="298" t="s">
        <v>5263</v>
      </c>
    </row>
    <row r="244" spans="1:17" ht="90">
      <c r="A244" s="20" t="str" cm="1">
        <f t="array" aca="1" ref="A244" ca="1">VLOOKUP(RIGHT(CELL("filename",$B241),LEN(CELL("filename",$B241))-FIND("]",CELL("filename",$B241))),'外部インタフェース一覧(計算用)'!$B:$G,6,FALSE)&amp;"_"&amp;$C244&amp;"_new"</f>
        <v>REHABILITATION_PLAN_2024_FORM_0410_2021_sleep_on_futon_new</v>
      </c>
      <c r="B244" s="171">
        <f>MAX($B$4:$B243)+1</f>
        <v>241</v>
      </c>
      <c r="C244" s="187" t="s">
        <v>6731</v>
      </c>
      <c r="D244" s="173" t="s">
        <v>6732</v>
      </c>
      <c r="E244" s="20" t="str">
        <f ca="1">IF($F244="-", "追加", VLOOKUP($A244, summary!$H:$O, 6, FALSE))</f>
        <v>追加</v>
      </c>
      <c r="F244" s="20" t="str">
        <f ca="1">IF(VLOOKUP($A244, summary!$H:$O, 7, FALSE)="追加", "-", VLOOKUP($A244, summary!$H:$O, 7, FALSE))</f>
        <v>-</v>
      </c>
      <c r="G244" s="173" t="s">
        <v>5295</v>
      </c>
      <c r="H244" s="173" t="s">
        <v>5312</v>
      </c>
      <c r="I244" s="173">
        <v>1</v>
      </c>
      <c r="J244" s="174"/>
      <c r="K244" s="310"/>
      <c r="L244" s="174"/>
      <c r="M244" s="178"/>
      <c r="N244" s="182" t="s">
        <v>6435</v>
      </c>
      <c r="O244" s="182"/>
      <c r="P244" s="178"/>
      <c r="Q244" s="298" t="s">
        <v>5263</v>
      </c>
    </row>
    <row r="245" spans="1:17" ht="90">
      <c r="A245" s="20" t="str" cm="1">
        <f t="array" aca="1" ref="A245" ca="1">VLOOKUP(RIGHT(CELL("filename",$B242),LEN(CELL("filename",$B242))-FIND("]",CELL("filename",$B242))),'外部インタフェース一覧(計算用)'!$B:$G,6,FALSE)&amp;"_"&amp;$C245&amp;"_new"</f>
        <v>REHABILITATION_PLAN_2024_FORM_0410_2021_sleep_on_others_new</v>
      </c>
      <c r="B245" s="171">
        <f>MAX($B$4:$B244)+1</f>
        <v>242</v>
      </c>
      <c r="C245" s="187" t="s">
        <v>6733</v>
      </c>
      <c r="D245" s="173" t="s">
        <v>6734</v>
      </c>
      <c r="E245" s="20" t="str">
        <f ca="1">IF($F245="-", "追加", VLOOKUP($A245, summary!$H:$O, 6, FALSE))</f>
        <v>追加</v>
      </c>
      <c r="F245" s="20" t="str">
        <f ca="1">IF(VLOOKUP($A245, summary!$H:$O, 7, FALSE)="追加", "-", VLOOKUP($A245, summary!$H:$O, 7, FALSE))</f>
        <v>-</v>
      </c>
      <c r="G245" s="173" t="s">
        <v>5295</v>
      </c>
      <c r="H245" s="173" t="s">
        <v>5312</v>
      </c>
      <c r="I245" s="173">
        <v>1</v>
      </c>
      <c r="J245" s="174"/>
      <c r="K245" s="310"/>
      <c r="L245" s="174"/>
      <c r="M245" s="178"/>
      <c r="N245" s="182" t="s">
        <v>6435</v>
      </c>
      <c r="O245" s="182"/>
      <c r="P245" s="178"/>
      <c r="Q245" s="298" t="s">
        <v>5263</v>
      </c>
    </row>
    <row r="246" spans="1:17" ht="112.5">
      <c r="A246" s="20" t="str" cm="1">
        <f t="array" aca="1" ref="A246" ca="1">VLOOKUP(RIGHT(CELL("filename",$B243),LEN(CELL("filename",$B243))-FIND("]",CELL("filename",$B243))),'外部インタフェース一覧(計算用)'!$B:$G,6,FALSE)&amp;"_"&amp;$C246&amp;"_new"</f>
        <v>REHABILITATION_PLAN_2024_FORM_0410_2021_living_environment_other_content_new</v>
      </c>
      <c r="B246" s="171">
        <f>MAX($B$4:$B245)+1</f>
        <v>243</v>
      </c>
      <c r="C246" s="187" t="s">
        <v>2338</v>
      </c>
      <c r="D246" s="173" t="s">
        <v>4853</v>
      </c>
      <c r="E246" s="20" t="str">
        <f ca="1">IF($F246="-", "追加", VLOOKUP($A246, summary!$H:$O, 6, FALSE))</f>
        <v>追加</v>
      </c>
      <c r="F246" s="20" t="str">
        <f ca="1">IF(VLOOKUP($A246, summary!$H:$O, 7, FALSE)="追加", "-", VLOOKUP($A246, summary!$H:$O, 7, FALSE))</f>
        <v>-</v>
      </c>
      <c r="G246" s="173" t="s">
        <v>6423</v>
      </c>
      <c r="H246" s="173" t="s">
        <v>5334</v>
      </c>
      <c r="I246" s="173">
        <v>15</v>
      </c>
      <c r="J246" s="174"/>
      <c r="K246" s="310"/>
      <c r="L246" s="174"/>
      <c r="M246" s="178"/>
      <c r="N246" s="173" t="s">
        <v>5355</v>
      </c>
      <c r="O246" s="182" t="s">
        <v>5291</v>
      </c>
      <c r="P246" s="178" t="s">
        <v>5335</v>
      </c>
      <c r="Q246" s="298" t="s">
        <v>5336</v>
      </c>
    </row>
    <row r="247" spans="1:17" ht="90">
      <c r="A247" s="20" t="str" cm="1">
        <f t="array" aca="1" ref="A247" ca="1">VLOOKUP(RIGHT(CELL("filename",$B244),LEN(CELL("filename",$B244))-FIND("]",CELL("filename",$B244))),'外部インタフェース一覧(計算用)'!$B:$G,6,FALSE)&amp;"_"&amp;$C247&amp;"_new"</f>
        <v>REHABILITATION_PLAN_2024_FORM_0410_2021_house_circumference_new</v>
      </c>
      <c r="B247" s="171">
        <f>MAX($B$4:$B246)+1</f>
        <v>244</v>
      </c>
      <c r="C247" s="187" t="s">
        <v>2344</v>
      </c>
      <c r="D247" s="173" t="s">
        <v>4854</v>
      </c>
      <c r="E247" s="20" t="str">
        <f ca="1">IF($F247="-", "追加", VLOOKUP($A247, summary!$H:$O, 6, FALSE))</f>
        <v>追加</v>
      </c>
      <c r="F247" s="20" t="str">
        <f ca="1">IF(VLOOKUP($A247, summary!$H:$O, 7, FALSE)="追加", "-", VLOOKUP($A247, summary!$H:$O, 7, FALSE))</f>
        <v>-</v>
      </c>
      <c r="G247" s="173" t="s">
        <v>6423</v>
      </c>
      <c r="H247" s="173" t="s">
        <v>5334</v>
      </c>
      <c r="I247" s="173">
        <v>38</v>
      </c>
      <c r="J247" s="174"/>
      <c r="K247" s="310"/>
      <c r="L247" s="174"/>
      <c r="M247" s="178"/>
      <c r="N247" s="182" t="s">
        <v>5355</v>
      </c>
      <c r="O247" s="182" t="s">
        <v>5291</v>
      </c>
      <c r="P247" s="178" t="s">
        <v>5335</v>
      </c>
      <c r="Q247" s="298" t="s">
        <v>5336</v>
      </c>
    </row>
    <row r="248" spans="1:17" ht="90">
      <c r="A248" s="20" t="str" cm="1">
        <f t="array" aca="1" ref="A248" ca="1">VLOOKUP(RIGHT(CELL("filename",$B245),LEN(CELL("filename",$B245))-FIND("]",CELL("filename",$B245))),'外部インタフェース一覧(計算用)'!$B:$G,6,FALSE)&amp;"_"&amp;$C248&amp;"_new"</f>
        <v>REHABILITATION_PLAN_2024_FORM_0410_2021_transportation_new</v>
      </c>
      <c r="B248" s="171">
        <f>MAX($B$4:$B247)+1</f>
        <v>245</v>
      </c>
      <c r="C248" s="187" t="s">
        <v>2350</v>
      </c>
      <c r="D248" s="173" t="s">
        <v>4855</v>
      </c>
      <c r="E248" s="20" t="str">
        <f ca="1">IF($F248="-", "追加", VLOOKUP($A248, summary!$H:$O, 6, FALSE))</f>
        <v>追加</v>
      </c>
      <c r="F248" s="20" t="str">
        <f ca="1">IF(VLOOKUP($A248, summary!$H:$O, 7, FALSE)="追加", "-", VLOOKUP($A248, summary!$H:$O, 7, FALSE))</f>
        <v>-</v>
      </c>
      <c r="G248" s="173" t="s">
        <v>6423</v>
      </c>
      <c r="H248" s="173" t="s">
        <v>5334</v>
      </c>
      <c r="I248" s="173">
        <v>38</v>
      </c>
      <c r="J248" s="174"/>
      <c r="K248" s="310"/>
      <c r="L248" s="174"/>
      <c r="M248" s="178"/>
      <c r="N248" s="182" t="s">
        <v>5355</v>
      </c>
      <c r="O248" s="182" t="s">
        <v>5291</v>
      </c>
      <c r="P248" s="178" t="s">
        <v>5335</v>
      </c>
      <c r="Q248" s="298" t="s">
        <v>5336</v>
      </c>
    </row>
    <row r="249" spans="1:17" ht="78.75">
      <c r="A249" s="20" t="str" cm="1">
        <f t="array" aca="1" ref="A249" ca="1">VLOOKUP(RIGHT(CELL("filename",$B246),LEN(CELL("filename",$B246))-FIND("]",CELL("filename",$B246))),'外部インタフェース一覧(計算用)'!$B:$G,6,FALSE)&amp;"_"&amp;$C249&amp;"_new"</f>
        <v>REHABILITATION_PLAN_2024_FORM_0410_2021_services_new</v>
      </c>
      <c r="B249" s="171">
        <f>MAX($B$4:$B248)+1</f>
        <v>246</v>
      </c>
      <c r="C249" s="187" t="s">
        <v>2354</v>
      </c>
      <c r="D249" s="173" t="s">
        <v>4856</v>
      </c>
      <c r="E249" s="20" t="str">
        <f ca="1">IF($F249="-", "追加", VLOOKUP($A249, summary!$H:$O, 6, FALSE))</f>
        <v>追加</v>
      </c>
      <c r="F249" s="20" t="str">
        <f ca="1">IF(VLOOKUP($A249, summary!$H:$O, 7, FALSE)="追加", "-", VLOOKUP($A249, summary!$H:$O, 7, FALSE))</f>
        <v>-</v>
      </c>
      <c r="G249" s="173" t="s">
        <v>6423</v>
      </c>
      <c r="H249" s="173" t="s">
        <v>5334</v>
      </c>
      <c r="I249" s="173">
        <v>38</v>
      </c>
      <c r="J249" s="174"/>
      <c r="K249" s="310"/>
      <c r="L249" s="174"/>
      <c r="M249" s="178"/>
      <c r="N249" s="182" t="s">
        <v>5355</v>
      </c>
      <c r="O249" s="182" t="s">
        <v>5291</v>
      </c>
      <c r="P249" s="178" t="s">
        <v>5335</v>
      </c>
      <c r="Q249" s="298" t="s">
        <v>5336</v>
      </c>
    </row>
    <row r="250" spans="1:17" ht="78.75">
      <c r="A250" s="20" t="str" cm="1">
        <f t="array" aca="1" ref="A250" ca="1">VLOOKUP(RIGHT(CELL("filename",$B247),LEN(CELL("filename",$B247))-FIND("]",CELL("filename",$B247))),'外部インタフェース一覧(計算用)'!$B:$G,6,FALSE)&amp;"_"&amp;$C250&amp;"_new"</f>
        <v>REHABILITATION_PLAN_2024_FORM_0410_2021_stick_status_new</v>
      </c>
      <c r="B250" s="171">
        <f>MAX($B$4:$B249)+1</f>
        <v>247</v>
      </c>
      <c r="C250" s="187" t="s">
        <v>2288</v>
      </c>
      <c r="D250" s="173" t="s">
        <v>6735</v>
      </c>
      <c r="E250" s="20" t="str">
        <f ca="1">IF($F250="-", "追加", VLOOKUP($A250, summary!$H:$O, 6, FALSE))</f>
        <v>追加</v>
      </c>
      <c r="F250" s="20" t="str">
        <f ca="1">IF(VLOOKUP($A250, summary!$H:$O, 7, FALSE)="追加", "-", VLOOKUP($A250, summary!$H:$O, 7, FALSE))</f>
        <v>-</v>
      </c>
      <c r="G250" s="173" t="s">
        <v>5295</v>
      </c>
      <c r="H250" s="173" t="s">
        <v>5312</v>
      </c>
      <c r="I250" s="173">
        <v>1</v>
      </c>
      <c r="J250" s="174"/>
      <c r="K250" s="310"/>
      <c r="L250" s="174"/>
      <c r="M250" s="178"/>
      <c r="N250" s="182" t="s">
        <v>6736</v>
      </c>
      <c r="O250" s="182" t="s">
        <v>5291</v>
      </c>
      <c r="P250" s="178"/>
      <c r="Q250" s="298" t="s">
        <v>5342</v>
      </c>
    </row>
    <row r="251" spans="1:17" ht="90">
      <c r="A251" s="20" t="str" cm="1">
        <f t="array" aca="1" ref="A251" ca="1">VLOOKUP(RIGHT(CELL("filename",$B248),LEN(CELL("filename",$B248))-FIND("]",CELL("filename",$B248))),'外部インタフェース一覧(計算用)'!$B:$G,6,FALSE)&amp;"_"&amp;$C251&amp;"_new"</f>
        <v>REHABILITATION_PLAN_2024_FORM_0410_2021_hardness_status_new</v>
      </c>
      <c r="B251" s="171">
        <f>MAX($B$4:$B250)+1</f>
        <v>248</v>
      </c>
      <c r="C251" s="187" t="s">
        <v>2290</v>
      </c>
      <c r="D251" s="173" t="s">
        <v>6737</v>
      </c>
      <c r="E251" s="20" t="str">
        <f ca="1">IF($F251="-", "追加", VLOOKUP($A251, summary!$H:$O, 6, FALSE))</f>
        <v>追加</v>
      </c>
      <c r="F251" s="20" t="str">
        <f ca="1">IF(VLOOKUP($A251, summary!$H:$O, 7, FALSE)="追加", "-", VLOOKUP($A251, summary!$H:$O, 7, FALSE))</f>
        <v>-</v>
      </c>
      <c r="G251" s="173" t="s">
        <v>5295</v>
      </c>
      <c r="H251" s="173" t="s">
        <v>5312</v>
      </c>
      <c r="I251" s="173">
        <v>1</v>
      </c>
      <c r="J251" s="174"/>
      <c r="K251" s="310"/>
      <c r="L251" s="174"/>
      <c r="M251" s="178"/>
      <c r="N251" s="182" t="s">
        <v>6708</v>
      </c>
      <c r="O251" s="182" t="s">
        <v>5291</v>
      </c>
      <c r="P251" s="178"/>
      <c r="Q251" s="298" t="s">
        <v>5342</v>
      </c>
    </row>
    <row r="252" spans="1:17" ht="90">
      <c r="A252" s="20" t="str" cm="1">
        <f t="array" aca="1" ref="A252" ca="1">VLOOKUP(RIGHT(CELL("filename",$B249),LEN(CELL("filename",$B249))-FIND("]",CELL("filename",$B249))),'外部インタフェース一覧(計算用)'!$B:$G,6,FALSE)&amp;"_"&amp;$C252&amp;"_new"</f>
        <v>REHABILITATION_PLAN_2024_FORM_0410_2021_walker_status_new</v>
      </c>
      <c r="B252" s="171">
        <f>MAX($B$4:$B251)+1</f>
        <v>249</v>
      </c>
      <c r="C252" s="187" t="s">
        <v>2292</v>
      </c>
      <c r="D252" s="173" t="s">
        <v>6738</v>
      </c>
      <c r="E252" s="20" t="str">
        <f ca="1">IF($F252="-", "追加", VLOOKUP($A252, summary!$H:$O, 6, FALSE))</f>
        <v>追加</v>
      </c>
      <c r="F252" s="20" t="str">
        <f ca="1">IF(VLOOKUP($A252, summary!$H:$O, 7, FALSE)="追加", "-", VLOOKUP($A252, summary!$H:$O, 7, FALSE))</f>
        <v>-</v>
      </c>
      <c r="G252" s="173" t="s">
        <v>5295</v>
      </c>
      <c r="H252" s="173" t="s">
        <v>5312</v>
      </c>
      <c r="I252" s="173">
        <v>1</v>
      </c>
      <c r="J252" s="174"/>
      <c r="K252" s="310"/>
      <c r="L252" s="174"/>
      <c r="M252" s="178"/>
      <c r="N252" s="182" t="s">
        <v>6708</v>
      </c>
      <c r="O252" s="182" t="s">
        <v>5291</v>
      </c>
      <c r="P252" s="178"/>
      <c r="Q252" s="298" t="s">
        <v>5342</v>
      </c>
    </row>
    <row r="253" spans="1:17" ht="90">
      <c r="A253" s="20" t="str" cm="1">
        <f t="array" aca="1" ref="A253" ca="1">VLOOKUP(RIGHT(CELL("filename",$B250),LEN(CELL("filename",$B250))-FIND("]",CELL("filename",$B250))),'外部インタフェース一覧(計算用)'!$B:$G,6,FALSE)&amp;"_"&amp;$C253&amp;"_new"</f>
        <v>REHABILITATION_PLAN_2024_FORM_0410_2021_wheelchair_status_new</v>
      </c>
      <c r="B253" s="171">
        <f>MAX($B$4:$B252)+1</f>
        <v>250</v>
      </c>
      <c r="C253" s="187" t="s">
        <v>2294</v>
      </c>
      <c r="D253" s="173" t="s">
        <v>6739</v>
      </c>
      <c r="E253" s="20" t="str">
        <f ca="1">IF($F253="-", "追加", VLOOKUP($A253, summary!$H:$O, 6, FALSE))</f>
        <v>追加</v>
      </c>
      <c r="F253" s="20" t="str">
        <f ca="1">IF(VLOOKUP($A253, summary!$H:$O, 7, FALSE)="追加", "-", VLOOKUP($A253, summary!$H:$O, 7, FALSE))</f>
        <v>-</v>
      </c>
      <c r="G253" s="173" t="s">
        <v>5295</v>
      </c>
      <c r="H253" s="173" t="s">
        <v>5312</v>
      </c>
      <c r="I253" s="173">
        <v>1</v>
      </c>
      <c r="J253" s="174"/>
      <c r="K253" s="310"/>
      <c r="L253" s="174"/>
      <c r="M253" s="178"/>
      <c r="N253" s="182" t="s">
        <v>6708</v>
      </c>
      <c r="O253" s="182" t="s">
        <v>5291</v>
      </c>
      <c r="P253" s="178"/>
      <c r="Q253" s="298" t="s">
        <v>5342</v>
      </c>
    </row>
    <row r="254" spans="1:17" ht="90">
      <c r="A254" s="20" t="str" cm="1">
        <f t="array" aca="1" ref="A254" ca="1">VLOOKUP(RIGHT(CELL("filename",$B251),LEN(CELL("filename",$B251))-FIND("]",CELL("filename",$B251))),'外部インタフェース一覧(計算用)'!$B:$G,6,FALSE)&amp;"_"&amp;$C254&amp;"_new"</f>
        <v>REHABILITATION_PLAN_2024_FORM_0410_2021_handrail_status_new</v>
      </c>
      <c r="B254" s="171">
        <f>MAX($B$4:$B253)+1</f>
        <v>251</v>
      </c>
      <c r="C254" s="187" t="s">
        <v>2296</v>
      </c>
      <c r="D254" s="173" t="s">
        <v>6740</v>
      </c>
      <c r="E254" s="20" t="str">
        <f ca="1">IF($F254="-", "追加", VLOOKUP($A254, summary!$H:$O, 6, FALSE))</f>
        <v>追加</v>
      </c>
      <c r="F254" s="20" t="str">
        <f ca="1">IF(VLOOKUP($A254, summary!$H:$O, 7, FALSE)="追加", "-", VLOOKUP($A254, summary!$H:$O, 7, FALSE))</f>
        <v>-</v>
      </c>
      <c r="G254" s="173" t="s">
        <v>5295</v>
      </c>
      <c r="H254" s="173" t="s">
        <v>5312</v>
      </c>
      <c r="I254" s="173">
        <v>1</v>
      </c>
      <c r="J254" s="174"/>
      <c r="K254" s="310"/>
      <c r="L254" s="174"/>
      <c r="M254" s="178"/>
      <c r="N254" s="182" t="s">
        <v>6708</v>
      </c>
      <c r="O254" s="182" t="s">
        <v>5291</v>
      </c>
      <c r="P254" s="178"/>
      <c r="Q254" s="298" t="s">
        <v>5342</v>
      </c>
    </row>
    <row r="255" spans="1:17" ht="78.75">
      <c r="A255" s="20" t="str" cm="1">
        <f t="array" aca="1" ref="A255" ca="1">VLOOKUP(RIGHT(CELL("filename",$B252),LEN(CELL("filename",$B252))-FIND("]",CELL("filename",$B252))),'外部インタフェース一覧(計算用)'!$B:$G,6,FALSE)&amp;"_"&amp;$C255&amp;"_new"</f>
        <v>REHABILITATION_PLAN_2024_FORM_0410_2021_bed_status_new</v>
      </c>
      <c r="B255" s="171">
        <f>MAX($B$4:$B254)+1</f>
        <v>252</v>
      </c>
      <c r="C255" s="187" t="s">
        <v>2298</v>
      </c>
      <c r="D255" s="173" t="s">
        <v>6741</v>
      </c>
      <c r="E255" s="20" t="str">
        <f ca="1">IF($F255="-", "追加", VLOOKUP($A255, summary!$H:$O, 6, FALSE))</f>
        <v>追加</v>
      </c>
      <c r="F255" s="20" t="str">
        <f ca="1">IF(VLOOKUP($A255, summary!$H:$O, 7, FALSE)="追加", "-", VLOOKUP($A255, summary!$H:$O, 7, FALSE))</f>
        <v>-</v>
      </c>
      <c r="G255" s="173" t="s">
        <v>5295</v>
      </c>
      <c r="H255" s="173" t="s">
        <v>5312</v>
      </c>
      <c r="I255" s="173">
        <v>1</v>
      </c>
      <c r="J255" s="174"/>
      <c r="K255" s="310"/>
      <c r="L255" s="174"/>
      <c r="M255" s="178"/>
      <c r="N255" s="182" t="s">
        <v>6708</v>
      </c>
      <c r="O255" s="182" t="s">
        <v>5291</v>
      </c>
      <c r="P255" s="178"/>
      <c r="Q255" s="298" t="s">
        <v>5342</v>
      </c>
    </row>
    <row r="256" spans="1:17" ht="101.25">
      <c r="A256" s="20" t="str" cm="1">
        <f t="array" aca="1" ref="A256" ca="1">VLOOKUP(RIGHT(CELL("filename",$B253),LEN(CELL("filename",$B253))-FIND("]",CELL("filename",$B253))),'外部インタフェース一覧(計算用)'!$B:$G,6,FALSE)&amp;"_"&amp;$C256&amp;"_new"</f>
        <v>REHABILITATION_PLAN_2024_FORM_0410_2021_portable_toilet_status_new</v>
      </c>
      <c r="B256" s="171">
        <f>MAX($B$4:$B255)+1</f>
        <v>253</v>
      </c>
      <c r="C256" s="187" t="s">
        <v>2300</v>
      </c>
      <c r="D256" s="173" t="s">
        <v>6742</v>
      </c>
      <c r="E256" s="20" t="str">
        <f ca="1">IF($F256="-", "追加", VLOOKUP($A256, summary!$H:$O, 6, FALSE))</f>
        <v>追加</v>
      </c>
      <c r="F256" s="20" t="str">
        <f ca="1">IF(VLOOKUP($A256, summary!$H:$O, 7, FALSE)="追加", "-", VLOOKUP($A256, summary!$H:$O, 7, FALSE))</f>
        <v>-</v>
      </c>
      <c r="G256" s="173" t="s">
        <v>5295</v>
      </c>
      <c r="H256" s="173" t="s">
        <v>5312</v>
      </c>
      <c r="I256" s="173">
        <v>1</v>
      </c>
      <c r="J256" s="174"/>
      <c r="K256" s="310"/>
      <c r="L256" s="174"/>
      <c r="M256" s="178"/>
      <c r="N256" s="182" t="s">
        <v>6743</v>
      </c>
      <c r="O256" s="182" t="s">
        <v>5291</v>
      </c>
      <c r="P256" s="178"/>
      <c r="Q256" s="298" t="s">
        <v>5342</v>
      </c>
    </row>
    <row r="257" spans="1:17" ht="90">
      <c r="A257" s="20" t="str" cm="1">
        <f t="array" aca="1" ref="A257" ca="1">VLOOKUP(RIGHT(CELL("filename",$B254),LEN(CELL("filename",$B254))-FIND("]",CELL("filename",$B254))),'外部インタフェース一覧(計算用)'!$B:$G,6,FALSE)&amp;"_"&amp;$C257&amp;"_new"</f>
        <v>REHABILITATION_PLAN_2024_FORM_0410_2021_shower_chair_status_new</v>
      </c>
      <c r="B257" s="171">
        <f>MAX($B$4:$B256)+1</f>
        <v>254</v>
      </c>
      <c r="C257" s="187" t="s">
        <v>4864</v>
      </c>
      <c r="D257" s="173" t="s">
        <v>6744</v>
      </c>
      <c r="E257" s="20" t="str">
        <f ca="1">IF($F257="-", "追加", VLOOKUP($A257, summary!$H:$O, 6, FALSE))</f>
        <v>追加</v>
      </c>
      <c r="F257" s="20" t="str">
        <f ca="1">IF(VLOOKUP($A257, summary!$H:$O, 7, FALSE)="追加", "-", VLOOKUP($A257, summary!$H:$O, 7, FALSE))</f>
        <v>-</v>
      </c>
      <c r="G257" s="173" t="s">
        <v>5295</v>
      </c>
      <c r="H257" s="173" t="s">
        <v>5312</v>
      </c>
      <c r="I257" s="173">
        <v>1</v>
      </c>
      <c r="J257" s="174"/>
      <c r="K257" s="310"/>
      <c r="L257" s="174"/>
      <c r="M257" s="178"/>
      <c r="N257" s="182" t="s">
        <v>6708</v>
      </c>
      <c r="O257" s="182" t="s">
        <v>5291</v>
      </c>
      <c r="P257" s="178"/>
      <c r="Q257" s="298" t="s">
        <v>5342</v>
      </c>
    </row>
    <row r="258" spans="1:17" ht="101.25">
      <c r="A258" s="20" t="str" cm="1">
        <f t="array" aca="1" ref="A258" ca="1">VLOOKUP(RIGHT(CELL("filename",$B255),LEN(CELL("filename",$B255))-FIND("]",CELL("filename",$B255))),'外部インタフェース一覧(計算用)'!$B:$G,6,FALSE)&amp;"_"&amp;$C258&amp;"_new"</f>
        <v>REHABILITATION_PLAN_2024_FORM_0410_2021_social_participation1_new</v>
      </c>
      <c r="B258" s="171">
        <f>MAX($B$4:$B257)+1</f>
        <v>255</v>
      </c>
      <c r="C258" s="187" t="s">
        <v>6745</v>
      </c>
      <c r="D258" s="173" t="s">
        <v>4867</v>
      </c>
      <c r="E258" s="20" t="str">
        <f ca="1">IF($F258="-", "追加", VLOOKUP($A258, summary!$H:$O, 6, FALSE))</f>
        <v>追加</v>
      </c>
      <c r="F258" s="20" t="str">
        <f ca="1">IF(VLOOKUP($A258, summary!$H:$O, 7, FALSE)="追加", "-", VLOOKUP($A258, summary!$H:$O, 7, FALSE))</f>
        <v>-</v>
      </c>
      <c r="G258" s="173" t="s">
        <v>6423</v>
      </c>
      <c r="H258" s="173" t="s">
        <v>5215</v>
      </c>
      <c r="I258" s="173">
        <v>8</v>
      </c>
      <c r="J258" s="174"/>
      <c r="K258" s="181" t="s">
        <v>5323</v>
      </c>
      <c r="L258" s="174"/>
      <c r="M258" s="178"/>
      <c r="N258" s="182" t="s">
        <v>6365</v>
      </c>
      <c r="O258" s="27" t="s">
        <v>5291</v>
      </c>
      <c r="P258" s="178"/>
      <c r="Q258" s="179" t="s">
        <v>5501</v>
      </c>
    </row>
    <row r="259" spans="1:17" ht="101.25">
      <c r="A259" s="20" t="str" cm="1">
        <f t="array" aca="1" ref="A259" ca="1">VLOOKUP(RIGHT(CELL("filename",$B256),LEN(CELL("filename",$B256))-FIND("]",CELL("filename",$B256))),'外部インタフェース一覧(計算用)'!$B:$G,6,FALSE)&amp;"_"&amp;$C259&amp;"_new"</f>
        <v>REHABILITATION_PLAN_2024_FORM_0410_2021_social_participation2_new</v>
      </c>
      <c r="B259" s="171">
        <f>MAX($B$4:$B258)+1</f>
        <v>256</v>
      </c>
      <c r="C259" s="187" t="s">
        <v>6746</v>
      </c>
      <c r="D259" s="173" t="s">
        <v>4869</v>
      </c>
      <c r="E259" s="20" t="str">
        <f ca="1">IF($F259="-", "追加", VLOOKUP($A259, summary!$H:$O, 6, FALSE))</f>
        <v>追加</v>
      </c>
      <c r="F259" s="20" t="str">
        <f ca="1">IF(VLOOKUP($A259, summary!$H:$O, 7, FALSE)="追加", "-", VLOOKUP($A259, summary!$H:$O, 7, FALSE))</f>
        <v>-</v>
      </c>
      <c r="G259" s="173" t="s">
        <v>6423</v>
      </c>
      <c r="H259" s="173" t="s">
        <v>5215</v>
      </c>
      <c r="I259" s="173">
        <v>8</v>
      </c>
      <c r="J259" s="174"/>
      <c r="K259" s="181"/>
      <c r="L259" s="174"/>
      <c r="M259" s="178"/>
      <c r="N259" s="182" t="s">
        <v>6365</v>
      </c>
      <c r="O259" s="27" t="s">
        <v>5291</v>
      </c>
      <c r="P259" s="178"/>
      <c r="Q259" s="179" t="s">
        <v>5501</v>
      </c>
    </row>
    <row r="260" spans="1:17" ht="101.25">
      <c r="A260" s="20" t="str" cm="1">
        <f t="array" aca="1" ref="A260" ca="1">VLOOKUP(RIGHT(CELL("filename",$B257),LEN(CELL("filename",$B257))-FIND("]",CELL("filename",$B257))),'外部インタフェース一覧(計算用)'!$B:$G,6,FALSE)&amp;"_"&amp;$C260&amp;"_new"</f>
        <v>REHABILITATION_PLAN_2024_FORM_0410_2021_social_participation3_new</v>
      </c>
      <c r="B260" s="171">
        <f>MAX($B$4:$B259)+1</f>
        <v>257</v>
      </c>
      <c r="C260" s="187" t="s">
        <v>6747</v>
      </c>
      <c r="D260" s="173" t="s">
        <v>4871</v>
      </c>
      <c r="E260" s="20" t="str">
        <f ca="1">IF($F260="-", "追加", VLOOKUP($A260, summary!$H:$O, 6, FALSE))</f>
        <v>追加</v>
      </c>
      <c r="F260" s="20" t="str">
        <f ca="1">IF(VLOOKUP($A260, summary!$H:$O, 7, FALSE)="追加", "-", VLOOKUP($A260, summary!$H:$O, 7, FALSE))</f>
        <v>-</v>
      </c>
      <c r="G260" s="173" t="s">
        <v>6423</v>
      </c>
      <c r="H260" s="173" t="s">
        <v>5215</v>
      </c>
      <c r="I260" s="173">
        <v>8</v>
      </c>
      <c r="J260" s="174"/>
      <c r="K260" s="181"/>
      <c r="L260" s="174"/>
      <c r="M260" s="178"/>
      <c r="N260" s="182" t="s">
        <v>6365</v>
      </c>
      <c r="O260" s="27" t="s">
        <v>5291</v>
      </c>
      <c r="P260" s="178"/>
      <c r="Q260" s="179" t="s">
        <v>5501</v>
      </c>
    </row>
    <row r="261" spans="1:17" ht="123.75">
      <c r="A261" s="20" t="str" cm="1">
        <f t="array" aca="1" ref="A261" ca="1">VLOOKUP(RIGHT(CELL("filename",$B258),LEN(CELL("filename",$B258))-FIND("]",CELL("filename",$B258))),'外部インタフェース一覧(計算用)'!$B:$G,6,FALSE)&amp;"_"&amp;$C261&amp;"_new"</f>
        <v>REHABILITATION_PLAN_2024_FORM_0410_2021_important_issues_acitives_participation_new</v>
      </c>
      <c r="B261" s="171">
        <f>MAX($B$4:$B260)+1</f>
        <v>258</v>
      </c>
      <c r="C261" s="187" t="s">
        <v>2524</v>
      </c>
      <c r="D261" s="173" t="s">
        <v>6748</v>
      </c>
      <c r="E261" s="20" t="str">
        <f ca="1">IF($F261="-", "追加", VLOOKUP($A261, summary!$H:$O, 6, FALSE))</f>
        <v>追加</v>
      </c>
      <c r="F261" s="20" t="str">
        <f ca="1">IF(VLOOKUP($A261, summary!$H:$O, 7, FALSE)="追加", "-", VLOOKUP($A261, summary!$H:$O, 7, FALSE))</f>
        <v>-</v>
      </c>
      <c r="G261" s="173" t="s">
        <v>6423</v>
      </c>
      <c r="H261" s="173" t="s">
        <v>5334</v>
      </c>
      <c r="I261" s="173">
        <v>234</v>
      </c>
      <c r="J261" s="173"/>
      <c r="K261" s="310"/>
      <c r="L261" s="173"/>
      <c r="M261" s="27"/>
      <c r="N261" s="27" t="s">
        <v>5355</v>
      </c>
      <c r="O261" s="27" t="s">
        <v>5291</v>
      </c>
      <c r="P261" s="178" t="s">
        <v>5335</v>
      </c>
      <c r="Q261" s="298" t="s">
        <v>5336</v>
      </c>
    </row>
    <row r="262" spans="1:17" ht="157.5">
      <c r="A262" s="20" t="str" cm="1">
        <f t="array" aca="1" ref="A262" ca="1">VLOOKUP(RIGHT(CELL("filename",$B259),LEN(CELL("filename",$B259))-FIND("]",CELL("filename",$B259))),'外部インタフェース一覧(計算用)'!$B:$G,6,FALSE)&amp;"_"&amp;$C262&amp;"_new"</f>
        <v>REHABILITATION_PLAN_2024_FORM_0410_2021_problems_dysfunction_affect_activities_participation_status_1_new</v>
      </c>
      <c r="B262" s="171">
        <f>MAX($B$4:$B261)+1</f>
        <v>259</v>
      </c>
      <c r="C262" s="187" t="s">
        <v>4873</v>
      </c>
      <c r="D262" s="173" t="s">
        <v>6749</v>
      </c>
      <c r="E262" s="20" t="str">
        <f ca="1">IF($F262="-", "追加", VLOOKUP($A262, summary!$H:$O, 6, FALSE))</f>
        <v>追加</v>
      </c>
      <c r="F262" s="20" t="str">
        <f ca="1">IF(VLOOKUP($A262, summary!$H:$O, 7, FALSE)="追加", "-", VLOOKUP($A262, summary!$H:$O, 7, FALSE))</f>
        <v>-</v>
      </c>
      <c r="G262" s="173" t="s">
        <v>6423</v>
      </c>
      <c r="H262" s="173" t="s">
        <v>5312</v>
      </c>
      <c r="I262" s="173">
        <v>1</v>
      </c>
      <c r="J262" s="173"/>
      <c r="K262" s="310"/>
      <c r="L262" s="173"/>
      <c r="M262" s="27"/>
      <c r="N262" s="27" t="s">
        <v>6708</v>
      </c>
      <c r="O262" s="27"/>
      <c r="P262" s="178"/>
      <c r="Q262" s="298" t="s">
        <v>5263</v>
      </c>
    </row>
    <row r="263" spans="1:17" ht="146.25">
      <c r="A263" s="20" t="str" cm="1">
        <f t="array" aca="1" ref="A263" ca="1">VLOOKUP(RIGHT(CELL("filename",$B260),LEN(CELL("filename",$B260))-FIND("]",CELL("filename",$B260))),'外部インタフェース一覧(計算用)'!$B:$G,6,FALSE)&amp;"_"&amp;$C263&amp;"_new"</f>
        <v>REHABILITATION_PLAN_2024_FORM_0410_2021_problems_dysfunction_affect_activities_participation_1_new</v>
      </c>
      <c r="B263" s="171">
        <f>MAX($B$4:$B262)+1</f>
        <v>260</v>
      </c>
      <c r="C263" s="187" t="s">
        <v>6750</v>
      </c>
      <c r="D263" s="173" t="s">
        <v>6751</v>
      </c>
      <c r="E263" s="20" t="str">
        <f ca="1">IF($F263="-", "追加", VLOOKUP($A263, summary!$H:$O, 6, FALSE))</f>
        <v>追加</v>
      </c>
      <c r="F263" s="20" t="str">
        <f ca="1">IF(VLOOKUP($A263, summary!$H:$O, 7, FALSE)="追加", "-", VLOOKUP($A263, summary!$H:$O, 7, FALSE))</f>
        <v>-</v>
      </c>
      <c r="G263" s="173" t="s">
        <v>6423</v>
      </c>
      <c r="H263" s="173" t="s">
        <v>5334</v>
      </c>
      <c r="I263" s="173">
        <v>234</v>
      </c>
      <c r="J263" s="173"/>
      <c r="K263" s="310"/>
      <c r="L263" s="173"/>
      <c r="M263" s="27"/>
      <c r="N263" s="27" t="s">
        <v>5355</v>
      </c>
      <c r="O263" s="27" t="s">
        <v>5291</v>
      </c>
      <c r="P263" s="178" t="s">
        <v>5335</v>
      </c>
      <c r="Q263" s="298" t="s">
        <v>5336</v>
      </c>
    </row>
    <row r="264" spans="1:17" ht="157.5">
      <c r="A264" s="20" t="str" cm="1">
        <f t="array" aca="1" ref="A264" ca="1">VLOOKUP(RIGHT(CELL("filename",$B261),LEN(CELL("filename",$B261))-FIND("]",CELL("filename",$B261))),'外部インタフェース一覧(計算用)'!$B:$G,6,FALSE)&amp;"_"&amp;$C264&amp;"_new"</f>
        <v>REHABILITATION_PLAN_2024_FORM_0410_2021_problems_dysfunction_affect_activities_participation_status_2_new</v>
      </c>
      <c r="B264" s="171">
        <f>MAX($B$4:$B263)+1</f>
        <v>261</v>
      </c>
      <c r="C264" s="187" t="s">
        <v>4877</v>
      </c>
      <c r="D264" s="173" t="s">
        <v>6752</v>
      </c>
      <c r="E264" s="20" t="str">
        <f ca="1">IF($F264="-", "追加", VLOOKUP($A264, summary!$H:$O, 6, FALSE))</f>
        <v>追加</v>
      </c>
      <c r="F264" s="20" t="str">
        <f ca="1">IF(VLOOKUP($A264, summary!$H:$O, 7, FALSE)="追加", "-", VLOOKUP($A264, summary!$H:$O, 7, FALSE))</f>
        <v>-</v>
      </c>
      <c r="G264" s="173" t="s">
        <v>6423</v>
      </c>
      <c r="H264" s="173" t="s">
        <v>5312</v>
      </c>
      <c r="I264" s="173">
        <v>1</v>
      </c>
      <c r="J264" s="173"/>
      <c r="K264" s="310"/>
      <c r="L264" s="173"/>
      <c r="M264" s="27"/>
      <c r="N264" s="27" t="s">
        <v>6708</v>
      </c>
      <c r="O264" s="27"/>
      <c r="P264" s="178"/>
      <c r="Q264" s="298" t="s">
        <v>5263</v>
      </c>
    </row>
    <row r="265" spans="1:17" ht="146.25">
      <c r="A265" s="20" t="str" cm="1">
        <f t="array" aca="1" ref="A265" ca="1">VLOOKUP(RIGHT(CELL("filename",$B262),LEN(CELL("filename",$B262))-FIND("]",CELL("filename",$B262))),'外部インタフェース一覧(計算用)'!$B:$G,6,FALSE)&amp;"_"&amp;$C265&amp;"_new"</f>
        <v>REHABILITATION_PLAN_2024_FORM_0410_2021_problems_dysfunction_affect_activities_participation_2_new</v>
      </c>
      <c r="B265" s="171">
        <f>MAX($B$4:$B264)+1</f>
        <v>262</v>
      </c>
      <c r="C265" s="187" t="s">
        <v>4879</v>
      </c>
      <c r="D265" s="173" t="s">
        <v>6753</v>
      </c>
      <c r="E265" s="20" t="str">
        <f ca="1">IF($F265="-", "追加", VLOOKUP($A265, summary!$H:$O, 6, FALSE))</f>
        <v>追加</v>
      </c>
      <c r="F265" s="20" t="str">
        <f ca="1">IF(VLOOKUP($A265, summary!$H:$O, 7, FALSE)="追加", "-", VLOOKUP($A265, summary!$H:$O, 7, FALSE))</f>
        <v>-</v>
      </c>
      <c r="G265" s="173" t="s">
        <v>6423</v>
      </c>
      <c r="H265" s="173" t="s">
        <v>6255</v>
      </c>
      <c r="I265" s="173">
        <v>234</v>
      </c>
      <c r="J265" s="173"/>
      <c r="K265" s="310"/>
      <c r="L265" s="173"/>
      <c r="M265" s="27"/>
      <c r="N265" s="27" t="s">
        <v>5326</v>
      </c>
      <c r="O265" s="27" t="s">
        <v>5291</v>
      </c>
      <c r="P265" s="178" t="s">
        <v>5335</v>
      </c>
      <c r="Q265" s="298" t="s">
        <v>5336</v>
      </c>
    </row>
    <row r="266" spans="1:17" ht="157.5">
      <c r="A266" s="20" t="str" cm="1">
        <f t="array" aca="1" ref="A266" ca="1">VLOOKUP(RIGHT(CELL("filename",$B263),LEN(CELL("filename",$B263))-FIND("]",CELL("filename",$B263))),'外部インタフェース一覧(計算用)'!$B:$G,6,FALSE)&amp;"_"&amp;$C266&amp;"_new"</f>
        <v>REHABILITATION_PLAN_2024_FORM_0410_2021_problems_dysfunction_affect_activities_participation_status_3_new</v>
      </c>
      <c r="B266" s="171">
        <f>MAX($B$4:$B265)+1</f>
        <v>263</v>
      </c>
      <c r="C266" s="187" t="s">
        <v>4881</v>
      </c>
      <c r="D266" s="173" t="s">
        <v>6754</v>
      </c>
      <c r="E266" s="20" t="str">
        <f ca="1">IF($F266="-", "追加", VLOOKUP($A266, summary!$H:$O, 6, FALSE))</f>
        <v>追加</v>
      </c>
      <c r="F266" s="20" t="str">
        <f ca="1">IF(VLOOKUP($A266, summary!$H:$O, 7, FALSE)="追加", "-", VLOOKUP($A266, summary!$H:$O, 7, FALSE))</f>
        <v>-</v>
      </c>
      <c r="G266" s="173" t="s">
        <v>6423</v>
      </c>
      <c r="H266" s="173" t="s">
        <v>5312</v>
      </c>
      <c r="I266" s="173">
        <v>1</v>
      </c>
      <c r="J266" s="173"/>
      <c r="K266" s="310"/>
      <c r="L266" s="173"/>
      <c r="M266" s="27"/>
      <c r="N266" s="27" t="s">
        <v>6708</v>
      </c>
      <c r="O266" s="27"/>
      <c r="P266" s="178"/>
      <c r="Q266" s="298" t="s">
        <v>5263</v>
      </c>
    </row>
    <row r="267" spans="1:17" ht="146.25">
      <c r="A267" s="20" t="str" cm="1">
        <f t="array" aca="1" ref="A267" ca="1">VLOOKUP(RIGHT(CELL("filename",$B264),LEN(CELL("filename",$B264))-FIND("]",CELL("filename",$B264))),'外部インタフェース一覧(計算用)'!$B:$G,6,FALSE)&amp;"_"&amp;$C267&amp;"_new"</f>
        <v>REHABILITATION_PLAN_2024_FORM_0410_2021_problems_dysfunction_affect_activities_participation_3_new</v>
      </c>
      <c r="B267" s="171">
        <f>MAX($B$4:$B266)+1</f>
        <v>264</v>
      </c>
      <c r="C267" s="187" t="s">
        <v>4883</v>
      </c>
      <c r="D267" s="173" t="s">
        <v>6755</v>
      </c>
      <c r="E267" s="20" t="str">
        <f ca="1">IF($F267="-", "追加", VLOOKUP($A267, summary!$H:$O, 6, FALSE))</f>
        <v>追加</v>
      </c>
      <c r="F267" s="20" t="str">
        <f ca="1">IF(VLOOKUP($A267, summary!$H:$O, 7, FALSE)="追加", "-", VLOOKUP($A267, summary!$H:$O, 7, FALSE))</f>
        <v>-</v>
      </c>
      <c r="G267" s="173" t="s">
        <v>6423</v>
      </c>
      <c r="H267" s="173" t="s">
        <v>6255</v>
      </c>
      <c r="I267" s="173">
        <v>234</v>
      </c>
      <c r="J267" s="173"/>
      <c r="K267" s="310"/>
      <c r="L267" s="173"/>
      <c r="M267" s="27"/>
      <c r="N267" s="27" t="s">
        <v>5326</v>
      </c>
      <c r="O267" s="27" t="s">
        <v>5291</v>
      </c>
      <c r="P267" s="178" t="s">
        <v>5335</v>
      </c>
      <c r="Q267" s="298" t="s">
        <v>5336</v>
      </c>
    </row>
    <row r="268" spans="1:17" ht="157.5">
      <c r="A268" s="20" t="str" cm="1">
        <f t="array" aca="1" ref="A268" ca="1">VLOOKUP(RIGHT(CELL("filename",$B265),LEN(CELL("filename",$B265))-FIND("]",CELL("filename",$B265))),'外部インタフェース一覧(計算用)'!$B:$G,6,FALSE)&amp;"_"&amp;$C268&amp;"_new"</f>
        <v>REHABILITATION_PLAN_2024_FORM_0410_2021_problems_dysfunction_affect_activities_participation_status_4_new</v>
      </c>
      <c r="B268" s="171">
        <f>MAX($B$4:$B267)+1</f>
        <v>265</v>
      </c>
      <c r="C268" s="187" t="s">
        <v>4885</v>
      </c>
      <c r="D268" s="173" t="s">
        <v>6756</v>
      </c>
      <c r="E268" s="20" t="str">
        <f ca="1">IF($F268="-", "追加", VLOOKUP($A268, summary!$H:$O, 6, FALSE))</f>
        <v>追加</v>
      </c>
      <c r="F268" s="20" t="str">
        <f ca="1">IF(VLOOKUP($A268, summary!$H:$O, 7, FALSE)="追加", "-", VLOOKUP($A268, summary!$H:$O, 7, FALSE))</f>
        <v>-</v>
      </c>
      <c r="G268" s="173" t="s">
        <v>6423</v>
      </c>
      <c r="H268" s="173" t="s">
        <v>5312</v>
      </c>
      <c r="I268" s="173">
        <v>1</v>
      </c>
      <c r="J268" s="173"/>
      <c r="K268" s="310"/>
      <c r="L268" s="173"/>
      <c r="M268" s="27"/>
      <c r="N268" s="27" t="s">
        <v>6708</v>
      </c>
      <c r="O268" s="27"/>
      <c r="P268" s="178"/>
      <c r="Q268" s="298" t="s">
        <v>5263</v>
      </c>
    </row>
    <row r="269" spans="1:17" ht="146.25">
      <c r="A269" s="20" t="str" cm="1">
        <f t="array" aca="1" ref="A269" ca="1">VLOOKUP(RIGHT(CELL("filename",$B266),LEN(CELL("filename",$B266))-FIND("]",CELL("filename",$B266))),'外部インタフェース一覧(計算用)'!$B:$G,6,FALSE)&amp;"_"&amp;$C269&amp;"_new"</f>
        <v>REHABILITATION_PLAN_2024_FORM_0410_2021_problems_dysfunction_affect_activities_participation_4_new</v>
      </c>
      <c r="B269" s="171">
        <f>MAX($B$4:$B268)+1</f>
        <v>266</v>
      </c>
      <c r="C269" s="187" t="s">
        <v>4887</v>
      </c>
      <c r="D269" s="173" t="s">
        <v>6757</v>
      </c>
      <c r="E269" s="20" t="str">
        <f ca="1">IF($F269="-", "追加", VLOOKUP($A269, summary!$H:$O, 6, FALSE))</f>
        <v>追加</v>
      </c>
      <c r="F269" s="20" t="str">
        <f ca="1">IF(VLOOKUP($A269, summary!$H:$O, 7, FALSE)="追加", "-", VLOOKUP($A269, summary!$H:$O, 7, FALSE))</f>
        <v>-</v>
      </c>
      <c r="G269" s="173" t="s">
        <v>6423</v>
      </c>
      <c r="H269" s="173" t="s">
        <v>6255</v>
      </c>
      <c r="I269" s="173">
        <v>234</v>
      </c>
      <c r="J269" s="173"/>
      <c r="K269" s="310"/>
      <c r="L269" s="173"/>
      <c r="M269" s="27"/>
      <c r="N269" s="27" t="s">
        <v>5326</v>
      </c>
      <c r="O269" s="27" t="s">
        <v>5291</v>
      </c>
      <c r="P269" s="178" t="s">
        <v>5335</v>
      </c>
      <c r="Q269" s="298" t="s">
        <v>5336</v>
      </c>
    </row>
    <row r="270" spans="1:17" ht="146.25">
      <c r="A270" s="20" t="str" cm="1">
        <f t="array" aca="1" ref="A270" ca="1">VLOOKUP(RIGHT(CELL("filename",$B267),LEN(CELL("filename",$B267))-FIND("]",CELL("filename",$B267))),'外部インタフェース一覧(計算用)'!$B:$G,6,FALSE)&amp;"_"&amp;$C270&amp;"_new"</f>
        <v>REHABILITATION_PLAN_2024_FORM_0410_2021_other_problems_affect_activities_participation_status_1_new</v>
      </c>
      <c r="B270" s="171">
        <f>MAX($B$4:$B269)+1</f>
        <v>267</v>
      </c>
      <c r="C270" s="187" t="s">
        <v>4889</v>
      </c>
      <c r="D270" s="173" t="s">
        <v>6758</v>
      </c>
      <c r="E270" s="20" t="str">
        <f ca="1">IF($F270="-", "追加", VLOOKUP($A270, summary!$H:$O, 6, FALSE))</f>
        <v>追加</v>
      </c>
      <c r="F270" s="20" t="str">
        <f ca="1">IF(VLOOKUP($A270, summary!$H:$O, 7, FALSE)="追加", "-", VLOOKUP($A270, summary!$H:$O, 7, FALSE))</f>
        <v>-</v>
      </c>
      <c r="G270" s="173" t="s">
        <v>6423</v>
      </c>
      <c r="H270" s="173" t="s">
        <v>5312</v>
      </c>
      <c r="I270" s="173">
        <v>1</v>
      </c>
      <c r="J270" s="173"/>
      <c r="K270" s="310"/>
      <c r="L270" s="173"/>
      <c r="M270" s="27"/>
      <c r="N270" s="27" t="s">
        <v>6708</v>
      </c>
      <c r="O270" s="27"/>
      <c r="P270" s="178"/>
      <c r="Q270" s="298" t="s">
        <v>5263</v>
      </c>
    </row>
    <row r="271" spans="1:17" ht="135">
      <c r="A271" s="20" t="str" cm="1">
        <f t="array" aca="1" ref="A271" ca="1">VLOOKUP(RIGHT(CELL("filename",$B268),LEN(CELL("filename",$B268))-FIND("]",CELL("filename",$B268))),'外部インタフェース一覧(計算用)'!$B:$G,6,FALSE)&amp;"_"&amp;$C271&amp;"_new"</f>
        <v>REHABILITATION_PLAN_2024_FORM_0410_2021_other_problems_affect_activities_participation_1_new</v>
      </c>
      <c r="B271" s="171">
        <f>MAX($B$4:$B270)+1</f>
        <v>268</v>
      </c>
      <c r="C271" s="187" t="s">
        <v>6759</v>
      </c>
      <c r="D271" s="173" t="s">
        <v>6760</v>
      </c>
      <c r="E271" s="20" t="str">
        <f ca="1">IF($F271="-", "追加", VLOOKUP($A271, summary!$H:$O, 6, FALSE))</f>
        <v>追加</v>
      </c>
      <c r="F271" s="20" t="str">
        <f ca="1">IF(VLOOKUP($A271, summary!$H:$O, 7, FALSE)="追加", "-", VLOOKUP($A271, summary!$H:$O, 7, FALSE))</f>
        <v>-</v>
      </c>
      <c r="G271" s="173" t="s">
        <v>6423</v>
      </c>
      <c r="H271" s="173" t="s">
        <v>5334</v>
      </c>
      <c r="I271" s="173">
        <v>234</v>
      </c>
      <c r="J271" s="173"/>
      <c r="K271" s="310"/>
      <c r="L271" s="173"/>
      <c r="M271" s="27"/>
      <c r="N271" s="27" t="s">
        <v>5355</v>
      </c>
      <c r="O271" s="27" t="s">
        <v>5291</v>
      </c>
      <c r="P271" s="178" t="s">
        <v>5335</v>
      </c>
      <c r="Q271" s="298" t="s">
        <v>5336</v>
      </c>
    </row>
    <row r="272" spans="1:17" ht="146.25">
      <c r="A272" s="20" t="str" cm="1">
        <f t="array" aca="1" ref="A272" ca="1">VLOOKUP(RIGHT(CELL("filename",$B269),LEN(CELL("filename",$B269))-FIND("]",CELL("filename",$B269))),'外部インタフェース一覧(計算用)'!$B:$G,6,FALSE)&amp;"_"&amp;$C272&amp;"_new"</f>
        <v>REHABILITATION_PLAN_2024_FORM_0410_2021_other_problems_affect_activities_participation_status_2_new</v>
      </c>
      <c r="B272" s="171">
        <f>MAX($B$4:$B271)+1</f>
        <v>269</v>
      </c>
      <c r="C272" s="187" t="s">
        <v>4893</v>
      </c>
      <c r="D272" s="173" t="s">
        <v>6761</v>
      </c>
      <c r="E272" s="20" t="str">
        <f ca="1">IF($F272="-", "追加", VLOOKUP($A272, summary!$H:$O, 6, FALSE))</f>
        <v>追加</v>
      </c>
      <c r="F272" s="20" t="str">
        <f ca="1">IF(VLOOKUP($A272, summary!$H:$O, 7, FALSE)="追加", "-", VLOOKUP($A272, summary!$H:$O, 7, FALSE))</f>
        <v>-</v>
      </c>
      <c r="G272" s="173" t="s">
        <v>6423</v>
      </c>
      <c r="H272" s="173" t="s">
        <v>5312</v>
      </c>
      <c r="I272" s="173">
        <v>1</v>
      </c>
      <c r="J272" s="173"/>
      <c r="K272" s="310"/>
      <c r="L272" s="173"/>
      <c r="M272" s="27"/>
      <c r="N272" s="27" t="s">
        <v>6708</v>
      </c>
      <c r="O272" s="27"/>
      <c r="P272" s="178"/>
      <c r="Q272" s="298" t="s">
        <v>5263</v>
      </c>
    </row>
    <row r="273" spans="1:17" ht="135">
      <c r="A273" s="20" t="str" cm="1">
        <f t="array" aca="1" ref="A273" ca="1">VLOOKUP(RIGHT(CELL("filename",$B270),LEN(CELL("filename",$B270))-FIND("]",CELL("filename",$B270))),'外部インタフェース一覧(計算用)'!$B:$G,6,FALSE)&amp;"_"&amp;$C273&amp;"_new"</f>
        <v>REHABILITATION_PLAN_2024_FORM_0410_2021_other_problems_affect_activities_participation_2_new</v>
      </c>
      <c r="B273" s="171">
        <f>MAX($B$4:$B272)+1</f>
        <v>270</v>
      </c>
      <c r="C273" s="187" t="s">
        <v>4895</v>
      </c>
      <c r="D273" s="173" t="s">
        <v>6762</v>
      </c>
      <c r="E273" s="20" t="str">
        <f ca="1">IF($F273="-", "追加", VLOOKUP($A273, summary!$H:$O, 6, FALSE))</f>
        <v>追加</v>
      </c>
      <c r="F273" s="20" t="str">
        <f ca="1">IF(VLOOKUP($A273, summary!$H:$O, 7, FALSE)="追加", "-", VLOOKUP($A273, summary!$H:$O, 7, FALSE))</f>
        <v>-</v>
      </c>
      <c r="G273" s="173" t="s">
        <v>6423</v>
      </c>
      <c r="H273" s="173" t="s">
        <v>5334</v>
      </c>
      <c r="I273" s="173">
        <v>234</v>
      </c>
      <c r="J273" s="173"/>
      <c r="K273" s="310"/>
      <c r="L273" s="173"/>
      <c r="M273" s="27"/>
      <c r="N273" s="27" t="s">
        <v>5326</v>
      </c>
      <c r="O273" s="27" t="s">
        <v>5291</v>
      </c>
      <c r="P273" s="178" t="s">
        <v>5335</v>
      </c>
      <c r="Q273" s="298" t="s">
        <v>5336</v>
      </c>
    </row>
    <row r="274" spans="1:17" ht="146.25">
      <c r="A274" s="20" t="str" cm="1">
        <f t="array" aca="1" ref="A274" ca="1">VLOOKUP(RIGHT(CELL("filename",$B271),LEN(CELL("filename",$B271))-FIND("]",CELL("filename",$B271))),'外部インタフェース一覧(計算用)'!$B:$G,6,FALSE)&amp;"_"&amp;$C274&amp;"_new"</f>
        <v>REHABILITATION_PLAN_2024_FORM_0410_2021_other_problems_affect_activities_participation_status_3_new</v>
      </c>
      <c r="B274" s="171">
        <f>MAX($B$4:$B273)+1</f>
        <v>271</v>
      </c>
      <c r="C274" s="187" t="s">
        <v>4897</v>
      </c>
      <c r="D274" s="173" t="s">
        <v>6763</v>
      </c>
      <c r="E274" s="20" t="str">
        <f ca="1">IF($F274="-", "追加", VLOOKUP($A274, summary!$H:$O, 6, FALSE))</f>
        <v>追加</v>
      </c>
      <c r="F274" s="20" t="str">
        <f ca="1">IF(VLOOKUP($A274, summary!$H:$O, 7, FALSE)="追加", "-", VLOOKUP($A274, summary!$H:$O, 7, FALSE))</f>
        <v>-</v>
      </c>
      <c r="G274" s="173" t="s">
        <v>6423</v>
      </c>
      <c r="H274" s="173" t="s">
        <v>5312</v>
      </c>
      <c r="I274" s="173">
        <v>1</v>
      </c>
      <c r="J274" s="173"/>
      <c r="K274" s="310"/>
      <c r="L274" s="173"/>
      <c r="M274" s="27"/>
      <c r="N274" s="27" t="s">
        <v>6708</v>
      </c>
      <c r="O274" s="27"/>
      <c r="P274" s="178"/>
      <c r="Q274" s="298" t="s">
        <v>5263</v>
      </c>
    </row>
    <row r="275" spans="1:17" ht="135">
      <c r="A275" s="20" t="str" cm="1">
        <f t="array" aca="1" ref="A275" ca="1">VLOOKUP(RIGHT(CELL("filename",$B272),LEN(CELL("filename",$B272))-FIND("]",CELL("filename",$B272))),'外部インタフェース一覧(計算用)'!$B:$G,6,FALSE)&amp;"_"&amp;$C275&amp;"_new"</f>
        <v>REHABILITATION_PLAN_2024_FORM_0410_2021_other_problems_affect_activities_participation_3_new</v>
      </c>
      <c r="B275" s="171">
        <f>MAX($B$4:$B274)+1</f>
        <v>272</v>
      </c>
      <c r="C275" s="187" t="s">
        <v>4899</v>
      </c>
      <c r="D275" s="173" t="s">
        <v>6764</v>
      </c>
      <c r="E275" s="20" t="str">
        <f ca="1">IF($F275="-", "追加", VLOOKUP($A275, summary!$H:$O, 6, FALSE))</f>
        <v>追加</v>
      </c>
      <c r="F275" s="20" t="str">
        <f ca="1">IF(VLOOKUP($A275, summary!$H:$O, 7, FALSE)="追加", "-", VLOOKUP($A275, summary!$H:$O, 7, FALSE))</f>
        <v>-</v>
      </c>
      <c r="G275" s="173" t="s">
        <v>6423</v>
      </c>
      <c r="H275" s="173" t="s">
        <v>5334</v>
      </c>
      <c r="I275" s="173">
        <v>234</v>
      </c>
      <c r="J275" s="173"/>
      <c r="K275" s="310"/>
      <c r="L275" s="173"/>
      <c r="M275" s="27"/>
      <c r="N275" s="27" t="s">
        <v>5326</v>
      </c>
      <c r="O275" s="27" t="s">
        <v>5291</v>
      </c>
      <c r="P275" s="178" t="s">
        <v>5335</v>
      </c>
      <c r="Q275" s="298" t="s">
        <v>5336</v>
      </c>
    </row>
    <row r="276" spans="1:17" ht="146.25">
      <c r="A276" s="20" t="str" cm="1">
        <f t="array" aca="1" ref="A276" ca="1">VLOOKUP(RIGHT(CELL("filename",$B273),LEN(CELL("filename",$B273))-FIND("]",CELL("filename",$B273))),'外部インタフェース一覧(計算用)'!$B:$G,6,FALSE)&amp;"_"&amp;$C276&amp;"_new"</f>
        <v>REHABILITATION_PLAN_2024_FORM_0410_2021_other_problems_affect_activities_participation_status_4_new</v>
      </c>
      <c r="B276" s="171">
        <f>MAX($B$4:$B275)+1</f>
        <v>273</v>
      </c>
      <c r="C276" s="187" t="s">
        <v>4901</v>
      </c>
      <c r="D276" s="173" t="s">
        <v>6765</v>
      </c>
      <c r="E276" s="20" t="str">
        <f ca="1">IF($F276="-", "追加", VLOOKUP($A276, summary!$H:$O, 6, FALSE))</f>
        <v>追加</v>
      </c>
      <c r="F276" s="20" t="str">
        <f ca="1">IF(VLOOKUP($A276, summary!$H:$O, 7, FALSE)="追加", "-", VLOOKUP($A276, summary!$H:$O, 7, FALSE))</f>
        <v>-</v>
      </c>
      <c r="G276" s="173" t="s">
        <v>6423</v>
      </c>
      <c r="H276" s="173" t="s">
        <v>5312</v>
      </c>
      <c r="I276" s="173">
        <v>1</v>
      </c>
      <c r="J276" s="173"/>
      <c r="K276" s="310"/>
      <c r="L276" s="173"/>
      <c r="M276" s="27"/>
      <c r="N276" s="27" t="s">
        <v>6708</v>
      </c>
      <c r="O276" s="27"/>
      <c r="P276" s="178"/>
      <c r="Q276" s="298" t="s">
        <v>5263</v>
      </c>
    </row>
    <row r="277" spans="1:17" ht="135">
      <c r="A277" s="20" t="str" cm="1">
        <f t="array" aca="1" ref="A277" ca="1">VLOOKUP(RIGHT(CELL("filename",$B274),LEN(CELL("filename",$B274))-FIND("]",CELL("filename",$B274))),'外部インタフェース一覧(計算用)'!$B:$G,6,FALSE)&amp;"_"&amp;$C277&amp;"_new"</f>
        <v>REHABILITATION_PLAN_2024_FORM_0410_2021_other_problems_affect_activities_participation_4_new</v>
      </c>
      <c r="B277" s="171">
        <f>MAX($B$4:$B276)+1</f>
        <v>274</v>
      </c>
      <c r="C277" s="187" t="s">
        <v>4903</v>
      </c>
      <c r="D277" s="173" t="s">
        <v>6766</v>
      </c>
      <c r="E277" s="20" t="str">
        <f ca="1">IF($F277="-", "追加", VLOOKUP($A277, summary!$H:$O, 6, FALSE))</f>
        <v>追加</v>
      </c>
      <c r="F277" s="20" t="str">
        <f ca="1">IF(VLOOKUP($A277, summary!$H:$O, 7, FALSE)="追加", "-", VLOOKUP($A277, summary!$H:$O, 7, FALSE))</f>
        <v>-</v>
      </c>
      <c r="G277" s="173" t="s">
        <v>6423</v>
      </c>
      <c r="H277" s="173" t="s">
        <v>5334</v>
      </c>
      <c r="I277" s="173">
        <v>234</v>
      </c>
      <c r="J277" s="173"/>
      <c r="K277" s="310"/>
      <c r="L277" s="173"/>
      <c r="M277" s="27"/>
      <c r="N277" s="27" t="s">
        <v>5326</v>
      </c>
      <c r="O277" s="27" t="s">
        <v>5291</v>
      </c>
      <c r="P277" s="178" t="s">
        <v>5335</v>
      </c>
      <c r="Q277" s="298" t="s">
        <v>5336</v>
      </c>
    </row>
    <row r="278" spans="1:17" ht="90">
      <c r="A278" s="20" t="str" cm="1">
        <f t="array" aca="1" ref="A278" ca="1">VLOOKUP(RIGHT(CELL("filename",$B275),LEN(CELL("filename",$B275))-FIND("]",CELL("filename",$B275))),'外部インタフェース一覧(計算用)'!$B:$G,6,FALSE)&amp;"_"&amp;$C278&amp;"_new"</f>
        <v>REHABILITATION_PLAN_2024_FORM_0410_2021_visit_frequency_flag_new</v>
      </c>
      <c r="B278" s="171">
        <f>MAX($B$4:$B277)+1</f>
        <v>275</v>
      </c>
      <c r="C278" s="187" t="s">
        <v>2530</v>
      </c>
      <c r="D278" s="173" t="s">
        <v>6767</v>
      </c>
      <c r="E278" s="20" t="str">
        <f ca="1">IF($F278="-", "追加", VLOOKUP($A278, summary!$H:$O, 6, FALSE))</f>
        <v>追加</v>
      </c>
      <c r="F278" s="20" t="str">
        <f ca="1">IF(VLOOKUP($A278, summary!$H:$O, 7, FALSE)="追加", "-", VLOOKUP($A278, summary!$H:$O, 7, FALSE))</f>
        <v>-</v>
      </c>
      <c r="G278" s="173" t="s">
        <v>5492</v>
      </c>
      <c r="H278" s="173" t="s">
        <v>6490</v>
      </c>
      <c r="I278" s="173">
        <v>10</v>
      </c>
      <c r="J278" s="173"/>
      <c r="K278" s="399"/>
      <c r="L278" s="173"/>
      <c r="M278" s="27"/>
      <c r="N278" s="394"/>
      <c r="O278" s="27"/>
      <c r="P278" s="178" t="s">
        <v>5335</v>
      </c>
      <c r="Q278" s="400" t="s">
        <v>6491</v>
      </c>
    </row>
    <row r="279" spans="1:17" ht="90">
      <c r="A279" s="20" t="str" cm="1">
        <f t="array" aca="1" ref="A279" ca="1">VLOOKUP(RIGHT(CELL("filename",$B276),LEN(CELL("filename",$B276))-FIND("]",CELL("filename",$B276))),'外部インタフェース一覧(計算用)'!$B:$G,6,FALSE)&amp;"_"&amp;$C279&amp;"_new"</f>
        <v>REHABILITATION_PLAN_2024_FORM_0410_2021_use_time_flag_new</v>
      </c>
      <c r="B279" s="171">
        <f>MAX($B$4:$B278)+1</f>
        <v>276</v>
      </c>
      <c r="C279" s="187" t="s">
        <v>2534</v>
      </c>
      <c r="D279" s="173" t="s">
        <v>6768</v>
      </c>
      <c r="E279" s="20" t="str">
        <f ca="1">IF($F279="-", "追加", VLOOKUP($A279, summary!$H:$O, 6, FALSE))</f>
        <v>追加</v>
      </c>
      <c r="F279" s="20" t="str">
        <f ca="1">IF(VLOOKUP($A279, summary!$H:$O, 7, FALSE)="追加", "-", VLOOKUP($A279, summary!$H:$O, 7, FALSE))</f>
        <v>-</v>
      </c>
      <c r="G279" s="173" t="s">
        <v>5492</v>
      </c>
      <c r="H279" s="173" t="s">
        <v>6490</v>
      </c>
      <c r="I279" s="173">
        <v>10</v>
      </c>
      <c r="J279" s="173"/>
      <c r="K279" s="399"/>
      <c r="L279" s="173"/>
      <c r="M279" s="27"/>
      <c r="N279" s="394"/>
      <c r="O279" s="27"/>
      <c r="P279" s="178" t="s">
        <v>5335</v>
      </c>
      <c r="Q279" s="400" t="s">
        <v>6491</v>
      </c>
    </row>
    <row r="280" spans="1:17" ht="56.25" customHeight="1">
      <c r="A280" s="20" t="str" cm="1">
        <f t="array" aca="1" ref="A280" ca="1">VLOOKUP(RIGHT(CELL("filename",$B277),LEN(CELL("filename",$B277))-FIND("]",CELL("filename",$B277))),'外部インタフェース一覧(計算用)'!$B:$G,6,FALSE)&amp;"_"&amp;$C280&amp;"_new"</f>
        <v>REHABILITATION_PLAN_2024_FORM_0410_2021_service_1_assignment_new</v>
      </c>
      <c r="B280" s="171">
        <f>MAX($B$4:$B279)+1</f>
        <v>277</v>
      </c>
      <c r="C280" s="187" t="s">
        <v>4907</v>
      </c>
      <c r="D280" s="173" t="s">
        <v>4908</v>
      </c>
      <c r="E280" s="20" t="str">
        <f ca="1">IF($F280="-", "追加", VLOOKUP($A280, summary!$H:$O, 6, FALSE))</f>
        <v>追加</v>
      </c>
      <c r="F280" s="20" t="str">
        <f ca="1">IF(VLOOKUP($A280, summary!$H:$O, 7, FALSE)="追加", "-", VLOOKUP($A280, summary!$H:$O, 7, FALSE))</f>
        <v>-</v>
      </c>
      <c r="G280" s="173" t="s">
        <v>5295</v>
      </c>
      <c r="H280" s="173" t="s">
        <v>5511</v>
      </c>
      <c r="I280" s="174">
        <v>8</v>
      </c>
      <c r="J280" s="173"/>
      <c r="K280" s="310" t="s">
        <v>5323</v>
      </c>
      <c r="L280" s="173"/>
      <c r="M280" s="27"/>
      <c r="N280" s="182" t="s">
        <v>6769</v>
      </c>
      <c r="O280" s="27"/>
      <c r="P280" s="178"/>
      <c r="Q280" s="298" t="s">
        <v>5501</v>
      </c>
    </row>
    <row r="281" spans="1:17" ht="90">
      <c r="A281" s="20" t="str" cm="1">
        <f t="array" aca="1" ref="A281" ca="1">VLOOKUP(RIGHT(CELL("filename",$B278),LEN(CELL("filename",$B278))-FIND("]",CELL("filename",$B278))),'外部インタフェース一覧(計算用)'!$B:$G,6,FALSE)&amp;"_"&amp;$C281&amp;"_new"</f>
        <v>REHABILITATION_PLAN_2024_FORM_0410_2021_service_1_period_new</v>
      </c>
      <c r="B281" s="171">
        <f>MAX($B$4:$B280)+1</f>
        <v>278</v>
      </c>
      <c r="C281" s="187" t="s">
        <v>4909</v>
      </c>
      <c r="D281" s="173" t="s">
        <v>6770</v>
      </c>
      <c r="E281" s="20" t="str">
        <f ca="1">IF($F281="-", "追加", VLOOKUP($A281, summary!$H:$O, 6, FALSE))</f>
        <v>追加</v>
      </c>
      <c r="F281" s="20" t="str">
        <f ca="1">IF(VLOOKUP($A281, summary!$H:$O, 7, FALSE)="追加", "-", VLOOKUP($A281, summary!$H:$O, 7, FALSE))</f>
        <v>-</v>
      </c>
      <c r="G281" s="173" t="s">
        <v>5386</v>
      </c>
      <c r="H281" s="173" t="s">
        <v>5299</v>
      </c>
      <c r="I281" s="173">
        <v>2</v>
      </c>
      <c r="J281" s="173">
        <v>1</v>
      </c>
      <c r="K281" s="310" t="s">
        <v>5323</v>
      </c>
      <c r="L281" s="173"/>
      <c r="M281" s="27"/>
      <c r="N281" s="27" t="s">
        <v>5355</v>
      </c>
      <c r="O281" s="27" t="s">
        <v>6771</v>
      </c>
      <c r="P281" s="178"/>
      <c r="Q281" s="298" t="s">
        <v>6772</v>
      </c>
    </row>
    <row r="282" spans="1:17" ht="56.25" customHeight="1">
      <c r="A282" s="20" t="str" cm="1">
        <f t="array" aca="1" ref="A282" ca="1">VLOOKUP(RIGHT(CELL("filename",$B279),LEN(CELL("filename",$B279))-FIND("]",CELL("filename",$B279))),'外部インタフェース一覧(計算用)'!$B:$G,6,FALSE)&amp;"_"&amp;$C282&amp;"_new"</f>
        <v>REHABILITATION_PLAN_2024_FORM_0410_2021_service_1_support_detail_1_new</v>
      </c>
      <c r="B282" s="171">
        <f>MAX($B$4:$B281)+1</f>
        <v>279</v>
      </c>
      <c r="C282" s="187" t="s">
        <v>4911</v>
      </c>
      <c r="D282" s="173" t="s">
        <v>4912</v>
      </c>
      <c r="E282" s="20" t="str">
        <f ca="1">IF($F282="-", "追加", VLOOKUP($A282, summary!$H:$O, 6, FALSE))</f>
        <v>追加</v>
      </c>
      <c r="F282" s="20" t="str">
        <f ca="1">IF(VLOOKUP($A282, summary!$H:$O, 7, FALSE)="追加", "-", VLOOKUP($A282, summary!$H:$O, 7, FALSE))</f>
        <v>-</v>
      </c>
      <c r="G282" s="27" t="s">
        <v>6423</v>
      </c>
      <c r="H282" s="27" t="s">
        <v>5312</v>
      </c>
      <c r="I282" s="173">
        <v>2</v>
      </c>
      <c r="J282" s="310"/>
      <c r="K282" s="310" t="s">
        <v>5323</v>
      </c>
      <c r="L282" s="173"/>
      <c r="M282" s="27"/>
      <c r="N282" s="27" t="s">
        <v>6773</v>
      </c>
      <c r="O282" s="27"/>
      <c r="P282" s="27"/>
      <c r="Q282" s="298" t="s">
        <v>5501</v>
      </c>
    </row>
    <row r="283" spans="1:17" ht="56.25" customHeight="1">
      <c r="A283" s="20" t="str" cm="1">
        <f t="array" aca="1" ref="A283" ca="1">VLOOKUP(RIGHT(CELL("filename",$B280),LEN(CELL("filename",$B280))-FIND("]",CELL("filename",$B280))),'外部インタフェース一覧(計算用)'!$B:$G,6,FALSE)&amp;"_"&amp;$C283&amp;"_new"</f>
        <v>REHABILITATION_PLAN_2024_FORM_0410_2021_service_1_frequency_times_1_new</v>
      </c>
      <c r="B283" s="171">
        <f>MAX($B$4:$B282)+1</f>
        <v>280</v>
      </c>
      <c r="C283" s="187" t="s">
        <v>4913</v>
      </c>
      <c r="D283" s="173" t="s">
        <v>4914</v>
      </c>
      <c r="E283" s="20" t="str">
        <f ca="1">IF($F283="-", "追加", VLOOKUP($A283, summary!$H:$O, 6, FALSE))</f>
        <v>追加</v>
      </c>
      <c r="F283" s="20" t="str">
        <f ca="1">IF(VLOOKUP($A283, summary!$H:$O, 7, FALSE)="追加", "-", VLOOKUP($A283, summary!$H:$O, 7, FALSE))</f>
        <v>-</v>
      </c>
      <c r="G283" s="173" t="s">
        <v>5386</v>
      </c>
      <c r="H283" s="173" t="s">
        <v>5312</v>
      </c>
      <c r="I283" s="173">
        <v>2</v>
      </c>
      <c r="J283" s="173"/>
      <c r="K283" s="310" t="s">
        <v>5323</v>
      </c>
      <c r="L283" s="173"/>
      <c r="M283" s="27"/>
      <c r="N283" s="27" t="s">
        <v>5355</v>
      </c>
      <c r="O283" s="27" t="s">
        <v>6774</v>
      </c>
      <c r="P283" s="178"/>
      <c r="Q283" s="298" t="s">
        <v>5310</v>
      </c>
    </row>
    <row r="284" spans="1:17" ht="56.25" customHeight="1">
      <c r="A284" s="20" t="str" cm="1">
        <f t="array" aca="1" ref="A284" ca="1">VLOOKUP(RIGHT(CELL("filename",$B281),LEN(CELL("filename",$B281))-FIND("]",CELL("filename",$B281))),'外部インタフェース一覧(計算用)'!$B:$G,6,FALSE)&amp;"_"&amp;$C284&amp;"_new"</f>
        <v>REHABILITATION_PLAN_2024_FORM_0410_2021_service_1_time_1_new</v>
      </c>
      <c r="B284" s="171">
        <f>MAX($B$4:$B283)+1</f>
        <v>281</v>
      </c>
      <c r="C284" s="187" t="s">
        <v>4915</v>
      </c>
      <c r="D284" s="173" t="s">
        <v>4916</v>
      </c>
      <c r="E284" s="20" t="str">
        <f ca="1">IF($F284="-", "追加", VLOOKUP($A284, summary!$H:$O, 6, FALSE))</f>
        <v>追加</v>
      </c>
      <c r="F284" s="20" t="str">
        <f ca="1">IF(VLOOKUP($A284, summary!$H:$O, 7, FALSE)="追加", "-", VLOOKUP($A284, summary!$H:$O, 7, FALSE))</f>
        <v>-</v>
      </c>
      <c r="G284" s="173" t="s">
        <v>5386</v>
      </c>
      <c r="H284" s="173" t="s">
        <v>5312</v>
      </c>
      <c r="I284" s="173">
        <v>4</v>
      </c>
      <c r="J284" s="173"/>
      <c r="K284" s="310" t="s">
        <v>5323</v>
      </c>
      <c r="L284" s="173"/>
      <c r="M284" s="27"/>
      <c r="N284" s="27" t="s">
        <v>5355</v>
      </c>
      <c r="O284" s="27" t="s">
        <v>6775</v>
      </c>
      <c r="P284" s="178"/>
      <c r="Q284" s="298" t="s">
        <v>5389</v>
      </c>
    </row>
    <row r="285" spans="1:17" ht="101.25">
      <c r="A285" s="20" t="str" cm="1">
        <f t="array" aca="1" ref="A285" ca="1">VLOOKUP(RIGHT(CELL("filename",$B282),LEN(CELL("filename",$B282))-FIND("]",CELL("filename",$B282))),'外部インタフェース一覧(計算用)'!$B:$G,6,FALSE)&amp;"_"&amp;$C285&amp;"_new"</f>
        <v>REHABILITATION_PLAN_2024_FORM_0410_2021_service_1_support_detail_2_new</v>
      </c>
      <c r="B285" s="171">
        <f>MAX($B$4:$B284)+1</f>
        <v>282</v>
      </c>
      <c r="C285" s="187" t="s">
        <v>4917</v>
      </c>
      <c r="D285" s="173" t="s">
        <v>4918</v>
      </c>
      <c r="E285" s="20" t="str">
        <f ca="1">IF($F285="-", "追加", VLOOKUP($A285, summary!$H:$O, 6, FALSE))</f>
        <v>追加</v>
      </c>
      <c r="F285" s="20" t="str">
        <f ca="1">IF(VLOOKUP($A285, summary!$H:$O, 7, FALSE)="追加", "-", VLOOKUP($A285, summary!$H:$O, 7, FALSE))</f>
        <v>-</v>
      </c>
      <c r="G285" s="27" t="s">
        <v>6423</v>
      </c>
      <c r="H285" s="27" t="s">
        <v>5312</v>
      </c>
      <c r="I285" s="173">
        <v>2</v>
      </c>
      <c r="J285" s="310"/>
      <c r="K285" s="310"/>
      <c r="L285" s="173"/>
      <c r="M285" s="27"/>
      <c r="N285" s="27" t="s">
        <v>6773</v>
      </c>
      <c r="O285" s="27"/>
      <c r="P285" s="27"/>
      <c r="Q285" s="298" t="s">
        <v>5501</v>
      </c>
    </row>
    <row r="286" spans="1:17" ht="56.25" customHeight="1">
      <c r="A286" s="20" t="str" cm="1">
        <f t="array" aca="1" ref="A286" ca="1">VLOOKUP(RIGHT(CELL("filename",$B283),LEN(CELL("filename",$B283))-FIND("]",CELL("filename",$B283))),'外部インタフェース一覧(計算用)'!$B:$G,6,FALSE)&amp;"_"&amp;$C286&amp;"_new"</f>
        <v>REHABILITATION_PLAN_2024_FORM_0410_2021_service_1_frequency_times_2_new</v>
      </c>
      <c r="B286" s="171">
        <f>MAX($B$4:$B285)+1</f>
        <v>283</v>
      </c>
      <c r="C286" s="187" t="s">
        <v>4919</v>
      </c>
      <c r="D286" s="173" t="s">
        <v>4920</v>
      </c>
      <c r="E286" s="20" t="str">
        <f ca="1">IF($F286="-", "追加", VLOOKUP($A286, summary!$H:$O, 6, FALSE))</f>
        <v>追加</v>
      </c>
      <c r="F286" s="20" t="str">
        <f ca="1">IF(VLOOKUP($A286, summary!$H:$O, 7, FALSE)="追加", "-", VLOOKUP($A286, summary!$H:$O, 7, FALSE))</f>
        <v>-</v>
      </c>
      <c r="G286" s="173" t="s">
        <v>5386</v>
      </c>
      <c r="H286" s="173" t="s">
        <v>5312</v>
      </c>
      <c r="I286" s="173">
        <v>2</v>
      </c>
      <c r="J286" s="173"/>
      <c r="K286" s="310"/>
      <c r="L286" s="173"/>
      <c r="M286" s="27"/>
      <c r="N286" s="27" t="s">
        <v>5355</v>
      </c>
      <c r="O286" s="27" t="s">
        <v>6774</v>
      </c>
      <c r="P286" s="178"/>
      <c r="Q286" s="298" t="s">
        <v>5310</v>
      </c>
    </row>
    <row r="287" spans="1:17" ht="56.25" customHeight="1">
      <c r="A287" s="20" t="str" cm="1">
        <f t="array" aca="1" ref="A287" ca="1">VLOOKUP(RIGHT(CELL("filename",$B284),LEN(CELL("filename",$B284))-FIND("]",CELL("filename",$B284))),'外部インタフェース一覧(計算用)'!$B:$G,6,FALSE)&amp;"_"&amp;$C287&amp;"_new"</f>
        <v>REHABILITATION_PLAN_2024_FORM_0410_2021_service_1_time_2_new</v>
      </c>
      <c r="B287" s="171">
        <f>MAX($B$4:$B286)+1</f>
        <v>284</v>
      </c>
      <c r="C287" s="187" t="s">
        <v>4921</v>
      </c>
      <c r="D287" s="173" t="s">
        <v>4922</v>
      </c>
      <c r="E287" s="20" t="str">
        <f ca="1">IF($F287="-", "追加", VLOOKUP($A287, summary!$H:$O, 6, FALSE))</f>
        <v>追加</v>
      </c>
      <c r="F287" s="20" t="str">
        <f ca="1">IF(VLOOKUP($A287, summary!$H:$O, 7, FALSE)="追加", "-", VLOOKUP($A287, summary!$H:$O, 7, FALSE))</f>
        <v>-</v>
      </c>
      <c r="G287" s="173" t="s">
        <v>5386</v>
      </c>
      <c r="H287" s="173" t="s">
        <v>5312</v>
      </c>
      <c r="I287" s="173">
        <v>4</v>
      </c>
      <c r="J287" s="173"/>
      <c r="K287" s="310"/>
      <c r="L287" s="173"/>
      <c r="M287" s="27"/>
      <c r="N287" s="27" t="s">
        <v>5355</v>
      </c>
      <c r="O287" s="27" t="s">
        <v>6775</v>
      </c>
      <c r="P287" s="178"/>
      <c r="Q287" s="298" t="s">
        <v>5389</v>
      </c>
    </row>
    <row r="288" spans="1:17" ht="56.25" customHeight="1">
      <c r="A288" s="20" t="str" cm="1">
        <f t="array" aca="1" ref="A288" ca="1">VLOOKUP(RIGHT(CELL("filename",$B285),LEN(CELL("filename",$B285))-FIND("]",CELL("filename",$B285))),'外部インタフェース一覧(計算用)'!$B:$G,6,FALSE)&amp;"_"&amp;$C288&amp;"_new"</f>
        <v>REHABILITATION_PLAN_2024_FORM_0410_2021_service_1_support_detail_3_new</v>
      </c>
      <c r="B288" s="171">
        <f>MAX($B$4:$B287)+1</f>
        <v>285</v>
      </c>
      <c r="C288" s="187" t="s">
        <v>4923</v>
      </c>
      <c r="D288" s="173" t="s">
        <v>4924</v>
      </c>
      <c r="E288" s="20" t="str">
        <f ca="1">IF($F288="-", "追加", VLOOKUP($A288, summary!$H:$O, 6, FALSE))</f>
        <v>追加</v>
      </c>
      <c r="F288" s="20" t="str">
        <f ca="1">IF(VLOOKUP($A288, summary!$H:$O, 7, FALSE)="追加", "-", VLOOKUP($A288, summary!$H:$O, 7, FALSE))</f>
        <v>-</v>
      </c>
      <c r="G288" s="27" t="s">
        <v>6423</v>
      </c>
      <c r="H288" s="27" t="s">
        <v>5312</v>
      </c>
      <c r="I288" s="173">
        <v>2</v>
      </c>
      <c r="J288" s="310"/>
      <c r="K288" s="310"/>
      <c r="L288" s="173"/>
      <c r="M288" s="27"/>
      <c r="N288" s="27" t="s">
        <v>6398</v>
      </c>
      <c r="O288" s="27"/>
      <c r="P288" s="27"/>
      <c r="Q288" s="298" t="s">
        <v>5501</v>
      </c>
    </row>
    <row r="289" spans="1:17" ht="56.25" customHeight="1">
      <c r="A289" s="20" t="str" cm="1">
        <f t="array" aca="1" ref="A289" ca="1">VLOOKUP(RIGHT(CELL("filename",$B286),LEN(CELL("filename",$B286))-FIND("]",CELL("filename",$B286))),'外部インタフェース一覧(計算用)'!$B:$G,6,FALSE)&amp;"_"&amp;$C289&amp;"_new"</f>
        <v>REHABILITATION_PLAN_2024_FORM_0410_2021_service_1_frequency_times_3_new</v>
      </c>
      <c r="B289" s="171">
        <f>MAX($B$4:$B288)+1</f>
        <v>286</v>
      </c>
      <c r="C289" s="187" t="s">
        <v>4925</v>
      </c>
      <c r="D289" s="173" t="s">
        <v>4926</v>
      </c>
      <c r="E289" s="20" t="str">
        <f ca="1">IF($F289="-", "追加", VLOOKUP($A289, summary!$H:$O, 6, FALSE))</f>
        <v>追加</v>
      </c>
      <c r="F289" s="20" t="str">
        <f ca="1">IF(VLOOKUP($A289, summary!$H:$O, 7, FALSE)="追加", "-", VLOOKUP($A289, summary!$H:$O, 7, FALSE))</f>
        <v>-</v>
      </c>
      <c r="G289" s="173" t="s">
        <v>5386</v>
      </c>
      <c r="H289" s="173" t="s">
        <v>5312</v>
      </c>
      <c r="I289" s="173">
        <v>2</v>
      </c>
      <c r="J289" s="173"/>
      <c r="K289" s="310"/>
      <c r="L289" s="173"/>
      <c r="M289" s="27"/>
      <c r="N289" s="27" t="s">
        <v>5355</v>
      </c>
      <c r="O289" s="27" t="s">
        <v>6774</v>
      </c>
      <c r="P289" s="178"/>
      <c r="Q289" s="298" t="s">
        <v>5310</v>
      </c>
    </row>
    <row r="290" spans="1:17" ht="56.25" customHeight="1">
      <c r="A290" s="20" t="str" cm="1">
        <f t="array" aca="1" ref="A290" ca="1">VLOOKUP(RIGHT(CELL("filename",$B287),LEN(CELL("filename",$B287))-FIND("]",CELL("filename",$B287))),'外部インタフェース一覧(計算用)'!$B:$G,6,FALSE)&amp;"_"&amp;$C290&amp;"_new"</f>
        <v>REHABILITATION_PLAN_2024_FORM_0410_2021_service_1_time_3_new</v>
      </c>
      <c r="B290" s="171">
        <f>MAX($B$4:$B289)+1</f>
        <v>287</v>
      </c>
      <c r="C290" s="187" t="s">
        <v>4927</v>
      </c>
      <c r="D290" s="173" t="s">
        <v>4928</v>
      </c>
      <c r="E290" s="20" t="str">
        <f ca="1">IF($F290="-", "追加", VLOOKUP($A290, summary!$H:$O, 6, FALSE))</f>
        <v>追加</v>
      </c>
      <c r="F290" s="20" t="str">
        <f ca="1">IF(VLOOKUP($A290, summary!$H:$O, 7, FALSE)="追加", "-", VLOOKUP($A290, summary!$H:$O, 7, FALSE))</f>
        <v>-</v>
      </c>
      <c r="G290" s="173" t="s">
        <v>5386</v>
      </c>
      <c r="H290" s="173" t="s">
        <v>5312</v>
      </c>
      <c r="I290" s="173">
        <v>4</v>
      </c>
      <c r="J290" s="173"/>
      <c r="K290" s="310"/>
      <c r="L290" s="173"/>
      <c r="M290" s="27"/>
      <c r="N290" s="27" t="s">
        <v>5355</v>
      </c>
      <c r="O290" s="27" t="s">
        <v>6775</v>
      </c>
      <c r="P290" s="178"/>
      <c r="Q290" s="298" t="s">
        <v>5389</v>
      </c>
    </row>
    <row r="291" spans="1:17" ht="56.25" customHeight="1">
      <c r="A291" s="20" t="str" cm="1">
        <f t="array" aca="1" ref="A291" ca="1">VLOOKUP(RIGHT(CELL("filename",$B288),LEN(CELL("filename",$B288))-FIND("]",CELL("filename",$B288))),'外部インタフェース一覧(計算用)'!$B:$G,6,FALSE)&amp;"_"&amp;$C291&amp;"_new"</f>
        <v>REHABILITATION_PLAN_2024_FORM_0410_2021_service_1_himself_or_family_routine_work_01_new</v>
      </c>
      <c r="B291" s="171">
        <f>MAX($B$4:$B290)+1</f>
        <v>288</v>
      </c>
      <c r="C291" s="187" t="s">
        <v>4929</v>
      </c>
      <c r="D291" s="173" t="s">
        <v>4930</v>
      </c>
      <c r="E291" s="20" t="str">
        <f ca="1">IF($F291="-", "追加", VLOOKUP($A291, summary!$H:$O, 6, FALSE))</f>
        <v>追加</v>
      </c>
      <c r="F291" s="20" t="str">
        <f ca="1">IF(VLOOKUP($A291, summary!$H:$O, 7, FALSE)="追加", "-", VLOOKUP($A291, summary!$H:$O, 7, FALSE))</f>
        <v>-</v>
      </c>
      <c r="G291" s="27" t="s">
        <v>6423</v>
      </c>
      <c r="H291" s="27" t="s">
        <v>5334</v>
      </c>
      <c r="I291" s="173">
        <v>234</v>
      </c>
      <c r="J291" s="310"/>
      <c r="K291" s="310"/>
      <c r="L291" s="173"/>
      <c r="M291" s="27"/>
      <c r="N291" s="27"/>
      <c r="O291" s="27"/>
      <c r="P291" s="27" t="s">
        <v>5335</v>
      </c>
      <c r="Q291" s="298" t="s">
        <v>5336</v>
      </c>
    </row>
    <row r="292" spans="1:17" ht="56.25" customHeight="1">
      <c r="A292" s="20" t="str" cm="1">
        <f t="array" aca="1" ref="A292" ca="1">VLOOKUP(RIGHT(CELL("filename",$B289),LEN(CELL("filename",$B289))-FIND("]",CELL("filename",$B289))),'外部インタフェース一覧(計算用)'!$B:$G,6,FALSE)&amp;"_"&amp;$C292&amp;"_new"</f>
        <v>REHABILITATION_PLAN_2024_FORM_0410_2021_service_2_assignment_new</v>
      </c>
      <c r="B292" s="171">
        <f>MAX($B$4:$B291)+1</f>
        <v>289</v>
      </c>
      <c r="C292" s="187" t="s">
        <v>4931</v>
      </c>
      <c r="D292" s="173" t="s">
        <v>4932</v>
      </c>
      <c r="E292" s="20" t="str">
        <f ca="1">IF($F292="-", "追加", VLOOKUP($A292, summary!$H:$O, 6, FALSE))</f>
        <v>追加</v>
      </c>
      <c r="F292" s="20" t="str">
        <f ca="1">IF(VLOOKUP($A292, summary!$H:$O, 7, FALSE)="追加", "-", VLOOKUP($A292, summary!$H:$O, 7, FALSE))</f>
        <v>-</v>
      </c>
      <c r="G292" s="173" t="s">
        <v>5295</v>
      </c>
      <c r="H292" s="173" t="s">
        <v>5511</v>
      </c>
      <c r="I292" s="174">
        <v>8</v>
      </c>
      <c r="J292" s="173"/>
      <c r="K292" s="310"/>
      <c r="L292" s="173"/>
      <c r="M292" s="27"/>
      <c r="N292" s="182" t="s">
        <v>6776</v>
      </c>
      <c r="O292" s="27"/>
      <c r="P292" s="178"/>
      <c r="Q292" s="298" t="s">
        <v>5501</v>
      </c>
    </row>
    <row r="293" spans="1:17" ht="56.25" customHeight="1">
      <c r="A293" s="20" t="str" cm="1">
        <f t="array" aca="1" ref="A293" ca="1">VLOOKUP(RIGHT(CELL("filename",$B290),LEN(CELL("filename",$B290))-FIND("]",CELL("filename",$B290))),'外部インタフェース一覧(計算用)'!$B:$G,6,FALSE)&amp;"_"&amp;$C293&amp;"_new"</f>
        <v>REHABILITATION_PLAN_2024_FORM_0410_2021_service_2_period_new</v>
      </c>
      <c r="B293" s="171">
        <f>MAX($B$4:$B292)+1</f>
        <v>290</v>
      </c>
      <c r="C293" s="187" t="s">
        <v>4933</v>
      </c>
      <c r="D293" s="173" t="s">
        <v>4934</v>
      </c>
      <c r="E293" s="20" t="str">
        <f ca="1">IF($F293="-", "追加", VLOOKUP($A293, summary!$H:$O, 6, FALSE))</f>
        <v>追加</v>
      </c>
      <c r="F293" s="20" t="str">
        <f ca="1">IF(VLOOKUP($A293, summary!$H:$O, 7, FALSE)="追加", "-", VLOOKUP($A293, summary!$H:$O, 7, FALSE))</f>
        <v>-</v>
      </c>
      <c r="G293" s="173" t="s">
        <v>5386</v>
      </c>
      <c r="H293" s="173" t="s">
        <v>5299</v>
      </c>
      <c r="I293" s="173">
        <v>2</v>
      </c>
      <c r="J293" s="173">
        <v>1</v>
      </c>
      <c r="K293" s="310"/>
      <c r="L293" s="173"/>
      <c r="M293" s="27"/>
      <c r="N293" s="27" t="s">
        <v>5355</v>
      </c>
      <c r="O293" s="27" t="s">
        <v>6771</v>
      </c>
      <c r="P293" s="178"/>
      <c r="Q293" s="298" t="s">
        <v>6772</v>
      </c>
    </row>
    <row r="294" spans="1:17" ht="56.25" customHeight="1">
      <c r="A294" s="20" t="str" cm="1">
        <f t="array" aca="1" ref="A294" ca="1">VLOOKUP(RIGHT(CELL("filename",$B291),LEN(CELL("filename",$B291))-FIND("]",CELL("filename",$B291))),'外部インタフェース一覧(計算用)'!$B:$G,6,FALSE)&amp;"_"&amp;$C294&amp;"_new"</f>
        <v>REHABILITATION_PLAN_2024_FORM_0410_2021_service_2_support_detail_1_new</v>
      </c>
      <c r="B294" s="171">
        <f>MAX($B$4:$B293)+1</f>
        <v>291</v>
      </c>
      <c r="C294" s="187" t="s">
        <v>4935</v>
      </c>
      <c r="D294" s="173" t="s">
        <v>4936</v>
      </c>
      <c r="E294" s="20" t="str">
        <f ca="1">IF($F294="-", "追加", VLOOKUP($A294, summary!$H:$O, 6, FALSE))</f>
        <v>追加</v>
      </c>
      <c r="F294" s="20" t="str">
        <f ca="1">IF(VLOOKUP($A294, summary!$H:$O, 7, FALSE)="追加", "-", VLOOKUP($A294, summary!$H:$O, 7, FALSE))</f>
        <v>-</v>
      </c>
      <c r="G294" s="27" t="s">
        <v>6423</v>
      </c>
      <c r="H294" s="27" t="s">
        <v>5312</v>
      </c>
      <c r="I294" s="173">
        <v>2</v>
      </c>
      <c r="J294" s="310"/>
      <c r="K294" s="552"/>
      <c r="L294" s="173"/>
      <c r="M294" s="27"/>
      <c r="N294" s="27" t="s">
        <v>6398</v>
      </c>
      <c r="O294" s="549"/>
      <c r="P294" s="27"/>
      <c r="Q294" s="298" t="s">
        <v>5501</v>
      </c>
    </row>
    <row r="295" spans="1:17" ht="56.25" customHeight="1">
      <c r="A295" s="20" t="str" cm="1">
        <f t="array" aca="1" ref="A295" ca="1">VLOOKUP(RIGHT(CELL("filename",$B292),LEN(CELL("filename",$B292))-FIND("]",CELL("filename",$B292))),'外部インタフェース一覧(計算用)'!$B:$G,6,FALSE)&amp;"_"&amp;$C295&amp;"_new"</f>
        <v>REHABILITATION_PLAN_2024_FORM_0410_2021_service_2_frequency_times_1_new</v>
      </c>
      <c r="B295" s="171">
        <f>MAX($B$4:$B294)+1</f>
        <v>292</v>
      </c>
      <c r="C295" s="187" t="s">
        <v>4937</v>
      </c>
      <c r="D295" s="173" t="s">
        <v>4938</v>
      </c>
      <c r="E295" s="20" t="str">
        <f ca="1">IF($F295="-", "追加", VLOOKUP($A295, summary!$H:$O, 6, FALSE))</f>
        <v>追加</v>
      </c>
      <c r="F295" s="20" t="str">
        <f ca="1">IF(VLOOKUP($A295, summary!$H:$O, 7, FALSE)="追加", "-", VLOOKUP($A295, summary!$H:$O, 7, FALSE))</f>
        <v>-</v>
      </c>
      <c r="G295" s="173" t="s">
        <v>5386</v>
      </c>
      <c r="H295" s="173" t="s">
        <v>5312</v>
      </c>
      <c r="I295" s="173">
        <v>2</v>
      </c>
      <c r="J295" s="173"/>
      <c r="K295" s="552"/>
      <c r="L295" s="173"/>
      <c r="M295" s="27"/>
      <c r="N295" s="27" t="s">
        <v>5355</v>
      </c>
      <c r="O295" s="27" t="s">
        <v>6774</v>
      </c>
      <c r="P295" s="178"/>
      <c r="Q295" s="298" t="s">
        <v>5310</v>
      </c>
    </row>
    <row r="296" spans="1:17" ht="56.25" customHeight="1">
      <c r="A296" s="20" t="str" cm="1">
        <f t="array" aca="1" ref="A296" ca="1">VLOOKUP(RIGHT(CELL("filename",$B293),LEN(CELL("filename",$B293))-FIND("]",CELL("filename",$B293))),'外部インタフェース一覧(計算用)'!$B:$G,6,FALSE)&amp;"_"&amp;$C296&amp;"_new"</f>
        <v>REHABILITATION_PLAN_2024_FORM_0410_2021_service_2_time_1_new</v>
      </c>
      <c r="B296" s="171">
        <f>MAX($B$4:$B295)+1</f>
        <v>293</v>
      </c>
      <c r="C296" s="187" t="s">
        <v>4939</v>
      </c>
      <c r="D296" s="173" t="s">
        <v>4940</v>
      </c>
      <c r="E296" s="20" t="str">
        <f ca="1">IF($F296="-", "追加", VLOOKUP($A296, summary!$H:$O, 6, FALSE))</f>
        <v>追加</v>
      </c>
      <c r="F296" s="20" t="str">
        <f ca="1">IF(VLOOKUP($A296, summary!$H:$O, 7, FALSE)="追加", "-", VLOOKUP($A296, summary!$H:$O, 7, FALSE))</f>
        <v>-</v>
      </c>
      <c r="G296" s="173" t="s">
        <v>5386</v>
      </c>
      <c r="H296" s="173" t="s">
        <v>5312</v>
      </c>
      <c r="I296" s="173">
        <v>4</v>
      </c>
      <c r="J296" s="173"/>
      <c r="K296" s="552"/>
      <c r="L296" s="173"/>
      <c r="M296" s="27"/>
      <c r="N296" s="27" t="s">
        <v>5355</v>
      </c>
      <c r="O296" s="27" t="s">
        <v>6775</v>
      </c>
      <c r="P296" s="178"/>
      <c r="Q296" s="298" t="s">
        <v>5389</v>
      </c>
    </row>
    <row r="297" spans="1:17" ht="56.25" customHeight="1">
      <c r="A297" s="20" t="str" cm="1">
        <f t="array" aca="1" ref="A297" ca="1">VLOOKUP(RIGHT(CELL("filename",$B294),LEN(CELL("filename",$B294))-FIND("]",CELL("filename",$B294))),'外部インタフェース一覧(計算用)'!$B:$G,6,FALSE)&amp;"_"&amp;$C297&amp;"_new"</f>
        <v>REHABILITATION_PLAN_2024_FORM_0410_2021_service_2_support_detail_2_new</v>
      </c>
      <c r="B297" s="171">
        <f>MAX($B$4:$B296)+1</f>
        <v>294</v>
      </c>
      <c r="C297" s="187" t="s">
        <v>4941</v>
      </c>
      <c r="D297" s="173" t="s">
        <v>4942</v>
      </c>
      <c r="E297" s="20" t="str">
        <f ca="1">IF($F297="-", "追加", VLOOKUP($A297, summary!$H:$O, 6, FALSE))</f>
        <v>追加</v>
      </c>
      <c r="F297" s="20" t="str">
        <f ca="1">IF(VLOOKUP($A297, summary!$H:$O, 7, FALSE)="追加", "-", VLOOKUP($A297, summary!$H:$O, 7, FALSE))</f>
        <v>-</v>
      </c>
      <c r="G297" s="27" t="s">
        <v>6423</v>
      </c>
      <c r="H297" s="27" t="s">
        <v>5312</v>
      </c>
      <c r="I297" s="173">
        <v>2</v>
      </c>
      <c r="J297" s="310"/>
      <c r="K297" s="310"/>
      <c r="L297" s="173"/>
      <c r="M297" s="27"/>
      <c r="N297" s="27" t="s">
        <v>6398</v>
      </c>
      <c r="O297" s="27"/>
      <c r="P297" s="27"/>
      <c r="Q297" s="298" t="s">
        <v>5501</v>
      </c>
    </row>
    <row r="298" spans="1:17" ht="56.25" customHeight="1">
      <c r="A298" s="20" t="str" cm="1">
        <f t="array" aca="1" ref="A298" ca="1">VLOOKUP(RIGHT(CELL("filename",$B295),LEN(CELL("filename",$B295))-FIND("]",CELL("filename",$B295))),'外部インタフェース一覧(計算用)'!$B:$G,6,FALSE)&amp;"_"&amp;$C298&amp;"_new"</f>
        <v>REHABILITATION_PLAN_2024_FORM_0410_2021_service_2_frequency_times_2_new</v>
      </c>
      <c r="B298" s="171">
        <f>MAX($B$4:$B297)+1</f>
        <v>295</v>
      </c>
      <c r="C298" s="187" t="s">
        <v>4943</v>
      </c>
      <c r="D298" s="173" t="s">
        <v>4944</v>
      </c>
      <c r="E298" s="20" t="str">
        <f ca="1">IF($F298="-", "追加", VLOOKUP($A298, summary!$H:$O, 6, FALSE))</f>
        <v>追加</v>
      </c>
      <c r="F298" s="20" t="str">
        <f ca="1">IF(VLOOKUP($A298, summary!$H:$O, 7, FALSE)="追加", "-", VLOOKUP($A298, summary!$H:$O, 7, FALSE))</f>
        <v>-</v>
      </c>
      <c r="G298" s="173" t="s">
        <v>5386</v>
      </c>
      <c r="H298" s="173" t="s">
        <v>5312</v>
      </c>
      <c r="I298" s="173">
        <v>2</v>
      </c>
      <c r="J298" s="173"/>
      <c r="K298" s="310"/>
      <c r="L298" s="173"/>
      <c r="M298" s="27"/>
      <c r="N298" s="27" t="s">
        <v>5355</v>
      </c>
      <c r="O298" s="27" t="s">
        <v>6774</v>
      </c>
      <c r="P298" s="178"/>
      <c r="Q298" s="298" t="s">
        <v>5310</v>
      </c>
    </row>
    <row r="299" spans="1:17" ht="56.25" customHeight="1">
      <c r="A299" s="20" t="str" cm="1">
        <f t="array" aca="1" ref="A299" ca="1">VLOOKUP(RIGHT(CELL("filename",$B296),LEN(CELL("filename",$B296))-FIND("]",CELL("filename",$B296))),'外部インタフェース一覧(計算用)'!$B:$G,6,FALSE)&amp;"_"&amp;$C299&amp;"_new"</f>
        <v>REHABILITATION_PLAN_2024_FORM_0410_2021_service_2_time_2_new</v>
      </c>
      <c r="B299" s="171">
        <f>MAX($B$4:$B298)+1</f>
        <v>296</v>
      </c>
      <c r="C299" s="187" t="s">
        <v>4945</v>
      </c>
      <c r="D299" s="173" t="s">
        <v>4946</v>
      </c>
      <c r="E299" s="20" t="str">
        <f ca="1">IF($F299="-", "追加", VLOOKUP($A299, summary!$H:$O, 6, FALSE))</f>
        <v>追加</v>
      </c>
      <c r="F299" s="20" t="str">
        <f ca="1">IF(VLOOKUP($A299, summary!$H:$O, 7, FALSE)="追加", "-", VLOOKUP($A299, summary!$H:$O, 7, FALSE))</f>
        <v>-</v>
      </c>
      <c r="G299" s="173" t="s">
        <v>5386</v>
      </c>
      <c r="H299" s="173" t="s">
        <v>5312</v>
      </c>
      <c r="I299" s="173">
        <v>4</v>
      </c>
      <c r="J299" s="173"/>
      <c r="K299" s="310"/>
      <c r="L299" s="173"/>
      <c r="M299" s="27"/>
      <c r="N299" s="27" t="s">
        <v>5355</v>
      </c>
      <c r="O299" s="27" t="s">
        <v>6775</v>
      </c>
      <c r="P299" s="178"/>
      <c r="Q299" s="298" t="s">
        <v>5389</v>
      </c>
    </row>
    <row r="300" spans="1:17" ht="56.25" customHeight="1">
      <c r="A300" s="20" t="str" cm="1">
        <f t="array" aca="1" ref="A300" ca="1">VLOOKUP(RIGHT(CELL("filename",$B297),LEN(CELL("filename",$B297))-FIND("]",CELL("filename",$B297))),'外部インタフェース一覧(計算用)'!$B:$G,6,FALSE)&amp;"_"&amp;$C300&amp;"_new"</f>
        <v>REHABILITATION_PLAN_2024_FORM_0410_2021_service_2_support_detail_3_new</v>
      </c>
      <c r="B300" s="171">
        <f>MAX($B$4:$B299)+1</f>
        <v>297</v>
      </c>
      <c r="C300" s="187" t="s">
        <v>4947</v>
      </c>
      <c r="D300" s="173" t="s">
        <v>4948</v>
      </c>
      <c r="E300" s="20" t="str">
        <f ca="1">IF($F300="-", "追加", VLOOKUP($A300, summary!$H:$O, 6, FALSE))</f>
        <v>追加</v>
      </c>
      <c r="F300" s="20" t="str">
        <f ca="1">IF(VLOOKUP($A300, summary!$H:$O, 7, FALSE)="追加", "-", VLOOKUP($A300, summary!$H:$O, 7, FALSE))</f>
        <v>-</v>
      </c>
      <c r="G300" s="27" t="s">
        <v>6423</v>
      </c>
      <c r="H300" s="27" t="s">
        <v>5312</v>
      </c>
      <c r="I300" s="173">
        <v>2</v>
      </c>
      <c r="J300" s="310"/>
      <c r="K300" s="310"/>
      <c r="L300" s="173"/>
      <c r="M300" s="27"/>
      <c r="N300" s="27" t="s">
        <v>6398</v>
      </c>
      <c r="O300" s="27"/>
      <c r="P300" s="27"/>
      <c r="Q300" s="298" t="s">
        <v>5501</v>
      </c>
    </row>
    <row r="301" spans="1:17" ht="56.25" customHeight="1">
      <c r="A301" s="20" t="str" cm="1">
        <f t="array" aca="1" ref="A301" ca="1">VLOOKUP(RIGHT(CELL("filename",$B298),LEN(CELL("filename",$B298))-FIND("]",CELL("filename",$B298))),'外部インタフェース一覧(計算用)'!$B:$G,6,FALSE)&amp;"_"&amp;$C301&amp;"_new"</f>
        <v>REHABILITATION_PLAN_2024_FORM_0410_2021_service_2_frequency_times_3_new</v>
      </c>
      <c r="B301" s="171">
        <f>MAX($B$4:$B300)+1</f>
        <v>298</v>
      </c>
      <c r="C301" s="187" t="s">
        <v>4949</v>
      </c>
      <c r="D301" s="173" t="s">
        <v>4950</v>
      </c>
      <c r="E301" s="20" t="str">
        <f ca="1">IF($F301="-", "追加", VLOOKUP($A301, summary!$H:$O, 6, FALSE))</f>
        <v>追加</v>
      </c>
      <c r="F301" s="20" t="str">
        <f ca="1">IF(VLOOKUP($A301, summary!$H:$O, 7, FALSE)="追加", "-", VLOOKUP($A301, summary!$H:$O, 7, FALSE))</f>
        <v>-</v>
      </c>
      <c r="G301" s="173" t="s">
        <v>5386</v>
      </c>
      <c r="H301" s="173" t="s">
        <v>5312</v>
      </c>
      <c r="I301" s="173">
        <v>2</v>
      </c>
      <c r="J301" s="173"/>
      <c r="K301" s="310"/>
      <c r="L301" s="173"/>
      <c r="M301" s="27"/>
      <c r="N301" s="27" t="s">
        <v>5355</v>
      </c>
      <c r="O301" s="27" t="s">
        <v>6774</v>
      </c>
      <c r="P301" s="178"/>
      <c r="Q301" s="298" t="s">
        <v>5310</v>
      </c>
    </row>
    <row r="302" spans="1:17" ht="56.25" customHeight="1">
      <c r="A302" s="20" t="str" cm="1">
        <f t="array" aca="1" ref="A302" ca="1">VLOOKUP(RIGHT(CELL("filename",$B299),LEN(CELL("filename",$B299))-FIND("]",CELL("filename",$B299))),'外部インタフェース一覧(計算用)'!$B:$G,6,FALSE)&amp;"_"&amp;$C302&amp;"_new"</f>
        <v>REHABILITATION_PLAN_2024_FORM_0410_2021_service_2_time_3_new</v>
      </c>
      <c r="B302" s="171">
        <f>MAX($B$4:$B301)+1</f>
        <v>299</v>
      </c>
      <c r="C302" s="187" t="s">
        <v>4951</v>
      </c>
      <c r="D302" s="173" t="s">
        <v>4952</v>
      </c>
      <c r="E302" s="20" t="str">
        <f ca="1">IF($F302="-", "追加", VLOOKUP($A302, summary!$H:$O, 6, FALSE))</f>
        <v>追加</v>
      </c>
      <c r="F302" s="20" t="str">
        <f ca="1">IF(VLOOKUP($A302, summary!$H:$O, 7, FALSE)="追加", "-", VLOOKUP($A302, summary!$H:$O, 7, FALSE))</f>
        <v>-</v>
      </c>
      <c r="G302" s="173" t="s">
        <v>5386</v>
      </c>
      <c r="H302" s="173" t="s">
        <v>5312</v>
      </c>
      <c r="I302" s="173">
        <v>4</v>
      </c>
      <c r="J302" s="173"/>
      <c r="K302" s="310"/>
      <c r="L302" s="173"/>
      <c r="M302" s="27"/>
      <c r="N302" s="27" t="s">
        <v>5355</v>
      </c>
      <c r="O302" s="27" t="s">
        <v>6775</v>
      </c>
      <c r="P302" s="178"/>
      <c r="Q302" s="298" t="s">
        <v>5389</v>
      </c>
    </row>
    <row r="303" spans="1:17" ht="56.25" customHeight="1">
      <c r="A303" s="20" t="str" cm="1">
        <f t="array" aca="1" ref="A303" ca="1">VLOOKUP(RIGHT(CELL("filename",$B300),LEN(CELL("filename",$B300))-FIND("]",CELL("filename",$B300))),'外部インタフェース一覧(計算用)'!$B:$G,6,FALSE)&amp;"_"&amp;$C303&amp;"_new"</f>
        <v>REHABILITATION_PLAN_2024_FORM_0410_2021_service_2_himself_or_family_routine_work_01_new</v>
      </c>
      <c r="B303" s="171">
        <f>MAX($B$4:$B302)+1</f>
        <v>300</v>
      </c>
      <c r="C303" s="187" t="s">
        <v>4953</v>
      </c>
      <c r="D303" s="173" t="s">
        <v>4954</v>
      </c>
      <c r="E303" s="20" t="str">
        <f ca="1">IF($F303="-", "追加", VLOOKUP($A303, summary!$H:$O, 6, FALSE))</f>
        <v>追加</v>
      </c>
      <c r="F303" s="20" t="str">
        <f ca="1">IF(VLOOKUP($A303, summary!$H:$O, 7, FALSE)="追加", "-", VLOOKUP($A303, summary!$H:$O, 7, FALSE))</f>
        <v>-</v>
      </c>
      <c r="G303" s="27" t="s">
        <v>6423</v>
      </c>
      <c r="H303" s="27" t="s">
        <v>5334</v>
      </c>
      <c r="I303" s="173">
        <v>234</v>
      </c>
      <c r="J303" s="310"/>
      <c r="K303" s="310"/>
      <c r="L303" s="173"/>
      <c r="M303" s="27"/>
      <c r="N303" s="27"/>
      <c r="O303" s="27"/>
      <c r="P303" s="27" t="s">
        <v>5335</v>
      </c>
      <c r="Q303" s="298" t="s">
        <v>5336</v>
      </c>
    </row>
    <row r="304" spans="1:17" ht="56.25" customHeight="1">
      <c r="A304" s="20" t="str" cm="1">
        <f t="array" aca="1" ref="A304" ca="1">VLOOKUP(RIGHT(CELL("filename",$B301),LEN(CELL("filename",$B301))-FIND("]",CELL("filename",$B301))),'外部インタフェース一覧(計算用)'!$B:$G,6,FALSE)&amp;"_"&amp;$C304&amp;"_new"</f>
        <v>REHABILITATION_PLAN_2024_FORM_0410_2021_service_3_assignment_new</v>
      </c>
      <c r="B304" s="171">
        <f>MAX($B$4:$B303)+1</f>
        <v>301</v>
      </c>
      <c r="C304" s="187" t="s">
        <v>4955</v>
      </c>
      <c r="D304" s="173" t="s">
        <v>4956</v>
      </c>
      <c r="E304" s="20" t="str">
        <f ca="1">IF($F304="-", "追加", VLOOKUP($A304, summary!$H:$O, 6, FALSE))</f>
        <v>追加</v>
      </c>
      <c r="F304" s="20" t="str">
        <f ca="1">IF(VLOOKUP($A304, summary!$H:$O, 7, FALSE)="追加", "-", VLOOKUP($A304, summary!$H:$O, 7, FALSE))</f>
        <v>-</v>
      </c>
      <c r="G304" s="173" t="s">
        <v>5295</v>
      </c>
      <c r="H304" s="173" t="s">
        <v>5511</v>
      </c>
      <c r="I304" s="174">
        <v>8</v>
      </c>
      <c r="J304" s="173"/>
      <c r="K304" s="310"/>
      <c r="L304" s="173"/>
      <c r="M304" s="27"/>
      <c r="N304" s="182" t="s">
        <v>6776</v>
      </c>
      <c r="O304" s="27"/>
      <c r="P304" s="178"/>
      <c r="Q304" s="298" t="s">
        <v>5501</v>
      </c>
    </row>
    <row r="305" spans="1:17" ht="56.25" customHeight="1">
      <c r="A305" s="20" t="str" cm="1">
        <f t="array" aca="1" ref="A305" ca="1">VLOOKUP(RIGHT(CELL("filename",$B302),LEN(CELL("filename",$B302))-FIND("]",CELL("filename",$B302))),'外部インタフェース一覧(計算用)'!$B:$G,6,FALSE)&amp;"_"&amp;$C305&amp;"_new"</f>
        <v>REHABILITATION_PLAN_2024_FORM_0410_2021_service_3_period_new</v>
      </c>
      <c r="B305" s="171">
        <f>MAX($B$4:$B304)+1</f>
        <v>302</v>
      </c>
      <c r="C305" s="187" t="s">
        <v>4957</v>
      </c>
      <c r="D305" s="173" t="s">
        <v>4958</v>
      </c>
      <c r="E305" s="20" t="str">
        <f ca="1">IF($F305="-", "追加", VLOOKUP($A305, summary!$H:$O, 6, FALSE))</f>
        <v>追加</v>
      </c>
      <c r="F305" s="20" t="str">
        <f ca="1">IF(VLOOKUP($A305, summary!$H:$O, 7, FALSE)="追加", "-", VLOOKUP($A305, summary!$H:$O, 7, FALSE))</f>
        <v>-</v>
      </c>
      <c r="G305" s="173" t="s">
        <v>5386</v>
      </c>
      <c r="H305" s="173" t="s">
        <v>5299</v>
      </c>
      <c r="I305" s="173">
        <v>2</v>
      </c>
      <c r="J305" s="173">
        <v>1</v>
      </c>
      <c r="K305" s="310"/>
      <c r="L305" s="173"/>
      <c r="M305" s="27"/>
      <c r="N305" s="27" t="s">
        <v>5355</v>
      </c>
      <c r="O305" s="27" t="s">
        <v>6771</v>
      </c>
      <c r="P305" s="178"/>
      <c r="Q305" s="298" t="s">
        <v>6772</v>
      </c>
    </row>
    <row r="306" spans="1:17" ht="56.25" customHeight="1">
      <c r="A306" s="20" t="str" cm="1">
        <f t="array" aca="1" ref="A306" ca="1">VLOOKUP(RIGHT(CELL("filename",$B303),LEN(CELL("filename",$B303))-FIND("]",CELL("filename",$B303))),'外部インタフェース一覧(計算用)'!$B:$G,6,FALSE)&amp;"_"&amp;$C306&amp;"_new"</f>
        <v>REHABILITATION_PLAN_2024_FORM_0410_2021_service_3_support_detail_1_new</v>
      </c>
      <c r="B306" s="171">
        <f>MAX($B$4:$B305)+1</f>
        <v>303</v>
      </c>
      <c r="C306" s="187" t="s">
        <v>4959</v>
      </c>
      <c r="D306" s="173" t="s">
        <v>4960</v>
      </c>
      <c r="E306" s="20" t="str">
        <f ca="1">IF($F306="-", "追加", VLOOKUP($A306, summary!$H:$O, 6, FALSE))</f>
        <v>追加</v>
      </c>
      <c r="F306" s="20" t="str">
        <f ca="1">IF(VLOOKUP($A306, summary!$H:$O, 7, FALSE)="追加", "-", VLOOKUP($A306, summary!$H:$O, 7, FALSE))</f>
        <v>-</v>
      </c>
      <c r="G306" s="27" t="s">
        <v>6423</v>
      </c>
      <c r="H306" s="27" t="s">
        <v>5312</v>
      </c>
      <c r="I306" s="173">
        <v>2</v>
      </c>
      <c r="J306" s="310"/>
      <c r="K306" s="552"/>
      <c r="L306" s="173"/>
      <c r="M306" s="27"/>
      <c r="N306" s="27" t="s">
        <v>6773</v>
      </c>
      <c r="O306" s="549"/>
      <c r="P306" s="27"/>
      <c r="Q306" s="298" t="s">
        <v>5501</v>
      </c>
    </row>
    <row r="307" spans="1:17" ht="56.25" customHeight="1">
      <c r="A307" s="20" t="str" cm="1">
        <f t="array" aca="1" ref="A307" ca="1">VLOOKUP(RIGHT(CELL("filename",$B304),LEN(CELL("filename",$B304))-FIND("]",CELL("filename",$B304))),'外部インタフェース一覧(計算用)'!$B:$G,6,FALSE)&amp;"_"&amp;$C307&amp;"_new"</f>
        <v>REHABILITATION_PLAN_2024_FORM_0410_2021_service_3_frequency_times_1_new</v>
      </c>
      <c r="B307" s="171">
        <f>MAX($B$4:$B306)+1</f>
        <v>304</v>
      </c>
      <c r="C307" s="187" t="s">
        <v>4961</v>
      </c>
      <c r="D307" s="173" t="s">
        <v>4962</v>
      </c>
      <c r="E307" s="20" t="str">
        <f ca="1">IF($F307="-", "追加", VLOOKUP($A307, summary!$H:$O, 6, FALSE))</f>
        <v>追加</v>
      </c>
      <c r="F307" s="20" t="str">
        <f ca="1">IF(VLOOKUP($A307, summary!$H:$O, 7, FALSE)="追加", "-", VLOOKUP($A307, summary!$H:$O, 7, FALSE))</f>
        <v>-</v>
      </c>
      <c r="G307" s="173" t="s">
        <v>5386</v>
      </c>
      <c r="H307" s="173" t="s">
        <v>5312</v>
      </c>
      <c r="I307" s="173">
        <v>2</v>
      </c>
      <c r="J307" s="173"/>
      <c r="K307" s="552"/>
      <c r="L307" s="173"/>
      <c r="M307" s="27"/>
      <c r="N307" s="27" t="s">
        <v>5326</v>
      </c>
      <c r="O307" s="27" t="s">
        <v>6774</v>
      </c>
      <c r="P307" s="178"/>
      <c r="Q307" s="298" t="s">
        <v>5310</v>
      </c>
    </row>
    <row r="308" spans="1:17" ht="56.25" customHeight="1">
      <c r="A308" s="20" t="str" cm="1">
        <f t="array" aca="1" ref="A308" ca="1">VLOOKUP(RIGHT(CELL("filename",$B305),LEN(CELL("filename",$B305))-FIND("]",CELL("filename",$B305))),'外部インタフェース一覧(計算用)'!$B:$G,6,FALSE)&amp;"_"&amp;$C308&amp;"_new"</f>
        <v>REHABILITATION_PLAN_2024_FORM_0410_2021_service_3_time_1_new</v>
      </c>
      <c r="B308" s="171">
        <f>MAX($B$4:$B307)+1</f>
        <v>305</v>
      </c>
      <c r="C308" s="187" t="s">
        <v>4963</v>
      </c>
      <c r="D308" s="173" t="s">
        <v>4964</v>
      </c>
      <c r="E308" s="20" t="str">
        <f ca="1">IF($F308="-", "追加", VLOOKUP($A308, summary!$H:$O, 6, FALSE))</f>
        <v>追加</v>
      </c>
      <c r="F308" s="20" t="str">
        <f ca="1">IF(VLOOKUP($A308, summary!$H:$O, 7, FALSE)="追加", "-", VLOOKUP($A308, summary!$H:$O, 7, FALSE))</f>
        <v>-</v>
      </c>
      <c r="G308" s="173" t="s">
        <v>5386</v>
      </c>
      <c r="H308" s="173" t="s">
        <v>5312</v>
      </c>
      <c r="I308" s="173">
        <v>4</v>
      </c>
      <c r="J308" s="173"/>
      <c r="K308" s="552"/>
      <c r="L308" s="173"/>
      <c r="M308" s="27"/>
      <c r="N308" s="27" t="s">
        <v>5326</v>
      </c>
      <c r="O308" s="27" t="s">
        <v>6775</v>
      </c>
      <c r="P308" s="178"/>
      <c r="Q308" s="298" t="s">
        <v>5389</v>
      </c>
    </row>
    <row r="309" spans="1:17" ht="56.25" customHeight="1">
      <c r="A309" s="20" t="str" cm="1">
        <f t="array" aca="1" ref="A309" ca="1">VLOOKUP(RIGHT(CELL("filename",$B306),LEN(CELL("filename",$B306))-FIND("]",CELL("filename",$B306))),'外部インタフェース一覧(計算用)'!$B:$G,6,FALSE)&amp;"_"&amp;$C309&amp;"_new"</f>
        <v>REHABILITATION_PLAN_2024_FORM_0410_2021_service_3_support_detail_2_new</v>
      </c>
      <c r="B309" s="171">
        <f>MAX($B$4:$B308)+1</f>
        <v>306</v>
      </c>
      <c r="C309" s="187" t="s">
        <v>4965</v>
      </c>
      <c r="D309" s="173" t="s">
        <v>4966</v>
      </c>
      <c r="E309" s="20" t="str">
        <f ca="1">IF($F309="-", "追加", VLOOKUP($A309, summary!$H:$O, 6, FALSE))</f>
        <v>追加</v>
      </c>
      <c r="F309" s="20" t="str">
        <f ca="1">IF(VLOOKUP($A309, summary!$H:$O, 7, FALSE)="追加", "-", VLOOKUP($A309, summary!$H:$O, 7, FALSE))</f>
        <v>-</v>
      </c>
      <c r="G309" s="27" t="s">
        <v>6423</v>
      </c>
      <c r="H309" s="27" t="s">
        <v>5312</v>
      </c>
      <c r="I309" s="173">
        <v>2</v>
      </c>
      <c r="J309" s="310"/>
      <c r="K309" s="310"/>
      <c r="L309" s="173"/>
      <c r="M309" s="27"/>
      <c r="N309" s="27" t="s">
        <v>6398</v>
      </c>
      <c r="O309" s="27"/>
      <c r="P309" s="27"/>
      <c r="Q309" s="298" t="s">
        <v>5501</v>
      </c>
    </row>
    <row r="310" spans="1:17" ht="56.25" customHeight="1">
      <c r="A310" s="20" t="str" cm="1">
        <f t="array" aca="1" ref="A310" ca="1">VLOOKUP(RIGHT(CELL("filename",$B307),LEN(CELL("filename",$B307))-FIND("]",CELL("filename",$B307))),'外部インタフェース一覧(計算用)'!$B:$G,6,FALSE)&amp;"_"&amp;$C310&amp;"_new"</f>
        <v>REHABILITATION_PLAN_2024_FORM_0410_2021_service_3_frequency_times_2_new</v>
      </c>
      <c r="B310" s="171">
        <f>MAX($B$4:$B309)+1</f>
        <v>307</v>
      </c>
      <c r="C310" s="187" t="s">
        <v>4967</v>
      </c>
      <c r="D310" s="173" t="s">
        <v>4968</v>
      </c>
      <c r="E310" s="20" t="str">
        <f ca="1">IF($F310="-", "追加", VLOOKUP($A310, summary!$H:$O, 6, FALSE))</f>
        <v>追加</v>
      </c>
      <c r="F310" s="20" t="str">
        <f ca="1">IF(VLOOKUP($A310, summary!$H:$O, 7, FALSE)="追加", "-", VLOOKUP($A310, summary!$H:$O, 7, FALSE))</f>
        <v>-</v>
      </c>
      <c r="G310" s="173" t="s">
        <v>5386</v>
      </c>
      <c r="H310" s="173" t="s">
        <v>5312</v>
      </c>
      <c r="I310" s="173">
        <v>2</v>
      </c>
      <c r="J310" s="173"/>
      <c r="K310" s="310"/>
      <c r="L310" s="173"/>
      <c r="M310" s="27"/>
      <c r="N310" s="27" t="s">
        <v>5355</v>
      </c>
      <c r="O310" s="27" t="s">
        <v>6774</v>
      </c>
      <c r="P310" s="178"/>
      <c r="Q310" s="298" t="s">
        <v>5310</v>
      </c>
    </row>
    <row r="311" spans="1:17" ht="56.25" customHeight="1">
      <c r="A311" s="20" t="str" cm="1">
        <f t="array" aca="1" ref="A311" ca="1">VLOOKUP(RIGHT(CELL("filename",$B308),LEN(CELL("filename",$B308))-FIND("]",CELL("filename",$B308))),'外部インタフェース一覧(計算用)'!$B:$G,6,FALSE)&amp;"_"&amp;$C311&amp;"_new"</f>
        <v>REHABILITATION_PLAN_2024_FORM_0410_2021_service_3_time_2_new</v>
      </c>
      <c r="B311" s="171">
        <f>MAX($B$4:$B310)+1</f>
        <v>308</v>
      </c>
      <c r="C311" s="187" t="s">
        <v>4969</v>
      </c>
      <c r="D311" s="173" t="s">
        <v>4970</v>
      </c>
      <c r="E311" s="20" t="str">
        <f ca="1">IF($F311="-", "追加", VLOOKUP($A311, summary!$H:$O, 6, FALSE))</f>
        <v>追加</v>
      </c>
      <c r="F311" s="20" t="str">
        <f ca="1">IF(VLOOKUP($A311, summary!$H:$O, 7, FALSE)="追加", "-", VLOOKUP($A311, summary!$H:$O, 7, FALSE))</f>
        <v>-</v>
      </c>
      <c r="G311" s="173" t="s">
        <v>5386</v>
      </c>
      <c r="H311" s="173" t="s">
        <v>5312</v>
      </c>
      <c r="I311" s="173">
        <v>4</v>
      </c>
      <c r="J311" s="173"/>
      <c r="K311" s="310"/>
      <c r="L311" s="173"/>
      <c r="M311" s="27"/>
      <c r="N311" s="27" t="s">
        <v>5355</v>
      </c>
      <c r="O311" s="27" t="s">
        <v>6775</v>
      </c>
      <c r="P311" s="178"/>
      <c r="Q311" s="298" t="s">
        <v>5389</v>
      </c>
    </row>
    <row r="312" spans="1:17" ht="56.25" customHeight="1">
      <c r="A312" s="20" t="str" cm="1">
        <f t="array" aca="1" ref="A312" ca="1">VLOOKUP(RIGHT(CELL("filename",$B309),LEN(CELL("filename",$B309))-FIND("]",CELL("filename",$B309))),'外部インタフェース一覧(計算用)'!$B:$G,6,FALSE)&amp;"_"&amp;$C312&amp;"_new"</f>
        <v>REHABILITATION_PLAN_2024_FORM_0410_2021_service_3_support_detail_3_new</v>
      </c>
      <c r="B312" s="171">
        <f>MAX($B$4:$B311)+1</f>
        <v>309</v>
      </c>
      <c r="C312" s="187" t="s">
        <v>4971</v>
      </c>
      <c r="D312" s="173" t="s">
        <v>4972</v>
      </c>
      <c r="E312" s="20" t="str">
        <f ca="1">IF($F312="-", "追加", VLOOKUP($A312, summary!$H:$O, 6, FALSE))</f>
        <v>追加</v>
      </c>
      <c r="F312" s="20" t="str">
        <f ca="1">IF(VLOOKUP($A312, summary!$H:$O, 7, FALSE)="追加", "-", VLOOKUP($A312, summary!$H:$O, 7, FALSE))</f>
        <v>-</v>
      </c>
      <c r="G312" s="27" t="s">
        <v>6423</v>
      </c>
      <c r="H312" s="27" t="s">
        <v>5312</v>
      </c>
      <c r="I312" s="173">
        <v>2</v>
      </c>
      <c r="J312" s="310"/>
      <c r="K312" s="310"/>
      <c r="L312" s="173"/>
      <c r="M312" s="27"/>
      <c r="N312" s="27" t="s">
        <v>6398</v>
      </c>
      <c r="O312" s="27"/>
      <c r="P312" s="27"/>
      <c r="Q312" s="298" t="s">
        <v>5501</v>
      </c>
    </row>
    <row r="313" spans="1:17" ht="56.25" customHeight="1">
      <c r="A313" s="20" t="str" cm="1">
        <f t="array" aca="1" ref="A313" ca="1">VLOOKUP(RIGHT(CELL("filename",$B310),LEN(CELL("filename",$B310))-FIND("]",CELL("filename",$B310))),'外部インタフェース一覧(計算用)'!$B:$G,6,FALSE)&amp;"_"&amp;$C313&amp;"_new"</f>
        <v>REHABILITATION_PLAN_2024_FORM_0410_2021_service_3_frequency_times_3_new</v>
      </c>
      <c r="B313" s="171">
        <f>MAX($B$4:$B312)+1</f>
        <v>310</v>
      </c>
      <c r="C313" s="187" t="s">
        <v>4973</v>
      </c>
      <c r="D313" s="173" t="s">
        <v>4974</v>
      </c>
      <c r="E313" s="20" t="str">
        <f ca="1">IF($F313="-", "追加", VLOOKUP($A313, summary!$H:$O, 6, FALSE))</f>
        <v>追加</v>
      </c>
      <c r="F313" s="20" t="str">
        <f ca="1">IF(VLOOKUP($A313, summary!$H:$O, 7, FALSE)="追加", "-", VLOOKUP($A313, summary!$H:$O, 7, FALSE))</f>
        <v>-</v>
      </c>
      <c r="G313" s="173" t="s">
        <v>5386</v>
      </c>
      <c r="H313" s="173" t="s">
        <v>5312</v>
      </c>
      <c r="I313" s="173">
        <v>2</v>
      </c>
      <c r="J313" s="173"/>
      <c r="K313" s="310"/>
      <c r="L313" s="173"/>
      <c r="M313" s="27"/>
      <c r="N313" s="27" t="s">
        <v>5355</v>
      </c>
      <c r="O313" s="27" t="s">
        <v>6774</v>
      </c>
      <c r="P313" s="178"/>
      <c r="Q313" s="298" t="s">
        <v>5310</v>
      </c>
    </row>
    <row r="314" spans="1:17" ht="56.25" customHeight="1">
      <c r="A314" s="20" t="str" cm="1">
        <f t="array" aca="1" ref="A314" ca="1">VLOOKUP(RIGHT(CELL("filename",$B311),LEN(CELL("filename",$B311))-FIND("]",CELL("filename",$B311))),'外部インタフェース一覧(計算用)'!$B:$G,6,FALSE)&amp;"_"&amp;$C314&amp;"_new"</f>
        <v>REHABILITATION_PLAN_2024_FORM_0410_2021_service_3_time_3_new</v>
      </c>
      <c r="B314" s="171">
        <f>MAX($B$4:$B313)+1</f>
        <v>311</v>
      </c>
      <c r="C314" s="187" t="s">
        <v>4975</v>
      </c>
      <c r="D314" s="173" t="s">
        <v>4976</v>
      </c>
      <c r="E314" s="20" t="str">
        <f ca="1">IF($F314="-", "追加", VLOOKUP($A314, summary!$H:$O, 6, FALSE))</f>
        <v>追加</v>
      </c>
      <c r="F314" s="20" t="str">
        <f ca="1">IF(VLOOKUP($A314, summary!$H:$O, 7, FALSE)="追加", "-", VLOOKUP($A314, summary!$H:$O, 7, FALSE))</f>
        <v>-</v>
      </c>
      <c r="G314" s="173" t="s">
        <v>5386</v>
      </c>
      <c r="H314" s="173" t="s">
        <v>5312</v>
      </c>
      <c r="I314" s="173">
        <v>4</v>
      </c>
      <c r="J314" s="173"/>
      <c r="K314" s="310"/>
      <c r="L314" s="173"/>
      <c r="M314" s="27"/>
      <c r="N314" s="27" t="s">
        <v>5355</v>
      </c>
      <c r="O314" s="27" t="s">
        <v>6775</v>
      </c>
      <c r="P314" s="178"/>
      <c r="Q314" s="298" t="s">
        <v>5389</v>
      </c>
    </row>
    <row r="315" spans="1:17" ht="56.25" customHeight="1">
      <c r="A315" s="20" t="str" cm="1">
        <f t="array" aca="1" ref="A315" ca="1">VLOOKUP(RIGHT(CELL("filename",$B312),LEN(CELL("filename",$B312))-FIND("]",CELL("filename",$B312))),'外部インタフェース一覧(計算用)'!$B:$G,6,FALSE)&amp;"_"&amp;$C315&amp;"_new"</f>
        <v>REHABILITATION_PLAN_2024_FORM_0410_2021_service_3_himself_or_family_routine_work_01_new</v>
      </c>
      <c r="B315" s="171">
        <f>MAX($B$4:$B314)+1</f>
        <v>312</v>
      </c>
      <c r="C315" s="187" t="s">
        <v>4977</v>
      </c>
      <c r="D315" s="173" t="s">
        <v>4978</v>
      </c>
      <c r="E315" s="20" t="str">
        <f ca="1">IF($F315="-", "追加", VLOOKUP($A315, summary!$H:$O, 6, FALSE))</f>
        <v>追加</v>
      </c>
      <c r="F315" s="20" t="str">
        <f ca="1">IF(VLOOKUP($A315, summary!$H:$O, 7, FALSE)="追加", "-", VLOOKUP($A315, summary!$H:$O, 7, FALSE))</f>
        <v>-</v>
      </c>
      <c r="G315" s="27" t="s">
        <v>6423</v>
      </c>
      <c r="H315" s="27" t="s">
        <v>5334</v>
      </c>
      <c r="I315" s="173">
        <v>234</v>
      </c>
      <c r="J315" s="310"/>
      <c r="K315" s="310"/>
      <c r="L315" s="173"/>
      <c r="M315" s="27"/>
      <c r="N315" s="27"/>
      <c r="O315" s="27"/>
      <c r="P315" s="27" t="s">
        <v>5335</v>
      </c>
      <c r="Q315" s="298" t="s">
        <v>5336</v>
      </c>
    </row>
    <row r="316" spans="1:17" ht="56.25" customHeight="1">
      <c r="A316" s="20" t="str" cm="1">
        <f t="array" aca="1" ref="A316" ca="1">VLOOKUP(RIGHT(CELL("filename",$B313),LEN(CELL("filename",$B313))-FIND("]",CELL("filename",$B313))),'外部インタフェース一覧(計算用)'!$B:$G,6,FALSE)&amp;"_"&amp;$C316&amp;"_new"</f>
        <v>REHABILITATION_PLAN_2024_FORM_0410_2021_service_4_assignment_new</v>
      </c>
      <c r="B316" s="171">
        <f>MAX($B$4:$B315)+1</f>
        <v>313</v>
      </c>
      <c r="C316" s="187" t="s">
        <v>4979</v>
      </c>
      <c r="D316" s="173" t="s">
        <v>4980</v>
      </c>
      <c r="E316" s="20" t="str">
        <f ca="1">IF($F316="-", "追加", VLOOKUP($A316, summary!$H:$O, 6, FALSE))</f>
        <v>追加</v>
      </c>
      <c r="F316" s="20" t="str">
        <f ca="1">IF(VLOOKUP($A316, summary!$H:$O, 7, FALSE)="追加", "-", VLOOKUP($A316, summary!$H:$O, 7, FALSE))</f>
        <v>-</v>
      </c>
      <c r="G316" s="173" t="s">
        <v>5295</v>
      </c>
      <c r="H316" s="173" t="s">
        <v>5511</v>
      </c>
      <c r="I316" s="174">
        <v>8</v>
      </c>
      <c r="J316" s="173"/>
      <c r="K316" s="310"/>
      <c r="L316" s="173"/>
      <c r="M316" s="27"/>
      <c r="N316" s="182" t="s">
        <v>6776</v>
      </c>
      <c r="O316" s="27"/>
      <c r="P316" s="178"/>
      <c r="Q316" s="298" t="s">
        <v>5501</v>
      </c>
    </row>
    <row r="317" spans="1:17" ht="56.25" customHeight="1">
      <c r="A317" s="20" t="str" cm="1">
        <f t="array" aca="1" ref="A317" ca="1">VLOOKUP(RIGHT(CELL("filename",$B314),LEN(CELL("filename",$B314))-FIND("]",CELL("filename",$B314))),'外部インタフェース一覧(計算用)'!$B:$G,6,FALSE)&amp;"_"&amp;$C317&amp;"_new"</f>
        <v>REHABILITATION_PLAN_2024_FORM_0410_2021_service_4_period_new</v>
      </c>
      <c r="B317" s="171">
        <f>MAX($B$4:$B316)+1</f>
        <v>314</v>
      </c>
      <c r="C317" s="187" t="s">
        <v>4981</v>
      </c>
      <c r="D317" s="173" t="s">
        <v>4982</v>
      </c>
      <c r="E317" s="20" t="str">
        <f ca="1">IF($F317="-", "追加", VLOOKUP($A317, summary!$H:$O, 6, FALSE))</f>
        <v>追加</v>
      </c>
      <c r="F317" s="20" t="str">
        <f ca="1">IF(VLOOKUP($A317, summary!$H:$O, 7, FALSE)="追加", "-", VLOOKUP($A317, summary!$H:$O, 7, FALSE))</f>
        <v>-</v>
      </c>
      <c r="G317" s="173" t="s">
        <v>5386</v>
      </c>
      <c r="H317" s="173" t="s">
        <v>5299</v>
      </c>
      <c r="I317" s="173">
        <v>2</v>
      </c>
      <c r="J317" s="173">
        <v>1</v>
      </c>
      <c r="K317" s="310"/>
      <c r="L317" s="173"/>
      <c r="M317" s="27"/>
      <c r="N317" s="27" t="s">
        <v>5355</v>
      </c>
      <c r="O317" s="27" t="s">
        <v>6771</v>
      </c>
      <c r="P317" s="178"/>
      <c r="Q317" s="298" t="s">
        <v>6772</v>
      </c>
    </row>
    <row r="318" spans="1:17" ht="56.25" customHeight="1">
      <c r="A318" s="20" t="str" cm="1">
        <f t="array" aca="1" ref="A318" ca="1">VLOOKUP(RIGHT(CELL("filename",$B315),LEN(CELL("filename",$B315))-FIND("]",CELL("filename",$B315))),'外部インタフェース一覧(計算用)'!$B:$G,6,FALSE)&amp;"_"&amp;$C318&amp;"_new"</f>
        <v>REHABILITATION_PLAN_2024_FORM_0410_2021_service_4_support_detail_1_new</v>
      </c>
      <c r="B318" s="171">
        <f>MAX($B$4:$B317)+1</f>
        <v>315</v>
      </c>
      <c r="C318" s="187" t="s">
        <v>4983</v>
      </c>
      <c r="D318" s="173" t="s">
        <v>4984</v>
      </c>
      <c r="E318" s="20" t="str">
        <f ca="1">IF($F318="-", "追加", VLOOKUP($A318, summary!$H:$O, 6, FALSE))</f>
        <v>追加</v>
      </c>
      <c r="F318" s="20" t="str">
        <f ca="1">IF(VLOOKUP($A318, summary!$H:$O, 7, FALSE)="追加", "-", VLOOKUP($A318, summary!$H:$O, 7, FALSE))</f>
        <v>-</v>
      </c>
      <c r="G318" s="27" t="s">
        <v>6423</v>
      </c>
      <c r="H318" s="27" t="s">
        <v>5312</v>
      </c>
      <c r="I318" s="173">
        <v>2</v>
      </c>
      <c r="J318" s="310"/>
      <c r="K318" s="552"/>
      <c r="L318" s="173"/>
      <c r="M318" s="27"/>
      <c r="N318" s="27" t="s">
        <v>6773</v>
      </c>
      <c r="O318" s="549"/>
      <c r="P318" s="27"/>
      <c r="Q318" s="298" t="s">
        <v>5501</v>
      </c>
    </row>
    <row r="319" spans="1:17" ht="56.25" customHeight="1">
      <c r="A319" s="20" t="str" cm="1">
        <f t="array" aca="1" ref="A319" ca="1">VLOOKUP(RIGHT(CELL("filename",$B316),LEN(CELL("filename",$B316))-FIND("]",CELL("filename",$B316))),'外部インタフェース一覧(計算用)'!$B:$G,6,FALSE)&amp;"_"&amp;$C319&amp;"_new"</f>
        <v>REHABILITATION_PLAN_2024_FORM_0410_2021_service_4_frequency_times_1_new</v>
      </c>
      <c r="B319" s="171">
        <f>MAX($B$4:$B318)+1</f>
        <v>316</v>
      </c>
      <c r="C319" s="187" t="s">
        <v>4985</v>
      </c>
      <c r="D319" s="173" t="s">
        <v>4986</v>
      </c>
      <c r="E319" s="20" t="str">
        <f ca="1">IF($F319="-", "追加", VLOOKUP($A319, summary!$H:$O, 6, FALSE))</f>
        <v>追加</v>
      </c>
      <c r="F319" s="20" t="str">
        <f ca="1">IF(VLOOKUP($A319, summary!$H:$O, 7, FALSE)="追加", "-", VLOOKUP($A319, summary!$H:$O, 7, FALSE))</f>
        <v>-</v>
      </c>
      <c r="G319" s="173" t="s">
        <v>5386</v>
      </c>
      <c r="H319" s="173" t="s">
        <v>5312</v>
      </c>
      <c r="I319" s="173">
        <v>2</v>
      </c>
      <c r="J319" s="173"/>
      <c r="K319" s="552"/>
      <c r="L319" s="173"/>
      <c r="M319" s="27"/>
      <c r="N319" s="27" t="s">
        <v>5326</v>
      </c>
      <c r="O319" s="27" t="s">
        <v>6774</v>
      </c>
      <c r="P319" s="178"/>
      <c r="Q319" s="298" t="s">
        <v>5310</v>
      </c>
    </row>
    <row r="320" spans="1:17" ht="56.25" customHeight="1">
      <c r="A320" s="20" t="str" cm="1">
        <f t="array" aca="1" ref="A320" ca="1">VLOOKUP(RIGHT(CELL("filename",$B317),LEN(CELL("filename",$B317))-FIND("]",CELL("filename",$B317))),'外部インタフェース一覧(計算用)'!$B:$G,6,FALSE)&amp;"_"&amp;$C320&amp;"_new"</f>
        <v>REHABILITATION_PLAN_2024_FORM_0410_2021_service_4_time_1_new</v>
      </c>
      <c r="B320" s="171">
        <f>MAX($B$4:$B319)+1</f>
        <v>317</v>
      </c>
      <c r="C320" s="187" t="s">
        <v>4987</v>
      </c>
      <c r="D320" s="173" t="s">
        <v>4988</v>
      </c>
      <c r="E320" s="20" t="str">
        <f ca="1">IF($F320="-", "追加", VLOOKUP($A320, summary!$H:$O, 6, FALSE))</f>
        <v>追加</v>
      </c>
      <c r="F320" s="20" t="str">
        <f ca="1">IF(VLOOKUP($A320, summary!$H:$O, 7, FALSE)="追加", "-", VLOOKUP($A320, summary!$H:$O, 7, FALSE))</f>
        <v>-</v>
      </c>
      <c r="G320" s="173" t="s">
        <v>5386</v>
      </c>
      <c r="H320" s="173" t="s">
        <v>5312</v>
      </c>
      <c r="I320" s="173">
        <v>4</v>
      </c>
      <c r="J320" s="173"/>
      <c r="K320" s="552"/>
      <c r="L320" s="173"/>
      <c r="M320" s="27"/>
      <c r="N320" s="27" t="s">
        <v>5326</v>
      </c>
      <c r="O320" s="27" t="s">
        <v>6775</v>
      </c>
      <c r="P320" s="178"/>
      <c r="Q320" s="298" t="s">
        <v>5389</v>
      </c>
    </row>
    <row r="321" spans="1:17" ht="56.25" customHeight="1">
      <c r="A321" s="20" t="str" cm="1">
        <f t="array" aca="1" ref="A321" ca="1">VLOOKUP(RIGHT(CELL("filename",$B318),LEN(CELL("filename",$B318))-FIND("]",CELL("filename",$B318))),'外部インタフェース一覧(計算用)'!$B:$G,6,FALSE)&amp;"_"&amp;$C321&amp;"_new"</f>
        <v>REHABILITATION_PLAN_2024_FORM_0410_2021_service_4_support_detail_2_new</v>
      </c>
      <c r="B321" s="171">
        <f>MAX($B$4:$B320)+1</f>
        <v>318</v>
      </c>
      <c r="C321" s="187" t="s">
        <v>4989</v>
      </c>
      <c r="D321" s="173" t="s">
        <v>4990</v>
      </c>
      <c r="E321" s="20" t="str">
        <f ca="1">IF($F321="-", "追加", VLOOKUP($A321, summary!$H:$O, 6, FALSE))</f>
        <v>追加</v>
      </c>
      <c r="F321" s="20" t="str">
        <f ca="1">IF(VLOOKUP($A321, summary!$H:$O, 7, FALSE)="追加", "-", VLOOKUP($A321, summary!$H:$O, 7, FALSE))</f>
        <v>-</v>
      </c>
      <c r="G321" s="27" t="s">
        <v>6423</v>
      </c>
      <c r="H321" s="27" t="s">
        <v>5312</v>
      </c>
      <c r="I321" s="173">
        <v>2</v>
      </c>
      <c r="J321" s="310"/>
      <c r="K321" s="310"/>
      <c r="L321" s="173"/>
      <c r="M321" s="27"/>
      <c r="N321" s="27" t="s">
        <v>6398</v>
      </c>
      <c r="O321" s="27"/>
      <c r="P321" s="27"/>
      <c r="Q321" s="298" t="s">
        <v>5501</v>
      </c>
    </row>
    <row r="322" spans="1:17" ht="56.25" customHeight="1">
      <c r="A322" s="20" t="str" cm="1">
        <f t="array" aca="1" ref="A322" ca="1">VLOOKUP(RIGHT(CELL("filename",$B319),LEN(CELL("filename",$B319))-FIND("]",CELL("filename",$B319))),'外部インタフェース一覧(計算用)'!$B:$G,6,FALSE)&amp;"_"&amp;$C322&amp;"_new"</f>
        <v>REHABILITATION_PLAN_2024_FORM_0410_2021_service_4_frequency_times_2_new</v>
      </c>
      <c r="B322" s="171">
        <f>MAX($B$4:$B321)+1</f>
        <v>319</v>
      </c>
      <c r="C322" s="187" t="s">
        <v>4991</v>
      </c>
      <c r="D322" s="173" t="s">
        <v>4992</v>
      </c>
      <c r="E322" s="20" t="str">
        <f ca="1">IF($F322="-", "追加", VLOOKUP($A322, summary!$H:$O, 6, FALSE))</f>
        <v>追加</v>
      </c>
      <c r="F322" s="20" t="str">
        <f ca="1">IF(VLOOKUP($A322, summary!$H:$O, 7, FALSE)="追加", "-", VLOOKUP($A322, summary!$H:$O, 7, FALSE))</f>
        <v>-</v>
      </c>
      <c r="G322" s="173" t="s">
        <v>5386</v>
      </c>
      <c r="H322" s="173" t="s">
        <v>5312</v>
      </c>
      <c r="I322" s="173">
        <v>2</v>
      </c>
      <c r="J322" s="173"/>
      <c r="K322" s="310"/>
      <c r="L322" s="173"/>
      <c r="M322" s="27"/>
      <c r="N322" s="27" t="s">
        <v>5355</v>
      </c>
      <c r="O322" s="27" t="s">
        <v>6774</v>
      </c>
      <c r="P322" s="178"/>
      <c r="Q322" s="298" t="s">
        <v>5310</v>
      </c>
    </row>
    <row r="323" spans="1:17" ht="56.25" customHeight="1">
      <c r="A323" s="20" t="str" cm="1">
        <f t="array" aca="1" ref="A323" ca="1">VLOOKUP(RIGHT(CELL("filename",$B320),LEN(CELL("filename",$B320))-FIND("]",CELL("filename",$B320))),'外部インタフェース一覧(計算用)'!$B:$G,6,FALSE)&amp;"_"&amp;$C323&amp;"_new"</f>
        <v>REHABILITATION_PLAN_2024_FORM_0410_2021_service_4_time_2_new</v>
      </c>
      <c r="B323" s="171">
        <f>MAX($B$4:$B322)+1</f>
        <v>320</v>
      </c>
      <c r="C323" s="187" t="s">
        <v>4993</v>
      </c>
      <c r="D323" s="173" t="s">
        <v>4994</v>
      </c>
      <c r="E323" s="20" t="str">
        <f ca="1">IF($F323="-", "追加", VLOOKUP($A323, summary!$H:$O, 6, FALSE))</f>
        <v>追加</v>
      </c>
      <c r="F323" s="20" t="str">
        <f ca="1">IF(VLOOKUP($A323, summary!$H:$O, 7, FALSE)="追加", "-", VLOOKUP($A323, summary!$H:$O, 7, FALSE))</f>
        <v>-</v>
      </c>
      <c r="G323" s="173" t="s">
        <v>5386</v>
      </c>
      <c r="H323" s="173" t="s">
        <v>5312</v>
      </c>
      <c r="I323" s="173">
        <v>4</v>
      </c>
      <c r="J323" s="173"/>
      <c r="K323" s="310"/>
      <c r="L323" s="173"/>
      <c r="M323" s="27"/>
      <c r="N323" s="27" t="s">
        <v>5355</v>
      </c>
      <c r="O323" s="27" t="s">
        <v>6775</v>
      </c>
      <c r="P323" s="178"/>
      <c r="Q323" s="298" t="s">
        <v>5389</v>
      </c>
    </row>
    <row r="324" spans="1:17" ht="56.25" customHeight="1">
      <c r="A324" s="20" t="str" cm="1">
        <f t="array" aca="1" ref="A324" ca="1">VLOOKUP(RIGHT(CELL("filename",$B321),LEN(CELL("filename",$B321))-FIND("]",CELL("filename",$B321))),'外部インタフェース一覧(計算用)'!$B:$G,6,FALSE)&amp;"_"&amp;$C324&amp;"_new"</f>
        <v>REHABILITATION_PLAN_2024_FORM_0410_2021_service_4_support_detail_3_new</v>
      </c>
      <c r="B324" s="171">
        <f>MAX($B$4:$B323)+1</f>
        <v>321</v>
      </c>
      <c r="C324" s="187" t="s">
        <v>4995</v>
      </c>
      <c r="D324" s="173" t="s">
        <v>4996</v>
      </c>
      <c r="E324" s="20" t="str">
        <f ca="1">IF($F324="-", "追加", VLOOKUP($A324, summary!$H:$O, 6, FALSE))</f>
        <v>追加</v>
      </c>
      <c r="F324" s="20" t="str">
        <f ca="1">IF(VLOOKUP($A324, summary!$H:$O, 7, FALSE)="追加", "-", VLOOKUP($A324, summary!$H:$O, 7, FALSE))</f>
        <v>-</v>
      </c>
      <c r="G324" s="27" t="s">
        <v>6423</v>
      </c>
      <c r="H324" s="27" t="s">
        <v>5312</v>
      </c>
      <c r="I324" s="173">
        <v>2</v>
      </c>
      <c r="J324" s="310"/>
      <c r="K324" s="310"/>
      <c r="L324" s="173"/>
      <c r="M324" s="27"/>
      <c r="N324" s="27" t="s">
        <v>6398</v>
      </c>
      <c r="O324" s="27"/>
      <c r="P324" s="27"/>
      <c r="Q324" s="298" t="s">
        <v>5501</v>
      </c>
    </row>
    <row r="325" spans="1:17" ht="56.25" customHeight="1">
      <c r="A325" s="20" t="str" cm="1">
        <f t="array" aca="1" ref="A325" ca="1">VLOOKUP(RIGHT(CELL("filename",$B322),LEN(CELL("filename",$B322))-FIND("]",CELL("filename",$B322))),'外部インタフェース一覧(計算用)'!$B:$G,6,FALSE)&amp;"_"&amp;$C325&amp;"_new"</f>
        <v>REHABILITATION_PLAN_2024_FORM_0410_2021_service_4_frequency_times_3_new</v>
      </c>
      <c r="B325" s="171">
        <f>MAX($B$4:$B324)+1</f>
        <v>322</v>
      </c>
      <c r="C325" s="187" t="s">
        <v>4997</v>
      </c>
      <c r="D325" s="173" t="s">
        <v>4998</v>
      </c>
      <c r="E325" s="20" t="str">
        <f ca="1">IF($F325="-", "追加", VLOOKUP($A325, summary!$H:$O, 6, FALSE))</f>
        <v>追加</v>
      </c>
      <c r="F325" s="20" t="str">
        <f ca="1">IF(VLOOKUP($A325, summary!$H:$O, 7, FALSE)="追加", "-", VLOOKUP($A325, summary!$H:$O, 7, FALSE))</f>
        <v>-</v>
      </c>
      <c r="G325" s="173" t="s">
        <v>5386</v>
      </c>
      <c r="H325" s="173" t="s">
        <v>5312</v>
      </c>
      <c r="I325" s="173">
        <v>2</v>
      </c>
      <c r="J325" s="173"/>
      <c r="K325" s="310"/>
      <c r="L325" s="173"/>
      <c r="M325" s="27"/>
      <c r="N325" s="27" t="s">
        <v>5355</v>
      </c>
      <c r="O325" s="27" t="s">
        <v>6774</v>
      </c>
      <c r="P325" s="178"/>
      <c r="Q325" s="298" t="s">
        <v>5310</v>
      </c>
    </row>
    <row r="326" spans="1:17" ht="56.25" customHeight="1">
      <c r="A326" s="20" t="str" cm="1">
        <f t="array" aca="1" ref="A326" ca="1">VLOOKUP(RIGHT(CELL("filename",$B323),LEN(CELL("filename",$B323))-FIND("]",CELL("filename",$B323))),'外部インタフェース一覧(計算用)'!$B:$G,6,FALSE)&amp;"_"&amp;$C326&amp;"_new"</f>
        <v>REHABILITATION_PLAN_2024_FORM_0410_2021_service_4_time_3_new</v>
      </c>
      <c r="B326" s="171">
        <f>MAX($B$4:$B325)+1</f>
        <v>323</v>
      </c>
      <c r="C326" s="187" t="s">
        <v>4999</v>
      </c>
      <c r="D326" s="173" t="s">
        <v>5000</v>
      </c>
      <c r="E326" s="20" t="str">
        <f ca="1">IF($F326="-", "追加", VLOOKUP($A326, summary!$H:$O, 6, FALSE))</f>
        <v>追加</v>
      </c>
      <c r="F326" s="20" t="str">
        <f ca="1">IF(VLOOKUP($A326, summary!$H:$O, 7, FALSE)="追加", "-", VLOOKUP($A326, summary!$H:$O, 7, FALSE))</f>
        <v>-</v>
      </c>
      <c r="G326" s="173" t="s">
        <v>5386</v>
      </c>
      <c r="H326" s="173" t="s">
        <v>5312</v>
      </c>
      <c r="I326" s="173">
        <v>4</v>
      </c>
      <c r="J326" s="173"/>
      <c r="K326" s="310"/>
      <c r="L326" s="173"/>
      <c r="M326" s="27"/>
      <c r="N326" s="27" t="s">
        <v>5355</v>
      </c>
      <c r="O326" s="27" t="s">
        <v>6775</v>
      </c>
      <c r="P326" s="178"/>
      <c r="Q326" s="298" t="s">
        <v>5389</v>
      </c>
    </row>
    <row r="327" spans="1:17" ht="56.25" customHeight="1">
      <c r="A327" s="20" t="str" cm="1">
        <f t="array" aca="1" ref="A327" ca="1">VLOOKUP(RIGHT(CELL("filename",$B324),LEN(CELL("filename",$B324))-FIND("]",CELL("filename",$B324))),'外部インタフェース一覧(計算用)'!$B:$G,6,FALSE)&amp;"_"&amp;$C327&amp;"_new"</f>
        <v>REHABILITATION_PLAN_2024_FORM_0410_2021_service_4_himself_or_family_routine_work_01_new</v>
      </c>
      <c r="B327" s="171">
        <f>MAX($B$4:$B326)+1</f>
        <v>324</v>
      </c>
      <c r="C327" s="187" t="s">
        <v>5001</v>
      </c>
      <c r="D327" s="173" t="s">
        <v>5002</v>
      </c>
      <c r="E327" s="20" t="str">
        <f ca="1">IF($F327="-", "追加", VLOOKUP($A327, summary!$H:$O, 6, FALSE))</f>
        <v>追加</v>
      </c>
      <c r="F327" s="20" t="str">
        <f ca="1">IF(VLOOKUP($A327, summary!$H:$O, 7, FALSE)="追加", "-", VLOOKUP($A327, summary!$H:$O, 7, FALSE))</f>
        <v>-</v>
      </c>
      <c r="G327" s="27" t="s">
        <v>6423</v>
      </c>
      <c r="H327" s="27" t="s">
        <v>5334</v>
      </c>
      <c r="I327" s="173">
        <v>234</v>
      </c>
      <c r="J327" s="310"/>
      <c r="K327" s="310"/>
      <c r="L327" s="173"/>
      <c r="M327" s="27"/>
      <c r="N327" s="27"/>
      <c r="O327" s="27"/>
      <c r="P327" s="27" t="s">
        <v>5335</v>
      </c>
      <c r="Q327" s="298" t="s">
        <v>5336</v>
      </c>
    </row>
    <row r="328" spans="1:17" ht="90">
      <c r="A328" s="20" t="str" cm="1">
        <f t="array" aca="1" ref="A328" ca="1">VLOOKUP(RIGHT(CELL("filename",$B325),LEN(CELL("filename",$B325))-FIND("]",CELL("filename",$B325))),'外部インタフェース一覧(計算用)'!$B:$G,6,FALSE)&amp;"_"&amp;$C328&amp;"_new"</f>
        <v>REHABILITATION_PLAN_2024_FORM_0410_2021_care_share_flag_new</v>
      </c>
      <c r="B328" s="171">
        <f>MAX($B$4:$B327)+1</f>
        <v>325</v>
      </c>
      <c r="C328" s="187" t="s">
        <v>2682</v>
      </c>
      <c r="D328" s="173" t="s">
        <v>6777</v>
      </c>
      <c r="E328" s="20" t="str">
        <f ca="1">IF($F328="-", "追加", VLOOKUP($A328, summary!$H:$O, 6, FALSE))</f>
        <v>追加</v>
      </c>
      <c r="F328" s="20" t="str">
        <f ca="1">IF(VLOOKUP($A328, summary!$H:$O, 7, FALSE)="追加", "-", VLOOKUP($A328, summary!$H:$O, 7, FALSE))</f>
        <v>-</v>
      </c>
      <c r="G328" s="173" t="s">
        <v>5295</v>
      </c>
      <c r="H328" s="173" t="s">
        <v>5312</v>
      </c>
      <c r="I328" s="173">
        <v>1</v>
      </c>
      <c r="J328" s="173"/>
      <c r="K328" s="310"/>
      <c r="L328" s="173"/>
      <c r="M328" s="27"/>
      <c r="N328" s="182" t="s">
        <v>6743</v>
      </c>
      <c r="O328" s="27" t="s">
        <v>5291</v>
      </c>
      <c r="P328" s="27"/>
      <c r="Q328" s="298" t="s">
        <v>5342</v>
      </c>
    </row>
    <row r="329" spans="1:17" ht="90">
      <c r="A329" s="20" t="str" cm="1">
        <f t="array" aca="1" ref="A329" ca="1">VLOOKUP(RIGHT(CELL("filename",$B326),LEN(CELL("filename",$B326))-FIND("]",CELL("filename",$B326))),'外部インタフェース一覧(計算用)'!$B:$G,6,FALSE)&amp;"_"&amp;$C329&amp;"_new"</f>
        <v>REHABILITATION_PLAN_2024_FORM_0410_2021_care_share_contents_new</v>
      </c>
      <c r="B329" s="171">
        <f>MAX($B$4:$B328)+1</f>
        <v>326</v>
      </c>
      <c r="C329" s="187" t="s">
        <v>2684</v>
      </c>
      <c r="D329" s="173" t="s">
        <v>6778</v>
      </c>
      <c r="E329" s="20" t="str">
        <f ca="1">IF($F329="-", "追加", VLOOKUP($A329, summary!$H:$O, 6, FALSE))</f>
        <v>追加</v>
      </c>
      <c r="F329" s="20" t="str">
        <f ca="1">IF(VLOOKUP($A329, summary!$H:$O, 7, FALSE)="追加", "-", VLOOKUP($A329, summary!$H:$O, 7, FALSE))</f>
        <v>-</v>
      </c>
      <c r="G329" s="173" t="s">
        <v>6423</v>
      </c>
      <c r="H329" s="173" t="s">
        <v>5334</v>
      </c>
      <c r="I329" s="173">
        <v>85</v>
      </c>
      <c r="J329" s="173"/>
      <c r="K329" s="310"/>
      <c r="L329" s="173"/>
      <c r="M329" s="27"/>
      <c r="N329" s="27" t="s">
        <v>5355</v>
      </c>
      <c r="O329" s="27" t="str">
        <f>D328&amp;"=1：該当ありの場合に入力可能"</f>
        <v>要因分析を踏まえた具体的なサービス内容 他事業所の担当者と共有すべき事項=1：該当ありの場合に入力可能</v>
      </c>
      <c r="P329" s="27" t="s">
        <v>5335</v>
      </c>
      <c r="Q329" s="298" t="s">
        <v>5336</v>
      </c>
    </row>
    <row r="330" spans="1:17" ht="90">
      <c r="A330" s="20" t="str" cm="1">
        <f t="array" aca="1" ref="A330" ca="1">VLOOKUP(RIGHT(CELL("filename",$B327),LEN(CELL("filename",$B327))-FIND("]",CELL("filename",$B327))),'外部インタフェース一覧(計算用)'!$B:$G,6,FALSE)&amp;"_"&amp;$C330&amp;"_new"</f>
        <v>REHABILITATION_PLAN_2024_FORM_0410_2021_nursing_share_flag_new</v>
      </c>
      <c r="B330" s="171">
        <f>MAX($B$4:$B329)+1</f>
        <v>327</v>
      </c>
      <c r="C330" s="187" t="s">
        <v>2686</v>
      </c>
      <c r="D330" s="173" t="s">
        <v>6779</v>
      </c>
      <c r="E330" s="20" t="str">
        <f ca="1">IF($F330="-", "追加", VLOOKUP($A330, summary!$H:$O, 6, FALSE))</f>
        <v>追加</v>
      </c>
      <c r="F330" s="20" t="str">
        <f ca="1">IF(VLOOKUP($A330, summary!$H:$O, 7, FALSE)="追加", "-", VLOOKUP($A330, summary!$H:$O, 7, FALSE))</f>
        <v>-</v>
      </c>
      <c r="G330" s="173" t="s">
        <v>5295</v>
      </c>
      <c r="H330" s="173" t="s">
        <v>5312</v>
      </c>
      <c r="I330" s="173">
        <v>1</v>
      </c>
      <c r="J330" s="173"/>
      <c r="K330" s="310"/>
      <c r="L330" s="173"/>
      <c r="M330" s="27"/>
      <c r="N330" s="182" t="s">
        <v>6708</v>
      </c>
      <c r="O330" s="27" t="s">
        <v>5291</v>
      </c>
      <c r="P330" s="27"/>
      <c r="Q330" s="298" t="s">
        <v>5342</v>
      </c>
    </row>
    <row r="331" spans="1:17" ht="101.25">
      <c r="A331" s="20" t="str" cm="1">
        <f t="array" aca="1" ref="A331" ca="1">VLOOKUP(RIGHT(CELL("filename",$B328),LEN(CELL("filename",$B328))-FIND("]",CELL("filename",$B328))),'外部インタフェース一覧(計算用)'!$B:$G,6,FALSE)&amp;"_"&amp;$C331&amp;"_new"</f>
        <v>REHABILITATION_PLAN_2024_FORM_0410_2021_nursing_share_contents_new</v>
      </c>
      <c r="B331" s="171">
        <f>MAX($B$4:$B330)+1</f>
        <v>328</v>
      </c>
      <c r="C331" s="187" t="s">
        <v>2688</v>
      </c>
      <c r="D331" s="173" t="s">
        <v>6780</v>
      </c>
      <c r="E331" s="20" t="str">
        <f ca="1">IF($F331="-", "追加", VLOOKUP($A331, summary!$H:$O, 6, FALSE))</f>
        <v>追加</v>
      </c>
      <c r="F331" s="20" t="str">
        <f ca="1">IF(VLOOKUP($A331, summary!$H:$O, 7, FALSE)="追加", "-", VLOOKUP($A331, summary!$H:$O, 7, FALSE))</f>
        <v>-</v>
      </c>
      <c r="G331" s="173" t="s">
        <v>6423</v>
      </c>
      <c r="H331" s="173" t="s">
        <v>5334</v>
      </c>
      <c r="I331" s="173">
        <v>85</v>
      </c>
      <c r="J331" s="173"/>
      <c r="K331" s="310"/>
      <c r="L331" s="173"/>
      <c r="M331" s="27"/>
      <c r="N331" s="27" t="s">
        <v>5355</v>
      </c>
      <c r="O331" s="27" t="str">
        <f>D330&amp;"=1：該当ありの場合に入力可能"</f>
        <v>要因分析を踏まえた具体的なサービス内容 介護支援専門員と共有すべき事項=1：該当ありの場合に入力可能</v>
      </c>
      <c r="P331" s="27" t="s">
        <v>5335</v>
      </c>
      <c r="Q331" s="298" t="s">
        <v>5336</v>
      </c>
    </row>
    <row r="332" spans="1:17" ht="90">
      <c r="A332" s="20" t="str" cm="1">
        <f t="array" aca="1" ref="A332" ca="1">VLOOKUP(RIGHT(CELL("filename",$B329),LEN(CELL("filename",$B329))-FIND("]",CELL("filename",$B329))),'外部インタフェース一覧(計算用)'!$B:$G,6,FALSE)&amp;"_"&amp;$C332&amp;"_new"</f>
        <v>REHABILITATION_PLAN_2024_FORM_0410_2021_other_share_flag_new</v>
      </c>
      <c r="B332" s="171">
        <f>MAX($B$4:$B331)+1</f>
        <v>329</v>
      </c>
      <c r="C332" s="187" t="s">
        <v>2690</v>
      </c>
      <c r="D332" s="173" t="s">
        <v>6781</v>
      </c>
      <c r="E332" s="20" t="str">
        <f ca="1">IF($F332="-", "追加", VLOOKUP($A332, summary!$H:$O, 6, FALSE))</f>
        <v>追加</v>
      </c>
      <c r="F332" s="20" t="str">
        <f ca="1">IF(VLOOKUP($A332, summary!$H:$O, 7, FALSE)="追加", "-", VLOOKUP($A332, summary!$H:$O, 7, FALSE))</f>
        <v>-</v>
      </c>
      <c r="G332" s="173" t="s">
        <v>5295</v>
      </c>
      <c r="H332" s="173" t="s">
        <v>5312</v>
      </c>
      <c r="I332" s="173">
        <v>1</v>
      </c>
      <c r="J332" s="173"/>
      <c r="K332" s="310"/>
      <c r="L332" s="173"/>
      <c r="M332" s="27"/>
      <c r="N332" s="182" t="s">
        <v>6708</v>
      </c>
      <c r="O332" s="27" t="s">
        <v>5291</v>
      </c>
      <c r="P332" s="27"/>
      <c r="Q332" s="298" t="s">
        <v>5342</v>
      </c>
    </row>
    <row r="333" spans="1:17" ht="90">
      <c r="A333" s="20" t="str" cm="1">
        <f t="array" aca="1" ref="A333" ca="1">VLOOKUP(RIGHT(CELL("filename",$B330),LEN(CELL("filename",$B330))-FIND("]",CELL("filename",$B330))),'外部インタフェース一覧(計算用)'!$B:$G,6,FALSE)&amp;"_"&amp;$C333&amp;"_new"</f>
        <v>REHABILITATION_PLAN_2024_FORM_0410_2021_other_share_name_new</v>
      </c>
      <c r="B333" s="171">
        <f>MAX($B$4:$B332)+1</f>
        <v>330</v>
      </c>
      <c r="C333" s="187" t="s">
        <v>2692</v>
      </c>
      <c r="D333" s="173" t="s">
        <v>6782</v>
      </c>
      <c r="E333" s="20" t="str">
        <f ca="1">IF($F333="-", "追加", VLOOKUP($A333, summary!$H:$O, 6, FALSE))</f>
        <v>追加</v>
      </c>
      <c r="F333" s="20" t="str">
        <f ca="1">IF(VLOOKUP($A333, summary!$H:$O, 7, FALSE)="追加", "-", VLOOKUP($A333, summary!$H:$O, 7, FALSE))</f>
        <v>-</v>
      </c>
      <c r="G333" s="173" t="s">
        <v>6423</v>
      </c>
      <c r="H333" s="173" t="s">
        <v>5334</v>
      </c>
      <c r="I333" s="173">
        <v>15</v>
      </c>
      <c r="J333" s="173"/>
      <c r="K333" s="310"/>
      <c r="L333" s="173"/>
      <c r="M333" s="27"/>
      <c r="N333" s="27" t="s">
        <v>5355</v>
      </c>
      <c r="O333" s="27" t="str">
        <f>D332&amp;"=1：該当ありの場合に入力可能"</f>
        <v>要因分析を踏まえた具体的なサービス内容 その他、共有すべき事項=1：該当ありの場合に入力可能</v>
      </c>
      <c r="P333" s="27" t="s">
        <v>5335</v>
      </c>
      <c r="Q333" s="298" t="s">
        <v>6783</v>
      </c>
    </row>
    <row r="334" spans="1:17" ht="90">
      <c r="A334" s="20" t="str" cm="1">
        <f t="array" aca="1" ref="A334" ca="1">VLOOKUP(RIGHT(CELL("filename",$B331),LEN(CELL("filename",$B331))-FIND("]",CELL("filename",$B331))),'外部インタフェース一覧(計算用)'!$B:$G,6,FALSE)&amp;"_"&amp;$C334&amp;"_new"</f>
        <v>REHABILITATION_PLAN_2024_FORM_0410_2021_other_share_contents_new</v>
      </c>
      <c r="B334" s="171">
        <f>MAX($B$4:$B333)+1</f>
        <v>331</v>
      </c>
      <c r="C334" s="187" t="s">
        <v>2694</v>
      </c>
      <c r="D334" s="173" t="s">
        <v>6784</v>
      </c>
      <c r="E334" s="20" t="str">
        <f ca="1">IF($F334="-", "追加", VLOOKUP($A334, summary!$H:$O, 6, FALSE))</f>
        <v>追加</v>
      </c>
      <c r="F334" s="20" t="str">
        <f ca="1">IF(VLOOKUP($A334, summary!$H:$O, 7, FALSE)="追加", "-", VLOOKUP($A334, summary!$H:$O, 7, FALSE))</f>
        <v>-</v>
      </c>
      <c r="G334" s="173" t="s">
        <v>6423</v>
      </c>
      <c r="H334" s="173" t="s">
        <v>5334</v>
      </c>
      <c r="I334" s="173">
        <v>85</v>
      </c>
      <c r="J334" s="173"/>
      <c r="K334" s="310"/>
      <c r="L334" s="173"/>
      <c r="M334" s="27"/>
      <c r="N334" s="27" t="s">
        <v>5355</v>
      </c>
      <c r="O334" s="27" t="s">
        <v>6785</v>
      </c>
      <c r="P334" s="27" t="s">
        <v>5335</v>
      </c>
      <c r="Q334" s="298" t="s">
        <v>5336</v>
      </c>
    </row>
    <row r="335" spans="1:17" ht="101.25">
      <c r="A335" s="20" t="str" cm="1">
        <f t="array" aca="1" ref="A335" ca="1">VLOOKUP(RIGHT(CELL("filename",$B332),LEN(CELL("filename",$B332))-FIND("]",CELL("filename",$B332))),'外部インタフェース一覧(計算用)'!$B:$G,6,FALSE)&amp;"_"&amp;$C335&amp;"_new"</f>
        <v>REHABILITATION_PLAN_2024_FORM_0410_2021_information_providing_01_new</v>
      </c>
      <c r="B335" s="171">
        <f>MAX($B$4:$B334)+1</f>
        <v>332</v>
      </c>
      <c r="C335" s="187" t="s">
        <v>2696</v>
      </c>
      <c r="D335" s="173" t="s">
        <v>6786</v>
      </c>
      <c r="E335" s="20" t="str">
        <f ca="1">IF($F335="-", "追加", VLOOKUP($A335, summary!$H:$O, 6, FALSE))</f>
        <v>追加</v>
      </c>
      <c r="F335" s="20" t="str">
        <f ca="1">IF(VLOOKUP($A335, summary!$H:$O, 7, FALSE)="追加", "-", VLOOKUP($A335, summary!$H:$O, 7, FALSE))</f>
        <v>-</v>
      </c>
      <c r="G335" s="173" t="s">
        <v>5295</v>
      </c>
      <c r="H335" s="173" t="s">
        <v>5312</v>
      </c>
      <c r="I335" s="173">
        <v>1</v>
      </c>
      <c r="J335" s="173"/>
      <c r="K335" s="310"/>
      <c r="L335" s="173"/>
      <c r="M335" s="27"/>
      <c r="N335" s="182" t="s">
        <v>6708</v>
      </c>
      <c r="O335" s="27" t="s">
        <v>5291</v>
      </c>
      <c r="P335" s="27"/>
      <c r="Q335" s="298" t="s">
        <v>5342</v>
      </c>
    </row>
    <row r="336" spans="1:17" ht="101.25">
      <c r="A336" s="20" t="str" cm="1">
        <f t="array" aca="1" ref="A336" ca="1">VLOOKUP(RIGHT(CELL("filename",$B333),LEN(CELL("filename",$B333))-FIND("]",CELL("filename",$B333))),'外部インタフェース一覧(計算用)'!$B:$G,6,FALSE)&amp;"_"&amp;$C336&amp;"_new"</f>
        <v>REHABILITATION_PLAN_2024_FORM_0410_2021_information_providing_02_new</v>
      </c>
      <c r="B336" s="171">
        <f>MAX($B$4:$B335)+1</f>
        <v>333</v>
      </c>
      <c r="C336" s="187" t="s">
        <v>2698</v>
      </c>
      <c r="D336" s="173" t="s">
        <v>6787</v>
      </c>
      <c r="E336" s="20" t="str">
        <f ca="1">IF($F336="-", "追加", VLOOKUP($A336, summary!$H:$O, 6, FALSE))</f>
        <v>追加</v>
      </c>
      <c r="F336" s="20" t="str">
        <f ca="1">IF(VLOOKUP($A336, summary!$H:$O, 7, FALSE)="追加", "-", VLOOKUP($A336, summary!$H:$O, 7, FALSE))</f>
        <v>-</v>
      </c>
      <c r="G336" s="173" t="s">
        <v>5295</v>
      </c>
      <c r="H336" s="173" t="s">
        <v>5312</v>
      </c>
      <c r="I336" s="173">
        <v>1</v>
      </c>
      <c r="J336" s="173"/>
      <c r="K336" s="310"/>
      <c r="L336" s="173"/>
      <c r="M336" s="27"/>
      <c r="N336" s="182" t="s">
        <v>6708</v>
      </c>
      <c r="O336" s="27" t="s">
        <v>5291</v>
      </c>
      <c r="P336" s="27"/>
      <c r="Q336" s="298" t="s">
        <v>5342</v>
      </c>
    </row>
    <row r="337" spans="1:17" ht="101.25">
      <c r="A337" s="20" t="str" cm="1">
        <f t="array" aca="1" ref="A337" ca="1">VLOOKUP(RIGHT(CELL("filename",$B334),LEN(CELL("filename",$B334))-FIND("]",CELL("filename",$B334))),'外部インタフェース一覧(計算用)'!$B:$G,6,FALSE)&amp;"_"&amp;$C337&amp;"_new"</f>
        <v>REHABILITATION_PLAN_2024_FORM_0410_2021_information_providing_03_new</v>
      </c>
      <c r="B337" s="171">
        <f>MAX($B$4:$B336)+1</f>
        <v>334</v>
      </c>
      <c r="C337" s="187" t="s">
        <v>2700</v>
      </c>
      <c r="D337" s="173" t="s">
        <v>6788</v>
      </c>
      <c r="E337" s="20" t="str">
        <f ca="1">IF($F337="-", "追加", VLOOKUP($A337, summary!$H:$O, 6, FALSE))</f>
        <v>追加</v>
      </c>
      <c r="F337" s="20" t="str">
        <f ca="1">IF(VLOOKUP($A337, summary!$H:$O, 7, FALSE)="追加", "-", VLOOKUP($A337, summary!$H:$O, 7, FALSE))</f>
        <v>-</v>
      </c>
      <c r="G337" s="173" t="s">
        <v>5295</v>
      </c>
      <c r="H337" s="173" t="s">
        <v>5312</v>
      </c>
      <c r="I337" s="173">
        <v>1</v>
      </c>
      <c r="J337" s="173"/>
      <c r="K337" s="310"/>
      <c r="L337" s="173"/>
      <c r="M337" s="27"/>
      <c r="N337" s="182" t="s">
        <v>6708</v>
      </c>
      <c r="O337" s="27" t="s">
        <v>5291</v>
      </c>
      <c r="P337" s="27"/>
      <c r="Q337" s="298" t="s">
        <v>5342</v>
      </c>
    </row>
    <row r="338" spans="1:17" ht="112.5">
      <c r="A338" s="20" t="str" cm="1">
        <f t="array" aca="1" ref="A338" ca="1">VLOOKUP(RIGHT(CELL("filename",$B335),LEN(CELL("filename",$B335))-FIND("]",CELL("filename",$B335))),'外部インタフェース一覧(計算用)'!$B:$G,6,FALSE)&amp;"_"&amp;$C338&amp;"_new"</f>
        <v>REHABILITATION_PLAN_2024_FORM_0410_2021_information_providing_03_name_new</v>
      </c>
      <c r="B338" s="171">
        <f>MAX($B$4:$B337)+1</f>
        <v>335</v>
      </c>
      <c r="C338" s="187" t="s">
        <v>5013</v>
      </c>
      <c r="D338" s="173" t="s">
        <v>6789</v>
      </c>
      <c r="E338" s="20" t="str">
        <f ca="1">IF($F338="-", "追加", VLOOKUP($A338, summary!$H:$O, 6, FALSE))</f>
        <v>追加</v>
      </c>
      <c r="F338" s="20" t="str">
        <f ca="1">IF(VLOOKUP($A338, summary!$H:$O, 7, FALSE)="追加", "-", VLOOKUP($A338, summary!$H:$O, 7, FALSE))</f>
        <v>-</v>
      </c>
      <c r="G338" s="173" t="s">
        <v>6423</v>
      </c>
      <c r="H338" s="401" t="s">
        <v>5334</v>
      </c>
      <c r="I338" s="173">
        <v>30</v>
      </c>
      <c r="J338" s="173"/>
      <c r="K338" s="310"/>
      <c r="L338" s="173"/>
      <c r="M338" s="27"/>
      <c r="N338" s="182"/>
      <c r="O338" s="27" t="str">
        <f>D337&amp;"=1：該当ありの場合に入力可能"</f>
        <v>要因分析を踏まえた具体的なサービス内容情報提供先03　その他に利用している介護サービス=1：該当ありの場合に入力可能</v>
      </c>
      <c r="P338" s="27" t="s">
        <v>5335</v>
      </c>
      <c r="Q338" s="298" t="s">
        <v>6790</v>
      </c>
    </row>
    <row r="339" spans="1:17" ht="101.25">
      <c r="A339" s="20" t="str" cm="1">
        <f t="array" aca="1" ref="A339" ca="1">VLOOKUP(RIGHT(CELL("filename",$B336),LEN(CELL("filename",$B336))-FIND("]",CELL("filename",$B336))),'外部インタフェース一覧(計算用)'!$B:$G,6,FALSE)&amp;"_"&amp;$C339&amp;"_new"</f>
        <v>REHABILITATION_PLAN_2024_FORM_0410_2021_information_providing_04_new</v>
      </c>
      <c r="B339" s="171">
        <f>MAX($B$4:$B338)+1</f>
        <v>336</v>
      </c>
      <c r="C339" s="187" t="s">
        <v>2702</v>
      </c>
      <c r="D339" s="300" t="s">
        <v>6791</v>
      </c>
      <c r="E339" s="20" t="str">
        <f ca="1">IF($F339="-", "追加", VLOOKUP($A339, summary!$H:$O, 6, FALSE))</f>
        <v>追加</v>
      </c>
      <c r="F339" s="20" t="str">
        <f ca="1">IF(VLOOKUP($A339, summary!$H:$O, 7, FALSE)="追加", "-", VLOOKUP($A339, summary!$H:$O, 7, FALSE))</f>
        <v>-</v>
      </c>
      <c r="G339" s="173" t="s">
        <v>5295</v>
      </c>
      <c r="H339" s="173" t="s">
        <v>5312</v>
      </c>
      <c r="I339" s="173">
        <v>1</v>
      </c>
      <c r="J339" s="173"/>
      <c r="K339" s="310"/>
      <c r="L339" s="173"/>
      <c r="M339" s="27"/>
      <c r="N339" s="182" t="s">
        <v>6708</v>
      </c>
      <c r="O339" s="27" t="s">
        <v>5291</v>
      </c>
      <c r="P339" s="27"/>
      <c r="Q339" s="298" t="s">
        <v>5342</v>
      </c>
    </row>
    <row r="340" spans="1:17" ht="112.5">
      <c r="A340" s="20" t="str" cm="1">
        <f t="array" aca="1" ref="A340" ca="1">VLOOKUP(RIGHT(CELL("filename",$B337),LEN(CELL("filename",$B337))-FIND("]",CELL("filename",$B337))),'外部インタフェース一覧(計算用)'!$B:$G,6,FALSE)&amp;"_"&amp;$C340&amp;"_new"</f>
        <v>REHABILITATION_PLAN_2024_FORM_0410_2021_information_providing_04_name_new</v>
      </c>
      <c r="B340" s="171">
        <f>MAX($B$4:$B339)+1</f>
        <v>337</v>
      </c>
      <c r="C340" s="187" t="s">
        <v>2704</v>
      </c>
      <c r="D340" s="197" t="s">
        <v>6792</v>
      </c>
      <c r="E340" s="20" t="str">
        <f ca="1">IF($F340="-", "追加", VLOOKUP($A340, summary!$H:$O, 6, FALSE))</f>
        <v>追加</v>
      </c>
      <c r="F340" s="20" t="str">
        <f ca="1">IF(VLOOKUP($A340, summary!$H:$O, 7, FALSE)="追加", "-", VLOOKUP($A340, summary!$H:$O, 7, FALSE))</f>
        <v>-</v>
      </c>
      <c r="G340" s="173" t="s">
        <v>6423</v>
      </c>
      <c r="H340" s="173" t="s">
        <v>5334</v>
      </c>
      <c r="I340" s="173">
        <v>30</v>
      </c>
      <c r="J340" s="173"/>
      <c r="K340" s="310"/>
      <c r="L340" s="173"/>
      <c r="M340" s="27"/>
      <c r="N340" s="27" t="s">
        <v>5355</v>
      </c>
      <c r="O340" s="27" t="str">
        <f>D339&amp;"=1：該当ありの場合に入力可能"</f>
        <v>要因分析を踏まえた具体的なサービス内容情報提供先04　その他=1：該当ありの場合に入力可能</v>
      </c>
      <c r="P340" s="27" t="s">
        <v>5335</v>
      </c>
      <c r="Q340" s="298" t="s">
        <v>6783</v>
      </c>
    </row>
    <row r="341" spans="1:17" ht="78.75">
      <c r="A341" s="20" t="str" cm="1">
        <f t="array" aca="1" ref="A341" ca="1">VLOOKUP(RIGHT(CELL("filename",$B338),LEN(CELL("filename",$B338))-FIND("]",CELL("filename",$B338))),'外部インタフェース一覧(計算用)'!$B:$G,6,FALSE)&amp;"_"&amp;$C341&amp;"_new"</f>
        <v>REHABILITATION_PLAN_2024_FORM_0410_2021_improvement_new</v>
      </c>
      <c r="B341" s="171">
        <f>MAX($B$4:$B340)+1</f>
        <v>338</v>
      </c>
      <c r="C341" s="204" t="s">
        <v>5017</v>
      </c>
      <c r="D341" s="173" t="s">
        <v>6793</v>
      </c>
      <c r="E341" s="20" t="str">
        <f ca="1">IF($F341="-", "追加", VLOOKUP($A341, summary!$H:$O, 6, FALSE))</f>
        <v>追加</v>
      </c>
      <c r="F341" s="20" t="str">
        <f ca="1">IF(VLOOKUP($A341, summary!$H:$O, 7, FALSE)="追加", "-", VLOOKUP($A341, summary!$H:$O, 7, FALSE))</f>
        <v>-</v>
      </c>
      <c r="G341" s="175" t="s">
        <v>6423</v>
      </c>
      <c r="H341" s="175" t="s">
        <v>5334</v>
      </c>
      <c r="I341" s="175">
        <v>234</v>
      </c>
      <c r="J341" s="173"/>
      <c r="K341" s="310"/>
      <c r="L341" s="173"/>
      <c r="M341" s="27"/>
      <c r="N341" s="182"/>
      <c r="O341" s="27"/>
      <c r="P341" s="27" t="s">
        <v>5335</v>
      </c>
      <c r="Q341" s="298" t="s">
        <v>5336</v>
      </c>
    </row>
    <row r="342" spans="1:17" ht="33.75" customHeight="1">
      <c r="A342" s="20" t="str" cm="1">
        <f t="array" aca="1" ref="A342" ca="1">VLOOKUP(RIGHT(CELL("filename",$B339),LEN(CELL("filename",$B339))-FIND("]",CELL("filename",$B339))),'外部インタフェース一覧(計算用)'!$B:$G,6,FALSE)&amp;"_"&amp;$C342&amp;"_new"</f>
        <v>REHABILITATION_PLAN_2024_FORM_0410_2021_subtraction_non_medical_treatment_new</v>
      </c>
      <c r="B342" s="171">
        <f>MAX($B$4:$B341)+1</f>
        <v>339</v>
      </c>
      <c r="C342" s="204" t="s">
        <v>5019</v>
      </c>
      <c r="D342" s="173" t="s">
        <v>5020</v>
      </c>
      <c r="E342" s="20" t="str">
        <f ca="1">IF($F342="-", "追加", VLOOKUP($A342, summary!$H:$O, 6, FALSE))</f>
        <v>追加</v>
      </c>
      <c r="F342" s="20" t="str">
        <f ca="1">IF(VLOOKUP($A342, summary!$H:$O, 7, FALSE)="追加", "-", VLOOKUP($A342, summary!$H:$O, 7, FALSE))</f>
        <v>-</v>
      </c>
      <c r="G342" s="173" t="s">
        <v>5295</v>
      </c>
      <c r="H342" s="173" t="s">
        <v>5312</v>
      </c>
      <c r="I342" s="173">
        <v>1</v>
      </c>
      <c r="J342" s="173"/>
      <c r="K342" s="310"/>
      <c r="L342" s="173"/>
      <c r="M342" s="27"/>
      <c r="N342" s="182" t="s">
        <v>6326</v>
      </c>
      <c r="O342" s="27"/>
      <c r="P342" s="27"/>
      <c r="Q342" s="298" t="s">
        <v>5263</v>
      </c>
    </row>
    <row r="343" spans="1:17" ht="90">
      <c r="A343" s="20" t="str" cm="1">
        <f t="array" aca="1" ref="A343" ca="1">VLOOKUP(RIGHT(CELL("filename",$B340),LEN(CELL("filename",$B340))-FIND("]",CELL("filename",$B340))),'外部インタフェース一覧(計算用)'!$B:$G,6,FALSE)&amp;"_"&amp;$C343&amp;"_new"</f>
        <v>REHABILITATION_PLAN_2024_FORM_0410_2021_seminar_status_new</v>
      </c>
      <c r="B343" s="171">
        <f>MAX($B$4:$B342)+1</f>
        <v>340</v>
      </c>
      <c r="C343" s="204" t="s">
        <v>6794</v>
      </c>
      <c r="D343" s="173" t="s">
        <v>5022</v>
      </c>
      <c r="E343" s="20" t="str">
        <f ca="1">IF($F343="-", "追加", VLOOKUP($A343, summary!$H:$O, 6, FALSE))</f>
        <v>追加</v>
      </c>
      <c r="F343" s="20" t="str">
        <f ca="1">IF(VLOOKUP($A343, summary!$H:$O, 7, FALSE)="追加", "-", VLOOKUP($A343, summary!$H:$O, 7, FALSE))</f>
        <v>-</v>
      </c>
      <c r="G343" s="175" t="s">
        <v>5295</v>
      </c>
      <c r="H343" s="175" t="s">
        <v>5312</v>
      </c>
      <c r="I343" s="175">
        <v>1</v>
      </c>
      <c r="J343" s="173"/>
      <c r="K343" s="310"/>
      <c r="L343" s="173"/>
      <c r="M343" s="27"/>
      <c r="N343" s="182" t="s">
        <v>6795</v>
      </c>
      <c r="O343" s="27"/>
      <c r="P343" s="27"/>
      <c r="Q343" s="298" t="s">
        <v>5263</v>
      </c>
    </row>
    <row r="344" spans="1:17" s="8" customFormat="1" ht="78.75">
      <c r="A344" s="20" t="str" cm="1">
        <f t="array" aca="1" ref="A344" ca="1">VLOOKUP(RIGHT(CELL("filename",$B341),LEN(CELL("filename",$B341))-FIND("]",CELL("filename",$B341))),'外部インタフェース一覧(計算用)'!$B:$G,6,FALSE)&amp;"_"&amp;$C344&amp;"_new"</f>
        <v>REHABILITATION_PLAN_2024_FORM_0410_2021_version_new</v>
      </c>
      <c r="B344" s="171">
        <f>MAX($B$4:$B343)+1</f>
        <v>341</v>
      </c>
      <c r="C344" s="247" t="s">
        <v>265</v>
      </c>
      <c r="D344" s="173" t="s">
        <v>5469</v>
      </c>
      <c r="E344" s="20" t="str">
        <f ca="1">IF($F344="-", "追加", VLOOKUP($A344, summary!$H:$O, 6, FALSE))</f>
        <v>version</v>
      </c>
      <c r="F344" s="20" t="str">
        <f ca="1">IF(VLOOKUP($A344, summary!$H:$O, 7, FALSE)="追加", "-", VLOOKUP($A344, summary!$H:$O, 7, FALSE))</f>
        <v>バージョン番号</v>
      </c>
      <c r="G344" s="172" t="s">
        <v>5214</v>
      </c>
      <c r="H344" s="172" t="s">
        <v>5245</v>
      </c>
      <c r="I344" s="172">
        <v>4</v>
      </c>
      <c r="J344" s="172"/>
      <c r="K344" s="310" t="s">
        <v>5216</v>
      </c>
      <c r="L344" s="19"/>
      <c r="M344" s="19"/>
      <c r="N344" s="331" t="s">
        <v>5470</v>
      </c>
      <c r="O344" s="19" t="s">
        <v>5291</v>
      </c>
      <c r="P344" s="19" t="s">
        <v>5285</v>
      </c>
      <c r="Q344" s="297" t="s">
        <v>5286</v>
      </c>
    </row>
    <row r="345" spans="1:17">
      <c r="A345" s="8"/>
      <c r="B345" s="75"/>
      <c r="C345" s="8"/>
      <c r="D345" s="8"/>
      <c r="E345" s="8"/>
      <c r="F345" s="8"/>
      <c r="G345" s="402"/>
      <c r="H345" s="403"/>
      <c r="I345" s="402"/>
      <c r="J345" s="402"/>
      <c r="K345" s="8"/>
      <c r="L345" s="402"/>
      <c r="M345" s="8"/>
      <c r="N345" s="8"/>
      <c r="O345" s="8"/>
      <c r="P345" s="8"/>
    </row>
    <row r="346" spans="1:17">
      <c r="A346" s="8"/>
      <c r="B346" s="75"/>
      <c r="C346" s="8"/>
      <c r="D346" s="8"/>
      <c r="E346" s="8"/>
      <c r="F346" s="8"/>
      <c r="G346" s="402"/>
      <c r="H346" s="403"/>
      <c r="I346" s="402"/>
      <c r="J346" s="402"/>
      <c r="K346" s="8"/>
      <c r="L346" s="402"/>
      <c r="M346" s="8"/>
      <c r="N346" s="8"/>
      <c r="O346" s="8"/>
      <c r="P346" s="8"/>
    </row>
    <row r="347" spans="1:17">
      <c r="A347" s="8"/>
      <c r="B347" s="75"/>
      <c r="C347" s="8"/>
      <c r="D347" s="8"/>
      <c r="E347" s="8"/>
      <c r="F347" s="8"/>
      <c r="G347" s="402"/>
      <c r="H347" s="403"/>
      <c r="I347" s="402"/>
      <c r="J347" s="402"/>
      <c r="K347" s="8"/>
      <c r="L347" s="402"/>
      <c r="M347" s="8"/>
      <c r="N347" s="8"/>
      <c r="O347" s="8"/>
      <c r="P347" s="8"/>
    </row>
    <row r="348" spans="1:17">
      <c r="A348" s="8"/>
      <c r="B348" s="75"/>
      <c r="C348" s="8"/>
      <c r="D348" s="8"/>
      <c r="E348" s="8"/>
      <c r="F348" s="8"/>
      <c r="G348" s="402"/>
      <c r="H348" s="403"/>
      <c r="I348" s="402"/>
      <c r="J348" s="402"/>
      <c r="K348" s="8"/>
      <c r="L348" s="402"/>
      <c r="M348" s="8"/>
      <c r="N348" s="8"/>
      <c r="O348" s="8"/>
      <c r="P348" s="8"/>
    </row>
    <row r="349" spans="1:17">
      <c r="A349" s="8"/>
      <c r="B349" s="75"/>
      <c r="C349" s="8"/>
      <c r="D349" s="8"/>
      <c r="E349" s="8"/>
      <c r="F349" s="8"/>
      <c r="G349" s="402"/>
      <c r="H349" s="403"/>
      <c r="I349" s="402"/>
      <c r="J349" s="402"/>
      <c r="K349" s="8"/>
      <c r="L349" s="402"/>
      <c r="M349" s="8"/>
      <c r="N349" s="8"/>
      <c r="O349" s="8"/>
      <c r="P349" s="8"/>
    </row>
    <row r="350" spans="1:17">
      <c r="A350" s="8"/>
      <c r="B350" s="75"/>
      <c r="C350" s="8"/>
      <c r="D350" s="8"/>
      <c r="E350" s="8"/>
      <c r="F350" s="8"/>
      <c r="G350" s="402"/>
      <c r="H350" s="403"/>
      <c r="I350" s="402"/>
      <c r="J350" s="402"/>
      <c r="K350" s="8"/>
      <c r="L350" s="402"/>
      <c r="M350" s="8"/>
      <c r="N350" s="8"/>
      <c r="O350" s="8"/>
      <c r="P350" s="8"/>
    </row>
    <row r="351" spans="1:17">
      <c r="A351" s="8"/>
      <c r="B351" s="75"/>
      <c r="C351" s="8"/>
      <c r="D351" s="8"/>
      <c r="E351" s="8"/>
      <c r="F351" s="8"/>
      <c r="G351" s="402"/>
      <c r="H351" s="403"/>
      <c r="I351" s="402"/>
      <c r="J351" s="402"/>
      <c r="K351" s="8"/>
      <c r="L351" s="402"/>
      <c r="M351" s="8"/>
      <c r="N351" s="8"/>
      <c r="O351" s="8"/>
      <c r="P351" s="8"/>
    </row>
    <row r="352" spans="1:17">
      <c r="A352" s="8"/>
      <c r="B352" s="75"/>
      <c r="C352" s="8"/>
      <c r="D352" s="8"/>
      <c r="E352" s="8"/>
      <c r="F352" s="8"/>
      <c r="G352" s="402"/>
      <c r="H352" s="403"/>
      <c r="I352" s="402"/>
      <c r="J352" s="402"/>
      <c r="K352" s="8"/>
      <c r="L352" s="402"/>
      <c r="M352" s="8"/>
      <c r="N352" s="8"/>
      <c r="O352" s="8"/>
      <c r="P352" s="8"/>
    </row>
    <row r="353" spans="1:16">
      <c r="A353" s="8"/>
      <c r="B353" s="75"/>
      <c r="C353" s="8"/>
      <c r="D353" s="8"/>
      <c r="E353" s="8"/>
      <c r="F353" s="8"/>
      <c r="G353" s="402"/>
      <c r="H353" s="403"/>
      <c r="I353" s="402"/>
      <c r="J353" s="402"/>
      <c r="K353" s="8"/>
      <c r="L353" s="402"/>
      <c r="M353" s="8"/>
      <c r="N353" s="8"/>
      <c r="O353" s="8"/>
      <c r="P353" s="8"/>
    </row>
    <row r="354" spans="1:16">
      <c r="A354" s="8"/>
      <c r="B354" s="75"/>
      <c r="C354" s="8"/>
      <c r="D354" s="8"/>
      <c r="E354" s="8"/>
      <c r="F354" s="8"/>
      <c r="G354" s="402"/>
      <c r="H354" s="403"/>
      <c r="I354" s="402"/>
      <c r="J354" s="402"/>
      <c r="K354" s="8"/>
      <c r="L354" s="402"/>
      <c r="M354" s="8"/>
      <c r="N354" s="8"/>
      <c r="O354" s="8"/>
      <c r="P354" s="8"/>
    </row>
    <row r="355" spans="1:16">
      <c r="A355" s="8"/>
      <c r="B355" s="75"/>
      <c r="C355" s="8"/>
      <c r="D355" s="8"/>
      <c r="E355" s="8"/>
      <c r="F355" s="8"/>
      <c r="G355" s="402"/>
      <c r="H355" s="403"/>
      <c r="I355" s="402"/>
      <c r="J355" s="402"/>
      <c r="K355" s="8"/>
      <c r="L355" s="402"/>
      <c r="M355" s="8"/>
      <c r="N355" s="8"/>
      <c r="O355" s="8"/>
      <c r="P355" s="8"/>
    </row>
    <row r="356" spans="1:16">
      <c r="A356" s="8"/>
      <c r="B356" s="75"/>
      <c r="C356" s="8"/>
      <c r="D356" s="8"/>
      <c r="E356" s="8"/>
      <c r="F356" s="8"/>
      <c r="G356" s="402"/>
      <c r="H356" s="403"/>
      <c r="I356" s="402"/>
      <c r="J356" s="402"/>
      <c r="K356" s="8"/>
      <c r="L356" s="402"/>
      <c r="M356" s="8"/>
      <c r="N356" s="8"/>
      <c r="O356" s="8"/>
      <c r="P356" s="8"/>
    </row>
    <row r="357" spans="1:16">
      <c r="A357" s="8"/>
      <c r="B357" s="75"/>
      <c r="C357" s="8"/>
      <c r="D357" s="8"/>
      <c r="E357" s="8"/>
      <c r="F357" s="8"/>
      <c r="G357" s="402"/>
      <c r="H357" s="403"/>
      <c r="I357" s="402"/>
      <c r="J357" s="402"/>
      <c r="K357" s="8"/>
      <c r="L357" s="402"/>
      <c r="M357" s="8"/>
      <c r="N357" s="8"/>
      <c r="O357" s="8"/>
      <c r="P357" s="8"/>
    </row>
    <row r="358" spans="1:16">
      <c r="A358" s="8"/>
      <c r="B358" s="75"/>
      <c r="C358" s="8"/>
      <c r="D358" s="8"/>
      <c r="E358" s="8"/>
      <c r="F358" s="8"/>
      <c r="G358" s="402"/>
      <c r="H358" s="403"/>
      <c r="I358" s="402"/>
      <c r="J358" s="402"/>
      <c r="K358" s="8"/>
      <c r="L358" s="402"/>
      <c r="M358" s="8"/>
      <c r="N358" s="8"/>
      <c r="O358" s="8"/>
      <c r="P358" s="8"/>
    </row>
    <row r="359" spans="1:16">
      <c r="A359" s="8"/>
      <c r="B359" s="75"/>
      <c r="C359" s="8"/>
      <c r="D359" s="8"/>
      <c r="E359" s="8"/>
      <c r="F359" s="8"/>
      <c r="G359" s="402"/>
      <c r="H359" s="403"/>
      <c r="I359" s="402"/>
      <c r="J359" s="402"/>
      <c r="K359" s="8"/>
      <c r="L359" s="402"/>
      <c r="M359" s="8"/>
      <c r="N359" s="8"/>
      <c r="O359" s="8"/>
      <c r="P359" s="8"/>
    </row>
    <row r="360" spans="1:16">
      <c r="A360" s="8"/>
      <c r="B360" s="75"/>
      <c r="C360" s="8"/>
      <c r="D360" s="8"/>
      <c r="E360" s="8"/>
      <c r="F360" s="8"/>
      <c r="G360" s="402"/>
      <c r="H360" s="403"/>
      <c r="I360" s="402"/>
      <c r="J360" s="402"/>
      <c r="K360" s="8"/>
      <c r="L360" s="402"/>
      <c r="M360" s="8"/>
      <c r="N360" s="8"/>
      <c r="O360" s="8"/>
      <c r="P360" s="8"/>
    </row>
    <row r="361" spans="1:16">
      <c r="A361" s="8"/>
      <c r="B361" s="75"/>
      <c r="C361" s="8"/>
      <c r="D361" s="8"/>
      <c r="E361" s="8"/>
      <c r="F361" s="8"/>
      <c r="G361" s="402"/>
      <c r="H361" s="403"/>
      <c r="I361" s="402"/>
      <c r="J361" s="402"/>
      <c r="K361" s="8"/>
      <c r="L361" s="402"/>
      <c r="M361" s="8"/>
      <c r="N361" s="8"/>
      <c r="O361" s="8"/>
      <c r="P361" s="8"/>
    </row>
    <row r="362" spans="1:16">
      <c r="A362" s="8"/>
      <c r="B362" s="75"/>
      <c r="C362" s="8"/>
      <c r="D362" s="8"/>
      <c r="E362" s="8"/>
      <c r="F362" s="8"/>
      <c r="G362" s="402"/>
      <c r="H362" s="403"/>
      <c r="I362" s="402"/>
      <c r="J362" s="402"/>
      <c r="K362" s="8"/>
      <c r="L362" s="402"/>
      <c r="M362" s="8"/>
      <c r="N362" s="8"/>
      <c r="O362" s="8"/>
      <c r="P362" s="8"/>
    </row>
    <row r="363" spans="1:16">
      <c r="A363" s="8"/>
      <c r="B363" s="75"/>
      <c r="C363" s="8"/>
      <c r="D363" s="8"/>
      <c r="E363" s="8"/>
      <c r="F363" s="8"/>
      <c r="G363" s="402"/>
      <c r="H363" s="403"/>
      <c r="I363" s="402"/>
      <c r="J363" s="402"/>
      <c r="K363" s="8"/>
      <c r="L363" s="402"/>
      <c r="M363" s="8"/>
      <c r="N363" s="8"/>
      <c r="O363" s="8"/>
      <c r="P363" s="8"/>
    </row>
    <row r="364" spans="1:16">
      <c r="A364" s="8"/>
      <c r="B364" s="75"/>
      <c r="C364" s="8"/>
      <c r="D364" s="8"/>
      <c r="E364" s="8"/>
      <c r="F364" s="8"/>
      <c r="G364" s="402"/>
      <c r="H364" s="403"/>
      <c r="I364" s="402"/>
      <c r="J364" s="402"/>
      <c r="K364" s="8"/>
      <c r="L364" s="402"/>
      <c r="M364" s="8"/>
      <c r="N364" s="8"/>
      <c r="O364" s="8"/>
      <c r="P364" s="8"/>
    </row>
    <row r="365" spans="1:16">
      <c r="A365" s="8"/>
      <c r="B365" s="75"/>
      <c r="C365" s="8"/>
      <c r="D365" s="8"/>
      <c r="E365" s="8"/>
      <c r="F365" s="8"/>
      <c r="G365" s="402"/>
      <c r="H365" s="403"/>
      <c r="I365" s="402"/>
      <c r="J365" s="402"/>
      <c r="K365" s="8"/>
      <c r="L365" s="402"/>
      <c r="M365" s="8"/>
      <c r="N365" s="8"/>
      <c r="O365" s="8"/>
      <c r="P365" s="8"/>
    </row>
    <row r="366" spans="1:16">
      <c r="A366" s="8"/>
      <c r="B366" s="75"/>
      <c r="C366" s="8"/>
      <c r="D366" s="8"/>
      <c r="E366" s="8"/>
      <c r="F366" s="8"/>
      <c r="G366" s="402"/>
      <c r="H366" s="403"/>
      <c r="I366" s="402"/>
      <c r="J366" s="402"/>
      <c r="K366" s="8"/>
      <c r="L366" s="402"/>
      <c r="M366" s="8"/>
      <c r="N366" s="8"/>
      <c r="O366" s="8"/>
      <c r="P366" s="8"/>
    </row>
    <row r="367" spans="1:16">
      <c r="A367" s="8"/>
      <c r="B367" s="75"/>
      <c r="C367" s="8"/>
      <c r="D367" s="8"/>
      <c r="E367" s="8"/>
      <c r="F367" s="8"/>
      <c r="G367" s="402"/>
      <c r="H367" s="403"/>
      <c r="I367" s="402"/>
      <c r="J367" s="402"/>
      <c r="K367" s="8"/>
      <c r="L367" s="402"/>
      <c r="M367" s="8"/>
      <c r="N367" s="8"/>
      <c r="O367" s="8"/>
      <c r="P367" s="8"/>
    </row>
    <row r="368" spans="1:16">
      <c r="A368" s="8"/>
      <c r="B368" s="75"/>
      <c r="C368" s="8"/>
      <c r="D368" s="8"/>
      <c r="E368" s="8"/>
      <c r="F368" s="8"/>
      <c r="G368" s="402"/>
      <c r="H368" s="403"/>
      <c r="I368" s="402"/>
      <c r="J368" s="402"/>
      <c r="K368" s="8"/>
      <c r="L368" s="402"/>
      <c r="M368" s="8"/>
      <c r="N368" s="8"/>
      <c r="O368" s="8"/>
      <c r="P368" s="8"/>
    </row>
    <row r="369" spans="1:16">
      <c r="A369" s="8"/>
      <c r="B369" s="75"/>
      <c r="C369" s="8"/>
      <c r="D369" s="8"/>
      <c r="E369" s="8"/>
      <c r="F369" s="8"/>
      <c r="G369" s="402"/>
      <c r="H369" s="403"/>
      <c r="I369" s="402"/>
      <c r="J369" s="402"/>
      <c r="K369" s="8"/>
      <c r="L369" s="402"/>
      <c r="M369" s="8"/>
      <c r="N369" s="8"/>
      <c r="O369" s="8"/>
      <c r="P369" s="8"/>
    </row>
    <row r="370" spans="1:16">
      <c r="A370" s="8"/>
      <c r="B370" s="75"/>
      <c r="C370" s="8"/>
      <c r="D370" s="8"/>
      <c r="E370" s="8"/>
      <c r="F370" s="8"/>
      <c r="G370" s="402"/>
      <c r="H370" s="403"/>
      <c r="I370" s="402"/>
      <c r="J370" s="402"/>
      <c r="K370" s="8"/>
      <c r="L370" s="402"/>
      <c r="M370" s="8"/>
      <c r="N370" s="8"/>
      <c r="O370" s="8"/>
      <c r="P370" s="8"/>
    </row>
    <row r="371" spans="1:16">
      <c r="A371" s="8"/>
      <c r="B371" s="75"/>
      <c r="C371" s="8"/>
      <c r="D371" s="8"/>
      <c r="E371" s="8"/>
      <c r="F371" s="8"/>
      <c r="G371" s="402"/>
      <c r="H371" s="403"/>
      <c r="I371" s="402"/>
      <c r="J371" s="402"/>
      <c r="K371" s="8"/>
      <c r="L371" s="402"/>
      <c r="M371" s="8"/>
      <c r="N371" s="8"/>
      <c r="O371" s="8"/>
      <c r="P371" s="8"/>
    </row>
    <row r="372" spans="1:16">
      <c r="A372" s="8"/>
      <c r="B372" s="75"/>
      <c r="C372" s="8"/>
      <c r="D372" s="8"/>
      <c r="E372" s="8"/>
      <c r="F372" s="8"/>
      <c r="G372" s="402"/>
      <c r="H372" s="403"/>
      <c r="I372" s="402"/>
      <c r="J372" s="402"/>
      <c r="K372" s="8"/>
      <c r="L372" s="402"/>
      <c r="M372" s="8"/>
      <c r="N372" s="8"/>
      <c r="O372" s="8"/>
      <c r="P372" s="8"/>
    </row>
    <row r="373" spans="1:16">
      <c r="A373" s="8"/>
      <c r="B373" s="75"/>
      <c r="C373" s="8"/>
      <c r="D373" s="8"/>
      <c r="E373" s="8"/>
      <c r="F373" s="8"/>
      <c r="G373" s="402"/>
      <c r="H373" s="403"/>
      <c r="I373" s="402"/>
      <c r="J373" s="402"/>
      <c r="K373" s="8"/>
      <c r="L373" s="402"/>
      <c r="M373" s="8"/>
      <c r="N373" s="8"/>
      <c r="O373" s="8"/>
      <c r="P373" s="8"/>
    </row>
    <row r="374" spans="1:16">
      <c r="A374" s="8"/>
      <c r="B374" s="75"/>
      <c r="C374" s="8"/>
      <c r="D374" s="8"/>
      <c r="E374" s="8"/>
      <c r="F374" s="8"/>
      <c r="G374" s="402"/>
      <c r="H374" s="403"/>
      <c r="I374" s="402"/>
      <c r="J374" s="402"/>
      <c r="K374" s="8"/>
      <c r="L374" s="402"/>
      <c r="M374" s="8"/>
      <c r="N374" s="8"/>
      <c r="O374" s="8"/>
      <c r="P374" s="8"/>
    </row>
    <row r="375" spans="1:16">
      <c r="A375" s="8"/>
      <c r="B375" s="75"/>
      <c r="C375" s="8"/>
      <c r="D375" s="8"/>
      <c r="E375" s="8"/>
      <c r="F375" s="8"/>
      <c r="G375" s="402"/>
      <c r="H375" s="403"/>
      <c r="I375" s="402"/>
      <c r="J375" s="402"/>
      <c r="K375" s="8"/>
      <c r="L375" s="402"/>
      <c r="M375" s="8"/>
      <c r="N375" s="8"/>
      <c r="O375" s="8"/>
      <c r="P375" s="8"/>
    </row>
    <row r="376" spans="1:16">
      <c r="A376" s="8"/>
      <c r="B376" s="75"/>
      <c r="C376" s="8"/>
      <c r="D376" s="8"/>
      <c r="E376" s="8"/>
      <c r="F376" s="8"/>
      <c r="G376" s="402"/>
      <c r="H376" s="403"/>
      <c r="I376" s="402"/>
      <c r="J376" s="402"/>
      <c r="K376" s="8"/>
      <c r="L376" s="402"/>
      <c r="M376" s="8"/>
      <c r="N376" s="8"/>
      <c r="O376" s="8"/>
      <c r="P376" s="8"/>
    </row>
    <row r="377" spans="1:16">
      <c r="A377" s="8"/>
      <c r="B377" s="75"/>
      <c r="C377" s="8"/>
      <c r="D377" s="8"/>
      <c r="E377" s="8"/>
      <c r="F377" s="8"/>
      <c r="G377" s="402"/>
      <c r="H377" s="403"/>
      <c r="I377" s="402"/>
      <c r="J377" s="402"/>
      <c r="K377" s="8"/>
      <c r="L377" s="402"/>
      <c r="M377" s="8"/>
      <c r="N377" s="8"/>
      <c r="O377" s="8"/>
      <c r="P377" s="8"/>
    </row>
    <row r="378" spans="1:16">
      <c r="A378" s="8"/>
      <c r="B378" s="75"/>
      <c r="C378" s="8"/>
      <c r="D378" s="8"/>
      <c r="E378" s="8"/>
      <c r="F378" s="8"/>
      <c r="G378" s="402"/>
      <c r="H378" s="403"/>
      <c r="I378" s="402"/>
      <c r="J378" s="402"/>
      <c r="K378" s="8"/>
      <c r="L378" s="402"/>
      <c r="M378" s="8"/>
      <c r="N378" s="8"/>
      <c r="O378" s="8"/>
      <c r="P378" s="8"/>
    </row>
    <row r="379" spans="1:16">
      <c r="A379" s="8"/>
      <c r="B379" s="75"/>
      <c r="C379" s="8"/>
      <c r="D379" s="8"/>
      <c r="E379" s="8"/>
      <c r="F379" s="8"/>
      <c r="G379" s="402"/>
      <c r="H379" s="403"/>
      <c r="I379" s="402"/>
      <c r="J379" s="402"/>
      <c r="K379" s="8"/>
      <c r="L379" s="402"/>
      <c r="M379" s="8"/>
      <c r="N379" s="8"/>
      <c r="O379" s="8"/>
      <c r="P379" s="8"/>
    </row>
    <row r="380" spans="1:16">
      <c r="A380" s="8"/>
      <c r="B380" s="75"/>
      <c r="C380" s="8"/>
      <c r="D380" s="8"/>
      <c r="E380" s="8"/>
      <c r="F380" s="8"/>
      <c r="G380" s="402"/>
      <c r="H380" s="403"/>
      <c r="I380" s="402"/>
      <c r="J380" s="402"/>
      <c r="K380" s="8"/>
      <c r="L380" s="402"/>
      <c r="M380" s="8"/>
      <c r="N380" s="8"/>
      <c r="O380" s="8"/>
      <c r="P380" s="8"/>
    </row>
    <row r="381" spans="1:16">
      <c r="A381" s="8"/>
      <c r="B381" s="75"/>
      <c r="C381" s="8"/>
      <c r="D381" s="8"/>
      <c r="E381" s="8"/>
      <c r="F381" s="8"/>
      <c r="G381" s="402"/>
      <c r="H381" s="403"/>
      <c r="I381" s="402"/>
      <c r="J381" s="402"/>
      <c r="K381" s="8"/>
      <c r="L381" s="402"/>
      <c r="M381" s="8"/>
      <c r="N381" s="8"/>
      <c r="O381" s="8"/>
      <c r="P381" s="8"/>
    </row>
    <row r="382" spans="1:16">
      <c r="A382" s="8"/>
      <c r="B382" s="75"/>
      <c r="C382" s="8"/>
      <c r="D382" s="8"/>
      <c r="E382" s="8"/>
      <c r="F382" s="8"/>
      <c r="G382" s="402"/>
      <c r="H382" s="403"/>
      <c r="I382" s="402"/>
      <c r="J382" s="402"/>
      <c r="K382" s="8"/>
      <c r="L382" s="402"/>
      <c r="M382" s="8"/>
      <c r="N382" s="8"/>
      <c r="O382" s="8"/>
      <c r="P382" s="8"/>
    </row>
    <row r="383" spans="1:16">
      <c r="A383" s="8"/>
      <c r="B383" s="75"/>
      <c r="C383" s="8"/>
      <c r="D383" s="8"/>
      <c r="E383" s="8"/>
      <c r="F383" s="8"/>
      <c r="G383" s="402"/>
      <c r="H383" s="403"/>
      <c r="I383" s="402"/>
      <c r="J383" s="402"/>
      <c r="K383" s="8"/>
      <c r="L383" s="402"/>
      <c r="M383" s="8"/>
      <c r="N383" s="8"/>
      <c r="O383" s="8"/>
      <c r="P383" s="8"/>
    </row>
    <row r="384" spans="1:16">
      <c r="A384" s="8"/>
      <c r="B384" s="75"/>
      <c r="C384" s="8"/>
      <c r="D384" s="8"/>
      <c r="E384" s="8"/>
      <c r="F384" s="8"/>
      <c r="G384" s="402"/>
      <c r="H384" s="403"/>
      <c r="I384" s="402"/>
      <c r="J384" s="402"/>
      <c r="K384" s="8"/>
      <c r="L384" s="402"/>
      <c r="M384" s="8"/>
      <c r="N384" s="8"/>
      <c r="O384" s="8"/>
      <c r="P384" s="8"/>
    </row>
    <row r="385" spans="1:16">
      <c r="A385" s="8"/>
      <c r="B385" s="75"/>
      <c r="C385" s="8"/>
      <c r="D385" s="8"/>
      <c r="E385" s="8"/>
      <c r="F385" s="8"/>
      <c r="G385" s="402"/>
      <c r="H385" s="403"/>
      <c r="I385" s="402"/>
      <c r="J385" s="402"/>
      <c r="K385" s="8"/>
      <c r="L385" s="402"/>
      <c r="M385" s="8"/>
      <c r="N385" s="8"/>
      <c r="O385" s="8"/>
      <c r="P385" s="8"/>
    </row>
    <row r="386" spans="1:16">
      <c r="A386" s="8"/>
      <c r="B386" s="75"/>
      <c r="C386" s="8"/>
      <c r="D386" s="8"/>
      <c r="E386" s="8"/>
      <c r="F386" s="8"/>
      <c r="G386" s="402"/>
      <c r="H386" s="403"/>
      <c r="I386" s="402"/>
      <c r="J386" s="402"/>
      <c r="K386" s="8"/>
      <c r="L386" s="402"/>
      <c r="M386" s="8"/>
      <c r="N386" s="8"/>
      <c r="O386" s="8"/>
      <c r="P386" s="8"/>
    </row>
    <row r="387" spans="1:16">
      <c r="A387" s="8"/>
      <c r="B387" s="75"/>
      <c r="C387" s="8"/>
      <c r="D387" s="8"/>
      <c r="E387" s="8"/>
      <c r="F387" s="8"/>
      <c r="G387" s="402"/>
      <c r="H387" s="403"/>
      <c r="I387" s="402"/>
      <c r="J387" s="402"/>
      <c r="K387" s="8"/>
      <c r="L387" s="402"/>
      <c r="M387" s="8"/>
      <c r="N387" s="8"/>
      <c r="O387" s="8"/>
      <c r="P387" s="8"/>
    </row>
    <row r="388" spans="1:16">
      <c r="A388" s="8"/>
      <c r="B388" s="75"/>
      <c r="C388" s="8"/>
      <c r="D388" s="8"/>
      <c r="E388" s="8"/>
      <c r="F388" s="8"/>
      <c r="G388" s="402"/>
      <c r="H388" s="403"/>
      <c r="I388" s="402"/>
      <c r="J388" s="402"/>
      <c r="K388" s="8"/>
      <c r="L388" s="402"/>
      <c r="M388" s="8"/>
      <c r="N388" s="8"/>
      <c r="O388" s="8"/>
      <c r="P388" s="8"/>
    </row>
    <row r="389" spans="1:16">
      <c r="A389" s="8"/>
      <c r="B389" s="75"/>
      <c r="C389" s="8"/>
      <c r="D389" s="8"/>
      <c r="E389" s="8"/>
      <c r="F389" s="8"/>
      <c r="G389" s="402"/>
      <c r="H389" s="403"/>
      <c r="I389" s="402"/>
      <c r="J389" s="402"/>
      <c r="K389" s="8"/>
      <c r="L389" s="402"/>
      <c r="M389" s="8"/>
      <c r="N389" s="8"/>
      <c r="O389" s="8"/>
      <c r="P389" s="8"/>
    </row>
    <row r="390" spans="1:16">
      <c r="A390" s="8"/>
      <c r="B390" s="75"/>
      <c r="C390" s="8"/>
      <c r="D390" s="8"/>
      <c r="E390" s="8"/>
      <c r="F390" s="8"/>
      <c r="G390" s="402"/>
      <c r="H390" s="403"/>
      <c r="I390" s="402"/>
      <c r="J390" s="402"/>
      <c r="K390" s="8"/>
      <c r="L390" s="402"/>
      <c r="M390" s="8"/>
      <c r="N390" s="8"/>
      <c r="O390" s="8"/>
      <c r="P390" s="8"/>
    </row>
    <row r="391" spans="1:16">
      <c r="A391" s="8"/>
      <c r="B391" s="75"/>
      <c r="C391" s="8"/>
      <c r="D391" s="8"/>
      <c r="E391" s="8"/>
      <c r="F391" s="8"/>
      <c r="G391" s="402"/>
      <c r="H391" s="403"/>
      <c r="I391" s="402"/>
      <c r="J391" s="402"/>
      <c r="K391" s="8"/>
      <c r="L391" s="402"/>
      <c r="M391" s="8"/>
      <c r="N391" s="8"/>
      <c r="O391" s="8"/>
      <c r="P391" s="8"/>
    </row>
    <row r="392" spans="1:16">
      <c r="A392" s="8"/>
      <c r="B392" s="75"/>
      <c r="C392" s="8"/>
      <c r="D392" s="8"/>
      <c r="E392" s="8"/>
      <c r="F392" s="8"/>
      <c r="G392" s="402"/>
      <c r="H392" s="403"/>
      <c r="I392" s="402"/>
      <c r="J392" s="402"/>
      <c r="K392" s="8"/>
      <c r="L392" s="402"/>
      <c r="M392" s="8"/>
      <c r="N392" s="8"/>
      <c r="O392" s="8"/>
      <c r="P392" s="8"/>
    </row>
    <row r="393" spans="1:16">
      <c r="A393" s="8"/>
      <c r="B393" s="75"/>
      <c r="C393" s="8"/>
      <c r="D393" s="8"/>
      <c r="E393" s="8"/>
      <c r="F393" s="8"/>
      <c r="G393" s="402"/>
      <c r="H393" s="403"/>
      <c r="I393" s="402"/>
      <c r="J393" s="402"/>
      <c r="K393" s="8"/>
      <c r="L393" s="402"/>
      <c r="M393" s="8"/>
      <c r="N393" s="8"/>
      <c r="O393" s="8"/>
      <c r="P393" s="8"/>
    </row>
    <row r="394" spans="1:16">
      <c r="A394" s="8"/>
      <c r="B394" s="75"/>
      <c r="C394" s="8"/>
      <c r="D394" s="8"/>
      <c r="E394" s="8"/>
      <c r="F394" s="8"/>
      <c r="G394" s="402"/>
      <c r="H394" s="403"/>
      <c r="I394" s="402"/>
      <c r="J394" s="402"/>
      <c r="K394" s="8"/>
      <c r="L394" s="402"/>
      <c r="M394" s="8"/>
      <c r="N394" s="8"/>
      <c r="O394" s="8"/>
      <c r="P394" s="8"/>
    </row>
    <row r="395" spans="1:16">
      <c r="A395" s="8"/>
      <c r="B395" s="75"/>
      <c r="C395" s="8"/>
      <c r="D395" s="8"/>
      <c r="E395" s="8"/>
      <c r="F395" s="8"/>
      <c r="G395" s="402"/>
      <c r="H395" s="403"/>
      <c r="I395" s="402"/>
      <c r="J395" s="402"/>
      <c r="K395" s="8"/>
      <c r="L395" s="402"/>
      <c r="M395" s="8"/>
      <c r="N395" s="8"/>
      <c r="O395" s="8"/>
      <c r="P395" s="8"/>
    </row>
    <row r="396" spans="1:16">
      <c r="A396" s="8"/>
      <c r="B396" s="75"/>
      <c r="C396" s="8"/>
      <c r="D396" s="8"/>
      <c r="E396" s="8"/>
      <c r="F396" s="8"/>
      <c r="G396" s="402"/>
      <c r="H396" s="403"/>
      <c r="I396" s="402"/>
      <c r="J396" s="402"/>
      <c r="K396" s="8"/>
      <c r="L396" s="402"/>
      <c r="M396" s="8"/>
      <c r="N396" s="8"/>
      <c r="O396" s="8"/>
      <c r="P396" s="8"/>
    </row>
    <row r="397" spans="1:16">
      <c r="A397" s="8"/>
      <c r="B397" s="75"/>
      <c r="C397" s="8"/>
      <c r="D397" s="8"/>
      <c r="E397" s="8"/>
      <c r="F397" s="8"/>
      <c r="G397" s="402"/>
      <c r="H397" s="403"/>
      <c r="I397" s="402"/>
      <c r="J397" s="402"/>
      <c r="K397" s="8"/>
      <c r="L397" s="402"/>
      <c r="M397" s="8"/>
      <c r="N397" s="8"/>
      <c r="O397" s="8"/>
      <c r="P397" s="8"/>
    </row>
    <row r="398" spans="1:16">
      <c r="A398" s="8"/>
      <c r="B398" s="75"/>
      <c r="C398" s="8"/>
      <c r="D398" s="8"/>
      <c r="E398" s="8"/>
      <c r="F398" s="8"/>
      <c r="G398" s="402"/>
      <c r="H398" s="403"/>
      <c r="I398" s="402"/>
      <c r="J398" s="402"/>
      <c r="K398" s="8"/>
      <c r="L398" s="402"/>
      <c r="M398" s="8"/>
      <c r="N398" s="8"/>
      <c r="O398" s="8"/>
      <c r="P398" s="8"/>
    </row>
    <row r="399" spans="1:16">
      <c r="A399" s="8"/>
      <c r="B399" s="75"/>
      <c r="C399" s="8"/>
      <c r="D399" s="8"/>
      <c r="E399" s="8"/>
      <c r="F399" s="8"/>
      <c r="G399" s="402"/>
      <c r="H399" s="403"/>
      <c r="I399" s="402"/>
      <c r="J399" s="402"/>
      <c r="K399" s="8"/>
      <c r="L399" s="402"/>
      <c r="M399" s="8"/>
      <c r="N399" s="8"/>
      <c r="O399" s="8"/>
      <c r="P399" s="8"/>
    </row>
    <row r="400" spans="1:16">
      <c r="A400" s="8"/>
      <c r="B400" s="75"/>
      <c r="C400" s="8"/>
      <c r="D400" s="8"/>
      <c r="E400" s="8"/>
      <c r="F400" s="8"/>
      <c r="G400" s="402"/>
      <c r="H400" s="403"/>
      <c r="I400" s="402"/>
      <c r="J400" s="402"/>
      <c r="K400" s="8"/>
      <c r="L400" s="402"/>
      <c r="M400" s="8"/>
      <c r="N400" s="8"/>
      <c r="O400" s="8"/>
      <c r="P400" s="8"/>
    </row>
    <row r="401" spans="1:16">
      <c r="A401" s="8"/>
      <c r="B401" s="75"/>
      <c r="C401" s="8"/>
      <c r="D401" s="8"/>
      <c r="E401" s="8"/>
      <c r="F401" s="8"/>
      <c r="G401" s="402"/>
      <c r="H401" s="403"/>
      <c r="I401" s="402"/>
      <c r="J401" s="402"/>
      <c r="K401" s="8"/>
      <c r="L401" s="402"/>
      <c r="M401" s="8"/>
      <c r="N401" s="8"/>
      <c r="O401" s="8"/>
      <c r="P401" s="8"/>
    </row>
    <row r="402" spans="1:16">
      <c r="A402" s="8"/>
      <c r="B402" s="75"/>
      <c r="C402" s="8"/>
      <c r="D402" s="8"/>
      <c r="E402" s="8"/>
      <c r="F402" s="8"/>
      <c r="G402" s="402"/>
      <c r="H402" s="403"/>
      <c r="I402" s="402"/>
      <c r="J402" s="402"/>
      <c r="K402" s="8"/>
      <c r="L402" s="402"/>
      <c r="M402" s="8"/>
      <c r="N402" s="8"/>
      <c r="O402" s="8"/>
      <c r="P402" s="8"/>
    </row>
    <row r="403" spans="1:16">
      <c r="A403" s="8"/>
      <c r="B403" s="75"/>
      <c r="C403" s="8"/>
      <c r="D403" s="8"/>
      <c r="E403" s="8"/>
      <c r="F403" s="8"/>
      <c r="G403" s="402"/>
      <c r="H403" s="403"/>
      <c r="I403" s="402"/>
      <c r="J403" s="402"/>
      <c r="K403" s="8"/>
      <c r="L403" s="402"/>
      <c r="M403" s="8"/>
      <c r="N403" s="8"/>
      <c r="O403" s="8"/>
      <c r="P403" s="8"/>
    </row>
    <row r="404" spans="1:16">
      <c r="A404" s="8"/>
      <c r="B404" s="75"/>
      <c r="C404" s="8"/>
      <c r="D404" s="8"/>
      <c r="E404" s="8"/>
      <c r="F404" s="8"/>
      <c r="G404" s="402"/>
      <c r="H404" s="403"/>
      <c r="I404" s="402"/>
      <c r="J404" s="402"/>
      <c r="K404" s="8"/>
      <c r="L404" s="402"/>
      <c r="M404" s="8"/>
      <c r="N404" s="8"/>
      <c r="O404" s="8"/>
      <c r="P404" s="8"/>
    </row>
    <row r="405" spans="1:16">
      <c r="A405" s="8"/>
      <c r="B405" s="75"/>
      <c r="C405" s="8"/>
      <c r="D405" s="8"/>
      <c r="E405" s="8"/>
      <c r="F405" s="8"/>
      <c r="G405" s="402"/>
      <c r="H405" s="403"/>
      <c r="I405" s="402"/>
      <c r="J405" s="402"/>
      <c r="K405" s="8"/>
      <c r="L405" s="402"/>
      <c r="M405" s="8"/>
      <c r="N405" s="8"/>
      <c r="O405" s="8"/>
      <c r="P405" s="8"/>
    </row>
    <row r="406" spans="1:16">
      <c r="A406" s="8"/>
      <c r="B406" s="75"/>
      <c r="C406" s="8"/>
      <c r="D406" s="8"/>
      <c r="E406" s="8"/>
      <c r="F406" s="8"/>
      <c r="G406" s="402"/>
      <c r="H406" s="403"/>
      <c r="I406" s="402"/>
      <c r="J406" s="402"/>
      <c r="K406" s="8"/>
      <c r="L406" s="402"/>
      <c r="M406" s="8"/>
      <c r="N406" s="8"/>
      <c r="O406" s="8"/>
      <c r="P406" s="8"/>
    </row>
    <row r="407" spans="1:16">
      <c r="A407" s="8"/>
      <c r="B407" s="75"/>
      <c r="C407" s="8"/>
      <c r="D407" s="8"/>
      <c r="E407" s="8"/>
      <c r="F407" s="8"/>
      <c r="G407" s="402"/>
      <c r="H407" s="403"/>
      <c r="I407" s="402"/>
      <c r="J407" s="402"/>
      <c r="K407" s="8"/>
      <c r="L407" s="402"/>
      <c r="M407" s="8"/>
      <c r="N407" s="8"/>
      <c r="O407" s="8"/>
      <c r="P407" s="8"/>
    </row>
    <row r="408" spans="1:16">
      <c r="A408" s="8"/>
      <c r="B408" s="75"/>
      <c r="C408" s="8"/>
      <c r="D408" s="8"/>
      <c r="E408" s="8"/>
      <c r="F408" s="8"/>
      <c r="G408" s="402"/>
      <c r="H408" s="403"/>
      <c r="I408" s="402"/>
      <c r="J408" s="402"/>
      <c r="K408" s="8"/>
      <c r="L408" s="402"/>
      <c r="M408" s="8"/>
      <c r="N408" s="8"/>
      <c r="O408" s="8"/>
      <c r="P408" s="8"/>
    </row>
    <row r="409" spans="1:16">
      <c r="A409" s="8"/>
      <c r="B409" s="75"/>
      <c r="C409" s="8"/>
      <c r="D409" s="8"/>
      <c r="E409" s="8"/>
      <c r="F409" s="8"/>
      <c r="G409" s="402"/>
      <c r="H409" s="403"/>
      <c r="I409" s="402"/>
      <c r="J409" s="402"/>
      <c r="K409" s="8"/>
      <c r="L409" s="402"/>
      <c r="M409" s="8"/>
      <c r="N409" s="8"/>
      <c r="O409" s="8"/>
      <c r="P409" s="8"/>
    </row>
    <row r="410" spans="1:16">
      <c r="A410" s="8"/>
      <c r="B410" s="75"/>
      <c r="C410" s="8"/>
      <c r="D410" s="8"/>
      <c r="E410" s="8"/>
      <c r="F410" s="8"/>
      <c r="G410" s="402"/>
      <c r="H410" s="403"/>
      <c r="I410" s="402"/>
      <c r="J410" s="402"/>
      <c r="K410" s="8"/>
      <c r="L410" s="402"/>
      <c r="M410" s="8"/>
      <c r="N410" s="8"/>
      <c r="O410" s="8"/>
      <c r="P410" s="8"/>
    </row>
    <row r="411" spans="1:16">
      <c r="A411" s="8"/>
      <c r="B411" s="75"/>
      <c r="C411" s="8"/>
      <c r="D411" s="8"/>
      <c r="E411" s="8"/>
      <c r="F411" s="8"/>
      <c r="G411" s="402"/>
      <c r="H411" s="403"/>
      <c r="I411" s="402"/>
      <c r="J411" s="402"/>
      <c r="K411" s="8"/>
      <c r="L411" s="402"/>
      <c r="M411" s="8"/>
      <c r="N411" s="8"/>
      <c r="O411" s="8"/>
      <c r="P411" s="8"/>
    </row>
    <row r="412" spans="1:16">
      <c r="A412" s="8"/>
      <c r="B412" s="75"/>
      <c r="C412" s="8"/>
      <c r="D412" s="8"/>
      <c r="E412" s="8"/>
      <c r="F412" s="8"/>
      <c r="G412" s="402"/>
      <c r="H412" s="403"/>
      <c r="I412" s="402"/>
      <c r="J412" s="402"/>
      <c r="K412" s="8"/>
      <c r="L412" s="402"/>
      <c r="M412" s="8"/>
      <c r="N412" s="8"/>
      <c r="O412" s="8"/>
      <c r="P412" s="8"/>
    </row>
    <row r="413" spans="1:16">
      <c r="A413" s="8"/>
      <c r="B413" s="75"/>
      <c r="C413" s="8"/>
      <c r="D413" s="8"/>
      <c r="E413" s="8"/>
      <c r="F413" s="8"/>
      <c r="G413" s="402"/>
      <c r="H413" s="403"/>
      <c r="I413" s="402"/>
      <c r="J413" s="402"/>
      <c r="K413" s="8"/>
      <c r="L413" s="402"/>
      <c r="M413" s="8"/>
      <c r="N413" s="8"/>
      <c r="O413" s="8"/>
      <c r="P413" s="8"/>
    </row>
    <row r="414" spans="1:16">
      <c r="A414" s="8"/>
      <c r="B414" s="75"/>
      <c r="C414" s="8"/>
      <c r="D414" s="8"/>
      <c r="E414" s="8"/>
      <c r="F414" s="8"/>
      <c r="G414" s="402"/>
      <c r="H414" s="403"/>
      <c r="I414" s="402"/>
      <c r="J414" s="402"/>
      <c r="K414" s="8"/>
      <c r="L414" s="402"/>
      <c r="M414" s="8"/>
      <c r="N414" s="8"/>
      <c r="O414" s="8"/>
      <c r="P414" s="8"/>
    </row>
    <row r="415" spans="1:16">
      <c r="A415" s="8"/>
      <c r="B415" s="75"/>
      <c r="C415" s="8"/>
      <c r="D415" s="8"/>
      <c r="E415" s="8"/>
      <c r="F415" s="8"/>
      <c r="G415" s="402"/>
      <c r="H415" s="403"/>
      <c r="I415" s="402"/>
      <c r="J415" s="402"/>
      <c r="K415" s="8"/>
      <c r="L415" s="402"/>
      <c r="M415" s="8"/>
      <c r="N415" s="8"/>
      <c r="O415" s="8"/>
      <c r="P415" s="8"/>
    </row>
    <row r="416" spans="1:16">
      <c r="A416" s="8"/>
      <c r="B416" s="75"/>
      <c r="C416" s="8"/>
      <c r="D416" s="8"/>
      <c r="E416" s="8"/>
      <c r="F416" s="8"/>
      <c r="G416" s="402"/>
      <c r="H416" s="403"/>
      <c r="I416" s="402"/>
      <c r="J416" s="402"/>
      <c r="K416" s="8"/>
      <c r="L416" s="402"/>
      <c r="M416" s="8"/>
      <c r="N416" s="8"/>
      <c r="O416" s="8"/>
      <c r="P416" s="8"/>
    </row>
    <row r="417" spans="1:16">
      <c r="A417" s="8"/>
      <c r="B417" s="75"/>
      <c r="C417" s="8"/>
      <c r="D417" s="8"/>
      <c r="E417" s="8"/>
      <c r="F417" s="8"/>
      <c r="G417" s="402"/>
      <c r="H417" s="403"/>
      <c r="I417" s="402"/>
      <c r="J417" s="402"/>
      <c r="K417" s="8"/>
      <c r="L417" s="402"/>
      <c r="M417" s="8"/>
      <c r="N417" s="8"/>
      <c r="O417" s="8"/>
      <c r="P417" s="8"/>
    </row>
    <row r="418" spans="1:16">
      <c r="A418" s="8"/>
      <c r="B418" s="75"/>
      <c r="C418" s="8"/>
      <c r="D418" s="8"/>
      <c r="E418" s="8"/>
      <c r="F418" s="8"/>
      <c r="G418" s="402"/>
      <c r="H418" s="403"/>
      <c r="I418" s="402"/>
      <c r="J418" s="402"/>
      <c r="K418" s="8"/>
      <c r="L418" s="402"/>
      <c r="M418" s="8"/>
      <c r="N418" s="8"/>
      <c r="O418" s="8"/>
      <c r="P418" s="8"/>
    </row>
    <row r="419" spans="1:16">
      <c r="A419" s="8"/>
      <c r="B419" s="75"/>
      <c r="C419" s="8"/>
      <c r="D419" s="8"/>
      <c r="E419" s="8"/>
      <c r="F419" s="8"/>
      <c r="G419" s="402"/>
      <c r="H419" s="403"/>
      <c r="I419" s="402"/>
      <c r="J419" s="402"/>
      <c r="K419" s="8"/>
      <c r="L419" s="402"/>
      <c r="M419" s="8"/>
      <c r="N419" s="8"/>
      <c r="O419" s="8"/>
      <c r="P419" s="8"/>
    </row>
    <row r="420" spans="1:16">
      <c r="A420" s="8"/>
      <c r="B420" s="75"/>
      <c r="C420" s="8"/>
      <c r="D420" s="8"/>
      <c r="E420" s="8"/>
      <c r="F420" s="8"/>
      <c r="G420" s="402"/>
      <c r="H420" s="403"/>
      <c r="I420" s="402"/>
      <c r="J420" s="402"/>
      <c r="K420" s="8"/>
      <c r="L420" s="402"/>
      <c r="M420" s="8"/>
      <c r="N420" s="8"/>
      <c r="O420" s="8"/>
      <c r="P420" s="8"/>
    </row>
    <row r="421" spans="1:16">
      <c r="A421" s="8"/>
      <c r="B421" s="75"/>
      <c r="C421" s="8"/>
      <c r="D421" s="8"/>
      <c r="E421" s="8"/>
      <c r="F421" s="8"/>
      <c r="G421" s="402"/>
      <c r="H421" s="403"/>
      <c r="I421" s="402"/>
      <c r="J421" s="402"/>
      <c r="K421" s="8"/>
      <c r="L421" s="402"/>
      <c r="M421" s="8"/>
      <c r="N421" s="8"/>
      <c r="O421" s="8"/>
      <c r="P421" s="8"/>
    </row>
    <row r="422" spans="1:16">
      <c r="A422" s="8"/>
      <c r="B422" s="75"/>
      <c r="C422" s="8"/>
      <c r="D422" s="8"/>
      <c r="E422" s="8"/>
      <c r="F422" s="8"/>
      <c r="G422" s="402"/>
      <c r="H422" s="403"/>
      <c r="I422" s="402"/>
      <c r="J422" s="402"/>
      <c r="K422" s="8"/>
      <c r="L422" s="402"/>
      <c r="M422" s="8"/>
      <c r="N422" s="8"/>
      <c r="O422" s="8"/>
      <c r="P422" s="8"/>
    </row>
    <row r="423" spans="1:16">
      <c r="A423" s="8"/>
      <c r="B423" s="75"/>
      <c r="C423" s="8"/>
      <c r="D423" s="8"/>
      <c r="E423" s="8"/>
      <c r="F423" s="8"/>
      <c r="G423" s="402"/>
      <c r="H423" s="403"/>
      <c r="I423" s="402"/>
      <c r="J423" s="402"/>
      <c r="K423" s="8"/>
      <c r="L423" s="402"/>
      <c r="M423" s="8"/>
      <c r="N423" s="8"/>
      <c r="O423" s="8"/>
      <c r="P423" s="8"/>
    </row>
    <row r="424" spans="1:16">
      <c r="A424" s="8"/>
      <c r="B424" s="75"/>
      <c r="C424" s="8"/>
      <c r="D424" s="8"/>
      <c r="E424" s="8"/>
      <c r="F424" s="8"/>
      <c r="G424" s="402"/>
      <c r="H424" s="403"/>
      <c r="I424" s="402"/>
      <c r="J424" s="402"/>
      <c r="K424" s="8"/>
      <c r="L424" s="402"/>
      <c r="M424" s="8"/>
      <c r="N424" s="8"/>
      <c r="O424" s="8"/>
      <c r="P424" s="8"/>
    </row>
    <row r="425" spans="1:16">
      <c r="A425" s="8"/>
      <c r="B425" s="75"/>
      <c r="C425" s="8"/>
      <c r="D425" s="8"/>
      <c r="E425" s="8"/>
      <c r="F425" s="8"/>
      <c r="G425" s="402"/>
      <c r="H425" s="403"/>
      <c r="I425" s="402"/>
      <c r="J425" s="402"/>
      <c r="K425" s="8"/>
      <c r="L425" s="402"/>
      <c r="M425" s="8"/>
      <c r="N425" s="8"/>
      <c r="O425" s="8"/>
      <c r="P425" s="8"/>
    </row>
    <row r="426" spans="1:16">
      <c r="A426" s="8"/>
      <c r="B426" s="75"/>
      <c r="C426" s="8"/>
      <c r="D426" s="8"/>
      <c r="E426" s="8"/>
      <c r="F426" s="8"/>
      <c r="G426" s="402"/>
      <c r="H426" s="403"/>
      <c r="I426" s="402"/>
      <c r="J426" s="402"/>
      <c r="K426" s="8"/>
      <c r="L426" s="402"/>
      <c r="M426" s="8"/>
      <c r="N426" s="8"/>
      <c r="O426" s="8"/>
      <c r="P426" s="8"/>
    </row>
    <row r="427" spans="1:16">
      <c r="A427" s="8"/>
      <c r="B427" s="75"/>
      <c r="C427" s="8"/>
      <c r="D427" s="8"/>
      <c r="E427" s="8"/>
      <c r="F427" s="8"/>
      <c r="G427" s="402"/>
      <c r="H427" s="403"/>
      <c r="I427" s="402"/>
      <c r="J427" s="402"/>
      <c r="K427" s="8"/>
      <c r="L427" s="402"/>
      <c r="M427" s="8"/>
      <c r="N427" s="8"/>
      <c r="O427" s="8"/>
      <c r="P427" s="8"/>
    </row>
    <row r="428" spans="1:16">
      <c r="A428" s="8"/>
      <c r="B428" s="75"/>
      <c r="C428" s="8"/>
      <c r="D428" s="8"/>
      <c r="E428" s="8"/>
      <c r="F428" s="8"/>
      <c r="G428" s="402"/>
      <c r="H428" s="403"/>
      <c r="I428" s="402"/>
      <c r="J428" s="402"/>
      <c r="K428" s="8"/>
      <c r="L428" s="402"/>
      <c r="M428" s="8"/>
      <c r="N428" s="8"/>
      <c r="O428" s="8"/>
      <c r="P428" s="8"/>
    </row>
    <row r="429" spans="1:16">
      <c r="A429" s="8"/>
      <c r="B429" s="75"/>
      <c r="C429" s="8"/>
      <c r="D429" s="8"/>
      <c r="E429" s="8"/>
      <c r="F429" s="8"/>
      <c r="G429" s="402"/>
      <c r="H429" s="403"/>
      <c r="I429" s="402"/>
      <c r="J429" s="402"/>
      <c r="K429" s="8"/>
      <c r="L429" s="402"/>
      <c r="M429" s="8"/>
      <c r="N429" s="8"/>
      <c r="O429" s="8"/>
      <c r="P429" s="8"/>
    </row>
    <row r="430" spans="1:16">
      <c r="A430" s="8"/>
      <c r="B430" s="75"/>
      <c r="C430" s="8"/>
      <c r="D430" s="8"/>
      <c r="E430" s="8"/>
      <c r="F430" s="8"/>
      <c r="G430" s="402"/>
      <c r="H430" s="403"/>
      <c r="I430" s="402"/>
      <c r="J430" s="402"/>
      <c r="K430" s="8"/>
      <c r="L430" s="402"/>
      <c r="M430" s="8"/>
      <c r="N430" s="8"/>
      <c r="O430" s="8"/>
      <c r="P430" s="8"/>
    </row>
    <row r="431" spans="1:16">
      <c r="A431" s="8"/>
      <c r="B431" s="75"/>
      <c r="C431" s="8"/>
      <c r="D431" s="8"/>
      <c r="E431" s="8"/>
      <c r="F431" s="8"/>
      <c r="G431" s="402"/>
      <c r="H431" s="403"/>
      <c r="I431" s="402"/>
      <c r="J431" s="402"/>
      <c r="K431" s="8"/>
      <c r="L431" s="402"/>
      <c r="M431" s="8"/>
      <c r="N431" s="8"/>
      <c r="O431" s="8"/>
      <c r="P431" s="8"/>
    </row>
    <row r="432" spans="1:16">
      <c r="A432" s="8"/>
      <c r="B432" s="75"/>
      <c r="C432" s="8"/>
      <c r="D432" s="8"/>
      <c r="E432" s="8"/>
      <c r="F432" s="8"/>
      <c r="G432" s="402"/>
      <c r="H432" s="403"/>
      <c r="I432" s="402"/>
      <c r="J432" s="402"/>
      <c r="K432" s="8"/>
      <c r="L432" s="402"/>
      <c r="M432" s="8"/>
      <c r="N432" s="8"/>
      <c r="O432" s="8"/>
      <c r="P432" s="8"/>
    </row>
    <row r="433" spans="1:16">
      <c r="A433" s="8"/>
      <c r="B433" s="75"/>
      <c r="C433" s="8"/>
      <c r="D433" s="8"/>
      <c r="E433" s="8"/>
      <c r="F433" s="8"/>
      <c r="G433" s="402"/>
      <c r="H433" s="403"/>
      <c r="I433" s="402"/>
      <c r="J433" s="402"/>
      <c r="K433" s="8"/>
      <c r="L433" s="402"/>
      <c r="M433" s="8"/>
      <c r="N433" s="8"/>
      <c r="O433" s="8"/>
      <c r="P433" s="8"/>
    </row>
    <row r="434" spans="1:16">
      <c r="A434" s="8"/>
      <c r="B434" s="75"/>
      <c r="C434" s="8"/>
      <c r="D434" s="8"/>
      <c r="E434" s="8"/>
      <c r="F434" s="8"/>
      <c r="G434" s="402"/>
      <c r="H434" s="403"/>
      <c r="I434" s="402"/>
      <c r="J434" s="402"/>
      <c r="K434" s="8"/>
      <c r="L434" s="402"/>
      <c r="M434" s="8"/>
      <c r="N434" s="8"/>
      <c r="O434" s="8"/>
      <c r="P434" s="8"/>
    </row>
    <row r="435" spans="1:16">
      <c r="A435" s="8"/>
      <c r="B435" s="75"/>
      <c r="C435" s="8"/>
      <c r="D435" s="8"/>
      <c r="E435" s="8"/>
      <c r="F435" s="8"/>
      <c r="G435" s="402"/>
      <c r="H435" s="403"/>
      <c r="I435" s="402"/>
      <c r="J435" s="402"/>
      <c r="K435" s="8"/>
      <c r="L435" s="402"/>
      <c r="M435" s="8"/>
      <c r="N435" s="8"/>
      <c r="O435" s="8"/>
      <c r="P435" s="8"/>
    </row>
    <row r="436" spans="1:16">
      <c r="A436" s="8"/>
      <c r="B436" s="75"/>
      <c r="C436" s="8"/>
      <c r="D436" s="8"/>
      <c r="E436" s="8"/>
      <c r="F436" s="8"/>
      <c r="G436" s="402"/>
      <c r="H436" s="403"/>
      <c r="I436" s="402"/>
      <c r="J436" s="402"/>
      <c r="K436" s="8"/>
      <c r="L436" s="402"/>
      <c r="M436" s="8"/>
      <c r="N436" s="8"/>
      <c r="O436" s="8"/>
      <c r="P436" s="8"/>
    </row>
    <row r="437" spans="1:16">
      <c r="A437" s="8"/>
      <c r="B437" s="75"/>
      <c r="C437" s="8"/>
      <c r="D437" s="8"/>
      <c r="E437" s="8"/>
      <c r="F437" s="8"/>
      <c r="G437" s="402"/>
      <c r="H437" s="403"/>
      <c r="I437" s="402"/>
      <c r="J437" s="402"/>
      <c r="K437" s="8"/>
      <c r="L437" s="402"/>
      <c r="M437" s="8"/>
      <c r="N437" s="8"/>
      <c r="O437" s="8"/>
      <c r="P437" s="8"/>
    </row>
    <row r="438" spans="1:16">
      <c r="A438" s="8"/>
      <c r="B438" s="75"/>
      <c r="C438" s="8"/>
      <c r="D438" s="8"/>
      <c r="E438" s="8"/>
      <c r="F438" s="8"/>
      <c r="G438" s="402"/>
      <c r="H438" s="403"/>
      <c r="I438" s="402"/>
      <c r="J438" s="402"/>
      <c r="K438" s="8"/>
      <c r="L438" s="402"/>
      <c r="M438" s="8"/>
      <c r="N438" s="8"/>
      <c r="O438" s="8"/>
      <c r="P438" s="8"/>
    </row>
    <row r="439" spans="1:16">
      <c r="A439" s="8"/>
      <c r="B439" s="75"/>
      <c r="C439" s="8"/>
      <c r="D439" s="8"/>
      <c r="E439" s="8"/>
      <c r="F439" s="8"/>
      <c r="G439" s="402"/>
      <c r="H439" s="403"/>
      <c r="I439" s="402"/>
      <c r="J439" s="402"/>
      <c r="K439" s="8"/>
      <c r="L439" s="402"/>
      <c r="M439" s="8"/>
      <c r="N439" s="8"/>
      <c r="O439" s="8"/>
      <c r="P439" s="8"/>
    </row>
    <row r="440" spans="1:16">
      <c r="A440" s="8"/>
      <c r="B440" s="75"/>
      <c r="C440" s="8"/>
      <c r="D440" s="8"/>
      <c r="E440" s="8"/>
      <c r="F440" s="8"/>
      <c r="G440" s="402"/>
      <c r="H440" s="403"/>
      <c r="I440" s="402"/>
      <c r="J440" s="402"/>
      <c r="K440" s="8"/>
      <c r="L440" s="402"/>
      <c r="M440" s="8"/>
      <c r="N440" s="8"/>
      <c r="O440" s="8"/>
      <c r="P440" s="8"/>
    </row>
    <row r="441" spans="1:16">
      <c r="A441" s="8"/>
      <c r="B441" s="75"/>
      <c r="C441" s="8"/>
      <c r="D441" s="8"/>
      <c r="E441" s="8"/>
      <c r="F441" s="8"/>
      <c r="G441" s="402"/>
      <c r="H441" s="403"/>
      <c r="I441" s="402"/>
      <c r="J441" s="402"/>
      <c r="K441" s="8"/>
      <c r="L441" s="402"/>
      <c r="M441" s="8"/>
      <c r="N441" s="8"/>
      <c r="O441" s="8"/>
      <c r="P441" s="8"/>
    </row>
    <row r="442" spans="1:16">
      <c r="A442" s="8"/>
      <c r="B442" s="75"/>
      <c r="C442" s="8"/>
      <c r="D442" s="8"/>
      <c r="E442" s="8"/>
      <c r="F442" s="8"/>
      <c r="G442" s="402"/>
      <c r="H442" s="403"/>
      <c r="I442" s="402"/>
      <c r="J442" s="402"/>
      <c r="K442" s="8"/>
      <c r="L442" s="402"/>
      <c r="M442" s="8"/>
      <c r="N442" s="8"/>
      <c r="O442" s="8"/>
      <c r="P442" s="8"/>
    </row>
    <row r="443" spans="1:16">
      <c r="A443" s="8"/>
      <c r="B443" s="75"/>
      <c r="C443" s="8"/>
      <c r="D443" s="8"/>
      <c r="E443" s="8"/>
      <c r="F443" s="8"/>
      <c r="G443" s="402"/>
      <c r="H443" s="403"/>
      <c r="I443" s="402"/>
      <c r="J443" s="402"/>
      <c r="K443" s="8"/>
      <c r="L443" s="402"/>
      <c r="M443" s="8"/>
      <c r="N443" s="8"/>
      <c r="O443" s="8"/>
      <c r="P443" s="8"/>
    </row>
    <row r="444" spans="1:16">
      <c r="A444" s="8"/>
      <c r="B444" s="75"/>
      <c r="C444" s="8"/>
      <c r="D444" s="8"/>
      <c r="E444" s="8"/>
      <c r="F444" s="8"/>
      <c r="G444" s="402"/>
      <c r="H444" s="403"/>
      <c r="I444" s="402"/>
      <c r="J444" s="402"/>
      <c r="K444" s="8"/>
      <c r="L444" s="402"/>
      <c r="M444" s="8"/>
      <c r="N444" s="8"/>
      <c r="O444" s="8"/>
      <c r="P444" s="8"/>
    </row>
    <row r="445" spans="1:16">
      <c r="A445" s="8"/>
      <c r="B445" s="75"/>
      <c r="C445" s="8"/>
      <c r="D445" s="8"/>
      <c r="E445" s="8"/>
      <c r="F445" s="8"/>
      <c r="G445" s="402"/>
      <c r="H445" s="403"/>
      <c r="I445" s="402"/>
      <c r="J445" s="402"/>
      <c r="K445" s="8"/>
      <c r="L445" s="402"/>
      <c r="M445" s="8"/>
      <c r="N445" s="8"/>
      <c r="O445" s="8"/>
      <c r="P445" s="8"/>
    </row>
    <row r="446" spans="1:16">
      <c r="A446" s="8"/>
      <c r="B446" s="75"/>
      <c r="C446" s="8"/>
      <c r="D446" s="8"/>
      <c r="E446" s="8"/>
      <c r="F446" s="8"/>
      <c r="G446" s="402"/>
      <c r="H446" s="403"/>
      <c r="I446" s="402"/>
      <c r="J446" s="402"/>
      <c r="K446" s="8"/>
      <c r="L446" s="402"/>
      <c r="M446" s="8"/>
      <c r="N446" s="8"/>
      <c r="O446" s="8"/>
      <c r="P446" s="8"/>
    </row>
    <row r="447" spans="1:16">
      <c r="A447" s="8"/>
      <c r="B447" s="75"/>
      <c r="C447" s="8"/>
      <c r="D447" s="8"/>
      <c r="E447" s="8"/>
      <c r="F447" s="8"/>
      <c r="G447" s="402"/>
      <c r="H447" s="403"/>
      <c r="I447" s="402"/>
      <c r="J447" s="402"/>
      <c r="K447" s="8"/>
      <c r="L447" s="402"/>
      <c r="M447" s="8"/>
      <c r="N447" s="8"/>
      <c r="O447" s="8"/>
      <c r="P447" s="8"/>
    </row>
    <row r="448" spans="1:16">
      <c r="A448" s="8"/>
      <c r="B448" s="75"/>
      <c r="C448" s="8"/>
      <c r="D448" s="8"/>
      <c r="E448" s="8"/>
      <c r="F448" s="8"/>
      <c r="G448" s="402"/>
      <c r="H448" s="403"/>
      <c r="I448" s="402"/>
      <c r="J448" s="402"/>
      <c r="K448" s="8"/>
      <c r="L448" s="402"/>
      <c r="M448" s="8"/>
      <c r="N448" s="8"/>
      <c r="O448" s="8"/>
      <c r="P448" s="8"/>
    </row>
    <row r="449" spans="1:16">
      <c r="A449" s="8"/>
      <c r="B449" s="75"/>
      <c r="C449" s="8"/>
      <c r="D449" s="8"/>
      <c r="E449" s="8"/>
      <c r="F449" s="8"/>
      <c r="G449" s="402"/>
      <c r="H449" s="403"/>
      <c r="I449" s="402"/>
      <c r="J449" s="402"/>
      <c r="K449" s="8"/>
      <c r="L449" s="402"/>
      <c r="M449" s="8"/>
      <c r="N449" s="8"/>
      <c r="O449" s="8"/>
      <c r="P449" s="8"/>
    </row>
    <row r="450" spans="1:16">
      <c r="A450" s="8"/>
      <c r="B450" s="75"/>
      <c r="C450" s="8"/>
      <c r="D450" s="8"/>
      <c r="E450" s="8"/>
      <c r="F450" s="8"/>
      <c r="G450" s="402"/>
      <c r="H450" s="403"/>
      <c r="I450" s="402"/>
      <c r="J450" s="402"/>
      <c r="K450" s="8"/>
      <c r="L450" s="402"/>
      <c r="M450" s="8"/>
      <c r="N450" s="8"/>
      <c r="O450" s="8"/>
      <c r="P450" s="8"/>
    </row>
    <row r="451" spans="1:16">
      <c r="A451" s="8"/>
      <c r="B451" s="75"/>
      <c r="C451" s="8"/>
      <c r="D451" s="8"/>
      <c r="E451" s="8"/>
      <c r="F451" s="8"/>
      <c r="G451" s="402"/>
      <c r="H451" s="403"/>
      <c r="I451" s="402"/>
      <c r="J451" s="402"/>
      <c r="K451" s="8"/>
      <c r="L451" s="402"/>
      <c r="M451" s="8"/>
      <c r="N451" s="8"/>
      <c r="O451" s="8"/>
      <c r="P451" s="8"/>
    </row>
    <row r="452" spans="1:16">
      <c r="A452" s="8"/>
      <c r="B452" s="75"/>
      <c r="C452" s="8"/>
      <c r="D452" s="8"/>
      <c r="E452" s="8"/>
      <c r="F452" s="8"/>
      <c r="G452" s="402"/>
      <c r="H452" s="403"/>
      <c r="I452" s="402"/>
      <c r="J452" s="402"/>
      <c r="K452" s="8"/>
      <c r="L452" s="402"/>
      <c r="M452" s="8"/>
      <c r="N452" s="8"/>
      <c r="O452" s="8"/>
      <c r="P452" s="8"/>
    </row>
    <row r="453" spans="1:16">
      <c r="A453" s="8"/>
      <c r="B453" s="75"/>
      <c r="C453" s="8"/>
      <c r="D453" s="8"/>
      <c r="E453" s="8"/>
      <c r="F453" s="8"/>
      <c r="G453" s="402"/>
      <c r="H453" s="403"/>
      <c r="I453" s="402"/>
      <c r="J453" s="402"/>
      <c r="K453" s="8"/>
      <c r="L453" s="402"/>
      <c r="M453" s="8"/>
      <c r="N453" s="8"/>
      <c r="O453" s="8"/>
      <c r="P453" s="8"/>
    </row>
    <row r="454" spans="1:16">
      <c r="A454" s="8"/>
      <c r="B454" s="75"/>
      <c r="C454" s="8"/>
      <c r="D454" s="8"/>
      <c r="E454" s="8"/>
      <c r="F454" s="8"/>
      <c r="G454" s="402"/>
      <c r="H454" s="403"/>
      <c r="I454" s="402"/>
      <c r="J454" s="402"/>
      <c r="K454" s="8"/>
      <c r="L454" s="402"/>
      <c r="M454" s="8"/>
      <c r="N454" s="8"/>
      <c r="O454" s="8"/>
      <c r="P454" s="8"/>
    </row>
    <row r="455" spans="1:16">
      <c r="A455" s="8"/>
      <c r="B455" s="75"/>
      <c r="C455" s="8"/>
      <c r="D455" s="8"/>
      <c r="E455" s="8"/>
      <c r="F455" s="8"/>
      <c r="G455" s="402"/>
      <c r="H455" s="403"/>
      <c r="I455" s="402"/>
      <c r="J455" s="402"/>
      <c r="K455" s="8"/>
      <c r="L455" s="402"/>
      <c r="M455" s="8"/>
      <c r="N455" s="8"/>
      <c r="O455" s="8"/>
      <c r="P455" s="8"/>
    </row>
    <row r="456" spans="1:16">
      <c r="A456" s="8"/>
      <c r="B456" s="75"/>
      <c r="C456" s="8"/>
      <c r="D456" s="8"/>
      <c r="E456" s="8"/>
      <c r="F456" s="8"/>
      <c r="G456" s="402"/>
      <c r="H456" s="403"/>
      <c r="I456" s="402"/>
      <c r="J456" s="402"/>
      <c r="K456" s="8"/>
      <c r="L456" s="402"/>
      <c r="M456" s="8"/>
      <c r="N456" s="8"/>
      <c r="O456" s="8"/>
      <c r="P456" s="8"/>
    </row>
    <row r="457" spans="1:16">
      <c r="A457" s="8"/>
      <c r="B457" s="75"/>
      <c r="C457" s="8"/>
      <c r="D457" s="8"/>
      <c r="E457" s="8"/>
      <c r="F457" s="8"/>
      <c r="G457" s="402"/>
      <c r="H457" s="403"/>
      <c r="I457" s="402"/>
      <c r="J457" s="402"/>
      <c r="K457" s="8"/>
      <c r="L457" s="402"/>
      <c r="M457" s="8"/>
      <c r="N457" s="8"/>
      <c r="O457" s="8"/>
      <c r="P457" s="8"/>
    </row>
    <row r="458" spans="1:16">
      <c r="A458" s="8"/>
      <c r="B458" s="75"/>
      <c r="C458" s="8"/>
      <c r="D458" s="8"/>
      <c r="E458" s="8"/>
      <c r="F458" s="8"/>
      <c r="G458" s="402"/>
      <c r="H458" s="403"/>
      <c r="I458" s="402"/>
      <c r="J458" s="402"/>
      <c r="K458" s="8"/>
      <c r="L458" s="402"/>
      <c r="M458" s="8"/>
      <c r="N458" s="8"/>
      <c r="O458" s="8"/>
      <c r="P458" s="8"/>
    </row>
    <row r="459" spans="1:16">
      <c r="A459" s="8"/>
      <c r="B459" s="75"/>
      <c r="C459" s="8"/>
      <c r="D459" s="8"/>
      <c r="E459" s="8"/>
      <c r="F459" s="8"/>
      <c r="G459" s="402"/>
      <c r="H459" s="403"/>
      <c r="I459" s="402"/>
      <c r="J459" s="402"/>
      <c r="K459" s="8"/>
      <c r="L459" s="402"/>
      <c r="M459" s="8"/>
      <c r="N459" s="8"/>
      <c r="O459" s="8"/>
      <c r="P459" s="8"/>
    </row>
    <row r="460" spans="1:16">
      <c r="A460" s="8"/>
      <c r="B460" s="75"/>
      <c r="C460" s="8"/>
      <c r="D460" s="8"/>
      <c r="E460" s="8"/>
      <c r="F460" s="8"/>
      <c r="G460" s="402"/>
      <c r="H460" s="403"/>
      <c r="I460" s="402"/>
      <c r="J460" s="402"/>
      <c r="K460" s="8"/>
      <c r="L460" s="402"/>
      <c r="M460" s="8"/>
      <c r="N460" s="8"/>
      <c r="O460" s="8"/>
      <c r="P460" s="8"/>
    </row>
    <row r="461" spans="1:16">
      <c r="A461" s="8"/>
      <c r="B461" s="75"/>
      <c r="C461" s="8"/>
      <c r="D461" s="8"/>
      <c r="E461" s="8"/>
      <c r="F461" s="8"/>
      <c r="G461" s="402"/>
      <c r="H461" s="403"/>
      <c r="I461" s="402"/>
      <c r="J461" s="402"/>
      <c r="K461" s="8"/>
      <c r="L461" s="402"/>
      <c r="M461" s="8"/>
      <c r="N461" s="8"/>
      <c r="O461" s="8"/>
      <c r="P461" s="8"/>
    </row>
    <row r="462" spans="1:16">
      <c r="A462" s="8"/>
      <c r="B462" s="75"/>
      <c r="C462" s="8"/>
      <c r="D462" s="8"/>
      <c r="E462" s="8"/>
      <c r="F462" s="8"/>
      <c r="G462" s="402"/>
      <c r="H462" s="403"/>
      <c r="I462" s="402"/>
      <c r="J462" s="402"/>
      <c r="K462" s="8"/>
      <c r="L462" s="402"/>
      <c r="M462" s="8"/>
      <c r="N462" s="8"/>
      <c r="O462" s="8"/>
      <c r="P462" s="8"/>
    </row>
    <row r="463" spans="1:16">
      <c r="A463" s="8"/>
      <c r="B463" s="75"/>
      <c r="C463" s="8"/>
      <c r="D463" s="8"/>
      <c r="E463" s="8"/>
      <c r="F463" s="8"/>
      <c r="G463" s="402"/>
      <c r="H463" s="403"/>
      <c r="I463" s="402"/>
      <c r="J463" s="402"/>
      <c r="K463" s="8"/>
      <c r="L463" s="402"/>
      <c r="M463" s="8"/>
      <c r="N463" s="8"/>
      <c r="O463" s="8"/>
      <c r="P463" s="8"/>
    </row>
    <row r="464" spans="1:16">
      <c r="A464" s="8"/>
      <c r="B464" s="75"/>
      <c r="C464" s="8"/>
      <c r="D464" s="8"/>
      <c r="E464" s="8"/>
      <c r="F464" s="8"/>
      <c r="G464" s="402"/>
      <c r="H464" s="403"/>
      <c r="I464" s="402"/>
      <c r="J464" s="402"/>
      <c r="K464" s="8"/>
      <c r="L464" s="402"/>
      <c r="M464" s="8"/>
      <c r="N464" s="8"/>
      <c r="O464" s="8"/>
      <c r="P464" s="8"/>
    </row>
    <row r="465" spans="1:16">
      <c r="A465" s="8"/>
      <c r="B465" s="75"/>
      <c r="C465" s="8"/>
      <c r="D465" s="8"/>
      <c r="E465" s="8"/>
      <c r="F465" s="8"/>
      <c r="G465" s="402"/>
      <c r="H465" s="403"/>
      <c r="I465" s="402"/>
      <c r="J465" s="402"/>
      <c r="K465" s="8"/>
      <c r="L465" s="402"/>
      <c r="M465" s="8"/>
      <c r="N465" s="8"/>
      <c r="O465" s="8"/>
      <c r="P465" s="8"/>
    </row>
    <row r="466" spans="1:16">
      <c r="A466" s="8"/>
      <c r="B466" s="75"/>
      <c r="C466" s="8"/>
      <c r="D466" s="8"/>
      <c r="E466" s="8"/>
      <c r="F466" s="8"/>
      <c r="G466" s="402"/>
      <c r="H466" s="403"/>
      <c r="I466" s="402"/>
      <c r="J466" s="402"/>
      <c r="K466" s="8"/>
      <c r="L466" s="402"/>
      <c r="M466" s="8"/>
      <c r="N466" s="8"/>
      <c r="O466" s="8"/>
      <c r="P466" s="8"/>
    </row>
    <row r="467" spans="1:16">
      <c r="A467" s="8"/>
      <c r="B467" s="75"/>
      <c r="C467" s="8"/>
      <c r="D467" s="8"/>
      <c r="E467" s="8"/>
      <c r="F467" s="8"/>
      <c r="G467" s="402"/>
      <c r="H467" s="403"/>
      <c r="I467" s="402"/>
      <c r="J467" s="402"/>
      <c r="K467" s="8"/>
      <c r="L467" s="402"/>
      <c r="M467" s="8"/>
      <c r="N467" s="8"/>
      <c r="O467" s="8"/>
      <c r="P467" s="8"/>
    </row>
    <row r="468" spans="1:16">
      <c r="A468" s="8"/>
      <c r="B468" s="75"/>
      <c r="C468" s="8"/>
      <c r="D468" s="8"/>
      <c r="E468" s="8"/>
      <c r="F468" s="8"/>
      <c r="G468" s="402"/>
      <c r="H468" s="403"/>
      <c r="I468" s="402"/>
      <c r="J468" s="402"/>
      <c r="K468" s="8"/>
      <c r="L468" s="402"/>
      <c r="M468" s="8"/>
      <c r="N468" s="8"/>
      <c r="O468" s="8"/>
      <c r="P468" s="8"/>
    </row>
    <row r="469" spans="1:16">
      <c r="A469" s="8"/>
      <c r="B469" s="75"/>
      <c r="C469" s="8"/>
      <c r="D469" s="8"/>
      <c r="E469" s="8"/>
      <c r="F469" s="8"/>
      <c r="G469" s="402"/>
      <c r="H469" s="403"/>
      <c r="I469" s="402"/>
      <c r="J469" s="402"/>
      <c r="K469" s="8"/>
      <c r="L469" s="402"/>
      <c r="M469" s="8"/>
      <c r="N469" s="8"/>
      <c r="O469" s="8"/>
      <c r="P469" s="8"/>
    </row>
    <row r="470" spans="1:16">
      <c r="A470" s="8"/>
      <c r="B470" s="75"/>
      <c r="C470" s="8"/>
      <c r="D470" s="8"/>
      <c r="E470" s="8"/>
      <c r="F470" s="8"/>
      <c r="G470" s="402"/>
      <c r="H470" s="403"/>
      <c r="I470" s="402"/>
      <c r="J470" s="402"/>
      <c r="K470" s="8"/>
      <c r="L470" s="402"/>
      <c r="M470" s="8"/>
      <c r="N470" s="8"/>
      <c r="O470" s="8"/>
      <c r="P470" s="8"/>
    </row>
    <row r="471" spans="1:16">
      <c r="A471" s="8"/>
      <c r="B471" s="75"/>
      <c r="C471" s="8"/>
      <c r="D471" s="8"/>
      <c r="E471" s="8"/>
      <c r="F471" s="8"/>
      <c r="G471" s="402"/>
      <c r="H471" s="403"/>
      <c r="I471" s="402"/>
      <c r="J471" s="402"/>
      <c r="K471" s="8"/>
      <c r="L471" s="402"/>
      <c r="M471" s="8"/>
      <c r="N471" s="8"/>
      <c r="O471" s="8"/>
      <c r="P471" s="8"/>
    </row>
    <row r="472" spans="1:16">
      <c r="A472" s="8"/>
      <c r="B472" s="75"/>
      <c r="C472" s="8"/>
      <c r="D472" s="8"/>
      <c r="E472" s="8"/>
      <c r="F472" s="8"/>
      <c r="G472" s="402"/>
      <c r="H472" s="403"/>
      <c r="I472" s="402"/>
      <c r="J472" s="402"/>
      <c r="K472" s="8"/>
      <c r="L472" s="402"/>
      <c r="M472" s="8"/>
      <c r="N472" s="8"/>
      <c r="O472" s="8"/>
      <c r="P472" s="8"/>
    </row>
    <row r="473" spans="1:16">
      <c r="A473" s="8"/>
      <c r="B473" s="75"/>
      <c r="C473" s="8"/>
      <c r="D473" s="8"/>
      <c r="E473" s="8"/>
      <c r="F473" s="8"/>
      <c r="G473" s="402"/>
      <c r="H473" s="403"/>
      <c r="I473" s="402"/>
      <c r="J473" s="402"/>
      <c r="K473" s="8"/>
      <c r="L473" s="402"/>
      <c r="M473" s="8"/>
      <c r="N473" s="8"/>
      <c r="O473" s="8"/>
      <c r="P473" s="8"/>
    </row>
    <row r="474" spans="1:16">
      <c r="A474" s="8"/>
      <c r="B474" s="75"/>
      <c r="C474" s="8"/>
      <c r="D474" s="8"/>
      <c r="E474" s="8"/>
      <c r="F474" s="8"/>
      <c r="G474" s="402"/>
      <c r="H474" s="403"/>
      <c r="I474" s="402"/>
      <c r="J474" s="402"/>
      <c r="K474" s="8"/>
      <c r="L474" s="402"/>
      <c r="M474" s="8"/>
      <c r="N474" s="8"/>
      <c r="O474" s="8"/>
      <c r="P474" s="8"/>
    </row>
    <row r="475" spans="1:16">
      <c r="A475" s="8"/>
      <c r="B475" s="75"/>
      <c r="C475" s="8"/>
      <c r="D475" s="8"/>
      <c r="E475" s="8"/>
      <c r="F475" s="8"/>
      <c r="G475" s="402"/>
      <c r="H475" s="403"/>
      <c r="I475" s="402"/>
      <c r="J475" s="402"/>
      <c r="K475" s="8"/>
      <c r="L475" s="402"/>
      <c r="M475" s="8"/>
      <c r="N475" s="8"/>
      <c r="O475" s="8"/>
      <c r="P475" s="8"/>
    </row>
    <row r="476" spans="1:16">
      <c r="A476" s="8"/>
      <c r="B476" s="75"/>
      <c r="C476" s="8"/>
      <c r="D476" s="8"/>
      <c r="E476" s="8"/>
      <c r="F476" s="8"/>
      <c r="G476" s="402"/>
      <c r="H476" s="403"/>
      <c r="I476" s="402"/>
      <c r="J476" s="402"/>
      <c r="K476" s="8"/>
      <c r="L476" s="402"/>
      <c r="M476" s="8"/>
      <c r="N476" s="8"/>
      <c r="O476" s="8"/>
      <c r="P476" s="8"/>
    </row>
    <row r="477" spans="1:16">
      <c r="A477" s="8"/>
      <c r="B477" s="75"/>
      <c r="C477" s="8"/>
      <c r="D477" s="8"/>
      <c r="E477" s="8"/>
      <c r="F477" s="8"/>
      <c r="G477" s="402"/>
      <c r="H477" s="403"/>
      <c r="I477" s="402"/>
      <c r="J477" s="402"/>
      <c r="K477" s="8"/>
      <c r="L477" s="402"/>
      <c r="M477" s="8"/>
      <c r="N477" s="8"/>
      <c r="O477" s="8"/>
      <c r="P477" s="8"/>
    </row>
    <row r="478" spans="1:16">
      <c r="A478" s="8"/>
      <c r="B478" s="75"/>
      <c r="C478" s="8"/>
      <c r="D478" s="8"/>
      <c r="E478" s="8"/>
      <c r="F478" s="8"/>
      <c r="G478" s="402"/>
      <c r="H478" s="403"/>
      <c r="I478" s="402"/>
      <c r="J478" s="402"/>
      <c r="K478" s="8"/>
      <c r="L478" s="402"/>
      <c r="M478" s="8"/>
      <c r="N478" s="8"/>
      <c r="O478" s="8"/>
      <c r="P478" s="8"/>
    </row>
    <row r="479" spans="1:16">
      <c r="A479" s="8"/>
      <c r="B479" s="75"/>
      <c r="C479" s="8"/>
      <c r="D479" s="8"/>
      <c r="E479" s="8"/>
      <c r="F479" s="8"/>
      <c r="G479" s="402"/>
      <c r="H479" s="403"/>
      <c r="I479" s="402"/>
      <c r="J479" s="402"/>
      <c r="K479" s="8"/>
      <c r="L479" s="402"/>
      <c r="M479" s="8"/>
      <c r="N479" s="8"/>
      <c r="O479" s="8"/>
      <c r="P479" s="8"/>
    </row>
    <row r="480" spans="1:16">
      <c r="A480" s="8"/>
      <c r="B480" s="75"/>
      <c r="C480" s="8"/>
      <c r="D480" s="8"/>
      <c r="E480" s="8"/>
      <c r="F480" s="8"/>
      <c r="G480" s="402"/>
      <c r="H480" s="403"/>
      <c r="I480" s="402"/>
      <c r="J480" s="402"/>
      <c r="K480" s="8"/>
      <c r="L480" s="402"/>
      <c r="M480" s="8"/>
      <c r="N480" s="8"/>
      <c r="O480" s="8"/>
      <c r="P480" s="8"/>
    </row>
    <row r="481" spans="1:16">
      <c r="A481" s="8"/>
      <c r="B481" s="75"/>
      <c r="C481" s="8"/>
      <c r="D481" s="8"/>
      <c r="E481" s="8"/>
      <c r="F481" s="8"/>
      <c r="G481" s="402"/>
      <c r="H481" s="403"/>
      <c r="I481" s="402"/>
      <c r="J481" s="402"/>
      <c r="K481" s="8"/>
      <c r="L481" s="402"/>
      <c r="M481" s="8"/>
      <c r="N481" s="8"/>
      <c r="O481" s="8"/>
      <c r="P481" s="8"/>
    </row>
    <row r="482" spans="1:16">
      <c r="A482" s="8"/>
      <c r="B482" s="75"/>
      <c r="C482" s="8"/>
      <c r="D482" s="8"/>
      <c r="E482" s="8"/>
      <c r="F482" s="8"/>
      <c r="G482" s="402"/>
      <c r="H482" s="403"/>
      <c r="I482" s="402"/>
      <c r="J482" s="402"/>
      <c r="K482" s="8"/>
      <c r="L482" s="402"/>
      <c r="M482" s="8"/>
      <c r="N482" s="8"/>
      <c r="O482" s="8"/>
      <c r="P482" s="8"/>
    </row>
    <row r="483" spans="1:16">
      <c r="A483" s="8"/>
      <c r="B483" s="75"/>
      <c r="C483" s="8"/>
      <c r="D483" s="8"/>
      <c r="E483" s="8"/>
      <c r="F483" s="8"/>
      <c r="G483" s="402"/>
      <c r="H483" s="403"/>
      <c r="I483" s="402"/>
      <c r="J483" s="402"/>
      <c r="K483" s="8"/>
      <c r="L483" s="402"/>
      <c r="M483" s="8"/>
      <c r="N483" s="8"/>
      <c r="O483" s="8"/>
      <c r="P483" s="8"/>
    </row>
    <row r="484" spans="1:16">
      <c r="A484" s="8"/>
      <c r="B484" s="75"/>
      <c r="C484" s="8"/>
      <c r="D484" s="8"/>
      <c r="E484" s="8"/>
      <c r="F484" s="8"/>
      <c r="G484" s="402"/>
      <c r="H484" s="403"/>
      <c r="I484" s="402"/>
      <c r="J484" s="402"/>
      <c r="K484" s="8"/>
      <c r="L484" s="402"/>
      <c r="M484" s="8"/>
      <c r="N484" s="8"/>
      <c r="O484" s="8"/>
      <c r="P484" s="8"/>
    </row>
    <row r="485" spans="1:16">
      <c r="A485" s="8"/>
      <c r="B485" s="75"/>
      <c r="C485" s="8"/>
      <c r="D485" s="8"/>
      <c r="E485" s="8"/>
      <c r="F485" s="8"/>
      <c r="G485" s="402"/>
      <c r="H485" s="403"/>
      <c r="I485" s="402"/>
      <c r="J485" s="402"/>
      <c r="K485" s="8"/>
      <c r="L485" s="402"/>
      <c r="M485" s="8"/>
      <c r="N485" s="8"/>
      <c r="O485" s="8"/>
      <c r="P485" s="8"/>
    </row>
    <row r="486" spans="1:16">
      <c r="A486" s="8"/>
      <c r="B486" s="75"/>
      <c r="C486" s="8"/>
      <c r="D486" s="8"/>
      <c r="E486" s="8"/>
      <c r="F486" s="8"/>
      <c r="G486" s="402"/>
      <c r="H486" s="403"/>
      <c r="I486" s="402"/>
      <c r="J486" s="402"/>
      <c r="K486" s="8"/>
      <c r="L486" s="402"/>
      <c r="M486" s="8"/>
      <c r="N486" s="8"/>
      <c r="O486" s="8"/>
      <c r="P486" s="8"/>
    </row>
    <row r="487" spans="1:16">
      <c r="A487" s="8"/>
      <c r="B487" s="75"/>
      <c r="C487" s="8"/>
      <c r="D487" s="8"/>
      <c r="E487" s="8"/>
      <c r="F487" s="8"/>
      <c r="G487" s="402"/>
      <c r="H487" s="403"/>
      <c r="I487" s="402"/>
      <c r="J487" s="402"/>
      <c r="K487" s="8"/>
      <c r="L487" s="402"/>
      <c r="M487" s="8"/>
      <c r="N487" s="8"/>
      <c r="O487" s="8"/>
      <c r="P487" s="8"/>
    </row>
    <row r="488" spans="1:16">
      <c r="A488" s="8"/>
      <c r="B488" s="75"/>
      <c r="C488" s="8"/>
      <c r="D488" s="8"/>
      <c r="E488" s="8"/>
      <c r="F488" s="8"/>
      <c r="G488" s="402"/>
      <c r="H488" s="403"/>
      <c r="I488" s="402"/>
      <c r="J488" s="402"/>
      <c r="K488" s="8"/>
      <c r="L488" s="402"/>
      <c r="M488" s="8"/>
      <c r="N488" s="8"/>
      <c r="O488" s="8"/>
      <c r="P488" s="8"/>
    </row>
    <row r="489" spans="1:16">
      <c r="A489" s="8"/>
      <c r="B489" s="75"/>
      <c r="C489" s="8"/>
      <c r="D489" s="8"/>
      <c r="E489" s="8"/>
      <c r="F489" s="8"/>
      <c r="G489" s="402"/>
      <c r="H489" s="403"/>
      <c r="I489" s="402"/>
      <c r="J489" s="402"/>
      <c r="K489" s="8"/>
      <c r="L489" s="402"/>
      <c r="M489" s="8"/>
      <c r="N489" s="8"/>
      <c r="O489" s="8"/>
      <c r="P489" s="8"/>
    </row>
    <row r="490" spans="1:16">
      <c r="A490" s="8"/>
      <c r="B490" s="75"/>
      <c r="C490" s="8"/>
      <c r="D490" s="8"/>
      <c r="E490" s="8"/>
      <c r="F490" s="8"/>
      <c r="G490" s="402"/>
      <c r="H490" s="403"/>
      <c r="I490" s="402"/>
      <c r="J490" s="402"/>
      <c r="K490" s="8"/>
      <c r="L490" s="402"/>
      <c r="M490" s="8"/>
      <c r="N490" s="8"/>
      <c r="O490" s="8"/>
      <c r="P490" s="8"/>
    </row>
    <row r="491" spans="1:16">
      <c r="A491" s="8"/>
      <c r="B491" s="75"/>
      <c r="C491" s="8"/>
      <c r="D491" s="8"/>
      <c r="E491" s="8"/>
      <c r="F491" s="8"/>
      <c r="G491" s="402"/>
      <c r="H491" s="403"/>
      <c r="I491" s="402"/>
      <c r="J491" s="402"/>
      <c r="K491" s="8"/>
      <c r="L491" s="402"/>
      <c r="M491" s="8"/>
      <c r="N491" s="8"/>
      <c r="O491" s="8"/>
      <c r="P491" s="8"/>
    </row>
    <row r="492" spans="1:16">
      <c r="A492" s="8"/>
      <c r="B492" s="75"/>
      <c r="C492" s="8"/>
      <c r="D492" s="8"/>
      <c r="E492" s="8"/>
      <c r="F492" s="8"/>
      <c r="G492" s="402"/>
      <c r="H492" s="403"/>
      <c r="I492" s="402"/>
      <c r="J492" s="402"/>
      <c r="K492" s="8"/>
      <c r="L492" s="402"/>
      <c r="M492" s="8"/>
      <c r="N492" s="8"/>
      <c r="O492" s="8"/>
      <c r="P492" s="8"/>
    </row>
    <row r="493" spans="1:16">
      <c r="A493" s="8"/>
      <c r="B493" s="75"/>
      <c r="C493" s="8"/>
      <c r="D493" s="8"/>
      <c r="E493" s="8"/>
      <c r="F493" s="8"/>
      <c r="G493" s="402"/>
      <c r="H493" s="403"/>
      <c r="I493" s="402"/>
      <c r="J493" s="402"/>
      <c r="K493" s="8"/>
      <c r="L493" s="402"/>
      <c r="M493" s="8"/>
      <c r="N493" s="8"/>
      <c r="O493" s="8"/>
      <c r="P493" s="8"/>
    </row>
    <row r="494" spans="1:16">
      <c r="A494" s="8"/>
      <c r="B494" s="75"/>
      <c r="C494" s="8"/>
      <c r="D494" s="8"/>
      <c r="E494" s="8"/>
      <c r="F494" s="8"/>
      <c r="G494" s="402"/>
      <c r="H494" s="403"/>
      <c r="I494" s="402"/>
      <c r="J494" s="402"/>
      <c r="K494" s="8"/>
      <c r="L494" s="402"/>
      <c r="M494" s="8"/>
      <c r="N494" s="8"/>
      <c r="O494" s="8"/>
      <c r="P494" s="8"/>
    </row>
    <row r="495" spans="1:16">
      <c r="A495" s="8"/>
      <c r="B495" s="75"/>
      <c r="C495" s="8"/>
      <c r="D495" s="8"/>
      <c r="E495" s="8"/>
      <c r="F495" s="8"/>
      <c r="G495" s="402"/>
      <c r="H495" s="403"/>
      <c r="I495" s="402"/>
      <c r="J495" s="402"/>
      <c r="K495" s="8"/>
      <c r="L495" s="402"/>
      <c r="M495" s="8"/>
      <c r="N495" s="8"/>
      <c r="O495" s="8"/>
      <c r="P495" s="8"/>
    </row>
    <row r="496" spans="1:16">
      <c r="A496" s="8"/>
      <c r="B496" s="75"/>
      <c r="C496" s="8"/>
      <c r="D496" s="8"/>
      <c r="E496" s="8"/>
      <c r="F496" s="8"/>
      <c r="G496" s="402"/>
      <c r="H496" s="403"/>
      <c r="I496" s="402"/>
      <c r="J496" s="402"/>
      <c r="K496" s="8"/>
      <c r="L496" s="402"/>
      <c r="M496" s="8"/>
      <c r="N496" s="8"/>
      <c r="O496" s="8"/>
      <c r="P496" s="8"/>
    </row>
    <row r="497" spans="1:16">
      <c r="A497" s="8"/>
      <c r="B497" s="75"/>
      <c r="C497" s="8"/>
      <c r="D497" s="8"/>
      <c r="E497" s="8"/>
      <c r="F497" s="8"/>
      <c r="G497" s="402"/>
      <c r="H497" s="403"/>
      <c r="I497" s="402"/>
      <c r="J497" s="402"/>
      <c r="K497" s="8"/>
      <c r="L497" s="402"/>
      <c r="M497" s="8"/>
      <c r="N497" s="8"/>
      <c r="O497" s="8"/>
      <c r="P497" s="8"/>
    </row>
    <row r="498" spans="1:16">
      <c r="A498" s="8"/>
      <c r="B498" s="75"/>
      <c r="C498" s="8"/>
      <c r="D498" s="8"/>
      <c r="E498" s="8"/>
      <c r="F498" s="8"/>
      <c r="G498" s="402"/>
      <c r="H498" s="403"/>
      <c r="I498" s="402"/>
      <c r="J498" s="402"/>
      <c r="K498" s="8"/>
      <c r="L498" s="402"/>
      <c r="M498" s="8"/>
      <c r="N498" s="8"/>
      <c r="O498" s="8"/>
      <c r="P498" s="8"/>
    </row>
    <row r="499" spans="1:16">
      <c r="A499" s="8"/>
      <c r="B499" s="75"/>
      <c r="C499" s="8"/>
      <c r="D499" s="8"/>
      <c r="E499" s="8"/>
      <c r="F499" s="8"/>
      <c r="G499" s="402"/>
      <c r="H499" s="403"/>
      <c r="I499" s="402"/>
      <c r="J499" s="402"/>
      <c r="K499" s="8"/>
      <c r="L499" s="402"/>
      <c r="M499" s="8"/>
      <c r="N499" s="8"/>
      <c r="O499" s="8"/>
      <c r="P499" s="8"/>
    </row>
    <row r="500" spans="1:16">
      <c r="A500" s="8"/>
      <c r="B500" s="75"/>
      <c r="C500" s="8"/>
      <c r="D500" s="8"/>
      <c r="E500" s="8"/>
      <c r="F500" s="8"/>
      <c r="G500" s="402"/>
      <c r="H500" s="403"/>
      <c r="I500" s="402"/>
      <c r="J500" s="402"/>
      <c r="K500" s="8"/>
      <c r="L500" s="402"/>
      <c r="M500" s="8"/>
      <c r="N500" s="8"/>
      <c r="O500" s="8"/>
      <c r="P500" s="8"/>
    </row>
    <row r="501" spans="1:16">
      <c r="A501" s="8"/>
      <c r="B501" s="75"/>
      <c r="C501" s="8"/>
      <c r="D501" s="8"/>
      <c r="E501" s="8"/>
      <c r="F501" s="8"/>
      <c r="G501" s="402"/>
      <c r="H501" s="403"/>
      <c r="I501" s="402"/>
      <c r="J501" s="402"/>
      <c r="K501" s="8"/>
      <c r="L501" s="402"/>
      <c r="M501" s="8"/>
      <c r="N501" s="8"/>
      <c r="O501" s="8"/>
      <c r="P501" s="8"/>
    </row>
    <row r="502" spans="1:16">
      <c r="A502" s="8"/>
      <c r="B502" s="75"/>
      <c r="C502" s="8"/>
      <c r="D502" s="8"/>
      <c r="E502" s="8"/>
      <c r="F502" s="8"/>
      <c r="G502" s="402"/>
      <c r="H502" s="403"/>
      <c r="I502" s="402"/>
      <c r="J502" s="402"/>
      <c r="K502" s="8"/>
      <c r="L502" s="402"/>
      <c r="M502" s="8"/>
      <c r="N502" s="8"/>
      <c r="O502" s="8"/>
      <c r="P502" s="8"/>
    </row>
    <row r="503" spans="1:16">
      <c r="A503" s="8"/>
      <c r="B503" s="75"/>
      <c r="C503" s="8"/>
      <c r="D503" s="8"/>
      <c r="E503" s="8"/>
      <c r="F503" s="8"/>
      <c r="G503" s="402"/>
      <c r="H503" s="403"/>
      <c r="I503" s="402"/>
      <c r="J503" s="402"/>
      <c r="K503" s="8"/>
      <c r="L503" s="402"/>
      <c r="M503" s="8"/>
      <c r="N503" s="8"/>
      <c r="O503" s="8"/>
      <c r="P503" s="8"/>
    </row>
    <row r="504" spans="1:16">
      <c r="A504" s="8"/>
      <c r="B504" s="75"/>
      <c r="C504" s="8"/>
      <c r="D504" s="8"/>
      <c r="E504" s="8"/>
      <c r="F504" s="8"/>
      <c r="G504" s="402"/>
      <c r="H504" s="403"/>
      <c r="I504" s="402"/>
      <c r="J504" s="402"/>
      <c r="K504" s="8"/>
      <c r="L504" s="402"/>
      <c r="M504" s="8"/>
      <c r="N504" s="8"/>
      <c r="O504" s="8"/>
      <c r="P504" s="8"/>
    </row>
    <row r="505" spans="1:16">
      <c r="A505" s="8"/>
      <c r="B505" s="75"/>
      <c r="C505" s="8"/>
      <c r="D505" s="8"/>
      <c r="E505" s="8"/>
      <c r="F505" s="8"/>
      <c r="G505" s="402"/>
      <c r="H505" s="403"/>
      <c r="I505" s="402"/>
      <c r="J505" s="402"/>
      <c r="K505" s="8"/>
      <c r="L505" s="402"/>
      <c r="M505" s="8"/>
      <c r="N505" s="8"/>
      <c r="O505" s="8"/>
      <c r="P505" s="8"/>
    </row>
    <row r="506" spans="1:16">
      <c r="A506" s="8"/>
      <c r="B506" s="75"/>
      <c r="C506" s="8"/>
      <c r="D506" s="8"/>
      <c r="E506" s="8"/>
      <c r="F506" s="8"/>
      <c r="G506" s="402"/>
      <c r="H506" s="403"/>
      <c r="I506" s="402"/>
      <c r="J506" s="402"/>
      <c r="K506" s="8"/>
      <c r="L506" s="402"/>
      <c r="M506" s="8"/>
      <c r="N506" s="8"/>
      <c r="O506" s="8"/>
      <c r="P506" s="8"/>
    </row>
    <row r="507" spans="1:16">
      <c r="A507" s="8"/>
      <c r="B507" s="75"/>
      <c r="C507" s="8"/>
      <c r="D507" s="8"/>
      <c r="E507" s="8"/>
      <c r="F507" s="8"/>
      <c r="G507" s="402"/>
      <c r="H507" s="403"/>
      <c r="I507" s="402"/>
      <c r="J507" s="402"/>
      <c r="K507" s="8"/>
      <c r="L507" s="402"/>
      <c r="M507" s="8"/>
      <c r="N507" s="8"/>
      <c r="O507" s="8"/>
      <c r="P507" s="8"/>
    </row>
    <row r="508" spans="1:16">
      <c r="A508" s="8"/>
      <c r="B508" s="75"/>
      <c r="C508" s="8"/>
      <c r="D508" s="8"/>
      <c r="E508" s="8"/>
      <c r="F508" s="8"/>
      <c r="G508" s="402"/>
      <c r="H508" s="403"/>
      <c r="I508" s="402"/>
      <c r="J508" s="402"/>
      <c r="K508" s="8"/>
      <c r="L508" s="402"/>
      <c r="M508" s="8"/>
      <c r="N508" s="8"/>
      <c r="O508" s="8"/>
      <c r="P508" s="8"/>
    </row>
    <row r="509" spans="1:16">
      <c r="A509" s="8"/>
      <c r="B509" s="75"/>
      <c r="C509" s="8"/>
      <c r="D509" s="8"/>
      <c r="E509" s="8"/>
      <c r="F509" s="8"/>
      <c r="G509" s="402"/>
      <c r="H509" s="403"/>
      <c r="I509" s="402"/>
      <c r="J509" s="402"/>
      <c r="K509" s="8"/>
      <c r="L509" s="402"/>
      <c r="M509" s="8"/>
      <c r="N509" s="8"/>
      <c r="O509" s="8"/>
      <c r="P509" s="8"/>
    </row>
    <row r="510" spans="1:16">
      <c r="A510" s="8"/>
      <c r="B510" s="75"/>
      <c r="C510" s="8"/>
      <c r="D510" s="8"/>
      <c r="E510" s="8"/>
      <c r="F510" s="8"/>
      <c r="G510" s="402"/>
      <c r="H510" s="403"/>
      <c r="I510" s="402"/>
      <c r="J510" s="402"/>
      <c r="K510" s="8"/>
      <c r="L510" s="402"/>
      <c r="M510" s="8"/>
      <c r="N510" s="8"/>
      <c r="O510" s="8"/>
      <c r="P510" s="8"/>
    </row>
    <row r="511" spans="1:16">
      <c r="A511" s="8"/>
      <c r="B511" s="75"/>
      <c r="C511" s="8"/>
      <c r="D511" s="8"/>
      <c r="E511" s="8"/>
      <c r="F511" s="8"/>
      <c r="G511" s="402"/>
      <c r="H511" s="403"/>
      <c r="I511" s="402"/>
      <c r="J511" s="402"/>
      <c r="K511" s="8"/>
      <c r="L511" s="402"/>
      <c r="M511" s="8"/>
      <c r="N511" s="8"/>
      <c r="O511" s="8"/>
      <c r="P511" s="8"/>
    </row>
    <row r="512" spans="1:16">
      <c r="A512" s="8"/>
      <c r="B512" s="75"/>
      <c r="C512" s="8"/>
      <c r="D512" s="8"/>
      <c r="E512" s="8"/>
      <c r="F512" s="8"/>
      <c r="G512" s="402"/>
      <c r="H512" s="403"/>
      <c r="I512" s="402"/>
      <c r="J512" s="402"/>
      <c r="K512" s="8"/>
      <c r="L512" s="402"/>
      <c r="M512" s="8"/>
      <c r="N512" s="8"/>
      <c r="O512" s="8"/>
      <c r="P512" s="8"/>
    </row>
    <row r="513" spans="1:16">
      <c r="A513" s="8"/>
      <c r="B513" s="75"/>
      <c r="C513" s="8"/>
      <c r="D513" s="8"/>
      <c r="E513" s="8"/>
      <c r="F513" s="8"/>
      <c r="G513" s="402"/>
      <c r="H513" s="403"/>
      <c r="I513" s="402"/>
      <c r="J513" s="402"/>
      <c r="K513" s="8"/>
      <c r="L513" s="402"/>
      <c r="M513" s="8"/>
      <c r="N513" s="8"/>
      <c r="O513" s="8"/>
      <c r="P513" s="8"/>
    </row>
    <row r="514" spans="1:16">
      <c r="A514" s="8"/>
      <c r="B514" s="75"/>
      <c r="C514" s="8"/>
      <c r="D514" s="8"/>
      <c r="E514" s="8"/>
      <c r="F514" s="8"/>
      <c r="G514" s="402"/>
      <c r="H514" s="403"/>
      <c r="I514" s="402"/>
      <c r="J514" s="402"/>
      <c r="K514" s="8"/>
      <c r="L514" s="402"/>
      <c r="M514" s="8"/>
      <c r="N514" s="8"/>
      <c r="O514" s="8"/>
      <c r="P514" s="8"/>
    </row>
    <row r="515" spans="1:16">
      <c r="A515" s="8"/>
      <c r="B515" s="75"/>
      <c r="C515" s="8"/>
      <c r="D515" s="8"/>
      <c r="E515" s="8"/>
      <c r="F515" s="8"/>
      <c r="G515" s="402"/>
      <c r="H515" s="403"/>
      <c r="I515" s="402"/>
      <c r="J515" s="402"/>
      <c r="K515" s="8"/>
      <c r="L515" s="402"/>
      <c r="M515" s="8"/>
      <c r="N515" s="8"/>
      <c r="O515" s="8"/>
      <c r="P515" s="8"/>
    </row>
    <row r="516" spans="1:16">
      <c r="A516" s="8"/>
      <c r="B516" s="75"/>
      <c r="C516" s="8"/>
      <c r="D516" s="8"/>
      <c r="E516" s="8"/>
      <c r="F516" s="8"/>
      <c r="G516" s="402"/>
      <c r="H516" s="403"/>
      <c r="I516" s="402"/>
      <c r="J516" s="402"/>
      <c r="K516" s="8"/>
      <c r="L516" s="402"/>
      <c r="M516" s="8"/>
      <c r="N516" s="8"/>
      <c r="O516" s="8"/>
      <c r="P516" s="8"/>
    </row>
    <row r="517" spans="1:16">
      <c r="A517" s="8"/>
      <c r="B517" s="75"/>
      <c r="C517" s="8"/>
      <c r="D517" s="8"/>
      <c r="E517" s="8"/>
      <c r="F517" s="8"/>
      <c r="G517" s="402"/>
      <c r="H517" s="403"/>
      <c r="I517" s="402"/>
      <c r="J517" s="402"/>
      <c r="K517" s="8"/>
      <c r="L517" s="402"/>
      <c r="M517" s="8"/>
      <c r="N517" s="8"/>
      <c r="O517" s="8"/>
      <c r="P517" s="8"/>
    </row>
    <row r="518" spans="1:16">
      <c r="A518" s="8"/>
      <c r="B518" s="75"/>
      <c r="C518" s="8"/>
      <c r="D518" s="8"/>
      <c r="E518" s="8"/>
      <c r="F518" s="8"/>
      <c r="G518" s="402"/>
      <c r="H518" s="403"/>
      <c r="I518" s="402"/>
      <c r="J518" s="402"/>
      <c r="K518" s="8"/>
      <c r="L518" s="402"/>
      <c r="M518" s="8"/>
      <c r="N518" s="8"/>
      <c r="O518" s="8"/>
      <c r="P518" s="8"/>
    </row>
    <row r="519" spans="1:16">
      <c r="A519" s="8"/>
      <c r="B519" s="75"/>
      <c r="C519" s="8"/>
      <c r="D519" s="8"/>
      <c r="E519" s="8"/>
      <c r="F519" s="8"/>
      <c r="G519" s="402"/>
      <c r="H519" s="403"/>
      <c r="I519" s="402"/>
      <c r="J519" s="402"/>
      <c r="K519" s="8"/>
      <c r="L519" s="402"/>
      <c r="M519" s="8"/>
      <c r="N519" s="8"/>
      <c r="O519" s="8"/>
      <c r="P519" s="8"/>
    </row>
    <row r="520" spans="1:16">
      <c r="A520" s="8"/>
      <c r="B520" s="75"/>
      <c r="C520" s="8"/>
      <c r="D520" s="8"/>
      <c r="E520" s="8"/>
      <c r="F520" s="8"/>
      <c r="G520" s="402"/>
      <c r="H520" s="403"/>
      <c r="I520" s="402"/>
      <c r="J520" s="402"/>
      <c r="K520" s="8"/>
      <c r="L520" s="402"/>
      <c r="M520" s="8"/>
      <c r="N520" s="8"/>
      <c r="O520" s="8"/>
      <c r="P520" s="8"/>
    </row>
    <row r="521" spans="1:16">
      <c r="A521" s="8"/>
      <c r="B521" s="75"/>
      <c r="C521" s="8"/>
      <c r="D521" s="8"/>
      <c r="E521" s="8"/>
      <c r="F521" s="8"/>
      <c r="G521" s="402"/>
      <c r="H521" s="403"/>
      <c r="I521" s="402"/>
      <c r="J521" s="402"/>
      <c r="K521" s="8"/>
      <c r="L521" s="402"/>
      <c r="M521" s="8"/>
      <c r="N521" s="8"/>
      <c r="O521" s="8"/>
      <c r="P521" s="8"/>
    </row>
    <row r="522" spans="1:16">
      <c r="A522" s="8"/>
      <c r="B522" s="75"/>
      <c r="C522" s="8"/>
      <c r="D522" s="8"/>
      <c r="E522" s="8"/>
      <c r="F522" s="8"/>
      <c r="G522" s="402"/>
      <c r="H522" s="403"/>
      <c r="I522" s="402"/>
      <c r="J522" s="402"/>
      <c r="K522" s="8"/>
      <c r="L522" s="402"/>
      <c r="M522" s="8"/>
      <c r="N522" s="8"/>
      <c r="O522" s="8"/>
      <c r="P522" s="8"/>
    </row>
    <row r="523" spans="1:16">
      <c r="A523" s="8"/>
      <c r="B523" s="75"/>
      <c r="C523" s="8"/>
      <c r="D523" s="8"/>
      <c r="E523" s="8"/>
      <c r="F523" s="8"/>
      <c r="G523" s="402"/>
      <c r="H523" s="403"/>
      <c r="I523" s="402"/>
      <c r="J523" s="402"/>
      <c r="K523" s="8"/>
      <c r="L523" s="402"/>
      <c r="M523" s="8"/>
      <c r="N523" s="8"/>
      <c r="O523" s="8"/>
      <c r="P523" s="8"/>
    </row>
    <row r="524" spans="1:16">
      <c r="A524" s="8"/>
      <c r="B524" s="75"/>
      <c r="C524" s="8"/>
      <c r="D524" s="8"/>
      <c r="E524" s="8"/>
      <c r="F524" s="8"/>
      <c r="G524" s="402"/>
      <c r="H524" s="403"/>
      <c r="I524" s="402"/>
      <c r="J524" s="402"/>
      <c r="K524" s="8"/>
      <c r="L524" s="402"/>
      <c r="M524" s="8"/>
      <c r="N524" s="8"/>
      <c r="O524" s="8"/>
      <c r="P524" s="8"/>
    </row>
    <row r="525" spans="1:16">
      <c r="A525" s="8"/>
      <c r="B525" s="75"/>
      <c r="C525" s="8"/>
      <c r="D525" s="8"/>
      <c r="E525" s="8"/>
      <c r="F525" s="8"/>
      <c r="G525" s="402"/>
      <c r="H525" s="403"/>
      <c r="I525" s="402"/>
      <c r="J525" s="402"/>
      <c r="K525" s="8"/>
      <c r="L525" s="402"/>
      <c r="M525" s="8"/>
      <c r="N525" s="8"/>
      <c r="O525" s="8"/>
      <c r="P525" s="8"/>
    </row>
    <row r="526" spans="1:16">
      <c r="A526" s="8"/>
      <c r="B526" s="75"/>
      <c r="C526" s="8"/>
      <c r="D526" s="8"/>
      <c r="E526" s="8"/>
      <c r="F526" s="8"/>
      <c r="G526" s="402"/>
      <c r="H526" s="403"/>
      <c r="I526" s="402"/>
      <c r="J526" s="402"/>
      <c r="K526" s="8"/>
      <c r="L526" s="402"/>
      <c r="M526" s="8"/>
      <c r="N526" s="8"/>
      <c r="O526" s="8"/>
      <c r="P526" s="8"/>
    </row>
    <row r="527" spans="1:16">
      <c r="A527" s="8"/>
      <c r="B527" s="75"/>
      <c r="C527" s="8"/>
      <c r="D527" s="8"/>
      <c r="E527" s="8"/>
      <c r="F527" s="8"/>
      <c r="G527" s="402"/>
      <c r="H527" s="403"/>
      <c r="I527" s="402"/>
      <c r="J527" s="402"/>
      <c r="K527" s="8"/>
      <c r="L527" s="402"/>
      <c r="M527" s="8"/>
      <c r="N527" s="8"/>
      <c r="O527" s="8"/>
      <c r="P527" s="8"/>
    </row>
    <row r="528" spans="1:16">
      <c r="A528" s="8"/>
      <c r="B528" s="75"/>
      <c r="C528" s="8"/>
      <c r="D528" s="8"/>
      <c r="E528" s="8"/>
      <c r="F528" s="8"/>
      <c r="G528" s="402"/>
      <c r="H528" s="403"/>
      <c r="I528" s="402"/>
      <c r="J528" s="402"/>
      <c r="K528" s="8"/>
      <c r="L528" s="402"/>
      <c r="M528" s="8"/>
      <c r="N528" s="8"/>
      <c r="O528" s="8"/>
      <c r="P528" s="8"/>
    </row>
    <row r="529" spans="1:16">
      <c r="A529" s="8"/>
      <c r="B529" s="75"/>
      <c r="C529" s="8"/>
      <c r="D529" s="8"/>
      <c r="E529" s="8"/>
      <c r="F529" s="8"/>
      <c r="G529" s="402"/>
      <c r="H529" s="403"/>
      <c r="I529" s="402"/>
      <c r="J529" s="402"/>
      <c r="K529" s="8"/>
      <c r="L529" s="402"/>
      <c r="M529" s="8"/>
      <c r="N529" s="8"/>
      <c r="O529" s="8"/>
      <c r="P529" s="8"/>
    </row>
    <row r="530" spans="1:16">
      <c r="A530" s="8"/>
      <c r="B530" s="75"/>
      <c r="C530" s="8"/>
      <c r="D530" s="8"/>
      <c r="E530" s="8"/>
      <c r="F530" s="8"/>
      <c r="G530" s="402"/>
      <c r="H530" s="403"/>
      <c r="I530" s="402"/>
      <c r="J530" s="402"/>
      <c r="K530" s="8"/>
      <c r="L530" s="402"/>
      <c r="M530" s="8"/>
      <c r="N530" s="8"/>
      <c r="O530" s="8"/>
      <c r="P530" s="8"/>
    </row>
    <row r="531" spans="1:16">
      <c r="A531" s="8"/>
      <c r="B531" s="75"/>
      <c r="C531" s="8"/>
      <c r="D531" s="8"/>
      <c r="E531" s="8"/>
      <c r="F531" s="8"/>
      <c r="G531" s="402"/>
      <c r="H531" s="403"/>
      <c r="I531" s="402"/>
      <c r="J531" s="402"/>
      <c r="K531" s="8"/>
      <c r="L531" s="402"/>
      <c r="M531" s="8"/>
      <c r="N531" s="8"/>
      <c r="O531" s="8"/>
      <c r="P531" s="8"/>
    </row>
    <row r="532" spans="1:16">
      <c r="A532" s="8"/>
      <c r="B532" s="75"/>
      <c r="C532" s="8"/>
      <c r="D532" s="8"/>
      <c r="E532" s="8"/>
      <c r="F532" s="8"/>
      <c r="G532" s="402"/>
      <c r="H532" s="403"/>
      <c r="I532" s="402"/>
      <c r="J532" s="402"/>
      <c r="K532" s="8"/>
      <c r="L532" s="402"/>
      <c r="M532" s="8"/>
      <c r="N532" s="8"/>
      <c r="O532" s="8"/>
      <c r="P532" s="8"/>
    </row>
    <row r="533" spans="1:16">
      <c r="A533" s="8"/>
      <c r="B533" s="75"/>
      <c r="C533" s="8"/>
      <c r="D533" s="8"/>
      <c r="E533" s="8"/>
      <c r="F533" s="8"/>
      <c r="G533" s="402"/>
      <c r="H533" s="403"/>
      <c r="I533" s="402"/>
      <c r="J533" s="402"/>
      <c r="K533" s="8"/>
      <c r="L533" s="402"/>
      <c r="M533" s="8"/>
      <c r="N533" s="8"/>
      <c r="O533" s="8"/>
      <c r="P533" s="8"/>
    </row>
    <row r="534" spans="1:16">
      <c r="A534" s="8"/>
      <c r="B534" s="75"/>
      <c r="C534" s="8"/>
      <c r="D534" s="8"/>
      <c r="E534" s="8"/>
      <c r="F534" s="8"/>
      <c r="G534" s="402"/>
      <c r="H534" s="403"/>
      <c r="I534" s="402"/>
      <c r="J534" s="402"/>
      <c r="K534" s="8"/>
      <c r="L534" s="402"/>
      <c r="M534" s="8"/>
      <c r="N534" s="8"/>
      <c r="O534" s="8"/>
      <c r="P534" s="8"/>
    </row>
    <row r="535" spans="1:16">
      <c r="A535" s="8"/>
      <c r="B535" s="75"/>
      <c r="C535" s="8"/>
      <c r="D535" s="8"/>
      <c r="E535" s="8"/>
      <c r="F535" s="8"/>
      <c r="G535" s="402"/>
      <c r="H535" s="403"/>
      <c r="I535" s="402"/>
      <c r="J535" s="402"/>
      <c r="K535" s="8"/>
      <c r="L535" s="402"/>
      <c r="M535" s="8"/>
      <c r="N535" s="8"/>
      <c r="O535" s="8"/>
      <c r="P535" s="8"/>
    </row>
    <row r="536" spans="1:16">
      <c r="A536" s="8"/>
      <c r="B536" s="75"/>
      <c r="C536" s="8"/>
      <c r="D536" s="8"/>
      <c r="E536" s="8"/>
      <c r="F536" s="8"/>
      <c r="G536" s="402"/>
      <c r="H536" s="403"/>
      <c r="I536" s="402"/>
      <c r="J536" s="402"/>
      <c r="K536" s="8"/>
      <c r="L536" s="402"/>
      <c r="M536" s="8"/>
      <c r="N536" s="8"/>
      <c r="O536" s="8"/>
      <c r="P536" s="8"/>
    </row>
    <row r="537" spans="1:16">
      <c r="A537" s="8"/>
      <c r="B537" s="75"/>
      <c r="C537" s="8"/>
      <c r="D537" s="8"/>
      <c r="E537" s="8"/>
      <c r="F537" s="8"/>
      <c r="G537" s="402"/>
      <c r="H537" s="403"/>
      <c r="I537" s="402"/>
      <c r="J537" s="402"/>
      <c r="K537" s="8"/>
      <c r="L537" s="402"/>
      <c r="M537" s="8"/>
      <c r="N537" s="8"/>
      <c r="O537" s="8"/>
      <c r="P537" s="8"/>
    </row>
    <row r="538" spans="1:16">
      <c r="A538" s="8"/>
      <c r="B538" s="75"/>
      <c r="C538" s="8"/>
      <c r="D538" s="8"/>
      <c r="E538" s="8"/>
      <c r="F538" s="8"/>
      <c r="G538" s="402"/>
      <c r="H538" s="403"/>
      <c r="I538" s="402"/>
      <c r="J538" s="402"/>
      <c r="K538" s="8"/>
      <c r="L538" s="402"/>
      <c r="M538" s="8"/>
      <c r="N538" s="8"/>
      <c r="O538" s="8"/>
      <c r="P538" s="8"/>
    </row>
    <row r="539" spans="1:16">
      <c r="A539" s="8"/>
      <c r="B539" s="75"/>
      <c r="C539" s="8"/>
      <c r="D539" s="8"/>
      <c r="E539" s="8"/>
      <c r="F539" s="8"/>
      <c r="G539" s="402"/>
      <c r="H539" s="403"/>
      <c r="I539" s="402"/>
      <c r="J539" s="402"/>
      <c r="K539" s="8"/>
      <c r="L539" s="402"/>
      <c r="M539" s="8"/>
      <c r="N539" s="8"/>
      <c r="O539" s="8"/>
      <c r="P539" s="8"/>
    </row>
    <row r="540" spans="1:16">
      <c r="A540" s="8"/>
      <c r="B540" s="75"/>
      <c r="C540" s="8"/>
      <c r="D540" s="8"/>
      <c r="E540" s="8"/>
      <c r="F540" s="8"/>
      <c r="G540" s="402"/>
      <c r="H540" s="403"/>
      <c r="I540" s="402"/>
      <c r="J540" s="402"/>
      <c r="K540" s="8"/>
      <c r="L540" s="402"/>
      <c r="M540" s="8"/>
      <c r="N540" s="8"/>
      <c r="O540" s="8"/>
      <c r="P540" s="8"/>
    </row>
    <row r="541" spans="1:16">
      <c r="A541" s="8"/>
      <c r="B541" s="75"/>
      <c r="C541" s="8"/>
      <c r="D541" s="8"/>
      <c r="E541" s="8"/>
      <c r="F541" s="8"/>
      <c r="G541" s="402"/>
      <c r="H541" s="403"/>
      <c r="I541" s="402"/>
      <c r="J541" s="402"/>
      <c r="K541" s="8"/>
      <c r="L541" s="402"/>
      <c r="M541" s="8"/>
      <c r="N541" s="8"/>
      <c r="O541" s="8"/>
      <c r="P541" s="8"/>
    </row>
    <row r="542" spans="1:16">
      <c r="A542" s="8"/>
      <c r="B542" s="75"/>
      <c r="C542" s="8"/>
      <c r="D542" s="8"/>
      <c r="E542" s="8"/>
      <c r="F542" s="8"/>
      <c r="G542" s="402"/>
      <c r="H542" s="403"/>
      <c r="I542" s="402"/>
      <c r="J542" s="402"/>
      <c r="K542" s="8"/>
      <c r="L542" s="402"/>
      <c r="M542" s="8"/>
      <c r="N542" s="8"/>
      <c r="O542" s="8"/>
      <c r="P542" s="8"/>
    </row>
    <row r="543" spans="1:16">
      <c r="A543" s="8"/>
      <c r="B543" s="75"/>
      <c r="C543" s="8"/>
      <c r="D543" s="8"/>
      <c r="E543" s="8"/>
      <c r="F543" s="8"/>
      <c r="G543" s="402"/>
      <c r="H543" s="403"/>
      <c r="I543" s="402"/>
      <c r="J543" s="402"/>
      <c r="K543" s="8"/>
      <c r="L543" s="402"/>
      <c r="M543" s="8"/>
      <c r="N543" s="8"/>
      <c r="O543" s="8"/>
      <c r="P543" s="8"/>
    </row>
    <row r="544" spans="1:16">
      <c r="A544" s="8"/>
      <c r="B544" s="75"/>
      <c r="C544" s="8"/>
      <c r="D544" s="8"/>
      <c r="E544" s="8"/>
      <c r="F544" s="8"/>
      <c r="G544" s="402"/>
      <c r="H544" s="403"/>
      <c r="I544" s="402"/>
      <c r="J544" s="402"/>
      <c r="K544" s="8"/>
      <c r="L544" s="402"/>
      <c r="M544" s="8"/>
      <c r="N544" s="8"/>
      <c r="O544" s="8"/>
      <c r="P544" s="8"/>
    </row>
    <row r="545" spans="1:16">
      <c r="A545" s="8"/>
      <c r="B545" s="75"/>
      <c r="C545" s="8"/>
      <c r="D545" s="8"/>
      <c r="E545" s="8"/>
      <c r="F545" s="8"/>
      <c r="G545" s="402"/>
      <c r="H545" s="403"/>
      <c r="I545" s="402"/>
      <c r="J545" s="402"/>
      <c r="K545" s="8"/>
      <c r="L545" s="402"/>
      <c r="M545" s="8"/>
      <c r="N545" s="8"/>
      <c r="O545" s="8"/>
      <c r="P545" s="8"/>
    </row>
    <row r="546" spans="1:16">
      <c r="A546" s="8"/>
      <c r="B546" s="75"/>
      <c r="C546" s="8"/>
      <c r="D546" s="8"/>
      <c r="E546" s="8"/>
      <c r="F546" s="8"/>
      <c r="G546" s="402"/>
      <c r="H546" s="403"/>
      <c r="I546" s="402"/>
      <c r="J546" s="402"/>
      <c r="K546" s="8"/>
      <c r="L546" s="402"/>
      <c r="M546" s="8"/>
      <c r="N546" s="8"/>
      <c r="O546" s="8"/>
      <c r="P546" s="8"/>
    </row>
    <row r="547" spans="1:16">
      <c r="A547" s="8"/>
      <c r="B547" s="75"/>
      <c r="C547" s="8"/>
      <c r="D547" s="8"/>
      <c r="E547" s="8"/>
      <c r="F547" s="8"/>
      <c r="G547" s="402"/>
      <c r="H547" s="403"/>
      <c r="I547" s="402"/>
      <c r="J547" s="402"/>
      <c r="K547" s="8"/>
      <c r="L547" s="402"/>
      <c r="M547" s="8"/>
      <c r="N547" s="8"/>
      <c r="O547" s="8"/>
      <c r="P547" s="8"/>
    </row>
    <row r="548" spans="1:16">
      <c r="A548" s="8"/>
      <c r="B548" s="75"/>
      <c r="C548" s="8"/>
      <c r="D548" s="8"/>
      <c r="E548" s="8"/>
      <c r="F548" s="8"/>
      <c r="G548" s="402"/>
      <c r="H548" s="403"/>
      <c r="I548" s="402"/>
      <c r="J548" s="402"/>
      <c r="K548" s="8"/>
      <c r="L548" s="402"/>
      <c r="M548" s="8"/>
      <c r="N548" s="8"/>
      <c r="O548" s="8"/>
      <c r="P548" s="8"/>
    </row>
    <row r="549" spans="1:16">
      <c r="A549" s="8"/>
      <c r="B549" s="75"/>
      <c r="C549" s="8"/>
      <c r="D549" s="8"/>
      <c r="E549" s="8"/>
      <c r="F549" s="8"/>
      <c r="G549" s="402"/>
      <c r="H549" s="403"/>
      <c r="I549" s="402"/>
      <c r="J549" s="402"/>
      <c r="K549" s="8"/>
      <c r="L549" s="402"/>
      <c r="M549" s="8"/>
      <c r="N549" s="8"/>
      <c r="O549" s="8"/>
      <c r="P549" s="8"/>
    </row>
    <row r="550" spans="1:16">
      <c r="A550" s="8"/>
      <c r="B550" s="75"/>
      <c r="C550" s="8"/>
      <c r="D550" s="8"/>
      <c r="E550" s="8"/>
      <c r="F550" s="8"/>
      <c r="G550" s="402"/>
      <c r="H550" s="403"/>
      <c r="I550" s="402"/>
      <c r="J550" s="402"/>
      <c r="K550" s="8"/>
      <c r="L550" s="402"/>
      <c r="M550" s="8"/>
      <c r="N550" s="8"/>
      <c r="O550" s="8"/>
      <c r="P550" s="8"/>
    </row>
    <row r="551" spans="1:16">
      <c r="A551" s="8"/>
      <c r="B551" s="75"/>
      <c r="C551" s="8"/>
      <c r="D551" s="8"/>
      <c r="E551" s="8"/>
      <c r="F551" s="8"/>
      <c r="G551" s="402"/>
      <c r="H551" s="403"/>
      <c r="I551" s="402"/>
      <c r="J551" s="402"/>
      <c r="K551" s="8"/>
      <c r="L551" s="402"/>
      <c r="M551" s="8"/>
      <c r="N551" s="8"/>
      <c r="O551" s="8"/>
      <c r="P551" s="8"/>
    </row>
    <row r="552" spans="1:16">
      <c r="A552" s="8"/>
      <c r="B552" s="75"/>
      <c r="C552" s="8"/>
      <c r="D552" s="8"/>
      <c r="E552" s="8"/>
      <c r="F552" s="8"/>
      <c r="G552" s="402"/>
      <c r="H552" s="403"/>
      <c r="I552" s="402"/>
      <c r="J552" s="402"/>
      <c r="K552" s="8"/>
      <c r="L552" s="402"/>
      <c r="M552" s="8"/>
      <c r="N552" s="8"/>
      <c r="O552" s="8"/>
      <c r="P552" s="8"/>
    </row>
    <row r="553" spans="1:16">
      <c r="A553" s="8"/>
      <c r="B553" s="75"/>
      <c r="C553" s="8"/>
      <c r="D553" s="8"/>
      <c r="E553" s="8"/>
      <c r="F553" s="8"/>
      <c r="G553" s="402"/>
      <c r="H553" s="403"/>
      <c r="I553" s="402"/>
      <c r="J553" s="402"/>
      <c r="K553" s="8"/>
      <c r="L553" s="402"/>
      <c r="M553" s="8"/>
      <c r="N553" s="8"/>
      <c r="O553" s="8"/>
      <c r="P553" s="8"/>
    </row>
    <row r="554" spans="1:16">
      <c r="A554" s="8"/>
      <c r="B554" s="75"/>
      <c r="C554" s="8"/>
      <c r="D554" s="8"/>
      <c r="E554" s="8"/>
      <c r="F554" s="8"/>
      <c r="G554" s="402"/>
      <c r="H554" s="403"/>
      <c r="I554" s="402"/>
      <c r="J554" s="402"/>
      <c r="K554" s="8"/>
      <c r="L554" s="402"/>
      <c r="M554" s="8"/>
      <c r="N554" s="8"/>
      <c r="O554" s="8"/>
      <c r="P554" s="8"/>
    </row>
    <row r="555" spans="1:16">
      <c r="A555" s="8"/>
      <c r="B555" s="75"/>
      <c r="C555" s="8"/>
      <c r="D555" s="8"/>
      <c r="E555" s="8"/>
      <c r="F555" s="8"/>
      <c r="G555" s="402"/>
      <c r="H555" s="403"/>
      <c r="I555" s="402"/>
      <c r="J555" s="402"/>
      <c r="K555" s="8"/>
      <c r="L555" s="402"/>
      <c r="M555" s="8"/>
      <c r="N555" s="8"/>
      <c r="O555" s="8"/>
      <c r="P555" s="8"/>
    </row>
    <row r="556" spans="1:16">
      <c r="A556" s="8"/>
      <c r="B556" s="75"/>
      <c r="C556" s="8"/>
      <c r="D556" s="8"/>
      <c r="E556" s="8"/>
      <c r="F556" s="8"/>
      <c r="G556" s="402"/>
      <c r="H556" s="403"/>
      <c r="I556" s="402"/>
      <c r="J556" s="402"/>
      <c r="K556" s="8"/>
      <c r="L556" s="402"/>
      <c r="M556" s="8"/>
      <c r="N556" s="8"/>
      <c r="O556" s="8"/>
      <c r="P556" s="8"/>
    </row>
    <row r="557" spans="1:16">
      <c r="A557" s="8"/>
      <c r="B557" s="75"/>
      <c r="C557" s="8"/>
      <c r="D557" s="8"/>
      <c r="E557" s="8"/>
      <c r="F557" s="8"/>
      <c r="G557" s="402"/>
      <c r="H557" s="403"/>
      <c r="I557" s="402"/>
      <c r="J557" s="402"/>
      <c r="K557" s="8"/>
      <c r="L557" s="402"/>
      <c r="M557" s="8"/>
      <c r="N557" s="8"/>
      <c r="O557" s="8"/>
      <c r="P557" s="8"/>
    </row>
    <row r="558" spans="1:16">
      <c r="A558" s="8"/>
      <c r="B558" s="75"/>
      <c r="C558" s="8"/>
      <c r="D558" s="8"/>
      <c r="E558" s="8"/>
      <c r="F558" s="8"/>
      <c r="G558" s="402"/>
      <c r="H558" s="403"/>
      <c r="I558" s="402"/>
      <c r="J558" s="402"/>
      <c r="K558" s="8"/>
      <c r="L558" s="402"/>
      <c r="M558" s="8"/>
      <c r="N558" s="8"/>
      <c r="O558" s="8"/>
      <c r="P558" s="8"/>
    </row>
    <row r="559" spans="1:16">
      <c r="A559" s="8"/>
      <c r="B559" s="75"/>
      <c r="C559" s="8"/>
      <c r="D559" s="8"/>
      <c r="E559" s="8"/>
      <c r="F559" s="8"/>
      <c r="G559" s="402"/>
      <c r="H559" s="403"/>
      <c r="I559" s="402"/>
      <c r="J559" s="402"/>
      <c r="K559" s="8"/>
      <c r="L559" s="402"/>
      <c r="M559" s="8"/>
      <c r="N559" s="8"/>
      <c r="O559" s="8"/>
      <c r="P559" s="8"/>
    </row>
    <row r="560" spans="1:16">
      <c r="A560" s="8"/>
      <c r="B560" s="75"/>
      <c r="C560" s="8"/>
      <c r="D560" s="8"/>
      <c r="E560" s="8"/>
      <c r="F560" s="8"/>
      <c r="G560" s="402"/>
      <c r="H560" s="403"/>
      <c r="I560" s="402"/>
      <c r="J560" s="402"/>
      <c r="K560" s="8"/>
      <c r="L560" s="402"/>
      <c r="M560" s="8"/>
      <c r="N560" s="8"/>
      <c r="O560" s="8"/>
      <c r="P560" s="8"/>
    </row>
    <row r="561" spans="1:16">
      <c r="A561" s="8"/>
      <c r="B561" s="75"/>
      <c r="C561" s="8"/>
      <c r="D561" s="8"/>
      <c r="E561" s="8"/>
      <c r="F561" s="8"/>
      <c r="G561" s="402"/>
      <c r="H561" s="403"/>
      <c r="I561" s="402"/>
      <c r="J561" s="402"/>
      <c r="K561" s="8"/>
      <c r="L561" s="402"/>
      <c r="M561" s="8"/>
      <c r="N561" s="8"/>
      <c r="O561" s="8"/>
      <c r="P561" s="8"/>
    </row>
    <row r="562" spans="1:16">
      <c r="A562" s="8"/>
      <c r="B562" s="75"/>
      <c r="C562" s="8"/>
      <c r="D562" s="8"/>
      <c r="E562" s="8"/>
      <c r="F562" s="8"/>
      <c r="G562" s="402"/>
      <c r="H562" s="403"/>
      <c r="I562" s="402"/>
      <c r="J562" s="402"/>
      <c r="K562" s="8"/>
      <c r="L562" s="402"/>
      <c r="M562" s="8"/>
      <c r="N562" s="8"/>
      <c r="O562" s="8"/>
      <c r="P562" s="8"/>
    </row>
    <row r="563" spans="1:16">
      <c r="A563" s="8"/>
      <c r="B563" s="75"/>
      <c r="C563" s="8"/>
      <c r="D563" s="8"/>
      <c r="E563" s="8"/>
      <c r="F563" s="8"/>
      <c r="G563" s="402"/>
      <c r="H563" s="403"/>
      <c r="I563" s="402"/>
      <c r="J563" s="402"/>
      <c r="K563" s="8"/>
      <c r="L563" s="402"/>
      <c r="M563" s="8"/>
      <c r="N563" s="8"/>
      <c r="O563" s="8"/>
      <c r="P563" s="8"/>
    </row>
    <row r="564" spans="1:16">
      <c r="A564" s="8"/>
      <c r="B564" s="75"/>
      <c r="C564" s="8"/>
      <c r="D564" s="8"/>
      <c r="E564" s="8"/>
      <c r="F564" s="8"/>
      <c r="G564" s="402"/>
      <c r="H564" s="403"/>
      <c r="I564" s="402"/>
      <c r="J564" s="402"/>
      <c r="K564" s="8"/>
      <c r="L564" s="402"/>
      <c r="M564" s="8"/>
      <c r="N564" s="8"/>
      <c r="O564" s="8"/>
      <c r="P564" s="8"/>
    </row>
    <row r="565" spans="1:16">
      <c r="A565" s="8"/>
      <c r="B565" s="75"/>
      <c r="C565" s="8"/>
      <c r="D565" s="8"/>
      <c r="E565" s="8"/>
      <c r="F565" s="8"/>
      <c r="G565" s="402"/>
      <c r="H565" s="403"/>
      <c r="I565" s="402"/>
      <c r="J565" s="402"/>
      <c r="K565" s="8"/>
      <c r="L565" s="402"/>
      <c r="M565" s="8"/>
      <c r="N565" s="8"/>
      <c r="O565" s="8"/>
      <c r="P565" s="8"/>
    </row>
    <row r="566" spans="1:16">
      <c r="A566" s="8"/>
      <c r="B566" s="75"/>
      <c r="C566" s="8"/>
      <c r="D566" s="8"/>
      <c r="E566" s="8"/>
      <c r="F566" s="8"/>
      <c r="G566" s="402"/>
      <c r="H566" s="403"/>
      <c r="I566" s="402"/>
      <c r="J566" s="402"/>
      <c r="K566" s="8"/>
      <c r="L566" s="402"/>
      <c r="M566" s="8"/>
      <c r="N566" s="8"/>
      <c r="O566" s="8"/>
      <c r="P566" s="8"/>
    </row>
    <row r="567" spans="1:16">
      <c r="A567" s="8"/>
      <c r="B567" s="75"/>
      <c r="C567" s="8"/>
      <c r="D567" s="8"/>
      <c r="E567" s="8"/>
      <c r="F567" s="8"/>
      <c r="G567" s="402"/>
      <c r="H567" s="403"/>
      <c r="I567" s="402"/>
      <c r="J567" s="402"/>
      <c r="K567" s="8"/>
      <c r="L567" s="402"/>
      <c r="M567" s="8"/>
      <c r="N567" s="8"/>
      <c r="O567" s="8"/>
      <c r="P567" s="8"/>
    </row>
    <row r="568" spans="1:16">
      <c r="A568" s="8"/>
      <c r="B568" s="75"/>
      <c r="C568" s="8"/>
      <c r="D568" s="8"/>
      <c r="E568" s="8"/>
      <c r="F568" s="8"/>
      <c r="G568" s="402"/>
      <c r="H568" s="403"/>
      <c r="I568" s="402"/>
      <c r="J568" s="402"/>
      <c r="K568" s="8"/>
      <c r="L568" s="402"/>
      <c r="M568" s="8"/>
      <c r="N568" s="8"/>
      <c r="O568" s="8"/>
      <c r="P568" s="8"/>
    </row>
    <row r="569" spans="1:16">
      <c r="A569" s="8"/>
      <c r="B569" s="75"/>
      <c r="C569" s="8"/>
      <c r="D569" s="8"/>
      <c r="E569" s="8"/>
      <c r="F569" s="8"/>
      <c r="G569" s="402"/>
      <c r="H569" s="403"/>
      <c r="I569" s="402"/>
      <c r="J569" s="402"/>
      <c r="K569" s="8"/>
      <c r="L569" s="402"/>
      <c r="M569" s="8"/>
      <c r="N569" s="8"/>
      <c r="O569" s="8"/>
      <c r="P569" s="8"/>
    </row>
    <row r="570" spans="1:16">
      <c r="A570" s="8"/>
      <c r="B570" s="75"/>
      <c r="C570" s="8"/>
      <c r="D570" s="8"/>
      <c r="E570" s="8"/>
      <c r="F570" s="8"/>
      <c r="G570" s="402"/>
      <c r="H570" s="403"/>
      <c r="I570" s="402"/>
      <c r="J570" s="402"/>
      <c r="K570" s="8"/>
      <c r="L570" s="402"/>
      <c r="M570" s="8"/>
      <c r="N570" s="8"/>
      <c r="O570" s="8"/>
      <c r="P570" s="8"/>
    </row>
    <row r="571" spans="1:16">
      <c r="A571" s="8"/>
      <c r="B571" s="75"/>
      <c r="C571" s="8"/>
      <c r="D571" s="8"/>
      <c r="E571" s="8"/>
      <c r="F571" s="8"/>
      <c r="G571" s="402"/>
      <c r="H571" s="403"/>
      <c r="I571" s="402"/>
      <c r="J571" s="402"/>
      <c r="K571" s="8"/>
      <c r="L571" s="402"/>
      <c r="M571" s="8"/>
      <c r="N571" s="8"/>
      <c r="O571" s="8"/>
      <c r="P571" s="8"/>
    </row>
    <row r="572" spans="1:16">
      <c r="A572" s="8"/>
      <c r="B572" s="75"/>
      <c r="C572" s="8"/>
      <c r="D572" s="8"/>
      <c r="E572" s="8"/>
      <c r="F572" s="8"/>
      <c r="G572" s="402"/>
      <c r="H572" s="403"/>
      <c r="I572" s="402"/>
      <c r="J572" s="402"/>
      <c r="K572" s="8"/>
      <c r="L572" s="402"/>
      <c r="M572" s="8"/>
      <c r="N572" s="8"/>
      <c r="O572" s="8"/>
      <c r="P572" s="8"/>
    </row>
    <row r="573" spans="1:16">
      <c r="A573" s="8"/>
      <c r="B573" s="75"/>
      <c r="C573" s="8"/>
      <c r="D573" s="8"/>
      <c r="E573" s="8"/>
      <c r="F573" s="8"/>
      <c r="G573" s="402"/>
      <c r="H573" s="403"/>
      <c r="I573" s="402"/>
      <c r="J573" s="402"/>
      <c r="K573" s="8"/>
      <c r="L573" s="402"/>
      <c r="M573" s="8"/>
      <c r="N573" s="8"/>
      <c r="O573" s="8"/>
      <c r="P573" s="8"/>
    </row>
    <row r="574" spans="1:16">
      <c r="A574" s="8"/>
      <c r="B574" s="75"/>
      <c r="C574" s="8"/>
      <c r="D574" s="8"/>
      <c r="E574" s="8"/>
      <c r="F574" s="8"/>
      <c r="G574" s="402"/>
      <c r="H574" s="403"/>
      <c r="I574" s="402"/>
      <c r="J574" s="402"/>
      <c r="K574" s="8"/>
      <c r="L574" s="402"/>
      <c r="M574" s="8"/>
      <c r="N574" s="8"/>
      <c r="O574" s="8"/>
      <c r="P574" s="8"/>
    </row>
    <row r="575" spans="1:16">
      <c r="A575" s="8"/>
      <c r="B575" s="75"/>
      <c r="C575" s="8"/>
      <c r="D575" s="8"/>
      <c r="E575" s="8"/>
      <c r="F575" s="8"/>
      <c r="G575" s="402"/>
      <c r="H575" s="403"/>
      <c r="I575" s="402"/>
      <c r="J575" s="402"/>
      <c r="K575" s="8"/>
      <c r="L575" s="402"/>
      <c r="M575" s="8"/>
      <c r="N575" s="8"/>
      <c r="O575" s="8"/>
      <c r="P575" s="8"/>
    </row>
    <row r="576" spans="1:16">
      <c r="A576" s="8"/>
      <c r="B576" s="75"/>
      <c r="C576" s="8"/>
      <c r="D576" s="8"/>
      <c r="E576" s="8"/>
      <c r="F576" s="8"/>
      <c r="G576" s="402"/>
      <c r="H576" s="403"/>
      <c r="I576" s="402"/>
      <c r="J576" s="402"/>
      <c r="K576" s="8"/>
      <c r="L576" s="402"/>
      <c r="M576" s="8"/>
      <c r="N576" s="8"/>
      <c r="O576" s="8"/>
      <c r="P576" s="8"/>
    </row>
    <row r="577" spans="1:16">
      <c r="A577" s="8"/>
      <c r="B577" s="75"/>
      <c r="C577" s="8"/>
      <c r="D577" s="8"/>
      <c r="E577" s="8"/>
      <c r="F577" s="8"/>
      <c r="G577" s="402"/>
      <c r="H577" s="403"/>
      <c r="I577" s="402"/>
      <c r="J577" s="402"/>
      <c r="K577" s="8"/>
      <c r="L577" s="402"/>
      <c r="M577" s="8"/>
      <c r="N577" s="8"/>
      <c r="O577" s="8"/>
      <c r="P577" s="8"/>
    </row>
    <row r="578" spans="1:16">
      <c r="A578" s="8"/>
      <c r="B578" s="75"/>
      <c r="C578" s="8"/>
      <c r="D578" s="8"/>
      <c r="E578" s="8"/>
      <c r="F578" s="8"/>
      <c r="G578" s="402"/>
      <c r="H578" s="403"/>
      <c r="I578" s="402"/>
      <c r="J578" s="402"/>
      <c r="K578" s="8"/>
      <c r="L578" s="402"/>
      <c r="M578" s="8"/>
      <c r="N578" s="8"/>
      <c r="O578" s="8"/>
      <c r="P578" s="8"/>
    </row>
    <row r="579" spans="1:16">
      <c r="A579" s="8"/>
      <c r="B579" s="75"/>
      <c r="C579" s="8"/>
      <c r="D579" s="8"/>
      <c r="E579" s="8"/>
      <c r="F579" s="8"/>
      <c r="G579" s="402"/>
      <c r="H579" s="403"/>
      <c r="I579" s="402"/>
      <c r="J579" s="402"/>
      <c r="K579" s="8"/>
      <c r="L579" s="402"/>
      <c r="M579" s="8"/>
      <c r="N579" s="8"/>
      <c r="O579" s="8"/>
      <c r="P579" s="8"/>
    </row>
    <row r="580" spans="1:16">
      <c r="A580" s="8"/>
      <c r="B580" s="75"/>
      <c r="C580" s="8"/>
      <c r="D580" s="8"/>
      <c r="E580" s="8"/>
      <c r="F580" s="8"/>
      <c r="G580" s="402"/>
      <c r="H580" s="403"/>
      <c r="I580" s="402"/>
      <c r="J580" s="402"/>
      <c r="K580" s="8"/>
      <c r="L580" s="402"/>
      <c r="M580" s="8"/>
      <c r="N580" s="8"/>
      <c r="O580" s="8"/>
      <c r="P580" s="8"/>
    </row>
    <row r="581" spans="1:16">
      <c r="A581" s="8"/>
      <c r="B581" s="75"/>
      <c r="C581" s="8"/>
      <c r="D581" s="8"/>
      <c r="E581" s="8"/>
      <c r="F581" s="8"/>
      <c r="G581" s="402"/>
      <c r="H581" s="403"/>
      <c r="I581" s="402"/>
      <c r="J581" s="402"/>
      <c r="K581" s="8"/>
      <c r="L581" s="402"/>
      <c r="M581" s="8"/>
      <c r="N581" s="8"/>
      <c r="O581" s="8"/>
      <c r="P581" s="8"/>
    </row>
    <row r="582" spans="1:16">
      <c r="A582" s="8"/>
      <c r="B582" s="75"/>
      <c r="C582" s="8"/>
      <c r="D582" s="8"/>
      <c r="E582" s="8"/>
      <c r="F582" s="8"/>
      <c r="G582" s="402"/>
      <c r="H582" s="403"/>
      <c r="I582" s="402"/>
      <c r="J582" s="402"/>
      <c r="K582" s="8"/>
      <c r="L582" s="402"/>
      <c r="M582" s="8"/>
      <c r="N582" s="8"/>
      <c r="O582" s="8"/>
      <c r="P582" s="8"/>
    </row>
    <row r="583" spans="1:16">
      <c r="A583" s="8"/>
      <c r="B583" s="75"/>
      <c r="C583" s="8"/>
      <c r="D583" s="8"/>
      <c r="E583" s="8"/>
      <c r="F583" s="8"/>
      <c r="G583" s="402"/>
      <c r="H583" s="403"/>
      <c r="I583" s="402"/>
      <c r="J583" s="402"/>
      <c r="K583" s="8"/>
      <c r="L583" s="402"/>
      <c r="M583" s="8"/>
      <c r="N583" s="8"/>
      <c r="O583" s="8"/>
      <c r="P583" s="8"/>
    </row>
    <row r="584" spans="1:16">
      <c r="A584" s="8"/>
      <c r="B584" s="75"/>
      <c r="C584" s="8"/>
      <c r="D584" s="8"/>
      <c r="E584" s="8"/>
      <c r="F584" s="8"/>
      <c r="G584" s="402"/>
      <c r="H584" s="403"/>
      <c r="I584" s="402"/>
      <c r="J584" s="402"/>
      <c r="K584" s="8"/>
      <c r="L584" s="402"/>
      <c r="M584" s="8"/>
      <c r="N584" s="8"/>
      <c r="O584" s="8"/>
      <c r="P584" s="8"/>
    </row>
    <row r="585" spans="1:16">
      <c r="A585" s="8"/>
      <c r="B585" s="75"/>
      <c r="C585" s="8"/>
      <c r="D585" s="8"/>
      <c r="E585" s="8"/>
      <c r="F585" s="8"/>
      <c r="G585" s="402"/>
      <c r="H585" s="403"/>
      <c r="I585" s="402"/>
      <c r="J585" s="402"/>
      <c r="K585" s="8"/>
      <c r="L585" s="402"/>
      <c r="M585" s="8"/>
      <c r="N585" s="8"/>
      <c r="O585" s="8"/>
      <c r="P585" s="8"/>
    </row>
    <row r="586" spans="1:16">
      <c r="A586" s="8"/>
      <c r="B586" s="75"/>
      <c r="C586" s="8"/>
      <c r="D586" s="8"/>
      <c r="E586" s="8"/>
      <c r="F586" s="8"/>
      <c r="G586" s="402"/>
      <c r="H586" s="403"/>
      <c r="I586" s="402"/>
      <c r="J586" s="402"/>
      <c r="K586" s="8"/>
      <c r="L586" s="402"/>
      <c r="M586" s="8"/>
      <c r="N586" s="8"/>
      <c r="O586" s="8"/>
      <c r="P586" s="8"/>
    </row>
    <row r="587" spans="1:16">
      <c r="A587" s="8"/>
      <c r="B587" s="75"/>
      <c r="C587" s="8"/>
      <c r="D587" s="8"/>
      <c r="E587" s="8"/>
      <c r="F587" s="8"/>
      <c r="G587" s="402"/>
      <c r="H587" s="403"/>
      <c r="I587" s="402"/>
      <c r="J587" s="402"/>
      <c r="K587" s="8"/>
      <c r="L587" s="402"/>
      <c r="M587" s="8"/>
      <c r="N587" s="8"/>
      <c r="O587" s="8"/>
      <c r="P587" s="8"/>
    </row>
    <row r="588" spans="1:16">
      <c r="A588" s="8"/>
      <c r="B588" s="75"/>
      <c r="C588" s="8"/>
      <c r="D588" s="8"/>
      <c r="E588" s="8"/>
      <c r="F588" s="8"/>
      <c r="G588" s="402"/>
      <c r="H588" s="403"/>
      <c r="I588" s="402"/>
      <c r="J588" s="402"/>
      <c r="K588" s="8"/>
      <c r="L588" s="402"/>
      <c r="M588" s="8"/>
      <c r="N588" s="8"/>
      <c r="O588" s="8"/>
      <c r="P588" s="8"/>
    </row>
    <row r="589" spans="1:16">
      <c r="A589" s="8"/>
      <c r="B589" s="75"/>
      <c r="C589" s="8"/>
      <c r="D589" s="8"/>
      <c r="E589" s="8"/>
      <c r="F589" s="8"/>
      <c r="G589" s="402"/>
      <c r="H589" s="403"/>
      <c r="I589" s="402"/>
      <c r="J589" s="402"/>
      <c r="K589" s="8"/>
      <c r="L589" s="402"/>
      <c r="M589" s="8"/>
      <c r="N589" s="8"/>
      <c r="O589" s="8"/>
      <c r="P589" s="8"/>
    </row>
    <row r="590" spans="1:16">
      <c r="A590" s="8"/>
      <c r="B590" s="75"/>
      <c r="C590" s="8"/>
      <c r="D590" s="8"/>
      <c r="E590" s="8"/>
      <c r="F590" s="8"/>
      <c r="G590" s="402"/>
      <c r="H590" s="403"/>
      <c r="I590" s="402"/>
      <c r="J590" s="402"/>
      <c r="K590" s="8"/>
      <c r="L590" s="402"/>
      <c r="M590" s="8"/>
      <c r="N590" s="8"/>
      <c r="O590" s="8"/>
      <c r="P590" s="8"/>
    </row>
    <row r="591" spans="1:16">
      <c r="A591" s="8"/>
      <c r="B591" s="75"/>
      <c r="C591" s="8"/>
      <c r="D591" s="8"/>
      <c r="E591" s="8"/>
      <c r="F591" s="8"/>
      <c r="G591" s="402"/>
      <c r="H591" s="403"/>
      <c r="I591" s="402"/>
      <c r="J591" s="402"/>
      <c r="K591" s="8"/>
      <c r="L591" s="402"/>
      <c r="M591" s="8"/>
      <c r="N591" s="8"/>
      <c r="O591" s="8"/>
      <c r="P591" s="8"/>
    </row>
    <row r="592" spans="1:16">
      <c r="A592" s="8"/>
      <c r="B592" s="75"/>
      <c r="C592" s="8"/>
      <c r="D592" s="8"/>
      <c r="E592" s="8"/>
      <c r="F592" s="8"/>
      <c r="G592" s="402"/>
      <c r="H592" s="403"/>
      <c r="I592" s="402"/>
      <c r="J592" s="402"/>
      <c r="K592" s="8"/>
      <c r="L592" s="402"/>
      <c r="M592" s="8"/>
      <c r="N592" s="8"/>
      <c r="O592" s="8"/>
      <c r="P592" s="8"/>
    </row>
    <row r="593" spans="1:16">
      <c r="A593" s="8"/>
      <c r="B593" s="75"/>
      <c r="C593" s="8"/>
      <c r="D593" s="8"/>
      <c r="E593" s="8"/>
      <c r="F593" s="8"/>
      <c r="G593" s="402"/>
      <c r="H593" s="403"/>
      <c r="I593" s="402"/>
      <c r="J593" s="402"/>
      <c r="K593" s="8"/>
      <c r="L593" s="402"/>
      <c r="M593" s="8"/>
      <c r="N593" s="8"/>
      <c r="O593" s="8"/>
      <c r="P593" s="8"/>
    </row>
    <row r="594" spans="1:16">
      <c r="A594" s="8"/>
      <c r="B594" s="75"/>
      <c r="C594" s="8"/>
      <c r="D594" s="8"/>
      <c r="E594" s="8"/>
      <c r="F594" s="8"/>
      <c r="G594" s="402"/>
      <c r="H594" s="403"/>
      <c r="I594" s="402"/>
      <c r="J594" s="402"/>
      <c r="K594" s="8"/>
      <c r="L594" s="402"/>
      <c r="M594" s="8"/>
      <c r="N594" s="8"/>
      <c r="O594" s="8"/>
      <c r="P594" s="8"/>
    </row>
    <row r="595" spans="1:16">
      <c r="A595" s="8"/>
      <c r="B595" s="75"/>
      <c r="C595" s="8"/>
      <c r="D595" s="8"/>
      <c r="E595" s="8"/>
      <c r="F595" s="8"/>
      <c r="G595" s="402"/>
      <c r="H595" s="403"/>
      <c r="I595" s="402"/>
      <c r="J595" s="402"/>
      <c r="K595" s="8"/>
      <c r="L595" s="402"/>
      <c r="M595" s="8"/>
      <c r="N595" s="8"/>
      <c r="O595" s="8"/>
      <c r="P595" s="8"/>
    </row>
    <row r="596" spans="1:16">
      <c r="A596" s="8"/>
      <c r="B596" s="75"/>
      <c r="C596" s="8"/>
      <c r="D596" s="8"/>
      <c r="E596" s="8"/>
      <c r="F596" s="8"/>
      <c r="G596" s="402"/>
      <c r="H596" s="403"/>
      <c r="I596" s="402"/>
      <c r="J596" s="402"/>
      <c r="K596" s="8"/>
      <c r="L596" s="402"/>
      <c r="M596" s="8"/>
      <c r="N596" s="8"/>
      <c r="O596" s="8"/>
      <c r="P596" s="8"/>
    </row>
    <row r="597" spans="1:16">
      <c r="A597" s="8"/>
      <c r="B597" s="75"/>
      <c r="C597" s="8"/>
      <c r="D597" s="8"/>
      <c r="E597" s="8"/>
      <c r="F597" s="8"/>
      <c r="G597" s="402"/>
      <c r="H597" s="403"/>
      <c r="I597" s="402"/>
      <c r="J597" s="402"/>
      <c r="K597" s="8"/>
      <c r="L597" s="402"/>
      <c r="M597" s="8"/>
      <c r="N597" s="8"/>
      <c r="O597" s="8"/>
      <c r="P597" s="8"/>
    </row>
    <row r="598" spans="1:16">
      <c r="A598" s="8"/>
      <c r="B598" s="75"/>
      <c r="C598" s="8"/>
      <c r="D598" s="8"/>
      <c r="E598" s="8"/>
      <c r="F598" s="8"/>
      <c r="G598" s="402"/>
      <c r="H598" s="403"/>
      <c r="I598" s="402"/>
      <c r="J598" s="402"/>
      <c r="K598" s="8"/>
      <c r="L598" s="402"/>
      <c r="M598" s="8"/>
      <c r="N598" s="8"/>
      <c r="O598" s="8"/>
      <c r="P598" s="8"/>
    </row>
    <row r="599" spans="1:16">
      <c r="A599" s="8"/>
      <c r="B599" s="75"/>
      <c r="C599" s="8"/>
      <c r="D599" s="8"/>
      <c r="E599" s="8"/>
      <c r="F599" s="8"/>
      <c r="G599" s="402"/>
      <c r="H599" s="403"/>
      <c r="I599" s="402"/>
      <c r="J599" s="402"/>
      <c r="K599" s="8"/>
      <c r="L599" s="402"/>
      <c r="M599" s="8"/>
      <c r="N599" s="8"/>
      <c r="O599" s="8"/>
      <c r="P599" s="8"/>
    </row>
    <row r="600" spans="1:16">
      <c r="A600" s="8"/>
      <c r="B600" s="75"/>
      <c r="C600" s="8"/>
      <c r="D600" s="8"/>
      <c r="E600" s="8"/>
      <c r="F600" s="8"/>
      <c r="G600" s="402"/>
      <c r="H600" s="403"/>
      <c r="I600" s="402"/>
      <c r="J600" s="402"/>
      <c r="K600" s="8"/>
      <c r="L600" s="402"/>
      <c r="M600" s="8"/>
      <c r="N600" s="8"/>
      <c r="O600" s="8"/>
      <c r="P600" s="8"/>
    </row>
    <row r="601" spans="1:16">
      <c r="A601" s="8"/>
      <c r="B601" s="75"/>
      <c r="C601" s="8"/>
      <c r="D601" s="8"/>
      <c r="E601" s="8"/>
      <c r="F601" s="8"/>
      <c r="G601" s="402"/>
      <c r="H601" s="403"/>
      <c r="I601" s="402"/>
      <c r="J601" s="402"/>
      <c r="K601" s="8"/>
      <c r="L601" s="402"/>
      <c r="M601" s="8"/>
      <c r="N601" s="8"/>
      <c r="O601" s="8"/>
      <c r="P601" s="8"/>
    </row>
    <row r="602" spans="1:16">
      <c r="A602" s="8"/>
      <c r="B602" s="75"/>
      <c r="C602" s="8"/>
      <c r="D602" s="8"/>
      <c r="E602" s="8"/>
      <c r="F602" s="8"/>
      <c r="G602" s="402"/>
      <c r="H602" s="403"/>
      <c r="I602" s="402"/>
      <c r="J602" s="402"/>
      <c r="K602" s="8"/>
      <c r="L602" s="402"/>
      <c r="M602" s="8"/>
      <c r="N602" s="8"/>
      <c r="O602" s="8"/>
      <c r="P602" s="8"/>
    </row>
    <row r="603" spans="1:16">
      <c r="A603" s="8"/>
      <c r="B603" s="75"/>
      <c r="C603" s="8"/>
      <c r="D603" s="8"/>
      <c r="E603" s="8"/>
      <c r="F603" s="8"/>
      <c r="G603" s="402"/>
      <c r="H603" s="403"/>
      <c r="I603" s="402"/>
      <c r="J603" s="402"/>
      <c r="K603" s="8"/>
      <c r="L603" s="402"/>
      <c r="M603" s="8"/>
      <c r="N603" s="8"/>
      <c r="O603" s="8"/>
      <c r="P603" s="8"/>
    </row>
    <row r="604" spans="1:16">
      <c r="A604" s="8"/>
      <c r="B604" s="75"/>
      <c r="C604" s="8"/>
      <c r="D604" s="8"/>
      <c r="E604" s="8"/>
      <c r="F604" s="8"/>
      <c r="G604" s="402"/>
      <c r="H604" s="403"/>
      <c r="I604" s="402"/>
      <c r="J604" s="402"/>
      <c r="K604" s="8"/>
      <c r="L604" s="402"/>
      <c r="M604" s="8"/>
      <c r="N604" s="8"/>
      <c r="O604" s="8"/>
      <c r="P604" s="8"/>
    </row>
    <row r="605" spans="1:16">
      <c r="A605" s="8"/>
      <c r="B605" s="75"/>
      <c r="C605" s="8"/>
      <c r="D605" s="8"/>
      <c r="E605" s="8"/>
      <c r="F605" s="8"/>
      <c r="G605" s="402"/>
      <c r="H605" s="403"/>
      <c r="I605" s="402"/>
      <c r="J605" s="402"/>
      <c r="K605" s="8"/>
      <c r="L605" s="402"/>
      <c r="M605" s="8"/>
      <c r="N605" s="8"/>
      <c r="O605" s="8"/>
      <c r="P605" s="8"/>
    </row>
    <row r="606" spans="1:16">
      <c r="A606" s="8"/>
      <c r="B606" s="75"/>
      <c r="C606" s="8"/>
      <c r="D606" s="8"/>
      <c r="E606" s="8"/>
      <c r="F606" s="8"/>
      <c r="G606" s="402"/>
      <c r="H606" s="403"/>
      <c r="I606" s="402"/>
      <c r="J606" s="402"/>
      <c r="K606" s="8"/>
      <c r="L606" s="402"/>
      <c r="M606" s="8"/>
      <c r="N606" s="8"/>
      <c r="O606" s="8"/>
      <c r="P606" s="8"/>
    </row>
    <row r="607" spans="1:16">
      <c r="A607" s="8"/>
      <c r="B607" s="75"/>
      <c r="C607" s="8"/>
      <c r="D607" s="8"/>
      <c r="E607" s="8"/>
      <c r="F607" s="8"/>
      <c r="G607" s="402"/>
      <c r="H607" s="403"/>
      <c r="I607" s="402"/>
      <c r="J607" s="402"/>
      <c r="K607" s="8"/>
      <c r="L607" s="402"/>
      <c r="M607" s="8"/>
      <c r="N607" s="8"/>
      <c r="O607" s="8"/>
      <c r="P607" s="8"/>
    </row>
    <row r="608" spans="1:16">
      <c r="A608" s="8"/>
      <c r="B608" s="75"/>
      <c r="C608" s="8"/>
      <c r="D608" s="8"/>
      <c r="E608" s="8"/>
      <c r="F608" s="8"/>
      <c r="G608" s="402"/>
      <c r="H608" s="403"/>
      <c r="I608" s="402"/>
      <c r="J608" s="402"/>
      <c r="K608" s="8"/>
      <c r="L608" s="402"/>
      <c r="M608" s="8"/>
      <c r="N608" s="8"/>
      <c r="O608" s="8"/>
      <c r="P608" s="8"/>
    </row>
    <row r="609" spans="1:16">
      <c r="A609" s="8"/>
      <c r="B609" s="75"/>
      <c r="C609" s="8"/>
      <c r="D609" s="8"/>
      <c r="E609" s="8"/>
      <c r="F609" s="8"/>
      <c r="G609" s="402"/>
      <c r="H609" s="403"/>
      <c r="I609" s="402"/>
      <c r="J609" s="402"/>
      <c r="K609" s="8"/>
      <c r="L609" s="402"/>
      <c r="M609" s="8"/>
      <c r="N609" s="8"/>
      <c r="O609" s="8"/>
      <c r="P609" s="8"/>
    </row>
    <row r="610" spans="1:16">
      <c r="A610" s="8"/>
      <c r="B610" s="75"/>
      <c r="C610" s="8"/>
      <c r="D610" s="8"/>
      <c r="E610" s="8"/>
      <c r="F610" s="8"/>
      <c r="G610" s="402"/>
      <c r="H610" s="403"/>
      <c r="I610" s="402"/>
      <c r="J610" s="402"/>
      <c r="K610" s="8"/>
      <c r="L610" s="402"/>
      <c r="M610" s="8"/>
      <c r="N610" s="8"/>
      <c r="O610" s="8"/>
      <c r="P610" s="8"/>
    </row>
    <row r="611" spans="1:16">
      <c r="A611" s="8"/>
      <c r="B611" s="75"/>
      <c r="C611" s="8"/>
      <c r="D611" s="8"/>
      <c r="E611" s="8"/>
      <c r="F611" s="8"/>
      <c r="G611" s="402"/>
      <c r="H611" s="403"/>
      <c r="I611" s="402"/>
      <c r="J611" s="402"/>
      <c r="K611" s="8"/>
      <c r="L611" s="402"/>
      <c r="M611" s="8"/>
      <c r="N611" s="8"/>
      <c r="O611" s="8"/>
      <c r="P611" s="8"/>
    </row>
    <row r="612" spans="1:16">
      <c r="A612" s="8"/>
      <c r="B612" s="8"/>
      <c r="C612" s="8"/>
      <c r="D612" s="8"/>
      <c r="E612" s="8"/>
      <c r="F612" s="8"/>
      <c r="G612" s="402"/>
      <c r="H612" s="403"/>
      <c r="I612" s="402"/>
      <c r="J612" s="402"/>
      <c r="K612" s="8"/>
      <c r="L612" s="402"/>
      <c r="M612" s="8"/>
      <c r="N612" s="8"/>
      <c r="O612" s="8"/>
      <c r="P612" s="8"/>
    </row>
    <row r="613" spans="1:16">
      <c r="A613" s="8"/>
      <c r="B613" s="8"/>
      <c r="C613" s="8"/>
      <c r="D613" s="8"/>
      <c r="E613" s="8"/>
      <c r="F613" s="8"/>
      <c r="G613" s="402"/>
      <c r="H613" s="403"/>
      <c r="I613" s="402"/>
      <c r="J613" s="402"/>
      <c r="K613" s="8"/>
      <c r="L613" s="402"/>
      <c r="M613" s="8"/>
      <c r="N613" s="8"/>
      <c r="O613" s="8"/>
      <c r="P613" s="8"/>
    </row>
    <row r="614" spans="1:16">
      <c r="A614" s="8"/>
      <c r="B614" s="8"/>
      <c r="C614" s="8"/>
      <c r="D614" s="8"/>
      <c r="E614" s="8"/>
      <c r="F614" s="8"/>
      <c r="G614" s="402"/>
      <c r="H614" s="403"/>
      <c r="I614" s="402"/>
      <c r="J614" s="402"/>
      <c r="K614" s="8"/>
      <c r="L614" s="402"/>
      <c r="M614" s="8"/>
      <c r="N614" s="8"/>
      <c r="O614" s="8"/>
      <c r="P614" s="8"/>
    </row>
    <row r="615" spans="1:16">
      <c r="A615" s="8"/>
      <c r="B615" s="8"/>
      <c r="C615" s="8"/>
      <c r="D615" s="8"/>
      <c r="E615" s="8"/>
      <c r="F615" s="8"/>
      <c r="G615" s="402"/>
      <c r="H615" s="403"/>
      <c r="I615" s="402"/>
      <c r="J615" s="402"/>
      <c r="K615" s="8"/>
      <c r="L615" s="402"/>
      <c r="M615" s="8"/>
      <c r="N615" s="8"/>
      <c r="O615" s="8"/>
      <c r="P615" s="8"/>
    </row>
    <row r="616" spans="1:16">
      <c r="A616" s="8"/>
      <c r="B616" s="8"/>
      <c r="C616" s="8"/>
      <c r="D616" s="8"/>
      <c r="E616" s="8"/>
      <c r="F616" s="8"/>
      <c r="G616" s="402"/>
      <c r="H616" s="403"/>
      <c r="I616" s="402"/>
      <c r="J616" s="402"/>
      <c r="K616" s="8"/>
      <c r="L616" s="402"/>
      <c r="M616" s="8"/>
      <c r="N616" s="8"/>
      <c r="O616" s="8"/>
      <c r="P616" s="8"/>
    </row>
    <row r="617" spans="1:16">
      <c r="A617" s="8"/>
      <c r="B617" s="8"/>
      <c r="C617" s="8"/>
      <c r="D617" s="8"/>
      <c r="E617" s="8"/>
      <c r="F617" s="8"/>
      <c r="G617" s="8"/>
      <c r="H617" s="404"/>
      <c r="I617" s="8"/>
      <c r="J617" s="8"/>
      <c r="K617" s="8"/>
      <c r="L617" s="402"/>
      <c r="M617" s="8"/>
      <c r="N617" s="8"/>
      <c r="O617" s="8"/>
      <c r="P617" s="8"/>
    </row>
    <row r="618" spans="1:16">
      <c r="A618" s="8"/>
      <c r="B618" s="8"/>
      <c r="C618" s="8"/>
      <c r="D618" s="8"/>
      <c r="E618" s="8"/>
      <c r="F618" s="8"/>
      <c r="G618" s="8"/>
      <c r="H618" s="404"/>
      <c r="I618" s="8"/>
      <c r="J618" s="8"/>
      <c r="K618" s="8"/>
      <c r="L618" s="402"/>
      <c r="M618" s="8"/>
      <c r="N618" s="8"/>
      <c r="O618" s="8"/>
      <c r="P618" s="8"/>
    </row>
    <row r="619" spans="1:16">
      <c r="A619" s="8"/>
      <c r="B619" s="8"/>
      <c r="C619" s="8"/>
      <c r="D619" s="8"/>
      <c r="E619" s="8"/>
      <c r="F619" s="8"/>
      <c r="G619" s="8"/>
      <c r="H619" s="404"/>
      <c r="I619" s="8"/>
      <c r="J619" s="8"/>
      <c r="K619" s="8"/>
      <c r="L619" s="402"/>
      <c r="M619" s="8"/>
      <c r="N619" s="8"/>
      <c r="O619" s="8"/>
      <c r="P619" s="8"/>
    </row>
    <row r="620" spans="1:16">
      <c r="A620" s="8"/>
      <c r="B620" s="8"/>
      <c r="C620" s="8"/>
      <c r="D620" s="8"/>
      <c r="E620" s="8"/>
      <c r="F620" s="8"/>
      <c r="G620" s="8"/>
      <c r="H620" s="404"/>
      <c r="I620" s="8"/>
      <c r="J620" s="8"/>
      <c r="K620" s="8"/>
      <c r="L620" s="402"/>
      <c r="M620" s="8"/>
      <c r="N620" s="8"/>
      <c r="O620" s="8"/>
      <c r="P620" s="8"/>
    </row>
    <row r="621" spans="1:16">
      <c r="A621" s="8"/>
      <c r="B621" s="8"/>
      <c r="C621" s="8"/>
      <c r="D621" s="8"/>
      <c r="E621" s="8"/>
      <c r="F621" s="8"/>
      <c r="G621" s="8"/>
      <c r="H621" s="404"/>
      <c r="I621" s="8"/>
      <c r="J621" s="8"/>
      <c r="K621" s="8"/>
      <c r="L621" s="402"/>
      <c r="M621" s="8"/>
      <c r="N621" s="8"/>
      <c r="O621" s="8"/>
      <c r="P621" s="8"/>
    </row>
    <row r="622" spans="1:16">
      <c r="A622" s="8"/>
      <c r="B622" s="8"/>
      <c r="C622" s="8"/>
      <c r="D622" s="8"/>
      <c r="E622" s="8"/>
      <c r="F622" s="8"/>
      <c r="G622" s="8"/>
      <c r="H622" s="404"/>
      <c r="I622" s="8"/>
      <c r="J622" s="8"/>
      <c r="K622" s="8"/>
      <c r="L622" s="402"/>
      <c r="M622" s="8"/>
      <c r="N622" s="8"/>
      <c r="O622" s="8"/>
      <c r="P622" s="8"/>
    </row>
    <row r="623" spans="1:16">
      <c r="A623" s="8"/>
      <c r="B623" s="8"/>
      <c r="C623" s="8"/>
      <c r="D623" s="8"/>
      <c r="E623" s="8"/>
      <c r="F623" s="8"/>
      <c r="G623" s="8"/>
      <c r="H623" s="404"/>
      <c r="I623" s="8"/>
      <c r="J623" s="8"/>
      <c r="K623" s="8"/>
      <c r="L623" s="402"/>
      <c r="M623" s="8"/>
      <c r="N623" s="8"/>
      <c r="O623" s="8"/>
      <c r="P623" s="8"/>
    </row>
    <row r="624" spans="1:16">
      <c r="A624" s="8"/>
      <c r="B624" s="8"/>
      <c r="C624" s="8"/>
      <c r="D624" s="8"/>
      <c r="E624" s="8"/>
      <c r="F624" s="8"/>
      <c r="G624" s="8"/>
      <c r="H624" s="404"/>
      <c r="I624" s="8"/>
      <c r="J624" s="8"/>
      <c r="K624" s="8"/>
      <c r="L624" s="402"/>
      <c r="M624" s="8"/>
      <c r="N624" s="8"/>
      <c r="O624" s="8"/>
      <c r="P624" s="8"/>
    </row>
    <row r="625" spans="1:16">
      <c r="A625" s="8"/>
      <c r="B625" s="8"/>
      <c r="C625" s="8"/>
      <c r="D625" s="8"/>
      <c r="E625" s="8"/>
      <c r="F625" s="8"/>
      <c r="G625" s="8"/>
      <c r="H625" s="404"/>
      <c r="I625" s="8"/>
      <c r="J625" s="8"/>
      <c r="K625" s="8"/>
      <c r="L625" s="402"/>
      <c r="M625" s="8"/>
      <c r="N625" s="8"/>
      <c r="O625" s="8"/>
      <c r="P625" s="8"/>
    </row>
    <row r="626" spans="1:16">
      <c r="A626" s="8"/>
      <c r="B626" s="8"/>
      <c r="C626" s="8"/>
      <c r="D626" s="8"/>
      <c r="E626" s="8"/>
      <c r="F626" s="8"/>
      <c r="G626" s="8"/>
      <c r="H626" s="404"/>
      <c r="I626" s="8"/>
      <c r="J626" s="8"/>
      <c r="K626" s="8"/>
      <c r="L626" s="402"/>
      <c r="M626" s="8"/>
      <c r="N626" s="8"/>
      <c r="O626" s="8"/>
      <c r="P626" s="8"/>
    </row>
    <row r="627" spans="1:16">
      <c r="A627" s="8"/>
      <c r="B627" s="8"/>
      <c r="C627" s="8"/>
      <c r="D627" s="8"/>
      <c r="E627" s="8"/>
      <c r="F627" s="8"/>
      <c r="G627" s="8"/>
      <c r="H627" s="404"/>
      <c r="I627" s="8"/>
      <c r="J627" s="8"/>
      <c r="K627" s="8"/>
      <c r="L627" s="402"/>
      <c r="M627" s="8"/>
      <c r="N627" s="8"/>
      <c r="O627" s="8"/>
      <c r="P627" s="8"/>
    </row>
    <row r="628" spans="1:16">
      <c r="A628" s="8"/>
      <c r="B628" s="8"/>
      <c r="C628" s="8"/>
      <c r="D628" s="8"/>
      <c r="E628" s="8"/>
      <c r="F628" s="8"/>
      <c r="G628" s="8"/>
      <c r="H628" s="404"/>
      <c r="I628" s="8"/>
      <c r="J628" s="8"/>
      <c r="K628" s="8"/>
      <c r="L628" s="402"/>
      <c r="M628" s="8"/>
      <c r="N628" s="8"/>
      <c r="O628" s="8"/>
      <c r="P628" s="8"/>
    </row>
    <row r="629" spans="1:16">
      <c r="A629" s="8"/>
      <c r="B629" s="8"/>
      <c r="C629" s="8"/>
      <c r="D629" s="8"/>
      <c r="E629" s="8"/>
      <c r="F629" s="8"/>
      <c r="G629" s="8"/>
      <c r="H629" s="404"/>
      <c r="I629" s="8"/>
      <c r="J629" s="8"/>
      <c r="K629" s="8"/>
      <c r="L629" s="402"/>
      <c r="M629" s="8"/>
      <c r="N629" s="8"/>
      <c r="O629" s="8"/>
      <c r="P629" s="8"/>
    </row>
    <row r="630" spans="1:16">
      <c r="A630" s="8"/>
      <c r="B630" s="8"/>
      <c r="C630" s="8"/>
      <c r="D630" s="8"/>
      <c r="E630" s="8"/>
      <c r="F630" s="8"/>
      <c r="G630" s="8"/>
      <c r="H630" s="404"/>
      <c r="I630" s="8"/>
      <c r="J630" s="8"/>
      <c r="K630" s="8"/>
      <c r="L630" s="402"/>
      <c r="M630" s="8"/>
      <c r="N630" s="8"/>
      <c r="O630" s="8"/>
      <c r="P630" s="8"/>
    </row>
    <row r="631" spans="1:16">
      <c r="A631" s="8"/>
      <c r="B631" s="8"/>
      <c r="C631" s="8"/>
      <c r="D631" s="8"/>
      <c r="E631" s="8"/>
      <c r="F631" s="8"/>
      <c r="G631" s="8"/>
      <c r="H631" s="404"/>
      <c r="I631" s="8"/>
      <c r="J631" s="8"/>
      <c r="K631" s="8"/>
      <c r="L631" s="402"/>
      <c r="M631" s="8"/>
      <c r="N631" s="8"/>
      <c r="O631" s="8"/>
      <c r="P631" s="8"/>
    </row>
    <row r="632" spans="1:16">
      <c r="A632" s="8"/>
      <c r="B632" s="8"/>
      <c r="C632" s="8"/>
      <c r="D632" s="8"/>
      <c r="E632" s="8"/>
      <c r="F632" s="8"/>
      <c r="G632" s="8"/>
      <c r="H632" s="404"/>
      <c r="I632" s="8"/>
      <c r="J632" s="8"/>
      <c r="K632" s="8"/>
      <c r="L632" s="402"/>
      <c r="M632" s="8"/>
      <c r="N632" s="8"/>
      <c r="O632" s="8"/>
      <c r="P632" s="8"/>
    </row>
    <row r="633" spans="1:16">
      <c r="A633" s="8"/>
      <c r="B633" s="8"/>
      <c r="C633" s="8"/>
      <c r="D633" s="8"/>
      <c r="E633" s="8"/>
      <c r="F633" s="8"/>
      <c r="G633" s="8"/>
      <c r="H633" s="404"/>
      <c r="I633" s="8"/>
      <c r="J633" s="8"/>
      <c r="K633" s="8"/>
      <c r="L633" s="402"/>
      <c r="M633" s="8"/>
      <c r="N633" s="8"/>
      <c r="O633" s="8"/>
      <c r="P633" s="8"/>
    </row>
    <row r="634" spans="1:16">
      <c r="A634" s="8"/>
      <c r="B634" s="8"/>
      <c r="C634" s="8"/>
      <c r="D634" s="8"/>
      <c r="E634" s="8"/>
      <c r="F634" s="8"/>
      <c r="G634" s="8"/>
      <c r="H634" s="404"/>
      <c r="I634" s="8"/>
      <c r="J634" s="8"/>
      <c r="K634" s="8"/>
      <c r="L634" s="402"/>
      <c r="M634" s="8"/>
      <c r="N634" s="8"/>
      <c r="O634" s="8"/>
      <c r="P634" s="8"/>
    </row>
    <row r="635" spans="1:16">
      <c r="A635" s="8"/>
      <c r="B635" s="8"/>
      <c r="C635" s="8"/>
      <c r="D635" s="8"/>
      <c r="E635" s="8"/>
      <c r="F635" s="8"/>
      <c r="G635" s="8"/>
      <c r="H635" s="404"/>
      <c r="I635" s="8"/>
      <c r="J635" s="8"/>
      <c r="K635" s="8"/>
      <c r="L635" s="402"/>
      <c r="M635" s="8"/>
      <c r="N635" s="8"/>
      <c r="O635" s="8"/>
      <c r="P635" s="8"/>
    </row>
    <row r="636" spans="1:16">
      <c r="A636" s="8"/>
      <c r="B636" s="8"/>
      <c r="C636" s="8"/>
      <c r="D636" s="8"/>
      <c r="E636" s="8"/>
      <c r="F636" s="8"/>
      <c r="G636" s="8"/>
      <c r="H636" s="404"/>
      <c r="I636" s="8"/>
      <c r="J636" s="8"/>
      <c r="K636" s="8"/>
      <c r="L636" s="402"/>
      <c r="M636" s="8"/>
      <c r="N636" s="8"/>
      <c r="O636" s="8"/>
      <c r="P636" s="8"/>
    </row>
    <row r="637" spans="1:16">
      <c r="A637" s="8"/>
      <c r="B637" s="8"/>
      <c r="C637" s="8"/>
      <c r="D637" s="8"/>
      <c r="E637" s="8"/>
      <c r="F637" s="8"/>
      <c r="G637" s="8"/>
      <c r="H637" s="404"/>
      <c r="I637" s="8"/>
      <c r="J637" s="8"/>
      <c r="K637" s="8"/>
      <c r="L637" s="402"/>
      <c r="M637" s="8"/>
      <c r="N637" s="8"/>
      <c r="O637" s="8"/>
      <c r="P637" s="8"/>
    </row>
    <row r="638" spans="1:16">
      <c r="A638" s="8"/>
      <c r="B638" s="8"/>
      <c r="C638" s="8"/>
      <c r="D638" s="8"/>
      <c r="E638" s="8"/>
      <c r="F638" s="8"/>
      <c r="G638" s="8"/>
      <c r="H638" s="404"/>
      <c r="I638" s="8"/>
      <c r="J638" s="8"/>
      <c r="K638" s="8"/>
      <c r="L638" s="402"/>
      <c r="M638" s="8"/>
      <c r="N638" s="8"/>
      <c r="O638" s="8"/>
      <c r="P638" s="8"/>
    </row>
    <row r="639" spans="1:16">
      <c r="A639" s="8"/>
      <c r="B639" s="8"/>
      <c r="C639" s="8"/>
      <c r="D639" s="8"/>
      <c r="E639" s="8"/>
      <c r="F639" s="8"/>
      <c r="G639" s="8"/>
      <c r="H639" s="404"/>
      <c r="I639" s="8"/>
      <c r="J639" s="8"/>
      <c r="K639" s="8"/>
      <c r="L639" s="402"/>
      <c r="M639" s="8"/>
      <c r="N639" s="8"/>
      <c r="O639" s="8"/>
      <c r="P639" s="8"/>
    </row>
    <row r="640" spans="1:16">
      <c r="A640" s="8"/>
      <c r="B640" s="8"/>
      <c r="C640" s="8"/>
      <c r="D640" s="8"/>
      <c r="E640" s="8"/>
      <c r="F640" s="8"/>
      <c r="G640" s="8"/>
      <c r="H640" s="404"/>
      <c r="I640" s="8"/>
      <c r="J640" s="8"/>
      <c r="K640" s="8"/>
      <c r="L640" s="402"/>
      <c r="M640" s="8"/>
      <c r="N640" s="8"/>
      <c r="O640" s="8"/>
      <c r="P640" s="8"/>
    </row>
    <row r="641" spans="1:16">
      <c r="A641" s="8"/>
      <c r="B641" s="8"/>
      <c r="C641" s="8"/>
      <c r="D641" s="8"/>
      <c r="E641" s="8"/>
      <c r="F641" s="8"/>
      <c r="G641" s="8"/>
      <c r="H641" s="404"/>
      <c r="I641" s="8"/>
      <c r="J641" s="8"/>
      <c r="K641" s="8"/>
      <c r="L641" s="402"/>
      <c r="M641" s="8"/>
      <c r="N641" s="8"/>
      <c r="O641" s="8"/>
      <c r="P641" s="8"/>
    </row>
    <row r="642" spans="1:16">
      <c r="A642" s="8"/>
      <c r="B642" s="8"/>
      <c r="C642" s="8"/>
      <c r="D642" s="8"/>
      <c r="E642" s="8"/>
      <c r="F642" s="8"/>
      <c r="G642" s="8"/>
      <c r="H642" s="404"/>
      <c r="I642" s="8"/>
      <c r="J642" s="8"/>
      <c r="K642" s="8"/>
      <c r="L642" s="402"/>
      <c r="M642" s="8"/>
      <c r="N642" s="8"/>
      <c r="O642" s="8"/>
      <c r="P642" s="8"/>
    </row>
    <row r="643" spans="1:16">
      <c r="A643" s="8"/>
      <c r="B643" s="8"/>
      <c r="C643" s="8"/>
      <c r="D643" s="8"/>
      <c r="E643" s="8"/>
      <c r="F643" s="8"/>
      <c r="G643" s="8"/>
      <c r="H643" s="404"/>
      <c r="I643" s="8"/>
      <c r="J643" s="8"/>
      <c r="K643" s="8"/>
      <c r="L643" s="402"/>
      <c r="M643" s="8"/>
      <c r="N643" s="8"/>
      <c r="O643" s="8"/>
      <c r="P643" s="8"/>
    </row>
    <row r="644" spans="1:16">
      <c r="A644" s="8"/>
      <c r="B644" s="8"/>
      <c r="C644" s="8"/>
      <c r="D644" s="8"/>
      <c r="E644" s="8"/>
      <c r="F644" s="8"/>
      <c r="G644" s="8"/>
      <c r="H644" s="404"/>
      <c r="I644" s="8"/>
      <c r="J644" s="8"/>
      <c r="K644" s="8"/>
      <c r="L644" s="402"/>
      <c r="M644" s="8"/>
      <c r="N644" s="8"/>
      <c r="O644" s="8"/>
      <c r="P644" s="8"/>
    </row>
    <row r="645" spans="1:16">
      <c r="A645" s="8"/>
      <c r="B645" s="8"/>
      <c r="C645" s="8"/>
      <c r="D645" s="8"/>
      <c r="E645" s="8"/>
      <c r="F645" s="8"/>
      <c r="G645" s="8"/>
      <c r="H645" s="404"/>
      <c r="I645" s="8"/>
      <c r="J645" s="8"/>
      <c r="K645" s="8"/>
      <c r="L645" s="402"/>
      <c r="M645" s="8"/>
      <c r="N645" s="8"/>
      <c r="O645" s="8"/>
      <c r="P645" s="8"/>
    </row>
    <row r="646" spans="1:16">
      <c r="A646" s="8"/>
      <c r="B646" s="8"/>
      <c r="C646" s="8"/>
      <c r="D646" s="8"/>
      <c r="E646" s="8"/>
      <c r="F646" s="8"/>
      <c r="G646" s="8"/>
      <c r="H646" s="404"/>
      <c r="I646" s="8"/>
      <c r="J646" s="8"/>
      <c r="K646" s="8"/>
      <c r="L646" s="402"/>
      <c r="M646" s="8"/>
      <c r="N646" s="8"/>
      <c r="O646" s="8"/>
      <c r="P646" s="8"/>
    </row>
    <row r="647" spans="1:16">
      <c r="A647" s="8"/>
      <c r="B647" s="8"/>
      <c r="C647" s="8"/>
      <c r="D647" s="8"/>
      <c r="E647" s="8"/>
      <c r="F647" s="8"/>
      <c r="G647" s="8"/>
      <c r="H647" s="404"/>
      <c r="I647" s="8"/>
      <c r="J647" s="8"/>
      <c r="K647" s="8"/>
      <c r="L647" s="402"/>
      <c r="M647" s="8"/>
      <c r="N647" s="8"/>
      <c r="O647" s="8"/>
      <c r="P647" s="8"/>
    </row>
    <row r="648" spans="1:16">
      <c r="A648" s="8"/>
      <c r="B648" s="8"/>
      <c r="C648" s="8"/>
      <c r="D648" s="8"/>
      <c r="E648" s="8"/>
      <c r="F648" s="8"/>
      <c r="G648" s="8"/>
      <c r="H648" s="404"/>
      <c r="I648" s="8"/>
      <c r="J648" s="8"/>
      <c r="K648" s="8"/>
      <c r="L648" s="402"/>
      <c r="M648" s="8"/>
      <c r="N648" s="8"/>
      <c r="O648" s="8"/>
      <c r="P648" s="8"/>
    </row>
    <row r="649" spans="1:16">
      <c r="A649" s="8"/>
      <c r="B649" s="8"/>
      <c r="C649" s="8"/>
      <c r="D649" s="8"/>
      <c r="E649" s="8"/>
      <c r="F649" s="8"/>
      <c r="G649" s="8"/>
      <c r="H649" s="404"/>
      <c r="I649" s="8"/>
      <c r="J649" s="8"/>
      <c r="K649" s="8"/>
      <c r="L649" s="402"/>
      <c r="M649" s="8"/>
      <c r="N649" s="8"/>
      <c r="O649" s="8"/>
      <c r="P649" s="8"/>
    </row>
    <row r="650" spans="1:16">
      <c r="A650" s="8"/>
      <c r="B650" s="8"/>
      <c r="C650" s="8"/>
      <c r="D650" s="8"/>
      <c r="E650" s="8"/>
      <c r="F650" s="8"/>
      <c r="G650" s="8"/>
      <c r="H650" s="404"/>
      <c r="I650" s="8"/>
      <c r="J650" s="8"/>
      <c r="K650" s="8"/>
      <c r="L650" s="402"/>
      <c r="M650" s="8"/>
      <c r="N650" s="8"/>
      <c r="O650" s="8"/>
      <c r="P650" s="8"/>
    </row>
    <row r="651" spans="1:16">
      <c r="A651" s="8"/>
      <c r="B651" s="8"/>
      <c r="C651" s="8"/>
      <c r="D651" s="8"/>
      <c r="E651" s="8"/>
      <c r="F651" s="8"/>
      <c r="G651" s="8"/>
      <c r="H651" s="404"/>
      <c r="I651" s="8"/>
      <c r="J651" s="8"/>
      <c r="K651" s="8"/>
      <c r="L651" s="402"/>
      <c r="M651" s="8"/>
      <c r="N651" s="8"/>
      <c r="O651" s="8"/>
      <c r="P651" s="8"/>
    </row>
    <row r="652" spans="1:16">
      <c r="A652" s="8"/>
      <c r="B652" s="8"/>
      <c r="C652" s="8"/>
      <c r="D652" s="8"/>
      <c r="E652" s="8"/>
      <c r="F652" s="8"/>
      <c r="G652" s="8"/>
      <c r="H652" s="404"/>
      <c r="I652" s="8"/>
      <c r="J652" s="8"/>
      <c r="K652" s="8"/>
      <c r="L652" s="402"/>
      <c r="M652" s="8"/>
      <c r="N652" s="8"/>
      <c r="O652" s="8"/>
      <c r="P652" s="8"/>
    </row>
    <row r="653" spans="1:16">
      <c r="A653" s="8"/>
      <c r="B653" s="8"/>
      <c r="C653" s="8"/>
      <c r="D653" s="8"/>
      <c r="E653" s="8"/>
      <c r="F653" s="8"/>
      <c r="G653" s="8"/>
      <c r="H653" s="404"/>
      <c r="I653" s="8"/>
      <c r="J653" s="8"/>
      <c r="K653" s="8"/>
      <c r="L653" s="402"/>
      <c r="M653" s="8"/>
      <c r="N653" s="8"/>
      <c r="O653" s="8"/>
      <c r="P653" s="8"/>
    </row>
    <row r="654" spans="1:16">
      <c r="A654" s="8"/>
      <c r="B654" s="8"/>
      <c r="C654" s="8"/>
      <c r="D654" s="8"/>
      <c r="E654" s="8"/>
      <c r="F654" s="8"/>
      <c r="G654" s="8"/>
      <c r="H654" s="404"/>
      <c r="I654" s="8"/>
      <c r="J654" s="8"/>
      <c r="K654" s="8"/>
      <c r="L654" s="402"/>
      <c r="M654" s="8"/>
      <c r="N654" s="8"/>
      <c r="O654" s="8"/>
      <c r="P654" s="8"/>
    </row>
    <row r="655" spans="1:16">
      <c r="A655" s="8"/>
      <c r="B655" s="8"/>
      <c r="C655" s="8"/>
      <c r="D655" s="8"/>
      <c r="E655" s="8"/>
      <c r="F655" s="8"/>
      <c r="G655" s="8"/>
      <c r="H655" s="404"/>
      <c r="I655" s="8"/>
      <c r="J655" s="8"/>
      <c r="K655" s="8"/>
      <c r="L655" s="402"/>
      <c r="M655" s="8"/>
      <c r="N655" s="8"/>
      <c r="O655" s="8"/>
      <c r="P655" s="8"/>
    </row>
    <row r="656" spans="1:16">
      <c r="A656" s="8"/>
      <c r="B656" s="8"/>
      <c r="C656" s="8"/>
      <c r="D656" s="8"/>
      <c r="E656" s="8"/>
      <c r="F656" s="8"/>
      <c r="G656" s="8"/>
      <c r="H656" s="404"/>
      <c r="I656" s="8"/>
      <c r="J656" s="8"/>
      <c r="K656" s="8"/>
      <c r="L656" s="402"/>
      <c r="M656" s="8"/>
      <c r="N656" s="8"/>
      <c r="O656" s="8"/>
      <c r="P656" s="8"/>
    </row>
    <row r="657" spans="1:16">
      <c r="A657" s="8"/>
      <c r="B657" s="8"/>
      <c r="C657" s="8"/>
      <c r="D657" s="8"/>
      <c r="E657" s="8"/>
      <c r="F657" s="8"/>
      <c r="G657" s="8"/>
      <c r="H657" s="404"/>
      <c r="I657" s="8"/>
      <c r="J657" s="8"/>
      <c r="K657" s="8"/>
      <c r="L657" s="402"/>
      <c r="M657" s="8"/>
      <c r="N657" s="8"/>
      <c r="O657" s="8"/>
      <c r="P657" s="8"/>
    </row>
    <row r="658" spans="1:16">
      <c r="A658" s="8"/>
      <c r="B658" s="8"/>
      <c r="C658" s="8"/>
      <c r="D658" s="8"/>
      <c r="E658" s="8"/>
      <c r="F658" s="8"/>
      <c r="G658" s="8"/>
      <c r="H658" s="404"/>
      <c r="I658" s="8"/>
      <c r="J658" s="8"/>
      <c r="K658" s="8"/>
      <c r="L658" s="402"/>
      <c r="M658" s="8"/>
      <c r="N658" s="8"/>
      <c r="O658" s="8"/>
      <c r="P658" s="8"/>
    </row>
    <row r="659" spans="1:16">
      <c r="A659" s="8"/>
      <c r="B659" s="8"/>
      <c r="C659" s="8"/>
      <c r="D659" s="8"/>
      <c r="E659" s="8"/>
      <c r="F659" s="8"/>
      <c r="G659" s="8"/>
      <c r="H659" s="404"/>
      <c r="I659" s="8"/>
      <c r="J659" s="8"/>
      <c r="K659" s="8"/>
      <c r="L659" s="402"/>
      <c r="M659" s="8"/>
      <c r="N659" s="8"/>
      <c r="O659" s="8"/>
      <c r="P659" s="8"/>
    </row>
    <row r="660" spans="1:16">
      <c r="A660" s="8"/>
      <c r="B660" s="8"/>
      <c r="C660" s="8"/>
      <c r="D660" s="8"/>
      <c r="E660" s="8"/>
      <c r="F660" s="8"/>
      <c r="G660" s="8"/>
      <c r="H660" s="404"/>
      <c r="I660" s="8"/>
      <c r="J660" s="8"/>
      <c r="K660" s="8"/>
      <c r="L660" s="402"/>
      <c r="M660" s="8"/>
      <c r="N660" s="8"/>
      <c r="O660" s="8"/>
      <c r="P660" s="8"/>
    </row>
    <row r="661" spans="1:16">
      <c r="A661" s="8"/>
      <c r="B661" s="8"/>
      <c r="C661" s="8"/>
      <c r="D661" s="8"/>
      <c r="E661" s="8"/>
      <c r="F661" s="8"/>
      <c r="G661" s="8"/>
      <c r="H661" s="404"/>
      <c r="I661" s="8"/>
      <c r="J661" s="8"/>
      <c r="K661" s="8"/>
      <c r="L661" s="402"/>
      <c r="M661" s="8"/>
      <c r="N661" s="8"/>
      <c r="O661" s="8"/>
      <c r="P661" s="8"/>
    </row>
    <row r="662" spans="1:16">
      <c r="A662" s="8"/>
      <c r="B662" s="8"/>
      <c r="C662" s="8"/>
      <c r="D662" s="8"/>
      <c r="E662" s="8"/>
      <c r="F662" s="8"/>
      <c r="G662" s="8"/>
      <c r="H662" s="404"/>
      <c r="I662" s="8"/>
      <c r="J662" s="8"/>
      <c r="K662" s="8"/>
      <c r="L662" s="402"/>
      <c r="M662" s="8"/>
      <c r="N662" s="8"/>
      <c r="O662" s="8"/>
      <c r="P662" s="8"/>
    </row>
    <row r="663" spans="1:16">
      <c r="A663" s="8"/>
      <c r="B663" s="8"/>
      <c r="C663" s="8"/>
      <c r="D663" s="8"/>
      <c r="E663" s="8"/>
      <c r="F663" s="8"/>
      <c r="G663" s="8"/>
      <c r="H663" s="404"/>
      <c r="I663" s="8"/>
      <c r="J663" s="8"/>
      <c r="K663" s="8"/>
      <c r="L663" s="402"/>
      <c r="M663" s="8"/>
      <c r="N663" s="8"/>
      <c r="O663" s="8"/>
      <c r="P663" s="8"/>
    </row>
    <row r="664" spans="1:16">
      <c r="A664" s="8"/>
      <c r="B664" s="8"/>
      <c r="C664" s="8"/>
      <c r="D664" s="8"/>
      <c r="E664" s="8"/>
      <c r="F664" s="8"/>
      <c r="G664" s="8"/>
      <c r="H664" s="404"/>
      <c r="I664" s="8"/>
      <c r="J664" s="8"/>
      <c r="K664" s="8"/>
      <c r="L664" s="402"/>
      <c r="M664" s="8"/>
      <c r="N664" s="8"/>
      <c r="O664" s="8"/>
      <c r="P664" s="8"/>
    </row>
    <row r="665" spans="1:16">
      <c r="A665" s="8"/>
      <c r="B665" s="8"/>
      <c r="C665" s="8"/>
      <c r="D665" s="8"/>
      <c r="E665" s="8"/>
      <c r="F665" s="8"/>
      <c r="G665" s="8"/>
      <c r="H665" s="404"/>
      <c r="I665" s="8"/>
      <c r="J665" s="8"/>
      <c r="K665" s="8"/>
      <c r="L665" s="402"/>
      <c r="M665" s="8"/>
      <c r="N665" s="8"/>
      <c r="O665" s="8"/>
      <c r="P665" s="8"/>
    </row>
    <row r="666" spans="1:16">
      <c r="A666" s="8"/>
      <c r="B666" s="8"/>
      <c r="C666" s="8"/>
      <c r="D666" s="8"/>
      <c r="E666" s="8"/>
      <c r="F666" s="8"/>
      <c r="G666" s="8"/>
      <c r="H666" s="404"/>
      <c r="I666" s="8"/>
      <c r="J666" s="8"/>
      <c r="K666" s="8"/>
      <c r="L666" s="402"/>
      <c r="M666" s="8"/>
      <c r="N666" s="8"/>
      <c r="O666" s="8"/>
      <c r="P666" s="8"/>
    </row>
    <row r="667" spans="1:16">
      <c r="A667" s="8"/>
      <c r="B667" s="8"/>
      <c r="C667" s="8"/>
      <c r="D667" s="8"/>
      <c r="E667" s="8"/>
      <c r="F667" s="8"/>
      <c r="G667" s="8"/>
      <c r="H667" s="404"/>
      <c r="I667" s="8"/>
      <c r="J667" s="8"/>
      <c r="K667" s="8"/>
      <c r="L667" s="402"/>
      <c r="M667" s="8"/>
      <c r="N667" s="8"/>
      <c r="O667" s="8"/>
      <c r="P667" s="8"/>
    </row>
    <row r="668" spans="1:16">
      <c r="A668" s="8"/>
      <c r="B668" s="8"/>
      <c r="C668" s="8"/>
      <c r="D668" s="8"/>
      <c r="E668" s="8"/>
      <c r="F668" s="8"/>
      <c r="G668" s="8"/>
      <c r="H668" s="404"/>
      <c r="I668" s="8"/>
      <c r="J668" s="8"/>
      <c r="K668" s="8"/>
      <c r="L668" s="402"/>
      <c r="M668" s="8"/>
      <c r="N668" s="8"/>
      <c r="O668" s="8"/>
      <c r="P668" s="8"/>
    </row>
    <row r="669" spans="1:16">
      <c r="A669" s="8"/>
      <c r="B669" s="8"/>
      <c r="C669" s="8"/>
      <c r="D669" s="8"/>
      <c r="E669" s="8"/>
      <c r="F669" s="8"/>
      <c r="G669" s="8"/>
      <c r="H669" s="404"/>
      <c r="I669" s="8"/>
      <c r="J669" s="8"/>
      <c r="K669" s="8"/>
      <c r="L669" s="402"/>
      <c r="M669" s="8"/>
      <c r="N669" s="8"/>
      <c r="O669" s="8"/>
      <c r="P669" s="8"/>
    </row>
    <row r="670" spans="1:16">
      <c r="A670" s="8"/>
      <c r="B670" s="8"/>
      <c r="C670" s="8"/>
      <c r="D670" s="8"/>
      <c r="E670" s="8"/>
      <c r="F670" s="8"/>
      <c r="G670" s="8"/>
      <c r="H670" s="404"/>
      <c r="I670" s="8"/>
      <c r="J670" s="8"/>
      <c r="K670" s="8"/>
      <c r="L670" s="402"/>
      <c r="M670" s="8"/>
      <c r="N670" s="8"/>
      <c r="O670" s="8"/>
      <c r="P670" s="8"/>
    </row>
    <row r="671" spans="1:16">
      <c r="A671" s="8"/>
      <c r="B671" s="8"/>
      <c r="C671" s="8"/>
      <c r="D671" s="8"/>
      <c r="E671" s="8"/>
      <c r="F671" s="8"/>
      <c r="G671" s="8"/>
      <c r="H671" s="404"/>
      <c r="I671" s="8"/>
      <c r="J671" s="8"/>
      <c r="K671" s="8"/>
      <c r="L671" s="402"/>
      <c r="M671" s="8"/>
      <c r="N671" s="8"/>
      <c r="O671" s="8"/>
      <c r="P671" s="8"/>
    </row>
    <row r="672" spans="1:16">
      <c r="A672" s="8"/>
      <c r="B672" s="8"/>
      <c r="C672" s="8"/>
      <c r="D672" s="8"/>
      <c r="E672" s="8"/>
      <c r="F672" s="8"/>
      <c r="G672" s="8"/>
      <c r="H672" s="404"/>
      <c r="I672" s="8"/>
      <c r="J672" s="8"/>
      <c r="K672" s="8"/>
      <c r="L672" s="402"/>
      <c r="M672" s="8"/>
      <c r="N672" s="8"/>
      <c r="O672" s="8"/>
      <c r="P672" s="8"/>
    </row>
    <row r="673" spans="1:16">
      <c r="A673" s="8"/>
      <c r="B673" s="8"/>
      <c r="C673" s="8"/>
      <c r="D673" s="8"/>
      <c r="E673" s="8"/>
      <c r="F673" s="8"/>
      <c r="G673" s="8"/>
      <c r="H673" s="404"/>
      <c r="I673" s="8"/>
      <c r="J673" s="8"/>
      <c r="K673" s="8"/>
      <c r="L673" s="402"/>
      <c r="M673" s="8"/>
      <c r="N673" s="8"/>
      <c r="O673" s="8"/>
      <c r="P673" s="8"/>
    </row>
    <row r="674" spans="1:16">
      <c r="A674" s="8"/>
      <c r="B674" s="8"/>
      <c r="C674" s="8"/>
      <c r="D674" s="8"/>
      <c r="E674" s="8"/>
      <c r="F674" s="8"/>
      <c r="G674" s="8"/>
      <c r="H674" s="404"/>
      <c r="I674" s="8"/>
      <c r="J674" s="8"/>
      <c r="K674" s="8"/>
      <c r="L674" s="402"/>
      <c r="M674" s="8"/>
      <c r="N674" s="8"/>
      <c r="O674" s="8"/>
      <c r="P674" s="8"/>
    </row>
    <row r="675" spans="1:16">
      <c r="A675" s="8"/>
      <c r="B675" s="8"/>
      <c r="C675" s="8"/>
      <c r="D675" s="8"/>
      <c r="E675" s="8"/>
      <c r="F675" s="8"/>
      <c r="G675" s="8"/>
      <c r="H675" s="404"/>
      <c r="I675" s="8"/>
      <c r="J675" s="8"/>
      <c r="K675" s="8"/>
      <c r="L675" s="402"/>
      <c r="M675" s="8"/>
      <c r="N675" s="8"/>
      <c r="O675" s="8"/>
      <c r="P675" s="8"/>
    </row>
    <row r="676" spans="1:16">
      <c r="A676" s="8"/>
      <c r="B676" s="8"/>
      <c r="C676" s="8"/>
      <c r="D676" s="8"/>
      <c r="E676" s="8"/>
      <c r="F676" s="8"/>
      <c r="G676" s="8"/>
      <c r="H676" s="404"/>
      <c r="I676" s="8"/>
      <c r="J676" s="8"/>
      <c r="K676" s="8"/>
      <c r="L676" s="402"/>
      <c r="M676" s="8"/>
      <c r="N676" s="8"/>
      <c r="O676" s="8"/>
      <c r="P676" s="8"/>
    </row>
    <row r="677" spans="1:16">
      <c r="A677" s="8"/>
      <c r="B677" s="8"/>
      <c r="C677" s="8"/>
      <c r="D677" s="8"/>
      <c r="E677" s="8"/>
      <c r="F677" s="8"/>
      <c r="G677" s="8"/>
      <c r="H677" s="404"/>
      <c r="I677" s="8"/>
      <c r="J677" s="8"/>
      <c r="K677" s="8"/>
      <c r="L677" s="402"/>
      <c r="M677" s="8"/>
      <c r="N677" s="8"/>
      <c r="O677" s="8"/>
      <c r="P677" s="8"/>
    </row>
    <row r="678" spans="1:16">
      <c r="A678" s="8"/>
      <c r="B678" s="8"/>
      <c r="C678" s="8"/>
      <c r="D678" s="8"/>
      <c r="E678" s="8"/>
      <c r="F678" s="8"/>
      <c r="G678" s="8"/>
      <c r="H678" s="404"/>
      <c r="I678" s="8"/>
      <c r="J678" s="8"/>
      <c r="K678" s="8"/>
      <c r="L678" s="402"/>
      <c r="M678" s="8"/>
      <c r="N678" s="8"/>
      <c r="O678" s="8"/>
      <c r="P678" s="8"/>
    </row>
    <row r="679" spans="1:16">
      <c r="A679" s="8"/>
      <c r="B679" s="8"/>
      <c r="C679" s="8"/>
      <c r="D679" s="8"/>
      <c r="E679" s="8"/>
      <c r="F679" s="8"/>
      <c r="G679" s="8"/>
      <c r="H679" s="404"/>
      <c r="I679" s="8"/>
      <c r="J679" s="8"/>
      <c r="K679" s="8"/>
      <c r="L679" s="402"/>
      <c r="M679" s="8"/>
      <c r="N679" s="8"/>
      <c r="O679" s="8"/>
      <c r="P679" s="8"/>
    </row>
    <row r="680" spans="1:16">
      <c r="A680" s="8"/>
      <c r="B680" s="8"/>
      <c r="C680" s="8"/>
      <c r="D680" s="8"/>
      <c r="E680" s="8"/>
      <c r="F680" s="8"/>
      <c r="G680" s="8"/>
      <c r="H680" s="404"/>
      <c r="I680" s="8"/>
      <c r="J680" s="8"/>
      <c r="K680" s="8"/>
      <c r="L680" s="402"/>
      <c r="M680" s="8"/>
      <c r="N680" s="8"/>
      <c r="O680" s="8"/>
      <c r="P680" s="8"/>
    </row>
    <row r="681" spans="1:16">
      <c r="A681" s="8"/>
      <c r="B681" s="8"/>
      <c r="C681" s="8"/>
      <c r="D681" s="8"/>
      <c r="E681" s="8"/>
      <c r="F681" s="8"/>
      <c r="G681" s="8"/>
      <c r="H681" s="404"/>
      <c r="I681" s="8"/>
      <c r="J681" s="8"/>
      <c r="K681" s="8"/>
      <c r="L681" s="402"/>
      <c r="M681" s="8"/>
      <c r="N681" s="8"/>
      <c r="O681" s="8"/>
      <c r="P681" s="8"/>
    </row>
    <row r="682" spans="1:16">
      <c r="A682" s="8"/>
      <c r="B682" s="8"/>
      <c r="C682" s="8"/>
      <c r="D682" s="8"/>
      <c r="E682" s="8"/>
      <c r="F682" s="8"/>
      <c r="G682" s="8"/>
      <c r="H682" s="404"/>
      <c r="I682" s="8"/>
      <c r="J682" s="8"/>
      <c r="K682" s="8"/>
      <c r="L682" s="402"/>
      <c r="M682" s="8"/>
      <c r="N682" s="8"/>
      <c r="O682" s="8"/>
      <c r="P682" s="8"/>
    </row>
    <row r="683" spans="1:16">
      <c r="A683" s="8"/>
      <c r="B683" s="8"/>
      <c r="C683" s="8"/>
      <c r="D683" s="8"/>
      <c r="E683" s="8"/>
      <c r="F683" s="8"/>
      <c r="G683" s="8"/>
      <c r="H683" s="404"/>
      <c r="I683" s="8"/>
      <c r="J683" s="8"/>
      <c r="K683" s="8"/>
      <c r="L683" s="402"/>
      <c r="M683" s="8"/>
      <c r="N683" s="8"/>
      <c r="O683" s="8"/>
      <c r="P683" s="8"/>
    </row>
    <row r="684" spans="1:16">
      <c r="A684" s="8"/>
      <c r="B684" s="8"/>
      <c r="C684" s="8"/>
      <c r="D684" s="8"/>
      <c r="E684" s="8"/>
      <c r="F684" s="8"/>
      <c r="G684" s="8"/>
      <c r="H684" s="404"/>
      <c r="I684" s="8"/>
      <c r="J684" s="8"/>
      <c r="K684" s="8"/>
      <c r="L684" s="402"/>
      <c r="M684" s="8"/>
      <c r="N684" s="8"/>
      <c r="O684" s="8"/>
      <c r="P684" s="8"/>
    </row>
    <row r="685" spans="1:16">
      <c r="A685" s="8"/>
      <c r="B685" s="8"/>
      <c r="C685" s="8"/>
      <c r="D685" s="8"/>
      <c r="E685" s="8"/>
      <c r="F685" s="8"/>
      <c r="G685" s="8"/>
      <c r="H685" s="404"/>
      <c r="I685" s="8"/>
      <c r="J685" s="8"/>
      <c r="K685" s="8"/>
      <c r="L685" s="402"/>
      <c r="M685" s="8"/>
      <c r="N685" s="8"/>
      <c r="O685" s="8"/>
      <c r="P685" s="8"/>
    </row>
    <row r="686" spans="1:16">
      <c r="A686" s="8"/>
      <c r="B686" s="8"/>
      <c r="C686" s="8"/>
      <c r="D686" s="8"/>
      <c r="E686" s="8"/>
      <c r="F686" s="8"/>
      <c r="G686" s="8"/>
      <c r="H686" s="404"/>
      <c r="I686" s="8"/>
      <c r="J686" s="8"/>
      <c r="K686" s="8"/>
      <c r="L686" s="402"/>
      <c r="M686" s="8"/>
      <c r="N686" s="8"/>
      <c r="O686" s="8"/>
      <c r="P686" s="8"/>
    </row>
    <row r="687" spans="1:16">
      <c r="A687" s="8"/>
      <c r="B687" s="8"/>
      <c r="C687" s="8"/>
      <c r="D687" s="8"/>
      <c r="E687" s="8"/>
      <c r="F687" s="8"/>
      <c r="G687" s="8"/>
      <c r="H687" s="404"/>
      <c r="I687" s="8"/>
      <c r="J687" s="8"/>
      <c r="K687" s="8"/>
      <c r="L687" s="402"/>
      <c r="M687" s="8"/>
      <c r="N687" s="8"/>
      <c r="O687" s="8"/>
      <c r="P687" s="8"/>
    </row>
    <row r="688" spans="1:16">
      <c r="A688" s="8"/>
      <c r="B688" s="8"/>
      <c r="C688" s="8"/>
      <c r="D688" s="8"/>
      <c r="E688" s="8"/>
      <c r="F688" s="8"/>
      <c r="G688" s="8"/>
      <c r="H688" s="404"/>
      <c r="I688" s="8"/>
      <c r="J688" s="8"/>
      <c r="K688" s="8"/>
      <c r="L688" s="402"/>
      <c r="M688" s="8"/>
      <c r="N688" s="8"/>
      <c r="O688" s="8"/>
      <c r="P688" s="8"/>
    </row>
    <row r="689" spans="1:16">
      <c r="A689" s="8"/>
      <c r="B689" s="8"/>
      <c r="C689" s="8"/>
      <c r="D689" s="8"/>
      <c r="E689" s="8"/>
      <c r="F689" s="8"/>
      <c r="G689" s="8"/>
      <c r="H689" s="404"/>
      <c r="I689" s="8"/>
      <c r="J689" s="8"/>
      <c r="K689" s="8"/>
      <c r="L689" s="402"/>
      <c r="M689" s="8"/>
      <c r="N689" s="8"/>
      <c r="O689" s="8"/>
      <c r="P689" s="8"/>
    </row>
    <row r="690" spans="1:16">
      <c r="A690" s="8"/>
      <c r="B690" s="8"/>
      <c r="C690" s="8"/>
      <c r="D690" s="8"/>
      <c r="E690" s="8"/>
      <c r="F690" s="8"/>
      <c r="G690" s="8"/>
      <c r="H690" s="404"/>
      <c r="I690" s="8"/>
      <c r="J690" s="8"/>
      <c r="K690" s="8"/>
      <c r="L690" s="402"/>
      <c r="M690" s="8"/>
      <c r="N690" s="8"/>
      <c r="O690" s="8"/>
      <c r="P690" s="8"/>
    </row>
    <row r="691" spans="1:16">
      <c r="A691" s="8"/>
      <c r="B691" s="8"/>
      <c r="C691" s="8"/>
      <c r="D691" s="8"/>
      <c r="E691" s="8"/>
      <c r="F691" s="8"/>
      <c r="G691" s="8"/>
      <c r="H691" s="404"/>
      <c r="I691" s="8"/>
      <c r="J691" s="8"/>
      <c r="K691" s="8"/>
      <c r="L691" s="402"/>
      <c r="M691" s="8"/>
      <c r="N691" s="8"/>
      <c r="O691" s="8"/>
      <c r="P691" s="8"/>
    </row>
    <row r="692" spans="1:16">
      <c r="A692" s="8"/>
      <c r="B692" s="8"/>
      <c r="C692" s="8"/>
      <c r="D692" s="8"/>
      <c r="E692" s="8"/>
      <c r="F692" s="8"/>
      <c r="G692" s="8"/>
      <c r="H692" s="404"/>
      <c r="I692" s="8"/>
      <c r="J692" s="8"/>
      <c r="K692" s="8"/>
      <c r="L692" s="402"/>
      <c r="M692" s="8"/>
      <c r="N692" s="8"/>
      <c r="O692" s="8"/>
      <c r="P692" s="8"/>
    </row>
    <row r="693" spans="1:16">
      <c r="A693" s="8"/>
      <c r="B693" s="8"/>
      <c r="C693" s="8"/>
      <c r="D693" s="8"/>
      <c r="E693" s="8"/>
      <c r="F693" s="8"/>
      <c r="G693" s="8"/>
      <c r="H693" s="404"/>
      <c r="I693" s="8"/>
      <c r="J693" s="8"/>
      <c r="K693" s="8"/>
      <c r="L693" s="402"/>
      <c r="M693" s="8"/>
      <c r="N693" s="8"/>
      <c r="O693" s="8"/>
      <c r="P693" s="8"/>
    </row>
  </sheetData>
  <autoFilter ref="B3:P344" xr:uid="{00000000-0009-0000-0000-00000D000000}"/>
  <phoneticPr fontId="4"/>
  <dataValidations count="2">
    <dataValidation showInputMessage="1" sqref="C180 G344:H344 G180:H180 H8:H12 G4:G12 G15:H16 B4:B344" xr:uid="{3F2F4025-FA0C-4A26-83A3-15917F4D5342}"/>
    <dataValidation type="list" allowBlank="1" showInputMessage="1" sqref="K4:K182 K226:K293 K220:K221 K223:K224 K184:K185 K187:K188 K190:K191 K193:K194 K196:K197 K199:K200 K202:K203 K205:K206 K208:K209 K211:K212 K214:K215 K217:K218 K297:K344" xr:uid="{593A0E5F-6AD2-4287-BFA2-2C718210A88A}">
      <formula1>"◎,○,●"</formula1>
    </dataValidation>
  </dataValidations>
  <hyperlinks>
    <hyperlink ref="P1" location="外部インタフェース一覧!A1" display="外部インターフェース一覧へ" xr:uid="{203E1E39-1709-4B57-B978-1F6CA3262568}"/>
  </hyperlinks>
  <pageMargins left="0.23622047244094491" right="0.23622047244094491" top="0.74803149606299213" bottom="0.74803149606299213" header="0.31496062992125984" footer="0.31496062992125984"/>
  <pageSetup paperSize="9" scale="39"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50D8E-E65F-41BB-BF3F-4A1007D9EB3F}">
  <sheetPr codeName="Sheet32">
    <pageSetUpPr fitToPage="1"/>
  </sheetPr>
  <dimension ref="A1:Q55"/>
  <sheetViews>
    <sheetView view="pageBreakPreview" topLeftCell="B1" zoomScale="70" zoomScaleNormal="70" zoomScaleSheetLayoutView="70" workbookViewId="0">
      <pane ySplit="3" topLeftCell="A4" activePane="bottomLeft" state="frozen"/>
      <selection activeCell="G1" sqref="G1"/>
      <selection pane="bottomLeft" activeCell="N45" sqref="N45"/>
    </sheetView>
  </sheetViews>
  <sheetFormatPr defaultColWidth="9" defaultRowHeight="13.5"/>
  <cols>
    <col min="1" max="1" width="11" style="6" hidden="1" customWidth="1"/>
    <col min="2" max="2" width="5.125" style="6" customWidth="1"/>
    <col min="3" max="3" width="14.5" style="6" customWidth="1"/>
    <col min="4" max="6" width="25" style="6" customWidth="1"/>
    <col min="7" max="11" width="8.875" style="6" customWidth="1"/>
    <col min="12" max="12" width="8.875" style="127" customWidth="1"/>
    <col min="13" max="13" width="13" style="6" customWidth="1"/>
    <col min="14" max="14" width="26" style="6" customWidth="1"/>
    <col min="15" max="16" width="38" style="6" customWidth="1"/>
    <col min="17" max="17" width="37.125" style="223" bestFit="1" customWidth="1"/>
    <col min="18" max="16384" width="9" style="6"/>
  </cols>
  <sheetData>
    <row r="1" spans="1:17" ht="23.45" customHeight="1">
      <c r="B1" s="25" t="s">
        <v>6796</v>
      </c>
      <c r="K1" s="25" t="s">
        <v>5195</v>
      </c>
      <c r="L1" s="6"/>
      <c r="P1" s="222" t="s">
        <v>5196</v>
      </c>
    </row>
    <row r="2" spans="1:17" s="26" customFormat="1" ht="29.25" customHeight="1">
      <c r="A2" s="6"/>
      <c r="B2" s="6"/>
      <c r="C2" s="6"/>
      <c r="D2" s="6"/>
      <c r="E2" s="6"/>
      <c r="F2" s="6"/>
      <c r="G2" s="6"/>
      <c r="H2" s="6"/>
      <c r="I2" s="6"/>
      <c r="J2" s="6"/>
      <c r="K2" s="25" t="s">
        <v>5197</v>
      </c>
      <c r="L2" s="6"/>
      <c r="M2" s="8"/>
      <c r="N2" s="6"/>
      <c r="O2" s="6"/>
      <c r="P2" s="222"/>
      <c r="Q2" s="223"/>
    </row>
    <row r="3" spans="1:17"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6797</v>
      </c>
    </row>
    <row r="4" spans="1:17" s="8" customFormat="1" ht="68.25" thickTop="1">
      <c r="A4" s="20" t="str" cm="1">
        <f t="array" aca="1" ref="A4" ca="1">VLOOKUP(RIGHT(CELL("filename",$B1),LEN(CELL("filename",$B1))-FIND("]",CELL("filename",$B1))),'外部インタフェース一覧(計算用)'!$B:$G,6,FALSE)&amp;"_"&amp;$C4&amp;"_new"</f>
        <v>BEDSORE_MEASURE_CARE_PLAN_2024_FORM_0500_2021_care_facility_id_new</v>
      </c>
      <c r="B4" s="359">
        <f>ROW(B4)-3</f>
        <v>1</v>
      </c>
      <c r="C4" s="360" t="s">
        <v>223</v>
      </c>
      <c r="D4" s="172" t="s">
        <v>5289</v>
      </c>
      <c r="E4" s="20" t="str">
        <f ca="1">IF($F4="-", "追加", VLOOKUP($A4, summary!$H:$O, 6, FALSE))</f>
        <v>care_facility_id</v>
      </c>
      <c r="F4" s="20" t="str">
        <f ca="1">IF(VLOOKUP($A4, summary!$H:$O, 7, FALSE)="追加", "-", VLOOKUP($A4, summary!$H:$O, 7, FALSE))</f>
        <v>事業所番号</v>
      </c>
      <c r="G4" s="241" t="s">
        <v>5214</v>
      </c>
      <c r="H4" s="360" t="s">
        <v>5511</v>
      </c>
      <c r="I4" s="360">
        <v>10</v>
      </c>
      <c r="J4" s="225"/>
      <c r="K4" s="405" t="s">
        <v>5216</v>
      </c>
      <c r="L4" s="318"/>
      <c r="M4" s="45"/>
      <c r="N4" s="19"/>
      <c r="O4" s="19" t="s">
        <v>5291</v>
      </c>
      <c r="P4" s="197" t="s">
        <v>5292</v>
      </c>
      <c r="Q4" s="197" t="s">
        <v>5293</v>
      </c>
    </row>
    <row r="5" spans="1:17" s="8" customFormat="1" ht="57" thickTop="1">
      <c r="A5" s="20" t="str" cm="1">
        <f t="array" aca="1" ref="A5" ca="1">VLOOKUP(RIGHT(CELL("filename",$B2),LEN(CELL("filename",$B2))-FIND("]",CELL("filename",$B2))),'外部インタフェース一覧(計算用)'!$B:$G,6,FALSE)&amp;"_"&amp;$C5&amp;"_new"</f>
        <v>BEDSORE_MEASURE_CARE_PLAN_2024_FORM_0500_2021_service_code_new</v>
      </c>
      <c r="B5" s="359">
        <f>B4+1</f>
        <v>2</v>
      </c>
      <c r="C5" s="360" t="s">
        <v>225</v>
      </c>
      <c r="D5" s="225" t="s">
        <v>5294</v>
      </c>
      <c r="E5" s="20" t="str">
        <f ca="1">IF($F5="-", "追加", VLOOKUP($A5, summary!$H:$O, 6, FALSE))</f>
        <v>service_code</v>
      </c>
      <c r="F5" s="20" t="str">
        <f ca="1">IF(VLOOKUP($A5, summary!$H:$O, 7, FALSE)="追加", "-", VLOOKUP($A5, summary!$H:$O, 7, FALSE))</f>
        <v>サービス種類コード</v>
      </c>
      <c r="G5" s="360" t="s">
        <v>5214</v>
      </c>
      <c r="H5" s="360" t="s">
        <v>5511</v>
      </c>
      <c r="I5" s="360">
        <v>2</v>
      </c>
      <c r="J5" s="225"/>
      <c r="K5" s="405" t="s">
        <v>5216</v>
      </c>
      <c r="L5" s="318"/>
      <c r="M5" s="45"/>
      <c r="N5" s="19"/>
      <c r="O5" s="19"/>
      <c r="P5" s="197" t="s">
        <v>5292</v>
      </c>
      <c r="Q5" s="197" t="s">
        <v>5296</v>
      </c>
    </row>
    <row r="6" spans="1:17" s="8" customFormat="1" ht="57" thickTop="1">
      <c r="A6" s="20" t="str" cm="1">
        <f t="array" aca="1" ref="A6" ca="1">VLOOKUP(RIGHT(CELL("filename",$B3),LEN(CELL("filename",$B3))-FIND("]",CELL("filename",$B3))),'外部インタフェース一覧(計算用)'!$B:$G,6,FALSE)&amp;"_"&amp;$C6&amp;"_new"</f>
        <v>BEDSORE_MEASURE_CARE_PLAN_2024_FORM_0500_2021_insurer_no_new</v>
      </c>
      <c r="B6" s="359">
        <f t="shared" ref="B6:B55" si="0">B5+1</f>
        <v>3</v>
      </c>
      <c r="C6" s="360" t="s">
        <v>229</v>
      </c>
      <c r="D6" s="197" t="s">
        <v>5297</v>
      </c>
      <c r="E6" s="20" t="str">
        <f ca="1">IF($F6="-", "追加", VLOOKUP($A6, summary!$H:$O, 6, FALSE))</f>
        <v>insurer_no</v>
      </c>
      <c r="F6" s="20" t="str">
        <f ca="1">IF(VLOOKUP($A6, summary!$H:$O, 7, FALSE)="追加", "-", VLOOKUP($A6, summary!$H:$O, 7, FALSE))</f>
        <v>保険者番号</v>
      </c>
      <c r="G6" s="241" t="s">
        <v>5214</v>
      </c>
      <c r="H6" s="360" t="s">
        <v>5312</v>
      </c>
      <c r="I6" s="360">
        <v>6</v>
      </c>
      <c r="J6" s="225"/>
      <c r="K6" s="405" t="s">
        <v>5216</v>
      </c>
      <c r="L6" s="318"/>
      <c r="M6" s="45"/>
      <c r="N6" s="19"/>
      <c r="O6" s="19"/>
      <c r="P6" s="19"/>
      <c r="Q6" s="197" t="s">
        <v>5300</v>
      </c>
    </row>
    <row r="7" spans="1:17" s="8" customFormat="1" ht="57" thickTop="1">
      <c r="A7" s="20" t="str" cm="1">
        <f t="array" aca="1" ref="A7" ca="1">VLOOKUP(RIGHT(CELL("filename",$B4),LEN(CELL("filename",$B4))-FIND("]",CELL("filename",$B4))),'外部インタフェース一覧(計算用)'!$B:$G,6,FALSE)&amp;"_"&amp;$C7&amp;"_new"</f>
        <v>BEDSORE_MEASURE_CARE_PLAN_2024_FORM_0500_2021_insured_no_new</v>
      </c>
      <c r="B7" s="359">
        <f t="shared" si="0"/>
        <v>4</v>
      </c>
      <c r="C7" s="360" t="s">
        <v>231</v>
      </c>
      <c r="D7" s="173" t="s">
        <v>5301</v>
      </c>
      <c r="E7" s="20" t="str">
        <f ca="1">IF($F7="-", "追加", VLOOKUP($A7, summary!$H:$O, 6, FALSE))</f>
        <v>insured_no</v>
      </c>
      <c r="F7" s="20" t="str">
        <f ca="1">IF(VLOOKUP($A7, summary!$H:$O, 7, FALSE)="追加", "-", VLOOKUP($A7, summary!$H:$O, 7, FALSE))</f>
        <v>被保険者番号</v>
      </c>
      <c r="G7" s="241" t="s">
        <v>5214</v>
      </c>
      <c r="H7" s="360" t="s">
        <v>5511</v>
      </c>
      <c r="I7" s="360">
        <v>10</v>
      </c>
      <c r="J7" s="225"/>
      <c r="K7" s="405" t="s">
        <v>5216</v>
      </c>
      <c r="L7" s="318"/>
      <c r="M7" s="45"/>
      <c r="N7" s="19"/>
      <c r="O7" s="197" t="s">
        <v>5228</v>
      </c>
      <c r="P7" s="197" t="s">
        <v>5292</v>
      </c>
      <c r="Q7" s="197" t="s">
        <v>5302</v>
      </c>
    </row>
    <row r="8" spans="1:17" s="8" customFormat="1" ht="79.5" thickTop="1">
      <c r="A8" s="20" t="str" cm="1">
        <f t="array" aca="1" ref="A8" ca="1">VLOOKUP(RIGHT(CELL("filename",$B5),LEN(CELL("filename",$B5))-FIND("]",CELL("filename",$B5))),'外部インタフェース一覧(計算用)'!$B:$G,6,FALSE)&amp;"_"&amp;$C8&amp;"_new"</f>
        <v>BEDSORE_MEASURE_CARE_PLAN_2024_FORM_0500_2021_external_system_management_number_new</v>
      </c>
      <c r="B8" s="359">
        <f t="shared" si="0"/>
        <v>5</v>
      </c>
      <c r="C8" s="360" t="s">
        <v>227</v>
      </c>
      <c r="D8" s="173" t="s">
        <v>5303</v>
      </c>
      <c r="E8" s="20" t="str">
        <f ca="1">IF($F8="-", "追加", VLOOKUP($A8, summary!$H:$O, 6, FALSE))</f>
        <v>external_system_management_number</v>
      </c>
      <c r="F8" s="20" t="str">
        <f ca="1">IF(VLOOKUP($A8, summary!$H:$O, 7, FALSE)="追加", "-", VLOOKUP($A8, summary!$H:$O, 7, FALSE))</f>
        <v>外部システム管理番号</v>
      </c>
      <c r="G8" s="241" t="s">
        <v>5214</v>
      </c>
      <c r="H8" s="231" t="s">
        <v>5290</v>
      </c>
      <c r="I8" s="360">
        <v>150</v>
      </c>
      <c r="J8" s="225"/>
      <c r="K8" s="405" t="s">
        <v>5216</v>
      </c>
      <c r="L8" s="318"/>
      <c r="M8" s="45"/>
      <c r="N8" s="19"/>
      <c r="O8" s="197" t="s">
        <v>6798</v>
      </c>
      <c r="P8" s="19"/>
      <c r="Q8" s="364" t="s">
        <v>5305</v>
      </c>
    </row>
    <row r="9" spans="1:17" s="8" customFormat="1" ht="123.75">
      <c r="A9" s="20" t="str" cm="1">
        <f t="array" aca="1" ref="A9" ca="1">VLOOKUP(RIGHT(CELL("filename",$B6),LEN(CELL("filename",$B6))-FIND("]",CELL("filename",$B6))),'外部インタフェース一覧(計算用)'!$B:$G,6,FALSE)&amp;"_"&amp;$C9&amp;"_new"</f>
        <v>BEDSORE_MEASURE_CARE_PLAN_2024_FORM_0500_2021_care_level_new</v>
      </c>
      <c r="B9" s="359">
        <f t="shared" si="0"/>
        <v>6</v>
      </c>
      <c r="C9" s="475" t="s">
        <v>251</v>
      </c>
      <c r="D9" s="375" t="s">
        <v>252</v>
      </c>
      <c r="E9" s="20" t="str">
        <f ca="1">IF($F9="-", "追加", VLOOKUP($A9, summary!$H:$O, 6, FALSE))</f>
        <v>追加</v>
      </c>
      <c r="F9" s="20" t="str">
        <f ca="1">IF(VLOOKUP($A9, summary!$H:$O, 7, FALSE)="追加", "-", VLOOKUP($A9, summary!$H:$O, 7, FALSE))</f>
        <v>-</v>
      </c>
      <c r="G9" s="376" t="s">
        <v>5214</v>
      </c>
      <c r="H9" s="173" t="s">
        <v>5312</v>
      </c>
      <c r="I9" s="475">
        <v>2</v>
      </c>
      <c r="J9" s="225"/>
      <c r="K9" s="405" t="s">
        <v>5216</v>
      </c>
      <c r="L9" s="318"/>
      <c r="M9" s="92"/>
      <c r="N9" s="239" t="s">
        <v>6225</v>
      </c>
      <c r="O9" s="377"/>
      <c r="P9" s="225"/>
      <c r="Q9" s="239" t="s">
        <v>5263</v>
      </c>
    </row>
    <row r="10" spans="1:17" s="8" customFormat="1" ht="112.5">
      <c r="A10" s="20" t="str" cm="1">
        <f t="array" aca="1" ref="A10" ca="1">VLOOKUP(RIGHT(CELL("filename",$B7),LEN(CELL("filename",$B7))-FIND("]",CELL("filename",$B7))),'外部インタフェース一覧(計算用)'!$B:$G,6,FALSE)&amp;"_"&amp;$C10&amp;"_new"</f>
        <v>BEDSORE_MEASURE_CARE_PLAN_2024_FORM_0500_2021_impaired_elderly_independence_degree_new</v>
      </c>
      <c r="B10" s="359">
        <f t="shared" si="0"/>
        <v>7</v>
      </c>
      <c r="C10" s="69" t="s">
        <v>253</v>
      </c>
      <c r="D10" s="197" t="s">
        <v>254</v>
      </c>
      <c r="E10" s="20" t="str">
        <f ca="1">IF($F10="-", "追加", VLOOKUP($A10, summary!$H:$O, 6, FALSE))</f>
        <v>追加</v>
      </c>
      <c r="F10" s="20" t="str">
        <f ca="1">IF(VLOOKUP($A10, summary!$H:$O, 7, FALSE)="追加", "-", VLOOKUP($A10, summary!$H:$O, 7, FALSE))</f>
        <v>-</v>
      </c>
      <c r="G10" s="241" t="s">
        <v>5214</v>
      </c>
      <c r="H10" s="69" t="s">
        <v>5312</v>
      </c>
      <c r="I10" s="69">
        <v>1</v>
      </c>
      <c r="J10" s="225"/>
      <c r="K10" s="405" t="s">
        <v>5216</v>
      </c>
      <c r="L10" s="318"/>
      <c r="M10" s="92"/>
      <c r="N10" s="197" t="s">
        <v>6226</v>
      </c>
      <c r="O10" s="377"/>
      <c r="P10" s="19"/>
      <c r="Q10" s="197" t="s">
        <v>5263</v>
      </c>
    </row>
    <row r="11" spans="1:17" s="8" customFormat="1" ht="101.25">
      <c r="A11" s="20" t="str" cm="1">
        <f t="array" aca="1" ref="A11" ca="1">VLOOKUP(RIGHT(CELL("filename",$B8),LEN(CELL("filename",$B8))-FIND("]",CELL("filename",$B8))),'外部インタフェース一覧(計算用)'!$B:$G,6,FALSE)&amp;"_"&amp;$C11&amp;"_new"</f>
        <v>BEDSORE_MEASURE_CARE_PLAN_2024_FORM_0500_2021_dementia_elderly_independence_degree_new</v>
      </c>
      <c r="B11" s="359">
        <f t="shared" si="0"/>
        <v>8</v>
      </c>
      <c r="C11" s="69" t="s">
        <v>255</v>
      </c>
      <c r="D11" s="197" t="s">
        <v>256</v>
      </c>
      <c r="E11" s="20" t="str">
        <f ca="1">IF($F11="-", "追加", VLOOKUP($A11, summary!$H:$O, 6, FALSE))</f>
        <v>追加</v>
      </c>
      <c r="F11" s="20" t="str">
        <f ca="1">IF(VLOOKUP($A11, summary!$H:$O, 7, FALSE)="追加", "-", VLOOKUP($A11, summary!$H:$O, 7, FALSE))</f>
        <v>-</v>
      </c>
      <c r="G11" s="241" t="s">
        <v>5214</v>
      </c>
      <c r="H11" s="69" t="s">
        <v>5312</v>
      </c>
      <c r="I11" s="69">
        <v>1</v>
      </c>
      <c r="J11" s="378"/>
      <c r="K11" s="405" t="s">
        <v>5216</v>
      </c>
      <c r="L11" s="318"/>
      <c r="M11" s="45"/>
      <c r="N11" s="197" t="s">
        <v>6227</v>
      </c>
      <c r="O11" s="19"/>
      <c r="P11" s="19"/>
      <c r="Q11" s="197" t="s">
        <v>5263</v>
      </c>
    </row>
    <row r="12" spans="1:17" s="8" customFormat="1" ht="56.25">
      <c r="A12" s="20" t="str" cm="1">
        <f t="array" aca="1" ref="A12" ca="1">VLOOKUP(RIGHT(CELL("filename",$B9),LEN(CELL("filename",$B9))-FIND("]",CELL("filename",$B9))),'外部インタフェース一覧(計算用)'!$B:$G,6,FALSE)&amp;"_"&amp;$C12&amp;"_new"</f>
        <v>BEDSORE_MEASURE_CARE_PLAN_2024_FORM_0500_2021_evaluate_date_new</v>
      </c>
      <c r="B12" s="359">
        <f t="shared" si="0"/>
        <v>9</v>
      </c>
      <c r="C12" s="175" t="s">
        <v>270</v>
      </c>
      <c r="D12" s="173" t="s">
        <v>271</v>
      </c>
      <c r="E12" s="20" t="str">
        <f ca="1">IF($F12="-", "追加", VLOOKUP($A12, summary!$H:$O, 6, FALSE))</f>
        <v>evaluate_date</v>
      </c>
      <c r="F12" s="20" t="str">
        <f ca="1">IF(VLOOKUP($A12, summary!$H:$O, 7, FALSE)="追加", "-", VLOOKUP($A12, summary!$H:$O, 7, FALSE))</f>
        <v>評価日</v>
      </c>
      <c r="G12" s="366" t="s">
        <v>5214</v>
      </c>
      <c r="H12" s="175" t="s">
        <v>5312</v>
      </c>
      <c r="I12" s="175">
        <v>8</v>
      </c>
      <c r="J12" s="49"/>
      <c r="K12" s="405" t="s">
        <v>5216</v>
      </c>
      <c r="L12" s="19" t="s">
        <v>5248</v>
      </c>
      <c r="M12" s="93" t="s">
        <v>5249</v>
      </c>
      <c r="N12" s="197"/>
      <c r="O12" s="49" t="s">
        <v>5770</v>
      </c>
      <c r="P12" s="49"/>
      <c r="Q12" s="262" t="s">
        <v>5521</v>
      </c>
    </row>
    <row r="13" spans="1:17" s="8" customFormat="1" ht="56.25">
      <c r="A13" s="20" t="str" cm="1">
        <f t="array" aca="1" ref="A13" ca="1">VLOOKUP(RIGHT(CELL("filename",$B10),LEN(CELL("filename",$B10))-FIND("]",CELL("filename",$B10))),'外部インタフェース一覧(計算用)'!$B:$G,6,FALSE)&amp;"_"&amp;$C13&amp;"_new"</f>
        <v>BEDSORE_MEASURE_CARE_PLAN_2024_FORM_0500_2021_status_new</v>
      </c>
      <c r="B13" s="359">
        <f t="shared" si="0"/>
        <v>10</v>
      </c>
      <c r="C13" s="225" t="s">
        <v>3977</v>
      </c>
      <c r="D13" s="225" t="s">
        <v>3978</v>
      </c>
      <c r="E13" s="20" t="str">
        <f ca="1">IF($F13="-", "追加", VLOOKUP($A13, summary!$H:$O, 6, FALSE))</f>
        <v>追加</v>
      </c>
      <c r="F13" s="20" t="str">
        <f ca="1">IF(VLOOKUP($A13, summary!$H:$O, 7, FALSE)="追加", "-", VLOOKUP($A13, summary!$H:$O, 7, FALSE))</f>
        <v>-</v>
      </c>
      <c r="G13" s="175" t="s">
        <v>5214</v>
      </c>
      <c r="H13" s="175" t="s">
        <v>5312</v>
      </c>
      <c r="I13" s="175">
        <v>1</v>
      </c>
      <c r="J13" s="225"/>
      <c r="K13" s="18" t="s">
        <v>5323</v>
      </c>
      <c r="L13" s="19"/>
      <c r="M13" s="45"/>
      <c r="N13" s="197" t="s">
        <v>6799</v>
      </c>
      <c r="O13" s="373"/>
      <c r="P13" s="373"/>
      <c r="Q13" s="69" t="s">
        <v>5263</v>
      </c>
    </row>
    <row r="14" spans="1:17" s="8" customFormat="1" ht="56.25">
      <c r="A14" s="20" t="str" cm="1">
        <f t="array" aca="1" ref="A14" ca="1">VLOOKUP(RIGHT(CELL("filename",$B11),LEN(CELL("filename",$B11))-FIND("]",CELL("filename",$B11))),'外部インタフェース一覧(計算用)'!$B:$G,6,FALSE)&amp;"_"&amp;$C14&amp;"_new"</f>
        <v>BEDSORE_MEASURE_CARE_PLAN_2024_FORM_0500_2021_is_bedsore_new</v>
      </c>
      <c r="B14" s="359">
        <f t="shared" si="0"/>
        <v>11</v>
      </c>
      <c r="C14" s="175" t="s">
        <v>3381</v>
      </c>
      <c r="D14" s="172" t="s">
        <v>5024</v>
      </c>
      <c r="E14" s="20" t="str">
        <f ca="1">IF($F14="-", "追加", VLOOKUP($A14, summary!$H:$O, 6, FALSE))</f>
        <v>is_bedsore</v>
      </c>
      <c r="F14" s="20" t="str">
        <f ca="1">IF(VLOOKUP($A14, summary!$H:$O, 7, FALSE)="追加", "-", VLOOKUP($A14, summary!$H:$O, 7, FALSE))</f>
        <v>褥瘡の有無（現在）　褥瘡の有無（現在）</v>
      </c>
      <c r="G14" s="69" t="s">
        <v>5214</v>
      </c>
      <c r="H14" s="69" t="s">
        <v>5312</v>
      </c>
      <c r="I14" s="69">
        <v>1</v>
      </c>
      <c r="J14" s="225"/>
      <c r="K14" s="18" t="s">
        <v>5323</v>
      </c>
      <c r="L14" s="19"/>
      <c r="M14" s="45"/>
      <c r="N14" s="197" t="s">
        <v>6800</v>
      </c>
      <c r="O14" s="19"/>
      <c r="P14" s="19"/>
      <c r="Q14" s="174" t="s">
        <v>5263</v>
      </c>
    </row>
    <row r="15" spans="1:17" s="8" customFormat="1" ht="78.75">
      <c r="A15" s="20" t="str" cm="1">
        <f t="array" aca="1" ref="A15" ca="1">VLOOKUP(RIGHT(CELL("filename",$B12),LEN(CELL("filename",$B12))-FIND("]",CELL("filename",$B12))),'外部インタフェース一覧(計算用)'!$B:$G,6,FALSE)&amp;"_"&amp;$C15&amp;"_new"</f>
        <v>BEDSORE_MEASURE_CARE_PLAN_2024_FORM_0500_2021_bedsore_onset_year_new</v>
      </c>
      <c r="B15" s="359">
        <f t="shared" si="0"/>
        <v>12</v>
      </c>
      <c r="C15" s="69" t="s">
        <v>6801</v>
      </c>
      <c r="D15" s="172" t="s">
        <v>6802</v>
      </c>
      <c r="E15" s="20" t="str">
        <f ca="1">IF($F15="-", "追加", VLOOKUP($A15, summary!$H:$O, 6, FALSE))</f>
        <v>追加</v>
      </c>
      <c r="F15" s="20" t="str">
        <f ca="1">IF(VLOOKUP($A15, summary!$H:$O, 7, FALSE)="追加", "-", VLOOKUP($A15, summary!$H:$O, 7, FALSE))</f>
        <v>-</v>
      </c>
      <c r="G15" s="69" t="s">
        <v>5214</v>
      </c>
      <c r="H15" s="69" t="s">
        <v>5312</v>
      </c>
      <c r="I15" s="69">
        <v>4</v>
      </c>
      <c r="J15" s="225"/>
      <c r="K15" s="18" t="s">
        <v>5369</v>
      </c>
      <c r="L15" s="19" t="s">
        <v>5248</v>
      </c>
      <c r="M15" s="93" t="s">
        <v>6803</v>
      </c>
      <c r="N15" s="197" t="s">
        <v>5326</v>
      </c>
      <c r="O15" s="197" t="s">
        <v>6804</v>
      </c>
      <c r="P15" s="373"/>
      <c r="Q15" s="174" t="s">
        <v>6805</v>
      </c>
    </row>
    <row r="16" spans="1:17" s="8" customFormat="1" ht="101.25">
      <c r="A16" s="20" t="str" cm="1">
        <f t="array" aca="1" ref="A16" ca="1">VLOOKUP(RIGHT(CELL("filename",$B13),LEN(CELL("filename",$B13))-FIND("]",CELL("filename",$B13))),'外部インタフェース一覧(計算用)'!$B:$G,6,FALSE)&amp;"_"&amp;$C16&amp;"_new"</f>
        <v>BEDSORE_MEASURE_CARE_PLAN_2024_FORM_0500_2021_bedsore_onset_month_new</v>
      </c>
      <c r="B16" s="359">
        <f t="shared" si="0"/>
        <v>13</v>
      </c>
      <c r="C16" s="69" t="s">
        <v>6806</v>
      </c>
      <c r="D16" s="172" t="s">
        <v>5028</v>
      </c>
      <c r="E16" s="20" t="str">
        <f ca="1">IF($F16="-", "追加", VLOOKUP($A16, summary!$H:$O, 6, FALSE))</f>
        <v>追加</v>
      </c>
      <c r="F16" s="20" t="str">
        <f ca="1">IF(VLOOKUP($A16, summary!$H:$O, 7, FALSE)="追加", "-", VLOOKUP($A16, summary!$H:$O, 7, FALSE))</f>
        <v>-</v>
      </c>
      <c r="G16" s="69" t="s">
        <v>5214</v>
      </c>
      <c r="H16" s="69" t="s">
        <v>5312</v>
      </c>
      <c r="I16" s="69">
        <v>2</v>
      </c>
      <c r="J16" s="225"/>
      <c r="K16" s="18" t="s">
        <v>5369</v>
      </c>
      <c r="L16" s="19" t="s">
        <v>5248</v>
      </c>
      <c r="M16" s="93" t="s">
        <v>6807</v>
      </c>
      <c r="N16" s="197" t="s">
        <v>5326</v>
      </c>
      <c r="O16" s="197" t="s">
        <v>6808</v>
      </c>
      <c r="P16" s="373"/>
      <c r="Q16" s="174" t="s">
        <v>6809</v>
      </c>
    </row>
    <row r="17" spans="1:17" s="8" customFormat="1" ht="112.5">
      <c r="A17" s="20" t="str" cm="1">
        <f t="array" aca="1" ref="A17" ca="1">VLOOKUP(RIGHT(CELL("filename",$B14),LEN(CELL("filename",$B14))-FIND("]",CELL("filename",$B14))),'外部インタフェース一覧(計算用)'!$B:$G,6,FALSE)&amp;"_"&amp;$C17&amp;"_new"</f>
        <v>BEDSORE_MEASURE_CARE_PLAN_2024_FORM_0500_2021_bedsore_onset_day_new</v>
      </c>
      <c r="B17" s="359">
        <f t="shared" si="0"/>
        <v>14</v>
      </c>
      <c r="C17" s="69" t="s">
        <v>5029</v>
      </c>
      <c r="D17" s="172" t="s">
        <v>6810</v>
      </c>
      <c r="E17" s="20" t="str">
        <f ca="1">IF($F17="-", "追加", VLOOKUP($A17, summary!$H:$O, 6, FALSE))</f>
        <v>追加</v>
      </c>
      <c r="F17" s="20" t="str">
        <f ca="1">IF(VLOOKUP($A17, summary!$H:$O, 7, FALSE)="追加", "-", VLOOKUP($A17, summary!$H:$O, 7, FALSE))</f>
        <v>-</v>
      </c>
      <c r="G17" s="69" t="s">
        <v>5214</v>
      </c>
      <c r="H17" s="69" t="s">
        <v>5312</v>
      </c>
      <c r="I17" s="69">
        <v>2</v>
      </c>
      <c r="J17" s="225"/>
      <c r="K17" s="18"/>
      <c r="L17" s="19" t="s">
        <v>5248</v>
      </c>
      <c r="M17" s="93" t="s">
        <v>6811</v>
      </c>
      <c r="N17" s="197" t="s">
        <v>5326</v>
      </c>
      <c r="O17" s="197" t="s">
        <v>6812</v>
      </c>
      <c r="P17" s="373"/>
      <c r="Q17" s="174" t="s">
        <v>6813</v>
      </c>
    </row>
    <row r="18" spans="1:17" s="8" customFormat="1" ht="33.75" customHeight="1">
      <c r="A18" s="20" t="str" cm="1">
        <f t="array" aca="1" ref="A18" ca="1">VLOOKUP(RIGHT(CELL("filename",$B15),LEN(CELL("filename",$B15))-FIND("]",CELL("filename",$B15))),'外部インタフェース一覧(計算用)'!$B:$G,6,FALSE)&amp;"_"&amp;$C18&amp;"_new"</f>
        <v>BEDSORE_MEASURE_CARE_PLAN_2024_FORM_0500_2021_bedsore_part_sacral_region_new</v>
      </c>
      <c r="B18" s="359">
        <f t="shared" si="0"/>
        <v>15</v>
      </c>
      <c r="C18" s="69" t="s">
        <v>5031</v>
      </c>
      <c r="D18" s="172" t="s">
        <v>5032</v>
      </c>
      <c r="E18" s="20" t="str">
        <f ca="1">IF($F18="-", "追加", VLOOKUP($A18, summary!$H:$O, 6, FALSE))</f>
        <v>追加</v>
      </c>
      <c r="F18" s="20" t="str">
        <f ca="1">IF(VLOOKUP($A18, summary!$H:$O, 7, FALSE)="追加", "-", VLOOKUP($A18, summary!$H:$O, 7, FALSE))</f>
        <v>-</v>
      </c>
      <c r="G18" s="69" t="s">
        <v>5214</v>
      </c>
      <c r="H18" s="69" t="s">
        <v>5312</v>
      </c>
      <c r="I18" s="69">
        <v>1</v>
      </c>
      <c r="J18" s="225"/>
      <c r="K18" s="18" t="s">
        <v>5369</v>
      </c>
      <c r="L18" s="19"/>
      <c r="M18" s="45"/>
      <c r="N18" s="197" t="s">
        <v>6501</v>
      </c>
      <c r="O18" s="19" t="s">
        <v>6814</v>
      </c>
      <c r="P18" s="19"/>
      <c r="Q18" s="197" t="s">
        <v>5263</v>
      </c>
    </row>
    <row r="19" spans="1:17" s="8" customFormat="1" ht="33.75" customHeight="1">
      <c r="A19" s="20" t="str" cm="1">
        <f t="array" aca="1" ref="A19" ca="1">VLOOKUP(RIGHT(CELL("filename",$B16),LEN(CELL("filename",$B16))-FIND("]",CELL("filename",$B16))),'外部インタフェース一覧(計算用)'!$B:$G,6,FALSE)&amp;"_"&amp;$C19&amp;"_new"</f>
        <v>BEDSORE_MEASURE_CARE_PLAN_2024_FORM_0500_2021_bedsore_part_ischium_new</v>
      </c>
      <c r="B19" s="359">
        <f t="shared" si="0"/>
        <v>16</v>
      </c>
      <c r="C19" s="69" t="s">
        <v>5033</v>
      </c>
      <c r="D19" s="172" t="s">
        <v>5034</v>
      </c>
      <c r="E19" s="20" t="str">
        <f ca="1">IF($F19="-", "追加", VLOOKUP($A19, summary!$H:$O, 6, FALSE))</f>
        <v>追加</v>
      </c>
      <c r="F19" s="20" t="str">
        <f ca="1">IF(VLOOKUP($A19, summary!$H:$O, 7, FALSE)="追加", "-", VLOOKUP($A19, summary!$H:$O, 7, FALSE))</f>
        <v>-</v>
      </c>
      <c r="G19" s="69" t="s">
        <v>5214</v>
      </c>
      <c r="H19" s="69" t="s">
        <v>5312</v>
      </c>
      <c r="I19" s="69">
        <v>1</v>
      </c>
      <c r="J19" s="225"/>
      <c r="K19" s="18" t="s">
        <v>5369</v>
      </c>
      <c r="L19" s="19"/>
      <c r="M19" s="45"/>
      <c r="N19" s="197" t="s">
        <v>6501</v>
      </c>
      <c r="O19" s="19" t="s">
        <v>6814</v>
      </c>
      <c r="P19" s="19"/>
      <c r="Q19" s="197" t="s">
        <v>5263</v>
      </c>
    </row>
    <row r="20" spans="1:17" s="8" customFormat="1" ht="33.75" customHeight="1">
      <c r="A20" s="20" t="str" cm="1">
        <f t="array" aca="1" ref="A20" ca="1">VLOOKUP(RIGHT(CELL("filename",$B17),LEN(CELL("filename",$B17))-FIND("]",CELL("filename",$B17))),'外部インタフェース一覧(計算用)'!$B:$G,6,FALSE)&amp;"_"&amp;$C20&amp;"_new"</f>
        <v>BEDSORE_MEASURE_CARE_PLAN_2024_FORM_0500_2021_bedsore_part_coccyx_new</v>
      </c>
      <c r="B20" s="359">
        <f t="shared" si="0"/>
        <v>17</v>
      </c>
      <c r="C20" s="69" t="s">
        <v>5035</v>
      </c>
      <c r="D20" s="172" t="s">
        <v>5036</v>
      </c>
      <c r="E20" s="20" t="str">
        <f ca="1">IF($F20="-", "追加", VLOOKUP($A20, summary!$H:$O, 6, FALSE))</f>
        <v>追加</v>
      </c>
      <c r="F20" s="20" t="str">
        <f ca="1">IF(VLOOKUP($A20, summary!$H:$O, 7, FALSE)="追加", "-", VLOOKUP($A20, summary!$H:$O, 7, FALSE))</f>
        <v>-</v>
      </c>
      <c r="G20" s="69" t="s">
        <v>5214</v>
      </c>
      <c r="H20" s="69" t="s">
        <v>5312</v>
      </c>
      <c r="I20" s="69">
        <v>1</v>
      </c>
      <c r="J20" s="225"/>
      <c r="K20" s="18" t="s">
        <v>5369</v>
      </c>
      <c r="L20" s="19"/>
      <c r="M20" s="45"/>
      <c r="N20" s="197" t="s">
        <v>6501</v>
      </c>
      <c r="O20" s="19" t="s">
        <v>6814</v>
      </c>
      <c r="P20" s="19"/>
      <c r="Q20" s="174" t="s">
        <v>5263</v>
      </c>
    </row>
    <row r="21" spans="1:17" s="8" customFormat="1" ht="33.75" customHeight="1">
      <c r="A21" s="20" t="str" cm="1">
        <f t="array" aca="1" ref="A21" ca="1">VLOOKUP(RIGHT(CELL("filename",$B18),LEN(CELL("filename",$B18))-FIND("]",CELL("filename",$B18))),'外部インタフェース一覧(計算用)'!$B:$G,6,FALSE)&amp;"_"&amp;$C21&amp;"_new"</f>
        <v>BEDSORE_MEASURE_CARE_PLAN_2024_FORM_0500_2021_bedsore_part_iliac_region_new</v>
      </c>
      <c r="B21" s="359">
        <f t="shared" si="0"/>
        <v>18</v>
      </c>
      <c r="C21" s="69" t="s">
        <v>5037</v>
      </c>
      <c r="D21" s="172" t="s">
        <v>5038</v>
      </c>
      <c r="E21" s="20" t="str">
        <f ca="1">IF($F21="-", "追加", VLOOKUP($A21, summary!$H:$O, 6, FALSE))</f>
        <v>追加</v>
      </c>
      <c r="F21" s="20" t="str">
        <f ca="1">IF(VLOOKUP($A21, summary!$H:$O, 7, FALSE)="追加", "-", VLOOKUP($A21, summary!$H:$O, 7, FALSE))</f>
        <v>-</v>
      </c>
      <c r="G21" s="69" t="s">
        <v>5214</v>
      </c>
      <c r="H21" s="69" t="s">
        <v>5312</v>
      </c>
      <c r="I21" s="69">
        <v>1</v>
      </c>
      <c r="J21" s="225"/>
      <c r="K21" s="18" t="s">
        <v>5369</v>
      </c>
      <c r="L21" s="19"/>
      <c r="M21" s="45"/>
      <c r="N21" s="197" t="s">
        <v>6501</v>
      </c>
      <c r="O21" s="19" t="s">
        <v>6814</v>
      </c>
      <c r="P21" s="19"/>
      <c r="Q21" s="174" t="s">
        <v>5263</v>
      </c>
    </row>
    <row r="22" spans="1:17" s="8" customFormat="1" ht="33.75" customHeight="1">
      <c r="A22" s="20" t="str" cm="1">
        <f t="array" aca="1" ref="A22" ca="1">VLOOKUP(RIGHT(CELL("filename",$B19),LEN(CELL("filename",$B19))-FIND("]",CELL("filename",$B19))),'外部インタフェース一覧(計算用)'!$B:$G,6,FALSE)&amp;"_"&amp;$C22&amp;"_new"</f>
        <v>BEDSORE_MEASURE_CARE_PLAN_2024_FORM_0500_2021_bedsore_part_greater_trochanter_new</v>
      </c>
      <c r="B22" s="359">
        <f t="shared" si="0"/>
        <v>19</v>
      </c>
      <c r="C22" s="69" t="s">
        <v>5039</v>
      </c>
      <c r="D22" s="172" t="s">
        <v>5040</v>
      </c>
      <c r="E22" s="20" t="str">
        <f ca="1">IF($F22="-", "追加", VLOOKUP($A22, summary!$H:$O, 6, FALSE))</f>
        <v>追加</v>
      </c>
      <c r="F22" s="20" t="str">
        <f ca="1">IF(VLOOKUP($A22, summary!$H:$O, 7, FALSE)="追加", "-", VLOOKUP($A22, summary!$H:$O, 7, FALSE))</f>
        <v>-</v>
      </c>
      <c r="G22" s="69" t="s">
        <v>5214</v>
      </c>
      <c r="H22" s="69" t="s">
        <v>5312</v>
      </c>
      <c r="I22" s="69">
        <v>1</v>
      </c>
      <c r="J22" s="225"/>
      <c r="K22" s="18" t="s">
        <v>5369</v>
      </c>
      <c r="L22" s="19"/>
      <c r="M22" s="45"/>
      <c r="N22" s="197" t="s">
        <v>6501</v>
      </c>
      <c r="O22" s="19" t="s">
        <v>6814</v>
      </c>
      <c r="P22" s="19"/>
      <c r="Q22" s="174" t="s">
        <v>5263</v>
      </c>
    </row>
    <row r="23" spans="1:17" s="8" customFormat="1" ht="33.75" customHeight="1">
      <c r="A23" s="20" t="str" cm="1">
        <f t="array" aca="1" ref="A23" ca="1">VLOOKUP(RIGHT(CELL("filename",$B20),LEN(CELL("filename",$B20))-FIND("]",CELL("filename",$B20))),'外部インタフェース一覧(計算用)'!$B:$G,6,FALSE)&amp;"_"&amp;$C23&amp;"_new"</f>
        <v>BEDSORE_MEASURE_CARE_PLAN_2024_FORM_0500_2021_bedsore_part_heel_new</v>
      </c>
      <c r="B23" s="359">
        <f t="shared" si="0"/>
        <v>20</v>
      </c>
      <c r="C23" s="69" t="s">
        <v>5041</v>
      </c>
      <c r="D23" s="172" t="s">
        <v>5042</v>
      </c>
      <c r="E23" s="20" t="str">
        <f ca="1">IF($F23="-", "追加", VLOOKUP($A23, summary!$H:$O, 6, FALSE))</f>
        <v>追加</v>
      </c>
      <c r="F23" s="20" t="str">
        <f ca="1">IF(VLOOKUP($A23, summary!$H:$O, 7, FALSE)="追加", "-", VLOOKUP($A23, summary!$H:$O, 7, FALSE))</f>
        <v>-</v>
      </c>
      <c r="G23" s="69" t="s">
        <v>5214</v>
      </c>
      <c r="H23" s="69" t="s">
        <v>5312</v>
      </c>
      <c r="I23" s="69">
        <v>1</v>
      </c>
      <c r="J23" s="225"/>
      <c r="K23" s="18" t="s">
        <v>5369</v>
      </c>
      <c r="L23" s="19"/>
      <c r="M23" s="45"/>
      <c r="N23" s="197" t="s">
        <v>6501</v>
      </c>
      <c r="O23" s="19" t="s">
        <v>6814</v>
      </c>
      <c r="P23" s="19"/>
      <c r="Q23" s="174" t="s">
        <v>5263</v>
      </c>
    </row>
    <row r="24" spans="1:17" s="8" customFormat="1" ht="33.75" customHeight="1">
      <c r="A24" s="20" t="str" cm="1">
        <f t="array" aca="1" ref="A24" ca="1">VLOOKUP(RIGHT(CELL("filename",$B21),LEN(CELL("filename",$B21))-FIND("]",CELL("filename",$B21))),'外部インタフェース一覧(計算用)'!$B:$G,6,FALSE)&amp;"_"&amp;$C24&amp;"_new"</f>
        <v>BEDSORE_MEASURE_CARE_PLAN_2024_FORM_0500_2021_bedsore_part_other_new</v>
      </c>
      <c r="B24" s="359">
        <f t="shared" si="0"/>
        <v>21</v>
      </c>
      <c r="C24" s="69" t="s">
        <v>3383</v>
      </c>
      <c r="D24" s="172" t="s">
        <v>5043</v>
      </c>
      <c r="E24" s="20" t="str">
        <f ca="1">IF($F24="-", "追加", VLOOKUP($A24, summary!$H:$O, 6, FALSE))</f>
        <v>bedsore_part_other</v>
      </c>
      <c r="F24" s="20" t="str">
        <f ca="1">IF(VLOOKUP($A24, summary!$H:$O, 7, FALSE)="追加", "-", VLOOKUP($A24, summary!$H:$O, 7, FALSE))</f>
        <v>褥瘡の有無（現在）　主な褥瘡部位（現在）</v>
      </c>
      <c r="G24" s="69" t="s">
        <v>5214</v>
      </c>
      <c r="H24" s="69" t="s">
        <v>5312</v>
      </c>
      <c r="I24" s="69">
        <v>1</v>
      </c>
      <c r="J24" s="225"/>
      <c r="K24" s="18" t="s">
        <v>5369</v>
      </c>
      <c r="L24" s="19"/>
      <c r="M24" s="45"/>
      <c r="N24" s="197" t="s">
        <v>6501</v>
      </c>
      <c r="O24" s="19" t="s">
        <v>6814</v>
      </c>
      <c r="P24" s="19"/>
      <c r="Q24" s="174" t="s">
        <v>5263</v>
      </c>
    </row>
    <row r="25" spans="1:17" s="8" customFormat="1" ht="33.75" customHeight="1">
      <c r="A25" s="20" t="str" cm="1">
        <f t="array" aca="1" ref="A25" ca="1">VLOOKUP(RIGHT(CELL("filename",$B22),LEN(CELL("filename",$B22))-FIND("]",CELL("filename",$B22))),'外部インタフェース一覧(計算用)'!$B:$G,6,FALSE)&amp;"_"&amp;$C25&amp;"_new"</f>
        <v>BEDSORE_MEASURE_CARE_PLAN_2024_FORM_0500_2021_bedsore_part_free_description_new</v>
      </c>
      <c r="B25" s="359">
        <f t="shared" si="0"/>
        <v>22</v>
      </c>
      <c r="C25" s="69" t="s">
        <v>3385</v>
      </c>
      <c r="D25" s="172" t="s">
        <v>6815</v>
      </c>
      <c r="E25" s="20" t="str">
        <f ca="1">IF($F25="-", "追加", VLOOKUP($A25, summary!$H:$O, 6, FALSE))</f>
        <v>bedsore_part_free_description</v>
      </c>
      <c r="F25" s="20" t="str">
        <f ca="1">IF(VLOOKUP($A25, summary!$H:$O, 7, FALSE)="追加", "-", VLOOKUP($A25, summary!$H:$O, 7, FALSE))</f>
        <v>褥瘡の有無（現在）　その他部位</v>
      </c>
      <c r="G25" s="69" t="s">
        <v>5214</v>
      </c>
      <c r="H25" s="69" t="s">
        <v>5334</v>
      </c>
      <c r="I25" s="69">
        <v>50</v>
      </c>
      <c r="J25" s="225"/>
      <c r="K25" s="405"/>
      <c r="L25" s="19"/>
      <c r="M25" s="45"/>
      <c r="N25" s="19"/>
      <c r="O25" s="197" t="s">
        <v>6816</v>
      </c>
      <c r="P25" s="197" t="s">
        <v>5681</v>
      </c>
      <c r="Q25" s="174" t="s">
        <v>5336</v>
      </c>
    </row>
    <row r="26" spans="1:17" s="406" customFormat="1" ht="56.25">
      <c r="A26" s="20" t="str" cm="1">
        <f t="array" aca="1" ref="A26" ca="1">VLOOKUP(RIGHT(CELL("filename",$B23),LEN(CELL("filename",$B23))-FIND("]",CELL("filename",$B23))),'外部インタフェース一覧(計算用)'!$B:$G,6,FALSE)&amp;"_"&amp;$C26&amp;"_new"</f>
        <v>BEDSORE_MEASURE_CARE_PLAN_2024_FORM_0500_2021_meal_new</v>
      </c>
      <c r="B26" s="359">
        <f t="shared" si="0"/>
        <v>23</v>
      </c>
      <c r="C26" s="175" t="s">
        <v>6817</v>
      </c>
      <c r="D26" s="175" t="s">
        <v>5046</v>
      </c>
      <c r="E26" s="20" t="str">
        <f ca="1">IF($F26="-", "追加", VLOOKUP($A26, summary!$H:$O, 6, FALSE))</f>
        <v>追加</v>
      </c>
      <c r="F26" s="20" t="str">
        <f ca="1">IF(VLOOKUP($A26, summary!$H:$O, 7, FALSE)="追加", "-", VLOOKUP($A26, summary!$H:$O, 7, FALSE))</f>
        <v>-</v>
      </c>
      <c r="G26" s="175" t="s">
        <v>5214</v>
      </c>
      <c r="H26" s="175" t="s">
        <v>5312</v>
      </c>
      <c r="I26" s="175">
        <v>1</v>
      </c>
      <c r="J26" s="225"/>
      <c r="K26" s="18" t="s">
        <v>5323</v>
      </c>
      <c r="L26" s="19"/>
      <c r="M26" s="45"/>
      <c r="N26" s="19" t="s">
        <v>6239</v>
      </c>
      <c r="O26" s="19"/>
      <c r="P26" s="19"/>
      <c r="Q26" s="197" t="s">
        <v>5263</v>
      </c>
    </row>
    <row r="27" spans="1:17" s="8" customFormat="1" ht="56.25">
      <c r="A27" s="20" t="str" cm="1">
        <f t="array" aca="1" ref="A27" ca="1">VLOOKUP(RIGHT(CELL("filename",$B24),LEN(CELL("filename",$B24))-FIND("]",CELL("filename",$B24))),'外部インタフェース一覧(計算用)'!$B:$G,6,FALSE)&amp;"_"&amp;$C27&amp;"_new"</f>
        <v>BEDSORE_MEASURE_CARE_PLAN_2024_FORM_0500_2021_bathe_new</v>
      </c>
      <c r="B27" s="359">
        <f t="shared" si="0"/>
        <v>24</v>
      </c>
      <c r="C27" s="175" t="s">
        <v>3408</v>
      </c>
      <c r="D27" s="175" t="s">
        <v>5047</v>
      </c>
      <c r="E27" s="20" t="str">
        <f ca="1">IF($F27="-", "追加", VLOOKUP($A27, summary!$H:$O, 6, FALSE))</f>
        <v>bathe</v>
      </c>
      <c r="F27" s="20" t="str">
        <f ca="1">IF(VLOOKUP($A27, summary!$H:$O, 7, FALSE)="追加", "-", VLOOKUP($A27, summary!$H:$O, 7, FALSE))</f>
        <v>危険因子の評価　ＡＤＬの状況　入浴</v>
      </c>
      <c r="G27" s="175" t="s">
        <v>5214</v>
      </c>
      <c r="H27" s="175" t="s">
        <v>5312</v>
      </c>
      <c r="I27" s="175">
        <v>1</v>
      </c>
      <c r="J27" s="225"/>
      <c r="K27" s="18" t="s">
        <v>5323</v>
      </c>
      <c r="L27" s="19"/>
      <c r="M27" s="45"/>
      <c r="N27" s="19" t="s">
        <v>6589</v>
      </c>
      <c r="O27" s="19"/>
      <c r="P27" s="19"/>
      <c r="Q27" s="197" t="s">
        <v>5263</v>
      </c>
    </row>
    <row r="28" spans="1:17" s="406" customFormat="1" ht="56.25">
      <c r="A28" s="20" t="str" cm="1">
        <f t="array" aca="1" ref="A28" ca="1">VLOOKUP(RIGHT(CELL("filename",$B25),LEN(CELL("filename",$B25))-FIND("]",CELL("filename",$B25))),'外部インタフェース一覧(計算用)'!$B:$G,6,FALSE)&amp;"_"&amp;$C28&amp;"_new"</f>
        <v>BEDSORE_MEASURE_CARE_PLAN_2024_FORM_0500_2021_dressing_new</v>
      </c>
      <c r="B28" s="359">
        <f t="shared" si="0"/>
        <v>25</v>
      </c>
      <c r="C28" s="175" t="s">
        <v>6818</v>
      </c>
      <c r="D28" s="175" t="s">
        <v>6819</v>
      </c>
      <c r="E28" s="20" t="str">
        <f ca="1">IF($F28="-", "追加", VLOOKUP($A28, summary!$H:$O, 6, FALSE))</f>
        <v>追加</v>
      </c>
      <c r="F28" s="20" t="str">
        <f ca="1">IF(VLOOKUP($A28, summary!$H:$O, 7, FALSE)="追加", "-", VLOOKUP($A28, summary!$H:$O, 7, FALSE))</f>
        <v>-</v>
      </c>
      <c r="G28" s="175" t="s">
        <v>5214</v>
      </c>
      <c r="H28" s="175" t="s">
        <v>5312</v>
      </c>
      <c r="I28" s="175">
        <v>1</v>
      </c>
      <c r="J28" s="225"/>
      <c r="K28" s="18" t="s">
        <v>5323</v>
      </c>
      <c r="L28" s="19"/>
      <c r="M28" s="45"/>
      <c r="N28" s="19" t="s">
        <v>6239</v>
      </c>
      <c r="O28" s="19"/>
      <c r="P28" s="19"/>
      <c r="Q28" s="197" t="s">
        <v>5263</v>
      </c>
    </row>
    <row r="29" spans="1:17" s="8" customFormat="1" ht="56.25">
      <c r="A29" s="20" t="str" cm="1">
        <f t="array" aca="1" ref="A29" ca="1">VLOOKUP(RIGHT(CELL("filename",$B26),LEN(CELL("filename",$B26))-FIND("]",CELL("filename",$B26))),'外部インタフェース一覧(計算用)'!$B:$G,6,FALSE)&amp;"_"&amp;$C29&amp;"_new"</f>
        <v>BEDSORE_MEASURE_CARE_PLAN_2024_FORM_0500_2021_turning_over_new</v>
      </c>
      <c r="B29" s="359">
        <f t="shared" si="0"/>
        <v>26</v>
      </c>
      <c r="C29" s="175" t="s">
        <v>3415</v>
      </c>
      <c r="D29" s="172" t="s">
        <v>6820</v>
      </c>
      <c r="E29" s="20" t="str">
        <f ca="1">IF($F29="-", "追加", VLOOKUP($A29, summary!$H:$O, 6, FALSE))</f>
        <v>turning_over</v>
      </c>
      <c r="F29" s="20" t="str">
        <f ca="1">IF(VLOOKUP($A29, summary!$H:$O, 7, FALSE)="追加", "-", VLOOKUP($A29, summary!$H:$O, 7, FALSE))</f>
        <v>危険因子の評価　基本動作　寝返り</v>
      </c>
      <c r="G29" s="175" t="s">
        <v>5214</v>
      </c>
      <c r="H29" s="175" t="s">
        <v>5312</v>
      </c>
      <c r="I29" s="175">
        <v>1</v>
      </c>
      <c r="J29" s="225"/>
      <c r="K29" s="18" t="s">
        <v>5323</v>
      </c>
      <c r="L29" s="19"/>
      <c r="M29" s="45"/>
      <c r="N29" s="19" t="s">
        <v>6821</v>
      </c>
      <c r="O29" s="19"/>
      <c r="P29" s="19"/>
      <c r="Q29" s="197" t="s">
        <v>5263</v>
      </c>
    </row>
    <row r="30" spans="1:17" s="406" customFormat="1" ht="67.5">
      <c r="A30" s="20" t="str" cm="1">
        <f t="array" aca="1" ref="A30" ca="1">VLOOKUP(RIGHT(CELL("filename",$B27),LEN(CELL("filename",$B27))-FIND("]",CELL("filename",$B27))),'外部インタフェース一覧(計算用)'!$B:$G,6,FALSE)&amp;"_"&amp;$C30&amp;"_new"</f>
        <v>BEDSORE_MEASURE_CARE_PLAN_2024_FORM_0500_2021_sitting_continuous_new</v>
      </c>
      <c r="B30" s="359">
        <f t="shared" si="0"/>
        <v>27</v>
      </c>
      <c r="C30" s="360" t="s">
        <v>3417</v>
      </c>
      <c r="D30" s="172" t="s">
        <v>6822</v>
      </c>
      <c r="E30" s="20" t="str">
        <f ca="1">IF($F30="-", "追加", VLOOKUP($A30, summary!$H:$O, 6, FALSE))</f>
        <v>sitting_continuous</v>
      </c>
      <c r="F30" s="20" t="str">
        <f ca="1">IF(VLOOKUP($A30, summary!$H:$O, 7, FALSE)="追加", "-", VLOOKUP($A30, summary!$H:$O, 7, FALSE))</f>
        <v>危険因子の評価　基本動作　座位の保持</v>
      </c>
      <c r="G30" s="360" t="s">
        <v>5214</v>
      </c>
      <c r="H30" s="69" t="s">
        <v>5312</v>
      </c>
      <c r="I30" s="360">
        <v>1</v>
      </c>
      <c r="J30" s="225"/>
      <c r="K30" s="18" t="s">
        <v>5323</v>
      </c>
      <c r="L30" s="19"/>
      <c r="M30" s="45"/>
      <c r="N30" s="19" t="s">
        <v>6823</v>
      </c>
      <c r="O30" s="19"/>
      <c r="P30" s="19"/>
      <c r="Q30" s="197" t="s">
        <v>5263</v>
      </c>
    </row>
    <row r="31" spans="1:17" s="8" customFormat="1" ht="56.25">
      <c r="A31" s="20" t="str" cm="1">
        <f t="array" aca="1" ref="A31" ca="1">VLOOKUP(RIGHT(CELL("filename",$B28),LEN(CELL("filename",$B28))-FIND("]",CELL("filename",$B28))),'外部インタフェース一覧(計算用)'!$B:$G,6,FALSE)&amp;"_"&amp;$C31&amp;"_new"</f>
        <v>BEDSORE_MEASURE_CARE_PLAN_2024_FORM_0500_2021_rising_new</v>
      </c>
      <c r="B31" s="359">
        <f t="shared" si="0"/>
        <v>28</v>
      </c>
      <c r="C31" s="175" t="s">
        <v>3535</v>
      </c>
      <c r="D31" s="175" t="s">
        <v>5049</v>
      </c>
      <c r="E31" s="20" t="str">
        <f ca="1">IF($F31="-", "追加", VLOOKUP($A31, summary!$H:$O, 6, FALSE))</f>
        <v>追加</v>
      </c>
      <c r="F31" s="20" t="str">
        <f ca="1">IF(VLOOKUP($A31, summary!$H:$O, 7, FALSE)="追加", "-", VLOOKUP($A31, summary!$H:$O, 7, FALSE))</f>
        <v>-</v>
      </c>
      <c r="G31" s="175" t="s">
        <v>5214</v>
      </c>
      <c r="H31" s="175" t="s">
        <v>5312</v>
      </c>
      <c r="I31" s="175">
        <v>1</v>
      </c>
      <c r="J31" s="225"/>
      <c r="K31" s="18" t="s">
        <v>5323</v>
      </c>
      <c r="L31" s="479"/>
      <c r="M31" s="480"/>
      <c r="N31" s="19" t="s">
        <v>6824</v>
      </c>
      <c r="O31" s="19"/>
      <c r="P31" s="19"/>
      <c r="Q31" s="197" t="s">
        <v>5263</v>
      </c>
    </row>
    <row r="32" spans="1:17" s="406" customFormat="1" ht="56.25">
      <c r="A32" s="20" t="str" cm="1">
        <f t="array" aca="1" ref="A32" ca="1">VLOOKUP(RIGHT(CELL("filename",$B29),LEN(CELL("filename",$B29))-FIND("]",CELL("filename",$B29))),'外部インタフェース一覧(計算用)'!$B:$G,6,FALSE)&amp;"_"&amp;$C32&amp;"_new"</f>
        <v>BEDSORE_MEASURE_CARE_PLAN_2024_FORM_0500_2021_keep_standing_new</v>
      </c>
      <c r="B32" s="359">
        <f t="shared" si="0"/>
        <v>29</v>
      </c>
      <c r="C32" s="175" t="s">
        <v>3421</v>
      </c>
      <c r="D32" s="172" t="s">
        <v>6825</v>
      </c>
      <c r="E32" s="20" t="str">
        <f ca="1">IF($F32="-", "追加", VLOOKUP($A32, summary!$H:$O, 6, FALSE))</f>
        <v>keep_standing</v>
      </c>
      <c r="F32" s="20" t="str">
        <f ca="1">IF(VLOOKUP($A32, summary!$H:$O, 7, FALSE)="追加", "-", VLOOKUP($A32, summary!$H:$O, 7, FALSE))</f>
        <v>危険因子の評価　基本動作　立位の保持</v>
      </c>
      <c r="G32" s="175" t="s">
        <v>5214</v>
      </c>
      <c r="H32" s="175" t="s">
        <v>5312</v>
      </c>
      <c r="I32" s="175">
        <v>1</v>
      </c>
      <c r="J32" s="225"/>
      <c r="K32" s="18" t="s">
        <v>5323</v>
      </c>
      <c r="L32" s="19"/>
      <c r="M32" s="45"/>
      <c r="N32" s="39" t="s">
        <v>6824</v>
      </c>
      <c r="O32" s="19"/>
      <c r="P32" s="19"/>
      <c r="Q32" s="197" t="s">
        <v>5263</v>
      </c>
    </row>
    <row r="33" spans="1:17" s="8" customFormat="1" ht="56.25">
      <c r="A33" s="20" t="str" cm="1">
        <f t="array" aca="1" ref="A33" ca="1">VLOOKUP(RIGHT(CELL("filename",$B30),LEN(CELL("filename",$B30))-FIND("]",CELL("filename",$B30))),'外部インタフェース一覧(計算用)'!$B:$G,6,FALSE)&amp;"_"&amp;$C33&amp;"_new"</f>
        <v>BEDSORE_MEASURE_CARE_PLAN_2024_FORM_0500_2021_swelling_new</v>
      </c>
      <c r="B33" s="359">
        <f t="shared" si="0"/>
        <v>30</v>
      </c>
      <c r="C33" s="172" t="s">
        <v>5050</v>
      </c>
      <c r="D33" s="172" t="s">
        <v>5051</v>
      </c>
      <c r="E33" s="20" t="str">
        <f ca="1">IF($F33="-", "追加", VLOOKUP($A33, summary!$H:$O, 6, FALSE))</f>
        <v>追加</v>
      </c>
      <c r="F33" s="20" t="str">
        <f ca="1">IF(VLOOKUP($A33, summary!$H:$O, 7, FALSE)="追加", "-", VLOOKUP($A33, summary!$H:$O, 7, FALSE))</f>
        <v>-</v>
      </c>
      <c r="G33" s="175" t="s">
        <v>5214</v>
      </c>
      <c r="H33" s="175" t="s">
        <v>5312</v>
      </c>
      <c r="I33" s="175">
        <v>1</v>
      </c>
      <c r="J33" s="225"/>
      <c r="K33" s="18" t="s">
        <v>5323</v>
      </c>
      <c r="L33" s="197"/>
      <c r="M33" s="197"/>
      <c r="N33" s="197" t="s">
        <v>6800</v>
      </c>
      <c r="O33" s="373"/>
      <c r="P33" s="373"/>
      <c r="Q33" s="174" t="s">
        <v>5263</v>
      </c>
    </row>
    <row r="34" spans="1:17" s="8" customFormat="1" ht="67.5">
      <c r="A34" s="20" t="str" cm="1">
        <f t="array" aca="1" ref="A34" ca="1">VLOOKUP(RIGHT(CELL("filename",$B31),LEN(CELL("filename",$B31))-FIND("]",CELL("filename",$B31))),'外部インタフェース一覧(計算用)'!$B:$G,6,FALSE)&amp;"_"&amp;$C34&amp;"_new"</f>
        <v>BEDSORE_MEASURE_CARE_PLAN_2024_FORM_0500_2021_low_nutrition_risk_level_new</v>
      </c>
      <c r="B34" s="359">
        <f t="shared" si="0"/>
        <v>31</v>
      </c>
      <c r="C34" s="175" t="s">
        <v>5052</v>
      </c>
      <c r="D34" s="175" t="s">
        <v>5053</v>
      </c>
      <c r="E34" s="20" t="str">
        <f ca="1">IF($F34="-", "追加", VLOOKUP($A34, summary!$H:$O, 6, FALSE))</f>
        <v>追加</v>
      </c>
      <c r="F34" s="20" t="str">
        <f ca="1">IF(VLOOKUP($A34, summary!$H:$O, 7, FALSE)="追加", "-", VLOOKUP($A34, summary!$H:$O, 7, FALSE))</f>
        <v>-</v>
      </c>
      <c r="G34" s="175" t="s">
        <v>5214</v>
      </c>
      <c r="H34" s="175" t="s">
        <v>5312</v>
      </c>
      <c r="I34" s="175">
        <v>1</v>
      </c>
      <c r="J34" s="225"/>
      <c r="K34" s="18"/>
      <c r="L34" s="19"/>
      <c r="M34" s="45"/>
      <c r="N34" s="19" t="s">
        <v>6826</v>
      </c>
      <c r="O34" s="19"/>
      <c r="P34" s="19"/>
      <c r="Q34" s="197" t="s">
        <v>5263</v>
      </c>
    </row>
    <row r="35" spans="1:17" s="8" customFormat="1" ht="56.25">
      <c r="A35" s="20" t="str" cm="1">
        <f t="array" aca="1" ref="A35" ca="1">VLOOKUP(RIGHT(CELL("filename",$B32),LEN(CELL("filename",$B32))-FIND("]",CELL("filename",$B32))),'外部インタフェース一覧(計算用)'!$B:$G,6,FALSE)&amp;"_"&amp;$C35&amp;"_new"</f>
        <v>BEDSORE_MEASURE_CARE_PLAN_2024_FORM_0500_2021_diapers_use_new</v>
      </c>
      <c r="B35" s="359">
        <f t="shared" si="0"/>
        <v>32</v>
      </c>
      <c r="C35" s="175" t="s">
        <v>5054</v>
      </c>
      <c r="D35" s="175" t="s">
        <v>5055</v>
      </c>
      <c r="E35" s="20" t="str">
        <f ca="1">IF($F35="-", "追加", VLOOKUP($A35, summary!$H:$O, 6, FALSE))</f>
        <v>追加</v>
      </c>
      <c r="F35" s="20" t="str">
        <f ca="1">IF(VLOOKUP($A35, summary!$H:$O, 7, FALSE)="追加", "-", VLOOKUP($A35, summary!$H:$O, 7, FALSE))</f>
        <v>-</v>
      </c>
      <c r="G35" s="175" t="s">
        <v>5214</v>
      </c>
      <c r="H35" s="175" t="s">
        <v>5312</v>
      </c>
      <c r="I35" s="175">
        <v>1</v>
      </c>
      <c r="J35" s="225"/>
      <c r="K35" s="18" t="s">
        <v>5323</v>
      </c>
      <c r="L35" s="19"/>
      <c r="M35" s="45"/>
      <c r="N35" s="19" t="s">
        <v>6827</v>
      </c>
      <c r="O35" s="19"/>
      <c r="P35" s="19"/>
      <c r="Q35" s="197" t="s">
        <v>5263</v>
      </c>
    </row>
    <row r="36" spans="1:17" s="8" customFormat="1" ht="56.25">
      <c r="A36" s="20" t="str" cm="1">
        <f t="array" aca="1" ref="A36" ca="1">VLOOKUP(RIGHT(CELL("filename",$B33),LEN(CELL("filename",$B33))-FIND("]",CELL("filename",$B33))),'外部インタフェース一覧(計算用)'!$B:$G,6,FALSE)&amp;"_"&amp;$C36&amp;"_new"</f>
        <v>BEDSORE_MEASURE_CARE_PLAN_2024_FORM_0500_2021_portable_toilet_new</v>
      </c>
      <c r="B36" s="359">
        <f t="shared" si="0"/>
        <v>33</v>
      </c>
      <c r="C36" s="175" t="s">
        <v>2334</v>
      </c>
      <c r="D36" s="175" t="s">
        <v>5056</v>
      </c>
      <c r="E36" s="20" t="str">
        <f ca="1">IF($F36="-", "追加", VLOOKUP($A36, summary!$H:$O, 6, FALSE))</f>
        <v>追加</v>
      </c>
      <c r="F36" s="20" t="str">
        <f ca="1">IF(VLOOKUP($A36, summary!$H:$O, 7, FALSE)="追加", "-", VLOOKUP($A36, summary!$H:$O, 7, FALSE))</f>
        <v>-</v>
      </c>
      <c r="G36" s="175" t="s">
        <v>5214</v>
      </c>
      <c r="H36" s="175" t="s">
        <v>5312</v>
      </c>
      <c r="I36" s="175">
        <v>1</v>
      </c>
      <c r="J36" s="225"/>
      <c r="K36" s="18" t="s">
        <v>5323</v>
      </c>
      <c r="L36" s="19"/>
      <c r="M36" s="45"/>
      <c r="N36" s="19" t="s">
        <v>6827</v>
      </c>
      <c r="O36" s="19"/>
      <c r="P36" s="19"/>
      <c r="Q36" s="197" t="s">
        <v>5263</v>
      </c>
    </row>
    <row r="37" spans="1:17" s="8" customFormat="1" ht="67.5">
      <c r="A37" s="20" t="str" cm="1">
        <f t="array" aca="1" ref="A37" ca="1">VLOOKUP(RIGHT(CELL("filename",$B34),LEN(CELL("filename",$B34))-FIND("]",CELL("filename",$B34))),'外部インタフェース一覧(計算用)'!$B:$G,6,FALSE)&amp;"_"&amp;$C37&amp;"_new"</f>
        <v>BEDSORE_MEASURE_CARE_PLAN_2024_FORM_0500_2021_balloon_catheter_new</v>
      </c>
      <c r="B37" s="359">
        <f t="shared" si="0"/>
        <v>34</v>
      </c>
      <c r="C37" s="175" t="s">
        <v>3427</v>
      </c>
      <c r="D37" s="175" t="s">
        <v>6828</v>
      </c>
      <c r="E37" s="20" t="str">
        <f ca="1">IF($F37="-", "追加", VLOOKUP($A37, summary!$H:$O, 6, FALSE))</f>
        <v>balloon_catheter</v>
      </c>
      <c r="F37" s="20" t="str">
        <f ca="1">IF(VLOOKUP($A37, summary!$H:$O, 7, FALSE)="追加", "-", VLOOKUP($A37, summary!$H:$O, 7, FALSE))</f>
        <v>危険因子の評価　排せつの状況　バルーンカテーテルの使用</v>
      </c>
      <c r="G37" s="175" t="s">
        <v>5214</v>
      </c>
      <c r="H37" s="175" t="s">
        <v>5312</v>
      </c>
      <c r="I37" s="175">
        <v>1</v>
      </c>
      <c r="J37" s="225"/>
      <c r="K37" s="18" t="s">
        <v>5323</v>
      </c>
      <c r="L37" s="19"/>
      <c r="M37" s="45"/>
      <c r="N37" s="197" t="s">
        <v>6800</v>
      </c>
      <c r="O37" s="19"/>
      <c r="P37" s="19"/>
      <c r="Q37" s="197" t="s">
        <v>5263</v>
      </c>
    </row>
    <row r="38" spans="1:17" s="8" customFormat="1" ht="101.25">
      <c r="A38" s="20" t="str" cm="1">
        <f t="array" aca="1" ref="A38" ca="1">VLOOKUP(RIGHT(CELL("filename",$B35),LEN(CELL("filename",$B35))-FIND("]",CELL("filename",$B35))),'外部インタフェース一覧(計算用)'!$B:$G,6,FALSE)&amp;"_"&amp;$C38&amp;"_new"</f>
        <v>BEDSORE_MEASURE_CARE_PLAN_2024_FORM_0500_2021_depth_evaluation_new</v>
      </c>
      <c r="B38" s="359">
        <f t="shared" si="0"/>
        <v>35</v>
      </c>
      <c r="C38" s="172" t="s">
        <v>3431</v>
      </c>
      <c r="D38" s="172" t="s">
        <v>6829</v>
      </c>
      <c r="E38" s="20" t="str">
        <f ca="1">IF($F38="-", "追加", VLOOKUP($A38, summary!$H:$O, 6, FALSE))</f>
        <v>depth_evaluation</v>
      </c>
      <c r="F38" s="20" t="str">
        <f ca="1">IF(VLOOKUP($A38, summary!$H:$O, 7, FALSE)="追加", "-", VLOOKUP($A38, summary!$H:$O, 7, FALSE))</f>
        <v>褥瘡の状態の評価　深さ</v>
      </c>
      <c r="G38" s="172" t="s">
        <v>5214</v>
      </c>
      <c r="H38" s="172" t="s">
        <v>5299</v>
      </c>
      <c r="I38" s="172">
        <v>1</v>
      </c>
      <c r="J38" s="225"/>
      <c r="K38" s="405" t="s">
        <v>5369</v>
      </c>
      <c r="L38" s="19"/>
      <c r="M38" s="45"/>
      <c r="N38" s="19" t="s">
        <v>6830</v>
      </c>
      <c r="O38" s="19" t="s">
        <v>6814</v>
      </c>
      <c r="P38" s="19"/>
      <c r="Q38" s="197" t="s">
        <v>5263</v>
      </c>
    </row>
    <row r="39" spans="1:17" s="8" customFormat="1" ht="78.75">
      <c r="A39" s="20" t="str" cm="1">
        <f t="array" aca="1" ref="A39" ca="1">VLOOKUP(RIGHT(CELL("filename",$B36),LEN(CELL("filename",$B36))-FIND("]",CELL("filename",$B36))),'外部インタフェース一覧(計算用)'!$B:$G,6,FALSE)&amp;"_"&amp;$C39&amp;"_new"</f>
        <v>BEDSORE_MEASURE_CARE_PLAN_2024_FORM_0500_2021_leachate_evaluation_new</v>
      </c>
      <c r="B39" s="359">
        <f t="shared" si="0"/>
        <v>36</v>
      </c>
      <c r="C39" s="172" t="s">
        <v>3433</v>
      </c>
      <c r="D39" s="172" t="s">
        <v>6831</v>
      </c>
      <c r="E39" s="20" t="str">
        <f ca="1">IF($F39="-", "追加", VLOOKUP($A39, summary!$H:$O, 6, FALSE))</f>
        <v>leachate_evaluation</v>
      </c>
      <c r="F39" s="20" t="str">
        <f ca="1">IF(VLOOKUP($A39, summary!$H:$O, 7, FALSE)="追加", "-", VLOOKUP($A39, summary!$H:$O, 7, FALSE))</f>
        <v>褥瘡の状態の評価　浸出液</v>
      </c>
      <c r="G39" s="172" t="s">
        <v>5214</v>
      </c>
      <c r="H39" s="172" t="s">
        <v>5299</v>
      </c>
      <c r="I39" s="172">
        <v>1</v>
      </c>
      <c r="J39" s="225"/>
      <c r="K39" s="405" t="s">
        <v>5369</v>
      </c>
      <c r="L39" s="19"/>
      <c r="M39" s="45"/>
      <c r="N39" s="19" t="s">
        <v>6832</v>
      </c>
      <c r="O39" s="19" t="s">
        <v>6814</v>
      </c>
      <c r="P39" s="19"/>
      <c r="Q39" s="197" t="s">
        <v>5263</v>
      </c>
    </row>
    <row r="40" spans="1:17" s="8" customFormat="1" ht="78.75">
      <c r="A40" s="20" t="str" cm="1">
        <f t="array" aca="1" ref="A40" ca="1">VLOOKUP(RIGHT(CELL("filename",$B37),LEN(CELL("filename",$B37))-FIND("]",CELL("filename",$B37))),'外部インタフェース一覧(計算用)'!$B:$G,6,FALSE)&amp;"_"&amp;$C40&amp;"_new"</f>
        <v>BEDSORE_MEASURE_CARE_PLAN_2024_FORM_0500_2021_size_evaluation_new</v>
      </c>
      <c r="B40" s="359">
        <f t="shared" si="0"/>
        <v>37</v>
      </c>
      <c r="C40" s="172" t="s">
        <v>3435</v>
      </c>
      <c r="D40" s="172" t="s">
        <v>6833</v>
      </c>
      <c r="E40" s="20" t="str">
        <f ca="1">IF($F40="-", "追加", VLOOKUP($A40, summary!$H:$O, 6, FALSE))</f>
        <v>size_evaluation</v>
      </c>
      <c r="F40" s="20" t="str">
        <f ca="1">IF(VLOOKUP($A40, summary!$H:$O, 7, FALSE)="追加", "-", VLOOKUP($A40, summary!$H:$O, 7, FALSE))</f>
        <v>褥瘡の状態の評価　大きさ</v>
      </c>
      <c r="G40" s="172" t="s">
        <v>5214</v>
      </c>
      <c r="H40" s="172" t="s">
        <v>5299</v>
      </c>
      <c r="I40" s="172">
        <v>1</v>
      </c>
      <c r="J40" s="225"/>
      <c r="K40" s="405" t="s">
        <v>5369</v>
      </c>
      <c r="L40" s="19"/>
      <c r="M40" s="45"/>
      <c r="N40" s="19" t="s">
        <v>6834</v>
      </c>
      <c r="O40" s="19" t="s">
        <v>6814</v>
      </c>
      <c r="P40" s="19"/>
      <c r="Q40" s="197" t="s">
        <v>5263</v>
      </c>
    </row>
    <row r="41" spans="1:17" s="8" customFormat="1" ht="101.25">
      <c r="A41" s="20" t="str" cm="1">
        <f t="array" aca="1" ref="A41" ca="1">VLOOKUP(RIGHT(CELL("filename",$B38),LEN(CELL("filename",$B38))-FIND("]",CELL("filename",$B38))),'外部インタフェース一覧(計算用)'!$B:$G,6,FALSE)&amp;"_"&amp;$C41&amp;"_new"</f>
        <v>BEDSORE_MEASURE_CARE_PLAN_2024_FORM_0500_2021_infection_evaluation_new</v>
      </c>
      <c r="B41" s="359">
        <f t="shared" si="0"/>
        <v>38</v>
      </c>
      <c r="C41" s="172" t="s">
        <v>3437</v>
      </c>
      <c r="D41" s="172" t="s">
        <v>6835</v>
      </c>
      <c r="E41" s="20" t="str">
        <f ca="1">IF($F41="-", "追加", VLOOKUP($A41, summary!$H:$O, 6, FALSE))</f>
        <v>infection_evaluation</v>
      </c>
      <c r="F41" s="20" t="str">
        <f ca="1">IF(VLOOKUP($A41, summary!$H:$O, 7, FALSE)="追加", "-", VLOOKUP($A41, summary!$H:$O, 7, FALSE))</f>
        <v>褥瘡の状態の評価　炎症/感染</v>
      </c>
      <c r="G41" s="172" t="s">
        <v>5214</v>
      </c>
      <c r="H41" s="172" t="s">
        <v>5299</v>
      </c>
      <c r="I41" s="172">
        <v>1</v>
      </c>
      <c r="J41" s="225"/>
      <c r="K41" s="405" t="s">
        <v>5369</v>
      </c>
      <c r="L41" s="19"/>
      <c r="M41" s="45"/>
      <c r="N41" s="19" t="s">
        <v>6836</v>
      </c>
      <c r="O41" s="19" t="s">
        <v>6814</v>
      </c>
      <c r="P41" s="19"/>
      <c r="Q41" s="197" t="s">
        <v>5263</v>
      </c>
    </row>
    <row r="42" spans="1:17" s="8" customFormat="1" ht="135">
      <c r="A42" s="20" t="str" cm="1">
        <f t="array" aca="1" ref="A42" ca="1">VLOOKUP(RIGHT(CELL("filename",$B39),LEN(CELL("filename",$B39))-FIND("]",CELL("filename",$B39))),'外部インタフェース一覧(計算用)'!$B:$G,6,FALSE)&amp;"_"&amp;$C42&amp;"_new"</f>
        <v>BEDSORE_MEASURE_CARE_PLAN_2024_FORM_0500_2021_granulation_evaluation_new</v>
      </c>
      <c r="B42" s="359">
        <f t="shared" si="0"/>
        <v>39</v>
      </c>
      <c r="C42" s="172" t="s">
        <v>3439</v>
      </c>
      <c r="D42" s="172" t="s">
        <v>6837</v>
      </c>
      <c r="E42" s="20" t="str">
        <f ca="1">IF($F42="-", "追加", VLOOKUP($A42, summary!$H:$O, 6, FALSE))</f>
        <v>granulation_evaluation</v>
      </c>
      <c r="F42" s="20" t="str">
        <f ca="1">IF(VLOOKUP($A42, summary!$H:$O, 7, FALSE)="追加", "-", VLOOKUP($A42, summary!$H:$O, 7, FALSE))</f>
        <v>褥瘡の状態の評価　肉芽組織</v>
      </c>
      <c r="G42" s="172" t="s">
        <v>5214</v>
      </c>
      <c r="H42" s="172" t="s">
        <v>5299</v>
      </c>
      <c r="I42" s="172">
        <v>1</v>
      </c>
      <c r="J42" s="225"/>
      <c r="K42" s="405" t="s">
        <v>5369</v>
      </c>
      <c r="L42" s="19"/>
      <c r="M42" s="45"/>
      <c r="N42" s="19" t="s">
        <v>6838</v>
      </c>
      <c r="O42" s="19" t="s">
        <v>6814</v>
      </c>
      <c r="P42" s="19"/>
      <c r="Q42" s="197" t="s">
        <v>5263</v>
      </c>
    </row>
    <row r="43" spans="1:17" s="8" customFormat="1" ht="67.5">
      <c r="A43" s="20" t="str" cm="1">
        <f t="array" aca="1" ref="A43" ca="1">VLOOKUP(RIGHT(CELL("filename",$B40),LEN(CELL("filename",$B40))-FIND("]",CELL("filename",$B40))),'外部インタフェース一覧(計算用)'!$B:$G,6,FALSE)&amp;"_"&amp;$C43&amp;"_new"</f>
        <v>BEDSORE_MEASURE_CARE_PLAN_2024_FORM_0500_2021_necrotic_tissue_evaluation_new</v>
      </c>
      <c r="B43" s="359">
        <f t="shared" si="0"/>
        <v>40</v>
      </c>
      <c r="C43" s="172" t="s">
        <v>3441</v>
      </c>
      <c r="D43" s="172" t="s">
        <v>6839</v>
      </c>
      <c r="E43" s="20" t="str">
        <f ca="1">IF($F43="-", "追加", VLOOKUP($A43, summary!$H:$O, 6, FALSE))</f>
        <v>necrotic_tissue_evaluation</v>
      </c>
      <c r="F43" s="20" t="str">
        <f ca="1">IF(VLOOKUP($A43, summary!$H:$O, 7, FALSE)="追加", "-", VLOOKUP($A43, summary!$H:$O, 7, FALSE))</f>
        <v>褥瘡の状態の評価　壊死組織</v>
      </c>
      <c r="G43" s="172" t="s">
        <v>5214</v>
      </c>
      <c r="H43" s="172" t="s">
        <v>5299</v>
      </c>
      <c r="I43" s="172">
        <v>1</v>
      </c>
      <c r="J43" s="225"/>
      <c r="K43" s="405" t="s">
        <v>5369</v>
      </c>
      <c r="L43" s="19"/>
      <c r="M43" s="45"/>
      <c r="N43" s="19" t="s">
        <v>6840</v>
      </c>
      <c r="O43" s="19" t="s">
        <v>6814</v>
      </c>
      <c r="P43" s="19"/>
      <c r="Q43" s="197" t="s">
        <v>5263</v>
      </c>
    </row>
    <row r="44" spans="1:17" s="8" customFormat="1" ht="67.5">
      <c r="A44" s="20" t="str" cm="1">
        <f t="array" aca="1" ref="A44" ca="1">VLOOKUP(RIGHT(CELL("filename",$B41),LEN(CELL("filename",$B41))-FIND("]",CELL("filename",$B41))),'外部インタフェース一覧(計算用)'!$B:$G,6,FALSE)&amp;"_"&amp;$C44&amp;"_new"</f>
        <v>BEDSORE_MEASURE_CARE_PLAN_2024_FORM_0500_2021_pocket_size_evaluation_new</v>
      </c>
      <c r="B44" s="359">
        <f t="shared" si="0"/>
        <v>41</v>
      </c>
      <c r="C44" s="172" t="s">
        <v>3443</v>
      </c>
      <c r="D44" s="172" t="s">
        <v>6841</v>
      </c>
      <c r="E44" s="20" t="str">
        <f ca="1">IF($F44="-", "追加", VLOOKUP($A44, summary!$H:$O, 6, FALSE))</f>
        <v>pocket_size_evaluation</v>
      </c>
      <c r="F44" s="20" t="str">
        <f ca="1">IF(VLOOKUP($A44, summary!$H:$O, 7, FALSE)="追加", "-", VLOOKUP($A44, summary!$H:$O, 7, FALSE))</f>
        <v>褥瘡の状態の評価　ポケット</v>
      </c>
      <c r="G44" s="172" t="s">
        <v>5214</v>
      </c>
      <c r="H44" s="172" t="s">
        <v>5299</v>
      </c>
      <c r="I44" s="172">
        <v>1</v>
      </c>
      <c r="J44" s="225"/>
      <c r="K44" s="405" t="s">
        <v>5369</v>
      </c>
      <c r="L44" s="19"/>
      <c r="M44" s="45"/>
      <c r="N44" s="19" t="s">
        <v>6842</v>
      </c>
      <c r="O44" s="19" t="s">
        <v>6814</v>
      </c>
      <c r="P44" s="19"/>
      <c r="Q44" s="197" t="s">
        <v>5263</v>
      </c>
    </row>
    <row r="45" spans="1:17" s="8" customFormat="1" ht="72.75" customHeight="1">
      <c r="A45" s="20" t="str" cm="1">
        <f t="array" aca="1" ref="A45" ca="1">VLOOKUP(RIGHT(CELL("filename",$B42),LEN(CELL("filename",$B42))-FIND("]",CELL("filename",$B42))),'外部インタフェース一覧(計算用)'!$B:$G,6,FALSE)&amp;"_"&amp;$C45&amp;"_new"</f>
        <v>BEDSORE_MEASURE_CARE_PLAN_2024_FORM_0500_2021_plan_create_date_new</v>
      </c>
      <c r="B45" s="359">
        <f>B44+1</f>
        <v>42</v>
      </c>
      <c r="C45" s="172" t="s">
        <v>1301</v>
      </c>
      <c r="D45" s="173" t="s">
        <v>6843</v>
      </c>
      <c r="E45" s="20" t="str">
        <f ca="1">IF($F45="-", "追加", VLOOKUP($A45, summary!$H:$O, 6, FALSE))</f>
        <v>plan_create_date</v>
      </c>
      <c r="F45" s="20" t="str">
        <f ca="1">IF(VLOOKUP($A45, summary!$H:$O, 7, FALSE)="追加", "-", VLOOKUP($A45, summary!$H:$O, 7, FALSE))</f>
        <v>計画作成日</v>
      </c>
      <c r="G45" s="172" t="s">
        <v>5214</v>
      </c>
      <c r="H45" s="172" t="s">
        <v>5299</v>
      </c>
      <c r="I45" s="172">
        <v>8</v>
      </c>
      <c r="J45" s="225"/>
      <c r="K45" s="18" t="s">
        <v>5369</v>
      </c>
      <c r="L45" s="19" t="s">
        <v>7486</v>
      </c>
      <c r="M45" s="93" t="s">
        <v>5249</v>
      </c>
      <c r="N45" s="197"/>
      <c r="O45" s="49" t="s">
        <v>7471</v>
      </c>
      <c r="P45" s="49"/>
      <c r="Q45" s="49" t="s">
        <v>5521</v>
      </c>
    </row>
    <row r="46" spans="1:17" s="8" customFormat="1" ht="48" customHeight="1">
      <c r="A46" s="20" t="str" cm="1">
        <f t="array" aca="1" ref="A46" ca="1">VLOOKUP(RIGHT(CELL("filename",$B43),LEN(CELL("filename",$B43))-FIND("]",CELL("filename",$B43))),'外部インタフェース一覧(計算用)'!$B:$G,6,FALSE)&amp;"_"&amp;$C46&amp;"_new"</f>
        <v>BEDSORE_MEASURE_CARE_PLAN_2024_FORM_0500_2021_change_position_new</v>
      </c>
      <c r="B46" s="359">
        <f t="shared" si="0"/>
        <v>43</v>
      </c>
      <c r="C46" s="172" t="s">
        <v>5058</v>
      </c>
      <c r="D46" s="172" t="s">
        <v>5059</v>
      </c>
      <c r="E46" s="20" t="str">
        <f ca="1">IF($F46="-", "追加", VLOOKUP($A46, summary!$H:$O, 6, FALSE))</f>
        <v>追加</v>
      </c>
      <c r="F46" s="20" t="str">
        <f ca="1">IF(VLOOKUP($A46, summary!$H:$O, 7, FALSE)="追加", "-", VLOOKUP($A46, summary!$H:$O, 7, FALSE))</f>
        <v>-</v>
      </c>
      <c r="G46" s="172" t="s">
        <v>5386</v>
      </c>
      <c r="H46" s="172" t="s">
        <v>5299</v>
      </c>
      <c r="I46" s="172">
        <v>2</v>
      </c>
      <c r="J46" s="225">
        <v>1</v>
      </c>
      <c r="K46" s="18" t="s">
        <v>5369</v>
      </c>
      <c r="L46" s="19"/>
      <c r="M46" s="93"/>
      <c r="N46" s="197"/>
      <c r="O46" s="197" t="s">
        <v>6844</v>
      </c>
      <c r="P46" s="481"/>
      <c r="Q46" s="239" t="s">
        <v>6845</v>
      </c>
    </row>
    <row r="47" spans="1:17" s="8" customFormat="1" ht="67.5">
      <c r="A47" s="20" t="str" cm="1">
        <f t="array" aca="1" ref="A47" ca="1">VLOOKUP(RIGHT(CELL("filename",$B44),LEN(CELL("filename",$B44))-FIND("]",CELL("filename",$B44))),'外部インタフェース一覧(計算用)'!$B:$G,6,FALSE)&amp;"_"&amp;$C47&amp;"_new"</f>
        <v>BEDSORE_MEASURE_CARE_PLAN_2024_FORM_0500_2021_matters_related_jobs_new</v>
      </c>
      <c r="B47" s="359">
        <f t="shared" si="0"/>
        <v>44</v>
      </c>
      <c r="C47" s="172" t="s">
        <v>3445</v>
      </c>
      <c r="D47" s="172" t="s">
        <v>6846</v>
      </c>
      <c r="E47" s="20" t="str">
        <f ca="1">IF($F47="-", "追加", VLOOKUP($A47, summary!$H:$O, 6, FALSE))</f>
        <v>matters_related_jobs</v>
      </c>
      <c r="F47" s="20" t="str">
        <f ca="1">IF(VLOOKUP($A47, summary!$H:$O, 7, FALSE)="追加", "-", VLOOKUP($A47, summary!$H:$O, 7, FALSE))</f>
        <v>褥瘡ケア計画　関連職種が共同して取り組むべき事項</v>
      </c>
      <c r="G47" s="172" t="s">
        <v>5214</v>
      </c>
      <c r="H47" s="172" t="s">
        <v>6255</v>
      </c>
      <c r="I47" s="172">
        <v>200</v>
      </c>
      <c r="J47" s="225"/>
      <c r="K47" s="405"/>
      <c r="L47" s="19"/>
      <c r="M47" s="45"/>
      <c r="N47" s="19"/>
      <c r="O47" s="206"/>
      <c r="P47" s="377" t="s">
        <v>5681</v>
      </c>
      <c r="Q47" s="482" t="s">
        <v>5336</v>
      </c>
    </row>
    <row r="48" spans="1:17" s="8" customFormat="1" ht="67.5">
      <c r="A48" s="20" t="str" cm="1">
        <f t="array" aca="1" ref="A48" ca="1">VLOOKUP(RIGHT(CELL("filename",$B45),LEN(CELL("filename",$B45))-FIND("]",CELL("filename",$B45))),'外部インタフェース一覧(計算用)'!$B:$G,6,FALSE)&amp;"_"&amp;$C48&amp;"_new"</f>
        <v>BEDSORE_MEASURE_CARE_PLAN_2024_FORM_0500_2021_evaluation_interval_new</v>
      </c>
      <c r="B48" s="359">
        <f t="shared" si="0"/>
        <v>45</v>
      </c>
      <c r="C48" s="172" t="s">
        <v>3447</v>
      </c>
      <c r="D48" s="172" t="s">
        <v>6847</v>
      </c>
      <c r="E48" s="20" t="str">
        <f ca="1">IF($F48="-", "追加", VLOOKUP($A48, summary!$H:$O, 6, FALSE))</f>
        <v>evaluation_interval</v>
      </c>
      <c r="F48" s="20" t="str">
        <f ca="1">IF(VLOOKUP($A48, summary!$H:$O, 7, FALSE)="追加", "-", VLOOKUP($A48, summary!$H:$O, 7, FALSE))</f>
        <v>褥瘡ケア計画　評価を行う間隔</v>
      </c>
      <c r="G48" s="172" t="s">
        <v>5214</v>
      </c>
      <c r="H48" s="172" t="s">
        <v>6255</v>
      </c>
      <c r="I48" s="172">
        <v>200</v>
      </c>
      <c r="J48" s="225"/>
      <c r="K48" s="405"/>
      <c r="L48" s="19"/>
      <c r="M48" s="45"/>
      <c r="N48" s="225"/>
      <c r="O48" s="260"/>
      <c r="P48" s="377" t="s">
        <v>5681</v>
      </c>
      <c r="Q48" s="308" t="s">
        <v>5336</v>
      </c>
    </row>
    <row r="49" spans="1:17" s="8" customFormat="1" ht="67.5">
      <c r="A49" s="20" t="str" cm="1">
        <f t="array" aca="1" ref="A49" ca="1">VLOOKUP(RIGHT(CELL("filename",$B46),LEN(CELL("filename",$B46))-FIND("]",CELL("filename",$B46))),'外部インタフェース一覧(計算用)'!$B:$G,6,FALSE)&amp;"_"&amp;$C49&amp;"_new"</f>
        <v>BEDSORE_MEASURE_CARE_PLAN_2024_FORM_0500_2021_removed_pressure_on_bed_new</v>
      </c>
      <c r="B49" s="359">
        <f t="shared" si="0"/>
        <v>46</v>
      </c>
      <c r="C49" s="172" t="s">
        <v>3449</v>
      </c>
      <c r="D49" s="172" t="s">
        <v>6848</v>
      </c>
      <c r="E49" s="20" t="str">
        <f ca="1">IF($F49="-", "追加", VLOOKUP($A49, summary!$H:$O, 6, FALSE))</f>
        <v>removed_pressure_on_bed</v>
      </c>
      <c r="F49" s="20" t="str">
        <f ca="1">IF(VLOOKUP($A49, summary!$H:$O, 7, FALSE)="追加", "-", VLOOKUP($A49, summary!$H:$O, 7, FALSE))</f>
        <v>褥瘡ケア計画　圧迫、ズレ力の排除（ベッド上）</v>
      </c>
      <c r="G49" s="172" t="s">
        <v>5214</v>
      </c>
      <c r="H49" s="172" t="s">
        <v>6255</v>
      </c>
      <c r="I49" s="172">
        <v>200</v>
      </c>
      <c r="J49" s="225"/>
      <c r="K49" s="405"/>
      <c r="L49" s="19"/>
      <c r="M49" s="45"/>
      <c r="N49" s="225"/>
      <c r="O49" s="260"/>
      <c r="P49" s="377" t="s">
        <v>5681</v>
      </c>
      <c r="Q49" s="308" t="s">
        <v>5336</v>
      </c>
    </row>
    <row r="50" spans="1:17" s="8" customFormat="1" ht="67.5">
      <c r="A50" s="20" t="str" cm="1">
        <f t="array" aca="1" ref="A50" ca="1">VLOOKUP(RIGHT(CELL("filename",$B47),LEN(CELL("filename",$B47))-FIND("]",CELL("filename",$B47))),'外部インタフェース一覧(計算用)'!$B:$G,6,FALSE)&amp;"_"&amp;$C50&amp;"_new"</f>
        <v>BEDSORE_MEASURE_CARE_PLAN_2024_FORM_0500_2021_removed_pressure_on_chair_new</v>
      </c>
      <c r="B50" s="359">
        <f t="shared" si="0"/>
        <v>47</v>
      </c>
      <c r="C50" s="172" t="s">
        <v>3451</v>
      </c>
      <c r="D50" s="172" t="s">
        <v>6849</v>
      </c>
      <c r="E50" s="20" t="str">
        <f ca="1">IF($F50="-", "追加", VLOOKUP($A50, summary!$H:$O, 6, FALSE))</f>
        <v>removed_pressure_on_chair</v>
      </c>
      <c r="F50" s="20" t="str">
        <f ca="1">IF(VLOOKUP($A50, summary!$H:$O, 7, FALSE)="追加", "-", VLOOKUP($A50, summary!$H:$O, 7, FALSE))</f>
        <v>褥瘡ケア計画　圧迫、ズレ力の排除（イス上）</v>
      </c>
      <c r="G50" s="172" t="s">
        <v>5214</v>
      </c>
      <c r="H50" s="172" t="s">
        <v>6255</v>
      </c>
      <c r="I50" s="172">
        <v>200</v>
      </c>
      <c r="J50" s="225"/>
      <c r="K50" s="405"/>
      <c r="L50" s="19"/>
      <c r="M50" s="45"/>
      <c r="N50" s="225"/>
      <c r="O50" s="260"/>
      <c r="P50" s="377" t="s">
        <v>5681</v>
      </c>
      <c r="Q50" s="308" t="s">
        <v>5336</v>
      </c>
    </row>
    <row r="51" spans="1:17" s="8" customFormat="1" ht="56.25">
      <c r="A51" s="20" t="str" cm="1">
        <f t="array" aca="1" ref="A51" ca="1">VLOOKUP(RIGHT(CELL("filename",$B48),LEN(CELL("filename",$B48))-FIND("]",CELL("filename",$B48))),'外部インタフェース一覧(計算用)'!$B:$G,6,FALSE)&amp;"_"&amp;$C51&amp;"_new"</f>
        <v>BEDSORE_MEASURE_CARE_PLAN_2024_FORM_0500_2021_skin_care_new</v>
      </c>
      <c r="B51" s="359">
        <f t="shared" si="0"/>
        <v>48</v>
      </c>
      <c r="C51" s="172" t="s">
        <v>3453</v>
      </c>
      <c r="D51" s="172" t="s">
        <v>6850</v>
      </c>
      <c r="E51" s="20" t="str">
        <f ca="1">IF($F51="-", "追加", VLOOKUP($A51, summary!$H:$O, 6, FALSE))</f>
        <v>skin_care</v>
      </c>
      <c r="F51" s="20" t="str">
        <f ca="1">IF(VLOOKUP($A51, summary!$H:$O, 7, FALSE)="追加", "-", VLOOKUP($A51, summary!$H:$O, 7, FALSE))</f>
        <v>褥瘡ケア計画　スキンケア</v>
      </c>
      <c r="G51" s="172" t="s">
        <v>5214</v>
      </c>
      <c r="H51" s="172" t="s">
        <v>6255</v>
      </c>
      <c r="I51" s="172">
        <v>200</v>
      </c>
      <c r="J51" s="225"/>
      <c r="K51" s="405"/>
      <c r="L51" s="19"/>
      <c r="M51" s="45"/>
      <c r="N51" s="225"/>
      <c r="O51" s="260"/>
      <c r="P51" s="377" t="s">
        <v>5681</v>
      </c>
      <c r="Q51" s="308" t="s">
        <v>5336</v>
      </c>
    </row>
    <row r="52" spans="1:17" s="8" customFormat="1" ht="67.5">
      <c r="A52" s="20" t="str" cm="1">
        <f t="array" aca="1" ref="A52" ca="1">VLOOKUP(RIGHT(CELL("filename",$B49),LEN(CELL("filename",$B49))-FIND("]",CELL("filename",$B49))),'外部インタフェース一覧(計算用)'!$B:$G,6,FALSE)&amp;"_"&amp;$C52&amp;"_new"</f>
        <v>BEDSORE_MEASURE_CARE_PLAN_2024_FORM_0500_2021_improved_nutrition_new</v>
      </c>
      <c r="B52" s="359">
        <f t="shared" si="0"/>
        <v>49</v>
      </c>
      <c r="C52" s="172" t="s">
        <v>6851</v>
      </c>
      <c r="D52" s="172" t="s">
        <v>6852</v>
      </c>
      <c r="E52" s="20" t="str">
        <f ca="1">IF($F52="-", "追加", VLOOKUP($A52, summary!$H:$O, 6, FALSE))</f>
        <v>improved_nutrition</v>
      </c>
      <c r="F52" s="20" t="str">
        <f ca="1">IF(VLOOKUP($A52, summary!$H:$O, 7, FALSE)="追加", "-", VLOOKUP($A52, summary!$H:$O, 7, FALSE))</f>
        <v>褥瘡ケア計画　栄養状態改善</v>
      </c>
      <c r="G52" s="172" t="s">
        <v>5214</v>
      </c>
      <c r="H52" s="172" t="s">
        <v>6255</v>
      </c>
      <c r="I52" s="172">
        <v>200</v>
      </c>
      <c r="J52" s="225"/>
      <c r="K52" s="405"/>
      <c r="L52" s="19"/>
      <c r="M52" s="45"/>
      <c r="N52" s="225"/>
      <c r="O52" s="260"/>
      <c r="P52" s="377" t="s">
        <v>5681</v>
      </c>
      <c r="Q52" s="308" t="s">
        <v>5336</v>
      </c>
    </row>
    <row r="53" spans="1:17" s="8" customFormat="1" ht="56.25">
      <c r="A53" s="20" t="str" cm="1">
        <f t="array" aca="1" ref="A53" ca="1">VLOOKUP(RIGHT(CELL("filename",$B50),LEN(CELL("filename",$B50))-FIND("]",CELL("filename",$B50))),'外部インタフェース一覧(計算用)'!$B:$G,6,FALSE)&amp;"_"&amp;$C53&amp;"_new"</f>
        <v>BEDSORE_MEASURE_CARE_PLAN_2024_FORM_0500_2021_rehabilitation_new</v>
      </c>
      <c r="B53" s="359">
        <f t="shared" si="0"/>
        <v>50</v>
      </c>
      <c r="C53" s="172" t="s">
        <v>3457</v>
      </c>
      <c r="D53" s="172" t="s">
        <v>6853</v>
      </c>
      <c r="E53" s="20" t="str">
        <f ca="1">IF($F53="-", "追加", VLOOKUP($A53, summary!$H:$O, 6, FALSE))</f>
        <v>rehabilitation</v>
      </c>
      <c r="F53" s="20" t="str">
        <f ca="1">IF(VLOOKUP($A53, summary!$H:$O, 7, FALSE)="追加", "-", VLOOKUP($A53, summary!$H:$O, 7, FALSE))</f>
        <v>褥瘡ケア計画　リハビリテーション</v>
      </c>
      <c r="G53" s="172" t="s">
        <v>5214</v>
      </c>
      <c r="H53" s="172" t="s">
        <v>6255</v>
      </c>
      <c r="I53" s="172">
        <v>200</v>
      </c>
      <c r="J53" s="225"/>
      <c r="K53" s="405"/>
      <c r="L53" s="19"/>
      <c r="M53" s="45"/>
      <c r="N53" s="225"/>
      <c r="O53" s="260"/>
      <c r="P53" s="377" t="s">
        <v>5681</v>
      </c>
      <c r="Q53" s="308" t="s">
        <v>5336</v>
      </c>
    </row>
    <row r="54" spans="1:17" s="8" customFormat="1" ht="56.25">
      <c r="A54" s="20" t="str" cm="1">
        <f t="array" aca="1" ref="A54" ca="1">VLOOKUP(RIGHT(CELL("filename",$B51),LEN(CELL("filename",$B51))-FIND("]",CELL("filename",$B51))),'外部インタフェース一覧(計算用)'!$B:$G,6,FALSE)&amp;"_"&amp;$C54&amp;"_new"</f>
        <v>BEDSORE_MEASURE_CARE_PLAN_2024_FORM_0500_2021_bedsore_other_new</v>
      </c>
      <c r="B54" s="359">
        <f t="shared" si="0"/>
        <v>51</v>
      </c>
      <c r="C54" s="172" t="s">
        <v>3459</v>
      </c>
      <c r="D54" s="172" t="s">
        <v>6854</v>
      </c>
      <c r="E54" s="20" t="str">
        <f ca="1">IF($F54="-", "追加", VLOOKUP($A54, summary!$H:$O, 6, FALSE))</f>
        <v>bedsore_other</v>
      </c>
      <c r="F54" s="20" t="str">
        <f ca="1">IF(VLOOKUP($A54, summary!$H:$O, 7, FALSE)="追加", "-", VLOOKUP($A54, summary!$H:$O, 7, FALSE))</f>
        <v>褥瘡ケア計画　その他</v>
      </c>
      <c r="G54" s="172" t="s">
        <v>5214</v>
      </c>
      <c r="H54" s="172" t="s">
        <v>6255</v>
      </c>
      <c r="I54" s="172">
        <v>200</v>
      </c>
      <c r="J54" s="225"/>
      <c r="K54" s="405"/>
      <c r="L54" s="19"/>
      <c r="M54" s="45"/>
      <c r="N54" s="225"/>
      <c r="O54" s="192" t="s">
        <v>6855</v>
      </c>
      <c r="P54" s="377" t="s">
        <v>5681</v>
      </c>
      <c r="Q54" s="308" t="s">
        <v>5336</v>
      </c>
    </row>
    <row r="55" spans="1:17" ht="56.25">
      <c r="A55" s="20" t="str" cm="1">
        <f t="array" aca="1" ref="A55" ca="1">VLOOKUP(RIGHT(CELL("filename",$B52),LEN(CELL("filename",$B52))-FIND("]",CELL("filename",$B52))),'外部インタフェース一覧(計算用)'!$B:$G,6,FALSE)&amp;"_"&amp;$C55&amp;"_new"</f>
        <v>BEDSORE_MEASURE_CARE_PLAN_2024_FORM_0500_2021_version_new</v>
      </c>
      <c r="B55" s="359">
        <f t="shared" si="0"/>
        <v>52</v>
      </c>
      <c r="C55" s="172" t="s">
        <v>265</v>
      </c>
      <c r="D55" s="173" t="s">
        <v>5483</v>
      </c>
      <c r="E55" s="20" t="str">
        <f ca="1">IF($F55="-", "追加", VLOOKUP($A55, summary!$H:$O, 6, FALSE))</f>
        <v>version</v>
      </c>
      <c r="F55" s="20" t="str">
        <f ca="1">IF(VLOOKUP($A55, summary!$H:$O, 7, FALSE)="追加", "-", VLOOKUP($A55, summary!$H:$O, 7, FALSE))</f>
        <v>バージョン番号</v>
      </c>
      <c r="G55" s="172" t="s">
        <v>5214</v>
      </c>
      <c r="H55" s="172" t="s">
        <v>5299</v>
      </c>
      <c r="I55" s="172">
        <v>4</v>
      </c>
      <c r="J55" s="225"/>
      <c r="K55" s="405" t="s">
        <v>5216</v>
      </c>
      <c r="L55" s="19"/>
      <c r="M55" s="45"/>
      <c r="N55" s="407" t="s">
        <v>6856</v>
      </c>
      <c r="O55" s="239"/>
      <c r="P55" s="228" t="s">
        <v>5485</v>
      </c>
      <c r="Q55" s="197" t="s">
        <v>5486</v>
      </c>
    </row>
  </sheetData>
  <autoFilter ref="B3:P55" xr:uid="{00000000-0009-0000-0000-000012000000}"/>
  <phoneticPr fontId="4"/>
  <dataValidations count="2">
    <dataValidation type="list" allowBlank="1" showInputMessage="1" sqref="K4:K55" xr:uid="{DC0D0870-3A7D-48DA-954A-5BE98131DDDC}">
      <formula1>"◎,○,●"</formula1>
    </dataValidation>
    <dataValidation showInputMessage="1" sqref="H8 G38:H55 G33:H34 B4:B55" xr:uid="{9A063465-12D9-4994-A5F3-EFB0749AB68E}"/>
  </dataValidations>
  <hyperlinks>
    <hyperlink ref="P1" location="外部インタフェース一覧!A1" display="外部インターフェース一覧へ" xr:uid="{80583D97-9BA4-4A95-89C8-879EDA3961F0}"/>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64614-4DE3-4732-8660-EB5DA2F28DA7}">
  <sheetPr codeName="Sheet20">
    <pageSetUpPr fitToPage="1"/>
  </sheetPr>
  <dimension ref="A1:CN27"/>
  <sheetViews>
    <sheetView view="pageBreakPreview" zoomScaleNormal="70" zoomScaleSheetLayoutView="100" workbookViewId="0">
      <pane ySplit="3" topLeftCell="A4" activePane="bottomLeft" state="frozen"/>
      <selection activeCell="G1" sqref="G1"/>
      <selection pane="bottomLeft"/>
    </sheetView>
  </sheetViews>
  <sheetFormatPr defaultColWidth="9" defaultRowHeight="13.5"/>
  <cols>
    <col min="1" max="1" width="24.75" style="6" hidden="1" customWidth="1"/>
    <col min="2" max="2" width="5.125" style="6" customWidth="1"/>
    <col min="3" max="3" width="14.5" style="6" customWidth="1"/>
    <col min="4" max="4" width="23.875" style="6" bestFit="1" customWidth="1"/>
    <col min="5" max="6" width="25" style="6" customWidth="1"/>
    <col min="7" max="7" width="9" style="6" customWidth="1"/>
    <col min="8" max="11" width="8.875" style="6" customWidth="1"/>
    <col min="12" max="12" width="8.875" style="127" customWidth="1"/>
    <col min="13" max="13" width="12.875" style="6" customWidth="1"/>
    <col min="14" max="14" width="26" style="6" customWidth="1"/>
    <col min="15" max="16" width="38" style="6" customWidth="1"/>
    <col min="17" max="17" width="37.125" style="223" bestFit="1" customWidth="1"/>
    <col min="18" max="16384" width="9" style="6"/>
  </cols>
  <sheetData>
    <row r="1" spans="1:92" ht="23.45" customHeight="1">
      <c r="B1" s="25" t="s">
        <v>6857</v>
      </c>
      <c r="K1" s="25" t="s">
        <v>5195</v>
      </c>
      <c r="L1" s="6"/>
      <c r="P1" s="222" t="s">
        <v>5196</v>
      </c>
    </row>
    <row r="2" spans="1:92" ht="21" customHeight="1">
      <c r="K2" s="25" t="s">
        <v>5197</v>
      </c>
      <c r="L2" s="6"/>
      <c r="P2" s="222"/>
    </row>
    <row r="3" spans="1:92"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92" s="8" customFormat="1" ht="34.5" thickTop="1">
      <c r="A4" s="20" t="str" cm="1">
        <f t="array" aca="1" ref="A4" ca="1">VLOOKUP(RIGHT(CELL("filename",$B1),LEN(CELL("filename",$B1))-FIND("]",CELL("filename",$B1))),'外部インタフェース一覧(計算用)'!$B:$G,6,FALSE)&amp;"_"&amp;$C4&amp;"_new"</f>
        <v>EXCRETION_SUPPORT_PLAN_2024_FORM_0600_2021_care_facility_id_new</v>
      </c>
      <c r="B4" s="70">
        <f>ROW(B4)-3</f>
        <v>1</v>
      </c>
      <c r="C4" s="69" t="s">
        <v>223</v>
      </c>
      <c r="D4" s="172" t="s">
        <v>5289</v>
      </c>
      <c r="E4" s="20" t="str">
        <f ca="1">IF($F4="-", "追加", VLOOKUP($A4, summary!$H:$O, 6, FALSE))</f>
        <v>care_facility_id</v>
      </c>
      <c r="F4" s="20" t="str">
        <f ca="1">IF(VLOOKUP($A4, summary!$H:$O, 7, FALSE)="追加", "-", VLOOKUP($A4, summary!$H:$O, 7, FALSE))</f>
        <v>事業所番号</v>
      </c>
      <c r="G4" s="241" t="s">
        <v>5214</v>
      </c>
      <c r="H4" s="69" t="s">
        <v>5511</v>
      </c>
      <c r="I4" s="69">
        <v>10</v>
      </c>
      <c r="J4" s="225"/>
      <c r="K4" s="18" t="s">
        <v>5216</v>
      </c>
      <c r="L4" s="318"/>
      <c r="M4" s="19"/>
      <c r="N4" s="19"/>
      <c r="O4" s="19" t="s">
        <v>5291</v>
      </c>
      <c r="P4" s="373" t="s">
        <v>5292</v>
      </c>
      <c r="Q4" s="408" t="s">
        <v>5293</v>
      </c>
    </row>
    <row r="5" spans="1:92" s="8" customFormat="1" ht="34.5" thickTop="1">
      <c r="A5" s="20" t="str" cm="1">
        <f t="array" aca="1" ref="A5" ca="1">VLOOKUP(RIGHT(CELL("filename",$B2),LEN(CELL("filename",$B2))-FIND("]",CELL("filename",$B2))),'外部インタフェース一覧(計算用)'!$B:$G,6,FALSE)&amp;"_"&amp;$C5&amp;"_new"</f>
        <v>EXCRETION_SUPPORT_PLAN_2024_FORM_0600_2021_service_code_new</v>
      </c>
      <c r="B5" s="70">
        <f t="shared" ref="B5:B27" si="0">B4+1</f>
        <v>2</v>
      </c>
      <c r="C5" s="69" t="s">
        <v>225</v>
      </c>
      <c r="D5" s="225" t="s">
        <v>5294</v>
      </c>
      <c r="E5" s="20" t="str">
        <f ca="1">IF($F5="-", "追加", VLOOKUP($A5, summary!$H:$O, 6, FALSE))</f>
        <v>service_code</v>
      </c>
      <c r="F5" s="20" t="str">
        <f ca="1">IF(VLOOKUP($A5, summary!$H:$O, 7, FALSE)="追加", "-", VLOOKUP($A5, summary!$H:$O, 7, FALSE))</f>
        <v>サービス種類コード</v>
      </c>
      <c r="G5" s="69" t="s">
        <v>5214</v>
      </c>
      <c r="H5" s="69" t="s">
        <v>5511</v>
      </c>
      <c r="I5" s="69">
        <v>2</v>
      </c>
      <c r="J5" s="225"/>
      <c r="K5" s="18" t="s">
        <v>5216</v>
      </c>
      <c r="L5" s="318"/>
      <c r="M5" s="19"/>
      <c r="N5" s="19"/>
      <c r="O5" s="19"/>
      <c r="P5" s="373" t="s">
        <v>5292</v>
      </c>
      <c r="Q5" s="408" t="s">
        <v>5296</v>
      </c>
    </row>
    <row r="6" spans="1:92" s="8" customFormat="1" ht="34.5" thickTop="1">
      <c r="A6" s="20" t="str" cm="1">
        <f t="array" aca="1" ref="A6" ca="1">VLOOKUP(RIGHT(CELL("filename",$B3),LEN(CELL("filename",$B3))-FIND("]",CELL("filename",$B3))),'外部インタフェース一覧(計算用)'!$B:$G,6,FALSE)&amp;"_"&amp;$C6&amp;"_new"</f>
        <v>EXCRETION_SUPPORT_PLAN_2024_FORM_0600_2021_insurer_no_new</v>
      </c>
      <c r="B6" s="70">
        <f t="shared" si="0"/>
        <v>3</v>
      </c>
      <c r="C6" s="69" t="s">
        <v>229</v>
      </c>
      <c r="D6" s="197" t="s">
        <v>5297</v>
      </c>
      <c r="E6" s="20" t="str">
        <f ca="1">IF($F6="-", "追加", VLOOKUP($A6, summary!$H:$O, 6, FALSE))</f>
        <v>insurer_no</v>
      </c>
      <c r="F6" s="20" t="str">
        <f ca="1">IF(VLOOKUP($A6, summary!$H:$O, 7, FALSE)="追加", "-", VLOOKUP($A6, summary!$H:$O, 7, FALSE))</f>
        <v>保険者番号</v>
      </c>
      <c r="G6" s="241" t="s">
        <v>5214</v>
      </c>
      <c r="H6" s="69" t="s">
        <v>5312</v>
      </c>
      <c r="I6" s="69">
        <v>6</v>
      </c>
      <c r="J6" s="225"/>
      <c r="K6" s="18" t="s">
        <v>5216</v>
      </c>
      <c r="L6" s="318"/>
      <c r="M6" s="19"/>
      <c r="N6" s="19"/>
      <c r="O6" s="19"/>
      <c r="P6" s="19"/>
      <c r="Q6" s="408" t="s">
        <v>5300</v>
      </c>
    </row>
    <row r="7" spans="1:92" s="8" customFormat="1" ht="45.75" thickTop="1">
      <c r="A7" s="20" t="str" cm="1">
        <f t="array" aca="1" ref="A7" ca="1">VLOOKUP(RIGHT(CELL("filename",$B4),LEN(CELL("filename",$B4))-FIND("]",CELL("filename",$B4))),'外部インタフェース一覧(計算用)'!$B:$G,6,FALSE)&amp;"_"&amp;$C7&amp;"_new"</f>
        <v>EXCRETION_SUPPORT_PLAN_2024_FORM_0600_2021_insured_no_new</v>
      </c>
      <c r="B7" s="70">
        <f t="shared" si="0"/>
        <v>4</v>
      </c>
      <c r="C7" s="69" t="s">
        <v>231</v>
      </c>
      <c r="D7" s="173" t="s">
        <v>5301</v>
      </c>
      <c r="E7" s="20" t="str">
        <f ca="1">IF($F7="-", "追加", VLOOKUP($A7, summary!$H:$O, 6, FALSE))</f>
        <v>insured_no</v>
      </c>
      <c r="F7" s="20" t="str">
        <f ca="1">IF(VLOOKUP($A7, summary!$H:$O, 7, FALSE)="追加", "-", VLOOKUP($A7, summary!$H:$O, 7, FALSE))</f>
        <v>被保険者番号</v>
      </c>
      <c r="G7" s="241" t="s">
        <v>5214</v>
      </c>
      <c r="H7" s="69" t="s">
        <v>5511</v>
      </c>
      <c r="I7" s="69">
        <v>10</v>
      </c>
      <c r="J7" s="225"/>
      <c r="K7" s="18" t="s">
        <v>5216</v>
      </c>
      <c r="L7" s="318"/>
      <c r="M7" s="19"/>
      <c r="N7" s="19"/>
      <c r="O7" s="373" t="s">
        <v>5228</v>
      </c>
      <c r="P7" s="373" t="s">
        <v>5292</v>
      </c>
      <c r="Q7" s="408" t="s">
        <v>5302</v>
      </c>
    </row>
    <row r="8" spans="1:92" s="8" customFormat="1" ht="79.5" thickTop="1">
      <c r="A8" s="20" t="str" cm="1">
        <f t="array" aca="1" ref="A8" ca="1">VLOOKUP(RIGHT(CELL("filename",$B5),LEN(CELL("filename",$B5))-FIND("]",CELL("filename",$B5))),'外部インタフェース一覧(計算用)'!$B:$G,6,FALSE)&amp;"_"&amp;$C8&amp;"_new"</f>
        <v>EXCRETION_SUPPORT_PLAN_2024_FORM_0600_2021_external_system_management_number_new</v>
      </c>
      <c r="B8" s="70">
        <f t="shared" si="0"/>
        <v>5</v>
      </c>
      <c r="C8" s="338" t="s">
        <v>227</v>
      </c>
      <c r="D8" s="368" t="s">
        <v>5303</v>
      </c>
      <c r="E8" s="20" t="str">
        <f ca="1">IF($F8="-", "追加", VLOOKUP($A8, summary!$H:$O, 6, FALSE))</f>
        <v>external_system_management_number</v>
      </c>
      <c r="F8" s="20" t="str">
        <f ca="1">IF(VLOOKUP($A8, summary!$H:$O, 7, FALSE)="追加", "-", VLOOKUP($A8, summary!$H:$O, 7, FALSE))</f>
        <v>外部システム管理番号</v>
      </c>
      <c r="G8" s="99" t="s">
        <v>5214</v>
      </c>
      <c r="H8" s="231" t="s">
        <v>5290</v>
      </c>
      <c r="I8" s="338">
        <v>150</v>
      </c>
      <c r="J8" s="378"/>
      <c r="K8" s="205" t="s">
        <v>5216</v>
      </c>
      <c r="L8" s="351"/>
      <c r="M8" s="206"/>
      <c r="N8" s="206"/>
      <c r="O8" s="409" t="s">
        <v>6858</v>
      </c>
      <c r="P8" s="206"/>
      <c r="Q8" s="410" t="s">
        <v>5305</v>
      </c>
    </row>
    <row r="9" spans="1:92" s="8" customFormat="1" ht="112.5">
      <c r="A9" s="20" t="str" cm="1">
        <f t="array" aca="1" ref="A9" ca="1">VLOOKUP(RIGHT(CELL("filename",$B6),LEN(CELL("filename",$B6))-FIND("]",CELL("filename",$B6))),'外部インタフェース一覧(計算用)'!$B:$G,6,FALSE)&amp;"_"&amp;$C9&amp;"_new"</f>
        <v>EXCRETION_SUPPORT_PLAN_2024_FORM_0600_2021_care_level_new</v>
      </c>
      <c r="B9" s="70">
        <f t="shared" si="0"/>
        <v>6</v>
      </c>
      <c r="C9" s="49" t="s">
        <v>5771</v>
      </c>
      <c r="D9" s="239" t="s">
        <v>5513</v>
      </c>
      <c r="E9" s="20" t="str">
        <f ca="1">IF($F9="-", "追加", VLOOKUP($A9, summary!$H:$O, 6, FALSE))</f>
        <v>追加</v>
      </c>
      <c r="F9" s="20" t="str">
        <f ca="1">IF(VLOOKUP($A9, summary!$H:$O, 7, FALSE)="追加", "-", VLOOKUP($A9, summary!$H:$O, 7, FALSE))</f>
        <v>-</v>
      </c>
      <c r="G9" s="49" t="s">
        <v>5214</v>
      </c>
      <c r="H9" s="49" t="s">
        <v>5299</v>
      </c>
      <c r="I9" s="49">
        <v>2</v>
      </c>
      <c r="J9" s="49"/>
      <c r="K9" s="209" t="s">
        <v>5216</v>
      </c>
      <c r="L9" s="209"/>
      <c r="M9" s="46"/>
      <c r="N9" s="46" t="s">
        <v>5262</v>
      </c>
      <c r="O9" s="264"/>
      <c r="P9" s="262"/>
      <c r="Q9" s="239" t="s">
        <v>5263</v>
      </c>
    </row>
    <row r="10" spans="1:92" s="8" customFormat="1" ht="101.25">
      <c r="A10" s="20" t="str" cm="1">
        <f t="array" aca="1" ref="A10" ca="1">VLOOKUP(RIGHT(CELL("filename",$B7),LEN(CELL("filename",$B7))-FIND("]",CELL("filename",$B7))),'外部インタフェース一覧(計算用)'!$B:$G,6,FALSE)&amp;"_"&amp;$C10&amp;"_new"</f>
        <v>EXCRETION_SUPPORT_PLAN_2024_FORM_0600_2021_impaired_elderly_independence_degree_new</v>
      </c>
      <c r="B10" s="70">
        <f t="shared" si="0"/>
        <v>7</v>
      </c>
      <c r="C10" s="69" t="s">
        <v>253</v>
      </c>
      <c r="D10" s="197" t="s">
        <v>254</v>
      </c>
      <c r="E10" s="20" t="str">
        <f ca="1">IF($F10="-", "追加", VLOOKUP($A10, summary!$H:$O, 6, FALSE))</f>
        <v>追加</v>
      </c>
      <c r="F10" s="20" t="str">
        <f ca="1">IF(VLOOKUP($A10, summary!$H:$O, 7, FALSE)="追加", "-", VLOOKUP($A10, summary!$H:$O, 7, FALSE))</f>
        <v>-</v>
      </c>
      <c r="G10" s="241" t="s">
        <v>5214</v>
      </c>
      <c r="H10" s="69" t="s">
        <v>5312</v>
      </c>
      <c r="I10" s="69">
        <v>1</v>
      </c>
      <c r="J10" s="225" t="s">
        <v>6859</v>
      </c>
      <c r="K10" s="209" t="s">
        <v>5216</v>
      </c>
      <c r="L10" s="318"/>
      <c r="M10" s="225"/>
      <c r="N10" s="192" t="s">
        <v>5315</v>
      </c>
      <c r="O10" s="377"/>
      <c r="P10" s="225"/>
      <c r="Q10" s="264" t="s">
        <v>6860</v>
      </c>
    </row>
    <row r="11" spans="1:92" s="8" customFormat="1" ht="90">
      <c r="A11" s="20" t="str" cm="1">
        <f t="array" aca="1" ref="A11" ca="1">VLOOKUP(RIGHT(CELL("filename",$B8),LEN(CELL("filename",$B8))-FIND("]",CELL("filename",$B8))),'外部インタフェース一覧(計算用)'!$B:$G,6,FALSE)&amp;"_"&amp;$C11&amp;"_new"</f>
        <v>EXCRETION_SUPPORT_PLAN_2024_FORM_0600_2021_dementia_elderly_independence_degree_new</v>
      </c>
      <c r="B11" s="70">
        <f t="shared" si="0"/>
        <v>8</v>
      </c>
      <c r="C11" s="69" t="s">
        <v>255</v>
      </c>
      <c r="D11" s="197" t="s">
        <v>256</v>
      </c>
      <c r="E11" s="20" t="str">
        <f ca="1">IF($F11="-", "追加", VLOOKUP($A11, summary!$H:$O, 6, FALSE))</f>
        <v>追加</v>
      </c>
      <c r="F11" s="20" t="str">
        <f ca="1">IF(VLOOKUP($A11, summary!$H:$O, 7, FALSE)="追加", "-", VLOOKUP($A11, summary!$H:$O, 7, FALSE))</f>
        <v>-</v>
      </c>
      <c r="G11" s="241" t="s">
        <v>5214</v>
      </c>
      <c r="H11" s="69" t="s">
        <v>5312</v>
      </c>
      <c r="I11" s="69">
        <v>1</v>
      </c>
      <c r="J11" s="378"/>
      <c r="K11" s="209" t="s">
        <v>5216</v>
      </c>
      <c r="L11" s="318"/>
      <c r="M11" s="19"/>
      <c r="N11" s="93" t="s">
        <v>5318</v>
      </c>
      <c r="O11" s="19"/>
      <c r="P11" s="19"/>
      <c r="Q11" s="408" t="s">
        <v>6860</v>
      </c>
    </row>
    <row r="12" spans="1:92" s="8" customFormat="1" ht="45">
      <c r="A12" s="20" t="str" cm="1">
        <f t="array" aca="1" ref="A12" ca="1">VLOOKUP(RIGHT(CELL("filename",$B9),LEN(CELL("filename",$B9))-FIND("]",CELL("filename",$B9))),'外部インタフェース一覧(計算用)'!$B:$G,6,FALSE)&amp;"_"&amp;$C12&amp;"_new"</f>
        <v>EXCRETION_SUPPORT_PLAN_2024_FORM_0600_2021_evaluate_date_new</v>
      </c>
      <c r="B12" s="70">
        <f t="shared" si="0"/>
        <v>9</v>
      </c>
      <c r="C12" s="175" t="s">
        <v>270</v>
      </c>
      <c r="D12" s="173" t="s">
        <v>271</v>
      </c>
      <c r="E12" s="20" t="str">
        <f ca="1">IF($F12="-", "追加", VLOOKUP($A12, summary!$H:$O, 6, FALSE))</f>
        <v>evaluate_date</v>
      </c>
      <c r="F12" s="20" t="str">
        <f ca="1">IF(VLOOKUP($A12, summary!$H:$O, 7, FALSE)="追加", "-", VLOOKUP($A12, summary!$H:$O, 7, FALSE))</f>
        <v>評価日</v>
      </c>
      <c r="G12" s="366" t="s">
        <v>5214</v>
      </c>
      <c r="H12" s="175" t="s">
        <v>5312</v>
      </c>
      <c r="I12" s="175">
        <v>8</v>
      </c>
      <c r="J12" s="49"/>
      <c r="K12" s="18" t="s">
        <v>5236</v>
      </c>
      <c r="L12" s="318" t="s">
        <v>5248</v>
      </c>
      <c r="M12" s="373" t="s">
        <v>5249</v>
      </c>
      <c r="N12" s="373"/>
      <c r="O12" s="373" t="s">
        <v>5672</v>
      </c>
      <c r="P12" s="373"/>
      <c r="Q12" s="408" t="s">
        <v>5521</v>
      </c>
    </row>
    <row r="13" spans="1:92" s="8" customFormat="1" ht="45">
      <c r="A13" s="20" t="str" cm="1">
        <f t="array" aca="1" ref="A13" ca="1">VLOOKUP(RIGHT(CELL("filename",$B10),LEN(CELL("filename",$B10))-FIND("]",CELL("filename",$B10))),'外部インタフェース一覧(計算用)'!$B:$G,6,FALSE)&amp;"_"&amp;$C13&amp;"_new"</f>
        <v>EXCRETION_SUPPORT_PLAN_2024_FORM_0600_2021_status_new</v>
      </c>
      <c r="B13" s="70">
        <f t="shared" si="0"/>
        <v>10</v>
      </c>
      <c r="C13" s="225" t="s">
        <v>3977</v>
      </c>
      <c r="D13" s="225" t="s">
        <v>3978</v>
      </c>
      <c r="E13" s="20" t="str">
        <f ca="1">IF($F13="-", "追加", VLOOKUP($A13, summary!$H:$O, 6, FALSE))</f>
        <v>追加</v>
      </c>
      <c r="F13" s="20" t="str">
        <f ca="1">IF(VLOOKUP($A13, summary!$H:$O, 7, FALSE)="追加", "-", VLOOKUP($A13, summary!$H:$O, 7, FALSE))</f>
        <v>-</v>
      </c>
      <c r="G13" s="175" t="s">
        <v>5214</v>
      </c>
      <c r="H13" s="175" t="s">
        <v>5312</v>
      </c>
      <c r="I13" s="175">
        <v>1</v>
      </c>
      <c r="J13" s="225"/>
      <c r="K13" s="18" t="s">
        <v>5323</v>
      </c>
      <c r="L13" s="19"/>
      <c r="M13" s="19"/>
      <c r="N13" s="239" t="s">
        <v>6861</v>
      </c>
      <c r="O13" s="373"/>
      <c r="P13" s="373"/>
      <c r="Q13" s="408" t="s">
        <v>5263</v>
      </c>
    </row>
    <row r="14" spans="1:92" s="411" customFormat="1" ht="45">
      <c r="A14" s="20" t="str" cm="1">
        <f t="array" aca="1" ref="A14" ca="1">VLOOKUP(RIGHT(CELL("filename",$B11),LEN(CELL("filename",$B11))-FIND("]",CELL("filename",$B11))),'外部インタフェース一覧(計算用)'!$B:$G,6,FALSE)&amp;"_"&amp;$C14&amp;"_new"</f>
        <v>EXCRETION_SUPPORT_PLAN_2024_FORM_0600_2021_discharge_status_new</v>
      </c>
      <c r="B14" s="70">
        <f t="shared" si="0"/>
        <v>11</v>
      </c>
      <c r="C14" s="175" t="s">
        <v>5061</v>
      </c>
      <c r="D14" s="175" t="s">
        <v>6862</v>
      </c>
      <c r="E14" s="20" t="str">
        <f ca="1">IF($F14="-", "追加", VLOOKUP($A14, summary!$H:$O, 6, FALSE))</f>
        <v>追加</v>
      </c>
      <c r="F14" s="20" t="str">
        <f ca="1">IF(VLOOKUP($A14, summary!$H:$O, 7, FALSE)="追加", "-", VLOOKUP($A14, summary!$H:$O, 7, FALSE))</f>
        <v>-</v>
      </c>
      <c r="G14" s="175" t="s">
        <v>5214</v>
      </c>
      <c r="H14" s="175" t="s">
        <v>5312</v>
      </c>
      <c r="I14" s="175">
        <v>1</v>
      </c>
      <c r="J14" s="175" t="s">
        <v>5324</v>
      </c>
      <c r="K14" s="18" t="s">
        <v>5323</v>
      </c>
      <c r="L14" s="19"/>
      <c r="M14" s="19"/>
      <c r="N14" s="19" t="s">
        <v>6863</v>
      </c>
      <c r="O14" s="19" t="s">
        <v>5291</v>
      </c>
      <c r="P14" s="19"/>
      <c r="Q14" s="372" t="s">
        <v>5501</v>
      </c>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row>
    <row r="15" spans="1:92" s="411" customFormat="1" ht="33.75">
      <c r="A15" s="20" t="str" cm="1">
        <f t="array" aca="1" ref="A15" ca="1">VLOOKUP(RIGHT(CELL("filename",$B12),LEN(CELL("filename",$B12))-FIND("]",CELL("filename",$B12))),'外部インタフェース一覧(計算用)'!$B:$G,6,FALSE)&amp;"_"&amp;$C15&amp;"_new"</f>
        <v>EXCRETION_SUPPORT_PLAN_2024_FORM_0600_2021_urination_control_evaluation_status_new</v>
      </c>
      <c r="B15" s="70">
        <f t="shared" si="0"/>
        <v>12</v>
      </c>
      <c r="C15" s="69" t="s">
        <v>5063</v>
      </c>
      <c r="D15" s="69" t="s">
        <v>6864</v>
      </c>
      <c r="E15" s="20" t="str">
        <f ca="1">IF($F15="-", "追加", VLOOKUP($A15, summary!$H:$O, 6, FALSE))</f>
        <v>追加</v>
      </c>
      <c r="F15" s="20" t="str">
        <f ca="1">IF(VLOOKUP($A15, summary!$H:$O, 7, FALSE)="追加", "-", VLOOKUP($A15, summary!$H:$O, 7, FALSE))</f>
        <v>-</v>
      </c>
      <c r="G15" s="69" t="s">
        <v>5214</v>
      </c>
      <c r="H15" s="69" t="s">
        <v>5312</v>
      </c>
      <c r="I15" s="69">
        <v>1</v>
      </c>
      <c r="J15" s="69" t="s">
        <v>5324</v>
      </c>
      <c r="K15" s="18" t="s">
        <v>5323</v>
      </c>
      <c r="L15" s="19"/>
      <c r="M15" s="19"/>
      <c r="N15" s="19" t="s">
        <v>6865</v>
      </c>
      <c r="O15" s="19" t="s">
        <v>5291</v>
      </c>
      <c r="P15" s="19"/>
      <c r="Q15" s="372" t="s">
        <v>5501</v>
      </c>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row>
    <row r="16" spans="1:92" s="411" customFormat="1" ht="45">
      <c r="A16" s="20" t="str" cm="1">
        <f t="array" aca="1" ref="A16" ca="1">VLOOKUP(RIGHT(CELL("filename",$B13),LEN(CELL("filename",$B13))-FIND("]",CELL("filename",$B13))),'外部インタフェース一覧(計算用)'!$B:$G,6,FALSE)&amp;"_"&amp;$C16&amp;"_new"</f>
        <v>EXCRETION_SUPPORT_PLAN_2024_FORM_0600_2021_defecation_control_evaluation_status_new</v>
      </c>
      <c r="B16" s="70">
        <f t="shared" si="0"/>
        <v>13</v>
      </c>
      <c r="C16" s="69" t="s">
        <v>5065</v>
      </c>
      <c r="D16" s="69" t="s">
        <v>6866</v>
      </c>
      <c r="E16" s="20" t="str">
        <f ca="1">IF($F16="-", "追加", VLOOKUP($A16, summary!$H:$O, 6, FALSE))</f>
        <v>追加</v>
      </c>
      <c r="F16" s="20" t="str">
        <f ca="1">IF(VLOOKUP($A16, summary!$H:$O, 7, FALSE)="追加", "-", VLOOKUP($A16, summary!$H:$O, 7, FALSE))</f>
        <v>-</v>
      </c>
      <c r="G16" s="69" t="s">
        <v>5214</v>
      </c>
      <c r="H16" s="69" t="s">
        <v>5312</v>
      </c>
      <c r="I16" s="69">
        <v>1</v>
      </c>
      <c r="J16" s="69" t="s">
        <v>5324</v>
      </c>
      <c r="K16" s="18" t="s">
        <v>5323</v>
      </c>
      <c r="L16" s="19"/>
      <c r="M16" s="19"/>
      <c r="N16" s="19" t="s">
        <v>6863</v>
      </c>
      <c r="O16" s="19" t="s">
        <v>5291</v>
      </c>
      <c r="P16" s="19"/>
      <c r="Q16" s="372" t="s">
        <v>5501</v>
      </c>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row>
    <row r="17" spans="1:17" s="8" customFormat="1" ht="33.75">
      <c r="A17" s="20" t="str" cm="1">
        <f t="array" aca="1" ref="A17" ca="1">VLOOKUP(RIGHT(CELL("filename",$B14),LEN(CELL("filename",$B14))-FIND("]",CELL("filename",$B14))),'外部インタフェース一覧(計算用)'!$B:$G,6,FALSE)&amp;"_"&amp;$C17&amp;"_new"</f>
        <v>EXCRETION_SUPPORT_PLAN_2024_FORM_0600_2021_excretion_status_new</v>
      </c>
      <c r="B17" s="70">
        <f t="shared" si="0"/>
        <v>14</v>
      </c>
      <c r="C17" s="175" t="s">
        <v>5067</v>
      </c>
      <c r="D17" s="175" t="s">
        <v>6867</v>
      </c>
      <c r="E17" s="20" t="str">
        <f ca="1">IF($F17="-", "追加", VLOOKUP($A17, summary!$H:$O, 6, FALSE))</f>
        <v>追加</v>
      </c>
      <c r="F17" s="20" t="str">
        <f ca="1">IF(VLOOKUP($A17, summary!$H:$O, 7, FALSE)="追加", "-", VLOOKUP($A17, summary!$H:$O, 7, FALSE))</f>
        <v>-</v>
      </c>
      <c r="G17" s="175" t="s">
        <v>5214</v>
      </c>
      <c r="H17" s="175" t="s">
        <v>5312</v>
      </c>
      <c r="I17" s="175">
        <v>1</v>
      </c>
      <c r="J17" s="175" t="s">
        <v>5324</v>
      </c>
      <c r="K17" s="18" t="s">
        <v>5369</v>
      </c>
      <c r="L17" s="19"/>
      <c r="M17" s="19"/>
      <c r="N17" s="19" t="s">
        <v>6868</v>
      </c>
      <c r="O17" s="19" t="s">
        <v>6869</v>
      </c>
      <c r="P17" s="19"/>
      <c r="Q17" s="372" t="s">
        <v>5501</v>
      </c>
    </row>
    <row r="18" spans="1:17" s="8" customFormat="1" ht="78.75">
      <c r="A18" s="20" t="str" cm="1">
        <f t="array" aca="1" ref="A18" ca="1">VLOOKUP(RIGHT(CELL("filename",$B15),LEN(CELL("filename",$B15))-FIND("]",CELL("filename",$B15))),'外部インタフェース一覧(計算用)'!$B:$G,6,FALSE)&amp;"_"&amp;$C18&amp;"_new"</f>
        <v>EXCRETION_SUPPORT_PLAN_2024_FORM_0600_2021_diaper_status_new</v>
      </c>
      <c r="B18" s="70">
        <f t="shared" si="0"/>
        <v>15</v>
      </c>
      <c r="C18" s="69" t="s">
        <v>5069</v>
      </c>
      <c r="D18" s="69" t="s">
        <v>5070</v>
      </c>
      <c r="E18" s="20" t="str">
        <f ca="1">IF($F18="-", "追加", VLOOKUP($A18, summary!$H:$O, 6, FALSE))</f>
        <v>追加</v>
      </c>
      <c r="F18" s="20" t="str">
        <f ca="1">IF(VLOOKUP($A18, summary!$H:$O, 7, FALSE)="追加", "-", VLOOKUP($A18, summary!$H:$O, 7, FALSE))</f>
        <v>-</v>
      </c>
      <c r="G18" s="69" t="s">
        <v>5214</v>
      </c>
      <c r="H18" s="69" t="s">
        <v>5312</v>
      </c>
      <c r="I18" s="69">
        <v>1</v>
      </c>
      <c r="J18" s="69" t="s">
        <v>5324</v>
      </c>
      <c r="K18" s="209" t="s">
        <v>5323</v>
      </c>
      <c r="L18" s="19"/>
      <c r="M18" s="19"/>
      <c r="N18" s="19" t="s">
        <v>6870</v>
      </c>
      <c r="O18" s="19" t="s">
        <v>5291</v>
      </c>
      <c r="P18" s="19"/>
      <c r="Q18" s="372" t="s">
        <v>5501</v>
      </c>
    </row>
    <row r="19" spans="1:17" s="8" customFormat="1" ht="78.75">
      <c r="A19" s="20" t="str" cm="1">
        <f t="array" aca="1" ref="A19" ca="1">VLOOKUP(RIGHT(CELL("filename",$B16),LEN(CELL("filename",$B16))-FIND("]",CELL("filename",$B16))),'外部インタフェース一覧(計算用)'!$B:$G,6,FALSE)&amp;"_"&amp;$C19&amp;"_new"</f>
        <v>EXCRETION_SUPPORT_PLAN_2024_FORM_0600_2021_portable_toilet_status_new</v>
      </c>
      <c r="B19" s="70">
        <f t="shared" si="0"/>
        <v>16</v>
      </c>
      <c r="C19" s="69" t="s">
        <v>2300</v>
      </c>
      <c r="D19" s="69" t="s">
        <v>5071</v>
      </c>
      <c r="E19" s="20" t="str">
        <f ca="1">IF($F19="-", "追加", VLOOKUP($A19, summary!$H:$O, 6, FALSE))</f>
        <v>追加</v>
      </c>
      <c r="F19" s="20" t="str">
        <f ca="1">IF(VLOOKUP($A19, summary!$H:$O, 7, FALSE)="追加", "-", VLOOKUP($A19, summary!$H:$O, 7, FALSE))</f>
        <v>-</v>
      </c>
      <c r="G19" s="69" t="s">
        <v>5214</v>
      </c>
      <c r="H19" s="69" t="s">
        <v>5312</v>
      </c>
      <c r="I19" s="69">
        <v>1</v>
      </c>
      <c r="J19" s="69" t="s">
        <v>5324</v>
      </c>
      <c r="K19" s="209" t="s">
        <v>5323</v>
      </c>
      <c r="L19" s="19"/>
      <c r="M19" s="19"/>
      <c r="N19" s="19" t="s">
        <v>6870</v>
      </c>
      <c r="O19" s="19" t="s">
        <v>5291</v>
      </c>
      <c r="P19" s="19"/>
      <c r="Q19" s="372" t="s">
        <v>5501</v>
      </c>
    </row>
    <row r="20" spans="1:17" s="8" customFormat="1" ht="45">
      <c r="A20" s="20" t="str" cm="1">
        <f t="array" aca="1" ref="A20" ca="1">VLOOKUP(RIGHT(CELL("filename",$B17),LEN(CELL("filename",$B17))-FIND("]",CELL("filename",$B17))),'外部インタフェース一覧(計算用)'!$B:$G,6,FALSE)&amp;"_"&amp;$C20&amp;"_new"</f>
        <v>EXCRETION_SUPPORT_PLAN_2024_FORM_0600_2021_urinary_catheter_status_new</v>
      </c>
      <c r="B20" s="70">
        <f t="shared" si="0"/>
        <v>17</v>
      </c>
      <c r="C20" s="69" t="s">
        <v>5072</v>
      </c>
      <c r="D20" s="69" t="s">
        <v>5073</v>
      </c>
      <c r="E20" s="20" t="str">
        <f ca="1">IF($F20="-", "追加", VLOOKUP($A20, summary!$H:$O, 6, FALSE))</f>
        <v>追加</v>
      </c>
      <c r="F20" s="20" t="str">
        <f ca="1">IF(VLOOKUP($A20, summary!$H:$O, 7, FALSE)="追加", "-", VLOOKUP($A20, summary!$H:$O, 7, FALSE))</f>
        <v>-</v>
      </c>
      <c r="G20" s="69" t="s">
        <v>5214</v>
      </c>
      <c r="H20" s="69" t="s">
        <v>5312</v>
      </c>
      <c r="I20" s="69">
        <v>1</v>
      </c>
      <c r="J20" s="69" t="s">
        <v>5324</v>
      </c>
      <c r="K20" s="209" t="s">
        <v>5323</v>
      </c>
      <c r="L20" s="19"/>
      <c r="M20" s="19"/>
      <c r="N20" s="19" t="s">
        <v>6871</v>
      </c>
      <c r="O20" s="19"/>
      <c r="P20" s="19"/>
      <c r="Q20" s="372" t="s">
        <v>5501</v>
      </c>
    </row>
    <row r="21" spans="1:17" s="8" customFormat="1" ht="45">
      <c r="A21" s="20" t="str" cm="1">
        <f t="array" aca="1" ref="A21" ca="1">VLOOKUP(RIGHT(CELL("filename",$B18),LEN(CELL("filename",$B18))-FIND("]",CELL("filename",$B18))),'外部インタフェース一覧(計算用)'!$B:$G,6,FALSE)&amp;"_"&amp;$C21&amp;"_new"</f>
        <v>EXCRETION_SUPPORT_PLAN_2024_FORM_0600_2021_artificial_anus_status_new</v>
      </c>
      <c r="B21" s="70">
        <f t="shared" si="0"/>
        <v>18</v>
      </c>
      <c r="C21" s="69" t="s">
        <v>5074</v>
      </c>
      <c r="D21" s="69" t="s">
        <v>5075</v>
      </c>
      <c r="E21" s="20" t="str">
        <f ca="1">IF($F21="-", "追加", VLOOKUP($A21, summary!$H:$O, 6, FALSE))</f>
        <v>追加</v>
      </c>
      <c r="F21" s="20" t="str">
        <f ca="1">IF(VLOOKUP($A21, summary!$H:$O, 7, FALSE)="追加", "-", VLOOKUP($A21, summary!$H:$O, 7, FALSE))</f>
        <v>-</v>
      </c>
      <c r="G21" s="69" t="s">
        <v>5214</v>
      </c>
      <c r="H21" s="69" t="s">
        <v>5312</v>
      </c>
      <c r="I21" s="69">
        <v>1</v>
      </c>
      <c r="J21" s="69" t="s">
        <v>5324</v>
      </c>
      <c r="K21" s="209" t="s">
        <v>5323</v>
      </c>
      <c r="L21" s="19"/>
      <c r="M21" s="19"/>
      <c r="N21" s="19" t="s">
        <v>6871</v>
      </c>
      <c r="O21" s="19"/>
      <c r="P21" s="19"/>
      <c r="Q21" s="372" t="s">
        <v>5501</v>
      </c>
    </row>
    <row r="22" spans="1:17" s="8" customFormat="1" ht="45">
      <c r="A22" s="20" t="str" cm="1">
        <f t="array" aca="1" ref="A22" ca="1">VLOOKUP(RIGHT(CELL("filename",$B19),LEN(CELL("filename",$B19))-FIND("]",CELL("filename",$B19))),'外部インタフェース一覧(計算用)'!$B:$G,6,FALSE)&amp;"_"&amp;$C22&amp;"_new"</f>
        <v>EXCRETION_SUPPORT_PLAN_2024_FORM_0600_2021_excretion_induction_status_new</v>
      </c>
      <c r="B22" s="70">
        <f t="shared" si="0"/>
        <v>19</v>
      </c>
      <c r="C22" s="69" t="s">
        <v>5076</v>
      </c>
      <c r="D22" s="69" t="s">
        <v>6872</v>
      </c>
      <c r="E22" s="20" t="str">
        <f ca="1">IF($F22="-", "追加", VLOOKUP($A22, summary!$H:$O, 6, FALSE))</f>
        <v>追加</v>
      </c>
      <c r="F22" s="20" t="str">
        <f ca="1">IF(VLOOKUP($A22, summary!$H:$O, 7, FALSE)="追加", "-", VLOOKUP($A22, summary!$H:$O, 7, FALSE))</f>
        <v>-</v>
      </c>
      <c r="G22" s="69" t="s">
        <v>5214</v>
      </c>
      <c r="H22" s="69" t="s">
        <v>5312</v>
      </c>
      <c r="I22" s="69">
        <v>1</v>
      </c>
      <c r="J22" s="69" t="s">
        <v>5324</v>
      </c>
      <c r="K22" s="209" t="s">
        <v>5323</v>
      </c>
      <c r="L22" s="19"/>
      <c r="M22" s="19"/>
      <c r="N22" s="19" t="s">
        <v>6871</v>
      </c>
      <c r="O22" s="19"/>
      <c r="P22" s="19"/>
      <c r="Q22" s="372" t="s">
        <v>5501</v>
      </c>
    </row>
    <row r="23" spans="1:17" s="8" customFormat="1" ht="45">
      <c r="A23" s="20" t="str" cm="1">
        <f t="array" aca="1" ref="A23" ca="1">VLOOKUP(RIGHT(CELL("filename",$B20),LEN(CELL("filename",$B20))-FIND("]",CELL("filename",$B20))),'外部インタフェース一覧(計算用)'!$B:$G,6,FALSE)&amp;"_"&amp;$C23&amp;"_new"</f>
        <v>EXCRETION_SUPPORT_PLAN_2024_FORM_0600_2021_excretion_necessity_new</v>
      </c>
      <c r="B23" s="70">
        <f t="shared" si="0"/>
        <v>20</v>
      </c>
      <c r="C23" s="69" t="s">
        <v>5078</v>
      </c>
      <c r="D23" s="69" t="s">
        <v>6873</v>
      </c>
      <c r="E23" s="20" t="str">
        <f ca="1">IF($F23="-", "追加", VLOOKUP($A23, summary!$H:$O, 6, FALSE))</f>
        <v>追加</v>
      </c>
      <c r="F23" s="20" t="str">
        <f ca="1">IF(VLOOKUP($A23, summary!$H:$O, 7, FALSE)="追加", "-", VLOOKUP($A23, summary!$H:$O, 7, FALSE))</f>
        <v>-</v>
      </c>
      <c r="G23" s="69" t="s">
        <v>5214</v>
      </c>
      <c r="H23" s="69" t="s">
        <v>5312</v>
      </c>
      <c r="I23" s="69">
        <v>1</v>
      </c>
      <c r="J23" s="69" t="s">
        <v>5324</v>
      </c>
      <c r="K23" s="209" t="s">
        <v>5323</v>
      </c>
      <c r="L23" s="19"/>
      <c r="M23" s="19"/>
      <c r="N23" s="19" t="s">
        <v>6871</v>
      </c>
      <c r="O23" s="19"/>
      <c r="P23" s="19"/>
      <c r="Q23" s="372" t="s">
        <v>5501</v>
      </c>
    </row>
    <row r="24" spans="1:17" s="8" customFormat="1" ht="33.75">
      <c r="A24" s="20" t="str" cm="1">
        <f t="array" aca="1" ref="A24" ca="1">VLOOKUP(RIGHT(CELL("filename",$B21),LEN(CELL("filename",$B21))-FIND("]",CELL("filename",$B21))),'外部インタフェース一覧(計算用)'!$B:$G,6,FALSE)&amp;"_"&amp;$C24&amp;"_new"</f>
        <v>EXCRETION_SUPPORT_PLAN_2024_FORM_0600_2021_excretion_support_reason_new</v>
      </c>
      <c r="B24" s="70">
        <f t="shared" si="0"/>
        <v>21</v>
      </c>
      <c r="C24" s="69" t="s">
        <v>5080</v>
      </c>
      <c r="D24" s="69" t="s">
        <v>6874</v>
      </c>
      <c r="E24" s="20" t="str">
        <f ca="1">IF($F24="-", "追加", VLOOKUP($A24, summary!$H:$O, 6, FALSE))</f>
        <v>追加</v>
      </c>
      <c r="F24" s="20" t="str">
        <f ca="1">IF(VLOOKUP($A24, summary!$H:$O, 7, FALSE)="追加", "-", VLOOKUP($A24, summary!$H:$O, 7, FALSE))</f>
        <v>-</v>
      </c>
      <c r="G24" s="69" t="s">
        <v>5214</v>
      </c>
      <c r="H24" s="69" t="s">
        <v>5334</v>
      </c>
      <c r="I24" s="69">
        <v>200</v>
      </c>
      <c r="J24" s="69" t="s">
        <v>5324</v>
      </c>
      <c r="K24" s="412"/>
      <c r="L24" s="19"/>
      <c r="M24" s="19"/>
      <c r="N24" s="19" t="s">
        <v>5355</v>
      </c>
      <c r="O24" s="19"/>
      <c r="P24" s="19" t="s">
        <v>5335</v>
      </c>
      <c r="Q24" s="179" t="s">
        <v>5811</v>
      </c>
    </row>
    <row r="25" spans="1:17" s="8" customFormat="1" ht="45">
      <c r="A25" s="20" t="str" cm="1">
        <f t="array" aca="1" ref="A25" ca="1">VLOOKUP(RIGHT(CELL("filename",$B22),LEN(CELL("filename",$B22))-FIND("]",CELL("filename",$B22))),'外部インタフェース一覧(計算用)'!$B:$G,6,FALSE)&amp;"_"&amp;$C25&amp;"_new"</f>
        <v>EXCRETION_SUPPORT_PLAN_2024_FORM_0600_2021_create_date_new</v>
      </c>
      <c r="B25" s="70">
        <f t="shared" si="0"/>
        <v>22</v>
      </c>
      <c r="C25" s="69" t="s">
        <v>464</v>
      </c>
      <c r="D25" s="69" t="s">
        <v>6875</v>
      </c>
      <c r="E25" s="20" t="str">
        <f ca="1">IF($F25="-", "追加", VLOOKUP($A25, summary!$H:$O, 6, FALSE))</f>
        <v>追加</v>
      </c>
      <c r="F25" s="20" t="str">
        <f ca="1">IF(VLOOKUP($A25, summary!$H:$O, 7, FALSE)="追加", "-", VLOOKUP($A25, summary!$H:$O, 7, FALSE))</f>
        <v>-</v>
      </c>
      <c r="G25" s="69" t="s">
        <v>5214</v>
      </c>
      <c r="H25" s="69" t="s">
        <v>5312</v>
      </c>
      <c r="I25" s="69">
        <v>8</v>
      </c>
      <c r="J25" s="69" t="s">
        <v>5324</v>
      </c>
      <c r="K25" s="412"/>
      <c r="L25" s="19" t="s">
        <v>5248</v>
      </c>
      <c r="M25" s="19" t="s">
        <v>5249</v>
      </c>
      <c r="N25" s="19"/>
      <c r="O25" s="19" t="s">
        <v>7472</v>
      </c>
      <c r="P25" s="19"/>
      <c r="Q25" s="297" t="s">
        <v>5321</v>
      </c>
    </row>
    <row r="26" spans="1:17" s="8" customFormat="1" ht="33.75">
      <c r="A26" s="20" t="str" cm="1">
        <f t="array" aca="1" ref="A26" ca="1">VLOOKUP(RIGHT(CELL("filename",$B23),LEN(CELL("filename",$B23))-FIND("]",CELL("filename",$B23))),'外部インタフェース一覧(計算用)'!$B:$G,6,FALSE)&amp;"_"&amp;$C26&amp;"_new"</f>
        <v>EXCRETION_SUPPORT_PLAN_2024_FORM_0600_2021_support_program_new</v>
      </c>
      <c r="B26" s="70">
        <f t="shared" si="0"/>
        <v>23</v>
      </c>
      <c r="C26" s="172" t="s">
        <v>3503</v>
      </c>
      <c r="D26" s="172" t="s">
        <v>6876</v>
      </c>
      <c r="E26" s="20" t="str">
        <f ca="1">IF($F26="-", "追加", VLOOKUP($A26, summary!$H:$O, 6, FALSE))</f>
        <v>support_program</v>
      </c>
      <c r="F26" s="20" t="str">
        <f ca="1">IF(VLOOKUP($A26, summary!$H:$O, 7, FALSE)="追加", "-", VLOOKUP($A26, summary!$H:$O, 7, FALSE))</f>
        <v>支援計画</v>
      </c>
      <c r="G26" s="172" t="s">
        <v>5214</v>
      </c>
      <c r="H26" s="172" t="s">
        <v>5415</v>
      </c>
      <c r="I26" s="172">
        <v>200</v>
      </c>
      <c r="J26" s="172"/>
      <c r="K26" s="412"/>
      <c r="L26" s="19"/>
      <c r="M26" s="19"/>
      <c r="N26" s="19" t="s">
        <v>5355</v>
      </c>
      <c r="O26" s="413"/>
      <c r="P26" s="19" t="s">
        <v>5335</v>
      </c>
      <c r="Q26" s="179" t="s">
        <v>5811</v>
      </c>
    </row>
    <row r="27" spans="1:17" s="8" customFormat="1" ht="33.75">
      <c r="A27" s="20" t="str" cm="1">
        <f t="array" aca="1" ref="A27" ca="1">VLOOKUP(RIGHT(CELL("filename",$B24),LEN(CELL("filename",$B24))-FIND("]",CELL("filename",$B24))),'外部インタフェース一覧(計算用)'!$B:$G,6,FALSE)&amp;"_"&amp;$C27&amp;"_new"</f>
        <v>EXCRETION_SUPPORT_PLAN_2024_FORM_0600_2021_version_new</v>
      </c>
      <c r="B27" s="70">
        <f t="shared" si="0"/>
        <v>24</v>
      </c>
      <c r="C27" s="172" t="s">
        <v>265</v>
      </c>
      <c r="D27" s="173" t="s">
        <v>5469</v>
      </c>
      <c r="E27" s="20" t="str">
        <f ca="1">IF($F27="-", "追加", VLOOKUP($A27, summary!$H:$O, 6, FALSE))</f>
        <v>version</v>
      </c>
      <c r="F27" s="20" t="str">
        <f ca="1">IF(VLOOKUP($A27, summary!$H:$O, 7, FALSE)="追加", "-", VLOOKUP($A27, summary!$H:$O, 7, FALSE))</f>
        <v>バージョン番号</v>
      </c>
      <c r="G27" s="172" t="s">
        <v>5214</v>
      </c>
      <c r="H27" s="172" t="s">
        <v>5245</v>
      </c>
      <c r="I27" s="172">
        <v>4</v>
      </c>
      <c r="J27" s="172"/>
      <c r="K27" s="18" t="s">
        <v>5216</v>
      </c>
      <c r="L27" s="19"/>
      <c r="M27" s="19"/>
      <c r="N27" s="331" t="s">
        <v>5470</v>
      </c>
      <c r="O27" s="19" t="s">
        <v>5291</v>
      </c>
      <c r="P27" s="19" t="s">
        <v>5285</v>
      </c>
      <c r="Q27" s="297" t="s">
        <v>5286</v>
      </c>
    </row>
  </sheetData>
  <autoFilter ref="B3:P27" xr:uid="{00000000-0009-0000-0000-000013000000}"/>
  <phoneticPr fontId="4"/>
  <dataValidations count="2">
    <dataValidation showInputMessage="1" sqref="H8 G9:H9 G14:H27 B4:B27" xr:uid="{5AFF2E5A-3477-4BD8-9322-449386E6AA17}"/>
    <dataValidation type="list" allowBlank="1" showInputMessage="1" sqref="K4:K27" xr:uid="{33EEB9E2-8155-421F-B4C9-43BCB993B523}">
      <formula1>"◎,○,●"</formula1>
    </dataValidation>
  </dataValidations>
  <hyperlinks>
    <hyperlink ref="P1" location="外部インタフェース一覧!A1" display="外部インターフェース一覧へ" xr:uid="{F829FF08-A123-4A4E-A1D6-B8B1A8B7DFDB}"/>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DCC5B-2FEA-4BB7-A195-F4B057F4C2C4}">
  <sheetPr codeName="Sheet33">
    <pageSetUpPr fitToPage="1"/>
  </sheetPr>
  <dimension ref="A1:Q96"/>
  <sheetViews>
    <sheetView view="pageBreakPreview" zoomScale="85" zoomScaleNormal="70" zoomScaleSheetLayoutView="85" workbookViewId="0">
      <pane ySplit="3" topLeftCell="A4" activePane="bottomLeft" state="frozen"/>
      <selection activeCell="G1" sqref="G1"/>
      <selection pane="bottomLeft"/>
    </sheetView>
  </sheetViews>
  <sheetFormatPr defaultColWidth="8.625" defaultRowHeight="11.25"/>
  <cols>
    <col min="1" max="1" width="27.25" style="97" hidden="1" customWidth="1"/>
    <col min="2" max="2" width="5.125" style="25" customWidth="1"/>
    <col min="3" max="3" width="14.625" style="25" customWidth="1"/>
    <col min="4" max="6" width="27.625" style="97" customWidth="1"/>
    <col min="7" max="10" width="8.875" style="25" customWidth="1"/>
    <col min="11" max="11" width="8.875" style="100" customWidth="1"/>
    <col min="12" max="12" width="8.875" style="25" customWidth="1"/>
    <col min="13" max="13" width="12.875" style="25" customWidth="1"/>
    <col min="14" max="14" width="26" style="25" customWidth="1"/>
    <col min="15" max="16" width="38" style="25" customWidth="1"/>
    <col min="17" max="17" width="28" style="223" bestFit="1" customWidth="1"/>
    <col min="18" max="16384" width="8.625" style="25"/>
  </cols>
  <sheetData>
    <row r="1" spans="1:17" ht="23.45" customHeight="1">
      <c r="B1" s="25" t="s">
        <v>6877</v>
      </c>
      <c r="K1" s="25" t="s">
        <v>5195</v>
      </c>
      <c r="P1" s="222" t="s">
        <v>5196</v>
      </c>
    </row>
    <row r="2" spans="1:17" s="6" customFormat="1" ht="21" customHeight="1">
      <c r="K2" s="25" t="s">
        <v>5197</v>
      </c>
      <c r="P2" s="222"/>
      <c r="Q2" s="223"/>
    </row>
    <row r="3" spans="1:17" ht="23.25" thickBot="1">
      <c r="A3" s="102" t="s">
        <v>5198</v>
      </c>
      <c r="B3" s="101" t="s">
        <v>84</v>
      </c>
      <c r="C3" s="102" t="s">
        <v>5199</v>
      </c>
      <c r="D3" s="102" t="s">
        <v>5200</v>
      </c>
      <c r="E3" s="168" t="s">
        <v>5201</v>
      </c>
      <c r="F3" s="168" t="s">
        <v>5202</v>
      </c>
      <c r="G3" s="102" t="s">
        <v>5203</v>
      </c>
      <c r="H3" s="102" t="s">
        <v>5766</v>
      </c>
      <c r="I3" s="102" t="s">
        <v>5205</v>
      </c>
      <c r="J3" s="103" t="s">
        <v>5206</v>
      </c>
      <c r="K3" s="102" t="s">
        <v>5207</v>
      </c>
      <c r="L3" s="101" t="s">
        <v>5208</v>
      </c>
      <c r="M3" s="101" t="s">
        <v>5209</v>
      </c>
      <c r="N3" s="102" t="s">
        <v>5210</v>
      </c>
      <c r="O3" s="101" t="s">
        <v>87</v>
      </c>
      <c r="P3" s="104" t="s">
        <v>5211</v>
      </c>
      <c r="Q3" s="414" t="s">
        <v>5288</v>
      </c>
    </row>
    <row r="4" spans="1:17" s="6" customFormat="1" ht="34.5" thickTop="1">
      <c r="A4" s="20" t="str" cm="1">
        <f t="array" aca="1" ref="A4" ca="1">VLOOKUP(RIGHT(CELL("filename",$B1),LEN(CELL("filename",$B1))-FIND("]",CELL("filename",$B1))),'外部インタフェース一覧(計算用)'!$B:$G,6,FALSE)&amp;"_"&amp;$C4&amp;"_new"</f>
        <v>INDEPENDENCE_SUPPORT_PLAN_2024_FORM_0700_2021_care_facility_id_new</v>
      </c>
      <c r="B4" s="171">
        <f>ROW(B4)-3</f>
        <v>1</v>
      </c>
      <c r="C4" s="255" t="s">
        <v>223</v>
      </c>
      <c r="D4" s="252" t="s">
        <v>5289</v>
      </c>
      <c r="E4" s="20" t="str">
        <f ca="1">IF($F4="-", "追加", VLOOKUP($A4, summary!$H:$O, 6, FALSE))</f>
        <v>care_facility_id</v>
      </c>
      <c r="F4" s="20" t="str">
        <f ca="1">IF(VLOOKUP($A4, summary!$H:$O, 7, FALSE)="追加", "-", VLOOKUP($A4, summary!$H:$O, 7, FALSE))</f>
        <v>事業所番号</v>
      </c>
      <c r="G4" s="415" t="s">
        <v>5214</v>
      </c>
      <c r="H4" s="255" t="s">
        <v>5511</v>
      </c>
      <c r="I4" s="255">
        <v>10</v>
      </c>
      <c r="J4" s="258"/>
      <c r="K4" s="257" t="s">
        <v>5216</v>
      </c>
      <c r="L4" s="257"/>
      <c r="M4" s="258"/>
      <c r="N4" s="258"/>
      <c r="O4" s="258" t="s">
        <v>5291</v>
      </c>
      <c r="P4" s="416" t="s">
        <v>5292</v>
      </c>
      <c r="Q4" s="416" t="s">
        <v>5293</v>
      </c>
    </row>
    <row r="5" spans="1:17" s="6" customFormat="1" ht="34.5" thickTop="1">
      <c r="A5" s="20" t="str" cm="1">
        <f t="array" aca="1" ref="A5" ca="1">VLOOKUP(RIGHT(CELL("filename",$B2),LEN(CELL("filename",$B2))-FIND("]",CELL("filename",$B2))),'外部インタフェース一覧(計算用)'!$B:$G,6,FALSE)&amp;"_"&amp;$C5&amp;"_new"</f>
        <v>INDEPENDENCE_SUPPORT_PLAN_2024_FORM_0700_2021_service_code_new</v>
      </c>
      <c r="B5" s="171">
        <f t="shared" ref="B5:B68" si="0">ROW(B5)-3</f>
        <v>2</v>
      </c>
      <c r="C5" s="239" t="s">
        <v>225</v>
      </c>
      <c r="D5" s="49" t="s">
        <v>5294</v>
      </c>
      <c r="E5" s="20" t="str">
        <f ca="1">IF($F5="-", "追加", VLOOKUP($A5, summary!$H:$O, 6, FALSE))</f>
        <v>service_code</v>
      </c>
      <c r="F5" s="20" t="str">
        <f ca="1">IF(VLOOKUP($A5, summary!$H:$O, 7, FALSE)="追加", "-", VLOOKUP($A5, summary!$H:$O, 7, FALSE))</f>
        <v>サービス種類コード</v>
      </c>
      <c r="G5" s="239" t="s">
        <v>5214</v>
      </c>
      <c r="H5" s="239" t="s">
        <v>5511</v>
      </c>
      <c r="I5" s="239">
        <v>2</v>
      </c>
      <c r="J5" s="49"/>
      <c r="K5" s="209" t="s">
        <v>5216</v>
      </c>
      <c r="L5" s="209"/>
      <c r="M5" s="49"/>
      <c r="N5" s="49"/>
      <c r="O5" s="49"/>
      <c r="P5" s="264" t="s">
        <v>5292</v>
      </c>
      <c r="Q5" s="264" t="s">
        <v>5296</v>
      </c>
    </row>
    <row r="6" spans="1:17" s="97" customFormat="1" ht="34.5" thickTop="1">
      <c r="A6" s="20" t="str" cm="1">
        <f t="array" aca="1" ref="A6" ca="1">VLOOKUP(RIGHT(CELL("filename",$B3),LEN(CELL("filename",$B3))-FIND("]",CELL("filename",$B3))),'外部インタフェース一覧(計算用)'!$B:$G,6,FALSE)&amp;"_"&amp;$C6&amp;"_new"</f>
        <v>INDEPENDENCE_SUPPORT_PLAN_2024_FORM_0700_2021_insurer_no_new</v>
      </c>
      <c r="B6" s="171">
        <f t="shared" si="0"/>
        <v>3</v>
      </c>
      <c r="C6" s="239" t="s">
        <v>229</v>
      </c>
      <c r="D6" s="239" t="s">
        <v>5297</v>
      </c>
      <c r="E6" s="20" t="str">
        <f ca="1">IF($F6="-", "追加", VLOOKUP($A6, summary!$H:$O, 6, FALSE))</f>
        <v>insurer_no</v>
      </c>
      <c r="F6" s="20" t="str">
        <f ca="1">IF(VLOOKUP($A6, summary!$H:$O, 7, FALSE)="追加", "-", VLOOKUP($A6, summary!$H:$O, 7, FALSE))</f>
        <v>保険者番号</v>
      </c>
      <c r="G6" s="239" t="s">
        <v>5214</v>
      </c>
      <c r="H6" s="239" t="s">
        <v>5312</v>
      </c>
      <c r="I6" s="239">
        <v>6</v>
      </c>
      <c r="J6" s="49"/>
      <c r="K6" s="209" t="s">
        <v>5216</v>
      </c>
      <c r="L6" s="209"/>
      <c r="M6" s="49"/>
      <c r="N6" s="49"/>
      <c r="O6" s="49"/>
      <c r="P6" s="49"/>
      <c r="Q6" s="264" t="s">
        <v>5300</v>
      </c>
    </row>
    <row r="7" spans="1:17" s="97" customFormat="1" ht="45.75" thickTop="1">
      <c r="A7" s="20" t="str" cm="1">
        <f t="array" aca="1" ref="A7" ca="1">VLOOKUP(RIGHT(CELL("filename",$B4),LEN(CELL("filename",$B4))-FIND("]",CELL("filename",$B4))),'外部インタフェース一覧(計算用)'!$B:$G,6,FALSE)&amp;"_"&amp;$C7&amp;"_new"</f>
        <v>INDEPENDENCE_SUPPORT_PLAN_2024_FORM_0700_2021_insured_no_new</v>
      </c>
      <c r="B7" s="171">
        <f t="shared" si="0"/>
        <v>4</v>
      </c>
      <c r="C7" s="239" t="s">
        <v>231</v>
      </c>
      <c r="D7" s="239" t="s">
        <v>5301</v>
      </c>
      <c r="E7" s="20" t="str">
        <f ca="1">IF($F7="-", "追加", VLOOKUP($A7, summary!$H:$O, 6, FALSE))</f>
        <v>insured_no</v>
      </c>
      <c r="F7" s="20" t="str">
        <f ca="1">IF(VLOOKUP($A7, summary!$H:$O, 7, FALSE)="追加", "-", VLOOKUP($A7, summary!$H:$O, 7, FALSE))</f>
        <v>被保険者番号</v>
      </c>
      <c r="G7" s="239" t="s">
        <v>5214</v>
      </c>
      <c r="H7" s="239" t="s">
        <v>5511</v>
      </c>
      <c r="I7" s="239">
        <v>10</v>
      </c>
      <c r="J7" s="49"/>
      <c r="K7" s="209" t="s">
        <v>5216</v>
      </c>
      <c r="L7" s="209"/>
      <c r="M7" s="49"/>
      <c r="N7" s="49"/>
      <c r="O7" s="264" t="s">
        <v>5228</v>
      </c>
      <c r="P7" s="264" t="s">
        <v>5292</v>
      </c>
      <c r="Q7" s="264" t="s">
        <v>5302</v>
      </c>
    </row>
    <row r="8" spans="1:17" ht="79.5" thickTop="1">
      <c r="A8" s="20" t="str" cm="1">
        <f t="array" aca="1" ref="A8" ca="1">VLOOKUP(RIGHT(CELL("filename",$B5),LEN(CELL("filename",$B5))-FIND("]",CELL("filename",$B5))),'外部インタフェース一覧(計算用)'!$B:$G,6,FALSE)&amp;"_"&amp;$C8&amp;"_new"</f>
        <v>INDEPENDENCE_SUPPORT_PLAN_2024_FORM_0700_2021_external_system_management_number_new</v>
      </c>
      <c r="B8" s="171">
        <f t="shared" si="0"/>
        <v>5</v>
      </c>
      <c r="C8" s="239" t="s">
        <v>227</v>
      </c>
      <c r="D8" s="239" t="s">
        <v>5303</v>
      </c>
      <c r="E8" s="20" t="str">
        <f ca="1">IF($F8="-", "追加", VLOOKUP($A8, summary!$H:$O, 6, FALSE))</f>
        <v>external_system_management_number</v>
      </c>
      <c r="F8" s="20" t="str">
        <f ca="1">IF(VLOOKUP($A8, summary!$H:$O, 7, FALSE)="追加", "-", VLOOKUP($A8, summary!$H:$O, 7, FALSE))</f>
        <v>外部システム管理番号</v>
      </c>
      <c r="G8" s="239" t="s">
        <v>5214</v>
      </c>
      <c r="H8" s="231" t="s">
        <v>5290</v>
      </c>
      <c r="I8" s="239">
        <v>150</v>
      </c>
      <c r="J8" s="49"/>
      <c r="K8" s="209" t="s">
        <v>5216</v>
      </c>
      <c r="L8" s="209"/>
      <c r="M8" s="49"/>
      <c r="N8" s="49"/>
      <c r="O8" s="264" t="s">
        <v>6878</v>
      </c>
      <c r="P8" s="49"/>
      <c r="Q8" s="483" t="s">
        <v>5305</v>
      </c>
    </row>
    <row r="9" spans="1:17" ht="112.5">
      <c r="A9" s="20" t="str" cm="1">
        <f t="array" aca="1" ref="A9" ca="1">VLOOKUP(RIGHT(CELL("filename",$B6),LEN(CELL("filename",$B6))-FIND("]",CELL("filename",$B6))),'外部インタフェース一覧(計算用)'!$B:$G,6,FALSE)&amp;"_"&amp;$C9&amp;"_new"</f>
        <v>INDEPENDENCE_SUPPORT_PLAN_2024_FORM_0700_2021_care_level_new</v>
      </c>
      <c r="B9" s="171">
        <f t="shared" si="0"/>
        <v>6</v>
      </c>
      <c r="C9" s="49" t="s">
        <v>5771</v>
      </c>
      <c r="D9" s="239" t="s">
        <v>5513</v>
      </c>
      <c r="E9" s="20" t="str">
        <f ca="1">IF($F9="-", "追加", VLOOKUP($A9, summary!$H:$O, 6, FALSE))</f>
        <v>追加</v>
      </c>
      <c r="F9" s="20" t="str">
        <f ca="1">IF(VLOOKUP($A9, summary!$H:$O, 7, FALSE)="追加", "-", VLOOKUP($A9, summary!$H:$O, 7, FALSE))</f>
        <v>-</v>
      </c>
      <c r="G9" s="49" t="s">
        <v>5214</v>
      </c>
      <c r="H9" s="49" t="s">
        <v>5299</v>
      </c>
      <c r="I9" s="49">
        <v>2</v>
      </c>
      <c r="J9" s="49"/>
      <c r="K9" s="209" t="s">
        <v>5216</v>
      </c>
      <c r="L9" s="209"/>
      <c r="M9" s="46"/>
      <c r="N9" s="46" t="s">
        <v>5262</v>
      </c>
      <c r="O9" s="264"/>
      <c r="P9" s="262"/>
      <c r="Q9" s="239" t="s">
        <v>5263</v>
      </c>
    </row>
    <row r="10" spans="1:17" ht="101.25">
      <c r="A10" s="20" t="str" cm="1">
        <f t="array" aca="1" ref="A10" ca="1">VLOOKUP(RIGHT(CELL("filename",$B7),LEN(CELL("filename",$B7))-FIND("]",CELL("filename",$B7))),'外部インタフェース一覧(計算用)'!$B:$G,6,FALSE)&amp;"_"&amp;$C10&amp;"_new"</f>
        <v>INDEPENDENCE_SUPPORT_PLAN_2024_FORM_0700_2021_impaired_elderly_independence_degree_new</v>
      </c>
      <c r="B10" s="171">
        <f t="shared" si="0"/>
        <v>7</v>
      </c>
      <c r="C10" s="239" t="s">
        <v>253</v>
      </c>
      <c r="D10" s="239" t="s">
        <v>254</v>
      </c>
      <c r="E10" s="20" t="str">
        <f ca="1">IF($F10="-", "追加", VLOOKUP($A10, summary!$H:$O, 6, FALSE))</f>
        <v>追加</v>
      </c>
      <c r="F10" s="20" t="str">
        <f ca="1">IF(VLOOKUP($A10, summary!$H:$O, 7, FALSE)="追加", "-", VLOOKUP($A10, summary!$H:$O, 7, FALSE))</f>
        <v>-</v>
      </c>
      <c r="G10" s="239" t="s">
        <v>5214</v>
      </c>
      <c r="H10" s="239" t="s">
        <v>5312</v>
      </c>
      <c r="I10" s="239">
        <v>1</v>
      </c>
      <c r="J10" s="264" t="s">
        <v>5324</v>
      </c>
      <c r="K10" s="209" t="s">
        <v>5216</v>
      </c>
      <c r="L10" s="209"/>
      <c r="M10" s="46"/>
      <c r="N10" s="264" t="s">
        <v>5315</v>
      </c>
      <c r="O10" s="49"/>
      <c r="P10" s="49"/>
      <c r="Q10" s="239" t="s">
        <v>5263</v>
      </c>
    </row>
    <row r="11" spans="1:17" ht="90">
      <c r="A11" s="20" t="str" cm="1">
        <f t="array" aca="1" ref="A11" ca="1">VLOOKUP(RIGHT(CELL("filename",$B8),LEN(CELL("filename",$B8))-FIND("]",CELL("filename",$B8))),'外部インタフェース一覧(計算用)'!$B:$G,6,FALSE)&amp;"_"&amp;$C11&amp;"_new"</f>
        <v>INDEPENDENCE_SUPPORT_PLAN_2024_FORM_0700_2021_dementia_elderly_independence_degree_new</v>
      </c>
      <c r="B11" s="171">
        <f t="shared" si="0"/>
        <v>8</v>
      </c>
      <c r="C11" s="239" t="s">
        <v>255</v>
      </c>
      <c r="D11" s="239" t="s">
        <v>256</v>
      </c>
      <c r="E11" s="20" t="str">
        <f ca="1">IF($F11="-", "追加", VLOOKUP($A11, summary!$H:$O, 6, FALSE))</f>
        <v>追加</v>
      </c>
      <c r="F11" s="20" t="str">
        <f ca="1">IF(VLOOKUP($A11, summary!$H:$O, 7, FALSE)="追加", "-", VLOOKUP($A11, summary!$H:$O, 7, FALSE))</f>
        <v>-</v>
      </c>
      <c r="G11" s="239" t="s">
        <v>5214</v>
      </c>
      <c r="H11" s="239" t="s">
        <v>5312</v>
      </c>
      <c r="I11" s="239">
        <v>1</v>
      </c>
      <c r="J11" s="264" t="s">
        <v>5324</v>
      </c>
      <c r="K11" s="209" t="s">
        <v>5216</v>
      </c>
      <c r="L11" s="209"/>
      <c r="M11" s="46"/>
      <c r="N11" s="264" t="s">
        <v>5318</v>
      </c>
      <c r="O11" s="49"/>
      <c r="P11" s="49"/>
      <c r="Q11" s="239" t="s">
        <v>5263</v>
      </c>
    </row>
    <row r="12" spans="1:17" ht="51.75" customHeight="1">
      <c r="A12" s="20" t="str" cm="1">
        <f t="array" aca="1" ref="A12" ca="1">VLOOKUP(RIGHT(CELL("filename",$B9),LEN(CELL("filename",$B9))-FIND("]",CELL("filename",$B9))),'外部インタフェース一覧(計算用)'!$B:$G,6,FALSE)&amp;"_"&amp;$C12&amp;"_new"</f>
        <v>INDEPENDENCE_SUPPORT_PLAN_2024_FORM_0700_2021_evaluate_date_new</v>
      </c>
      <c r="B12" s="171">
        <f t="shared" si="0"/>
        <v>9</v>
      </c>
      <c r="C12" s="239" t="s">
        <v>270</v>
      </c>
      <c r="D12" s="239" t="s">
        <v>271</v>
      </c>
      <c r="E12" s="20" t="str">
        <f ca="1">IF($F12="-", "追加", VLOOKUP($A12, summary!$H:$O, 6, FALSE))</f>
        <v>evaluate_date</v>
      </c>
      <c r="F12" s="20" t="str">
        <f ca="1">IF(VLOOKUP($A12, summary!$H:$O, 7, FALSE)="追加", "-", VLOOKUP($A12, summary!$H:$O, 7, FALSE))</f>
        <v>評価日</v>
      </c>
      <c r="G12" s="239" t="s">
        <v>5214</v>
      </c>
      <c r="H12" s="239" t="s">
        <v>5312</v>
      </c>
      <c r="I12" s="239">
        <v>8</v>
      </c>
      <c r="J12" s="239"/>
      <c r="K12" s="209" t="s">
        <v>5216</v>
      </c>
      <c r="L12" s="209" t="s">
        <v>5519</v>
      </c>
      <c r="M12" s="192" t="s">
        <v>5249</v>
      </c>
      <c r="N12" s="264"/>
      <c r="O12" s="192" t="s">
        <v>7472</v>
      </c>
      <c r="P12" s="264"/>
      <c r="Q12" s="239" t="s">
        <v>5321</v>
      </c>
    </row>
    <row r="13" spans="1:17" ht="33.75">
      <c r="A13" s="20" t="str" cm="1">
        <f t="array" aca="1" ref="A13" ca="1">VLOOKUP(RIGHT(CELL("filename",$B10),LEN(CELL("filename",$B10))-FIND("]",CELL("filename",$B10))),'外部インタフェース一覧(計算用)'!$B:$G,6,FALSE)&amp;"_"&amp;$C13&amp;"_new"</f>
        <v>INDEPENDENCE_SUPPORT_PLAN_2024_FORM_0700_2021_status_new</v>
      </c>
      <c r="B13" s="171">
        <f t="shared" si="0"/>
        <v>10</v>
      </c>
      <c r="C13" s="239" t="s">
        <v>3977</v>
      </c>
      <c r="D13" s="239" t="s">
        <v>3978</v>
      </c>
      <c r="E13" s="20" t="str">
        <f ca="1">IF($F13="-", "追加", VLOOKUP($A13, summary!$H:$O, 6, FALSE))</f>
        <v>追加</v>
      </c>
      <c r="F13" s="20" t="str">
        <f ca="1">IF(VLOOKUP($A13, summary!$H:$O, 7, FALSE)="追加", "-", VLOOKUP($A13, summary!$H:$O, 7, FALSE))</f>
        <v>-</v>
      </c>
      <c r="G13" s="239" t="s">
        <v>5214</v>
      </c>
      <c r="H13" s="239" t="s">
        <v>5312</v>
      </c>
      <c r="I13" s="239">
        <v>1</v>
      </c>
      <c r="J13" s="264" t="s">
        <v>5324</v>
      </c>
      <c r="K13" s="209" t="s">
        <v>5323</v>
      </c>
      <c r="L13" s="209"/>
      <c r="M13" s="46"/>
      <c r="N13" s="264" t="s">
        <v>5325</v>
      </c>
      <c r="O13" s="264"/>
      <c r="P13" s="264"/>
      <c r="Q13" s="239" t="s">
        <v>5263</v>
      </c>
    </row>
    <row r="14" spans="1:17" ht="44.25" customHeight="1">
      <c r="A14" s="20" t="str" cm="1">
        <f t="array" aca="1" ref="A14" ca="1">VLOOKUP(RIGHT(CELL("filename",$B11),LEN(CELL("filename",$B11))-FIND("]",CELL("filename",$B11))),'外部インタフェース一覧(計算用)'!$B:$G,6,FALSE)&amp;"_"&amp;$C14&amp;"_new"</f>
        <v>INDEPENDENCE_SUPPORT_PLAN_2024_FORM_0700_2021_examination_and_treatment_progress_contents_new</v>
      </c>
      <c r="B14" s="171">
        <f t="shared" si="0"/>
        <v>11</v>
      </c>
      <c r="C14" s="239" t="s">
        <v>3526</v>
      </c>
      <c r="D14" s="239" t="s">
        <v>5084</v>
      </c>
      <c r="E14" s="20" t="str">
        <f ca="1">IF($F14="-", "追加", VLOOKUP($A14, summary!$H:$O, 6, FALSE))</f>
        <v>examination_and_treatment_progress_contents</v>
      </c>
      <c r="F14" s="20" t="str">
        <f ca="1">IF(VLOOKUP($A14, summary!$H:$O, 7, FALSE)="追加", "-", VLOOKUP($A14, summary!$H:$O, 7, FALSE))</f>
        <v>生活機能低下の原因となっている傷病または特定疾病の経過及び治療内容</v>
      </c>
      <c r="G14" s="239" t="s">
        <v>5214</v>
      </c>
      <c r="H14" s="239" t="s">
        <v>5334</v>
      </c>
      <c r="I14" s="239">
        <v>200</v>
      </c>
      <c r="J14" s="263"/>
      <c r="K14" s="269"/>
      <c r="L14" s="239"/>
      <c r="M14" s="239"/>
      <c r="N14" s="239"/>
      <c r="O14" s="239"/>
      <c r="P14" s="239" t="s">
        <v>5681</v>
      </c>
      <c r="Q14" s="238" t="s">
        <v>5869</v>
      </c>
    </row>
    <row r="15" spans="1:17" ht="33.75" customHeight="1">
      <c r="A15" s="20" t="str" cm="1">
        <f t="array" aca="1" ref="A15" ca="1">VLOOKUP(RIGHT(CELL("filename",$B12),LEN(CELL("filename",$B12))-FIND("]",CELL("filename",$B12))),'外部インタフェース一覧(計算用)'!$B:$G,6,FALSE)&amp;"_"&amp;$C15&amp;"_new"</f>
        <v>INDEPENDENCE_SUPPORT_PLAN_2024_FORM_0700_2021_is_blood_pressure_view_point_new</v>
      </c>
      <c r="B15" s="171">
        <f t="shared" si="0"/>
        <v>12</v>
      </c>
      <c r="C15" s="239" t="s">
        <v>3573</v>
      </c>
      <c r="D15" s="239" t="s">
        <v>5085</v>
      </c>
      <c r="E15" s="20" t="str">
        <f ca="1">IF($F15="-", "追加", VLOOKUP($A15, summary!$H:$O, 6, FALSE))</f>
        <v>is_blood_pressure_view_point</v>
      </c>
      <c r="F15" s="20" t="str">
        <f ca="1">IF(VLOOKUP($A15, summary!$H:$O, 7, FALSE)="追加", "-", VLOOKUP($A15, summary!$H:$O, 7, FALSE))</f>
        <v>医学的観点からの留意事項　血圧</v>
      </c>
      <c r="G15" s="239" t="s">
        <v>5214</v>
      </c>
      <c r="H15" s="239" t="s">
        <v>5312</v>
      </c>
      <c r="I15" s="239">
        <v>1</v>
      </c>
      <c r="J15" s="239" t="s">
        <v>5324</v>
      </c>
      <c r="K15" s="209" t="s">
        <v>5323</v>
      </c>
      <c r="L15" s="239"/>
      <c r="M15" s="239"/>
      <c r="N15" s="239" t="s">
        <v>6501</v>
      </c>
      <c r="O15" s="239"/>
      <c r="P15" s="239"/>
      <c r="Q15" s="238" t="s">
        <v>5263</v>
      </c>
    </row>
    <row r="16" spans="1:17" ht="33.75" customHeight="1">
      <c r="A16" s="20" t="str" cm="1">
        <f t="array" aca="1" ref="A16" ca="1">VLOOKUP(RIGHT(CELL("filename",$B13),LEN(CELL("filename",$B13))-FIND("]",CELL("filename",$B13))),'外部インタフェース一覧(計算用)'!$B:$G,6,FALSE)&amp;"_"&amp;$C16&amp;"_new"</f>
        <v>INDEPENDENCE_SUPPORT_PLAN_2024_FORM_0700_2021_blood_pressure_view_point_notices_new</v>
      </c>
      <c r="B16" s="171">
        <f t="shared" si="0"/>
        <v>13</v>
      </c>
      <c r="C16" s="239" t="s">
        <v>3575</v>
      </c>
      <c r="D16" s="239" t="s">
        <v>5086</v>
      </c>
      <c r="E16" s="20" t="str">
        <f ca="1">IF($F16="-", "追加", VLOOKUP($A16, summary!$H:$O, 6, FALSE))</f>
        <v>blood_pressure_view_point_notices</v>
      </c>
      <c r="F16" s="20" t="str">
        <f ca="1">IF(VLOOKUP($A16, summary!$H:$O, 7, FALSE)="追加", "-", VLOOKUP($A16, summary!$H:$O, 7, FALSE))</f>
        <v>医学的観点からの留意事項　血圧_あり（自由記述）</v>
      </c>
      <c r="G16" s="239" t="s">
        <v>5214</v>
      </c>
      <c r="H16" s="239" t="s">
        <v>5334</v>
      </c>
      <c r="I16" s="239">
        <v>50</v>
      </c>
      <c r="J16" s="239" t="s">
        <v>5324</v>
      </c>
      <c r="K16" s="184"/>
      <c r="L16" s="239"/>
      <c r="M16" s="239"/>
      <c r="N16" s="239"/>
      <c r="O16" s="239" t="str">
        <f>D15&amp;"=1：ありの場合に入力可能"</f>
        <v>現状の評価　医学的観点からの留意事項　血圧=1：ありの場合に入力可能</v>
      </c>
      <c r="P16" s="239" t="s">
        <v>5681</v>
      </c>
      <c r="Q16" s="238" t="s">
        <v>5869</v>
      </c>
    </row>
    <row r="17" spans="1:17" ht="33.75" customHeight="1">
      <c r="A17" s="20" t="str" cm="1">
        <f t="array" aca="1" ref="A17" ca="1">VLOOKUP(RIGHT(CELL("filename",$B14),LEN(CELL("filename",$B14))-FIND("]",CELL("filename",$B14))),'外部インタフェース一覧(計算用)'!$B:$G,6,FALSE)&amp;"_"&amp;$C17&amp;"_new"</f>
        <v>INDEPENDENCE_SUPPORT_PLAN_2024_FORM_0700_2021_eating_view_point_new</v>
      </c>
      <c r="B17" s="171">
        <f t="shared" si="0"/>
        <v>14</v>
      </c>
      <c r="C17" s="239" t="s">
        <v>3577</v>
      </c>
      <c r="D17" s="239" t="s">
        <v>5087</v>
      </c>
      <c r="E17" s="20" t="str">
        <f ca="1">IF($F17="-", "追加", VLOOKUP($A17, summary!$H:$O, 6, FALSE))</f>
        <v>eating_view_point</v>
      </c>
      <c r="F17" s="20" t="str">
        <f ca="1">IF(VLOOKUP($A17, summary!$H:$O, 7, FALSE)="追加", "-", VLOOKUP($A17, summary!$H:$O, 7, FALSE))</f>
        <v>医学的観点からの留意事項　摂食</v>
      </c>
      <c r="G17" s="239" t="s">
        <v>5214</v>
      </c>
      <c r="H17" s="239" t="s">
        <v>5312</v>
      </c>
      <c r="I17" s="239">
        <v>1</v>
      </c>
      <c r="J17" s="239" t="s">
        <v>5324</v>
      </c>
      <c r="K17" s="209" t="s">
        <v>5323</v>
      </c>
      <c r="L17" s="239"/>
      <c r="M17" s="239"/>
      <c r="N17" s="239" t="s">
        <v>6501</v>
      </c>
      <c r="O17" s="239"/>
      <c r="P17" s="239"/>
      <c r="Q17" s="238" t="s">
        <v>5263</v>
      </c>
    </row>
    <row r="18" spans="1:17" ht="33.75" customHeight="1">
      <c r="A18" s="20" t="str" cm="1">
        <f t="array" aca="1" ref="A18" ca="1">VLOOKUP(RIGHT(CELL("filename",$B15),LEN(CELL("filename",$B15))-FIND("]",CELL("filename",$B15))),'外部インタフェース一覧(計算用)'!$B:$G,6,FALSE)&amp;"_"&amp;$C18&amp;"_new"</f>
        <v>INDEPENDENCE_SUPPORT_PLAN_2024_FORM_0700_2021_eating_view_point_notices_new</v>
      </c>
      <c r="B18" s="171">
        <f t="shared" si="0"/>
        <v>15</v>
      </c>
      <c r="C18" s="239" t="s">
        <v>3579</v>
      </c>
      <c r="D18" s="239" t="s">
        <v>5088</v>
      </c>
      <c r="E18" s="20" t="str">
        <f ca="1">IF($F18="-", "追加", VLOOKUP($A18, summary!$H:$O, 6, FALSE))</f>
        <v>eating_view_point_notices</v>
      </c>
      <c r="F18" s="20" t="str">
        <f ca="1">IF(VLOOKUP($A18, summary!$H:$O, 7, FALSE)="追加", "-", VLOOKUP($A18, summary!$H:$O, 7, FALSE))</f>
        <v>医学的観点からの留意事項　摂食_あり（自由記述）</v>
      </c>
      <c r="G18" s="239" t="s">
        <v>5214</v>
      </c>
      <c r="H18" s="239" t="s">
        <v>5334</v>
      </c>
      <c r="I18" s="239">
        <v>50</v>
      </c>
      <c r="J18" s="239" t="s">
        <v>5324</v>
      </c>
      <c r="K18" s="184"/>
      <c r="L18" s="239"/>
      <c r="M18" s="239"/>
      <c r="N18" s="239"/>
      <c r="O18" s="239" t="str">
        <f>D17&amp;"=1：ありの場合に入力可能"</f>
        <v>現状の評価　医学的観点からの留意事項　摂食=1：ありの場合に入力可能</v>
      </c>
      <c r="P18" s="239" t="s">
        <v>5681</v>
      </c>
      <c r="Q18" s="238" t="s">
        <v>5869</v>
      </c>
    </row>
    <row r="19" spans="1:17" ht="33.75" customHeight="1">
      <c r="A19" s="20" t="str" cm="1">
        <f t="array" aca="1" ref="A19" ca="1">VLOOKUP(RIGHT(CELL("filename",$B16),LEN(CELL("filename",$B16))-FIND("]",CELL("filename",$B16))),'外部インタフェース一覧(計算用)'!$B:$G,6,FALSE)&amp;"_"&amp;$C19&amp;"_new"</f>
        <v>INDEPENDENCE_SUPPORT_PLAN_2024_FORM_0700_2021_swallow_view_point_new</v>
      </c>
      <c r="B19" s="171">
        <f t="shared" si="0"/>
        <v>16</v>
      </c>
      <c r="C19" s="239" t="s">
        <v>3581</v>
      </c>
      <c r="D19" s="239" t="s">
        <v>5089</v>
      </c>
      <c r="E19" s="20" t="str">
        <f ca="1">IF($F19="-", "追加", VLOOKUP($A19, summary!$H:$O, 6, FALSE))</f>
        <v>swallow_view_point</v>
      </c>
      <c r="F19" s="20" t="str">
        <f ca="1">IF(VLOOKUP($A19, summary!$H:$O, 7, FALSE)="追加", "-", VLOOKUP($A19, summary!$H:$O, 7, FALSE))</f>
        <v>医学的観点からの留意事項　嚥下</v>
      </c>
      <c r="G19" s="239" t="s">
        <v>5214</v>
      </c>
      <c r="H19" s="239" t="s">
        <v>5312</v>
      </c>
      <c r="I19" s="239">
        <v>1</v>
      </c>
      <c r="J19" s="239" t="s">
        <v>5324</v>
      </c>
      <c r="K19" s="209" t="s">
        <v>5323</v>
      </c>
      <c r="L19" s="239"/>
      <c r="M19" s="239"/>
      <c r="N19" s="239" t="s">
        <v>6501</v>
      </c>
      <c r="O19" s="239"/>
      <c r="P19" s="239"/>
      <c r="Q19" s="238" t="s">
        <v>5263</v>
      </c>
    </row>
    <row r="20" spans="1:17" ht="33.75" customHeight="1">
      <c r="A20" s="20" t="str" cm="1">
        <f t="array" aca="1" ref="A20" ca="1">VLOOKUP(RIGHT(CELL("filename",$B17),LEN(CELL("filename",$B17))-FIND("]",CELL("filename",$B17))),'外部インタフェース一覧(計算用)'!$B:$G,6,FALSE)&amp;"_"&amp;$C20&amp;"_new"</f>
        <v>INDEPENDENCE_SUPPORT_PLAN_2024_FORM_0700_2021_swallow_view_point_notices_new</v>
      </c>
      <c r="B20" s="171">
        <f t="shared" si="0"/>
        <v>17</v>
      </c>
      <c r="C20" s="239" t="s">
        <v>3583</v>
      </c>
      <c r="D20" s="239" t="s">
        <v>5090</v>
      </c>
      <c r="E20" s="20" t="str">
        <f ca="1">IF($F20="-", "追加", VLOOKUP($A20, summary!$H:$O, 6, FALSE))</f>
        <v>swallow_view_point_notices</v>
      </c>
      <c r="F20" s="20" t="str">
        <f ca="1">IF(VLOOKUP($A20, summary!$H:$O, 7, FALSE)="追加", "-", VLOOKUP($A20, summary!$H:$O, 7, FALSE))</f>
        <v>医学的観点からの留意事項　嚥下_あり（自由記述）</v>
      </c>
      <c r="G20" s="239" t="s">
        <v>5214</v>
      </c>
      <c r="H20" s="239" t="s">
        <v>5334</v>
      </c>
      <c r="I20" s="239">
        <v>50</v>
      </c>
      <c r="J20" s="239" t="s">
        <v>5324</v>
      </c>
      <c r="K20" s="184"/>
      <c r="L20" s="239"/>
      <c r="M20" s="239"/>
      <c r="N20" s="239"/>
      <c r="O20" s="239" t="str">
        <f>D19&amp;"=1：ありの場合に入力可能"</f>
        <v>現状の評価　医学的観点からの留意事項　嚥下=1：ありの場合に入力可能</v>
      </c>
      <c r="P20" s="239" t="s">
        <v>5681</v>
      </c>
      <c r="Q20" s="238" t="s">
        <v>5869</v>
      </c>
    </row>
    <row r="21" spans="1:17" ht="33.75" customHeight="1">
      <c r="A21" s="20" t="str" cm="1">
        <f t="array" aca="1" ref="A21" ca="1">VLOOKUP(RIGHT(CELL("filename",$B18),LEN(CELL("filename",$B18))-FIND("]",CELL("filename",$B18))),'外部インタフェース一覧(計算用)'!$B:$G,6,FALSE)&amp;"_"&amp;$C21&amp;"_new"</f>
        <v>INDEPENDENCE_SUPPORT_PLAN_2024_FORM_0700_2021_moving_view_point_new</v>
      </c>
      <c r="B21" s="171">
        <f t="shared" si="0"/>
        <v>18</v>
      </c>
      <c r="C21" s="239" t="s">
        <v>3585</v>
      </c>
      <c r="D21" s="239" t="s">
        <v>5091</v>
      </c>
      <c r="E21" s="20" t="str">
        <f ca="1">IF($F21="-", "追加", VLOOKUP($A21, summary!$H:$O, 6, FALSE))</f>
        <v>moving_view_point</v>
      </c>
      <c r="F21" s="20" t="str">
        <f ca="1">IF(VLOOKUP($A21, summary!$H:$O, 7, FALSE)="追加", "-", VLOOKUP($A21, summary!$H:$O, 7, FALSE))</f>
        <v>医学的観点からの留意事項　移動</v>
      </c>
      <c r="G21" s="239" t="s">
        <v>5214</v>
      </c>
      <c r="H21" s="239" t="s">
        <v>5312</v>
      </c>
      <c r="I21" s="239">
        <v>1</v>
      </c>
      <c r="J21" s="239" t="s">
        <v>5324</v>
      </c>
      <c r="K21" s="209" t="s">
        <v>5323</v>
      </c>
      <c r="L21" s="239"/>
      <c r="M21" s="239"/>
      <c r="N21" s="239" t="s">
        <v>6501</v>
      </c>
      <c r="O21" s="239"/>
      <c r="P21" s="239"/>
      <c r="Q21" s="238" t="s">
        <v>5263</v>
      </c>
    </row>
    <row r="22" spans="1:17" ht="33.75" customHeight="1">
      <c r="A22" s="20" t="str" cm="1">
        <f t="array" aca="1" ref="A22" ca="1">VLOOKUP(RIGHT(CELL("filename",$B19),LEN(CELL("filename",$B19))-FIND("]",CELL("filename",$B19))),'外部インタフェース一覧(計算用)'!$B:$G,6,FALSE)&amp;"_"&amp;$C22&amp;"_new"</f>
        <v>INDEPENDENCE_SUPPORT_PLAN_2024_FORM_0700_2021_moving_view_point_notices_new</v>
      </c>
      <c r="B22" s="171">
        <f t="shared" si="0"/>
        <v>19</v>
      </c>
      <c r="C22" s="239" t="s">
        <v>3587</v>
      </c>
      <c r="D22" s="239" t="s">
        <v>5092</v>
      </c>
      <c r="E22" s="20" t="str">
        <f ca="1">IF($F22="-", "追加", VLOOKUP($A22, summary!$H:$O, 6, FALSE))</f>
        <v>moving_view_point_notices</v>
      </c>
      <c r="F22" s="20" t="str">
        <f ca="1">IF(VLOOKUP($A22, summary!$H:$O, 7, FALSE)="追加", "-", VLOOKUP($A22, summary!$H:$O, 7, FALSE))</f>
        <v>医学的観点からの留意事項　移動_あり（自由記述）</v>
      </c>
      <c r="G22" s="239" t="s">
        <v>5214</v>
      </c>
      <c r="H22" s="239" t="s">
        <v>5334</v>
      </c>
      <c r="I22" s="239">
        <v>50</v>
      </c>
      <c r="J22" s="239" t="s">
        <v>5324</v>
      </c>
      <c r="K22" s="184"/>
      <c r="L22" s="239"/>
      <c r="M22" s="239"/>
      <c r="N22" s="239"/>
      <c r="O22" s="239" t="str">
        <f>D21&amp;"=1：ありの場合に入力可能"</f>
        <v>現状の評価　医学的観点からの留意事項　移動=1：ありの場合に入力可能</v>
      </c>
      <c r="P22" s="239" t="s">
        <v>5681</v>
      </c>
      <c r="Q22" s="238" t="s">
        <v>5869</v>
      </c>
    </row>
    <row r="23" spans="1:17" ht="33.75" customHeight="1">
      <c r="A23" s="20" t="str" cm="1">
        <f t="array" aca="1" ref="A23" ca="1">VLOOKUP(RIGHT(CELL("filename",$B20),LEN(CELL("filename",$B20))-FIND("]",CELL("filename",$B20))),'外部インタフェース一覧(計算用)'!$B:$G,6,FALSE)&amp;"_"&amp;$C23&amp;"_new"</f>
        <v>INDEPENDENCE_SUPPORT_PLAN_2024_FORM_0700_2021_motion_view_point_new</v>
      </c>
      <c r="B23" s="171">
        <f t="shared" si="0"/>
        <v>20</v>
      </c>
      <c r="C23" s="239" t="s">
        <v>3589</v>
      </c>
      <c r="D23" s="239" t="s">
        <v>5093</v>
      </c>
      <c r="E23" s="20" t="str">
        <f ca="1">IF($F23="-", "追加", VLOOKUP($A23, summary!$H:$O, 6, FALSE))</f>
        <v>motion_view_point</v>
      </c>
      <c r="F23" s="20" t="str">
        <f ca="1">IF(VLOOKUP($A23, summary!$H:$O, 7, FALSE)="追加", "-", VLOOKUP($A23, summary!$H:$O, 7, FALSE))</f>
        <v>医学的観点からの留意事項　運動</v>
      </c>
      <c r="G23" s="239" t="s">
        <v>5214</v>
      </c>
      <c r="H23" s="239" t="s">
        <v>5312</v>
      </c>
      <c r="I23" s="239">
        <v>1</v>
      </c>
      <c r="J23" s="239" t="s">
        <v>5324</v>
      </c>
      <c r="K23" s="209" t="s">
        <v>5323</v>
      </c>
      <c r="L23" s="239"/>
      <c r="M23" s="239"/>
      <c r="N23" s="239" t="s">
        <v>6501</v>
      </c>
      <c r="O23" s="239"/>
      <c r="P23" s="239"/>
      <c r="Q23" s="238" t="s">
        <v>5263</v>
      </c>
    </row>
    <row r="24" spans="1:17" ht="33.75" customHeight="1">
      <c r="A24" s="20" t="str" cm="1">
        <f t="array" aca="1" ref="A24" ca="1">VLOOKUP(RIGHT(CELL("filename",$B21),LEN(CELL("filename",$B21))-FIND("]",CELL("filename",$B21))),'外部インタフェース一覧(計算用)'!$B:$G,6,FALSE)&amp;"_"&amp;$C24&amp;"_new"</f>
        <v>INDEPENDENCE_SUPPORT_PLAN_2024_FORM_0700_2021_motion_view_point_notices_new</v>
      </c>
      <c r="B24" s="171">
        <f t="shared" si="0"/>
        <v>21</v>
      </c>
      <c r="C24" s="239" t="s">
        <v>3591</v>
      </c>
      <c r="D24" s="239" t="s">
        <v>5094</v>
      </c>
      <c r="E24" s="20" t="str">
        <f ca="1">IF($F24="-", "追加", VLOOKUP($A24, summary!$H:$O, 6, FALSE))</f>
        <v>motion_view_point_notices</v>
      </c>
      <c r="F24" s="20" t="str">
        <f ca="1">IF(VLOOKUP($A24, summary!$H:$O, 7, FALSE)="追加", "-", VLOOKUP($A24, summary!$H:$O, 7, FALSE))</f>
        <v>医学的観点からの留意事項　運動_あり（自由記述）</v>
      </c>
      <c r="G24" s="239" t="s">
        <v>5214</v>
      </c>
      <c r="H24" s="239" t="s">
        <v>5334</v>
      </c>
      <c r="I24" s="239">
        <v>50</v>
      </c>
      <c r="J24" s="239" t="s">
        <v>5324</v>
      </c>
      <c r="K24" s="184"/>
      <c r="L24" s="239"/>
      <c r="M24" s="239"/>
      <c r="N24" s="239"/>
      <c r="O24" s="239" t="str">
        <f>D23&amp;"=1：ありの場合に入力可能"</f>
        <v>現状の評価　医学的観点からの留意事項　運動=1：ありの場合に入力可能</v>
      </c>
      <c r="P24" s="239" t="s">
        <v>5681</v>
      </c>
      <c r="Q24" s="238" t="s">
        <v>5869</v>
      </c>
    </row>
    <row r="25" spans="1:17" ht="33.75" customHeight="1">
      <c r="A25" s="20" t="str" cm="1">
        <f t="array" aca="1" ref="A25" ca="1">VLOOKUP(RIGHT(CELL("filename",$B22),LEN(CELL("filename",$B22))-FIND("]",CELL("filename",$B22))),'外部インタフェース一覧(計算用)'!$B:$G,6,FALSE)&amp;"_"&amp;$C25&amp;"_new"</f>
        <v>INDEPENDENCE_SUPPORT_PLAN_2024_FORM_0700_2021_other_view_point_new</v>
      </c>
      <c r="B25" s="171">
        <f t="shared" si="0"/>
        <v>22</v>
      </c>
      <c r="C25" s="239" t="s">
        <v>3593</v>
      </c>
      <c r="D25" s="239" t="s">
        <v>5095</v>
      </c>
      <c r="E25" s="20" t="str">
        <f ca="1">IF($F25="-", "追加", VLOOKUP($A25, summary!$H:$O, 6, FALSE))</f>
        <v>other_view_point</v>
      </c>
      <c r="F25" s="20" t="str">
        <f ca="1">IF(VLOOKUP($A25, summary!$H:$O, 7, FALSE)="追加", "-", VLOOKUP($A25, summary!$H:$O, 7, FALSE))</f>
        <v>医学的観点からの留意事項　その他</v>
      </c>
      <c r="G25" s="239" t="s">
        <v>5214</v>
      </c>
      <c r="H25" s="239" t="s">
        <v>5334</v>
      </c>
      <c r="I25" s="239">
        <v>1</v>
      </c>
      <c r="J25" s="320"/>
      <c r="K25" s="209" t="s">
        <v>5323</v>
      </c>
      <c r="L25" s="239"/>
      <c r="M25" s="239"/>
      <c r="N25" s="239" t="s">
        <v>6501</v>
      </c>
      <c r="O25" s="239"/>
      <c r="P25" s="239"/>
      <c r="Q25" s="238" t="s">
        <v>5263</v>
      </c>
    </row>
    <row r="26" spans="1:17" ht="33.75" customHeight="1">
      <c r="A26" s="20" t="str" cm="1">
        <f t="array" aca="1" ref="A26" ca="1">VLOOKUP(RIGHT(CELL("filename",$B23),LEN(CELL("filename",$B23))-FIND("]",CELL("filename",$B23))),'外部インタフェース一覧(計算用)'!$B:$G,6,FALSE)&amp;"_"&amp;$C26&amp;"_new"</f>
        <v>INDEPENDENCE_SUPPORT_PLAN_2024_FORM_0700_2021_other_view_point_notices_new</v>
      </c>
      <c r="B26" s="171">
        <f t="shared" si="0"/>
        <v>23</v>
      </c>
      <c r="C26" s="239" t="s">
        <v>3595</v>
      </c>
      <c r="D26" s="239" t="s">
        <v>5096</v>
      </c>
      <c r="E26" s="20" t="str">
        <f ca="1">IF($F26="-", "追加", VLOOKUP($A26, summary!$H:$O, 6, FALSE))</f>
        <v>other_view_point_notices</v>
      </c>
      <c r="F26" s="20" t="str">
        <f ca="1">IF(VLOOKUP($A26, summary!$H:$O, 7, FALSE)="追加", "-", VLOOKUP($A26, summary!$H:$O, 7, FALSE))</f>
        <v>医学的観点からの留意事項　その他_あり（自由記述）</v>
      </c>
      <c r="G26" s="239" t="s">
        <v>5214</v>
      </c>
      <c r="H26" s="239" t="s">
        <v>5334</v>
      </c>
      <c r="I26" s="239">
        <v>100</v>
      </c>
      <c r="J26" s="239" t="s">
        <v>5324</v>
      </c>
      <c r="K26" s="184"/>
      <c r="L26" s="239"/>
      <c r="M26" s="239"/>
      <c r="N26" s="239"/>
      <c r="O26" s="239" t="str">
        <f>D25&amp;"=1：ありの場合に入力可能"</f>
        <v>現状の評価　医学的観点からの留意事項　その他=1：ありの場合に入力可能</v>
      </c>
      <c r="P26" s="239" t="s">
        <v>5681</v>
      </c>
      <c r="Q26" s="238" t="s">
        <v>5869</v>
      </c>
    </row>
    <row r="27" spans="1:17" ht="45">
      <c r="A27" s="20" t="str" cm="1">
        <f t="array" aca="1" ref="A27" ca="1">VLOOKUP(RIGHT(CELL("filename",$B24),LEN(CELL("filename",$B24))-FIND("]",CELL("filename",$B24))),'外部インタフェース一覧(計算用)'!$B:$G,6,FALSE)&amp;"_"&amp;$C27&amp;"_new"</f>
        <v>INDEPENDENCE_SUPPORT_PLAN_2024_FORM_0700_2021_turning_over_new</v>
      </c>
      <c r="B27" s="171">
        <f t="shared" si="0"/>
        <v>24</v>
      </c>
      <c r="C27" s="239" t="s">
        <v>3415</v>
      </c>
      <c r="D27" s="239" t="s">
        <v>5097</v>
      </c>
      <c r="E27" s="20" t="str">
        <f ca="1">IF($F27="-", "追加", VLOOKUP($A27, summary!$H:$O, 6, FALSE))</f>
        <v>turning_over</v>
      </c>
      <c r="F27" s="20" t="str">
        <f ca="1">IF(VLOOKUP($A27, summary!$H:$O, 7, FALSE)="追加", "-", VLOOKUP($A27, summary!$H:$O, 7, FALSE))</f>
        <v>基本動作　寝返り</v>
      </c>
      <c r="G27" s="239" t="s">
        <v>5214</v>
      </c>
      <c r="H27" s="239" t="s">
        <v>5312</v>
      </c>
      <c r="I27" s="239">
        <v>1</v>
      </c>
      <c r="J27" s="239" t="s">
        <v>5324</v>
      </c>
      <c r="K27" s="209" t="s">
        <v>5323</v>
      </c>
      <c r="L27" s="239"/>
      <c r="M27" s="239"/>
      <c r="N27" s="239" t="s">
        <v>6578</v>
      </c>
      <c r="O27" s="239"/>
      <c r="P27" s="239"/>
      <c r="Q27" s="238" t="s">
        <v>5263</v>
      </c>
    </row>
    <row r="28" spans="1:17" ht="45">
      <c r="A28" s="20" t="str" cm="1">
        <f t="array" aca="1" ref="A28" ca="1">VLOOKUP(RIGHT(CELL("filename",$B25),LEN(CELL("filename",$B25))-FIND("]",CELL("filename",$B25))),'外部インタフェース一覧(計算用)'!$B:$G,6,FALSE)&amp;"_"&amp;$C28&amp;"_new"</f>
        <v>INDEPENDENCE_SUPPORT_PLAN_2024_FORM_0700_2021_get_up_new</v>
      </c>
      <c r="B28" s="171">
        <f t="shared" si="0"/>
        <v>25</v>
      </c>
      <c r="C28" s="239" t="s">
        <v>3532</v>
      </c>
      <c r="D28" s="239" t="s">
        <v>5098</v>
      </c>
      <c r="E28" s="20" t="str">
        <f ca="1">IF($F28="-", "追加", VLOOKUP($A28, summary!$H:$O, 6, FALSE))</f>
        <v>get_up</v>
      </c>
      <c r="F28" s="20" t="str">
        <f ca="1">IF(VLOOKUP($A28, summary!$H:$O, 7, FALSE)="追加", "-", VLOOKUP($A28, summary!$H:$O, 7, FALSE))</f>
        <v>基本動作　起き上がり</v>
      </c>
      <c r="G28" s="239" t="s">
        <v>5214</v>
      </c>
      <c r="H28" s="239" t="s">
        <v>5312</v>
      </c>
      <c r="I28" s="239">
        <v>1</v>
      </c>
      <c r="J28" s="239" t="s">
        <v>5324</v>
      </c>
      <c r="K28" s="209" t="s">
        <v>5323</v>
      </c>
      <c r="L28" s="239"/>
      <c r="M28" s="239"/>
      <c r="N28" s="239" t="s">
        <v>6578</v>
      </c>
      <c r="O28" s="239"/>
      <c r="P28" s="239"/>
      <c r="Q28" s="238" t="s">
        <v>5263</v>
      </c>
    </row>
    <row r="29" spans="1:17" s="84" customFormat="1" ht="45">
      <c r="A29" s="20" t="str" cm="1">
        <f t="array" aca="1" ref="A29" ca="1">VLOOKUP(RIGHT(CELL("filename",$B26),LEN(CELL("filename",$B26))-FIND("]",CELL("filename",$B26))),'外部インタフェース一覧(計算用)'!$B:$G,6,FALSE)&amp;"_"&amp;$C29&amp;"_new"</f>
        <v>INDEPENDENCE_SUPPORT_PLAN_2024_FORM_0700_2021_sitting_continuous_new</v>
      </c>
      <c r="B29" s="171">
        <f t="shared" si="0"/>
        <v>26</v>
      </c>
      <c r="C29" s="239" t="s">
        <v>3417</v>
      </c>
      <c r="D29" s="239" t="s">
        <v>5099</v>
      </c>
      <c r="E29" s="20" t="str">
        <f ca="1">IF($F29="-", "追加", VLOOKUP($A29, summary!$H:$O, 6, FALSE))</f>
        <v>sitting_continuous</v>
      </c>
      <c r="F29" s="20" t="str">
        <f ca="1">IF(VLOOKUP($A29, summary!$H:$O, 7, FALSE)="追加", "-", VLOOKUP($A29, summary!$H:$O, 7, FALSE))</f>
        <v>基本動作　座位の保持</v>
      </c>
      <c r="G29" s="239" t="s">
        <v>5214</v>
      </c>
      <c r="H29" s="239" t="s">
        <v>5312</v>
      </c>
      <c r="I29" s="239">
        <v>1</v>
      </c>
      <c r="J29" s="239" t="s">
        <v>5324</v>
      </c>
      <c r="K29" s="209" t="s">
        <v>5323</v>
      </c>
      <c r="L29" s="239"/>
      <c r="M29" s="239"/>
      <c r="N29" s="239" t="s">
        <v>6578</v>
      </c>
      <c r="O29" s="239"/>
      <c r="P29" s="239"/>
      <c r="Q29" s="238" t="s">
        <v>5263</v>
      </c>
    </row>
    <row r="30" spans="1:17" s="84" customFormat="1" ht="45">
      <c r="A30" s="20" t="str" cm="1">
        <f t="array" aca="1" ref="A30" ca="1">VLOOKUP(RIGHT(CELL("filename",$B27),LEN(CELL("filename",$B27))-FIND("]",CELL("filename",$B27))),'外部インタフェース一覧(計算用)'!$B:$G,6,FALSE)&amp;"_"&amp;$C30&amp;"_new"</f>
        <v>INDEPENDENCE_SUPPORT_PLAN_2024_FORM_0700_2021_rising_new</v>
      </c>
      <c r="B30" s="171">
        <f t="shared" si="0"/>
        <v>27</v>
      </c>
      <c r="C30" s="239" t="s">
        <v>3535</v>
      </c>
      <c r="D30" s="239" t="s">
        <v>5100</v>
      </c>
      <c r="E30" s="20" t="str">
        <f ca="1">IF($F30="-", "追加", VLOOKUP($A30, summary!$H:$O, 6, FALSE))</f>
        <v>rising</v>
      </c>
      <c r="F30" s="20" t="str">
        <f ca="1">IF(VLOOKUP($A30, summary!$H:$O, 7, FALSE)="追加", "-", VLOOKUP($A30, summary!$H:$O, 7, FALSE))</f>
        <v>基本動作　立ち上がり</v>
      </c>
      <c r="G30" s="239" t="s">
        <v>5214</v>
      </c>
      <c r="H30" s="239" t="s">
        <v>5312</v>
      </c>
      <c r="I30" s="239">
        <v>1</v>
      </c>
      <c r="J30" s="239" t="s">
        <v>5324</v>
      </c>
      <c r="K30" s="209" t="s">
        <v>5323</v>
      </c>
      <c r="L30" s="239"/>
      <c r="M30" s="239"/>
      <c r="N30" s="239" t="s">
        <v>6578</v>
      </c>
      <c r="O30" s="239"/>
      <c r="P30" s="239"/>
      <c r="Q30" s="238" t="s">
        <v>5263</v>
      </c>
    </row>
    <row r="31" spans="1:17" s="84" customFormat="1" ht="45">
      <c r="A31" s="20" t="str" cm="1">
        <f t="array" aca="1" ref="A31" ca="1">VLOOKUP(RIGHT(CELL("filename",$B28),LEN(CELL("filename",$B28))-FIND("]",CELL("filename",$B28))),'外部インタフェース一覧(計算用)'!$B:$G,6,FALSE)&amp;"_"&amp;$C31&amp;"_new"</f>
        <v>INDEPENDENCE_SUPPORT_PLAN_2024_FORM_0700_2021_standup_continuous_new</v>
      </c>
      <c r="B31" s="171">
        <f t="shared" si="0"/>
        <v>28</v>
      </c>
      <c r="C31" s="239" t="s">
        <v>3537</v>
      </c>
      <c r="D31" s="239" t="s">
        <v>5101</v>
      </c>
      <c r="E31" s="20" t="str">
        <f ca="1">IF($F31="-", "追加", VLOOKUP($A31, summary!$H:$O, 6, FALSE))</f>
        <v>standup_continuous</v>
      </c>
      <c r="F31" s="20" t="str">
        <f ca="1">IF(VLOOKUP($A31, summary!$H:$O, 7, FALSE)="追加", "-", VLOOKUP($A31, summary!$H:$O, 7, FALSE))</f>
        <v>基本動作　立位の保持</v>
      </c>
      <c r="G31" s="239" t="s">
        <v>5214</v>
      </c>
      <c r="H31" s="239" t="s">
        <v>5312</v>
      </c>
      <c r="I31" s="239">
        <v>1</v>
      </c>
      <c r="J31" s="239" t="s">
        <v>5324</v>
      </c>
      <c r="K31" s="209" t="s">
        <v>5323</v>
      </c>
      <c r="L31" s="239"/>
      <c r="M31" s="239"/>
      <c r="N31" s="239" t="s">
        <v>6578</v>
      </c>
      <c r="O31" s="239"/>
      <c r="P31" s="239"/>
      <c r="Q31" s="238" t="s">
        <v>5263</v>
      </c>
    </row>
    <row r="32" spans="1:17" s="84" customFormat="1" ht="33.75">
      <c r="A32" s="20" t="str" cm="1">
        <f t="array" aca="1" ref="A32" ca="1">VLOOKUP(RIGHT(CELL("filename",$B29),LEN(CELL("filename",$B29))-FIND("]",CELL("filename",$B29))),'外部インタフェース一覧(計算用)'!$B:$G,6,FALSE)&amp;"_"&amp;$C32&amp;"_new"</f>
        <v>INDEPENDENCE_SUPPORT_PLAN_2024_FORM_0700_2021_meal_status_new</v>
      </c>
      <c r="B32" s="171">
        <f t="shared" si="0"/>
        <v>29</v>
      </c>
      <c r="C32" s="239" t="s">
        <v>1787</v>
      </c>
      <c r="D32" s="239" t="s">
        <v>5102</v>
      </c>
      <c r="E32" s="20" t="str">
        <f ca="1">IF($F32="-", "追加", VLOOKUP($A32, summary!$H:$O, 6, FALSE))</f>
        <v>meal_status</v>
      </c>
      <c r="F32" s="20" t="str">
        <f ca="1">IF(VLOOKUP($A32, summary!$H:$O, 7, FALSE)="追加", "-", VLOOKUP($A32, summary!$H:$O, 7, FALSE))</f>
        <v>ADL　食事</v>
      </c>
      <c r="G32" s="239" t="s">
        <v>5214</v>
      </c>
      <c r="H32" s="239" t="s">
        <v>5312</v>
      </c>
      <c r="I32" s="239">
        <v>1</v>
      </c>
      <c r="J32" s="239" t="s">
        <v>5324</v>
      </c>
      <c r="K32" s="209" t="s">
        <v>5323</v>
      </c>
      <c r="L32" s="239"/>
      <c r="M32" s="239"/>
      <c r="N32" s="239" t="s">
        <v>6239</v>
      </c>
      <c r="O32" s="239"/>
      <c r="P32" s="239"/>
      <c r="Q32" s="238" t="s">
        <v>5263</v>
      </c>
    </row>
    <row r="33" spans="1:17" s="84" customFormat="1" ht="45">
      <c r="A33" s="20" t="str" cm="1">
        <f t="array" aca="1" ref="A33" ca="1">VLOOKUP(RIGHT(CELL("filename",$B30),LEN(CELL("filename",$B30))-FIND("]",CELL("filename",$B30))),'外部インタフェース一覧(計算用)'!$B:$G,6,FALSE)&amp;"_"&amp;$C33&amp;"_new"</f>
        <v>INDEPENDENCE_SUPPORT_PLAN_2024_FORM_0700_2021_transfer_bed_chair_status_new</v>
      </c>
      <c r="B33" s="171">
        <f t="shared" si="0"/>
        <v>30</v>
      </c>
      <c r="C33" s="239" t="s">
        <v>1791</v>
      </c>
      <c r="D33" s="239" t="s">
        <v>5103</v>
      </c>
      <c r="E33" s="20" t="str">
        <f ca="1">IF($F33="-", "追加", VLOOKUP($A33, summary!$H:$O, 6, FALSE))</f>
        <v>transfer_bed_chair_status</v>
      </c>
      <c r="F33" s="20" t="str">
        <f ca="1">IF(VLOOKUP($A33, summary!$H:$O, 7, FALSE)="追加", "-", VLOOKUP($A33, summary!$H:$O, 7, FALSE))</f>
        <v>ADL　椅子とベッド間の移乗</v>
      </c>
      <c r="G33" s="239" t="s">
        <v>5214</v>
      </c>
      <c r="H33" s="239" t="s">
        <v>5312</v>
      </c>
      <c r="I33" s="239">
        <v>1</v>
      </c>
      <c r="J33" s="239" t="s">
        <v>5324</v>
      </c>
      <c r="K33" s="209" t="s">
        <v>5323</v>
      </c>
      <c r="L33" s="239"/>
      <c r="M33" s="239"/>
      <c r="N33" s="239" t="s">
        <v>6586</v>
      </c>
      <c r="O33" s="239"/>
      <c r="P33" s="239"/>
      <c r="Q33" s="238" t="s">
        <v>5263</v>
      </c>
    </row>
    <row r="34" spans="1:17" s="84" customFormat="1" ht="33.75">
      <c r="A34" s="20" t="str" cm="1">
        <f t="array" aca="1" ref="A34" ca="1">VLOOKUP(RIGHT(CELL("filename",$B31),LEN(CELL("filename",$B31))-FIND("]",CELL("filename",$B31))),'外部インタフェース一覧(計算用)'!$B:$G,6,FALSE)&amp;"_"&amp;$C34&amp;"_new"</f>
        <v>INDEPENDENCE_SUPPORT_PLAN_2024_FORM_0700_2021_personal_hygiene_and_adjustment_status_new</v>
      </c>
      <c r="B34" s="171">
        <f t="shared" si="0"/>
        <v>31</v>
      </c>
      <c r="C34" s="239" t="s">
        <v>1795</v>
      </c>
      <c r="D34" s="239" t="s">
        <v>5104</v>
      </c>
      <c r="E34" s="20" t="str">
        <f ca="1">IF($F34="-", "追加", VLOOKUP($A34, summary!$H:$O, 6, FALSE))</f>
        <v>personal_hygiene_and_adjustment_status</v>
      </c>
      <c r="F34" s="20" t="str">
        <f ca="1">IF(VLOOKUP($A34, summary!$H:$O, 7, FALSE)="追加", "-", VLOOKUP($A34, summary!$H:$O, 7, FALSE))</f>
        <v>ADL　整容</v>
      </c>
      <c r="G34" s="239" t="s">
        <v>5214</v>
      </c>
      <c r="H34" s="239" t="s">
        <v>5312</v>
      </c>
      <c r="I34" s="239">
        <v>1</v>
      </c>
      <c r="J34" s="239" t="s">
        <v>5324</v>
      </c>
      <c r="K34" s="209" t="s">
        <v>5323</v>
      </c>
      <c r="L34" s="239"/>
      <c r="M34" s="239"/>
      <c r="N34" s="239" t="s">
        <v>6589</v>
      </c>
      <c r="O34" s="239"/>
      <c r="P34" s="239"/>
      <c r="Q34" s="238" t="s">
        <v>5263</v>
      </c>
    </row>
    <row r="35" spans="1:17" s="84" customFormat="1" ht="33.75">
      <c r="A35" s="20" t="str" cm="1">
        <f t="array" aca="1" ref="A35" ca="1">VLOOKUP(RIGHT(CELL("filename",$B32),LEN(CELL("filename",$B32))-FIND("]",CELL("filename",$B32))),'外部インタフェース一覧(計算用)'!$B:$G,6,FALSE)&amp;"_"&amp;$C35&amp;"_new"</f>
        <v>INDEPENDENCE_SUPPORT_PLAN_2024_FORM_0700_2021_toilet_behavior_status_new</v>
      </c>
      <c r="B35" s="171">
        <f t="shared" si="0"/>
        <v>32</v>
      </c>
      <c r="C35" s="239" t="s">
        <v>1799</v>
      </c>
      <c r="D35" s="239" t="s">
        <v>5105</v>
      </c>
      <c r="E35" s="20" t="str">
        <f ca="1">IF($F35="-", "追加", VLOOKUP($A35, summary!$H:$O, 6, FALSE))</f>
        <v>toilet_behavior_status</v>
      </c>
      <c r="F35" s="20" t="str">
        <f ca="1">IF(VLOOKUP($A35, summary!$H:$O, 7, FALSE)="追加", "-", VLOOKUP($A35, summary!$H:$O, 7, FALSE))</f>
        <v>ADL　トイレ動作</v>
      </c>
      <c r="G35" s="239" t="s">
        <v>5214</v>
      </c>
      <c r="H35" s="239" t="s">
        <v>5312</v>
      </c>
      <c r="I35" s="239">
        <v>1</v>
      </c>
      <c r="J35" s="239" t="s">
        <v>5324</v>
      </c>
      <c r="K35" s="209" t="s">
        <v>5323</v>
      </c>
      <c r="L35" s="239"/>
      <c r="M35" s="239"/>
      <c r="N35" s="239" t="s">
        <v>6239</v>
      </c>
      <c r="O35" s="239"/>
      <c r="P35" s="239"/>
      <c r="Q35" s="238" t="s">
        <v>5263</v>
      </c>
    </row>
    <row r="36" spans="1:17" s="84" customFormat="1" ht="33.75">
      <c r="A36" s="20" t="str" cm="1">
        <f t="array" aca="1" ref="A36" ca="1">VLOOKUP(RIGHT(CELL("filename",$B33),LEN(CELL("filename",$B33))-FIND("]",CELL("filename",$B33))),'外部インタフェース一覧(計算用)'!$B:$G,6,FALSE)&amp;"_"&amp;$C36&amp;"_new"</f>
        <v>INDEPENDENCE_SUPPORT_PLAN_2024_FORM_0700_2021_bathe_status_new</v>
      </c>
      <c r="B36" s="171">
        <f t="shared" si="0"/>
        <v>33</v>
      </c>
      <c r="C36" s="239" t="s">
        <v>1803</v>
      </c>
      <c r="D36" s="239" t="s">
        <v>5106</v>
      </c>
      <c r="E36" s="20" t="str">
        <f ca="1">IF($F36="-", "追加", VLOOKUP($A36, summary!$H:$O, 6, FALSE))</f>
        <v>bathe_status</v>
      </c>
      <c r="F36" s="20" t="str">
        <f ca="1">IF(VLOOKUP($A36, summary!$H:$O, 7, FALSE)="追加", "-", VLOOKUP($A36, summary!$H:$O, 7, FALSE))</f>
        <v>ADL　入浴</v>
      </c>
      <c r="G36" s="239" t="s">
        <v>5214</v>
      </c>
      <c r="H36" s="239" t="s">
        <v>5312</v>
      </c>
      <c r="I36" s="239">
        <v>1</v>
      </c>
      <c r="J36" s="239" t="s">
        <v>5324</v>
      </c>
      <c r="K36" s="209" t="s">
        <v>5323</v>
      </c>
      <c r="L36" s="239"/>
      <c r="M36" s="239"/>
      <c r="N36" s="239" t="s">
        <v>6589</v>
      </c>
      <c r="O36" s="239"/>
      <c r="P36" s="239"/>
      <c r="Q36" s="238" t="s">
        <v>5263</v>
      </c>
    </row>
    <row r="37" spans="1:17" ht="45">
      <c r="A37" s="20" t="str" cm="1">
        <f t="array" aca="1" ref="A37" ca="1">VLOOKUP(RIGHT(CELL("filename",$B34),LEN(CELL("filename",$B34))-FIND("]",CELL("filename",$B34))),'外部インタフェース一覧(計算用)'!$B:$G,6,FALSE)&amp;"_"&amp;$C37&amp;"_new"</f>
        <v>INDEPENDENCE_SUPPORT_PLAN_2024_FORM_0700_2021_walking_status_new</v>
      </c>
      <c r="B37" s="171">
        <f t="shared" si="0"/>
        <v>34</v>
      </c>
      <c r="C37" s="239" t="s">
        <v>1807</v>
      </c>
      <c r="D37" s="239" t="s">
        <v>5107</v>
      </c>
      <c r="E37" s="20" t="str">
        <f ca="1">IF($F37="-", "追加", VLOOKUP($A37, summary!$H:$O, 6, FALSE))</f>
        <v>walking_status</v>
      </c>
      <c r="F37" s="20" t="str">
        <f ca="1">IF(VLOOKUP($A37, summary!$H:$O, 7, FALSE)="追加", "-", VLOOKUP($A37, summary!$H:$O, 7, FALSE))</f>
        <v>ADL　平地歩行</v>
      </c>
      <c r="G37" s="239" t="s">
        <v>5214</v>
      </c>
      <c r="H37" s="239" t="s">
        <v>5312</v>
      </c>
      <c r="I37" s="239">
        <v>1</v>
      </c>
      <c r="J37" s="239" t="s">
        <v>5324</v>
      </c>
      <c r="K37" s="209" t="s">
        <v>5323</v>
      </c>
      <c r="L37" s="239"/>
      <c r="M37" s="239"/>
      <c r="N37" s="239" t="s">
        <v>6596</v>
      </c>
      <c r="O37" s="239"/>
      <c r="P37" s="239"/>
      <c r="Q37" s="238" t="s">
        <v>5263</v>
      </c>
    </row>
    <row r="38" spans="1:17" s="84" customFormat="1" ht="33.75">
      <c r="A38" s="20" t="str" cm="1">
        <f t="array" aca="1" ref="A38" ca="1">VLOOKUP(RIGHT(CELL("filename",$B35),LEN(CELL("filename",$B35))-FIND("]",CELL("filename",$B35))),'外部インタフェース一覧(計算用)'!$B:$G,6,FALSE)&amp;"_"&amp;$C38&amp;"_new"</f>
        <v>INDEPENDENCE_SUPPORT_PLAN_2024_FORM_0700_2021_up_stairs_status_new</v>
      </c>
      <c r="B38" s="171">
        <f t="shared" si="0"/>
        <v>35</v>
      </c>
      <c r="C38" s="239" t="s">
        <v>1811</v>
      </c>
      <c r="D38" s="239" t="s">
        <v>5108</v>
      </c>
      <c r="E38" s="20" t="str">
        <f ca="1">IF($F38="-", "追加", VLOOKUP($A38, summary!$H:$O, 6, FALSE))</f>
        <v>up_stairs_status</v>
      </c>
      <c r="F38" s="20" t="str">
        <f ca="1">IF(VLOOKUP($A38, summary!$H:$O, 7, FALSE)="追加", "-", VLOOKUP($A38, summary!$H:$O, 7, FALSE))</f>
        <v>ADL　階段昇降</v>
      </c>
      <c r="G38" s="239" t="s">
        <v>5214</v>
      </c>
      <c r="H38" s="239" t="s">
        <v>5312</v>
      </c>
      <c r="I38" s="239">
        <v>1</v>
      </c>
      <c r="J38" s="239" t="s">
        <v>5324</v>
      </c>
      <c r="K38" s="209" t="s">
        <v>5323</v>
      </c>
      <c r="L38" s="239"/>
      <c r="M38" s="239"/>
      <c r="N38" s="239" t="s">
        <v>6239</v>
      </c>
      <c r="O38" s="239"/>
      <c r="P38" s="239"/>
      <c r="Q38" s="238" t="s">
        <v>5263</v>
      </c>
    </row>
    <row r="39" spans="1:17" ht="33.75">
      <c r="A39" s="20" t="str" cm="1">
        <f t="array" aca="1" ref="A39" ca="1">VLOOKUP(RIGHT(CELL("filename",$B36),LEN(CELL("filename",$B36))-FIND("]",CELL("filename",$B36))),'外部インタフェース一覧(計算用)'!$B:$G,6,FALSE)&amp;"_"&amp;$C39&amp;"_new"</f>
        <v>INDEPENDENCE_SUPPORT_PLAN_2024_FORM_0700_2021_dressing_status_new</v>
      </c>
      <c r="B39" s="171">
        <f t="shared" si="0"/>
        <v>36</v>
      </c>
      <c r="C39" s="239" t="s">
        <v>1815</v>
      </c>
      <c r="D39" s="239" t="s">
        <v>5109</v>
      </c>
      <c r="E39" s="20" t="str">
        <f ca="1">IF($F39="-", "追加", VLOOKUP($A39, summary!$H:$O, 6, FALSE))</f>
        <v>dressing_status</v>
      </c>
      <c r="F39" s="20" t="str">
        <f ca="1">IF(VLOOKUP($A39, summary!$H:$O, 7, FALSE)="追加", "-", VLOOKUP($A39, summary!$H:$O, 7, FALSE))</f>
        <v>ADL　更衣</v>
      </c>
      <c r="G39" s="239" t="s">
        <v>5214</v>
      </c>
      <c r="H39" s="239" t="s">
        <v>5312</v>
      </c>
      <c r="I39" s="239">
        <v>1</v>
      </c>
      <c r="J39" s="239" t="s">
        <v>5324</v>
      </c>
      <c r="K39" s="209" t="s">
        <v>5323</v>
      </c>
      <c r="L39" s="239"/>
      <c r="M39" s="239"/>
      <c r="N39" s="239" t="s">
        <v>6239</v>
      </c>
      <c r="O39" s="239"/>
      <c r="P39" s="239"/>
      <c r="Q39" s="238" t="s">
        <v>5263</v>
      </c>
    </row>
    <row r="40" spans="1:17" ht="33.75">
      <c r="A40" s="20" t="str" cm="1">
        <f t="array" aca="1" ref="A40" ca="1">VLOOKUP(RIGHT(CELL("filename",$B37),LEN(CELL("filename",$B37))-FIND("]",CELL("filename",$B37))),'外部インタフェース一覧(計算用)'!$B:$G,6,FALSE)&amp;"_"&amp;$C40&amp;"_new"</f>
        <v>INDEPENDENCE_SUPPORT_PLAN_2024_FORM_0700_2021_defecation_status_new</v>
      </c>
      <c r="B40" s="171">
        <f t="shared" si="0"/>
        <v>37</v>
      </c>
      <c r="C40" s="239" t="s">
        <v>1819</v>
      </c>
      <c r="D40" s="239" t="s">
        <v>5110</v>
      </c>
      <c r="E40" s="20" t="str">
        <f ca="1">IF($F40="-", "追加", VLOOKUP($A40, summary!$H:$O, 6, FALSE))</f>
        <v>defecation_status</v>
      </c>
      <c r="F40" s="20" t="str">
        <f ca="1">IF(VLOOKUP($A40, summary!$H:$O, 7, FALSE)="追加", "-", VLOOKUP($A40, summary!$H:$O, 7, FALSE))</f>
        <v>ADL　排便コントロール</v>
      </c>
      <c r="G40" s="239" t="s">
        <v>5214</v>
      </c>
      <c r="H40" s="239" t="s">
        <v>5312</v>
      </c>
      <c r="I40" s="239">
        <v>1</v>
      </c>
      <c r="J40" s="239" t="s">
        <v>5324</v>
      </c>
      <c r="K40" s="209" t="s">
        <v>5323</v>
      </c>
      <c r="L40" s="239"/>
      <c r="M40" s="239"/>
      <c r="N40" s="239" t="s">
        <v>6239</v>
      </c>
      <c r="O40" s="239"/>
      <c r="P40" s="239"/>
      <c r="Q40" s="238" t="s">
        <v>5263</v>
      </c>
    </row>
    <row r="41" spans="1:17" ht="33.75">
      <c r="A41" s="20" t="str" cm="1">
        <f t="array" aca="1" ref="A41" ca="1">VLOOKUP(RIGHT(CELL("filename",$B38),LEN(CELL("filename",$B38))-FIND("]",CELL("filename",$B38))),'外部インタフェース一覧(計算用)'!$B:$G,6,FALSE)&amp;"_"&amp;$C41&amp;"_new"</f>
        <v>INDEPENDENCE_SUPPORT_PLAN_2024_FORM_0700_2021_urination_status_new</v>
      </c>
      <c r="B41" s="171">
        <f t="shared" si="0"/>
        <v>38</v>
      </c>
      <c r="C41" s="239" t="s">
        <v>6879</v>
      </c>
      <c r="D41" s="239" t="s">
        <v>5111</v>
      </c>
      <c r="E41" s="20" t="str">
        <f ca="1">IF($F41="-", "追加", VLOOKUP($A41, summary!$H:$O, 6, FALSE))</f>
        <v>urination_status</v>
      </c>
      <c r="F41" s="20" t="str">
        <f ca="1">IF(VLOOKUP($A41, summary!$H:$O, 7, FALSE)="追加", "-", VLOOKUP($A41, summary!$H:$O, 7, FALSE))</f>
        <v>ADL　排尿コントロール</v>
      </c>
      <c r="G41" s="239" t="s">
        <v>5214</v>
      </c>
      <c r="H41" s="239" t="s">
        <v>5312</v>
      </c>
      <c r="I41" s="239">
        <v>1</v>
      </c>
      <c r="J41" s="239" t="s">
        <v>5324</v>
      </c>
      <c r="K41" s="209" t="s">
        <v>5323</v>
      </c>
      <c r="L41" s="239"/>
      <c r="M41" s="239"/>
      <c r="N41" s="239" t="s">
        <v>6239</v>
      </c>
      <c r="O41" s="239"/>
      <c r="P41" s="239"/>
      <c r="Q41" s="238" t="s">
        <v>5263</v>
      </c>
    </row>
    <row r="42" spans="1:17" s="84" customFormat="1" ht="33.75" customHeight="1">
      <c r="A42" s="20" t="str" cm="1">
        <f t="array" aca="1" ref="A42" ca="1">VLOOKUP(RIGHT(CELL("filename",$B39),LEN(CELL("filename",$B39))-FIND("]",CELL("filename",$B39))),'外部インタフェース一覧(計算用)'!$B:$G,6,FALSE)&amp;"_"&amp;$C42&amp;"_new"</f>
        <v>INDEPENDENCE_SUPPORT_PLAN_2024_FORM_0700_2021_initiatives_effects_new</v>
      </c>
      <c r="B42" s="171">
        <f t="shared" si="0"/>
        <v>39</v>
      </c>
      <c r="C42" s="239" t="s">
        <v>5112</v>
      </c>
      <c r="D42" s="239" t="s">
        <v>5113</v>
      </c>
      <c r="E42" s="20" t="str">
        <f ca="1">IF($F42="-", "追加", VLOOKUP($A42, summary!$H:$O, 6, FALSE))</f>
        <v>追加</v>
      </c>
      <c r="F42" s="20" t="str">
        <f ca="1">IF(VLOOKUP($A42, summary!$H:$O, 7, FALSE)="追加", "-", VLOOKUP($A42, summary!$H:$O, 7, FALSE))</f>
        <v>-</v>
      </c>
      <c r="G42" s="239" t="s">
        <v>5214</v>
      </c>
      <c r="H42" s="239" t="s">
        <v>5312</v>
      </c>
      <c r="I42" s="239">
        <v>1</v>
      </c>
      <c r="J42" s="484"/>
      <c r="K42" s="209" t="s">
        <v>5323</v>
      </c>
      <c r="L42" s="239"/>
      <c r="M42" s="239"/>
      <c r="N42" s="239" t="s">
        <v>6880</v>
      </c>
      <c r="O42" s="239"/>
      <c r="P42" s="239"/>
      <c r="Q42" s="238" t="s">
        <v>5263</v>
      </c>
    </row>
    <row r="43" spans="1:17" s="84" customFormat="1" ht="39" customHeight="1">
      <c r="A43" s="20" t="str" cm="1">
        <f t="array" aca="1" ref="A43" ca="1">VLOOKUP(RIGHT(CELL("filename",$B40),LEN(CELL("filename",$B40))-FIND("]",CELL("filename",$B40))),'外部インタフェース一覧(計算用)'!$B:$G,6,FALSE)&amp;"_"&amp;$C43&amp;"_new"</f>
        <v>INDEPENDENCE_SUPPORT_PLAN_2024_FORM_0700_2021_initiatives_effects_items_basic_operation_new</v>
      </c>
      <c r="B43" s="171">
        <f t="shared" si="0"/>
        <v>40</v>
      </c>
      <c r="C43" s="239" t="s">
        <v>6881</v>
      </c>
      <c r="D43" s="239" t="s">
        <v>5115</v>
      </c>
      <c r="E43" s="20" t="str">
        <f ca="1">IF($F43="-", "追加", VLOOKUP($A43, summary!$H:$O, 6, FALSE))</f>
        <v>追加</v>
      </c>
      <c r="F43" s="20" t="str">
        <f ca="1">IF(VLOOKUP($A43, summary!$H:$O, 7, FALSE)="追加", "-", VLOOKUP($A43, summary!$H:$O, 7, FALSE))</f>
        <v>-</v>
      </c>
      <c r="G43" s="239" t="s">
        <v>5214</v>
      </c>
      <c r="H43" s="239" t="s">
        <v>5312</v>
      </c>
      <c r="I43" s="239">
        <v>1</v>
      </c>
      <c r="J43" s="484"/>
      <c r="K43" s="209" t="s">
        <v>5369</v>
      </c>
      <c r="L43" s="239"/>
      <c r="M43" s="239"/>
      <c r="N43" s="239" t="s">
        <v>6439</v>
      </c>
      <c r="O43" s="239" t="s">
        <v>6882</v>
      </c>
      <c r="P43" s="239"/>
      <c r="Q43" s="238" t="s">
        <v>5263</v>
      </c>
    </row>
    <row r="44" spans="1:17" s="84" customFormat="1" ht="39" customHeight="1">
      <c r="A44" s="20" t="str" cm="1">
        <f t="array" aca="1" ref="A44" ca="1">VLOOKUP(RIGHT(CELL("filename",$B41),LEN(CELL("filename",$B41))-FIND("]",CELL("filename",$B41))),'外部インタフェース一覧(計算用)'!$B:$G,6,FALSE)&amp;"_"&amp;$C44&amp;"_new"</f>
        <v>INDEPENDENCE_SUPPORT_PLAN_2024_FORM_0700_2021_initiatives_effects_items_adl_new</v>
      </c>
      <c r="B44" s="171">
        <f t="shared" si="0"/>
        <v>41</v>
      </c>
      <c r="C44" s="239" t="s">
        <v>6883</v>
      </c>
      <c r="D44" s="239" t="s">
        <v>5117</v>
      </c>
      <c r="E44" s="20" t="str">
        <f ca="1">IF($F44="-", "追加", VLOOKUP($A44, summary!$H:$O, 6, FALSE))</f>
        <v>追加</v>
      </c>
      <c r="F44" s="20" t="str">
        <f ca="1">IF(VLOOKUP($A44, summary!$H:$O, 7, FALSE)="追加", "-", VLOOKUP($A44, summary!$H:$O, 7, FALSE))</f>
        <v>-</v>
      </c>
      <c r="G44" s="239" t="s">
        <v>5214</v>
      </c>
      <c r="H44" s="239" t="s">
        <v>5312</v>
      </c>
      <c r="I44" s="239">
        <v>1</v>
      </c>
      <c r="J44" s="484"/>
      <c r="K44" s="209" t="s">
        <v>5369</v>
      </c>
      <c r="L44" s="239"/>
      <c r="M44" s="239"/>
      <c r="N44" s="239" t="s">
        <v>6439</v>
      </c>
      <c r="O44" s="239" t="s">
        <v>6882</v>
      </c>
      <c r="P44" s="239"/>
      <c r="Q44" s="238" t="s">
        <v>5263</v>
      </c>
    </row>
    <row r="45" spans="1:17" s="84" customFormat="1" ht="39" customHeight="1">
      <c r="A45" s="20" t="str" cm="1">
        <f t="array" aca="1" ref="A45" ca="1">VLOOKUP(RIGHT(CELL("filename",$B42),LEN(CELL("filename",$B42))-FIND("]",CELL("filename",$B42))),'外部インタフェース一覧(計算用)'!$B:$G,6,FALSE)&amp;"_"&amp;$C45&amp;"_new"</f>
        <v>INDEPENDENCE_SUPPORT_PLAN_2024_FORM_0700_2021_initiatives_effects_items_iadl_new</v>
      </c>
      <c r="B45" s="171">
        <f t="shared" si="0"/>
        <v>42</v>
      </c>
      <c r="C45" s="239" t="s">
        <v>6884</v>
      </c>
      <c r="D45" s="239" t="s">
        <v>5119</v>
      </c>
      <c r="E45" s="20" t="str">
        <f ca="1">IF($F45="-", "追加", VLOOKUP($A45, summary!$H:$O, 6, FALSE))</f>
        <v>追加</v>
      </c>
      <c r="F45" s="20" t="str">
        <f ca="1">IF(VLOOKUP($A45, summary!$H:$O, 7, FALSE)="追加", "-", VLOOKUP($A45, summary!$H:$O, 7, FALSE))</f>
        <v>-</v>
      </c>
      <c r="G45" s="239" t="s">
        <v>5214</v>
      </c>
      <c r="H45" s="239" t="s">
        <v>5312</v>
      </c>
      <c r="I45" s="239">
        <v>1</v>
      </c>
      <c r="J45" s="484"/>
      <c r="K45" s="209" t="s">
        <v>5369</v>
      </c>
      <c r="L45" s="239"/>
      <c r="M45" s="239"/>
      <c r="N45" s="239" t="s">
        <v>6439</v>
      </c>
      <c r="O45" s="239" t="s">
        <v>6882</v>
      </c>
      <c r="P45" s="239"/>
      <c r="Q45" s="238" t="s">
        <v>5263</v>
      </c>
    </row>
    <row r="46" spans="1:17" s="84" customFormat="1" ht="39" customHeight="1">
      <c r="A46" s="20" t="str" cm="1">
        <f t="array" aca="1" ref="A46" ca="1">VLOOKUP(RIGHT(CELL("filename",$B43),LEN(CELL("filename",$B43))-FIND("]",CELL("filename",$B43))),'外部インタフェース一覧(計算用)'!$B:$G,6,FALSE)&amp;"_"&amp;$C46&amp;"_new"</f>
        <v>INDEPENDENCE_SUPPORT_PLAN_2024_FORM_0700_2021_initiatives_effects_items_social_participation_new</v>
      </c>
      <c r="B46" s="171">
        <f t="shared" si="0"/>
        <v>43</v>
      </c>
      <c r="C46" s="239" t="s">
        <v>6885</v>
      </c>
      <c r="D46" s="239" t="s">
        <v>5121</v>
      </c>
      <c r="E46" s="20" t="str">
        <f ca="1">IF($F46="-", "追加", VLOOKUP($A46, summary!$H:$O, 6, FALSE))</f>
        <v>追加</v>
      </c>
      <c r="F46" s="20" t="str">
        <f ca="1">IF(VLOOKUP($A46, summary!$H:$O, 7, FALSE)="追加", "-", VLOOKUP($A46, summary!$H:$O, 7, FALSE))</f>
        <v>-</v>
      </c>
      <c r="G46" s="239" t="s">
        <v>5214</v>
      </c>
      <c r="H46" s="239" t="s">
        <v>5312</v>
      </c>
      <c r="I46" s="239">
        <v>1</v>
      </c>
      <c r="J46" s="484"/>
      <c r="K46" s="209" t="s">
        <v>5369</v>
      </c>
      <c r="L46" s="239"/>
      <c r="M46" s="239"/>
      <c r="N46" s="239" t="s">
        <v>6439</v>
      </c>
      <c r="O46" s="239" t="s">
        <v>6882</v>
      </c>
      <c r="P46" s="239"/>
      <c r="Q46" s="238" t="s">
        <v>5263</v>
      </c>
    </row>
    <row r="47" spans="1:17" s="84" customFormat="1" ht="39" customHeight="1">
      <c r="A47" s="20" t="str" cm="1">
        <f t="array" aca="1" ref="A47" ca="1">VLOOKUP(RIGHT(CELL("filename",$B44),LEN(CELL("filename",$B44))-FIND("]",CELL("filename",$B44))),'外部インタフェース一覧(計算用)'!$B:$G,6,FALSE)&amp;"_"&amp;$C47&amp;"_new"</f>
        <v>INDEPENDENCE_SUPPORT_PLAN_2024_FORM_0700_2021_initiatives_effects_items_other_new</v>
      </c>
      <c r="B47" s="171">
        <f t="shared" si="0"/>
        <v>44</v>
      </c>
      <c r="C47" s="239" t="s">
        <v>6886</v>
      </c>
      <c r="D47" s="239" t="s">
        <v>5123</v>
      </c>
      <c r="E47" s="20" t="str">
        <f ca="1">IF($F47="-", "追加", VLOOKUP($A47, summary!$H:$O, 6, FALSE))</f>
        <v>追加</v>
      </c>
      <c r="F47" s="20" t="str">
        <f ca="1">IF(VLOOKUP($A47, summary!$H:$O, 7, FALSE)="追加", "-", VLOOKUP($A47, summary!$H:$O, 7, FALSE))</f>
        <v>-</v>
      </c>
      <c r="G47" s="239" t="s">
        <v>5214</v>
      </c>
      <c r="H47" s="239" t="s">
        <v>5312</v>
      </c>
      <c r="I47" s="239">
        <v>1</v>
      </c>
      <c r="J47" s="484"/>
      <c r="K47" s="209" t="s">
        <v>5369</v>
      </c>
      <c r="L47" s="239"/>
      <c r="M47" s="239"/>
      <c r="N47" s="239" t="s">
        <v>6439</v>
      </c>
      <c r="O47" s="239" t="s">
        <v>6882</v>
      </c>
      <c r="P47" s="239"/>
      <c r="Q47" s="238" t="s">
        <v>5263</v>
      </c>
    </row>
    <row r="48" spans="1:17" ht="146.25">
      <c r="A48" s="20" t="str" cm="1">
        <f t="array" aca="1" ref="A48" ca="1">VLOOKUP(RIGHT(CELL("filename",$B45),LEN(CELL("filename",$B45))-FIND("]",CELL("filename",$B45))),'外部インタフェース一覧(計算用)'!$B:$G,6,FALSE)&amp;"_"&amp;$C48&amp;"_new"</f>
        <v>INDEPENDENCE_SUPPORT_PLAN_2024_FORM_0700_2021_basic_operation_new</v>
      </c>
      <c r="B48" s="171">
        <f t="shared" si="0"/>
        <v>45</v>
      </c>
      <c r="C48" s="218" t="s">
        <v>4090</v>
      </c>
      <c r="D48" s="217" t="s">
        <v>6887</v>
      </c>
      <c r="E48" s="20" t="str">
        <f ca="1">IF($F48="-", "追加", VLOOKUP($A48, summary!$H:$O, 6, FALSE))</f>
        <v>追加</v>
      </c>
      <c r="F48" s="20" t="str">
        <f ca="1">IF(VLOOKUP($A48, summary!$H:$O, 7, FALSE)="追加", "-", VLOOKUP($A48, summary!$H:$O, 7, FALSE))</f>
        <v>-</v>
      </c>
      <c r="G48" s="187" t="s">
        <v>5214</v>
      </c>
      <c r="H48" s="216" t="s">
        <v>5312</v>
      </c>
      <c r="I48" s="218">
        <v>1</v>
      </c>
      <c r="J48" s="218" t="s">
        <v>5324</v>
      </c>
      <c r="K48" s="513"/>
      <c r="L48" s="45"/>
      <c r="M48" s="45"/>
      <c r="N48" s="187" t="s">
        <v>6888</v>
      </c>
      <c r="O48" s="514"/>
      <c r="P48" s="541" t="s">
        <v>6889</v>
      </c>
      <c r="Q48" s="417" t="s">
        <v>5263</v>
      </c>
    </row>
    <row r="49" spans="1:17" ht="202.5">
      <c r="A49" s="20" t="str" cm="1">
        <f t="array" aca="1" ref="A49" ca="1">VLOOKUP(RIGHT(CELL("filename",$B46),LEN(CELL("filename",$B46))-FIND("]",CELL("filename",$B46))),'外部インタフェース一覧(計算用)'!$B:$G,6,FALSE)&amp;"_"&amp;$C49&amp;"_new"</f>
        <v>INDEPENDENCE_SUPPORT_PLAN_2024_FORM_0700_2021_walking_moving_new</v>
      </c>
      <c r="B49" s="171">
        <f t="shared" si="0"/>
        <v>46</v>
      </c>
      <c r="C49" s="192" t="s">
        <v>4092</v>
      </c>
      <c r="D49" s="192" t="s">
        <v>4093</v>
      </c>
      <c r="E49" s="20" t="str">
        <f ca="1">IF($F49="-", "追加", VLOOKUP($A49, summary!$H:$O, 6, FALSE))</f>
        <v>追加</v>
      </c>
      <c r="F49" s="20" t="str">
        <f ca="1">IF(VLOOKUP($A49, summary!$H:$O, 7, FALSE)="追加", "-", VLOOKUP($A49, summary!$H:$O, 7, FALSE))</f>
        <v>-</v>
      </c>
      <c r="G49" s="187" t="s">
        <v>5214</v>
      </c>
      <c r="H49" s="192" t="s">
        <v>5312</v>
      </c>
      <c r="I49" s="192">
        <v>1</v>
      </c>
      <c r="J49" s="192" t="s">
        <v>5324</v>
      </c>
      <c r="K49" s="513"/>
      <c r="L49" s="45"/>
      <c r="M49" s="45"/>
      <c r="N49" s="187" t="s">
        <v>6890</v>
      </c>
      <c r="O49" s="514"/>
      <c r="P49" s="541" t="s">
        <v>6889</v>
      </c>
      <c r="Q49" s="417" t="s">
        <v>5263</v>
      </c>
    </row>
    <row r="50" spans="1:17" ht="157.5">
      <c r="A50" s="20" t="str" cm="1">
        <f t="array" aca="1" ref="A50" ca="1">VLOOKUP(RIGHT(CELL("filename",$B47),LEN(CELL("filename",$B47))-FIND("]",CELL("filename",$B47))),'外部インタフェース一覧(計算用)'!$B:$G,6,FALSE)&amp;"_"&amp;$C50&amp;"_new"</f>
        <v>INDEPENDENCE_SUPPORT_PLAN_2024_FORM_0700_2021_cognitive_orientation_new</v>
      </c>
      <c r="B50" s="171">
        <f t="shared" si="0"/>
        <v>47</v>
      </c>
      <c r="C50" s="192" t="s">
        <v>4094</v>
      </c>
      <c r="D50" s="192" t="s">
        <v>4095</v>
      </c>
      <c r="E50" s="20" t="str">
        <f ca="1">IF($F50="-", "追加", VLOOKUP($A50, summary!$H:$O, 6, FALSE))</f>
        <v>追加</v>
      </c>
      <c r="F50" s="20" t="str">
        <f ca="1">IF(VLOOKUP($A50, summary!$H:$O, 7, FALSE)="追加", "-", VLOOKUP($A50, summary!$H:$O, 7, FALSE))</f>
        <v>-</v>
      </c>
      <c r="G50" s="187" t="s">
        <v>5214</v>
      </c>
      <c r="H50" s="192" t="s">
        <v>5312</v>
      </c>
      <c r="I50" s="192">
        <v>1</v>
      </c>
      <c r="J50" s="192" t="s">
        <v>5324</v>
      </c>
      <c r="K50" s="513"/>
      <c r="L50" s="45"/>
      <c r="M50" s="45"/>
      <c r="N50" s="187" t="s">
        <v>6891</v>
      </c>
      <c r="O50" s="514"/>
      <c r="P50" s="541" t="s">
        <v>6889</v>
      </c>
      <c r="Q50" s="417" t="s">
        <v>5263</v>
      </c>
    </row>
    <row r="51" spans="1:17" ht="135">
      <c r="A51" s="20" t="str" cm="1">
        <f t="array" aca="1" ref="A51" ca="1">VLOOKUP(RIGHT(CELL("filename",$B48),LEN(CELL("filename",$B48))-FIND("]",CELL("filename",$B48))),'外部インタフェース一覧(計算用)'!$B:$G,6,FALSE)&amp;"_"&amp;$C51&amp;"_new"</f>
        <v>INDEPENDENCE_SUPPORT_PLAN_2024_FORM_0700_2021_cognitive_communication_new</v>
      </c>
      <c r="B51" s="171">
        <f t="shared" si="0"/>
        <v>48</v>
      </c>
      <c r="C51" s="192" t="s">
        <v>4096</v>
      </c>
      <c r="D51" s="192" t="s">
        <v>4097</v>
      </c>
      <c r="E51" s="20" t="str">
        <f ca="1">IF($F51="-", "追加", VLOOKUP($A51, summary!$H:$O, 6, FALSE))</f>
        <v>追加</v>
      </c>
      <c r="F51" s="20" t="str">
        <f ca="1">IF(VLOOKUP($A51, summary!$H:$O, 7, FALSE)="追加", "-", VLOOKUP($A51, summary!$H:$O, 7, FALSE))</f>
        <v>-</v>
      </c>
      <c r="G51" s="187" t="s">
        <v>5214</v>
      </c>
      <c r="H51" s="192" t="s">
        <v>5312</v>
      </c>
      <c r="I51" s="192">
        <v>1</v>
      </c>
      <c r="J51" s="192" t="s">
        <v>5324</v>
      </c>
      <c r="K51" s="513"/>
      <c r="L51" s="45"/>
      <c r="M51" s="45"/>
      <c r="N51" s="187" t="s">
        <v>6892</v>
      </c>
      <c r="O51" s="514"/>
      <c r="P51" s="541" t="s">
        <v>6889</v>
      </c>
      <c r="Q51" s="417" t="s">
        <v>5263</v>
      </c>
    </row>
    <row r="52" spans="1:17" ht="135">
      <c r="A52" s="20" t="str" cm="1">
        <f t="array" aca="1" ref="A52" ca="1">VLOOKUP(RIGHT(CELL("filename",$B49),LEN(CELL("filename",$B49))-FIND("]",CELL("filename",$B49))),'外部インタフェース一覧(計算用)'!$B:$G,6,FALSE)&amp;"_"&amp;$C52&amp;"_new"</f>
        <v>INDEPENDENCE_SUPPORT_PLAN_2024_FORM_0700_2021_cognitive_mental_activity_new</v>
      </c>
      <c r="B52" s="171">
        <f t="shared" si="0"/>
        <v>49</v>
      </c>
      <c r="C52" s="192" t="s">
        <v>4098</v>
      </c>
      <c r="D52" s="192" t="s">
        <v>4099</v>
      </c>
      <c r="E52" s="20" t="str">
        <f ca="1">IF($F52="-", "追加", VLOOKUP($A52, summary!$H:$O, 6, FALSE))</f>
        <v>追加</v>
      </c>
      <c r="F52" s="20" t="str">
        <f ca="1">IF(VLOOKUP($A52, summary!$H:$O, 7, FALSE)="追加", "-", VLOOKUP($A52, summary!$H:$O, 7, FALSE))</f>
        <v>-</v>
      </c>
      <c r="G52" s="187" t="s">
        <v>5214</v>
      </c>
      <c r="H52" s="192" t="s">
        <v>5312</v>
      </c>
      <c r="I52" s="192">
        <v>1</v>
      </c>
      <c r="J52" s="192" t="s">
        <v>5324</v>
      </c>
      <c r="K52" s="513"/>
      <c r="L52" s="45"/>
      <c r="M52" s="45"/>
      <c r="N52" s="187" t="s">
        <v>6893</v>
      </c>
      <c r="O52" s="514"/>
      <c r="P52" s="541" t="s">
        <v>6889</v>
      </c>
      <c r="Q52" s="417" t="s">
        <v>5263</v>
      </c>
    </row>
    <row r="53" spans="1:17" ht="225">
      <c r="A53" s="20" t="str" cm="1">
        <f t="array" aca="1" ref="A53" ca="1">VLOOKUP(RIGHT(CELL("filename",$B50),LEN(CELL("filename",$B50))-FIND("]",CELL("filename",$B50))),'外部インタフェース一覧(計算用)'!$B:$G,6,FALSE)&amp;"_"&amp;$C53&amp;"_new"</f>
        <v>INDEPENDENCE_SUPPORT_PLAN_2024_FORM_0700_2021_swallowing_function_new</v>
      </c>
      <c r="B53" s="171">
        <f t="shared" si="0"/>
        <v>50</v>
      </c>
      <c r="C53" s="192" t="s">
        <v>4100</v>
      </c>
      <c r="D53" s="192" t="s">
        <v>4101</v>
      </c>
      <c r="E53" s="20" t="str">
        <f ca="1">IF($F53="-", "追加", VLOOKUP($A53, summary!$H:$O, 6, FALSE))</f>
        <v>追加</v>
      </c>
      <c r="F53" s="20" t="str">
        <f ca="1">IF(VLOOKUP($A53, summary!$H:$O, 7, FALSE)="追加", "-", VLOOKUP($A53, summary!$H:$O, 7, FALSE))</f>
        <v>-</v>
      </c>
      <c r="G53" s="187" t="s">
        <v>5214</v>
      </c>
      <c r="H53" s="192" t="s">
        <v>5312</v>
      </c>
      <c r="I53" s="192">
        <v>1</v>
      </c>
      <c r="J53" s="192" t="s">
        <v>5324</v>
      </c>
      <c r="K53" s="513"/>
      <c r="L53" s="45"/>
      <c r="M53" s="45"/>
      <c r="N53" s="187" t="s">
        <v>6894</v>
      </c>
      <c r="O53" s="514"/>
      <c r="P53" s="541" t="s">
        <v>6889</v>
      </c>
      <c r="Q53" s="417" t="s">
        <v>5263</v>
      </c>
    </row>
    <row r="54" spans="1:17" ht="258.75">
      <c r="A54" s="20" t="str" cm="1">
        <f t="array" aca="1" ref="A54" ca="1">VLOOKUP(RIGHT(CELL("filename",$B51),LEN(CELL("filename",$B51))-FIND("]",CELL("filename",$B51))),'外部インタフェース一覧(計算用)'!$B:$G,6,FALSE)&amp;"_"&amp;$C54&amp;"_new"</f>
        <v>INDEPENDENCE_SUPPORT_PLAN_2024_FORM_0700_2021_eating_assistance_new</v>
      </c>
      <c r="B54" s="171">
        <f t="shared" si="0"/>
        <v>51</v>
      </c>
      <c r="C54" s="192" t="s">
        <v>4102</v>
      </c>
      <c r="D54" s="192" t="s">
        <v>4103</v>
      </c>
      <c r="E54" s="20" t="str">
        <f ca="1">IF($F54="-", "追加", VLOOKUP($A54, summary!$H:$O, 6, FALSE))</f>
        <v>追加</v>
      </c>
      <c r="F54" s="20" t="str">
        <f ca="1">IF(VLOOKUP($A54, summary!$H:$O, 7, FALSE)="追加", "-", VLOOKUP($A54, summary!$H:$O, 7, FALSE))</f>
        <v>-</v>
      </c>
      <c r="G54" s="187" t="s">
        <v>5214</v>
      </c>
      <c r="H54" s="192" t="s">
        <v>5312</v>
      </c>
      <c r="I54" s="192">
        <v>1</v>
      </c>
      <c r="J54" s="192" t="s">
        <v>5324</v>
      </c>
      <c r="K54" s="513"/>
      <c r="L54" s="45"/>
      <c r="M54" s="45"/>
      <c r="N54" s="187" t="s">
        <v>6895</v>
      </c>
      <c r="O54" s="514"/>
      <c r="P54" s="541" t="s">
        <v>6889</v>
      </c>
      <c r="Q54" s="417" t="s">
        <v>5263</v>
      </c>
    </row>
    <row r="55" spans="1:17" ht="213.75">
      <c r="A55" s="20" t="str" cm="1">
        <f t="array" aca="1" ref="A55" ca="1">VLOOKUP(RIGHT(CELL("filename",$B52),LEN(CELL("filename",$B52))-FIND("]",CELL("filename",$B52))),'外部インタフェース一覧(計算用)'!$B:$G,6,FALSE)&amp;"_"&amp;$C55&amp;"_new"</f>
        <v>INDEPENDENCE_SUPPORT_PLAN_2024_FORM_0700_2021_excretion_new</v>
      </c>
      <c r="B55" s="171">
        <f t="shared" si="0"/>
        <v>52</v>
      </c>
      <c r="C55" s="192" t="s">
        <v>4104</v>
      </c>
      <c r="D55" s="192" t="s">
        <v>4105</v>
      </c>
      <c r="E55" s="20" t="str">
        <f ca="1">IF($F55="-", "追加", VLOOKUP($A55, summary!$H:$O, 6, FALSE))</f>
        <v>追加</v>
      </c>
      <c r="F55" s="20" t="str">
        <f ca="1">IF(VLOOKUP($A55, summary!$H:$O, 7, FALSE)="追加", "-", VLOOKUP($A55, summary!$H:$O, 7, FALSE))</f>
        <v>-</v>
      </c>
      <c r="G55" s="187" t="s">
        <v>5214</v>
      </c>
      <c r="H55" s="192" t="s">
        <v>5312</v>
      </c>
      <c r="I55" s="192">
        <v>1</v>
      </c>
      <c r="J55" s="192" t="s">
        <v>5324</v>
      </c>
      <c r="K55" s="513"/>
      <c r="L55" s="45"/>
      <c r="M55" s="45"/>
      <c r="N55" s="187" t="s">
        <v>6896</v>
      </c>
      <c r="O55" s="514"/>
      <c r="P55" s="541" t="s">
        <v>6889</v>
      </c>
      <c r="Q55" s="417" t="s">
        <v>5263</v>
      </c>
    </row>
    <row r="56" spans="1:17" ht="191.25">
      <c r="A56" s="20" t="str" cm="1">
        <f t="array" aca="1" ref="A56" ca="1">VLOOKUP(RIGHT(CELL("filename",$B53),LEN(CELL("filename",$B53))-FIND("]",CELL("filename",$B53))),'外部インタフェース一覧(計算用)'!$B:$G,6,FALSE)&amp;"_"&amp;$C56&amp;"_new"</f>
        <v>INDEPENDENCE_SUPPORT_PLAN_2024_FORM_0700_2021_bathing_new</v>
      </c>
      <c r="B56" s="171">
        <f t="shared" si="0"/>
        <v>53</v>
      </c>
      <c r="C56" s="192" t="s">
        <v>4106</v>
      </c>
      <c r="D56" s="192" t="s">
        <v>4107</v>
      </c>
      <c r="E56" s="20" t="str">
        <f ca="1">IF($F56="-", "追加", VLOOKUP($A56, summary!$H:$O, 6, FALSE))</f>
        <v>追加</v>
      </c>
      <c r="F56" s="20" t="str">
        <f ca="1">IF(VLOOKUP($A56, summary!$H:$O, 7, FALSE)="追加", "-", VLOOKUP($A56, summary!$H:$O, 7, FALSE))</f>
        <v>-</v>
      </c>
      <c r="G56" s="187" t="s">
        <v>5214</v>
      </c>
      <c r="H56" s="192" t="s">
        <v>5312</v>
      </c>
      <c r="I56" s="192">
        <v>1</v>
      </c>
      <c r="J56" s="192" t="s">
        <v>5324</v>
      </c>
      <c r="K56" s="513"/>
      <c r="L56" s="45"/>
      <c r="M56" s="45"/>
      <c r="N56" s="187" t="s">
        <v>6897</v>
      </c>
      <c r="O56" s="514"/>
      <c r="P56" s="541" t="s">
        <v>6889</v>
      </c>
      <c r="Q56" s="417" t="s">
        <v>5263</v>
      </c>
    </row>
    <row r="57" spans="1:17" ht="213.75">
      <c r="A57" s="20" t="str" cm="1">
        <f t="array" aca="1" ref="A57" ca="1">VLOOKUP(RIGHT(CELL("filename",$B54),LEN(CELL("filename",$B54))-FIND("]",CELL("filename",$B54))),'外部インタフェース一覧(計算用)'!$B:$G,6,FALSE)&amp;"_"&amp;$C57&amp;"_new"</f>
        <v>INDEPENDENCE_SUPPORT_PLAN_2024_FORM_0700_2021_oral_care_new</v>
      </c>
      <c r="B57" s="171">
        <f t="shared" si="0"/>
        <v>54</v>
      </c>
      <c r="C57" s="192" t="s">
        <v>4108</v>
      </c>
      <c r="D57" s="192" t="s">
        <v>4109</v>
      </c>
      <c r="E57" s="20" t="str">
        <f ca="1">IF($F57="-", "追加", VLOOKUP($A57, summary!$H:$O, 6, FALSE))</f>
        <v>追加</v>
      </c>
      <c r="F57" s="20" t="str">
        <f ca="1">IF(VLOOKUP($A57, summary!$H:$O, 7, FALSE)="追加", "-", VLOOKUP($A57, summary!$H:$O, 7, FALSE))</f>
        <v>-</v>
      </c>
      <c r="G57" s="187" t="s">
        <v>5214</v>
      </c>
      <c r="H57" s="192" t="s">
        <v>5312</v>
      </c>
      <c r="I57" s="192">
        <v>1</v>
      </c>
      <c r="J57" s="192" t="s">
        <v>5324</v>
      </c>
      <c r="K57" s="513"/>
      <c r="L57" s="45"/>
      <c r="M57" s="45"/>
      <c r="N57" s="187" t="s">
        <v>6898</v>
      </c>
      <c r="O57" s="514"/>
      <c r="P57" s="541" t="s">
        <v>6889</v>
      </c>
      <c r="Q57" s="417" t="s">
        <v>5263</v>
      </c>
    </row>
    <row r="58" spans="1:17" ht="168.75">
      <c r="A58" s="20" t="str" cm="1">
        <f t="array" aca="1" ref="A58" ca="1">VLOOKUP(RIGHT(CELL("filename",$B55),LEN(CELL("filename",$B55))-FIND("]",CELL("filename",$B55))),'外部インタフェース一覧(計算用)'!$B:$G,6,FALSE)&amp;"_"&amp;$C58&amp;"_new"</f>
        <v>INDEPENDENCE_SUPPORT_PLAN_2024_FORM_0700_2021_dressing_new</v>
      </c>
      <c r="B58" s="171">
        <f t="shared" si="0"/>
        <v>55</v>
      </c>
      <c r="C58" s="192" t="s">
        <v>4110</v>
      </c>
      <c r="D58" s="192" t="s">
        <v>4111</v>
      </c>
      <c r="E58" s="20" t="str">
        <f ca="1">IF($F58="-", "追加", VLOOKUP($A58, summary!$H:$O, 6, FALSE))</f>
        <v>追加</v>
      </c>
      <c r="F58" s="20" t="str">
        <f ca="1">IF(VLOOKUP($A58, summary!$H:$O, 7, FALSE)="追加", "-", VLOOKUP($A58, summary!$H:$O, 7, FALSE))</f>
        <v>-</v>
      </c>
      <c r="G58" s="187" t="s">
        <v>5214</v>
      </c>
      <c r="H58" s="192" t="s">
        <v>5312</v>
      </c>
      <c r="I58" s="192">
        <v>1</v>
      </c>
      <c r="J58" s="192" t="s">
        <v>5324</v>
      </c>
      <c r="K58" s="513"/>
      <c r="L58" s="45"/>
      <c r="M58" s="45"/>
      <c r="N58" s="187" t="s">
        <v>6899</v>
      </c>
      <c r="O58" s="514"/>
      <c r="P58" s="541" t="s">
        <v>6889</v>
      </c>
      <c r="Q58" s="417" t="s">
        <v>5263</v>
      </c>
    </row>
    <row r="59" spans="1:17" ht="213.75">
      <c r="A59" s="20" t="str" cm="1">
        <f t="array" aca="1" ref="A59" ca="1">VLOOKUP(RIGHT(CELL("filename",$B56),LEN(CELL("filename",$B56))-FIND("]",CELL("filename",$B56))),'外部インタフェース一覧(計算用)'!$B:$G,6,FALSE)&amp;"_"&amp;$C59&amp;"_new"</f>
        <v>INDEPENDENCE_SUPPORT_PLAN_2024_FORM_0700_2021_dressing_action_new</v>
      </c>
      <c r="B59" s="171">
        <f t="shared" si="0"/>
        <v>56</v>
      </c>
      <c r="C59" s="192" t="s">
        <v>4112</v>
      </c>
      <c r="D59" s="192" t="s">
        <v>4113</v>
      </c>
      <c r="E59" s="20" t="str">
        <f ca="1">IF($F59="-", "追加", VLOOKUP($A59, summary!$H:$O, 6, FALSE))</f>
        <v>追加</v>
      </c>
      <c r="F59" s="20" t="str">
        <f ca="1">IF(VLOOKUP($A59, summary!$H:$O, 7, FALSE)="追加", "-", VLOOKUP($A59, summary!$H:$O, 7, FALSE))</f>
        <v>-</v>
      </c>
      <c r="G59" s="187" t="s">
        <v>5214</v>
      </c>
      <c r="H59" s="192" t="s">
        <v>5312</v>
      </c>
      <c r="I59" s="192">
        <v>1</v>
      </c>
      <c r="J59" s="192" t="s">
        <v>5324</v>
      </c>
      <c r="K59" s="513"/>
      <c r="L59" s="45"/>
      <c r="M59" s="45"/>
      <c r="N59" s="187" t="s">
        <v>6900</v>
      </c>
      <c r="O59" s="514"/>
      <c r="P59" s="541" t="s">
        <v>6889</v>
      </c>
      <c r="Q59" s="417" t="s">
        <v>5263</v>
      </c>
    </row>
    <row r="60" spans="1:17" ht="213.75">
      <c r="A60" s="20" t="str" cm="1">
        <f t="array" aca="1" ref="A60" ca="1">VLOOKUP(RIGHT(CELL("filename",$B57),LEN(CELL("filename",$B57))-FIND("]",CELL("filename",$B57))),'外部インタフェース一覧(計算用)'!$B:$G,6,FALSE)&amp;"_"&amp;$C60&amp;"_new"</f>
        <v>INDEPENDENCE_SUPPORT_PLAN_2024_FORM_0700_2021_leisure_new</v>
      </c>
      <c r="B60" s="171">
        <f t="shared" si="0"/>
        <v>57</v>
      </c>
      <c r="C60" s="192" t="s">
        <v>4114</v>
      </c>
      <c r="D60" s="192" t="s">
        <v>4115</v>
      </c>
      <c r="E60" s="20" t="str">
        <f ca="1">IF($F60="-", "追加", VLOOKUP($A60, summary!$H:$O, 6, FALSE))</f>
        <v>追加</v>
      </c>
      <c r="F60" s="20" t="str">
        <f ca="1">IF(VLOOKUP($A60, summary!$H:$O, 7, FALSE)="追加", "-", VLOOKUP($A60, summary!$H:$O, 7, FALSE))</f>
        <v>-</v>
      </c>
      <c r="G60" s="187" t="s">
        <v>5214</v>
      </c>
      <c r="H60" s="192" t="s">
        <v>5312</v>
      </c>
      <c r="I60" s="192">
        <v>1</v>
      </c>
      <c r="J60" s="192" t="s">
        <v>5324</v>
      </c>
      <c r="K60" s="513"/>
      <c r="L60" s="45"/>
      <c r="M60" s="45"/>
      <c r="N60" s="187" t="s">
        <v>6901</v>
      </c>
      <c r="O60" s="514"/>
      <c r="P60" s="541" t="s">
        <v>6889</v>
      </c>
      <c r="Q60" s="417" t="s">
        <v>5263</v>
      </c>
    </row>
    <row r="61" spans="1:17" ht="202.5">
      <c r="A61" s="20" t="str" cm="1">
        <f t="array" aca="1" ref="A61" ca="1">VLOOKUP(RIGHT(CELL("filename",$B58),LEN(CELL("filename",$B58))-FIND("]",CELL("filename",$B58))),'外部インタフェース一覧(計算用)'!$B:$G,6,FALSE)&amp;"_"&amp;$C61&amp;"_new"</f>
        <v>INDEPENDENCE_SUPPORT_PLAN_2024_FORM_0700_2021_communication_new</v>
      </c>
      <c r="B61" s="171">
        <f t="shared" si="0"/>
        <v>58</v>
      </c>
      <c r="C61" s="192" t="s">
        <v>4116</v>
      </c>
      <c r="D61" s="192" t="s">
        <v>4117</v>
      </c>
      <c r="E61" s="20" t="str">
        <f ca="1">IF($F61="-", "追加", VLOOKUP($A61, summary!$H:$O, 6, FALSE))</f>
        <v>追加</v>
      </c>
      <c r="F61" s="20" t="str">
        <f ca="1">IF(VLOOKUP($A61, summary!$H:$O, 7, FALSE)="追加", "-", VLOOKUP($A61, summary!$H:$O, 7, FALSE))</f>
        <v>-</v>
      </c>
      <c r="G61" s="187" t="s">
        <v>5214</v>
      </c>
      <c r="H61" s="192" t="s">
        <v>5312</v>
      </c>
      <c r="I61" s="192">
        <v>1</v>
      </c>
      <c r="J61" s="192" t="s">
        <v>5324</v>
      </c>
      <c r="K61" s="513"/>
      <c r="L61" s="45"/>
      <c r="M61" s="45"/>
      <c r="N61" s="187" t="s">
        <v>6902</v>
      </c>
      <c r="O61" s="514"/>
      <c r="P61" s="541" t="s">
        <v>6889</v>
      </c>
      <c r="Q61" s="417" t="s">
        <v>5263</v>
      </c>
    </row>
    <row r="62" spans="1:17" s="84" customFormat="1" ht="33.75" customHeight="1">
      <c r="A62" s="20" t="str" cm="1">
        <f t="array" aca="1" ref="A62" ca="1">VLOOKUP(RIGHT(CELL("filename",$B59),LEN(CELL("filename",$B59))-FIND("]",CELL("filename",$B59))),'外部インタフェース一覧(計算用)'!$B:$G,6,FALSE)&amp;"_"&amp;$C62&amp;"_new"</f>
        <v>INDEPENDENCE_SUPPORT_PLAN_2024_FORM_0700_2021_is_get_out_of_bed_new</v>
      </c>
      <c r="B62" s="171">
        <f t="shared" si="0"/>
        <v>59</v>
      </c>
      <c r="C62" s="239" t="s">
        <v>3597</v>
      </c>
      <c r="D62" s="239" t="s">
        <v>5124</v>
      </c>
      <c r="E62" s="20" t="str">
        <f ca="1">IF($F62="-", "追加", VLOOKUP($A62, summary!$H:$O, 6, FALSE))</f>
        <v>is_get_out_of_bed</v>
      </c>
      <c r="F62" s="20" t="str">
        <f ca="1">IF(VLOOKUP($A62, summary!$H:$O, 7, FALSE)="追加", "-", VLOOKUP($A62, summary!$H:$O, 7, FALSE))</f>
        <v>離床・基本動作　離床</v>
      </c>
      <c r="G62" s="239" t="s">
        <v>5214</v>
      </c>
      <c r="H62" s="239" t="s">
        <v>5312</v>
      </c>
      <c r="I62" s="239">
        <v>1</v>
      </c>
      <c r="J62" s="238"/>
      <c r="K62" s="209" t="s">
        <v>5323</v>
      </c>
      <c r="L62" s="49"/>
      <c r="M62" s="49"/>
      <c r="N62" s="239" t="s">
        <v>6501</v>
      </c>
      <c r="O62" s="49"/>
      <c r="P62" s="49"/>
      <c r="Q62" s="238" t="s">
        <v>5263</v>
      </c>
    </row>
    <row r="63" spans="1:17" s="84" customFormat="1" ht="45">
      <c r="A63" s="20" t="str" cm="1">
        <f t="array" aca="1" ref="A63" ca="1">VLOOKUP(RIGHT(CELL("filename",$B60),LEN(CELL("filename",$B60))-FIND("]",CELL("filename",$B60))),'外部インタフェース一覧(計算用)'!$B:$G,6,FALSE)&amp;"_"&amp;$C63&amp;"_new"</f>
        <v>INDEPENDENCE_SUPPORT_PLAN_2024_FORM_0700_2021_is_get_out_of_bed_hour_new</v>
      </c>
      <c r="B63" s="171">
        <f t="shared" si="0"/>
        <v>60</v>
      </c>
      <c r="C63" s="239" t="s">
        <v>5125</v>
      </c>
      <c r="D63" s="239" t="s">
        <v>6903</v>
      </c>
      <c r="E63" s="20" t="str">
        <f ca="1">IF($F63="-", "追加", VLOOKUP($A63, summary!$H:$O, 6, FALSE))</f>
        <v>追加</v>
      </c>
      <c r="F63" s="20" t="str">
        <f ca="1">IF(VLOOKUP($A63, summary!$H:$O, 7, FALSE)="追加", "-", VLOOKUP($A63, summary!$H:$O, 7, FALSE))</f>
        <v>-</v>
      </c>
      <c r="G63" s="239" t="s">
        <v>5214</v>
      </c>
      <c r="H63" s="239" t="s">
        <v>5312</v>
      </c>
      <c r="I63" s="239">
        <v>1</v>
      </c>
      <c r="J63" s="238" t="s">
        <v>5324</v>
      </c>
      <c r="K63" s="209" t="s">
        <v>5369</v>
      </c>
      <c r="L63" s="49"/>
      <c r="M63" s="49"/>
      <c r="N63" s="49" t="s">
        <v>6904</v>
      </c>
      <c r="O63" s="49" t="s">
        <v>6905</v>
      </c>
      <c r="P63" s="49"/>
      <c r="Q63" s="238" t="s">
        <v>5263</v>
      </c>
    </row>
    <row r="64" spans="1:17" s="84" customFormat="1" ht="33.75" customHeight="1">
      <c r="A64" s="20" t="str" cm="1">
        <f t="array" aca="1" ref="A64" ca="1">VLOOKUP(RIGHT(CELL("filename",$B61),LEN(CELL("filename",$B61))-FIND("]",CELL("filename",$B61))),'外部インタフェース一覧(計算用)'!$B:$G,6,FALSE)&amp;"_"&amp;$C64&amp;"_new"</f>
        <v>INDEPENDENCE_SUPPORT_PLAN_2024_FORM_0700_2021_is_meal_results_01_new</v>
      </c>
      <c r="B64" s="171">
        <f t="shared" si="0"/>
        <v>61</v>
      </c>
      <c r="C64" s="239" t="s">
        <v>3619</v>
      </c>
      <c r="D64" s="239" t="s">
        <v>6906</v>
      </c>
      <c r="E64" s="20" t="str">
        <f ca="1">IF($F64="-", "追加", VLOOKUP($A64, summary!$H:$O, 6, FALSE))</f>
        <v>is_meal_results_01</v>
      </c>
      <c r="F64" s="20" t="str">
        <f ca="1">IF(VLOOKUP($A64, summary!$H:$O, 7, FALSE)="追加", "-", VLOOKUP($A64, summary!$H:$O, 7, FALSE))</f>
        <v>ADL動作　食事　居室外（普通の椅子）</v>
      </c>
      <c r="G64" s="239" t="s">
        <v>5214</v>
      </c>
      <c r="H64" s="239" t="s">
        <v>5312</v>
      </c>
      <c r="I64" s="239">
        <v>1</v>
      </c>
      <c r="J64" s="418"/>
      <c r="K64" s="209" t="s">
        <v>5323</v>
      </c>
      <c r="L64" s="238"/>
      <c r="M64" s="238"/>
      <c r="N64" s="239" t="s">
        <v>6501</v>
      </c>
      <c r="O64" s="239"/>
      <c r="P64" s="238"/>
      <c r="Q64" s="238" t="s">
        <v>5263</v>
      </c>
    </row>
    <row r="65" spans="1:17" s="84" customFormat="1" ht="33.75" customHeight="1">
      <c r="A65" s="20" t="str" cm="1">
        <f t="array" aca="1" ref="A65" ca="1">VLOOKUP(RIGHT(CELL("filename",$B62),LEN(CELL("filename",$B62))-FIND("]",CELL("filename",$B62))),'外部インタフェース一覧(計算用)'!$B:$G,6,FALSE)&amp;"_"&amp;$C65&amp;"_new"</f>
        <v>INDEPENDENCE_SUPPORT_PLAN_2024_FORM_0700_2021_is_meal_results_02_new</v>
      </c>
      <c r="B65" s="171">
        <f t="shared" si="0"/>
        <v>62</v>
      </c>
      <c r="C65" s="172" t="s">
        <v>6907</v>
      </c>
      <c r="D65" s="173" t="s">
        <v>6908</v>
      </c>
      <c r="E65" s="20" t="str">
        <f ca="1">IF($F65="-", "追加", VLOOKUP($A65, summary!$H:$O, 6, FALSE))</f>
        <v>is_meal_results_02</v>
      </c>
      <c r="F65" s="20" t="str">
        <f ca="1">IF(VLOOKUP($A65, summary!$H:$O, 7, FALSE)="追加", "-", VLOOKUP($A65, summary!$H:$O, 7, FALSE))</f>
        <v>ADL動作　食事　居室外（車椅子）</v>
      </c>
      <c r="G65" s="19" t="s">
        <v>5298</v>
      </c>
      <c r="H65" s="19" t="s">
        <v>5299</v>
      </c>
      <c r="I65" s="19">
        <v>1</v>
      </c>
      <c r="J65" s="365" t="s">
        <v>5324</v>
      </c>
      <c r="K65" s="209" t="s">
        <v>5323</v>
      </c>
      <c r="L65" s="238"/>
      <c r="M65" s="238"/>
      <c r="N65" s="239" t="s">
        <v>6501</v>
      </c>
      <c r="O65" s="239"/>
      <c r="P65" s="238"/>
      <c r="Q65" s="238" t="s">
        <v>5263</v>
      </c>
    </row>
    <row r="66" spans="1:17" ht="33.75" customHeight="1">
      <c r="A66" s="20" t="str" cm="1">
        <f t="array" aca="1" ref="A66" ca="1">VLOOKUP(RIGHT(CELL("filename",$B63),LEN(CELL("filename",$B63))-FIND("]",CELL("filename",$B63))),'外部インタフェース一覧(計算用)'!$B:$G,6,FALSE)&amp;"_"&amp;$C66&amp;"_new"</f>
        <v>INDEPENDENCE_SUPPORT_PLAN_2024_FORM_0700_2021_is_meal_results_other_new</v>
      </c>
      <c r="B66" s="171">
        <f t="shared" si="0"/>
        <v>63</v>
      </c>
      <c r="C66" s="172" t="s">
        <v>3627</v>
      </c>
      <c r="D66" s="173" t="s">
        <v>6909</v>
      </c>
      <c r="E66" s="20" t="str">
        <f ca="1">IF($F66="-", "追加", VLOOKUP($A66, summary!$H:$O, 6, FALSE))</f>
        <v>is_meal_results_other</v>
      </c>
      <c r="F66" s="20" t="str">
        <f ca="1">IF(VLOOKUP($A66, summary!$H:$O, 7, FALSE)="追加", "-", VLOOKUP($A66, summary!$H:$O, 7, FALSE))</f>
        <v>ADL動作　食事　その他</v>
      </c>
      <c r="G66" s="19" t="s">
        <v>5298</v>
      </c>
      <c r="H66" s="19" t="s">
        <v>5299</v>
      </c>
      <c r="I66" s="19">
        <v>1</v>
      </c>
      <c r="J66" s="365" t="s">
        <v>5324</v>
      </c>
      <c r="K66" s="209" t="s">
        <v>5323</v>
      </c>
      <c r="L66" s="238"/>
      <c r="M66" s="238"/>
      <c r="N66" s="239" t="s">
        <v>6501</v>
      </c>
      <c r="O66" s="239"/>
      <c r="P66" s="238"/>
      <c r="Q66" s="238" t="s">
        <v>5263</v>
      </c>
    </row>
    <row r="67" spans="1:17" ht="33.75" customHeight="1">
      <c r="A67" s="20" t="str" cm="1">
        <f t="array" aca="1" ref="A67" ca="1">VLOOKUP(RIGHT(CELL("filename",$B64),LEN(CELL("filename",$B64))-FIND("]",CELL("filename",$B64))),'外部インタフェース一覧(計算用)'!$B:$G,6,FALSE)&amp;"_"&amp;$C67&amp;"_new"</f>
        <v>INDEPENDENCE_SUPPORT_PLAN_2024_FORM_0700_2021_is_meal_handle_new</v>
      </c>
      <c r="B67" s="171">
        <f t="shared" si="0"/>
        <v>64</v>
      </c>
      <c r="C67" s="49" t="s">
        <v>6910</v>
      </c>
      <c r="D67" s="239" t="s">
        <v>6911</v>
      </c>
      <c r="E67" s="20" t="str">
        <f ca="1">IF($F67="-", "追加", VLOOKUP($A67, summary!$H:$O, 6, FALSE))</f>
        <v>is_meal_handle</v>
      </c>
      <c r="F67" s="20" t="str">
        <f ca="1">IF(VLOOKUP($A67, summary!$H:$O, 7, FALSE)="追加", "-", VLOOKUP($A67, summary!$H:$O, 7, FALSE))</f>
        <v>ADL動作　食事　食事時間や嗜好への対応</v>
      </c>
      <c r="G67" s="49" t="s">
        <v>5492</v>
      </c>
      <c r="H67" s="49" t="s">
        <v>5245</v>
      </c>
      <c r="I67" s="49">
        <v>1</v>
      </c>
      <c r="J67" s="238" t="s">
        <v>5324</v>
      </c>
      <c r="K67" s="209" t="s">
        <v>5323</v>
      </c>
      <c r="L67" s="49"/>
      <c r="M67" s="49"/>
      <c r="N67" s="239" t="s">
        <v>6501</v>
      </c>
      <c r="O67" s="49"/>
      <c r="P67" s="49"/>
      <c r="Q67" s="419"/>
    </row>
    <row r="68" spans="1:17" ht="33.75" customHeight="1">
      <c r="A68" s="20" t="str" cm="1">
        <f t="array" aca="1" ref="A68" ca="1">VLOOKUP(RIGHT(CELL("filename",$B65),LEN(CELL("filename",$B65))-FIND("]",CELL("filename",$B65))),'外部インタフェース一覧(計算用)'!$B:$G,6,FALSE)&amp;"_"&amp;$C68&amp;"_new"</f>
        <v>INDEPENDENCE_SUPPORT_PLAN_2024_FORM_0700_2021_is_excretion_daytime_01_new</v>
      </c>
      <c r="B68" s="171">
        <f t="shared" si="0"/>
        <v>65</v>
      </c>
      <c r="C68" s="173" t="s">
        <v>6912</v>
      </c>
      <c r="D68" s="173" t="s">
        <v>6913</v>
      </c>
      <c r="E68" s="20" t="str">
        <f ca="1">IF($F68="-", "追加", VLOOKUP($A68, summary!$H:$O, 6, FALSE))</f>
        <v>is_excretion_daytime_01</v>
      </c>
      <c r="F68" s="20" t="str">
        <f ca="1">IF(VLOOKUP($A68, summary!$H:$O, 7, FALSE)="追加", "-", VLOOKUP($A68, summary!$H:$O, 7, FALSE))</f>
        <v>ADL動作　排せつ（日中）　居室外のトイレ</v>
      </c>
      <c r="G68" s="19" t="s">
        <v>5298</v>
      </c>
      <c r="H68" s="19" t="s">
        <v>5299</v>
      </c>
      <c r="I68" s="19">
        <v>1</v>
      </c>
      <c r="J68" s="418"/>
      <c r="K68" s="209" t="s">
        <v>5323</v>
      </c>
      <c r="L68" s="238"/>
      <c r="M68" s="238"/>
      <c r="N68" s="239" t="s">
        <v>6501</v>
      </c>
      <c r="O68" s="239"/>
      <c r="P68" s="238"/>
      <c r="Q68" s="238" t="s">
        <v>5263</v>
      </c>
    </row>
    <row r="69" spans="1:17" s="379" customFormat="1" ht="45">
      <c r="A69" s="20" t="str" cm="1">
        <f t="array" aca="1" ref="A69" ca="1">VLOOKUP(RIGHT(CELL("filename",$B66),LEN(CELL("filename",$B66))-FIND("]",CELL("filename",$B66))),'外部インタフェース一覧(計算用)'!$B:$G,6,FALSE)&amp;"_"&amp;$C69&amp;"_new"</f>
        <v>INDEPENDENCE_SUPPORT_PLAN_2024_FORM_0700_2021_is_excretion_daytime_02_new</v>
      </c>
      <c r="B69" s="171">
        <f t="shared" ref="B69:B96" si="1">ROW(B69)-3</f>
        <v>66</v>
      </c>
      <c r="C69" s="173" t="s">
        <v>6914</v>
      </c>
      <c r="D69" s="173" t="s">
        <v>6915</v>
      </c>
      <c r="E69" s="20" t="str">
        <f ca="1">IF($F69="-", "追加", VLOOKUP($A69, summary!$H:$O, 6, FALSE))</f>
        <v>is_excretion_daytime_02</v>
      </c>
      <c r="F69" s="20" t="str">
        <f ca="1">IF(VLOOKUP($A69, summary!$H:$O, 7, FALSE)="追加", "-", VLOOKUP($A69, summary!$H:$O, 7, FALSE))</f>
        <v>ADL動作　排せつ（日中）　居室内のトイレ</v>
      </c>
      <c r="G69" s="19" t="s">
        <v>5298</v>
      </c>
      <c r="H69" s="19" t="s">
        <v>5299</v>
      </c>
      <c r="I69" s="19">
        <v>1</v>
      </c>
      <c r="J69" s="418"/>
      <c r="K69" s="209" t="s">
        <v>5323</v>
      </c>
      <c r="L69" s="238"/>
      <c r="M69" s="238"/>
      <c r="N69" s="239" t="s">
        <v>6501</v>
      </c>
      <c r="O69" s="239"/>
      <c r="P69" s="238"/>
      <c r="Q69" s="238" t="s">
        <v>5263</v>
      </c>
    </row>
    <row r="70" spans="1:17" ht="33.75" customHeight="1">
      <c r="A70" s="20" t="str" cm="1">
        <f t="array" aca="1" ref="A70" ca="1">VLOOKUP(RIGHT(CELL("filename",$B67),LEN(CELL("filename",$B67))-FIND("]",CELL("filename",$B67))),'外部インタフェース一覧(計算用)'!$B:$G,6,FALSE)&amp;"_"&amp;$C70&amp;"_new"</f>
        <v>INDEPENDENCE_SUPPORT_PLAN_2024_FORM_0700_2021_is_excretion_daytime_02_1_new</v>
      </c>
      <c r="B70" s="171">
        <f t="shared" si="1"/>
        <v>67</v>
      </c>
      <c r="C70" s="173" t="s">
        <v>6916</v>
      </c>
      <c r="D70" s="173" t="s">
        <v>5134</v>
      </c>
      <c r="E70" s="20" t="str">
        <f ca="1">IF($F70="-", "追加", VLOOKUP($A70, summary!$H:$O, 6, FALSE))</f>
        <v>追加</v>
      </c>
      <c r="F70" s="20" t="str">
        <f ca="1">IF(VLOOKUP($A70, summary!$H:$O, 7, FALSE)="追加", "-", VLOOKUP($A70, summary!$H:$O, 7, FALSE))</f>
        <v>-</v>
      </c>
      <c r="G70" s="19" t="s">
        <v>5214</v>
      </c>
      <c r="H70" s="19" t="s">
        <v>5312</v>
      </c>
      <c r="I70" s="19">
        <v>1</v>
      </c>
      <c r="J70" s="418"/>
      <c r="K70" s="209" t="s">
        <v>5369</v>
      </c>
      <c r="L70" s="238"/>
      <c r="M70" s="238"/>
      <c r="N70" s="239" t="s">
        <v>6917</v>
      </c>
      <c r="O70" s="239" t="s">
        <v>6918</v>
      </c>
      <c r="P70" s="238"/>
      <c r="Q70" s="238" t="s">
        <v>5263</v>
      </c>
    </row>
    <row r="71" spans="1:17" ht="45">
      <c r="A71" s="20" t="str" cm="1">
        <f t="array" aca="1" ref="A71" ca="1">VLOOKUP(RIGHT(CELL("filename",$B68),LEN(CELL("filename",$B68))-FIND("]",CELL("filename",$B68))),'外部インタフェース一覧(計算用)'!$B:$G,6,FALSE)&amp;"_"&amp;$C71&amp;"_new"</f>
        <v>INDEPENDENCE_SUPPORT_PLAN_2024_FORM_0700_2021_is_excretion_daytime_03_new</v>
      </c>
      <c r="B71" s="171">
        <f t="shared" si="1"/>
        <v>68</v>
      </c>
      <c r="C71" s="173" t="s">
        <v>6919</v>
      </c>
      <c r="D71" s="173" t="s">
        <v>6920</v>
      </c>
      <c r="E71" s="20" t="str">
        <f ca="1">IF($F71="-", "追加", VLOOKUP($A71, summary!$H:$O, 6, FALSE))</f>
        <v>is_excretion_daytime_03</v>
      </c>
      <c r="F71" s="20" t="str">
        <f ca="1">IF(VLOOKUP($A71, summary!$H:$O, 7, FALSE)="追加", "-", VLOOKUP($A71, summary!$H:$O, 7, FALSE))</f>
        <v>ADL動作　排せつ（日中）　ポータブル</v>
      </c>
      <c r="G71" s="19" t="s">
        <v>5298</v>
      </c>
      <c r="H71" s="19" t="s">
        <v>5299</v>
      </c>
      <c r="I71" s="19">
        <v>1</v>
      </c>
      <c r="J71" s="418"/>
      <c r="K71" s="209" t="s">
        <v>5323</v>
      </c>
      <c r="L71" s="238"/>
      <c r="M71" s="238"/>
      <c r="N71" s="239" t="s">
        <v>6501</v>
      </c>
      <c r="O71" s="239"/>
      <c r="P71" s="238"/>
      <c r="Q71" s="238" t="s">
        <v>5263</v>
      </c>
    </row>
    <row r="72" spans="1:17" ht="45">
      <c r="A72" s="20" t="str" cm="1">
        <f t="array" aca="1" ref="A72" ca="1">VLOOKUP(RIGHT(CELL("filename",$B69),LEN(CELL("filename",$B69))-FIND("]",CELL("filename",$B69))),'外部インタフェース一覧(計算用)'!$B:$G,6,FALSE)&amp;"_"&amp;$C72&amp;"_new"</f>
        <v>INDEPENDENCE_SUPPORT_PLAN_2024_FORM_0700_2021_is_excretion_daytime_other_new</v>
      </c>
      <c r="B72" s="171">
        <f t="shared" si="1"/>
        <v>69</v>
      </c>
      <c r="C72" s="173" t="s">
        <v>6921</v>
      </c>
      <c r="D72" s="173" t="s">
        <v>6922</v>
      </c>
      <c r="E72" s="20" t="str">
        <f ca="1">IF($F72="-", "追加", VLOOKUP($A72, summary!$H:$O, 6, FALSE))</f>
        <v>is_excretion_daytime_other</v>
      </c>
      <c r="F72" s="20" t="str">
        <f ca="1">IF(VLOOKUP($A72, summary!$H:$O, 7, FALSE)="追加", "-", VLOOKUP($A72, summary!$H:$O, 7, FALSE))</f>
        <v>ADL動作　排せつ（日中）　その他</v>
      </c>
      <c r="G72" s="19" t="s">
        <v>5298</v>
      </c>
      <c r="H72" s="19" t="s">
        <v>5299</v>
      </c>
      <c r="I72" s="19">
        <v>1</v>
      </c>
      <c r="J72" s="418"/>
      <c r="K72" s="209" t="s">
        <v>5323</v>
      </c>
      <c r="L72" s="238"/>
      <c r="M72" s="238"/>
      <c r="N72" s="239" t="s">
        <v>6501</v>
      </c>
      <c r="O72" s="239"/>
      <c r="P72" s="238"/>
      <c r="Q72" s="238" t="s">
        <v>5263</v>
      </c>
    </row>
    <row r="73" spans="1:17" ht="33.75" customHeight="1">
      <c r="A73" s="20" t="str" cm="1">
        <f t="array" aca="1" ref="A73" ca="1">VLOOKUP(RIGHT(CELL("filename",$B70),LEN(CELL("filename",$B70))-FIND("]",CELL("filename",$B70))),'外部インタフェース一覧(計算用)'!$B:$G,6,FALSE)&amp;"_"&amp;$C73&amp;"_new"</f>
        <v>INDEPENDENCE_SUPPORT_PLAN_2024_FORM_0700_2021_is_excretion_daytime_rhythm_new</v>
      </c>
      <c r="B73" s="171">
        <f t="shared" si="1"/>
        <v>70</v>
      </c>
      <c r="C73" s="239" t="s">
        <v>3643</v>
      </c>
      <c r="D73" s="239" t="s">
        <v>6923</v>
      </c>
      <c r="E73" s="20" t="str">
        <f ca="1">IF($F73="-", "追加", VLOOKUP($A73, summary!$H:$O, 6, FALSE))</f>
        <v>is_excretion_daytime_rhythm</v>
      </c>
      <c r="F73" s="20" t="str">
        <f ca="1">IF(VLOOKUP($A73, summary!$H:$O, 7, FALSE)="追加", "-", VLOOKUP($A73, summary!$H:$O, 7, FALSE))</f>
        <v>ADL動作　排せつ（日中）　個人の排泄リズムへの対応</v>
      </c>
      <c r="G73" s="239" t="s">
        <v>5214</v>
      </c>
      <c r="H73" s="239" t="s">
        <v>5312</v>
      </c>
      <c r="I73" s="239">
        <v>1</v>
      </c>
      <c r="J73" s="238" t="s">
        <v>5324</v>
      </c>
      <c r="K73" s="209" t="s">
        <v>5323</v>
      </c>
      <c r="L73" s="49"/>
      <c r="M73" s="49"/>
      <c r="N73" s="239" t="s">
        <v>6501</v>
      </c>
      <c r="O73" s="49"/>
      <c r="P73" s="49"/>
      <c r="Q73" s="419"/>
    </row>
    <row r="74" spans="1:17" s="84" customFormat="1" ht="33.75" customHeight="1">
      <c r="A74" s="20" t="str" cm="1">
        <f t="array" aca="1" ref="A74" ca="1">VLOOKUP(RIGHT(CELL("filename",$B71),LEN(CELL("filename",$B71))-FIND("]",CELL("filename",$B71))),'外部インタフェース一覧(計算用)'!$B:$G,6,FALSE)&amp;"_"&amp;$C74&amp;"_new"</f>
        <v>INDEPENDENCE_SUPPORT_PLAN_2024_FORM_0700_2021_is_excretion_midnight_01_new</v>
      </c>
      <c r="B74" s="171">
        <f t="shared" si="1"/>
        <v>71</v>
      </c>
      <c r="C74" s="173" t="s">
        <v>3647</v>
      </c>
      <c r="D74" s="173" t="s">
        <v>6924</v>
      </c>
      <c r="E74" s="20" t="str">
        <f ca="1">IF($F74="-", "追加", VLOOKUP($A74, summary!$H:$O, 6, FALSE))</f>
        <v>is_excretion_midnight_01</v>
      </c>
      <c r="F74" s="20" t="str">
        <f ca="1">IF(VLOOKUP($A74, summary!$H:$O, 7, FALSE)="追加", "-", VLOOKUP($A74, summary!$H:$O, 7, FALSE))</f>
        <v>ADL動作　排せつ（夜間）　居室外のトイレ</v>
      </c>
      <c r="G74" s="19" t="s">
        <v>5298</v>
      </c>
      <c r="H74" s="19" t="s">
        <v>5299</v>
      </c>
      <c r="I74" s="19">
        <v>1</v>
      </c>
      <c r="J74" s="418"/>
      <c r="K74" s="209" t="s">
        <v>5323</v>
      </c>
      <c r="L74" s="238"/>
      <c r="M74" s="238"/>
      <c r="N74" s="239" t="s">
        <v>6501</v>
      </c>
      <c r="O74" s="239"/>
      <c r="P74" s="238"/>
      <c r="Q74" s="238" t="s">
        <v>5263</v>
      </c>
    </row>
    <row r="75" spans="1:17" ht="45">
      <c r="A75" s="20" t="str" cm="1">
        <f t="array" aca="1" ref="A75" ca="1">VLOOKUP(RIGHT(CELL("filename",$B72),LEN(CELL("filename",$B72))-FIND("]",CELL("filename",$B72))),'外部インタフェース一覧(計算用)'!$B:$G,6,FALSE)&amp;"_"&amp;$C75&amp;"_new"</f>
        <v>INDEPENDENCE_SUPPORT_PLAN_2024_FORM_0700_2021_is_excretion_midnight_02_new</v>
      </c>
      <c r="B75" s="171">
        <f t="shared" si="1"/>
        <v>72</v>
      </c>
      <c r="C75" s="173" t="s">
        <v>6925</v>
      </c>
      <c r="D75" s="173" t="s">
        <v>6926</v>
      </c>
      <c r="E75" s="20" t="str">
        <f ca="1">IF($F75="-", "追加", VLOOKUP($A75, summary!$H:$O, 6, FALSE))</f>
        <v>is_excretion_midnight_02</v>
      </c>
      <c r="F75" s="20" t="str">
        <f ca="1">IF(VLOOKUP($A75, summary!$H:$O, 7, FALSE)="追加", "-", VLOOKUP($A75, summary!$H:$O, 7, FALSE))</f>
        <v>ADL動作　排せつ（夜間）　居室内のトイレ</v>
      </c>
      <c r="G75" s="19" t="s">
        <v>5298</v>
      </c>
      <c r="H75" s="19" t="s">
        <v>5299</v>
      </c>
      <c r="I75" s="19">
        <v>1</v>
      </c>
      <c r="J75" s="418"/>
      <c r="K75" s="209" t="s">
        <v>5323</v>
      </c>
      <c r="L75" s="238"/>
      <c r="M75" s="238"/>
      <c r="N75" s="239" t="s">
        <v>6501</v>
      </c>
      <c r="O75" s="239"/>
      <c r="P75" s="238"/>
      <c r="Q75" s="238" t="s">
        <v>5263</v>
      </c>
    </row>
    <row r="76" spans="1:17" ht="33.75" customHeight="1">
      <c r="A76" s="20" t="str" cm="1">
        <f t="array" aca="1" ref="A76" ca="1">VLOOKUP(RIGHT(CELL("filename",$B73),LEN(CELL("filename",$B73))-FIND("]",CELL("filename",$B73))),'外部インタフェース一覧(計算用)'!$B:$G,6,FALSE)&amp;"_"&amp;$C76&amp;"_new"</f>
        <v>INDEPENDENCE_SUPPORT_PLAN_2024_FORM_0700_2021_is_excretion_midnight_02_1_new</v>
      </c>
      <c r="B76" s="171">
        <f t="shared" si="1"/>
        <v>73</v>
      </c>
      <c r="C76" s="173" t="s">
        <v>5140</v>
      </c>
      <c r="D76" s="173" t="s">
        <v>5141</v>
      </c>
      <c r="E76" s="20" t="str">
        <f ca="1">IF($F76="-", "追加", VLOOKUP($A76, summary!$H:$O, 6, FALSE))</f>
        <v>追加</v>
      </c>
      <c r="F76" s="20" t="str">
        <f ca="1">IF(VLOOKUP($A76, summary!$H:$O, 7, FALSE)="追加", "-", VLOOKUP($A76, summary!$H:$O, 7, FALSE))</f>
        <v>-</v>
      </c>
      <c r="G76" s="19" t="s">
        <v>5214</v>
      </c>
      <c r="H76" s="19" t="s">
        <v>5312</v>
      </c>
      <c r="I76" s="19">
        <v>1</v>
      </c>
      <c r="J76" s="418"/>
      <c r="K76" s="209" t="s">
        <v>5369</v>
      </c>
      <c r="L76" s="238"/>
      <c r="M76" s="238"/>
      <c r="N76" s="239" t="s">
        <v>6917</v>
      </c>
      <c r="O76" s="239" t="s">
        <v>6927</v>
      </c>
      <c r="P76" s="238"/>
      <c r="Q76" s="238" t="s">
        <v>5263</v>
      </c>
    </row>
    <row r="77" spans="1:17" ht="45">
      <c r="A77" s="20" t="str" cm="1">
        <f t="array" aca="1" ref="A77" ca="1">VLOOKUP(RIGHT(CELL("filename",$B74),LEN(CELL("filename",$B74))-FIND("]",CELL("filename",$B74))),'外部インタフェース一覧(計算用)'!$B:$G,6,FALSE)&amp;"_"&amp;$C77&amp;"_new"</f>
        <v>INDEPENDENCE_SUPPORT_PLAN_2024_FORM_0700_2021_is_excretion_midnight_03_new</v>
      </c>
      <c r="B77" s="171">
        <f t="shared" si="1"/>
        <v>74</v>
      </c>
      <c r="C77" s="173" t="s">
        <v>6928</v>
      </c>
      <c r="D77" s="173" t="s">
        <v>6929</v>
      </c>
      <c r="E77" s="20" t="str">
        <f ca="1">IF($F77="-", "追加", VLOOKUP($A77, summary!$H:$O, 6, FALSE))</f>
        <v>is_excretion_midnight_03</v>
      </c>
      <c r="F77" s="20" t="str">
        <f ca="1">IF(VLOOKUP($A77, summary!$H:$O, 7, FALSE)="追加", "-", VLOOKUP($A77, summary!$H:$O, 7, FALSE))</f>
        <v>ADL動作　排せつ（夜間）　ポータブル</v>
      </c>
      <c r="G77" s="19" t="s">
        <v>5298</v>
      </c>
      <c r="H77" s="19" t="s">
        <v>5299</v>
      </c>
      <c r="I77" s="19">
        <v>1</v>
      </c>
      <c r="J77" s="418"/>
      <c r="K77" s="209" t="s">
        <v>5323</v>
      </c>
      <c r="L77" s="238"/>
      <c r="M77" s="238"/>
      <c r="N77" s="239" t="s">
        <v>6501</v>
      </c>
      <c r="O77" s="239"/>
      <c r="P77" s="238"/>
      <c r="Q77" s="238" t="s">
        <v>5263</v>
      </c>
    </row>
    <row r="78" spans="1:17" ht="45">
      <c r="A78" s="20" t="str" cm="1">
        <f t="array" aca="1" ref="A78" ca="1">VLOOKUP(RIGHT(CELL("filename",$B75),LEN(CELL("filename",$B75))-FIND("]",CELL("filename",$B75))),'外部インタフェース一覧(計算用)'!$B:$G,6,FALSE)&amp;"_"&amp;$C78&amp;"_new"</f>
        <v>INDEPENDENCE_SUPPORT_PLAN_2024_FORM_0700_2021_is_excretion_midnight_other_new</v>
      </c>
      <c r="B78" s="171">
        <f t="shared" si="1"/>
        <v>75</v>
      </c>
      <c r="C78" s="173" t="s">
        <v>3655</v>
      </c>
      <c r="D78" s="173" t="s">
        <v>6930</v>
      </c>
      <c r="E78" s="20" t="str">
        <f ca="1">IF($F78="-", "追加", VLOOKUP($A78, summary!$H:$O, 6, FALSE))</f>
        <v>is_excretion_midnight_other</v>
      </c>
      <c r="F78" s="20" t="str">
        <f ca="1">IF(VLOOKUP($A78, summary!$H:$O, 7, FALSE)="追加", "-", VLOOKUP($A78, summary!$H:$O, 7, FALSE))</f>
        <v>ADL動作　排せつ（夜間）　その他</v>
      </c>
      <c r="G78" s="19" t="s">
        <v>5298</v>
      </c>
      <c r="H78" s="19" t="s">
        <v>5299</v>
      </c>
      <c r="I78" s="19">
        <v>1</v>
      </c>
      <c r="J78" s="418"/>
      <c r="K78" s="209" t="s">
        <v>5323</v>
      </c>
      <c r="L78" s="238"/>
      <c r="M78" s="238"/>
      <c r="N78" s="239" t="s">
        <v>6501</v>
      </c>
      <c r="O78" s="239"/>
      <c r="P78" s="238"/>
      <c r="Q78" s="238" t="s">
        <v>5263</v>
      </c>
    </row>
    <row r="79" spans="1:17" ht="33.75" customHeight="1">
      <c r="A79" s="20" t="str" cm="1">
        <f t="array" aca="1" ref="A79" ca="1">VLOOKUP(RIGHT(CELL("filename",$B76),LEN(CELL("filename",$B76))-FIND("]",CELL("filename",$B76))),'外部インタフェース一覧(計算用)'!$B:$G,6,FALSE)&amp;"_"&amp;$C79&amp;"_new"</f>
        <v>INDEPENDENCE_SUPPORT_PLAN_2024_FORM_0700_2021_excretion_midnight_rhythm_new</v>
      </c>
      <c r="B79" s="171">
        <f t="shared" si="1"/>
        <v>76</v>
      </c>
      <c r="C79" s="239" t="s">
        <v>3657</v>
      </c>
      <c r="D79" s="239" t="s">
        <v>6931</v>
      </c>
      <c r="E79" s="20" t="str">
        <f ca="1">IF($F79="-", "追加", VLOOKUP($A79, summary!$H:$O, 6, FALSE))</f>
        <v>excretion_midnight_rhythm</v>
      </c>
      <c r="F79" s="20" t="str">
        <f ca="1">IF(VLOOKUP($A79, summary!$H:$O, 7, FALSE)="追加", "-", VLOOKUP($A79, summary!$H:$O, 7, FALSE))</f>
        <v>ADL動作　排せつ（夜間）　個人の排泄リズムへの対応</v>
      </c>
      <c r="G79" s="239" t="s">
        <v>5214</v>
      </c>
      <c r="H79" s="239" t="s">
        <v>5312</v>
      </c>
      <c r="I79" s="239">
        <v>1</v>
      </c>
      <c r="J79" s="238" t="s">
        <v>5324</v>
      </c>
      <c r="K79" s="209" t="s">
        <v>5323</v>
      </c>
      <c r="L79" s="49"/>
      <c r="M79" s="49"/>
      <c r="N79" s="239" t="s">
        <v>6501</v>
      </c>
      <c r="O79" s="49"/>
      <c r="P79" s="49"/>
      <c r="Q79" s="419"/>
    </row>
    <row r="80" spans="1:17" ht="81" customHeight="1">
      <c r="A80" s="20" t="str" cm="1">
        <f t="array" aca="1" ref="A80" ca="1">VLOOKUP(RIGHT(CELL("filename",$B77),LEN(CELL("filename",$B77))-FIND("]",CELL("filename",$B77))),'外部インタフェース一覧(計算用)'!$B:$G,6,FALSE)&amp;"_"&amp;$C80&amp;"_new"</f>
        <v>INDEPENDENCE_SUPPORT_PLAN_2024_FORM_0700_2021_bathe_results_new</v>
      </c>
      <c r="B80" s="171">
        <f t="shared" si="1"/>
        <v>77</v>
      </c>
      <c r="C80" s="239" t="s">
        <v>3659</v>
      </c>
      <c r="D80" s="239" t="s">
        <v>6932</v>
      </c>
      <c r="E80" s="20" t="str">
        <f ca="1">IF($F80="-", "追加", VLOOKUP($A80, summary!$H:$O, 6, FALSE))</f>
        <v>bathe_results</v>
      </c>
      <c r="F80" s="20" t="str">
        <f ca="1">IF(VLOOKUP($A80, summary!$H:$O, 7, FALSE)="追加", "-", VLOOKUP($A80, summary!$H:$O, 7, FALSE))</f>
        <v>ADL動作　入浴　入浴</v>
      </c>
      <c r="G80" s="239" t="s">
        <v>5214</v>
      </c>
      <c r="H80" s="239" t="s">
        <v>5312</v>
      </c>
      <c r="I80" s="239">
        <v>1</v>
      </c>
      <c r="J80" s="239" t="s">
        <v>5324</v>
      </c>
      <c r="K80" s="209" t="s">
        <v>5323</v>
      </c>
      <c r="L80" s="49"/>
      <c r="M80" s="49"/>
      <c r="N80" s="239" t="s">
        <v>6501</v>
      </c>
      <c r="O80" s="49"/>
      <c r="P80" s="49"/>
      <c r="Q80" s="419"/>
    </row>
    <row r="81" spans="1:17" ht="81" customHeight="1">
      <c r="A81" s="20" t="str" cm="1">
        <f t="array" aca="1" ref="A81" ca="1">VLOOKUP(RIGHT(CELL("filename",$B78),LEN(CELL("filename",$B78))-FIND("]",CELL("filename",$B78))),'外部インタフェース一覧(計算用)'!$B:$G,6,FALSE)&amp;"_"&amp;$C81&amp;"_new"</f>
        <v>INDEPENDENCE_SUPPORT_PLAN_2024_FORM_0700_2021_bathe_results_01_new</v>
      </c>
      <c r="B81" s="171">
        <f t="shared" si="1"/>
        <v>78</v>
      </c>
      <c r="C81" s="239" t="s">
        <v>5146</v>
      </c>
      <c r="D81" s="239" t="s">
        <v>6933</v>
      </c>
      <c r="E81" s="20" t="str">
        <f ca="1">IF($F81="-", "追加", VLOOKUP($A81, summary!$H:$O, 6, FALSE))</f>
        <v>追加</v>
      </c>
      <c r="F81" s="20" t="str">
        <f ca="1">IF(VLOOKUP($A81, summary!$H:$O, 7, FALSE)="追加", "-", VLOOKUP($A81, summary!$H:$O, 7, FALSE))</f>
        <v>-</v>
      </c>
      <c r="G81" s="239" t="s">
        <v>5214</v>
      </c>
      <c r="H81" s="239" t="s">
        <v>5312</v>
      </c>
      <c r="I81" s="239">
        <v>1</v>
      </c>
      <c r="J81" s="239" t="s">
        <v>5324</v>
      </c>
      <c r="K81" s="209" t="s">
        <v>5323</v>
      </c>
      <c r="L81" s="49"/>
      <c r="M81" s="49"/>
      <c r="N81" s="239" t="s">
        <v>6501</v>
      </c>
      <c r="O81" s="49"/>
      <c r="P81" s="49"/>
      <c r="Q81" s="419"/>
    </row>
    <row r="82" spans="1:17" ht="81" customHeight="1">
      <c r="A82" s="20" t="str" cm="1">
        <f t="array" aca="1" ref="A82" ca="1">VLOOKUP(RIGHT(CELL("filename",$B79),LEN(CELL("filename",$B79))-FIND("]",CELL("filename",$B79))),'外部インタフェース一覧(計算用)'!$B:$G,6,FALSE)&amp;"_"&amp;$C82&amp;"_new"</f>
        <v>INDEPENDENCE_SUPPORT_PLAN_2024_FORM_0700_2021_bathe_results_02_new</v>
      </c>
      <c r="B82" s="171">
        <f t="shared" si="1"/>
        <v>79</v>
      </c>
      <c r="C82" s="239" t="s">
        <v>5148</v>
      </c>
      <c r="D82" s="239" t="s">
        <v>5149</v>
      </c>
      <c r="E82" s="20" t="str">
        <f ca="1">IF($F82="-", "追加", VLOOKUP($A82, summary!$H:$O, 6, FALSE))</f>
        <v>追加</v>
      </c>
      <c r="F82" s="20" t="str">
        <f ca="1">IF(VLOOKUP($A82, summary!$H:$O, 7, FALSE)="追加", "-", VLOOKUP($A82, summary!$H:$O, 7, FALSE))</f>
        <v>-</v>
      </c>
      <c r="G82" s="239" t="s">
        <v>5214</v>
      </c>
      <c r="H82" s="239" t="s">
        <v>5312</v>
      </c>
      <c r="I82" s="239">
        <v>1</v>
      </c>
      <c r="J82" s="239" t="s">
        <v>5324</v>
      </c>
      <c r="K82" s="209" t="s">
        <v>5323</v>
      </c>
      <c r="L82" s="49"/>
      <c r="M82" s="49"/>
      <c r="N82" s="239" t="s">
        <v>6501</v>
      </c>
      <c r="O82" s="49"/>
      <c r="P82" s="49"/>
      <c r="Q82" s="419"/>
    </row>
    <row r="83" spans="1:17" ht="81" customHeight="1">
      <c r="A83" s="20" t="str" cm="1">
        <f t="array" aca="1" ref="A83" ca="1">VLOOKUP(RIGHT(CELL("filename",$B80),LEN(CELL("filename",$B80))-FIND("]",CELL("filename",$B80))),'外部インタフェース一覧(計算用)'!$B:$G,6,FALSE)&amp;"_"&amp;$C83&amp;"_new"</f>
        <v>INDEPENDENCE_SUPPORT_PLAN_2024_FORM_0700_2021_bathe_results_03_new</v>
      </c>
      <c r="B83" s="171">
        <f t="shared" si="1"/>
        <v>80</v>
      </c>
      <c r="C83" s="239" t="s">
        <v>5150</v>
      </c>
      <c r="D83" s="239" t="s">
        <v>5151</v>
      </c>
      <c r="E83" s="20" t="str">
        <f ca="1">IF($F83="-", "追加", VLOOKUP($A83, summary!$H:$O, 6, FALSE))</f>
        <v>追加</v>
      </c>
      <c r="F83" s="20" t="str">
        <f ca="1">IF(VLOOKUP($A83, summary!$H:$O, 7, FALSE)="追加", "-", VLOOKUP($A83, summary!$H:$O, 7, FALSE))</f>
        <v>-</v>
      </c>
      <c r="G83" s="239" t="s">
        <v>5214</v>
      </c>
      <c r="H83" s="239" t="s">
        <v>5312</v>
      </c>
      <c r="I83" s="239">
        <v>1</v>
      </c>
      <c r="J83" s="239" t="s">
        <v>5324</v>
      </c>
      <c r="K83" s="209" t="s">
        <v>5323</v>
      </c>
      <c r="L83" s="49"/>
      <c r="M83" s="49"/>
      <c r="N83" s="239" t="s">
        <v>6501</v>
      </c>
      <c r="O83" s="49"/>
      <c r="P83" s="49"/>
      <c r="Q83" s="419"/>
    </row>
    <row r="84" spans="1:17" ht="33.75" customHeight="1">
      <c r="A84" s="20" t="str" cm="1">
        <f t="array" aca="1" ref="A84" ca="1">VLOOKUP(RIGHT(CELL("filename",$B81),LEN(CELL("filename",$B81))-FIND("]",CELL("filename",$B81))),'外部インタフェース一覧(計算用)'!$B:$G,6,FALSE)&amp;"_"&amp;$C84&amp;"_new"</f>
        <v>INDEPENDENCE_SUPPORT_PLAN_2024_FORM_0700_2021_is_bathe_care_new</v>
      </c>
      <c r="B84" s="171">
        <f t="shared" si="1"/>
        <v>81</v>
      </c>
      <c r="C84" s="239" t="s">
        <v>3671</v>
      </c>
      <c r="D84" s="239" t="s">
        <v>6934</v>
      </c>
      <c r="E84" s="20" t="str">
        <f ca="1">IF($F84="-", "追加", VLOOKUP($A84, summary!$H:$O, 6, FALSE))</f>
        <v>is_bathe_care</v>
      </c>
      <c r="F84" s="20" t="str">
        <f ca="1">IF(VLOOKUP($A84, summary!$H:$O, 7, FALSE)="追加", "-", VLOOKUP($A84, summary!$H:$O, 7, FALSE))</f>
        <v>ADL動作　入浴　マンツーマン入浴ケア</v>
      </c>
      <c r="G84" s="239" t="s">
        <v>5214</v>
      </c>
      <c r="H84" s="239" t="s">
        <v>5312</v>
      </c>
      <c r="I84" s="239">
        <v>1</v>
      </c>
      <c r="J84" s="238" t="s">
        <v>5324</v>
      </c>
      <c r="K84" s="209" t="s">
        <v>5323</v>
      </c>
      <c r="L84" s="49"/>
      <c r="M84" s="49"/>
      <c r="N84" s="239" t="s">
        <v>6501</v>
      </c>
      <c r="O84" s="49"/>
      <c r="P84" s="49"/>
      <c r="Q84" s="419"/>
    </row>
    <row r="85" spans="1:17" s="84" customFormat="1" ht="45">
      <c r="A85" s="20" t="str" cm="1">
        <f t="array" aca="1" ref="A85" ca="1">VLOOKUP(RIGHT(CELL("filename",$B82),LEN(CELL("filename",$B82))-FIND("]",CELL("filename",$B82))),'外部インタフェース一覧(計算用)'!$B:$G,6,FALSE)&amp;"_"&amp;$C85&amp;"_new"</f>
        <v>INDEPENDENCE_SUPPORT_PLAN_2024_FORM_0700_2021_outing_per_week_everyday_new</v>
      </c>
      <c r="B85" s="171">
        <f t="shared" si="1"/>
        <v>82</v>
      </c>
      <c r="C85" s="239" t="s">
        <v>5153</v>
      </c>
      <c r="D85" s="239" t="s">
        <v>5154</v>
      </c>
      <c r="E85" s="20" t="str">
        <f ca="1">IF($F85="-", "追加", VLOOKUP($A85, summary!$H:$O, 6, FALSE))</f>
        <v>追加</v>
      </c>
      <c r="F85" s="20" t="str">
        <f ca="1">IF(VLOOKUP($A85, summary!$H:$O, 7, FALSE)="追加", "-", VLOOKUP($A85, summary!$H:$O, 7, FALSE))</f>
        <v>-</v>
      </c>
      <c r="G85" s="239" t="s">
        <v>5214</v>
      </c>
      <c r="H85" s="239" t="s">
        <v>5312</v>
      </c>
      <c r="I85" s="239">
        <v>1</v>
      </c>
      <c r="J85" s="238" t="s">
        <v>5324</v>
      </c>
      <c r="K85" s="209" t="s">
        <v>5323</v>
      </c>
      <c r="L85" s="49"/>
      <c r="M85" s="49"/>
      <c r="N85" s="49" t="s">
        <v>6935</v>
      </c>
      <c r="O85" s="49"/>
      <c r="P85" s="49"/>
      <c r="Q85" s="419"/>
    </row>
    <row r="86" spans="1:17" s="84" customFormat="1" ht="45">
      <c r="A86" s="20" t="str" cm="1">
        <f t="array" aca="1" ref="A86" ca="1">VLOOKUP(RIGHT(CELL("filename",$B83),LEN(CELL("filename",$B83))-FIND("]",CELL("filename",$B83))),'外部インタフェース一覧(計算用)'!$B:$G,6,FALSE)&amp;"_"&amp;$C86&amp;"_new"</f>
        <v>INDEPENDENCE_SUPPORT_PLAN_2024_FORM_0700_2021_activity_per_week_everyday_new</v>
      </c>
      <c r="B86" s="171">
        <f t="shared" si="1"/>
        <v>83</v>
      </c>
      <c r="C86" s="239" t="s">
        <v>5155</v>
      </c>
      <c r="D86" s="239" t="s">
        <v>6936</v>
      </c>
      <c r="E86" s="20" t="str">
        <f ca="1">IF($F86="-", "追加", VLOOKUP($A86, summary!$H:$O, 6, FALSE))</f>
        <v>追加</v>
      </c>
      <c r="F86" s="20" t="str">
        <f ca="1">IF(VLOOKUP($A86, summary!$H:$O, 7, FALSE)="追加", "-", VLOOKUP($A86, summary!$H:$O, 7, FALSE))</f>
        <v>-</v>
      </c>
      <c r="G86" s="239" t="s">
        <v>5492</v>
      </c>
      <c r="H86" s="239" t="s">
        <v>5312</v>
      </c>
      <c r="I86" s="239">
        <v>1</v>
      </c>
      <c r="J86" s="238" t="s">
        <v>5324</v>
      </c>
      <c r="K86" s="209" t="s">
        <v>5323</v>
      </c>
      <c r="L86" s="49"/>
      <c r="M86" s="49"/>
      <c r="N86" s="49" t="s">
        <v>6935</v>
      </c>
      <c r="O86" s="49"/>
      <c r="P86" s="49"/>
      <c r="Q86" s="419"/>
    </row>
    <row r="87" spans="1:17" s="84" customFormat="1" ht="33.75" customHeight="1">
      <c r="A87" s="20" t="str" cm="1">
        <f t="array" aca="1" ref="A87" ca="1">VLOOKUP(RIGHT(CELL("filename",$B84),LEN(CELL("filename",$B84))-FIND("]",CELL("filename",$B84))),'外部インタフェース一覧(計算用)'!$B:$G,6,FALSE)&amp;"_"&amp;$C87&amp;"_new"</f>
        <v>INDEPENDENCE_SUPPORT_PLAN_2024_FORM_0700_2021_Initiatives_create_place_stay_new</v>
      </c>
      <c r="B87" s="171">
        <f t="shared" si="1"/>
        <v>84</v>
      </c>
      <c r="C87" s="239" t="s">
        <v>5157</v>
      </c>
      <c r="D87" s="239" t="s">
        <v>5158</v>
      </c>
      <c r="E87" s="20" t="str">
        <f ca="1">IF($F87="-", "追加", VLOOKUP($A87, summary!$H:$O, 6, FALSE))</f>
        <v>追加</v>
      </c>
      <c r="F87" s="20" t="str">
        <f ca="1">IF(VLOOKUP($A87, summary!$H:$O, 7, FALSE)="追加", "-", VLOOKUP($A87, summary!$H:$O, 7, FALSE))</f>
        <v>-</v>
      </c>
      <c r="G87" s="239" t="s">
        <v>5214</v>
      </c>
      <c r="H87" s="239" t="s">
        <v>5312</v>
      </c>
      <c r="I87" s="239">
        <v>1</v>
      </c>
      <c r="J87" s="365"/>
      <c r="K87" s="209" t="s">
        <v>5323</v>
      </c>
      <c r="L87" s="49"/>
      <c r="M87" s="49"/>
      <c r="N87" s="239" t="s">
        <v>6501</v>
      </c>
      <c r="O87" s="49"/>
      <c r="P87" s="49"/>
      <c r="Q87" s="419"/>
    </row>
    <row r="88" spans="1:17" s="84" customFormat="1" ht="33.75">
      <c r="A88" s="20" t="str" cm="1">
        <f t="array" aca="1" ref="A88" ca="1">VLOOKUP(RIGHT(CELL("filename",$B85),LEN(CELL("filename",$B85))-FIND("]",CELL("filename",$B85))),'外部インタフェース一覧(計算用)'!$B:$G,6,FALSE)&amp;"_"&amp;$C88&amp;"_new"</f>
        <v>INDEPENDENCE_SUPPORT_PLAN_2024_FORM_0700_2021_previous_life_reflection_new</v>
      </c>
      <c r="B88" s="171">
        <f t="shared" si="1"/>
        <v>85</v>
      </c>
      <c r="C88" s="239" t="s">
        <v>5159</v>
      </c>
      <c r="D88" s="239" t="s">
        <v>5160</v>
      </c>
      <c r="E88" s="20" t="str">
        <f ca="1">IF($F88="-", "追加", VLOOKUP($A88, summary!$H:$O, 6, FALSE))</f>
        <v>追加</v>
      </c>
      <c r="F88" s="20" t="str">
        <f ca="1">IF(VLOOKUP($A88, summary!$H:$O, 7, FALSE)="追加", "-", VLOOKUP($A88, summary!$H:$O, 7, FALSE))</f>
        <v>-</v>
      </c>
      <c r="G88" s="239" t="s">
        <v>5214</v>
      </c>
      <c r="H88" s="239" t="s">
        <v>5312</v>
      </c>
      <c r="I88" s="239">
        <v>1</v>
      </c>
      <c r="J88" s="238" t="s">
        <v>5324</v>
      </c>
      <c r="K88" s="209" t="s">
        <v>5323</v>
      </c>
      <c r="L88" s="49"/>
      <c r="M88" s="49"/>
      <c r="N88" s="49" t="s">
        <v>6937</v>
      </c>
      <c r="O88" s="49"/>
      <c r="P88" s="49"/>
      <c r="Q88" s="419"/>
    </row>
    <row r="89" spans="1:17" s="84" customFormat="1" ht="45">
      <c r="A89" s="20" t="str" cm="1">
        <f t="array" aca="1" ref="A89" ca="1">VLOOKUP(RIGHT(CELL("filename",$B86),LEN(CELL("filename",$B86))-FIND("]",CELL("filename",$B86))),'外部インタフェース一覧(計算用)'!$B:$G,6,FALSE)&amp;"_"&amp;$C89&amp;"_new"</f>
        <v>INDEPENDENCE_SUPPORT_PLAN_2024_FORM_0700_2021_planning_date_new</v>
      </c>
      <c r="B89" s="171">
        <f t="shared" si="1"/>
        <v>86</v>
      </c>
      <c r="C89" s="239" t="s">
        <v>5161</v>
      </c>
      <c r="D89" s="239" t="s">
        <v>5162</v>
      </c>
      <c r="E89" s="20" t="str">
        <f ca="1">IF($F89="-", "追加", VLOOKUP($A89, summary!$H:$O, 6, FALSE))</f>
        <v>追加</v>
      </c>
      <c r="F89" s="20" t="str">
        <f ca="1">IF(VLOOKUP($A89, summary!$H:$O, 7, FALSE)="追加", "-", VLOOKUP($A89, summary!$H:$O, 7, FALSE))</f>
        <v>-</v>
      </c>
      <c r="G89" s="239" t="s">
        <v>5214</v>
      </c>
      <c r="H89" s="239" t="s">
        <v>5312</v>
      </c>
      <c r="I89" s="239">
        <v>8</v>
      </c>
      <c r="J89" s="239" t="s">
        <v>5324</v>
      </c>
      <c r="K89" s="209" t="s">
        <v>5323</v>
      </c>
      <c r="L89" s="49" t="s">
        <v>5248</v>
      </c>
      <c r="M89" s="192" t="s">
        <v>5249</v>
      </c>
      <c r="N89" s="264"/>
      <c r="O89" s="192" t="s">
        <v>7472</v>
      </c>
      <c r="P89" s="264"/>
      <c r="Q89" s="239" t="s">
        <v>5321</v>
      </c>
    </row>
    <row r="90" spans="1:17" s="84" customFormat="1" ht="47.25" customHeight="1">
      <c r="A90" s="20" t="str" cm="1">
        <f t="array" aca="1" ref="A90" ca="1">VLOOKUP(RIGHT(CELL("filename",$B87),LEN(CELL("filename",$B87))-FIND("]",CELL("filename",$B87))),'外部インタフェース一覧(計算用)'!$B:$G,6,FALSE)&amp;"_"&amp;$C90&amp;"_new"</f>
        <v>INDEPENDENCE_SUPPORT_PLAN_2024_FORM_0700_2021_efforts_01_new</v>
      </c>
      <c r="B90" s="171">
        <f t="shared" si="1"/>
        <v>87</v>
      </c>
      <c r="C90" s="239" t="s">
        <v>3565</v>
      </c>
      <c r="D90" s="239" t="s">
        <v>5163</v>
      </c>
      <c r="E90" s="20" t="str">
        <f ca="1">IF($F90="-", "追加", VLOOKUP($A90, summary!$H:$O, 6, FALSE))</f>
        <v>efforts_01</v>
      </c>
      <c r="F90" s="20" t="str">
        <f ca="1">IF(VLOOKUP($A90, summary!$H:$O, 7, FALSE)="追加", "-", VLOOKUP($A90, summary!$H:$O, 7, FALSE))</f>
        <v>尊厳の保持と自立支援のために必要な支援計画　尊厳の保持に資する取組</v>
      </c>
      <c r="G90" s="239" t="s">
        <v>5214</v>
      </c>
      <c r="H90" s="239" t="s">
        <v>5312</v>
      </c>
      <c r="I90" s="239">
        <v>1</v>
      </c>
      <c r="J90" s="239"/>
      <c r="K90" s="209" t="s">
        <v>5323</v>
      </c>
      <c r="L90" s="49"/>
      <c r="M90" s="49"/>
      <c r="N90" s="239" t="s">
        <v>6501</v>
      </c>
      <c r="O90" s="49"/>
      <c r="P90" s="49"/>
      <c r="Q90" s="419"/>
    </row>
    <row r="91" spans="1:17" s="84" customFormat="1" ht="44.25" customHeight="1">
      <c r="A91" s="20" t="str" cm="1">
        <f t="array" aca="1" ref="A91" ca="1">VLOOKUP(RIGHT(CELL("filename",$B88),LEN(CELL("filename",$B88))-FIND("]",CELL("filename",$B88))),'外部インタフェース一覧(計算用)'!$B:$G,6,FALSE)&amp;"_"&amp;$C91&amp;"_new"</f>
        <v>INDEPENDENCE_SUPPORT_PLAN_2024_FORM_0700_2021_efforts_02_new</v>
      </c>
      <c r="B91" s="171">
        <f t="shared" si="1"/>
        <v>88</v>
      </c>
      <c r="C91" s="239" t="s">
        <v>3567</v>
      </c>
      <c r="D91" s="239" t="s">
        <v>5164</v>
      </c>
      <c r="E91" s="20" t="str">
        <f ca="1">IF($F91="-", "追加", VLOOKUP($A91, summary!$H:$O, 6, FALSE))</f>
        <v>efforts_02</v>
      </c>
      <c r="F91" s="20" t="str">
        <f ca="1">IF(VLOOKUP($A91, summary!$H:$O, 7, FALSE)="追加", "-", VLOOKUP($A91, summary!$H:$O, 7, FALSE))</f>
        <v>尊厳の保持と自立支援のために必要な支援計画　本人を尊重する個別ケア</v>
      </c>
      <c r="G91" s="239" t="s">
        <v>5214</v>
      </c>
      <c r="H91" s="239" t="s">
        <v>5312</v>
      </c>
      <c r="I91" s="239">
        <v>1</v>
      </c>
      <c r="J91" s="239"/>
      <c r="K91" s="209" t="s">
        <v>5323</v>
      </c>
      <c r="L91" s="49"/>
      <c r="M91" s="49"/>
      <c r="N91" s="239" t="s">
        <v>6501</v>
      </c>
      <c r="O91" s="49"/>
      <c r="P91" s="49"/>
      <c r="Q91" s="419"/>
    </row>
    <row r="92" spans="1:17" s="84" customFormat="1" ht="42" customHeight="1">
      <c r="A92" s="20" t="str" cm="1">
        <f t="array" aca="1" ref="A92" ca="1">VLOOKUP(RIGHT(CELL("filename",$B89),LEN(CELL("filename",$B89))-FIND("]",CELL("filename",$B89))),'外部インタフェース一覧(計算用)'!$B:$G,6,FALSE)&amp;"_"&amp;$C92&amp;"_new"</f>
        <v>INDEPENDENCE_SUPPORT_PLAN_2024_FORM_0700_2021_efforts_03_new</v>
      </c>
      <c r="B92" s="171">
        <f t="shared" si="1"/>
        <v>89</v>
      </c>
      <c r="C92" s="239" t="s">
        <v>3569</v>
      </c>
      <c r="D92" s="239" t="s">
        <v>5165</v>
      </c>
      <c r="E92" s="20" t="str">
        <f ca="1">IF($F92="-", "追加", VLOOKUP($A92, summary!$H:$O, 6, FALSE))</f>
        <v>efforts_03</v>
      </c>
      <c r="F92" s="20" t="str">
        <f ca="1">IF(VLOOKUP($A92, summary!$H:$O, 7, FALSE)="追加", "-", VLOOKUP($A92, summary!$H:$O, 7, FALSE))</f>
        <v>尊厳の保持と自立支援のために必要な支援計画　寝たきり防止に資する取組</v>
      </c>
      <c r="G92" s="239" t="s">
        <v>5214</v>
      </c>
      <c r="H92" s="239" t="s">
        <v>5312</v>
      </c>
      <c r="I92" s="239">
        <v>1</v>
      </c>
      <c r="J92" s="239"/>
      <c r="K92" s="209" t="s">
        <v>5323</v>
      </c>
      <c r="L92" s="49"/>
      <c r="M92" s="49"/>
      <c r="N92" s="239" t="s">
        <v>6501</v>
      </c>
      <c r="O92" s="49"/>
      <c r="P92" s="49"/>
      <c r="Q92" s="419"/>
    </row>
    <row r="93" spans="1:17" s="84" customFormat="1" ht="45.75" customHeight="1">
      <c r="A93" s="20" t="str" cm="1">
        <f t="array" aca="1" ref="A93" ca="1">VLOOKUP(RIGHT(CELL("filename",$B90),LEN(CELL("filename",$B90))-FIND("]",CELL("filename",$B90))),'外部インタフェース一覧(計算用)'!$B:$G,6,FALSE)&amp;"_"&amp;$C93&amp;"_new"</f>
        <v>INDEPENDENCE_SUPPORT_PLAN_2024_FORM_0700_2021_efforts_04_new</v>
      </c>
      <c r="B93" s="171">
        <f t="shared" si="1"/>
        <v>90</v>
      </c>
      <c r="C93" s="239" t="s">
        <v>3571</v>
      </c>
      <c r="D93" s="239" t="s">
        <v>5166</v>
      </c>
      <c r="E93" s="20" t="str">
        <f ca="1">IF($F93="-", "追加", VLOOKUP($A93, summary!$H:$O, 6, FALSE))</f>
        <v>efforts_04</v>
      </c>
      <c r="F93" s="20" t="str">
        <f ca="1">IF(VLOOKUP($A93, summary!$H:$O, 7, FALSE)="追加", "-", VLOOKUP($A93, summary!$H:$O, 7, FALSE))</f>
        <v>尊厳の保持と自立支援のために必要な支援計画　自立した生活を支える取組</v>
      </c>
      <c r="G93" s="239" t="s">
        <v>5214</v>
      </c>
      <c r="H93" s="239" t="s">
        <v>5312</v>
      </c>
      <c r="I93" s="239">
        <v>1</v>
      </c>
      <c r="J93" s="239"/>
      <c r="K93" s="209" t="s">
        <v>5323</v>
      </c>
      <c r="L93" s="49"/>
      <c r="M93" s="49"/>
      <c r="N93" s="239" t="s">
        <v>6501</v>
      </c>
      <c r="O93" s="49"/>
      <c r="P93" s="49"/>
      <c r="Q93" s="419"/>
    </row>
    <row r="94" spans="1:17" s="84" customFormat="1" ht="22.5">
      <c r="A94" s="20" t="str" cm="1">
        <f t="array" aca="1" ref="A94" ca="1">VLOOKUP(RIGHT(CELL("filename",$B91),LEN(CELL("filename",$B91))-FIND("]",CELL("filename",$B91))),'外部インタフェース一覧(計算用)'!$B:$G,6,FALSE)&amp;"_"&amp;$C94&amp;"_new"</f>
        <v>INDEPENDENCE_SUPPORT_PLAN_2024_FORM_0700_2021_support_plan_new</v>
      </c>
      <c r="B94" s="171">
        <f t="shared" si="1"/>
        <v>91</v>
      </c>
      <c r="C94" s="239" t="s">
        <v>3703</v>
      </c>
      <c r="D94" s="239" t="s">
        <v>5167</v>
      </c>
      <c r="E94" s="20" t="str">
        <f ca="1">IF($F94="-", "追加", VLOOKUP($A94, summary!$H:$O, 6, FALSE))</f>
        <v>support_plan</v>
      </c>
      <c r="F94" s="20" t="str">
        <f ca="1">IF(VLOOKUP($A94, summary!$H:$O, 7, FALSE)="追加", "-", VLOOKUP($A94, summary!$H:$O, 7, FALSE))</f>
        <v>支援計画　離床・基本動作についての支援計画　具体的な計画</v>
      </c>
      <c r="G94" s="239" t="s">
        <v>5214</v>
      </c>
      <c r="H94" s="239" t="s">
        <v>5334</v>
      </c>
      <c r="I94" s="239">
        <v>100</v>
      </c>
      <c r="J94" s="238" t="s">
        <v>5324</v>
      </c>
      <c r="K94" s="209"/>
      <c r="L94" s="49"/>
      <c r="M94" s="49"/>
      <c r="N94" s="49"/>
      <c r="O94" s="49"/>
      <c r="P94" s="239" t="s">
        <v>5681</v>
      </c>
      <c r="Q94" s="238" t="s">
        <v>5869</v>
      </c>
    </row>
    <row r="95" spans="1:17" ht="22.5">
      <c r="A95" s="20" t="str" cm="1">
        <f t="array" aca="1" ref="A95" ca="1">VLOOKUP(RIGHT(CELL("filename",$B92),LEN(CELL("filename",$B92))-FIND("]",CELL("filename",$B92))),'外部インタフェース一覧(計算用)'!$B:$G,6,FALSE)&amp;"_"&amp;$C95&amp;"_new"</f>
        <v>INDEPENDENCE_SUPPORT_PLAN_2024_FORM_0700_2021_spend_time_new</v>
      </c>
      <c r="B95" s="171">
        <f t="shared" si="1"/>
        <v>92</v>
      </c>
      <c r="C95" s="239" t="s">
        <v>6938</v>
      </c>
      <c r="D95" s="239" t="s">
        <v>5169</v>
      </c>
      <c r="E95" s="20" t="str">
        <f ca="1">IF($F95="-", "追加", VLOOKUP($A95, summary!$H:$O, 6, FALSE))</f>
        <v>追加</v>
      </c>
      <c r="F95" s="20" t="str">
        <f ca="1">IF(VLOOKUP($A95, summary!$H:$O, 7, FALSE)="追加", "-", VLOOKUP($A95, summary!$H:$O, 7, FALSE))</f>
        <v>-</v>
      </c>
      <c r="G95" s="239" t="s">
        <v>5214</v>
      </c>
      <c r="H95" s="239" t="s">
        <v>5334</v>
      </c>
      <c r="I95" s="239">
        <v>100</v>
      </c>
      <c r="J95" s="239" t="s">
        <v>5324</v>
      </c>
      <c r="K95" s="209"/>
      <c r="L95" s="49"/>
      <c r="M95" s="49"/>
      <c r="N95" s="49"/>
      <c r="O95" s="49"/>
      <c r="P95" s="239" t="s">
        <v>5681</v>
      </c>
      <c r="Q95" s="238" t="s">
        <v>5869</v>
      </c>
    </row>
    <row r="96" spans="1:17" ht="22.5">
      <c r="A96" s="20" t="str" cm="1">
        <f t="array" aca="1" ref="A96" ca="1">VLOOKUP(RIGHT(CELL("filename",$B93),LEN(CELL("filename",$B93))-FIND("]",CELL("filename",$B93))),'外部インタフェース一覧(計算用)'!$B:$G,6,FALSE)&amp;"_"&amp;$C96&amp;"_new"</f>
        <v>INDEPENDENCE_SUPPORT_PLAN_2024_FORM_0700_2021_version_new</v>
      </c>
      <c r="B96" s="171">
        <f t="shared" si="1"/>
        <v>93</v>
      </c>
      <c r="C96" s="239" t="s">
        <v>265</v>
      </c>
      <c r="D96" s="239" t="s">
        <v>6939</v>
      </c>
      <c r="E96" s="20" t="str">
        <f ca="1">IF($F96="-", "追加", VLOOKUP($A96, summary!$H:$O, 6, FALSE))</f>
        <v>version</v>
      </c>
      <c r="F96" s="20" t="str">
        <f ca="1">IF(VLOOKUP($A96, summary!$H:$O, 7, FALSE)="追加", "-", VLOOKUP($A96, summary!$H:$O, 7, FALSE))</f>
        <v>バージョン番号</v>
      </c>
      <c r="G96" s="239" t="s">
        <v>5214</v>
      </c>
      <c r="H96" s="239" t="s">
        <v>5312</v>
      </c>
      <c r="I96" s="239">
        <v>4</v>
      </c>
      <c r="J96" s="239" t="s">
        <v>5324</v>
      </c>
      <c r="K96" s="209" t="s">
        <v>5216</v>
      </c>
      <c r="L96" s="209"/>
      <c r="M96" s="46"/>
      <c r="N96" s="420" t="s">
        <v>6856</v>
      </c>
      <c r="O96" s="239"/>
      <c r="P96" s="239" t="s">
        <v>5485</v>
      </c>
      <c r="Q96" s="239" t="s">
        <v>5486</v>
      </c>
    </row>
  </sheetData>
  <autoFilter ref="B3:P96" xr:uid="{00000000-0009-0000-0000-000014000000}"/>
  <phoneticPr fontId="4"/>
  <dataValidations count="2">
    <dataValidation type="list" allowBlank="1" showInputMessage="1" sqref="K21 K17 K19 K23 K25 K4:K15 K27:K96" xr:uid="{139A1521-CCD8-4E78-A609-603F254C6EA6}">
      <formula1>"◎,○,●"</formula1>
    </dataValidation>
    <dataValidation showInputMessage="1" sqref="B4:B96 H8 G9:H9 G65:H72 G74:H78 G48:G61" xr:uid="{C13480CF-DA4C-40BC-8B84-E72AA4D95EB0}"/>
  </dataValidations>
  <hyperlinks>
    <hyperlink ref="P1" location="外部インタフェース一覧!A1" display="外部インターフェース一覧へ" xr:uid="{478F0F88-38CC-4F1F-A095-B5AEC46642C4}"/>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77ECF-BA79-4E56-BD1C-B39AD77E67F2}">
  <sheetPr codeName="Sheet24">
    <pageSetUpPr fitToPage="1"/>
  </sheetPr>
  <dimension ref="A1:Q15"/>
  <sheetViews>
    <sheetView view="pageBreakPreview" zoomScale="85" zoomScaleNormal="85" zoomScaleSheetLayoutView="85" workbookViewId="0">
      <pane ySplit="3" topLeftCell="A4" activePane="bottomLeft" state="frozen"/>
      <selection activeCell="G1" sqref="G1"/>
      <selection pane="bottomLeft"/>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3" style="6" customWidth="1"/>
    <col min="14" max="14" width="26" style="6" customWidth="1"/>
    <col min="15" max="16" width="38" style="6" customWidth="1"/>
    <col min="17" max="17" width="41.625" style="223" bestFit="1" customWidth="1"/>
    <col min="18" max="16384" width="9" style="6"/>
  </cols>
  <sheetData>
    <row r="1" spans="1:17" ht="23.45" customHeight="1">
      <c r="B1" s="25" t="s">
        <v>6940</v>
      </c>
      <c r="K1" s="25" t="s">
        <v>5195</v>
      </c>
      <c r="Q1" s="221"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5204</v>
      </c>
      <c r="I3" s="7" t="s">
        <v>5205</v>
      </c>
      <c r="J3" s="58" t="s">
        <v>5206</v>
      </c>
      <c r="K3" s="7" t="s">
        <v>5207</v>
      </c>
      <c r="L3" s="2" t="s">
        <v>5208</v>
      </c>
      <c r="M3" s="2" t="s">
        <v>5209</v>
      </c>
      <c r="N3" s="7" t="s">
        <v>5210</v>
      </c>
      <c r="O3" s="2" t="s">
        <v>87</v>
      </c>
      <c r="P3" s="3" t="s">
        <v>5211</v>
      </c>
      <c r="Q3" s="60" t="s">
        <v>5288</v>
      </c>
    </row>
    <row r="4" spans="1:17" ht="34.5" thickTop="1">
      <c r="A4" s="421" t="str" cm="1">
        <f t="array" aca="1" ref="A4" ca="1">VLOOKUP(RIGHT(CELL("filename",$B1),LEN(CELL("filename",$B1))-FIND("]",CELL("filename",$B1))),'外部インタフェース一覧(計算用)'!$B:$G,6,FALSE)&amp;"_"&amp;$C4&amp;"_new"</f>
        <v>INDEPENDENCE_SUPPORT_PLAN_2024_FORM_0700_2021_care_facility_id_new</v>
      </c>
      <c r="B4" s="70">
        <v>1</v>
      </c>
      <c r="C4" s="225" t="s">
        <v>223</v>
      </c>
      <c r="D4" s="225" t="s">
        <v>5289</v>
      </c>
      <c r="E4" s="20" t="str">
        <f ca="1">IF($F4="-", "追加", VLOOKUP($A4, summary!$H:$O, 6, FALSE))</f>
        <v>care_facility_id</v>
      </c>
      <c r="F4" s="20" t="str">
        <f ca="1">IF(VLOOKUP($A4, summary!$H:$O, 7, FALSE)="追加", "-", VLOOKUP($A4, summary!$H:$O, 7, FALSE))</f>
        <v>事業所番号</v>
      </c>
      <c r="G4" s="226" t="s">
        <v>5214</v>
      </c>
      <c r="H4" s="225" t="s">
        <v>5511</v>
      </c>
      <c r="I4" s="225">
        <v>10</v>
      </c>
      <c r="J4" s="225"/>
      <c r="K4" s="227" t="s">
        <v>5216</v>
      </c>
      <c r="L4" s="197" t="s">
        <v>5324</v>
      </c>
      <c r="M4" s="228" t="s">
        <v>5324</v>
      </c>
      <c r="N4" s="228" t="s">
        <v>5324</v>
      </c>
      <c r="O4" s="228" t="s">
        <v>5324</v>
      </c>
      <c r="P4" s="228" t="s">
        <v>5324</v>
      </c>
      <c r="Q4" s="265" t="s">
        <v>5293</v>
      </c>
    </row>
    <row r="5" spans="1:17" ht="33.75">
      <c r="A5" s="421" t="str" cm="1">
        <f t="array" aca="1" ref="A5" ca="1">VLOOKUP(RIGHT(CELL("filename",$B2),LEN(CELL("filename",$B2))-FIND("]",CELL("filename",$B2))),'外部インタフェース一覧(計算用)'!$B:$G,6,FALSE)&amp;"_"&amp;$C5&amp;"_new"</f>
        <v>INDEPENDENCE_SUPPORT_PLAN_2024_FORM_0700_2021_service_code_new</v>
      </c>
      <c r="B5" s="70">
        <v>2</v>
      </c>
      <c r="C5" s="172" t="s">
        <v>225</v>
      </c>
      <c r="D5" s="225" t="s">
        <v>5294</v>
      </c>
      <c r="E5" s="20" t="str">
        <f ca="1">IF($F5="-", "追加", VLOOKUP($A5, summary!$H:$O, 6, FALSE))</f>
        <v>service_code</v>
      </c>
      <c r="F5" s="20" t="str">
        <f ca="1">IF(VLOOKUP($A5, summary!$H:$O, 7, FALSE)="追加", "-", VLOOKUP($A5, summary!$H:$O, 7, FALSE))</f>
        <v>サービス種類コード</v>
      </c>
      <c r="G5" s="172" t="s">
        <v>5295</v>
      </c>
      <c r="H5" s="172" t="s">
        <v>5511</v>
      </c>
      <c r="I5" s="172">
        <v>2</v>
      </c>
      <c r="J5" s="172"/>
      <c r="K5" s="230" t="s">
        <v>5216</v>
      </c>
      <c r="L5" s="197" t="s">
        <v>5324</v>
      </c>
      <c r="M5" s="228" t="s">
        <v>5324</v>
      </c>
      <c r="N5" s="228" t="s">
        <v>5324</v>
      </c>
      <c r="O5" s="228" t="s">
        <v>5324</v>
      </c>
      <c r="P5" s="228" t="s">
        <v>5324</v>
      </c>
      <c r="Q5" s="265" t="s">
        <v>5296</v>
      </c>
    </row>
    <row r="6" spans="1:17" ht="33.75">
      <c r="A6" s="421" t="str" cm="1">
        <f t="array" aca="1" ref="A6" ca="1">VLOOKUP(RIGHT(CELL("filename",$B3),LEN(CELL("filename",$B3))-FIND("]",CELL("filename",$B3))),'外部インタフェース一覧(計算用)'!$B:$G,6,FALSE)&amp;"_"&amp;$C6&amp;"_new"</f>
        <v>INDEPENDENCE_SUPPORT_PLAN_2024_FORM_0700_2021_insurer_no_new</v>
      </c>
      <c r="B6" s="70">
        <v>3</v>
      </c>
      <c r="C6" s="172" t="s">
        <v>229</v>
      </c>
      <c r="D6" s="197" t="s">
        <v>5297</v>
      </c>
      <c r="E6" s="20" t="str">
        <f ca="1">IF($F6="-", "追加", VLOOKUP($A6, summary!$H:$O, 6, FALSE))</f>
        <v>insurer_no</v>
      </c>
      <c r="F6" s="20" t="str">
        <f ca="1">IF(VLOOKUP($A6, summary!$H:$O, 7, FALSE)="追加", "-", VLOOKUP($A6, summary!$H:$O, 7, FALSE))</f>
        <v>保険者番号</v>
      </c>
      <c r="G6" s="172" t="s">
        <v>5298</v>
      </c>
      <c r="H6" s="172" t="s">
        <v>5299</v>
      </c>
      <c r="I6" s="172">
        <v>6</v>
      </c>
      <c r="J6" s="172"/>
      <c r="K6" s="230" t="s">
        <v>5216</v>
      </c>
      <c r="L6" s="197" t="s">
        <v>5324</v>
      </c>
      <c r="M6" s="228" t="s">
        <v>5324</v>
      </c>
      <c r="N6" s="228" t="s">
        <v>5324</v>
      </c>
      <c r="O6" s="228" t="s">
        <v>5324</v>
      </c>
      <c r="P6" s="228" t="s">
        <v>5324</v>
      </c>
      <c r="Q6" s="265" t="s">
        <v>5300</v>
      </c>
    </row>
    <row r="7" spans="1:17" ht="33.75">
      <c r="A7" s="421" t="str" cm="1">
        <f t="array" aca="1" ref="A7" ca="1">VLOOKUP(RIGHT(CELL("filename",$B4),LEN(CELL("filename",$B4))-FIND("]",CELL("filename",$B4))),'外部インタフェース一覧(計算用)'!$B:$G,6,FALSE)&amp;"_"&amp;$C7&amp;"_new"</f>
        <v>INDEPENDENCE_SUPPORT_PLAN_2024_FORM_0700_2021_insured_no_new</v>
      </c>
      <c r="B7" s="70">
        <v>4</v>
      </c>
      <c r="C7" s="172" t="s">
        <v>231</v>
      </c>
      <c r="D7" s="173" t="s">
        <v>5301</v>
      </c>
      <c r="E7" s="20" t="str">
        <f ca="1">IF($F7="-", "追加", VLOOKUP($A7, summary!$H:$O, 6, FALSE))</f>
        <v>insured_no</v>
      </c>
      <c r="F7" s="20" t="str">
        <f ca="1">IF(VLOOKUP($A7, summary!$H:$O, 7, FALSE)="追加", "-", VLOOKUP($A7, summary!$H:$O, 7, FALSE))</f>
        <v>被保険者番号</v>
      </c>
      <c r="G7" s="172" t="s">
        <v>5214</v>
      </c>
      <c r="H7" s="172" t="s">
        <v>5511</v>
      </c>
      <c r="I7" s="172">
        <v>10</v>
      </c>
      <c r="J7" s="172"/>
      <c r="K7" s="230" t="s">
        <v>5216</v>
      </c>
      <c r="L7" s="197" t="s">
        <v>5324</v>
      </c>
      <c r="M7" s="228" t="s">
        <v>5324</v>
      </c>
      <c r="N7" s="228" t="s">
        <v>5324</v>
      </c>
      <c r="O7" s="228" t="s">
        <v>5324</v>
      </c>
      <c r="P7" s="228" t="s">
        <v>5324</v>
      </c>
      <c r="Q7" s="265" t="s">
        <v>5302</v>
      </c>
    </row>
    <row r="8" spans="1:17" s="8" customFormat="1" ht="78.75">
      <c r="A8" s="421" t="str" cm="1">
        <f t="array" aca="1" ref="A8" ca="1">VLOOKUP(RIGHT(CELL("filename",$B5),LEN(CELL("filename",$B5))-FIND("]",CELL("filename",$B5))),'外部インタフェース一覧(計算用)'!$B:$G,6,FALSE)&amp;"_"&amp;$C8&amp;"_new"</f>
        <v>INDEPENDENCE_SUPPORT_PLAN_2024_FORM_0700_2021_external_system_management_number_new</v>
      </c>
      <c r="B8" s="70">
        <v>5</v>
      </c>
      <c r="C8" s="172" t="s">
        <v>227</v>
      </c>
      <c r="D8" s="173" t="s">
        <v>5303</v>
      </c>
      <c r="E8" s="20" t="str">
        <f ca="1">IF($F8="-", "追加", VLOOKUP($A8, summary!$H:$O, 6, FALSE))</f>
        <v>external_system_management_number</v>
      </c>
      <c r="F8" s="20" t="str">
        <f ca="1">IF(VLOOKUP($A8, summary!$H:$O, 7, FALSE)="追加", "-", VLOOKUP($A8, summary!$H:$O, 7, FALSE))</f>
        <v>外部システム管理番号</v>
      </c>
      <c r="G8" s="172" t="s">
        <v>5214</v>
      </c>
      <c r="H8" s="172" t="s">
        <v>5511</v>
      </c>
      <c r="I8" s="172">
        <v>150</v>
      </c>
      <c r="J8" s="172"/>
      <c r="K8" s="230" t="s">
        <v>5216</v>
      </c>
      <c r="L8" s="197" t="s">
        <v>5324</v>
      </c>
      <c r="M8" s="228" t="s">
        <v>5324</v>
      </c>
      <c r="N8" s="228" t="s">
        <v>5324</v>
      </c>
      <c r="O8" s="228" t="s">
        <v>6941</v>
      </c>
      <c r="P8" s="228" t="s">
        <v>5324</v>
      </c>
      <c r="Q8" s="422" t="s">
        <v>5305</v>
      </c>
    </row>
    <row r="9" spans="1:17" ht="67.5">
      <c r="A9" s="421" t="str" cm="1">
        <f t="array" aca="1" ref="A9" ca="1">VLOOKUP(RIGHT(CELL("filename",$B6),LEN(CELL("filename",$B6))-FIND("]",CELL("filename",$B6))),'外部インタフェース一覧(計算用)'!$B:$G,6,FALSE)&amp;"_"&amp;$C9&amp;"_new"</f>
        <v>INDEPENDENCE_SUPPORT_PLAN_2024_FORM_0700_2021_external_system_management_detail_number_new</v>
      </c>
      <c r="B9" s="70">
        <v>6</v>
      </c>
      <c r="C9" s="20" t="s">
        <v>432</v>
      </c>
      <c r="D9" s="20" t="s">
        <v>5473</v>
      </c>
      <c r="E9" s="20" t="str">
        <f ca="1">IF($F9="-", "追加", VLOOKUP($A9, summary!$H:$O, 6, FALSE))</f>
        <v>追加</v>
      </c>
      <c r="F9" s="20" t="str">
        <f ca="1">IF(VLOOKUP($A9, summary!$H:$O, 7, FALSE)="追加", "-", VLOOKUP($A9, summary!$H:$O, 7, FALSE))</f>
        <v>-</v>
      </c>
      <c r="G9" s="20" t="s">
        <v>5214</v>
      </c>
      <c r="H9" s="172" t="s">
        <v>5511</v>
      </c>
      <c r="I9" s="20">
        <v>150</v>
      </c>
      <c r="J9" s="423"/>
      <c r="K9" s="230" t="s">
        <v>5216</v>
      </c>
      <c r="L9" s="197" t="s">
        <v>5324</v>
      </c>
      <c r="M9" s="228" t="s">
        <v>5324</v>
      </c>
      <c r="N9" s="228" t="s">
        <v>5324</v>
      </c>
      <c r="O9" s="228" t="s">
        <v>6942</v>
      </c>
      <c r="P9" s="241" t="s">
        <v>5324</v>
      </c>
      <c r="Q9" s="295" t="s">
        <v>5305</v>
      </c>
    </row>
    <row r="10" spans="1:17" ht="33.75">
      <c r="A10" s="421" t="str" cm="1">
        <f t="array" aca="1" ref="A10" ca="1">VLOOKUP(RIGHT(CELL("filename",$B7),LEN(CELL("filename",$B7))-FIND("]",CELL("filename",$B7))),'外部インタフェース一覧(計算用)'!$B:$G,6,FALSE)&amp;"_"&amp;$C10&amp;"_new"</f>
        <v>INDEPENDENCE_SUPPORT_PLAN_2024_FORM_0700_2021_specific_diseases_new</v>
      </c>
      <c r="B10" s="70">
        <v>7</v>
      </c>
      <c r="C10" s="20" t="s">
        <v>4118</v>
      </c>
      <c r="D10" s="20" t="s">
        <v>4119</v>
      </c>
      <c r="E10" s="20" t="str">
        <f ca="1">IF($F10="-", "追加", VLOOKUP($A10, summary!$H:$O, 6, FALSE))</f>
        <v>追加</v>
      </c>
      <c r="F10" s="20" t="str">
        <f ca="1">IF(VLOOKUP($A10, summary!$H:$O, 7, FALSE)="追加", "-", VLOOKUP($A10, summary!$H:$O, 7, FALSE))</f>
        <v>-</v>
      </c>
      <c r="G10" s="20" t="s">
        <v>5214</v>
      </c>
      <c r="H10" s="20" t="s">
        <v>5312</v>
      </c>
      <c r="I10" s="20">
        <v>1</v>
      </c>
      <c r="J10" s="424"/>
      <c r="K10" s="184" t="s">
        <v>5323</v>
      </c>
      <c r="L10" s="425"/>
      <c r="M10" s="426"/>
      <c r="N10" s="264" t="s">
        <v>6943</v>
      </c>
      <c r="O10" s="426"/>
      <c r="P10" s="426"/>
      <c r="Q10" s="419" t="s">
        <v>5477</v>
      </c>
    </row>
    <row r="11" spans="1:17" ht="45">
      <c r="A11" s="421" t="str" cm="1">
        <f t="array" aca="1" ref="A11" ca="1">VLOOKUP(RIGHT(CELL("filename",$B8),LEN(CELL("filename",$B8))-FIND("]",CELL("filename",$B8))),'外部インタフェース一覧(計算用)'!$B:$G,6,FALSE)&amp;"_"&amp;$C11&amp;"_new"</f>
        <v>INDEPENDENCE_SUPPORT_PLAN_2024_FORM_0700_2021_injury_code_new</v>
      </c>
      <c r="B11" s="70">
        <v>8</v>
      </c>
      <c r="C11" s="20" t="s">
        <v>434</v>
      </c>
      <c r="D11" s="20" t="s">
        <v>5478</v>
      </c>
      <c r="E11" s="20" t="str">
        <f ca="1">IF($F11="-", "追加", VLOOKUP($A11, summary!$H:$O, 6, FALSE))</f>
        <v>追加</v>
      </c>
      <c r="F11" s="20" t="str">
        <f ca="1">IF(VLOOKUP($A11, summary!$H:$O, 7, FALSE)="追加", "-", VLOOKUP($A11, summary!$H:$O, 7, FALSE))</f>
        <v>-</v>
      </c>
      <c r="G11" s="20" t="s">
        <v>5214</v>
      </c>
      <c r="H11" s="20" t="s">
        <v>5479</v>
      </c>
      <c r="I11" s="20">
        <v>7</v>
      </c>
      <c r="J11" s="423"/>
      <c r="K11" s="184" t="s">
        <v>5323</v>
      </c>
      <c r="L11" s="197" t="s">
        <v>5324</v>
      </c>
      <c r="M11" s="228" t="s">
        <v>5324</v>
      </c>
      <c r="N11" s="228" t="s">
        <v>6944</v>
      </c>
      <c r="O11" s="228" t="s">
        <v>6945</v>
      </c>
      <c r="P11" s="241" t="s">
        <v>5482</v>
      </c>
      <c r="Q11" s="295" t="s">
        <v>5263</v>
      </c>
    </row>
    <row r="12" spans="1:17" ht="90" customHeight="1">
      <c r="A12" s="421" t="str" cm="1">
        <f t="array" aca="1" ref="A12" ca="1">VLOOKUP(RIGHT(CELL("filename",$B9),LEN(CELL("filename",$B9))-FIND("]",CELL("filename",$B9))),'外部インタフェース一覧(計算用)'!$B:$G,6,FALSE)&amp;"_"&amp;$C12&amp;"_new"</f>
        <v>INDEPENDENCE_SUPPORT_PLAN_2024_FORM_0700_2021_symptoms_appearance_year_new</v>
      </c>
      <c r="B12" s="70">
        <v>9</v>
      </c>
      <c r="C12" s="20" t="s">
        <v>5170</v>
      </c>
      <c r="D12" s="173" t="s">
        <v>6946</v>
      </c>
      <c r="E12" s="20" t="str">
        <f ca="1">IF($F12="-", "追加", VLOOKUP($A12, summary!$H:$O, 6, FALSE))</f>
        <v>追加</v>
      </c>
      <c r="F12" s="20" t="str">
        <f ca="1">IF(VLOOKUP($A12, summary!$H:$O, 7, FALSE)="追加", "-", VLOOKUP($A12, summary!$H:$O, 7, FALSE))</f>
        <v>-</v>
      </c>
      <c r="G12" s="174" t="s">
        <v>5220</v>
      </c>
      <c r="H12" s="173" t="s">
        <v>5245</v>
      </c>
      <c r="I12" s="174">
        <v>4</v>
      </c>
      <c r="J12" s="174"/>
      <c r="K12" s="184" t="s">
        <v>5323</v>
      </c>
      <c r="L12" s="27" t="s">
        <v>5248</v>
      </c>
      <c r="M12" s="19" t="s">
        <v>5781</v>
      </c>
      <c r="N12" s="182" t="s">
        <v>5355</v>
      </c>
      <c r="O12" s="19" t="s">
        <v>6947</v>
      </c>
      <c r="P12" s="178"/>
      <c r="Q12" s="179" t="s">
        <v>6452</v>
      </c>
    </row>
    <row r="13" spans="1:17" ht="112.5">
      <c r="A13" s="421" t="str" cm="1">
        <f t="array" aca="1" ref="A13" ca="1">VLOOKUP(RIGHT(CELL("filename",$B10),LEN(CELL("filename",$B10))-FIND("]",CELL("filename",$B10))),'外部インタフェース一覧(計算用)'!$B:$G,6,FALSE)&amp;"_"&amp;$C13&amp;"_new"</f>
        <v>INDEPENDENCE_SUPPORT_PLAN_2024_FORM_0700_2021_symptoms_appearance_month_new</v>
      </c>
      <c r="B13" s="70">
        <v>10</v>
      </c>
      <c r="C13" s="20" t="s">
        <v>5172</v>
      </c>
      <c r="D13" s="173" t="s">
        <v>5173</v>
      </c>
      <c r="E13" s="20" t="str">
        <f ca="1">IF($F13="-", "追加", VLOOKUP($A13, summary!$H:$O, 6, FALSE))</f>
        <v>追加</v>
      </c>
      <c r="F13" s="20" t="str">
        <f ca="1">IF(VLOOKUP($A13, summary!$H:$O, 7, FALSE)="追加", "-", VLOOKUP($A13, summary!$H:$O, 7, FALSE))</f>
        <v>-</v>
      </c>
      <c r="G13" s="174" t="s">
        <v>5220</v>
      </c>
      <c r="H13" s="173" t="s">
        <v>5245</v>
      </c>
      <c r="I13" s="174">
        <v>2</v>
      </c>
      <c r="J13" s="174"/>
      <c r="K13" s="535" t="s">
        <v>5369</v>
      </c>
      <c r="L13" s="27" t="s">
        <v>5248</v>
      </c>
      <c r="M13" s="19" t="s">
        <v>5785</v>
      </c>
      <c r="N13" s="182" t="s">
        <v>5355</v>
      </c>
      <c r="O13" s="547" t="s">
        <v>7473</v>
      </c>
      <c r="P13" s="178"/>
      <c r="Q13" s="179" t="s">
        <v>6307</v>
      </c>
    </row>
    <row r="14" spans="1:17" ht="112.5">
      <c r="A14" s="421" t="str" cm="1">
        <f t="array" aca="1" ref="A14" ca="1">VLOOKUP(RIGHT(CELL("filename",$B11),LEN(CELL("filename",$B11))-FIND("]",CELL("filename",$B11))),'外部インタフェース一覧(計算用)'!$B:$G,6,FALSE)&amp;"_"&amp;$C14&amp;"_new"</f>
        <v>INDEPENDENCE_SUPPORT_PLAN_2024_FORM_0700_2021_symptoms_appearance_date_new</v>
      </c>
      <c r="B14" s="70">
        <v>11</v>
      </c>
      <c r="C14" s="20" t="s">
        <v>438</v>
      </c>
      <c r="D14" s="173" t="s">
        <v>5174</v>
      </c>
      <c r="E14" s="20" t="str">
        <f ca="1">IF($F14="-", "追加", VLOOKUP($A14, summary!$H:$O, 6, FALSE))</f>
        <v>追加</v>
      </c>
      <c r="F14" s="20" t="str">
        <f ca="1">IF(VLOOKUP($A14, summary!$H:$O, 7, FALSE)="追加", "-", VLOOKUP($A14, summary!$H:$O, 7, FALSE))</f>
        <v>-</v>
      </c>
      <c r="G14" s="174" t="s">
        <v>5220</v>
      </c>
      <c r="H14" s="173" t="s">
        <v>5245</v>
      </c>
      <c r="I14" s="174">
        <v>2</v>
      </c>
      <c r="J14" s="174"/>
      <c r="K14" s="18"/>
      <c r="L14" s="27" t="s">
        <v>5248</v>
      </c>
      <c r="M14" s="19" t="s">
        <v>6310</v>
      </c>
      <c r="N14" s="182" t="s">
        <v>5355</v>
      </c>
      <c r="O14" s="547" t="s">
        <v>7474</v>
      </c>
      <c r="P14" s="178"/>
      <c r="Q14" s="179" t="s">
        <v>6311</v>
      </c>
    </row>
    <row r="15" spans="1:17" ht="33.75">
      <c r="A15" s="421" t="str" cm="1">
        <f t="array" aca="1" ref="A15" ca="1">VLOOKUP(RIGHT(CELL("filename",$B12),LEN(CELL("filename",$B12))-FIND("]",CELL("filename",$B12))),'外部インタフェース一覧(計算用)'!$B:$G,6,FALSE)&amp;"_"&amp;$C15&amp;"_new"</f>
        <v>INDEPENDENCE_SUPPORT_PLAN_2024_FORM_0700_2021_version_new</v>
      </c>
      <c r="B15" s="70">
        <v>12</v>
      </c>
      <c r="C15" s="20" t="s">
        <v>265</v>
      </c>
      <c r="D15" s="173" t="s">
        <v>5483</v>
      </c>
      <c r="E15" s="20" t="str">
        <f ca="1">IF($F15="-", "追加", VLOOKUP($A15, summary!$H:$O, 6, FALSE))</f>
        <v>version</v>
      </c>
      <c r="F15" s="20" t="str">
        <f ca="1">IF(VLOOKUP($A15, summary!$H:$O, 7, FALSE)="追加", "-", VLOOKUP($A15, summary!$H:$O, 7, FALSE))</f>
        <v>バージョン番号</v>
      </c>
      <c r="G15" s="20" t="s">
        <v>5214</v>
      </c>
      <c r="H15" s="20" t="s">
        <v>5299</v>
      </c>
      <c r="I15" s="20">
        <v>4</v>
      </c>
      <c r="J15" s="423"/>
      <c r="K15" s="230" t="s">
        <v>5216</v>
      </c>
      <c r="L15" s="197" t="s">
        <v>5324</v>
      </c>
      <c r="M15" s="228" t="s">
        <v>5324</v>
      </c>
      <c r="N15" s="228" t="s">
        <v>5484</v>
      </c>
      <c r="O15" s="228" t="s">
        <v>5291</v>
      </c>
      <c r="P15" s="241" t="s">
        <v>5485</v>
      </c>
      <c r="Q15" s="295" t="s">
        <v>5486</v>
      </c>
    </row>
  </sheetData>
  <autoFilter ref="B3:Q7" xr:uid="{00000000-0009-0000-0000-000004000000}"/>
  <phoneticPr fontId="4"/>
  <dataValidations count="2">
    <dataValidation showInputMessage="1" sqref="B4:B15 G15:H15 G4:H11" xr:uid="{F9E76685-49E9-4E18-86D5-BFF7BFC33948}"/>
    <dataValidation type="list" allowBlank="1" showInputMessage="1" sqref="K4:K15" xr:uid="{EE3AB86D-9BB3-4E69-801F-41B1554A0B02}">
      <formula1>"◎,○,●"</formula1>
    </dataValidation>
  </dataValidations>
  <hyperlinks>
    <hyperlink ref="Q1" location="外部インタフェース一覧!A1" display="外部インターフェース一覧へ" xr:uid="{515321F2-0BD1-4DC3-A881-FB32A5E0DE80}"/>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BBE06-924D-456F-86D1-1D8A4C7D7ACA}">
  <sheetPr codeName="Sheet22">
    <pageSetUpPr fitToPage="1"/>
  </sheetPr>
  <dimension ref="A1:Q59"/>
  <sheetViews>
    <sheetView view="pageBreakPreview" zoomScale="85" zoomScaleNormal="85" zoomScaleSheetLayoutView="85" workbookViewId="0">
      <pane ySplit="3" topLeftCell="A4" activePane="bottomLeft" state="frozen"/>
      <selection activeCell="G1" sqref="G1"/>
      <selection pane="bottomLeft"/>
    </sheetView>
  </sheetViews>
  <sheetFormatPr defaultColWidth="9" defaultRowHeight="11.25"/>
  <cols>
    <col min="1" max="1" width="24.75" style="25" hidden="1" customWidth="1"/>
    <col min="2" max="2" width="5.125" style="25" customWidth="1"/>
    <col min="3" max="3" width="14.5" style="25" customWidth="1"/>
    <col min="4" max="6" width="25" style="25" customWidth="1"/>
    <col min="7" max="12" width="8.875" style="25" customWidth="1"/>
    <col min="13" max="13" width="13" style="25" customWidth="1"/>
    <col min="14" max="14" width="26" style="25" customWidth="1"/>
    <col min="15" max="16" width="38" style="25" customWidth="1"/>
    <col min="17" max="17" width="37.125" style="223" bestFit="1" customWidth="1"/>
    <col min="18" max="16384" width="9" style="25"/>
  </cols>
  <sheetData>
    <row r="1" spans="1:17" ht="22.7" customHeight="1">
      <c r="B1" s="25" t="s">
        <v>6948</v>
      </c>
      <c r="K1" s="25" t="s">
        <v>5195</v>
      </c>
      <c r="P1" s="222"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102" t="s">
        <v>5210</v>
      </c>
      <c r="O3" s="2" t="s">
        <v>87</v>
      </c>
      <c r="P3" s="3" t="s">
        <v>5211</v>
      </c>
      <c r="Q3" s="60" t="s">
        <v>5288</v>
      </c>
    </row>
    <row r="4" spans="1:17" s="97" customFormat="1" ht="34.5" thickTop="1">
      <c r="A4" s="20" t="str" cm="1">
        <f t="array" aca="1" ref="A4" ca="1">VLOOKUP(RIGHT(CELL("filename",$B1),LEN(CELL("filename",$B1))-FIND("]",CELL("filename",$B1))),'外部インタフェース一覧(計算用)'!$B:$G,6,FALSE)&amp;"_"&amp;$C4&amp;"_new"</f>
        <v>FAMILY_DOCTOR_COOPERATION_TAKING_MEDICATION_2024_FORM_0800_2021_care_facility_id_new</v>
      </c>
      <c r="B4" s="171">
        <v>1</v>
      </c>
      <c r="C4" s="332" t="s">
        <v>223</v>
      </c>
      <c r="D4" s="252" t="s">
        <v>5289</v>
      </c>
      <c r="E4" s="20" t="str">
        <f ca="1">IF($F4="-", "追加", VLOOKUP($A4, summary!$H:$O, 6, FALSE))</f>
        <v>care_facility_id</v>
      </c>
      <c r="F4" s="20" t="str">
        <f ca="1">IF(VLOOKUP($A4, summary!$H:$O, 7, FALSE)="追加", "-", VLOOKUP($A4, summary!$H:$O, 7, FALSE))</f>
        <v>事業所番号</v>
      </c>
      <c r="G4" s="332" t="s">
        <v>5214</v>
      </c>
      <c r="H4" s="255" t="s">
        <v>5511</v>
      </c>
      <c r="I4" s="258">
        <v>10</v>
      </c>
      <c r="J4" s="258"/>
      <c r="K4" s="18" t="s">
        <v>5216</v>
      </c>
      <c r="L4" s="19"/>
      <c r="M4" s="19"/>
      <c r="N4" s="19"/>
      <c r="O4" s="19" t="s">
        <v>5291</v>
      </c>
      <c r="P4" s="197" t="s">
        <v>5292</v>
      </c>
      <c r="Q4" s="197" t="s">
        <v>5293</v>
      </c>
    </row>
    <row r="5" spans="1:17" s="427" customFormat="1" ht="33.75">
      <c r="A5" s="20" t="str" cm="1">
        <f t="array" aca="1" ref="A5" ca="1">VLOOKUP(RIGHT(CELL("filename",$B2),LEN(CELL("filename",$B2))-FIND("]",CELL("filename",$B2))),'外部インタフェース一覧(計算用)'!$B:$G,6,FALSE)&amp;"_"&amp;$C5&amp;"_new"</f>
        <v>FAMILY_DOCTOR_COOPERATION_TAKING_MEDICATION_2024_FORM_0800_2021_service_code_new</v>
      </c>
      <c r="B5" s="229">
        <v>2</v>
      </c>
      <c r="C5" s="317" t="s">
        <v>225</v>
      </c>
      <c r="D5" s="49" t="s">
        <v>5294</v>
      </c>
      <c r="E5" s="20" t="str">
        <f ca="1">IF($F5="-", "追加", VLOOKUP($A5, summary!$H:$O, 6, FALSE))</f>
        <v>service_code</v>
      </c>
      <c r="F5" s="20" t="str">
        <f ca="1">IF(VLOOKUP($A5, summary!$H:$O, 7, FALSE)="追加", "-", VLOOKUP($A5, summary!$H:$O, 7, FALSE))</f>
        <v>サービス種類コード</v>
      </c>
      <c r="G5" s="49" t="s">
        <v>5295</v>
      </c>
      <c r="H5" s="239" t="s">
        <v>5511</v>
      </c>
      <c r="I5" s="49">
        <v>2</v>
      </c>
      <c r="J5" s="49"/>
      <c r="K5" s="18" t="s">
        <v>5216</v>
      </c>
      <c r="L5" s="19"/>
      <c r="M5" s="19"/>
      <c r="N5" s="19"/>
      <c r="O5" s="19"/>
      <c r="P5" s="197" t="s">
        <v>5292</v>
      </c>
      <c r="Q5" s="197" t="s">
        <v>5296</v>
      </c>
    </row>
    <row r="6" spans="1:17" s="97" customFormat="1" ht="33.75">
      <c r="A6" s="20" t="str" cm="1">
        <f t="array" aca="1" ref="A6" ca="1">VLOOKUP(RIGHT(CELL("filename",$B3),LEN(CELL("filename",$B3))-FIND("]",CELL("filename",$B3))),'外部インタフェース一覧(計算用)'!$B:$G,6,FALSE)&amp;"_"&amp;$C6&amp;"_new"</f>
        <v>FAMILY_DOCTOR_COOPERATION_TAKING_MEDICATION_2024_FORM_0800_2021_insurer_no_new</v>
      </c>
      <c r="B6" s="229">
        <v>3</v>
      </c>
      <c r="C6" s="317" t="s">
        <v>229</v>
      </c>
      <c r="D6" s="239" t="s">
        <v>5297</v>
      </c>
      <c r="E6" s="20" t="str">
        <f ca="1">IF($F6="-", "追加", VLOOKUP($A6, summary!$H:$O, 6, FALSE))</f>
        <v>insurer_no</v>
      </c>
      <c r="F6" s="20" t="str">
        <f ca="1">IF(VLOOKUP($A6, summary!$H:$O, 7, FALSE)="追加", "-", VLOOKUP($A6, summary!$H:$O, 7, FALSE))</f>
        <v>保険者番号</v>
      </c>
      <c r="G6" s="49" t="s">
        <v>5298</v>
      </c>
      <c r="H6" s="239" t="s">
        <v>5312</v>
      </c>
      <c r="I6" s="49">
        <v>6</v>
      </c>
      <c r="J6" s="49"/>
      <c r="K6" s="18" t="s">
        <v>5216</v>
      </c>
      <c r="L6" s="19"/>
      <c r="M6" s="19"/>
      <c r="N6" s="19"/>
      <c r="O6" s="19"/>
      <c r="P6" s="19"/>
      <c r="Q6" s="197" t="s">
        <v>5300</v>
      </c>
    </row>
    <row r="7" spans="1:17" s="97" customFormat="1" ht="45">
      <c r="A7" s="20" t="str" cm="1">
        <f t="array" aca="1" ref="A7" ca="1">VLOOKUP(RIGHT(CELL("filename",$B4),LEN(CELL("filename",$B4))-FIND("]",CELL("filename",$B4))),'外部インタフェース一覧(計算用)'!$B:$G,6,FALSE)&amp;"_"&amp;$C7&amp;"_new"</f>
        <v>FAMILY_DOCTOR_COOPERATION_TAKING_MEDICATION_2024_FORM_0800_2021_insured_no_new</v>
      </c>
      <c r="B7" s="229">
        <v>4</v>
      </c>
      <c r="C7" s="317" t="s">
        <v>231</v>
      </c>
      <c r="D7" s="239" t="s">
        <v>5301</v>
      </c>
      <c r="E7" s="20" t="str">
        <f ca="1">IF($F7="-", "追加", VLOOKUP($A7, summary!$H:$O, 6, FALSE))</f>
        <v>insured_no</v>
      </c>
      <c r="F7" s="20" t="str">
        <f ca="1">IF(VLOOKUP($A7, summary!$H:$O, 7, FALSE)="追加", "-", VLOOKUP($A7, summary!$H:$O, 7, FALSE))</f>
        <v>被保険者番号</v>
      </c>
      <c r="G7" s="49" t="s">
        <v>5214</v>
      </c>
      <c r="H7" s="239" t="s">
        <v>5511</v>
      </c>
      <c r="I7" s="49">
        <v>10</v>
      </c>
      <c r="J7" s="49"/>
      <c r="K7" s="18" t="s">
        <v>5216</v>
      </c>
      <c r="L7" s="19"/>
      <c r="M7" s="19"/>
      <c r="N7" s="19"/>
      <c r="O7" s="197" t="s">
        <v>5228</v>
      </c>
      <c r="P7" s="197" t="s">
        <v>5292</v>
      </c>
      <c r="Q7" s="197" t="s">
        <v>5302</v>
      </c>
    </row>
    <row r="8" spans="1:17" s="97" customFormat="1" ht="78.75">
      <c r="A8" s="20" t="str" cm="1">
        <f t="array" aca="1" ref="A8" ca="1">VLOOKUP(RIGHT(CELL("filename",$B5),LEN(CELL("filename",$B5))-FIND("]",CELL("filename",$B5))),'外部インタフェース一覧(計算用)'!$B:$G,6,FALSE)&amp;"_"&amp;$C8&amp;"_new"</f>
        <v>FAMILY_DOCTOR_COOPERATION_TAKING_MEDICATION_2024_FORM_0800_2021_external_system_management_number_new</v>
      </c>
      <c r="B8" s="229">
        <v>5</v>
      </c>
      <c r="C8" s="317" t="s">
        <v>227</v>
      </c>
      <c r="D8" s="239" t="s">
        <v>5303</v>
      </c>
      <c r="E8" s="20" t="str">
        <f ca="1">IF($F8="-", "追加", VLOOKUP($A8, summary!$H:$O, 6, FALSE))</f>
        <v>external_system_management_number</v>
      </c>
      <c r="F8" s="20" t="str">
        <f ca="1">IF(VLOOKUP($A8, summary!$H:$O, 7, FALSE)="追加", "-", VLOOKUP($A8, summary!$H:$O, 7, FALSE))</f>
        <v>外部システム管理番号</v>
      </c>
      <c r="G8" s="49" t="s">
        <v>5214</v>
      </c>
      <c r="H8" s="49" t="s">
        <v>5511</v>
      </c>
      <c r="I8" s="49">
        <v>150</v>
      </c>
      <c r="J8" s="49"/>
      <c r="K8" s="18" t="s">
        <v>5216</v>
      </c>
      <c r="L8" s="19"/>
      <c r="M8" s="19"/>
      <c r="N8" s="19"/>
      <c r="O8" s="197" t="s">
        <v>6949</v>
      </c>
      <c r="P8" s="19"/>
      <c r="Q8" s="368" t="s">
        <v>5305</v>
      </c>
    </row>
    <row r="9" spans="1:17" s="97" customFormat="1" ht="112.5">
      <c r="A9" s="20" t="str" cm="1">
        <f t="array" aca="1" ref="A9" ca="1">VLOOKUP(RIGHT(CELL("filename",$B6),LEN(CELL("filename",$B6))-FIND("]",CELL("filename",$B6))),'外部インタフェース一覧(計算用)'!$B:$G,6,FALSE)&amp;"_"&amp;$C9&amp;"_new"</f>
        <v>FAMILY_DOCTOR_COOPERATION_TAKING_MEDICATION_2024_FORM_0800_2021_care_level_new</v>
      </c>
      <c r="B9" s="229">
        <v>6</v>
      </c>
      <c r="C9" s="315" t="s">
        <v>251</v>
      </c>
      <c r="D9" s="173" t="s">
        <v>5311</v>
      </c>
      <c r="E9" s="20" t="str">
        <f ca="1">IF($F9="-", "追加", VLOOKUP($A9, summary!$H:$O, 6, FALSE))</f>
        <v>追加</v>
      </c>
      <c r="F9" s="20" t="str">
        <f ca="1">IF(VLOOKUP($A9, summary!$H:$O, 7, FALSE)="追加", "-", VLOOKUP($A9, summary!$H:$O, 7, FALSE))</f>
        <v>-</v>
      </c>
      <c r="G9" s="20" t="s">
        <v>5214</v>
      </c>
      <c r="H9" s="20" t="s">
        <v>5312</v>
      </c>
      <c r="I9" s="20">
        <v>2</v>
      </c>
      <c r="J9" s="20"/>
      <c r="K9" s="18"/>
      <c r="L9" s="49"/>
      <c r="M9" s="49"/>
      <c r="N9" s="374" t="s">
        <v>5262</v>
      </c>
      <c r="O9" s="49"/>
      <c r="P9" s="262"/>
      <c r="Q9" s="239" t="s">
        <v>5263</v>
      </c>
    </row>
    <row r="10" spans="1:17" s="97" customFormat="1" ht="45">
      <c r="A10" s="20" t="str" cm="1">
        <f t="array" aca="1" ref="A10" ca="1">VLOOKUP(RIGHT(CELL("filename",$B7),LEN(CELL("filename",$B7))-FIND("]",CELL("filename",$B7))),'外部インタフェース一覧(計算用)'!$B:$G,6,FALSE)&amp;"_"&amp;$C10&amp;"_new"</f>
        <v>FAMILY_DOCTOR_COOPERATION_TAKING_MEDICATION_2024_FORM_0800_2021_evaluate_date_new</v>
      </c>
      <c r="B10" s="229">
        <v>7</v>
      </c>
      <c r="C10" s="317" t="s">
        <v>6445</v>
      </c>
      <c r="D10" s="99" t="s">
        <v>6446</v>
      </c>
      <c r="E10" s="20" t="str">
        <f ca="1">IF($F10="-", "追加", VLOOKUP($A10, summary!$H:$O, 6, FALSE))</f>
        <v>追加</v>
      </c>
      <c r="F10" s="20" t="str">
        <f ca="1">IF(VLOOKUP($A10, summary!$H:$O, 7, FALSE)="追加", "-", VLOOKUP($A10, summary!$H:$O, 7, FALSE))</f>
        <v>-</v>
      </c>
      <c r="G10" s="49" t="s">
        <v>5214</v>
      </c>
      <c r="H10" s="49" t="s">
        <v>5299</v>
      </c>
      <c r="I10" s="49">
        <v>8</v>
      </c>
      <c r="J10" s="49"/>
      <c r="K10" s="18" t="s">
        <v>5216</v>
      </c>
      <c r="L10" s="19" t="s">
        <v>5519</v>
      </c>
      <c r="M10" s="197" t="s">
        <v>5249</v>
      </c>
      <c r="N10" s="19"/>
      <c r="O10" s="197" t="s">
        <v>6950</v>
      </c>
      <c r="P10" s="19"/>
      <c r="Q10" s="197" t="s">
        <v>5321</v>
      </c>
    </row>
    <row r="11" spans="1:17" s="97" customFormat="1" ht="33.75">
      <c r="A11" s="20" t="str" cm="1">
        <f t="array" aca="1" ref="A11" ca="1">VLOOKUP(RIGHT(CELL("filename",$B8),LEN(CELL("filename",$B8))-FIND("]",CELL("filename",$B8))),'外部インタフェース一覧(計算用)'!$B:$G,6,FALSE)&amp;"_"&amp;$C11&amp;"_new"</f>
        <v>FAMILY_DOCTOR_COOPERATION_TAKING_MEDICATION_2024_FORM_0800_2021_status_new</v>
      </c>
      <c r="B11" s="428">
        <v>8</v>
      </c>
      <c r="C11" s="315" t="s">
        <v>5322</v>
      </c>
      <c r="D11" s="173" t="s">
        <v>3978</v>
      </c>
      <c r="E11" s="20" t="str">
        <f ca="1">IF($F11="-", "追加", VLOOKUP($A11, summary!$H:$O, 6, FALSE))</f>
        <v>追加</v>
      </c>
      <c r="F11" s="20" t="str">
        <f ca="1">IF(VLOOKUP($A11, summary!$H:$O, 7, FALSE)="追加", "-", VLOOKUP($A11, summary!$H:$O, 7, FALSE))</f>
        <v>-</v>
      </c>
      <c r="G11" s="20" t="s">
        <v>5214</v>
      </c>
      <c r="H11" s="20" t="s">
        <v>5299</v>
      </c>
      <c r="I11" s="20">
        <v>1</v>
      </c>
      <c r="J11" s="20"/>
      <c r="K11" s="18"/>
      <c r="L11" s="197" t="s">
        <v>5324</v>
      </c>
      <c r="M11" s="228" t="s">
        <v>5324</v>
      </c>
      <c r="N11" s="228" t="s">
        <v>6951</v>
      </c>
      <c r="O11" s="228" t="s">
        <v>5324</v>
      </c>
      <c r="P11" s="228" t="s">
        <v>5324</v>
      </c>
      <c r="Q11" s="235" t="s">
        <v>5263</v>
      </c>
    </row>
    <row r="12" spans="1:17" ht="33.75">
      <c r="A12" s="20" t="str" cm="1">
        <f t="array" aca="1" ref="A12" ca="1">VLOOKUP(RIGHT(CELL("filename",$B9),LEN(CELL("filename",$B9))-FIND("]",CELL("filename",$B9))),'外部インタフェース一覧(計算用)'!$B:$G,6,FALSE)&amp;"_"&amp;$C12&amp;"_new"</f>
        <v>FAMILY_DOCTOR_COOPERATION_TAKING_MEDICATION_2024_FORM_0800_2021_version_new</v>
      </c>
      <c r="B12" s="229">
        <v>9</v>
      </c>
      <c r="C12" s="350" t="s">
        <v>265</v>
      </c>
      <c r="D12" s="239" t="s">
        <v>266</v>
      </c>
      <c r="E12" s="20" t="str">
        <f ca="1">IF($F12="-", "追加", VLOOKUP($A12, summary!$H:$O, 6, FALSE))</f>
        <v>version</v>
      </c>
      <c r="F12" s="20" t="str">
        <f ca="1">IF(VLOOKUP($A12, summary!$H:$O, 7, FALSE)="追加", "-", VLOOKUP($A12, summary!$H:$O, 7, FALSE))</f>
        <v>バージョン番号</v>
      </c>
      <c r="G12" s="239" t="s">
        <v>5214</v>
      </c>
      <c r="H12" s="239" t="s">
        <v>5312</v>
      </c>
      <c r="I12" s="239">
        <v>4</v>
      </c>
      <c r="J12" s="239" t="s">
        <v>5324</v>
      </c>
      <c r="K12" s="209" t="s">
        <v>5216</v>
      </c>
      <c r="L12" s="49"/>
      <c r="M12" s="49"/>
      <c r="N12" s="429" t="s">
        <v>5470</v>
      </c>
      <c r="O12" s="49" t="s">
        <v>5291</v>
      </c>
      <c r="P12" s="262" t="s">
        <v>5285</v>
      </c>
      <c r="Q12" s="49" t="s">
        <v>5286</v>
      </c>
    </row>
    <row r="13" spans="1:17">
      <c r="A13" s="98"/>
      <c r="C13" s="98"/>
      <c r="D13" s="98"/>
      <c r="E13" s="98"/>
      <c r="F13" s="98"/>
      <c r="G13" s="98"/>
      <c r="H13" s="98"/>
      <c r="I13" s="98"/>
      <c r="J13" s="98"/>
      <c r="K13" s="98"/>
      <c r="L13" s="98"/>
      <c r="M13" s="98"/>
      <c r="N13" s="98"/>
      <c r="O13" s="98"/>
      <c r="P13" s="98"/>
      <c r="Q13" s="244"/>
    </row>
    <row r="14" spans="1:17">
      <c r="A14" s="98"/>
      <c r="C14" s="98"/>
      <c r="D14" s="98"/>
      <c r="E14" s="98"/>
      <c r="F14" s="98"/>
      <c r="G14" s="98"/>
      <c r="H14" s="98"/>
      <c r="I14" s="98"/>
      <c r="J14" s="98"/>
      <c r="K14" s="98"/>
      <c r="L14" s="98"/>
      <c r="M14" s="98"/>
      <c r="N14" s="98"/>
      <c r="O14" s="98"/>
      <c r="P14" s="98"/>
      <c r="Q14" s="244"/>
    </row>
    <row r="15" spans="1:17">
      <c r="A15" s="98"/>
      <c r="C15" s="98"/>
      <c r="D15" s="98"/>
      <c r="E15" s="98"/>
      <c r="F15" s="98"/>
      <c r="G15" s="98"/>
      <c r="H15" s="98"/>
      <c r="I15" s="98"/>
      <c r="J15" s="98"/>
      <c r="K15" s="98"/>
      <c r="L15" s="98"/>
      <c r="M15" s="98"/>
      <c r="N15" s="98"/>
      <c r="O15" s="98"/>
      <c r="P15" s="98"/>
      <c r="Q15" s="244"/>
    </row>
    <row r="16" spans="1:17">
      <c r="A16" s="98"/>
      <c r="C16" s="98"/>
      <c r="D16" s="98"/>
      <c r="E16" s="98"/>
      <c r="F16" s="98"/>
      <c r="G16" s="98"/>
      <c r="H16" s="98"/>
      <c r="I16" s="98"/>
      <c r="J16" s="98"/>
      <c r="K16" s="98"/>
      <c r="L16" s="98"/>
      <c r="M16" s="98"/>
      <c r="N16" s="98"/>
      <c r="O16" s="98"/>
      <c r="P16" s="98"/>
      <c r="Q16" s="244"/>
    </row>
    <row r="17" spans="1:17">
      <c r="A17" s="98"/>
      <c r="C17" s="98"/>
      <c r="D17" s="98"/>
      <c r="E17" s="98"/>
      <c r="F17" s="98"/>
      <c r="G17" s="98"/>
      <c r="H17" s="98"/>
      <c r="I17" s="98"/>
      <c r="J17" s="98"/>
      <c r="K17" s="98"/>
      <c r="L17" s="98"/>
      <c r="M17" s="98"/>
      <c r="N17" s="98"/>
      <c r="O17" s="98"/>
      <c r="P17" s="98"/>
      <c r="Q17" s="244"/>
    </row>
    <row r="18" spans="1:17">
      <c r="A18" s="98"/>
      <c r="C18" s="98"/>
      <c r="D18" s="98"/>
      <c r="E18" s="98"/>
      <c r="F18" s="98"/>
      <c r="G18" s="98"/>
      <c r="H18" s="98"/>
      <c r="I18" s="98"/>
      <c r="J18" s="98"/>
      <c r="K18" s="98"/>
      <c r="L18" s="98"/>
      <c r="M18" s="98"/>
      <c r="N18" s="98"/>
      <c r="O18" s="98"/>
      <c r="P18" s="98"/>
      <c r="Q18" s="244"/>
    </row>
    <row r="19" spans="1:17">
      <c r="A19" s="98"/>
      <c r="C19" s="98"/>
      <c r="D19" s="98"/>
      <c r="E19" s="98"/>
      <c r="F19" s="98"/>
      <c r="G19" s="98"/>
      <c r="H19" s="98"/>
      <c r="I19" s="98"/>
      <c r="J19" s="98"/>
      <c r="K19" s="98"/>
      <c r="L19" s="98"/>
      <c r="M19" s="98"/>
      <c r="N19" s="98"/>
      <c r="O19" s="98"/>
      <c r="P19" s="98"/>
      <c r="Q19" s="244"/>
    </row>
    <row r="20" spans="1:17">
      <c r="A20" s="98"/>
      <c r="C20" s="98"/>
      <c r="D20" s="98"/>
      <c r="E20" s="98"/>
      <c r="F20" s="98"/>
      <c r="G20" s="98"/>
      <c r="H20" s="98"/>
      <c r="I20" s="98"/>
      <c r="J20" s="98"/>
      <c r="K20" s="98"/>
      <c r="L20" s="98"/>
      <c r="M20" s="98"/>
      <c r="N20" s="98"/>
      <c r="O20" s="98"/>
      <c r="P20" s="98"/>
      <c r="Q20" s="244"/>
    </row>
    <row r="21" spans="1:17">
      <c r="A21" s="98"/>
      <c r="C21" s="98"/>
      <c r="D21" s="98"/>
      <c r="E21" s="98"/>
      <c r="F21" s="98"/>
      <c r="G21" s="98"/>
      <c r="H21" s="98"/>
      <c r="I21" s="98"/>
      <c r="J21" s="98"/>
      <c r="K21" s="98"/>
      <c r="L21" s="98"/>
      <c r="M21" s="98"/>
      <c r="N21" s="98"/>
      <c r="O21" s="98"/>
      <c r="P21" s="98"/>
      <c r="Q21" s="244"/>
    </row>
    <row r="22" spans="1:17">
      <c r="A22" s="98"/>
      <c r="C22" s="98"/>
      <c r="D22" s="98"/>
      <c r="E22" s="98"/>
      <c r="F22" s="98"/>
      <c r="G22" s="98"/>
      <c r="H22" s="98"/>
      <c r="I22" s="98"/>
      <c r="J22" s="98"/>
      <c r="K22" s="98"/>
      <c r="L22" s="98"/>
      <c r="M22" s="98"/>
      <c r="N22" s="98"/>
      <c r="O22" s="98"/>
      <c r="P22" s="98"/>
      <c r="Q22" s="244"/>
    </row>
    <row r="23" spans="1:17">
      <c r="A23" s="98"/>
      <c r="C23" s="98"/>
      <c r="D23" s="98"/>
      <c r="E23" s="98"/>
      <c r="F23" s="98"/>
      <c r="G23" s="98"/>
      <c r="H23" s="98"/>
      <c r="I23" s="98"/>
      <c r="J23" s="98"/>
      <c r="K23" s="98"/>
      <c r="L23" s="98"/>
      <c r="M23" s="98"/>
      <c r="N23" s="98"/>
      <c r="O23" s="98"/>
      <c r="P23" s="98"/>
      <c r="Q23" s="244"/>
    </row>
    <row r="24" spans="1:17">
      <c r="A24" s="98"/>
      <c r="C24" s="98"/>
      <c r="D24" s="98"/>
      <c r="E24" s="98"/>
      <c r="F24" s="98"/>
      <c r="G24" s="98"/>
      <c r="H24" s="98"/>
      <c r="I24" s="98"/>
      <c r="J24" s="98"/>
      <c r="K24" s="98"/>
      <c r="L24" s="98"/>
      <c r="M24" s="98"/>
      <c r="N24" s="98"/>
      <c r="O24" s="98"/>
      <c r="P24" s="98"/>
      <c r="Q24" s="244"/>
    </row>
    <row r="25" spans="1:17">
      <c r="A25" s="98"/>
      <c r="C25" s="98"/>
      <c r="D25" s="98"/>
      <c r="E25" s="98"/>
      <c r="F25" s="98"/>
      <c r="G25" s="98"/>
      <c r="H25" s="98"/>
      <c r="I25" s="98"/>
      <c r="J25" s="98"/>
      <c r="K25" s="98"/>
      <c r="L25" s="98"/>
      <c r="M25" s="98"/>
      <c r="N25" s="98"/>
      <c r="O25" s="98"/>
      <c r="P25" s="98"/>
      <c r="Q25" s="244"/>
    </row>
    <row r="26" spans="1:17">
      <c r="A26" s="98"/>
      <c r="C26" s="98"/>
      <c r="D26" s="98"/>
      <c r="E26" s="98"/>
      <c r="F26" s="98"/>
      <c r="G26" s="98"/>
      <c r="H26" s="98"/>
      <c r="I26" s="98"/>
      <c r="J26" s="98"/>
      <c r="K26" s="98"/>
      <c r="L26" s="98"/>
      <c r="M26" s="98"/>
      <c r="N26" s="98"/>
      <c r="O26" s="98"/>
      <c r="P26" s="98"/>
      <c r="Q26" s="244"/>
    </row>
    <row r="27" spans="1:17">
      <c r="A27" s="98"/>
      <c r="C27" s="98"/>
      <c r="D27" s="98"/>
      <c r="E27" s="98"/>
      <c r="F27" s="98"/>
      <c r="G27" s="98"/>
      <c r="H27" s="98"/>
      <c r="I27" s="98"/>
      <c r="J27" s="98"/>
      <c r="K27" s="98"/>
      <c r="L27" s="98"/>
      <c r="M27" s="98"/>
      <c r="N27" s="98"/>
      <c r="O27" s="98"/>
      <c r="P27" s="98"/>
      <c r="Q27" s="244"/>
    </row>
    <row r="28" spans="1:17">
      <c r="A28" s="98"/>
      <c r="C28" s="98"/>
      <c r="D28" s="98"/>
      <c r="E28" s="98"/>
      <c r="F28" s="98"/>
      <c r="G28" s="98"/>
      <c r="H28" s="98"/>
      <c r="I28" s="98"/>
      <c r="J28" s="98"/>
      <c r="K28" s="98"/>
      <c r="L28" s="98"/>
      <c r="M28" s="98"/>
      <c r="N28" s="98"/>
      <c r="O28" s="98"/>
      <c r="P28" s="98"/>
      <c r="Q28" s="244"/>
    </row>
    <row r="29" spans="1:17">
      <c r="A29" s="98"/>
      <c r="C29" s="98"/>
      <c r="D29" s="98"/>
      <c r="E29" s="98"/>
      <c r="F29" s="98"/>
      <c r="G29" s="98"/>
      <c r="H29" s="98"/>
      <c r="I29" s="98"/>
      <c r="J29" s="98"/>
      <c r="K29" s="98"/>
      <c r="L29" s="98"/>
      <c r="M29" s="98"/>
      <c r="N29" s="98"/>
      <c r="O29" s="98"/>
      <c r="P29" s="98"/>
      <c r="Q29" s="244"/>
    </row>
    <row r="30" spans="1:17">
      <c r="A30" s="98"/>
      <c r="C30" s="98"/>
      <c r="D30" s="98"/>
      <c r="E30" s="98"/>
      <c r="F30" s="98"/>
      <c r="G30" s="98"/>
      <c r="H30" s="98"/>
      <c r="I30" s="98"/>
      <c r="J30" s="98"/>
      <c r="K30" s="98"/>
      <c r="L30" s="98"/>
      <c r="M30" s="98"/>
      <c r="N30" s="98"/>
      <c r="O30" s="98"/>
      <c r="P30" s="98"/>
      <c r="Q30" s="244"/>
    </row>
    <row r="31" spans="1:17">
      <c r="A31" s="98"/>
      <c r="C31" s="98"/>
      <c r="D31" s="98"/>
      <c r="E31" s="98"/>
      <c r="F31" s="98"/>
      <c r="G31" s="98"/>
      <c r="H31" s="98"/>
      <c r="I31" s="98"/>
      <c r="J31" s="98"/>
      <c r="K31" s="98"/>
      <c r="L31" s="98"/>
      <c r="M31" s="98"/>
      <c r="N31" s="98"/>
      <c r="O31" s="98"/>
      <c r="P31" s="98"/>
      <c r="Q31" s="244"/>
    </row>
    <row r="32" spans="1:17">
      <c r="A32" s="98"/>
      <c r="C32" s="98"/>
      <c r="D32" s="98"/>
      <c r="E32" s="98"/>
      <c r="F32" s="98"/>
      <c r="G32" s="98"/>
      <c r="H32" s="98"/>
      <c r="I32" s="98"/>
      <c r="J32" s="98"/>
      <c r="K32" s="98"/>
      <c r="L32" s="98"/>
      <c r="M32" s="98"/>
      <c r="N32" s="98"/>
      <c r="O32" s="98"/>
      <c r="P32" s="98"/>
      <c r="Q32" s="244"/>
    </row>
    <row r="33" spans="1:17">
      <c r="A33" s="98"/>
      <c r="C33" s="98"/>
      <c r="D33" s="98"/>
      <c r="E33" s="98"/>
      <c r="F33" s="98"/>
      <c r="G33" s="98"/>
      <c r="H33" s="98"/>
      <c r="I33" s="98"/>
      <c r="J33" s="98"/>
      <c r="K33" s="98"/>
      <c r="L33" s="98"/>
      <c r="M33" s="98"/>
      <c r="N33" s="98"/>
      <c r="O33" s="98"/>
      <c r="P33" s="98"/>
      <c r="Q33" s="244"/>
    </row>
    <row r="34" spans="1:17">
      <c r="A34" s="98"/>
      <c r="C34" s="98"/>
      <c r="D34" s="98"/>
      <c r="E34" s="98"/>
      <c r="F34" s="98"/>
      <c r="G34" s="98"/>
      <c r="H34" s="98"/>
      <c r="I34" s="98"/>
      <c r="J34" s="98"/>
      <c r="K34" s="98"/>
      <c r="L34" s="98"/>
      <c r="M34" s="98"/>
      <c r="N34" s="98"/>
      <c r="O34" s="98"/>
      <c r="P34" s="98"/>
      <c r="Q34" s="244"/>
    </row>
    <row r="35" spans="1:17">
      <c r="A35" s="98"/>
      <c r="C35" s="98"/>
      <c r="D35" s="98"/>
      <c r="E35" s="98"/>
      <c r="F35" s="98"/>
      <c r="G35" s="98"/>
      <c r="H35" s="98"/>
      <c r="I35" s="98"/>
      <c r="J35" s="98"/>
      <c r="K35" s="98"/>
      <c r="L35" s="98"/>
      <c r="M35" s="98"/>
      <c r="N35" s="98"/>
      <c r="O35" s="98"/>
      <c r="P35" s="98"/>
      <c r="Q35" s="244"/>
    </row>
    <row r="36" spans="1:17">
      <c r="A36" s="98"/>
      <c r="C36" s="98"/>
      <c r="D36" s="98"/>
      <c r="E36" s="98"/>
      <c r="F36" s="98"/>
      <c r="G36" s="98"/>
      <c r="H36" s="98"/>
      <c r="I36" s="98"/>
      <c r="J36" s="98"/>
      <c r="K36" s="98"/>
      <c r="L36" s="98"/>
      <c r="M36" s="98"/>
      <c r="N36" s="98"/>
      <c r="O36" s="98"/>
      <c r="P36" s="98"/>
      <c r="Q36" s="244"/>
    </row>
    <row r="37" spans="1:17">
      <c r="A37" s="98"/>
      <c r="C37" s="98"/>
      <c r="D37" s="98"/>
      <c r="E37" s="98"/>
      <c r="F37" s="98"/>
      <c r="G37" s="98"/>
      <c r="H37" s="98"/>
      <c r="I37" s="98"/>
      <c r="J37" s="98"/>
      <c r="K37" s="98"/>
      <c r="L37" s="98"/>
      <c r="M37" s="98"/>
      <c r="N37" s="98"/>
      <c r="O37" s="98"/>
      <c r="P37" s="98"/>
      <c r="Q37" s="244"/>
    </row>
    <row r="38" spans="1:17">
      <c r="A38" s="98"/>
      <c r="C38" s="98"/>
      <c r="D38" s="98"/>
      <c r="E38" s="98"/>
      <c r="F38" s="98"/>
      <c r="G38" s="98"/>
      <c r="H38" s="98"/>
      <c r="I38" s="98"/>
      <c r="J38" s="98"/>
      <c r="K38" s="98"/>
      <c r="L38" s="98"/>
      <c r="M38" s="98"/>
      <c r="N38" s="98"/>
      <c r="O38" s="98"/>
      <c r="P38" s="98"/>
      <c r="Q38" s="244"/>
    </row>
    <row r="39" spans="1:17">
      <c r="A39" s="98"/>
      <c r="C39" s="98"/>
      <c r="D39" s="98"/>
      <c r="E39" s="98"/>
      <c r="F39" s="98"/>
      <c r="G39" s="98"/>
      <c r="H39" s="98"/>
      <c r="I39" s="98"/>
      <c r="J39" s="98"/>
      <c r="K39" s="98"/>
      <c r="L39" s="98"/>
      <c r="M39" s="98"/>
      <c r="N39" s="98"/>
      <c r="O39" s="98"/>
      <c r="P39" s="98"/>
      <c r="Q39" s="244"/>
    </row>
    <row r="40" spans="1:17">
      <c r="A40" s="98"/>
      <c r="C40" s="98"/>
      <c r="D40" s="98"/>
      <c r="E40" s="98"/>
      <c r="F40" s="98"/>
      <c r="G40" s="98"/>
      <c r="H40" s="98"/>
      <c r="I40" s="98"/>
      <c r="J40" s="98"/>
      <c r="K40" s="98"/>
      <c r="L40" s="98"/>
      <c r="M40" s="98"/>
      <c r="N40" s="98"/>
      <c r="O40" s="98"/>
      <c r="P40" s="98"/>
      <c r="Q40" s="244"/>
    </row>
    <row r="41" spans="1:17">
      <c r="A41" s="98"/>
      <c r="C41" s="98"/>
      <c r="D41" s="98"/>
      <c r="E41" s="98"/>
      <c r="F41" s="98"/>
      <c r="G41" s="98"/>
      <c r="H41" s="98"/>
      <c r="I41" s="98"/>
      <c r="J41" s="98"/>
      <c r="K41" s="98"/>
      <c r="L41" s="98"/>
      <c r="M41" s="98"/>
      <c r="N41" s="98"/>
      <c r="O41" s="98"/>
      <c r="P41" s="98"/>
      <c r="Q41" s="244"/>
    </row>
    <row r="42" spans="1:17">
      <c r="A42" s="98"/>
      <c r="C42" s="98"/>
      <c r="D42" s="98"/>
      <c r="E42" s="98"/>
      <c r="F42" s="98"/>
      <c r="G42" s="98"/>
      <c r="H42" s="98"/>
      <c r="I42" s="98"/>
      <c r="J42" s="98"/>
      <c r="K42" s="98"/>
      <c r="L42" s="98"/>
      <c r="M42" s="98"/>
      <c r="N42" s="98"/>
      <c r="O42" s="98"/>
      <c r="P42" s="98"/>
      <c r="Q42" s="244"/>
    </row>
    <row r="43" spans="1:17">
      <c r="A43" s="98"/>
      <c r="C43" s="98"/>
      <c r="D43" s="98"/>
      <c r="E43" s="98"/>
      <c r="F43" s="98"/>
      <c r="G43" s="98"/>
      <c r="H43" s="98"/>
      <c r="I43" s="98"/>
      <c r="J43" s="98"/>
      <c r="K43" s="98"/>
      <c r="L43" s="98"/>
      <c r="M43" s="98"/>
      <c r="N43" s="98"/>
      <c r="O43" s="98"/>
      <c r="P43" s="98"/>
      <c r="Q43" s="244"/>
    </row>
    <row r="44" spans="1:17">
      <c r="A44" s="98"/>
      <c r="C44" s="98"/>
      <c r="D44" s="98"/>
      <c r="E44" s="98"/>
      <c r="F44" s="98"/>
      <c r="G44" s="98"/>
      <c r="H44" s="98"/>
      <c r="I44" s="98"/>
      <c r="J44" s="98"/>
      <c r="K44" s="98"/>
      <c r="L44" s="98"/>
      <c r="M44" s="98"/>
      <c r="N44" s="98"/>
      <c r="O44" s="98"/>
      <c r="P44" s="98"/>
      <c r="Q44" s="244"/>
    </row>
    <row r="45" spans="1:17">
      <c r="A45" s="98"/>
      <c r="C45" s="98"/>
      <c r="D45" s="98"/>
      <c r="E45" s="98"/>
      <c r="F45" s="98"/>
      <c r="G45" s="98"/>
      <c r="H45" s="98"/>
      <c r="I45" s="98"/>
      <c r="J45" s="98"/>
      <c r="K45" s="98"/>
      <c r="L45" s="98"/>
      <c r="M45" s="98"/>
      <c r="N45" s="98"/>
      <c r="O45" s="98"/>
      <c r="P45" s="98"/>
      <c r="Q45" s="244"/>
    </row>
    <row r="46" spans="1:17">
      <c r="A46" s="98"/>
      <c r="C46" s="98"/>
      <c r="D46" s="98"/>
      <c r="E46" s="98"/>
      <c r="F46" s="98"/>
      <c r="G46" s="98"/>
      <c r="H46" s="98"/>
      <c r="I46" s="98"/>
      <c r="J46" s="98"/>
      <c r="K46" s="98"/>
      <c r="L46" s="98"/>
      <c r="M46" s="98"/>
      <c r="N46" s="98"/>
      <c r="O46" s="98"/>
      <c r="P46" s="98"/>
      <c r="Q46" s="244"/>
    </row>
    <row r="47" spans="1:17">
      <c r="A47" s="98"/>
      <c r="C47" s="98"/>
      <c r="D47" s="98"/>
      <c r="E47" s="98"/>
      <c r="F47" s="98"/>
      <c r="G47" s="98"/>
      <c r="H47" s="98"/>
      <c r="I47" s="98"/>
      <c r="J47" s="98"/>
      <c r="K47" s="98"/>
      <c r="L47" s="98"/>
      <c r="M47" s="98"/>
      <c r="N47" s="98"/>
      <c r="O47" s="98"/>
      <c r="P47" s="98"/>
      <c r="Q47" s="244"/>
    </row>
    <row r="48" spans="1:17">
      <c r="A48" s="98"/>
      <c r="C48" s="98"/>
      <c r="D48" s="98"/>
      <c r="E48" s="98"/>
      <c r="F48" s="98"/>
      <c r="G48" s="98"/>
      <c r="H48" s="98"/>
      <c r="I48" s="98"/>
      <c r="J48" s="98"/>
      <c r="K48" s="98"/>
      <c r="L48" s="98"/>
      <c r="M48" s="98"/>
      <c r="N48" s="98"/>
      <c r="O48" s="98"/>
      <c r="P48" s="98"/>
      <c r="Q48" s="244"/>
    </row>
    <row r="49" spans="1:17">
      <c r="A49" s="98"/>
      <c r="C49" s="98"/>
      <c r="D49" s="98"/>
      <c r="E49" s="98"/>
      <c r="F49" s="98"/>
      <c r="G49" s="98"/>
      <c r="H49" s="98"/>
      <c r="I49" s="98"/>
      <c r="J49" s="98"/>
      <c r="K49" s="98"/>
      <c r="L49" s="98"/>
      <c r="M49" s="98"/>
      <c r="N49" s="98"/>
      <c r="O49" s="98"/>
      <c r="P49" s="98"/>
      <c r="Q49" s="244"/>
    </row>
    <row r="50" spans="1:17">
      <c r="A50" s="98"/>
      <c r="C50" s="98"/>
      <c r="D50" s="98"/>
      <c r="E50" s="98"/>
      <c r="F50" s="98"/>
      <c r="G50" s="98"/>
      <c r="H50" s="98"/>
      <c r="I50" s="98"/>
      <c r="J50" s="98"/>
      <c r="K50" s="98"/>
      <c r="L50" s="98"/>
      <c r="M50" s="98"/>
      <c r="N50" s="98"/>
      <c r="O50" s="98"/>
      <c r="P50" s="98"/>
      <c r="Q50" s="244"/>
    </row>
    <row r="51" spans="1:17">
      <c r="A51" s="98"/>
      <c r="C51" s="98"/>
      <c r="D51" s="98"/>
      <c r="E51" s="98"/>
      <c r="F51" s="98"/>
      <c r="G51" s="98"/>
      <c r="H51" s="98"/>
      <c r="I51" s="98"/>
      <c r="J51" s="98"/>
      <c r="K51" s="98"/>
      <c r="L51" s="98"/>
      <c r="M51" s="98"/>
      <c r="N51" s="98"/>
      <c r="O51" s="98"/>
      <c r="P51" s="98"/>
      <c r="Q51" s="244"/>
    </row>
    <row r="52" spans="1:17">
      <c r="A52" s="98"/>
      <c r="C52" s="98"/>
      <c r="D52" s="98"/>
      <c r="E52" s="98"/>
      <c r="F52" s="98"/>
      <c r="G52" s="98"/>
      <c r="H52" s="98"/>
      <c r="I52" s="98"/>
      <c r="J52" s="98"/>
      <c r="K52" s="98"/>
      <c r="L52" s="98"/>
      <c r="M52" s="98"/>
      <c r="N52" s="98"/>
      <c r="O52" s="98"/>
      <c r="P52" s="98"/>
      <c r="Q52" s="244"/>
    </row>
    <row r="53" spans="1:17">
      <c r="A53" s="98"/>
      <c r="C53" s="98"/>
      <c r="D53" s="98"/>
      <c r="E53" s="98"/>
      <c r="F53" s="98"/>
      <c r="G53" s="98"/>
      <c r="H53" s="98"/>
      <c r="I53" s="98"/>
      <c r="J53" s="98"/>
      <c r="K53" s="98"/>
      <c r="L53" s="98"/>
      <c r="M53" s="98"/>
      <c r="N53" s="98"/>
      <c r="O53" s="98"/>
      <c r="P53" s="98"/>
      <c r="Q53" s="244"/>
    </row>
    <row r="54" spans="1:17">
      <c r="A54" s="98"/>
      <c r="C54" s="98"/>
      <c r="D54" s="98"/>
      <c r="E54" s="98"/>
      <c r="F54" s="98"/>
      <c r="G54" s="98"/>
      <c r="H54" s="98"/>
      <c r="I54" s="98"/>
      <c r="J54" s="98"/>
      <c r="K54" s="98"/>
      <c r="L54" s="98"/>
      <c r="M54" s="98"/>
      <c r="N54" s="98"/>
      <c r="O54" s="98"/>
      <c r="P54" s="98"/>
      <c r="Q54" s="244"/>
    </row>
    <row r="55" spans="1:17">
      <c r="A55" s="98"/>
      <c r="C55" s="98"/>
      <c r="D55" s="98"/>
      <c r="E55" s="98"/>
      <c r="F55" s="98"/>
      <c r="G55" s="98"/>
      <c r="H55" s="98"/>
      <c r="I55" s="98"/>
      <c r="J55" s="98"/>
      <c r="K55" s="98"/>
      <c r="L55" s="98"/>
      <c r="M55" s="98"/>
      <c r="N55" s="98"/>
      <c r="O55" s="98"/>
      <c r="P55" s="98"/>
      <c r="Q55" s="244"/>
    </row>
    <row r="56" spans="1:17">
      <c r="A56" s="98"/>
      <c r="C56" s="98"/>
      <c r="D56" s="98"/>
      <c r="E56" s="98"/>
      <c r="F56" s="98"/>
      <c r="G56" s="98"/>
      <c r="H56" s="98"/>
      <c r="I56" s="98"/>
      <c r="J56" s="98"/>
      <c r="K56" s="98"/>
      <c r="L56" s="98"/>
      <c r="M56" s="98"/>
      <c r="N56" s="98"/>
      <c r="O56" s="98"/>
      <c r="P56" s="98"/>
      <c r="Q56" s="244"/>
    </row>
    <row r="57" spans="1:17">
      <c r="A57" s="98"/>
      <c r="C57" s="98"/>
      <c r="D57" s="98"/>
      <c r="E57" s="98"/>
      <c r="F57" s="98"/>
      <c r="G57" s="98"/>
      <c r="H57" s="98"/>
      <c r="I57" s="98"/>
      <c r="J57" s="98"/>
      <c r="K57" s="98"/>
      <c r="L57" s="98"/>
      <c r="M57" s="98"/>
      <c r="N57" s="98"/>
      <c r="O57" s="98"/>
      <c r="P57" s="98"/>
      <c r="Q57" s="244"/>
    </row>
    <row r="58" spans="1:17">
      <c r="A58" s="98"/>
      <c r="C58" s="98"/>
      <c r="D58" s="98"/>
      <c r="E58" s="98"/>
      <c r="F58" s="98"/>
      <c r="G58" s="98"/>
      <c r="H58" s="98"/>
      <c r="I58" s="98"/>
      <c r="J58" s="98"/>
      <c r="K58" s="98"/>
      <c r="L58" s="98"/>
      <c r="M58" s="98"/>
      <c r="N58" s="98"/>
      <c r="O58" s="98"/>
      <c r="P58" s="98"/>
      <c r="Q58" s="244"/>
    </row>
    <row r="59" spans="1:17">
      <c r="A59" s="98"/>
      <c r="C59" s="98"/>
      <c r="D59" s="98"/>
      <c r="E59" s="98"/>
      <c r="F59" s="98"/>
      <c r="G59" s="98"/>
      <c r="H59" s="98"/>
      <c r="I59" s="98"/>
      <c r="J59" s="98"/>
      <c r="K59" s="98"/>
      <c r="L59" s="98"/>
      <c r="M59" s="98"/>
      <c r="N59" s="98"/>
      <c r="O59" s="98"/>
      <c r="P59" s="98"/>
      <c r="Q59" s="244"/>
    </row>
  </sheetData>
  <autoFilter ref="B3:P12" xr:uid="{00000000-0009-0000-0000-000015000000}"/>
  <phoneticPr fontId="4"/>
  <dataValidations count="2">
    <dataValidation type="list" allowBlank="1" showInputMessage="1" sqref="K4:K12" xr:uid="{A3F32AD2-E682-4247-BFC7-C874D780A4D8}">
      <formula1>"◎,○,●"</formula1>
    </dataValidation>
    <dataValidation showInputMessage="1" sqref="H8 G4:G8 G9:H11" xr:uid="{CB054A6F-CA85-4705-891A-19BC6F5B1872}"/>
  </dataValidations>
  <hyperlinks>
    <hyperlink ref="P1" location="外部インタフェース一覧!A1" display="外部インターフェース一覧へ" xr:uid="{BE2EBBA1-81A4-4ED4-BD9D-8F46642525A9}"/>
  </hyperlinks>
  <pageMargins left="0.23622047244094491" right="0.23622047244094491" top="0.51" bottom="0.49" header="0.31496062992125984" footer="0.31496062992125984"/>
  <pageSetup paperSize="8" scale="63" fitToHeight="0" orientation="landscape" r:id="rId1"/>
  <headerFooter>
    <oddHeader>&amp;L&amp;A</oddHeader>
    <oddFooter>&amp;C&amp;P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DCC643-B73A-4B94-BD1B-25D73325A299}">
  <sheetPr codeName="Sheet23">
    <pageSetUpPr fitToPage="1"/>
  </sheetPr>
  <dimension ref="A1:Q54"/>
  <sheetViews>
    <sheetView view="pageBreakPreview" zoomScaleNormal="70" zoomScaleSheetLayoutView="100" workbookViewId="0">
      <pane ySplit="3" topLeftCell="A4" activePane="bottomLeft" state="frozen"/>
      <selection activeCell="G1" sqref="G1"/>
      <selection pane="bottomLeft"/>
    </sheetView>
  </sheetViews>
  <sheetFormatPr defaultColWidth="9" defaultRowHeight="11.25"/>
  <cols>
    <col min="1" max="1" width="26.375" style="25" hidden="1" customWidth="1"/>
    <col min="2" max="2" width="5.125" style="25" customWidth="1"/>
    <col min="3" max="3" width="14.5" style="25" customWidth="1"/>
    <col min="4" max="6" width="26.625" style="25" customWidth="1"/>
    <col min="7" max="12" width="8.875" style="25" customWidth="1"/>
    <col min="13" max="13" width="12.875" style="25" customWidth="1"/>
    <col min="14" max="14" width="26" style="25" customWidth="1"/>
    <col min="15" max="16" width="38" style="25" customWidth="1"/>
    <col min="17" max="17" width="41.625" style="223" bestFit="1" customWidth="1"/>
    <col min="18" max="16384" width="9" style="25"/>
  </cols>
  <sheetData>
    <row r="1" spans="1:17" ht="23.45" customHeight="1">
      <c r="B1" s="25" t="s">
        <v>6952</v>
      </c>
      <c r="K1" s="25" t="s">
        <v>5195</v>
      </c>
      <c r="P1" s="222"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7" t="s">
        <v>5210</v>
      </c>
      <c r="O3" s="2" t="s">
        <v>87</v>
      </c>
      <c r="P3" s="3" t="s">
        <v>5211</v>
      </c>
      <c r="Q3" s="60" t="s">
        <v>5288</v>
      </c>
    </row>
    <row r="4" spans="1:17" ht="34.5" thickTop="1">
      <c r="A4" s="20" t="str" cm="1">
        <f t="array" aca="1" ref="A4" ca="1">VLOOKUP(RIGHT(CELL("filename",$B1),LEN(CELL("filename",$B1))-FIND("]",CELL("filename",$B1))),'外部インタフェース一覧(計算用)'!$B:$G,6,FALSE)&amp;"_"&amp;$C4&amp;"_new"</f>
        <v>FAMILY_DOCTOR_COOPERATION_DIAGNOSIS_2024_FORM_0801_2021_care_facility_id_new</v>
      </c>
      <c r="B4" s="70">
        <v>1</v>
      </c>
      <c r="C4" s="172" t="s">
        <v>223</v>
      </c>
      <c r="D4" s="172" t="s">
        <v>5289</v>
      </c>
      <c r="E4" s="20" t="str">
        <f ca="1">IF($F4="-", "追加", VLOOKUP($A4, summary!$H:$O, 6, FALSE))</f>
        <v>care_facility_id</v>
      </c>
      <c r="F4" s="20" t="str">
        <f ca="1">IF(VLOOKUP($A4, summary!$H:$O, 7, FALSE)="追加", "-", VLOOKUP($A4, summary!$H:$O, 7, FALSE))</f>
        <v>事業所番号</v>
      </c>
      <c r="G4" s="247" t="s">
        <v>5214</v>
      </c>
      <c r="H4" s="255" t="s">
        <v>5511</v>
      </c>
      <c r="I4" s="172">
        <v>10</v>
      </c>
      <c r="J4" s="172"/>
      <c r="K4" s="18" t="s">
        <v>5216</v>
      </c>
      <c r="L4" s="19"/>
      <c r="M4" s="19"/>
      <c r="N4" s="19"/>
      <c r="O4" s="19" t="s">
        <v>5291</v>
      </c>
      <c r="P4" s="197" t="s">
        <v>5292</v>
      </c>
      <c r="Q4" s="197" t="s">
        <v>5293</v>
      </c>
    </row>
    <row r="5" spans="1:17" ht="33.75">
      <c r="A5" s="20" t="str" cm="1">
        <f t="array" aca="1" ref="A5" ca="1">VLOOKUP(RIGHT(CELL("filename",$B2),LEN(CELL("filename",$B2))-FIND("]",CELL("filename",$B2))),'外部インタフェース一覧(計算用)'!$B:$G,6,FALSE)&amp;"_"&amp;$C5&amp;"_new"</f>
        <v>FAMILY_DOCTOR_COOPERATION_DIAGNOSIS_2024_FORM_0801_2021_service_code_new</v>
      </c>
      <c r="B5" s="70">
        <v>2</v>
      </c>
      <c r="C5" s="172" t="s">
        <v>225</v>
      </c>
      <c r="D5" s="225" t="s">
        <v>5294</v>
      </c>
      <c r="E5" s="20" t="str">
        <f ca="1">IF($F5="-", "追加", VLOOKUP($A5, summary!$H:$O, 6, FALSE))</f>
        <v>service_code</v>
      </c>
      <c r="F5" s="20" t="str">
        <f ca="1">IF(VLOOKUP($A5, summary!$H:$O, 7, FALSE)="追加", "-", VLOOKUP($A5, summary!$H:$O, 7, FALSE))</f>
        <v>サービス種類コード</v>
      </c>
      <c r="G5" s="172" t="s">
        <v>5295</v>
      </c>
      <c r="H5" s="239" t="s">
        <v>5511</v>
      </c>
      <c r="I5" s="172">
        <v>2</v>
      </c>
      <c r="J5" s="172"/>
      <c r="K5" s="18" t="s">
        <v>5216</v>
      </c>
      <c r="L5" s="19"/>
      <c r="M5" s="19"/>
      <c r="N5" s="19"/>
      <c r="O5" s="19"/>
      <c r="P5" s="197" t="s">
        <v>5292</v>
      </c>
      <c r="Q5" s="197" t="s">
        <v>5296</v>
      </c>
    </row>
    <row r="6" spans="1:17" ht="33.75">
      <c r="A6" s="20" t="str" cm="1">
        <f t="array" aca="1" ref="A6" ca="1">VLOOKUP(RIGHT(CELL("filename",$B3),LEN(CELL("filename",$B3))-FIND("]",CELL("filename",$B3))),'外部インタフェース一覧(計算用)'!$B:$G,6,FALSE)&amp;"_"&amp;$C6&amp;"_new"</f>
        <v>FAMILY_DOCTOR_COOPERATION_DIAGNOSIS_2024_FORM_0801_2021_insurer_no_new</v>
      </c>
      <c r="B6" s="70">
        <v>3</v>
      </c>
      <c r="C6" s="172" t="s">
        <v>229</v>
      </c>
      <c r="D6" s="197" t="s">
        <v>5297</v>
      </c>
      <c r="E6" s="20" t="str">
        <f ca="1">IF($F6="-", "追加", VLOOKUP($A6, summary!$H:$O, 6, FALSE))</f>
        <v>insurer_no</v>
      </c>
      <c r="F6" s="20" t="str">
        <f ca="1">IF(VLOOKUP($A6, summary!$H:$O, 7, FALSE)="追加", "-", VLOOKUP($A6, summary!$H:$O, 7, FALSE))</f>
        <v>保険者番号</v>
      </c>
      <c r="G6" s="172" t="s">
        <v>5298</v>
      </c>
      <c r="H6" s="239" t="s">
        <v>5312</v>
      </c>
      <c r="I6" s="172">
        <v>6</v>
      </c>
      <c r="J6" s="172"/>
      <c r="K6" s="18" t="s">
        <v>5216</v>
      </c>
      <c r="L6" s="19"/>
      <c r="M6" s="19"/>
      <c r="N6" s="19"/>
      <c r="O6" s="19"/>
      <c r="P6" s="19"/>
      <c r="Q6" s="197" t="s">
        <v>5300</v>
      </c>
    </row>
    <row r="7" spans="1:17" ht="45">
      <c r="A7" s="20" t="str" cm="1">
        <f t="array" aca="1" ref="A7" ca="1">VLOOKUP(RIGHT(CELL("filename",$B4),LEN(CELL("filename",$B4))-FIND("]",CELL("filename",$B4))),'外部インタフェース一覧(計算用)'!$B:$G,6,FALSE)&amp;"_"&amp;$C7&amp;"_new"</f>
        <v>FAMILY_DOCTOR_COOPERATION_DIAGNOSIS_2024_FORM_0801_2021_insured_no_new</v>
      </c>
      <c r="B7" s="70">
        <v>4</v>
      </c>
      <c r="C7" s="172" t="s">
        <v>231</v>
      </c>
      <c r="D7" s="173" t="s">
        <v>5301</v>
      </c>
      <c r="E7" s="20" t="str">
        <f ca="1">IF($F7="-", "追加", VLOOKUP($A7, summary!$H:$O, 6, FALSE))</f>
        <v>insured_no</v>
      </c>
      <c r="F7" s="20" t="str">
        <f ca="1">IF(VLOOKUP($A7, summary!$H:$O, 7, FALSE)="追加", "-", VLOOKUP($A7, summary!$H:$O, 7, FALSE))</f>
        <v>被保険者番号</v>
      </c>
      <c r="G7" s="172" t="s">
        <v>5214</v>
      </c>
      <c r="H7" s="239" t="s">
        <v>5511</v>
      </c>
      <c r="I7" s="172">
        <v>10</v>
      </c>
      <c r="J7" s="172"/>
      <c r="K7" s="18" t="s">
        <v>5216</v>
      </c>
      <c r="L7" s="19"/>
      <c r="M7" s="19"/>
      <c r="N7" s="19"/>
      <c r="O7" s="197" t="s">
        <v>5228</v>
      </c>
      <c r="P7" s="197" t="s">
        <v>5292</v>
      </c>
      <c r="Q7" s="197" t="s">
        <v>5302</v>
      </c>
    </row>
    <row r="8" spans="1:17" s="97" customFormat="1" ht="78.75">
      <c r="A8" s="20" t="str" cm="1">
        <f t="array" aca="1" ref="A8" ca="1">VLOOKUP(RIGHT(CELL("filename",$B5),LEN(CELL("filename",$B5))-FIND("]",CELL("filename",$B5))),'外部インタフェース一覧(計算用)'!$B:$G,6,FALSE)&amp;"_"&amp;$C8&amp;"_new"</f>
        <v>FAMILY_DOCTOR_COOPERATION_DIAGNOSIS_2024_FORM_0801_2021_external_system_management_number_new</v>
      </c>
      <c r="B8" s="70">
        <v>5</v>
      </c>
      <c r="C8" s="172" t="s">
        <v>227</v>
      </c>
      <c r="D8" s="173" t="s">
        <v>5303</v>
      </c>
      <c r="E8" s="20" t="str">
        <f ca="1">IF($F8="-", "追加", VLOOKUP($A8, summary!$H:$O, 6, FALSE))</f>
        <v>external_system_management_number</v>
      </c>
      <c r="F8" s="20" t="str">
        <f ca="1">IF(VLOOKUP($A8, summary!$H:$O, 7, FALSE)="追加", "-", VLOOKUP($A8, summary!$H:$O, 7, FALSE))</f>
        <v>外部システム管理番号</v>
      </c>
      <c r="G8" s="172" t="s">
        <v>5214</v>
      </c>
      <c r="H8" s="172" t="s">
        <v>5511</v>
      </c>
      <c r="I8" s="172">
        <v>150</v>
      </c>
      <c r="J8" s="172"/>
      <c r="K8" s="18" t="s">
        <v>5216</v>
      </c>
      <c r="L8" s="19"/>
      <c r="M8" s="19"/>
      <c r="N8" s="19"/>
      <c r="O8" s="197" t="s">
        <v>6949</v>
      </c>
      <c r="P8" s="19"/>
      <c r="Q8" s="368" t="s">
        <v>5305</v>
      </c>
    </row>
    <row r="9" spans="1:17" ht="67.5">
      <c r="A9" s="20" t="str" cm="1">
        <f t="array" aca="1" ref="A9" ca="1">VLOOKUP(RIGHT(CELL("filename",$B6),LEN(CELL("filename",$B6))-FIND("]",CELL("filename",$B6))),'外部インタフェース一覧(計算用)'!$B:$G,6,FALSE)&amp;"_"&amp;$C9&amp;"_new"</f>
        <v>FAMILY_DOCTOR_COOPERATION_DIAGNOSIS_2024_FORM_0801_2021_external_system_management_detail_number_new</v>
      </c>
      <c r="B9" s="70">
        <v>6</v>
      </c>
      <c r="C9" s="175" t="s">
        <v>432</v>
      </c>
      <c r="D9" s="175" t="s">
        <v>433</v>
      </c>
      <c r="E9" s="20" t="str">
        <f ca="1">IF($F9="-", "追加", VLOOKUP($A9, summary!$H:$O, 6, FALSE))</f>
        <v>external_system_management_detail_number</v>
      </c>
      <c r="F9" s="20" t="str">
        <f ca="1">IF(VLOOKUP($A9, summary!$H:$O, 7, FALSE)="追加", "-", VLOOKUP($A9, summary!$H:$O, 7, FALSE))</f>
        <v>外部システム管理明細番号</v>
      </c>
      <c r="G9" s="175" t="s">
        <v>5214</v>
      </c>
      <c r="H9" s="172" t="s">
        <v>5511</v>
      </c>
      <c r="I9" s="175">
        <v>150</v>
      </c>
      <c r="J9" s="175" t="s">
        <v>5324</v>
      </c>
      <c r="K9" s="233" t="s">
        <v>5216</v>
      </c>
      <c r="L9" s="234" t="s">
        <v>5324</v>
      </c>
      <c r="M9" s="235" t="s">
        <v>5324</v>
      </c>
      <c r="N9" s="235" t="s">
        <v>5324</v>
      </c>
      <c r="O9" s="235" t="s">
        <v>6953</v>
      </c>
      <c r="P9" s="99" t="s">
        <v>5324</v>
      </c>
      <c r="Q9" s="430" t="s">
        <v>5305</v>
      </c>
    </row>
    <row r="10" spans="1:17" ht="33.75">
      <c r="A10" s="20" t="str" cm="1">
        <f t="array" aca="1" ref="A10" ca="1">VLOOKUP(RIGHT(CELL("filename",$B7),LEN(CELL("filename",$B7))-FIND("]",CELL("filename",$B7))),'外部インタフェース一覧(計算用)'!$B:$G,6,FALSE)&amp;"_"&amp;$C10&amp;"_new"</f>
        <v>FAMILY_DOCTOR_COOPERATION_DIAGNOSIS_2024_FORM_0801_2021_specific_diseases_new</v>
      </c>
      <c r="B10" s="70">
        <v>7</v>
      </c>
      <c r="C10" s="20" t="s">
        <v>4118</v>
      </c>
      <c r="D10" s="20" t="s">
        <v>4119</v>
      </c>
      <c r="E10" s="20" t="str">
        <f ca="1">IF($F10="-", "追加", VLOOKUP($A10, summary!$H:$O, 6, FALSE))</f>
        <v>追加</v>
      </c>
      <c r="F10" s="20" t="str">
        <f ca="1">IF(VLOOKUP($A10, summary!$H:$O, 7, FALSE)="追加", "-", VLOOKUP($A10, summary!$H:$O, 7, FALSE))</f>
        <v>-</v>
      </c>
      <c r="G10" s="20" t="s">
        <v>5214</v>
      </c>
      <c r="H10" s="20" t="s">
        <v>5312</v>
      </c>
      <c r="I10" s="20">
        <v>1</v>
      </c>
      <c r="J10" s="176"/>
      <c r="K10" s="184"/>
      <c r="L10" s="237"/>
      <c r="M10" s="238"/>
      <c r="N10" s="239" t="s">
        <v>5475</v>
      </c>
      <c r="O10" s="238"/>
      <c r="P10" s="238"/>
      <c r="Q10" s="295" t="s">
        <v>5477</v>
      </c>
    </row>
    <row r="11" spans="1:17" ht="33.75">
      <c r="A11" s="20" t="str" cm="1">
        <f t="array" aca="1" ref="A11" ca="1">VLOOKUP(RIGHT(CELL("filename",$B8),LEN(CELL("filename",$B8))-FIND("]",CELL("filename",$B8))),'外部インタフェース一覧(計算用)'!$B:$G,6,FALSE)&amp;"_"&amp;$C11&amp;"_new"</f>
        <v>FAMILY_DOCTOR_COOPERATION_DIAGNOSIS_2024_FORM_0801_2021_injury_code_new</v>
      </c>
      <c r="B11" s="70">
        <v>8</v>
      </c>
      <c r="C11" s="69" t="s">
        <v>434</v>
      </c>
      <c r="D11" s="69" t="s">
        <v>6954</v>
      </c>
      <c r="E11" s="20" t="str">
        <f ca="1">IF($F11="-", "追加", VLOOKUP($A11, summary!$H:$O, 6, FALSE))</f>
        <v>injury_code</v>
      </c>
      <c r="F11" s="20" t="str">
        <f ca="1">IF(VLOOKUP($A11, summary!$H:$O, 7, FALSE)="追加", "-", VLOOKUP($A11, summary!$H:$O, 7, FALSE))</f>
        <v>病名（コード）</v>
      </c>
      <c r="G11" s="69" t="s">
        <v>5214</v>
      </c>
      <c r="H11" s="69" t="s">
        <v>5511</v>
      </c>
      <c r="I11" s="69">
        <v>7</v>
      </c>
      <c r="J11" s="69" t="s">
        <v>5324</v>
      </c>
      <c r="K11" s="184" t="s">
        <v>5323</v>
      </c>
      <c r="L11" s="228" t="s">
        <v>5324</v>
      </c>
      <c r="M11" s="228" t="s">
        <v>5324</v>
      </c>
      <c r="N11" s="228" t="s">
        <v>5480</v>
      </c>
      <c r="O11" s="228" t="s">
        <v>5481</v>
      </c>
      <c r="P11" s="241" t="s">
        <v>5482</v>
      </c>
      <c r="Q11" s="431" t="s">
        <v>5263</v>
      </c>
    </row>
    <row r="12" spans="1:17" ht="33.75">
      <c r="A12" s="20" t="str" cm="1">
        <f t="array" aca="1" ref="A12" ca="1">VLOOKUP(RIGHT(CELL("filename",$B9),LEN(CELL("filename",$B9))-FIND("]",CELL("filename",$B9))),'外部インタフェース一覧(計算用)'!$B:$G,6,FALSE)&amp;"_"&amp;$C12&amp;"_new"</f>
        <v>FAMILY_DOCTOR_COOPERATION_DIAGNOSIS_2024_FORM_0801_2021_version_new</v>
      </c>
      <c r="B12" s="70">
        <v>9</v>
      </c>
      <c r="C12" s="69" t="s">
        <v>265</v>
      </c>
      <c r="D12" s="197" t="s">
        <v>266</v>
      </c>
      <c r="E12" s="20" t="str">
        <f ca="1">IF($F12="-", "追加", VLOOKUP($A12, summary!$H:$O, 6, FALSE))</f>
        <v>version</v>
      </c>
      <c r="F12" s="20" t="str">
        <f ca="1">IF(VLOOKUP($A12, summary!$H:$O, 7, FALSE)="追加", "-", VLOOKUP($A12, summary!$H:$O, 7, FALSE))</f>
        <v>バージョン番号</v>
      </c>
      <c r="G12" s="241" t="s">
        <v>5214</v>
      </c>
      <c r="H12" s="69" t="s">
        <v>5312</v>
      </c>
      <c r="I12" s="69">
        <v>4</v>
      </c>
      <c r="J12" s="69" t="s">
        <v>5324</v>
      </c>
      <c r="K12" s="230" t="s">
        <v>5216</v>
      </c>
      <c r="L12" s="197" t="s">
        <v>5324</v>
      </c>
      <c r="M12" s="228" t="s">
        <v>5324</v>
      </c>
      <c r="N12" s="228" t="s">
        <v>5484</v>
      </c>
      <c r="O12" s="228" t="s">
        <v>5291</v>
      </c>
      <c r="P12" s="241" t="s">
        <v>5485</v>
      </c>
      <c r="Q12" s="295" t="s">
        <v>5486</v>
      </c>
    </row>
    <row r="13" spans="1:17">
      <c r="A13" s="98"/>
      <c r="C13" s="98"/>
      <c r="D13" s="98"/>
      <c r="E13" s="98"/>
      <c r="F13" s="98"/>
      <c r="G13" s="98"/>
      <c r="H13" s="98"/>
      <c r="I13" s="98"/>
      <c r="J13" s="98"/>
      <c r="K13" s="243"/>
      <c r="L13" s="98"/>
      <c r="M13" s="98"/>
      <c r="N13" s="98"/>
      <c r="O13" s="98"/>
      <c r="P13" s="98"/>
      <c r="Q13" s="244"/>
    </row>
    <row r="14" spans="1:17">
      <c r="A14" s="98"/>
      <c r="C14" s="98"/>
      <c r="D14" s="98"/>
      <c r="E14" s="98"/>
      <c r="F14" s="98"/>
      <c r="G14" s="98"/>
      <c r="H14" s="98"/>
      <c r="I14" s="98"/>
      <c r="J14" s="98"/>
      <c r="K14" s="243"/>
      <c r="L14" s="98"/>
      <c r="M14" s="98"/>
      <c r="N14" s="98"/>
      <c r="O14" s="98"/>
      <c r="P14" s="98"/>
      <c r="Q14" s="244"/>
    </row>
    <row r="15" spans="1:17">
      <c r="A15" s="98"/>
      <c r="C15" s="98"/>
      <c r="D15" s="98"/>
      <c r="E15" s="98"/>
      <c r="F15" s="98"/>
      <c r="G15" s="98"/>
      <c r="H15" s="98"/>
      <c r="I15" s="98"/>
      <c r="J15" s="98"/>
      <c r="K15" s="243"/>
      <c r="L15" s="98"/>
      <c r="M15" s="98"/>
      <c r="N15" s="98"/>
      <c r="O15" s="98"/>
      <c r="P15" s="98"/>
      <c r="Q15" s="244"/>
    </row>
    <row r="16" spans="1:17">
      <c r="A16" s="98"/>
      <c r="C16" s="98"/>
      <c r="D16" s="98"/>
      <c r="E16" s="98"/>
      <c r="F16" s="98"/>
      <c r="G16" s="98"/>
      <c r="H16" s="98"/>
      <c r="I16" s="98"/>
      <c r="J16" s="98"/>
      <c r="K16" s="243"/>
      <c r="L16" s="98"/>
      <c r="M16" s="98"/>
      <c r="N16" s="98"/>
      <c r="O16" s="98"/>
      <c r="P16" s="98"/>
      <c r="Q16" s="244"/>
    </row>
    <row r="17" spans="1:17">
      <c r="A17" s="98"/>
      <c r="C17" s="98"/>
      <c r="D17" s="98"/>
      <c r="E17" s="98"/>
      <c r="F17" s="98"/>
      <c r="G17" s="98"/>
      <c r="H17" s="98"/>
      <c r="I17" s="98"/>
      <c r="J17" s="98"/>
      <c r="K17" s="243"/>
      <c r="L17" s="98"/>
      <c r="M17" s="98"/>
      <c r="N17" s="98"/>
      <c r="O17" s="98"/>
      <c r="P17" s="98"/>
      <c r="Q17" s="244"/>
    </row>
    <row r="18" spans="1:17">
      <c r="A18" s="98"/>
      <c r="C18" s="98"/>
      <c r="D18" s="98"/>
      <c r="E18" s="98"/>
      <c r="F18" s="98"/>
      <c r="G18" s="98"/>
      <c r="H18" s="98"/>
      <c r="I18" s="98"/>
      <c r="J18" s="98"/>
      <c r="K18" s="243"/>
      <c r="L18" s="98"/>
      <c r="M18" s="98"/>
      <c r="N18" s="98"/>
      <c r="O18" s="98"/>
      <c r="P18" s="98"/>
      <c r="Q18" s="244"/>
    </row>
    <row r="19" spans="1:17">
      <c r="A19" s="98"/>
      <c r="C19" s="98"/>
      <c r="D19" s="98"/>
      <c r="E19" s="98"/>
      <c r="F19" s="98"/>
      <c r="G19" s="98"/>
      <c r="H19" s="98"/>
      <c r="I19" s="98"/>
      <c r="J19" s="98"/>
      <c r="K19" s="243"/>
      <c r="L19" s="98"/>
      <c r="M19" s="98"/>
      <c r="N19" s="98"/>
      <c r="O19" s="98"/>
      <c r="P19" s="98"/>
      <c r="Q19" s="244"/>
    </row>
    <row r="20" spans="1:17">
      <c r="A20" s="98"/>
      <c r="C20" s="98"/>
      <c r="D20" s="98"/>
      <c r="E20" s="98"/>
      <c r="F20" s="98"/>
      <c r="G20" s="98"/>
      <c r="H20" s="98"/>
      <c r="I20" s="98"/>
      <c r="J20" s="98"/>
      <c r="K20" s="98"/>
      <c r="L20" s="98"/>
      <c r="M20" s="98"/>
      <c r="N20" s="98"/>
      <c r="O20" s="98"/>
      <c r="P20" s="98"/>
      <c r="Q20" s="244"/>
    </row>
    <row r="21" spans="1:17">
      <c r="A21" s="98"/>
      <c r="C21" s="98"/>
      <c r="D21" s="98"/>
      <c r="E21" s="98"/>
      <c r="F21" s="98"/>
      <c r="G21" s="98"/>
      <c r="H21" s="98"/>
      <c r="I21" s="98"/>
      <c r="J21" s="98"/>
      <c r="K21" s="98"/>
      <c r="L21" s="98"/>
      <c r="M21" s="98"/>
      <c r="N21" s="98"/>
      <c r="O21" s="98"/>
      <c r="P21" s="98"/>
      <c r="Q21" s="244"/>
    </row>
    <row r="22" spans="1:17">
      <c r="A22" s="98"/>
      <c r="C22" s="98"/>
      <c r="D22" s="98"/>
      <c r="E22" s="98"/>
      <c r="F22" s="98"/>
      <c r="G22" s="98"/>
      <c r="H22" s="98"/>
      <c r="I22" s="98"/>
      <c r="J22" s="98"/>
      <c r="K22" s="98"/>
      <c r="L22" s="98"/>
      <c r="M22" s="98"/>
      <c r="N22" s="98"/>
      <c r="O22" s="98"/>
      <c r="P22" s="98"/>
      <c r="Q22" s="244"/>
    </row>
    <row r="23" spans="1:17">
      <c r="A23" s="98"/>
      <c r="C23" s="98"/>
      <c r="D23" s="98"/>
      <c r="E23" s="98"/>
      <c r="F23" s="98"/>
      <c r="G23" s="98"/>
      <c r="H23" s="98"/>
      <c r="I23" s="98"/>
      <c r="J23" s="98"/>
      <c r="K23" s="98"/>
      <c r="L23" s="98"/>
      <c r="M23" s="98"/>
      <c r="N23" s="98"/>
      <c r="O23" s="98"/>
      <c r="P23" s="98"/>
      <c r="Q23" s="244"/>
    </row>
    <row r="24" spans="1:17">
      <c r="A24" s="98"/>
      <c r="C24" s="98"/>
      <c r="D24" s="98"/>
      <c r="E24" s="98"/>
      <c r="F24" s="98"/>
      <c r="G24" s="98"/>
      <c r="H24" s="98"/>
      <c r="I24" s="98"/>
      <c r="J24" s="98"/>
      <c r="K24" s="98"/>
      <c r="L24" s="98"/>
      <c r="M24" s="98"/>
      <c r="N24" s="98"/>
      <c r="O24" s="98"/>
      <c r="P24" s="98"/>
      <c r="Q24" s="244"/>
    </row>
    <row r="25" spans="1:17">
      <c r="A25" s="98"/>
      <c r="C25" s="98"/>
      <c r="D25" s="98"/>
      <c r="E25" s="98"/>
      <c r="F25" s="98"/>
      <c r="G25" s="98"/>
      <c r="H25" s="98"/>
      <c r="I25" s="98"/>
      <c r="J25" s="98"/>
      <c r="K25" s="98"/>
      <c r="L25" s="98"/>
      <c r="M25" s="98"/>
      <c r="N25" s="98"/>
      <c r="O25" s="98"/>
      <c r="P25" s="98"/>
      <c r="Q25" s="244"/>
    </row>
    <row r="26" spans="1:17">
      <c r="A26" s="98"/>
      <c r="C26" s="98"/>
      <c r="D26" s="98"/>
      <c r="E26" s="98"/>
      <c r="F26" s="98"/>
      <c r="G26" s="98"/>
      <c r="H26" s="98"/>
      <c r="I26" s="98"/>
      <c r="J26" s="98"/>
      <c r="K26" s="98"/>
      <c r="L26" s="98"/>
      <c r="M26" s="98"/>
      <c r="N26" s="98"/>
      <c r="O26" s="98"/>
      <c r="P26" s="98"/>
      <c r="Q26" s="244"/>
    </row>
    <row r="27" spans="1:17">
      <c r="A27" s="98"/>
      <c r="C27" s="98"/>
      <c r="D27" s="98"/>
      <c r="E27" s="98"/>
      <c r="F27" s="98"/>
      <c r="G27" s="98"/>
      <c r="H27" s="98"/>
      <c r="I27" s="98"/>
      <c r="J27" s="98"/>
      <c r="K27" s="98"/>
      <c r="L27" s="98"/>
      <c r="M27" s="98"/>
      <c r="N27" s="98"/>
      <c r="O27" s="98"/>
      <c r="P27" s="98"/>
      <c r="Q27" s="244"/>
    </row>
    <row r="28" spans="1:17">
      <c r="A28" s="98"/>
      <c r="C28" s="98"/>
      <c r="D28" s="98"/>
      <c r="E28" s="98"/>
      <c r="F28" s="98"/>
      <c r="G28" s="98"/>
      <c r="H28" s="98"/>
      <c r="I28" s="98"/>
      <c r="J28" s="98"/>
      <c r="K28" s="98"/>
      <c r="L28" s="98"/>
      <c r="M28" s="98"/>
      <c r="N28" s="98"/>
      <c r="O28" s="98"/>
      <c r="P28" s="98"/>
      <c r="Q28" s="244"/>
    </row>
    <row r="29" spans="1:17">
      <c r="A29" s="98"/>
      <c r="C29" s="98"/>
      <c r="D29" s="98"/>
      <c r="E29" s="98"/>
      <c r="F29" s="98"/>
      <c r="G29" s="98"/>
      <c r="H29" s="98"/>
      <c r="I29" s="98"/>
      <c r="J29" s="98"/>
      <c r="K29" s="98"/>
      <c r="L29" s="98"/>
      <c r="M29" s="98"/>
      <c r="N29" s="98"/>
      <c r="O29" s="98"/>
      <c r="P29" s="98"/>
      <c r="Q29" s="244"/>
    </row>
    <row r="30" spans="1:17">
      <c r="A30" s="98"/>
      <c r="C30" s="98"/>
      <c r="D30" s="98"/>
      <c r="E30" s="98"/>
      <c r="F30" s="98"/>
      <c r="G30" s="98"/>
      <c r="H30" s="98"/>
      <c r="I30" s="98"/>
      <c r="J30" s="98"/>
      <c r="K30" s="98"/>
      <c r="L30" s="98"/>
      <c r="M30" s="98"/>
      <c r="N30" s="98"/>
      <c r="O30" s="98"/>
      <c r="P30" s="98"/>
      <c r="Q30" s="244"/>
    </row>
    <row r="31" spans="1:17">
      <c r="A31" s="98"/>
      <c r="C31" s="98"/>
      <c r="D31" s="98"/>
      <c r="E31" s="98"/>
      <c r="F31" s="98"/>
      <c r="G31" s="98"/>
      <c r="H31" s="98"/>
      <c r="I31" s="98"/>
      <c r="J31" s="98"/>
      <c r="K31" s="98"/>
      <c r="L31" s="98"/>
      <c r="M31" s="98"/>
      <c r="N31" s="98"/>
      <c r="O31" s="98"/>
      <c r="P31" s="98"/>
      <c r="Q31" s="244"/>
    </row>
    <row r="32" spans="1:17">
      <c r="A32" s="98"/>
      <c r="C32" s="98"/>
      <c r="D32" s="98"/>
      <c r="E32" s="98"/>
      <c r="F32" s="98"/>
      <c r="G32" s="98"/>
      <c r="H32" s="98"/>
      <c r="I32" s="98"/>
      <c r="J32" s="98"/>
      <c r="K32" s="98"/>
      <c r="L32" s="98"/>
      <c r="M32" s="98"/>
      <c r="N32" s="98"/>
      <c r="O32" s="98"/>
      <c r="P32" s="98"/>
      <c r="Q32" s="244"/>
    </row>
    <row r="33" spans="1:17">
      <c r="A33" s="98"/>
      <c r="C33" s="98"/>
      <c r="D33" s="98"/>
      <c r="E33" s="98"/>
      <c r="F33" s="98"/>
      <c r="G33" s="98"/>
      <c r="H33" s="98"/>
      <c r="I33" s="98"/>
      <c r="J33" s="98"/>
      <c r="K33" s="98"/>
      <c r="L33" s="98"/>
      <c r="M33" s="98"/>
      <c r="N33" s="98"/>
      <c r="O33" s="98"/>
      <c r="P33" s="98"/>
      <c r="Q33" s="244"/>
    </row>
    <row r="34" spans="1:17">
      <c r="A34" s="98"/>
      <c r="C34" s="98"/>
      <c r="D34" s="98"/>
      <c r="E34" s="98"/>
      <c r="F34" s="98"/>
      <c r="G34" s="98"/>
      <c r="H34" s="98"/>
      <c r="I34" s="98"/>
      <c r="J34" s="98"/>
      <c r="K34" s="98"/>
      <c r="L34" s="98"/>
      <c r="M34" s="98"/>
      <c r="N34" s="98"/>
      <c r="O34" s="98"/>
      <c r="P34" s="98"/>
      <c r="Q34" s="244"/>
    </row>
    <row r="35" spans="1:17">
      <c r="A35" s="98"/>
      <c r="C35" s="98"/>
      <c r="D35" s="98"/>
      <c r="E35" s="98"/>
      <c r="F35" s="98"/>
      <c r="G35" s="98"/>
      <c r="H35" s="98"/>
      <c r="I35" s="98"/>
      <c r="J35" s="98"/>
      <c r="K35" s="98"/>
      <c r="L35" s="98"/>
      <c r="M35" s="98"/>
      <c r="N35" s="98"/>
      <c r="O35" s="98"/>
      <c r="P35" s="98"/>
      <c r="Q35" s="244"/>
    </row>
    <row r="36" spans="1:17">
      <c r="A36" s="98"/>
      <c r="C36" s="98"/>
      <c r="D36" s="98"/>
      <c r="E36" s="98"/>
      <c r="F36" s="98"/>
      <c r="G36" s="98"/>
      <c r="H36" s="98"/>
      <c r="I36" s="98"/>
      <c r="J36" s="98"/>
      <c r="K36" s="98"/>
      <c r="L36" s="98"/>
      <c r="M36" s="98"/>
      <c r="N36" s="98"/>
      <c r="O36" s="98"/>
      <c r="P36" s="98"/>
      <c r="Q36" s="244"/>
    </row>
    <row r="37" spans="1:17">
      <c r="A37" s="98"/>
      <c r="C37" s="98"/>
      <c r="D37" s="98"/>
      <c r="E37" s="98"/>
      <c r="F37" s="98"/>
      <c r="G37" s="98"/>
      <c r="H37" s="98"/>
      <c r="I37" s="98"/>
      <c r="J37" s="98"/>
      <c r="K37" s="98"/>
      <c r="L37" s="98"/>
      <c r="M37" s="98"/>
      <c r="N37" s="98"/>
      <c r="O37" s="98"/>
      <c r="P37" s="98"/>
      <c r="Q37" s="244"/>
    </row>
    <row r="38" spans="1:17">
      <c r="A38" s="98"/>
      <c r="C38" s="98"/>
      <c r="D38" s="98"/>
      <c r="E38" s="98"/>
      <c r="F38" s="98"/>
      <c r="G38" s="98"/>
      <c r="H38" s="98"/>
      <c r="I38" s="98"/>
      <c r="J38" s="98"/>
      <c r="K38" s="98"/>
      <c r="L38" s="98"/>
      <c r="M38" s="98"/>
      <c r="N38" s="98"/>
      <c r="O38" s="98"/>
      <c r="P38" s="98"/>
      <c r="Q38" s="244"/>
    </row>
    <row r="39" spans="1:17">
      <c r="A39" s="98"/>
      <c r="C39" s="98"/>
      <c r="D39" s="98"/>
      <c r="E39" s="98"/>
      <c r="F39" s="98"/>
      <c r="G39" s="98"/>
      <c r="H39" s="98"/>
      <c r="I39" s="98"/>
      <c r="J39" s="98"/>
      <c r="K39" s="98"/>
      <c r="L39" s="98"/>
      <c r="M39" s="98"/>
      <c r="N39" s="98"/>
      <c r="O39" s="98"/>
      <c r="P39" s="98"/>
      <c r="Q39" s="244"/>
    </row>
    <row r="40" spans="1:17">
      <c r="A40" s="98"/>
      <c r="C40" s="98"/>
      <c r="D40" s="98"/>
      <c r="E40" s="98"/>
      <c r="F40" s="98"/>
      <c r="G40" s="98"/>
      <c r="H40" s="98"/>
      <c r="I40" s="98"/>
      <c r="J40" s="98"/>
      <c r="K40" s="98"/>
      <c r="L40" s="98"/>
      <c r="M40" s="98"/>
      <c r="N40" s="98"/>
      <c r="O40" s="98"/>
      <c r="P40" s="98"/>
      <c r="Q40" s="244"/>
    </row>
    <row r="41" spans="1:17">
      <c r="A41" s="98"/>
      <c r="C41" s="98"/>
      <c r="D41" s="98"/>
      <c r="E41" s="98"/>
      <c r="F41" s="98"/>
      <c r="G41" s="98"/>
      <c r="H41" s="98"/>
      <c r="I41" s="98"/>
      <c r="J41" s="98"/>
      <c r="K41" s="98"/>
      <c r="L41" s="98"/>
      <c r="M41" s="98"/>
      <c r="N41" s="98"/>
      <c r="O41" s="98"/>
      <c r="P41" s="98"/>
      <c r="Q41" s="244"/>
    </row>
    <row r="42" spans="1:17">
      <c r="A42" s="98"/>
      <c r="C42" s="98"/>
      <c r="D42" s="98"/>
      <c r="E42" s="98"/>
      <c r="F42" s="98"/>
      <c r="G42" s="98"/>
      <c r="H42" s="98"/>
      <c r="I42" s="98"/>
      <c r="J42" s="98"/>
      <c r="K42" s="98"/>
      <c r="L42" s="98"/>
      <c r="M42" s="98"/>
      <c r="N42" s="98"/>
      <c r="O42" s="98"/>
      <c r="P42" s="98"/>
      <c r="Q42" s="244"/>
    </row>
    <row r="43" spans="1:17">
      <c r="A43" s="98"/>
      <c r="C43" s="98"/>
      <c r="D43" s="98"/>
      <c r="E43" s="98"/>
      <c r="F43" s="98"/>
      <c r="G43" s="98"/>
      <c r="H43" s="98"/>
      <c r="I43" s="98"/>
      <c r="J43" s="98"/>
      <c r="K43" s="98"/>
      <c r="L43" s="98"/>
      <c r="M43" s="98"/>
      <c r="N43" s="98"/>
      <c r="O43" s="98"/>
      <c r="P43" s="98"/>
      <c r="Q43" s="244"/>
    </row>
    <row r="44" spans="1:17">
      <c r="A44" s="98"/>
      <c r="C44" s="98"/>
      <c r="D44" s="98"/>
      <c r="E44" s="98"/>
      <c r="F44" s="98"/>
      <c r="G44" s="98"/>
      <c r="H44" s="98"/>
      <c r="I44" s="98"/>
      <c r="J44" s="98"/>
      <c r="K44" s="98"/>
      <c r="L44" s="98"/>
      <c r="M44" s="98"/>
      <c r="N44" s="98"/>
      <c r="O44" s="98"/>
      <c r="P44" s="98"/>
      <c r="Q44" s="244"/>
    </row>
    <row r="45" spans="1:17">
      <c r="A45" s="98"/>
      <c r="C45" s="98"/>
      <c r="D45" s="98"/>
      <c r="E45" s="98"/>
      <c r="F45" s="98"/>
      <c r="G45" s="98"/>
      <c r="H45" s="98"/>
      <c r="I45" s="98"/>
      <c r="J45" s="98"/>
      <c r="K45" s="98"/>
      <c r="L45" s="98"/>
      <c r="M45" s="98"/>
      <c r="N45" s="98"/>
      <c r="O45" s="98"/>
      <c r="P45" s="98"/>
      <c r="Q45" s="244"/>
    </row>
    <row r="46" spans="1:17">
      <c r="A46" s="98"/>
      <c r="C46" s="98"/>
      <c r="D46" s="98"/>
      <c r="E46" s="98"/>
      <c r="F46" s="98"/>
      <c r="G46" s="98"/>
      <c r="H46" s="98"/>
      <c r="I46" s="98"/>
      <c r="J46" s="98"/>
      <c r="K46" s="98"/>
      <c r="L46" s="98"/>
      <c r="M46" s="98"/>
      <c r="N46" s="98"/>
      <c r="O46" s="98"/>
      <c r="P46" s="98"/>
      <c r="Q46" s="244"/>
    </row>
    <row r="47" spans="1:17">
      <c r="A47" s="98"/>
      <c r="C47" s="98"/>
      <c r="D47" s="98"/>
      <c r="E47" s="98"/>
      <c r="F47" s="98"/>
      <c r="G47" s="98"/>
      <c r="H47" s="98"/>
      <c r="I47" s="98"/>
      <c r="J47" s="98"/>
      <c r="K47" s="98"/>
      <c r="L47" s="98"/>
      <c r="M47" s="98"/>
      <c r="N47" s="98"/>
      <c r="O47" s="98"/>
      <c r="P47" s="98"/>
      <c r="Q47" s="244"/>
    </row>
    <row r="48" spans="1:17">
      <c r="A48" s="98"/>
      <c r="C48" s="98"/>
      <c r="D48" s="98"/>
      <c r="E48" s="98"/>
      <c r="F48" s="98"/>
      <c r="G48" s="98"/>
      <c r="H48" s="98"/>
      <c r="I48" s="98"/>
      <c r="J48" s="98"/>
      <c r="K48" s="98"/>
      <c r="L48" s="98"/>
      <c r="M48" s="98"/>
      <c r="N48" s="98"/>
      <c r="O48" s="98"/>
      <c r="P48" s="98"/>
      <c r="Q48" s="244"/>
    </row>
    <row r="49" spans="1:17">
      <c r="A49" s="98"/>
      <c r="C49" s="98"/>
      <c r="D49" s="98"/>
      <c r="E49" s="98"/>
      <c r="F49" s="98"/>
      <c r="G49" s="98"/>
      <c r="H49" s="98"/>
      <c r="I49" s="98"/>
      <c r="J49" s="98"/>
      <c r="K49" s="98"/>
      <c r="L49" s="98"/>
      <c r="M49" s="98"/>
      <c r="N49" s="98"/>
      <c r="O49" s="98"/>
      <c r="P49" s="98"/>
      <c r="Q49" s="244"/>
    </row>
    <row r="50" spans="1:17">
      <c r="A50" s="98"/>
      <c r="C50" s="98"/>
      <c r="D50" s="98"/>
      <c r="E50" s="98"/>
      <c r="F50" s="98"/>
      <c r="G50" s="98"/>
      <c r="H50" s="98"/>
      <c r="I50" s="98"/>
      <c r="J50" s="98"/>
      <c r="K50" s="98"/>
      <c r="L50" s="98"/>
      <c r="M50" s="98"/>
      <c r="N50" s="98"/>
      <c r="O50" s="98"/>
      <c r="P50" s="98"/>
      <c r="Q50" s="244"/>
    </row>
    <row r="51" spans="1:17">
      <c r="A51" s="98"/>
      <c r="C51" s="98"/>
      <c r="D51" s="98"/>
      <c r="E51" s="98"/>
      <c r="F51" s="98"/>
      <c r="G51" s="98"/>
      <c r="H51" s="98"/>
      <c r="I51" s="98"/>
      <c r="J51" s="98"/>
      <c r="K51" s="98"/>
      <c r="L51" s="98"/>
      <c r="M51" s="98"/>
      <c r="N51" s="98"/>
      <c r="O51" s="98"/>
      <c r="P51" s="98"/>
      <c r="Q51" s="244"/>
    </row>
    <row r="52" spans="1:17">
      <c r="A52" s="98"/>
      <c r="C52" s="98"/>
      <c r="D52" s="98"/>
      <c r="E52" s="98"/>
      <c r="F52" s="98"/>
      <c r="G52" s="98"/>
      <c r="H52" s="98"/>
      <c r="I52" s="98"/>
      <c r="J52" s="98"/>
      <c r="K52" s="98"/>
      <c r="L52" s="98"/>
      <c r="M52" s="98"/>
      <c r="N52" s="98"/>
      <c r="O52" s="98"/>
      <c r="P52" s="98"/>
      <c r="Q52" s="244"/>
    </row>
    <row r="53" spans="1:17">
      <c r="A53" s="98"/>
      <c r="C53" s="98"/>
      <c r="D53" s="98"/>
      <c r="E53" s="98"/>
      <c r="F53" s="98"/>
      <c r="G53" s="98"/>
      <c r="H53" s="98"/>
      <c r="I53" s="98"/>
      <c r="J53" s="98"/>
      <c r="K53" s="98"/>
      <c r="L53" s="98"/>
      <c r="M53" s="98"/>
      <c r="N53" s="98"/>
      <c r="O53" s="98"/>
      <c r="P53" s="98"/>
      <c r="Q53" s="244"/>
    </row>
    <row r="54" spans="1:17">
      <c r="A54" s="98"/>
      <c r="C54" s="98"/>
      <c r="D54" s="98"/>
      <c r="E54" s="98"/>
      <c r="F54" s="98"/>
      <c r="G54" s="98"/>
      <c r="H54" s="98"/>
      <c r="I54" s="98"/>
      <c r="J54" s="98"/>
      <c r="K54" s="98"/>
      <c r="L54" s="98"/>
      <c r="M54" s="98"/>
      <c r="N54" s="98"/>
      <c r="O54" s="98"/>
      <c r="P54" s="98"/>
      <c r="Q54" s="244"/>
    </row>
  </sheetData>
  <autoFilter ref="B3:P7" xr:uid="{00000000-0009-0000-0000-000016000000}"/>
  <phoneticPr fontId="4"/>
  <dataValidations count="2">
    <dataValidation showInputMessage="1" sqref="G10:H10 G4:G8 H8:H9 B4:B12" xr:uid="{2CB04754-B9C6-4FF9-A04E-57FC2C0E7AE6}"/>
    <dataValidation type="list" allowBlank="1" showInputMessage="1" sqref="K4:K12" xr:uid="{EB29D272-65E9-45A1-B8A6-D487A5FA1D89}">
      <formula1>"◎,○,●"</formula1>
    </dataValidation>
  </dataValidations>
  <hyperlinks>
    <hyperlink ref="P1" location="外部インタフェース一覧!A1" display="外部インターフェース一覧へ" xr:uid="{4B0EDBD1-41FB-4E70-B8CB-9E9413411188}"/>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94A3F-D68B-4824-83FC-331F4D577AB3}">
  <sheetPr codeName="Sheet34">
    <pageSetUpPr fitToPage="1"/>
  </sheetPr>
  <dimension ref="A1:Q52"/>
  <sheetViews>
    <sheetView view="pageBreakPreview" zoomScaleNormal="85" zoomScaleSheetLayoutView="100" workbookViewId="0">
      <pane ySplit="3" topLeftCell="A4" activePane="bottomLeft" state="frozen"/>
      <selection activeCell="G1" sqref="G1"/>
      <selection pane="bottomLeft"/>
    </sheetView>
  </sheetViews>
  <sheetFormatPr defaultColWidth="9" defaultRowHeight="11.25"/>
  <cols>
    <col min="1" max="1" width="26.375" style="25" hidden="1" customWidth="1"/>
    <col min="2" max="2" width="5.125" style="25" customWidth="1"/>
    <col min="3" max="3" width="14.5" style="25" customWidth="1"/>
    <col min="4" max="6" width="25" style="25" customWidth="1"/>
    <col min="7" max="12" width="8.875" style="25" customWidth="1"/>
    <col min="13" max="13" width="12.875" style="25" customWidth="1"/>
    <col min="14" max="14" width="26" style="25" customWidth="1"/>
    <col min="15" max="16" width="38" style="25" customWidth="1"/>
    <col min="17" max="17" width="41.625" style="223" bestFit="1" customWidth="1"/>
    <col min="18" max="16384" width="9" style="25"/>
  </cols>
  <sheetData>
    <row r="1" spans="1:17" ht="23.45" customHeight="1">
      <c r="B1" s="25" t="s">
        <v>6955</v>
      </c>
      <c r="K1" s="25" t="s">
        <v>5195</v>
      </c>
      <c r="P1" s="222" t="s">
        <v>5196</v>
      </c>
    </row>
    <row r="2" spans="1:17" ht="21" customHeight="1">
      <c r="K2" s="25" t="s">
        <v>5197</v>
      </c>
      <c r="P2" s="222"/>
    </row>
    <row r="3" spans="1:17" ht="23.25"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60" t="s">
        <v>5288</v>
      </c>
    </row>
    <row r="4" spans="1:17" ht="34.5" thickTop="1">
      <c r="A4" s="20" t="str" cm="1">
        <f t="array" aca="1" ref="A4" ca="1">VLOOKUP(RIGHT(CELL("filename",$B1),LEN(CELL("filename",$B1))-FIND("]",CELL("filename",$B1))),'外部インタフェース一覧(計算用)'!$B:$G,6,FALSE)&amp;"_"&amp;$C4&amp;"_new"</f>
        <v>FAMILY_DOCTOR_COOPERATION_TAKING_MEDICATION_2024_FORM_0800_2021_care_facility_id_new</v>
      </c>
      <c r="B4" s="342">
        <v>1</v>
      </c>
      <c r="C4" s="432" t="s">
        <v>223</v>
      </c>
      <c r="D4" s="433" t="s">
        <v>5289</v>
      </c>
      <c r="E4" s="20" t="str">
        <f ca="1">IF($F4="-", "追加", VLOOKUP($A4, summary!$H:$O, 6, FALSE))</f>
        <v>care_facility_id</v>
      </c>
      <c r="F4" s="20" t="str">
        <f ca="1">IF(VLOOKUP($A4, summary!$H:$O, 7, FALSE)="追加", "-", VLOOKUP($A4, summary!$H:$O, 7, FALSE))</f>
        <v>事業所番号</v>
      </c>
      <c r="G4" s="432" t="s">
        <v>5214</v>
      </c>
      <c r="H4" s="433" t="s">
        <v>5511</v>
      </c>
      <c r="I4" s="433">
        <v>10</v>
      </c>
      <c r="J4" s="433"/>
      <c r="K4" s="205" t="s">
        <v>5216</v>
      </c>
      <c r="L4" s="206"/>
      <c r="M4" s="206"/>
      <c r="N4" s="206"/>
      <c r="O4" s="206" t="s">
        <v>5291</v>
      </c>
      <c r="P4" s="234" t="s">
        <v>5292</v>
      </c>
      <c r="Q4" s="234" t="s">
        <v>5293</v>
      </c>
    </row>
    <row r="5" spans="1:17" s="84" customFormat="1" ht="33.75">
      <c r="A5" s="20" t="str" cm="1">
        <f t="array" aca="1" ref="A5" ca="1">VLOOKUP(RIGHT(CELL("filename",$B2),LEN(CELL("filename",$B2))-FIND("]",CELL("filename",$B2))),'外部インタフェース一覧(計算用)'!$B:$G,6,FALSE)&amp;"_"&amp;$C5&amp;"_new"</f>
        <v>FAMILY_DOCTOR_COOPERATION_TAKING_MEDICATION_2024_FORM_0800_2021_service_code_new</v>
      </c>
      <c r="B5" s="229">
        <v>2</v>
      </c>
      <c r="C5" s="434" t="s">
        <v>225</v>
      </c>
      <c r="D5" s="435" t="s">
        <v>5294</v>
      </c>
      <c r="E5" s="20" t="str">
        <f ca="1">IF($F5="-", "追加", VLOOKUP($A5, summary!$H:$O, 6, FALSE))</f>
        <v>service_code</v>
      </c>
      <c r="F5" s="20" t="str">
        <f ca="1">IF(VLOOKUP($A5, summary!$H:$O, 7, FALSE)="追加", "-", VLOOKUP($A5, summary!$H:$O, 7, FALSE))</f>
        <v>サービス種類コード</v>
      </c>
      <c r="G5" s="435" t="s">
        <v>5295</v>
      </c>
      <c r="H5" s="435" t="s">
        <v>5511</v>
      </c>
      <c r="I5" s="435">
        <v>2</v>
      </c>
      <c r="J5" s="435"/>
      <c r="K5" s="436" t="s">
        <v>5216</v>
      </c>
      <c r="L5" s="437"/>
      <c r="M5" s="437"/>
      <c r="N5" s="437"/>
      <c r="O5" s="437"/>
      <c r="P5" s="438" t="s">
        <v>5292</v>
      </c>
      <c r="Q5" s="439" t="s">
        <v>5296</v>
      </c>
    </row>
    <row r="6" spans="1:17" s="84" customFormat="1" ht="33.75">
      <c r="A6" s="20" t="str" cm="1">
        <f t="array" aca="1" ref="A6" ca="1">VLOOKUP(RIGHT(CELL("filename",$B3),LEN(CELL("filename",$B3))-FIND("]",CELL("filename",$B3))),'外部インタフェース一覧(計算用)'!$B:$G,6,FALSE)&amp;"_"&amp;$C6&amp;"_new"</f>
        <v>FAMILY_DOCTOR_COOPERATION_TAKING_MEDICATION_2024_FORM_0800_2021_insurer_no_new</v>
      </c>
      <c r="B6" s="229">
        <v>3</v>
      </c>
      <c r="C6" s="247" t="s">
        <v>229</v>
      </c>
      <c r="D6" s="197" t="s">
        <v>5297</v>
      </c>
      <c r="E6" s="20" t="str">
        <f ca="1">IF($F6="-", "追加", VLOOKUP($A6, summary!$H:$O, 6, FALSE))</f>
        <v>insurer_no</v>
      </c>
      <c r="F6" s="20" t="str">
        <f ca="1">IF(VLOOKUP($A6, summary!$H:$O, 7, FALSE)="追加", "-", VLOOKUP($A6, summary!$H:$O, 7, FALSE))</f>
        <v>保険者番号</v>
      </c>
      <c r="G6" s="172" t="s">
        <v>5298</v>
      </c>
      <c r="H6" s="172" t="s">
        <v>5299</v>
      </c>
      <c r="I6" s="172">
        <v>6</v>
      </c>
      <c r="J6" s="172"/>
      <c r="K6" s="18" t="s">
        <v>5216</v>
      </c>
      <c r="L6" s="19"/>
      <c r="M6" s="19"/>
      <c r="N6" s="19"/>
      <c r="O6" s="19"/>
      <c r="P6" s="19"/>
      <c r="Q6" s="265" t="s">
        <v>5300</v>
      </c>
    </row>
    <row r="7" spans="1:17" s="84" customFormat="1" ht="45">
      <c r="A7" s="20" t="str" cm="1">
        <f t="array" aca="1" ref="A7" ca="1">VLOOKUP(RIGHT(CELL("filename",$B4),LEN(CELL("filename",$B4))-FIND("]",CELL("filename",$B4))),'外部インタフェース一覧(計算用)'!$B:$G,6,FALSE)&amp;"_"&amp;$C7&amp;"_new"</f>
        <v>FAMILY_DOCTOR_COOPERATION_TAKING_MEDICATION_2024_FORM_0800_2021_insured_no_new</v>
      </c>
      <c r="B7" s="229">
        <v>4</v>
      </c>
      <c r="C7" s="247" t="s">
        <v>231</v>
      </c>
      <c r="D7" s="173" t="s">
        <v>5301</v>
      </c>
      <c r="E7" s="20" t="str">
        <f ca="1">IF($F7="-", "追加", VLOOKUP($A7, summary!$H:$O, 6, FALSE))</f>
        <v>insured_no</v>
      </c>
      <c r="F7" s="20" t="str">
        <f ca="1">IF(VLOOKUP($A7, summary!$H:$O, 7, FALSE)="追加", "-", VLOOKUP($A7, summary!$H:$O, 7, FALSE))</f>
        <v>被保険者番号</v>
      </c>
      <c r="G7" s="172" t="s">
        <v>5214</v>
      </c>
      <c r="H7" s="172" t="s">
        <v>5511</v>
      </c>
      <c r="I7" s="172">
        <v>10</v>
      </c>
      <c r="J7" s="172"/>
      <c r="K7" s="18" t="s">
        <v>5216</v>
      </c>
      <c r="L7" s="19"/>
      <c r="M7" s="19"/>
      <c r="N7" s="19"/>
      <c r="O7" s="197" t="s">
        <v>5228</v>
      </c>
      <c r="P7" s="197" t="s">
        <v>5292</v>
      </c>
      <c r="Q7" s="265" t="s">
        <v>5302</v>
      </c>
    </row>
    <row r="8" spans="1:17" s="84" customFormat="1" ht="78.75">
      <c r="A8" s="20" t="str" cm="1">
        <f t="array" aca="1" ref="A8" ca="1">VLOOKUP(RIGHT(CELL("filename",$B5),LEN(CELL("filename",$B5))-FIND("]",CELL("filename",$B5))),'外部インタフェース一覧(計算用)'!$B:$G,6,FALSE)&amp;"_"&amp;$C8&amp;"_new"</f>
        <v>FAMILY_DOCTOR_COOPERATION_TAKING_MEDICATION_2024_FORM_0800_2021_external_system_management_number_new</v>
      </c>
      <c r="B8" s="229">
        <v>5</v>
      </c>
      <c r="C8" s="247" t="s">
        <v>227</v>
      </c>
      <c r="D8" s="173" t="s">
        <v>5303</v>
      </c>
      <c r="E8" s="20" t="str">
        <f ca="1">IF($F8="-", "追加", VLOOKUP($A8, summary!$H:$O, 6, FALSE))</f>
        <v>external_system_management_number</v>
      </c>
      <c r="F8" s="20" t="str">
        <f ca="1">IF(VLOOKUP($A8, summary!$H:$O, 7, FALSE)="追加", "-", VLOOKUP($A8, summary!$H:$O, 7, FALSE))</f>
        <v>外部システム管理番号</v>
      </c>
      <c r="G8" s="172" t="s">
        <v>5214</v>
      </c>
      <c r="H8" s="172" t="s">
        <v>5511</v>
      </c>
      <c r="I8" s="172">
        <v>150</v>
      </c>
      <c r="J8" s="172"/>
      <c r="K8" s="205" t="s">
        <v>5216</v>
      </c>
      <c r="L8" s="19"/>
      <c r="M8" s="19"/>
      <c r="N8" s="19"/>
      <c r="O8" s="197" t="s">
        <v>6956</v>
      </c>
      <c r="P8" s="19"/>
      <c r="Q8" s="440" t="s">
        <v>5305</v>
      </c>
    </row>
    <row r="9" spans="1:17" s="84" customFormat="1" ht="78.75">
      <c r="A9" s="20" t="str" cm="1">
        <f t="array" aca="1" ref="A9" ca="1">VLOOKUP(RIGHT(CELL("filename",$B6),LEN(CELL("filename",$B6))-FIND("]",CELL("filename",$B6))),'外部インタフェース一覧(計算用)'!$B:$G,6,FALSE)&amp;"_"&amp;$C9&amp;"_new"</f>
        <v>FAMILY_DOCTOR_COOPERATION_TAKING_MEDICATION_2024_FORM_0800_2021_external_system_management_detail_number_new</v>
      </c>
      <c r="B9" s="229">
        <v>6</v>
      </c>
      <c r="C9" s="366" t="s">
        <v>432</v>
      </c>
      <c r="D9" s="175" t="s">
        <v>433</v>
      </c>
      <c r="E9" s="20" t="str">
        <f ca="1">IF($F9="-", "追加", VLOOKUP($A9, summary!$H:$O, 6, FALSE))</f>
        <v>external_system_management_detail_number</v>
      </c>
      <c r="F9" s="20" t="str">
        <f ca="1">IF(VLOOKUP($A9, summary!$H:$O, 7, FALSE)="追加", "-", VLOOKUP($A9, summary!$H:$O, 7, FALSE))</f>
        <v>外部システム管理明細番号</v>
      </c>
      <c r="G9" s="175" t="s">
        <v>5214</v>
      </c>
      <c r="H9" s="172" t="s">
        <v>5511</v>
      </c>
      <c r="I9" s="175">
        <v>150</v>
      </c>
      <c r="J9" s="175" t="s">
        <v>5324</v>
      </c>
      <c r="K9" s="184" t="s">
        <v>5216</v>
      </c>
      <c r="L9" s="235" t="s">
        <v>5324</v>
      </c>
      <c r="M9" s="235" t="s">
        <v>5324</v>
      </c>
      <c r="N9" s="235" t="s">
        <v>5324</v>
      </c>
      <c r="O9" s="235" t="s">
        <v>6957</v>
      </c>
      <c r="P9" s="99" t="s">
        <v>5324</v>
      </c>
      <c r="Q9" s="430" t="s">
        <v>5305</v>
      </c>
    </row>
    <row r="10" spans="1:17" s="97" customFormat="1" ht="33.75">
      <c r="A10" s="20" t="str" cm="1">
        <f t="array" aca="1" ref="A10" ca="1">VLOOKUP(RIGHT(CELL("filename",$B7),LEN(CELL("filename",$B7))-FIND("]",CELL("filename",$B7))),'外部インタフェース一覧(計算用)'!$B:$G,6,FALSE)&amp;"_"&amp;$C10&amp;"_new"</f>
        <v>FAMILY_DOCTOR_COOPERATION_TAKING_MEDICATION_2024_FORM_0800_2021_before_drug_code_category_new</v>
      </c>
      <c r="B10" s="229">
        <v>7</v>
      </c>
      <c r="C10" s="241" t="s">
        <v>5176</v>
      </c>
      <c r="D10" s="69" t="s">
        <v>5177</v>
      </c>
      <c r="E10" s="20" t="str">
        <f ca="1">IF($F10="-", "追加", VLOOKUP($A10, summary!$H:$O, 6, FALSE))</f>
        <v>追加</v>
      </c>
      <c r="F10" s="20" t="str">
        <f ca="1">IF(VLOOKUP($A10, summary!$H:$O, 7, FALSE)="追加", "-", VLOOKUP($A10, summary!$H:$O, 7, FALSE))</f>
        <v>-</v>
      </c>
      <c r="G10" s="69" t="s">
        <v>5214</v>
      </c>
      <c r="H10" s="69" t="s">
        <v>5312</v>
      </c>
      <c r="I10" s="69">
        <v>1</v>
      </c>
      <c r="J10" s="69" t="s">
        <v>5324</v>
      </c>
      <c r="K10" s="184" t="s">
        <v>5216</v>
      </c>
      <c r="L10" s="350" t="s">
        <v>5324</v>
      </c>
      <c r="M10" s="239" t="s">
        <v>5324</v>
      </c>
      <c r="N10" s="239" t="s">
        <v>5498</v>
      </c>
      <c r="O10" s="239" t="s">
        <v>5499</v>
      </c>
      <c r="P10" s="239" t="s">
        <v>5324</v>
      </c>
      <c r="Q10" s="295" t="s">
        <v>5501</v>
      </c>
    </row>
    <row r="11" spans="1:17" ht="33.75">
      <c r="A11" s="20" t="str" cm="1">
        <f t="array" aca="1" ref="A11" ca="1">VLOOKUP(RIGHT(CELL("filename",$B8),LEN(CELL("filename",$B8))-FIND("]",CELL("filename",$B8))),'外部インタフェース一覧(計算用)'!$B:$G,6,FALSE)&amp;"_"&amp;$C11&amp;"_new"</f>
        <v>FAMILY_DOCTOR_COOPERATION_TAKING_MEDICATION_2024_FORM_0800_2021_before_drug_code_new</v>
      </c>
      <c r="B11" s="229">
        <v>8</v>
      </c>
      <c r="C11" s="241" t="s">
        <v>5178</v>
      </c>
      <c r="D11" s="69" t="s">
        <v>6958</v>
      </c>
      <c r="E11" s="20" t="str">
        <f ca="1">IF($F11="-", "追加", VLOOKUP($A11, summary!$H:$O, 6, FALSE))</f>
        <v>追加</v>
      </c>
      <c r="F11" s="20" t="str">
        <f ca="1">IF(VLOOKUP($A11, summary!$H:$O, 7, FALSE)="追加", "-", VLOOKUP($A11, summary!$H:$O, 7, FALSE))</f>
        <v>-</v>
      </c>
      <c r="G11" s="69" t="s">
        <v>5214</v>
      </c>
      <c r="H11" s="69" t="s">
        <v>5312</v>
      </c>
      <c r="I11" s="69">
        <v>9</v>
      </c>
      <c r="J11" s="69" t="s">
        <v>5324</v>
      </c>
      <c r="K11" s="184" t="s">
        <v>5216</v>
      </c>
      <c r="L11" s="228" t="s">
        <v>5324</v>
      </c>
      <c r="M11" s="228" t="s">
        <v>5324</v>
      </c>
      <c r="N11" s="228" t="s">
        <v>5503</v>
      </c>
      <c r="O11" s="228" t="s">
        <v>6959</v>
      </c>
      <c r="P11" s="228" t="s">
        <v>5482</v>
      </c>
      <c r="Q11" s="441" t="s">
        <v>5501</v>
      </c>
    </row>
    <row r="12" spans="1:17" ht="33.75">
      <c r="A12" s="20" t="str" cm="1">
        <f t="array" aca="1" ref="A12" ca="1">VLOOKUP(RIGHT(CELL("filename",$B9),LEN(CELL("filename",$B9))-FIND("]",CELL("filename",$B9))),'外部インタフェース一覧(計算用)'!$B:$G,6,FALSE)&amp;"_"&amp;$C12&amp;"_new"</f>
        <v>FAMILY_DOCTOR_COOPERATION_TAKING_MEDICATION_2024_FORM_0800_2021_before_dose_new</v>
      </c>
      <c r="B12" s="229">
        <v>9</v>
      </c>
      <c r="C12" s="99" t="s">
        <v>5180</v>
      </c>
      <c r="D12" s="338" t="s">
        <v>6960</v>
      </c>
      <c r="E12" s="20" t="str">
        <f ca="1">IF($F12="-", "追加", VLOOKUP($A12, summary!$H:$O, 6, FALSE))</f>
        <v>追加</v>
      </c>
      <c r="F12" s="20" t="str">
        <f ca="1">IF(VLOOKUP($A12, summary!$H:$O, 7, FALSE)="追加", "-", VLOOKUP($A12, summary!$H:$O, 7, FALSE))</f>
        <v>-</v>
      </c>
      <c r="G12" s="338" t="s">
        <v>5244</v>
      </c>
      <c r="H12" s="338" t="s">
        <v>5312</v>
      </c>
      <c r="I12" s="338">
        <v>6</v>
      </c>
      <c r="J12" s="338">
        <v>5</v>
      </c>
      <c r="K12" s="184" t="s">
        <v>5216</v>
      </c>
      <c r="L12" s="377"/>
      <c r="M12" s="19"/>
      <c r="N12" s="19"/>
      <c r="O12" s="19" t="s">
        <v>6961</v>
      </c>
      <c r="P12" s="19"/>
      <c r="Q12" s="442" t="s">
        <v>5477</v>
      </c>
    </row>
    <row r="13" spans="1:17" ht="146.25">
      <c r="A13" s="20" t="str" cm="1">
        <f t="array" aca="1" ref="A13" ca="1">VLOOKUP(RIGHT(CELL("filename",$B10),LEN(CELL("filename",$B10))-FIND("]",CELL("filename",$B10))),'外部インタフェース一覧(計算用)'!$B:$G,6,FALSE)&amp;"_"&amp;$C13&amp;"_new"</f>
        <v>FAMILY_DOCTOR_COOPERATION_TAKING_MEDICATION_2024_FORM_0800_2021_before_unit_new</v>
      </c>
      <c r="B13" s="229">
        <v>10</v>
      </c>
      <c r="C13" s="350" t="s">
        <v>5182</v>
      </c>
      <c r="D13" s="239" t="s">
        <v>5183</v>
      </c>
      <c r="E13" s="20" t="str">
        <f ca="1">IF($F13="-", "追加", VLOOKUP($A13, summary!$H:$O, 6, FALSE))</f>
        <v>追加</v>
      </c>
      <c r="F13" s="20" t="str">
        <f ca="1">IF(VLOOKUP($A13, summary!$H:$O, 7, FALSE)="追加", "-", VLOOKUP($A13, summary!$H:$O, 7, FALSE))</f>
        <v>-</v>
      </c>
      <c r="G13" s="239" t="s">
        <v>5214</v>
      </c>
      <c r="H13" s="239" t="s">
        <v>5312</v>
      </c>
      <c r="I13" s="239">
        <v>2</v>
      </c>
      <c r="J13" s="320" t="s">
        <v>5324</v>
      </c>
      <c r="K13" s="184" t="s">
        <v>5216</v>
      </c>
      <c r="L13" s="228" t="s">
        <v>5324</v>
      </c>
      <c r="M13" s="228" t="s">
        <v>5324</v>
      </c>
      <c r="N13" s="228" t="s">
        <v>6962</v>
      </c>
      <c r="O13" s="19" t="s">
        <v>6961</v>
      </c>
      <c r="P13" s="228"/>
      <c r="Q13" s="442" t="s">
        <v>5263</v>
      </c>
    </row>
    <row r="14" spans="1:17" ht="33.75">
      <c r="A14" s="20" t="str" cm="1">
        <f t="array" aca="1" ref="A14" ca="1">VLOOKUP(RIGHT(CELL("filename",$B11),LEN(CELL("filename",$B11))-FIND("]",CELL("filename",$B11))),'外部インタフェース一覧(計算用)'!$B:$G,6,FALSE)&amp;"_"&amp;$C14&amp;"_new"</f>
        <v>FAMILY_DOCTOR_COOPERATION_TAKING_MEDICATION_2024_FORM_0800_2021_change_status_new</v>
      </c>
      <c r="B14" s="229">
        <v>11</v>
      </c>
      <c r="C14" s="241" t="s">
        <v>3723</v>
      </c>
      <c r="D14" s="197" t="s">
        <v>6963</v>
      </c>
      <c r="E14" s="20" t="str">
        <f ca="1">IF($F14="-", "追加", VLOOKUP($A14, summary!$H:$O, 6, FALSE))</f>
        <v>change_status</v>
      </c>
      <c r="F14" s="20" t="str">
        <f ca="1">IF(VLOOKUP($A14, summary!$H:$O, 7, FALSE)="追加", "-", VLOOKUP($A14, summary!$H:$O, 7, FALSE))</f>
        <v>ステータス</v>
      </c>
      <c r="G14" s="241" t="s">
        <v>5214</v>
      </c>
      <c r="H14" s="69" t="s">
        <v>5312</v>
      </c>
      <c r="I14" s="69">
        <v>1</v>
      </c>
      <c r="J14" s="69" t="s">
        <v>5324</v>
      </c>
      <c r="K14" s="184" t="s">
        <v>5216</v>
      </c>
      <c r="L14" s="228"/>
      <c r="M14" s="228"/>
      <c r="N14" s="228" t="s">
        <v>6964</v>
      </c>
      <c r="O14" s="228"/>
      <c r="P14" s="241"/>
      <c r="Q14" s="441" t="s">
        <v>5501</v>
      </c>
    </row>
    <row r="15" spans="1:17" ht="146.25">
      <c r="A15" s="20" t="str" cm="1">
        <f t="array" aca="1" ref="A15" ca="1">VLOOKUP(RIGHT(CELL("filename",$B12),LEN(CELL("filename",$B12))-FIND("]",CELL("filename",$B12))),'外部インタフェース一覧(計算用)'!$B:$G,6,FALSE)&amp;"_"&amp;$C15&amp;"_new"</f>
        <v>FAMILY_DOCTOR_COOPERATION_TAKING_MEDICATION_2024_FORM_0800_2021_reason_new</v>
      </c>
      <c r="B15" s="229">
        <v>12</v>
      </c>
      <c r="C15" s="241" t="s">
        <v>3725</v>
      </c>
      <c r="D15" s="173" t="s">
        <v>6965</v>
      </c>
      <c r="E15" s="20" t="str">
        <f ca="1">IF($F15="-", "追加", VLOOKUP($A15, summary!$H:$O, 6, FALSE))</f>
        <v>reason</v>
      </c>
      <c r="F15" s="20" t="str">
        <f ca="1">IF(VLOOKUP($A15, summary!$H:$O, 7, FALSE)="追加", "-", VLOOKUP($A15, summary!$H:$O, 7, FALSE))</f>
        <v>理由</v>
      </c>
      <c r="G15" s="241" t="s">
        <v>5214</v>
      </c>
      <c r="H15" s="69" t="s">
        <v>5312</v>
      </c>
      <c r="I15" s="69">
        <v>2</v>
      </c>
      <c r="J15" s="69" t="s">
        <v>5324</v>
      </c>
      <c r="K15" s="443" t="s">
        <v>6966</v>
      </c>
      <c r="L15" s="228"/>
      <c r="M15" s="228"/>
      <c r="N15" s="228" t="s">
        <v>6967</v>
      </c>
      <c r="O15" s="228" t="s">
        <v>6968</v>
      </c>
      <c r="P15" s="241"/>
      <c r="Q15" s="441" t="s">
        <v>5501</v>
      </c>
    </row>
    <row r="16" spans="1:17" ht="33.75">
      <c r="A16" s="20" t="str" cm="1">
        <f t="array" aca="1" ref="A16" ca="1">VLOOKUP(RIGHT(CELL("filename",$B13),LEN(CELL("filename",$B13))-FIND("]",CELL("filename",$B13))),'外部インタフェース一覧(計算用)'!$B:$G,6,FALSE)&amp;"_"&amp;$C16&amp;"_new"</f>
        <v>FAMILY_DOCTOR_COOPERATION_TAKING_MEDICATION_2024_FORM_0800_2021_version_new</v>
      </c>
      <c r="B16" s="229">
        <v>13</v>
      </c>
      <c r="C16" s="350" t="s">
        <v>265</v>
      </c>
      <c r="D16" s="239" t="s">
        <v>266</v>
      </c>
      <c r="E16" s="20" t="str">
        <f ca="1">IF($F16="-", "追加", VLOOKUP($A16, summary!$H:$O, 6, FALSE))</f>
        <v>version</v>
      </c>
      <c r="F16" s="20" t="str">
        <f ca="1">IF(VLOOKUP($A16, summary!$H:$O, 7, FALSE)="追加", "-", VLOOKUP($A16, summary!$H:$O, 7, FALSE))</f>
        <v>バージョン番号</v>
      </c>
      <c r="G16" s="239" t="s">
        <v>5214</v>
      </c>
      <c r="H16" s="239" t="s">
        <v>5312</v>
      </c>
      <c r="I16" s="239">
        <v>4</v>
      </c>
      <c r="J16" s="320" t="s">
        <v>5324</v>
      </c>
      <c r="K16" s="444" t="s">
        <v>5216</v>
      </c>
      <c r="L16" s="375" t="s">
        <v>5324</v>
      </c>
      <c r="M16" s="445" t="s">
        <v>5324</v>
      </c>
      <c r="N16" s="445" t="s">
        <v>5484</v>
      </c>
      <c r="O16" s="445" t="s">
        <v>5291</v>
      </c>
      <c r="P16" s="376" t="s">
        <v>5485</v>
      </c>
      <c r="Q16" s="295" t="s">
        <v>5486</v>
      </c>
    </row>
    <row r="17" spans="1:17">
      <c r="A17" s="98"/>
      <c r="C17" s="98"/>
      <c r="D17" s="98"/>
      <c r="E17" s="98"/>
      <c r="F17" s="98"/>
      <c r="G17" s="98"/>
      <c r="H17" s="98"/>
      <c r="I17" s="98"/>
      <c r="J17" s="98"/>
      <c r="L17" s="98"/>
      <c r="M17" s="98"/>
      <c r="N17" s="98"/>
      <c r="O17" s="98"/>
      <c r="P17" s="98"/>
      <c r="Q17" s="244"/>
    </row>
    <row r="18" spans="1:17">
      <c r="A18" s="98"/>
      <c r="C18" s="98"/>
      <c r="D18" s="98"/>
      <c r="E18" s="98"/>
      <c r="F18" s="98"/>
      <c r="G18" s="98"/>
      <c r="H18" s="98"/>
      <c r="I18" s="98"/>
      <c r="J18" s="98"/>
      <c r="L18" s="98"/>
      <c r="M18" s="98"/>
      <c r="N18" s="98"/>
      <c r="O18" s="98"/>
      <c r="P18" s="98"/>
      <c r="Q18" s="244"/>
    </row>
    <row r="19" spans="1:17">
      <c r="A19" s="98"/>
      <c r="C19" s="98"/>
      <c r="D19" s="98"/>
      <c r="E19" s="98"/>
      <c r="F19" s="98"/>
      <c r="G19" s="98"/>
      <c r="H19" s="98"/>
      <c r="I19" s="98"/>
      <c r="J19" s="98"/>
      <c r="L19" s="98"/>
      <c r="M19" s="98"/>
      <c r="N19" s="98"/>
      <c r="O19" s="98"/>
      <c r="P19" s="98"/>
      <c r="Q19" s="244"/>
    </row>
    <row r="20" spans="1:17">
      <c r="A20" s="98"/>
      <c r="C20" s="98"/>
      <c r="D20" s="98"/>
      <c r="E20" s="98"/>
      <c r="F20" s="98"/>
      <c r="G20" s="98"/>
      <c r="H20" s="98"/>
      <c r="I20" s="98"/>
      <c r="J20" s="98"/>
      <c r="L20" s="98"/>
      <c r="M20" s="98"/>
      <c r="N20" s="98"/>
      <c r="O20" s="98"/>
      <c r="P20" s="98"/>
      <c r="Q20" s="244"/>
    </row>
    <row r="21" spans="1:17">
      <c r="A21" s="98"/>
      <c r="C21" s="98"/>
      <c r="D21" s="98"/>
      <c r="E21" s="98"/>
      <c r="F21" s="98"/>
      <c r="G21" s="98"/>
      <c r="H21" s="98"/>
      <c r="I21" s="98"/>
      <c r="J21" s="98"/>
      <c r="L21" s="98"/>
      <c r="M21" s="98"/>
      <c r="N21" s="98"/>
      <c r="O21" s="98"/>
      <c r="P21" s="98"/>
      <c r="Q21" s="244"/>
    </row>
    <row r="22" spans="1:17">
      <c r="A22" s="98"/>
      <c r="C22" s="98"/>
      <c r="D22" s="98"/>
      <c r="E22" s="98"/>
      <c r="F22" s="98"/>
      <c r="G22" s="98"/>
      <c r="H22" s="98"/>
      <c r="I22" s="98"/>
      <c r="J22" s="98"/>
      <c r="L22" s="98"/>
      <c r="M22" s="98"/>
      <c r="N22" s="98"/>
      <c r="O22" s="98"/>
      <c r="P22" s="98"/>
      <c r="Q22" s="244"/>
    </row>
    <row r="23" spans="1:17">
      <c r="A23" s="98"/>
      <c r="C23" s="98"/>
      <c r="D23" s="98"/>
      <c r="E23" s="98"/>
      <c r="F23" s="98"/>
      <c r="G23" s="98"/>
      <c r="H23" s="98"/>
      <c r="I23" s="98"/>
      <c r="J23" s="98"/>
      <c r="L23" s="98"/>
      <c r="M23" s="98"/>
      <c r="N23" s="98"/>
      <c r="O23" s="98"/>
      <c r="P23" s="98"/>
      <c r="Q23" s="244"/>
    </row>
    <row r="24" spans="1:17">
      <c r="A24" s="98"/>
      <c r="C24" s="98"/>
      <c r="D24" s="98"/>
      <c r="E24" s="98"/>
      <c r="F24" s="98"/>
      <c r="G24" s="98"/>
      <c r="H24" s="98"/>
      <c r="I24" s="98"/>
      <c r="J24" s="98"/>
      <c r="L24" s="98"/>
      <c r="M24" s="98"/>
      <c r="N24" s="98"/>
      <c r="O24" s="98"/>
      <c r="P24" s="98"/>
      <c r="Q24" s="244"/>
    </row>
    <row r="25" spans="1:17">
      <c r="A25" s="98"/>
      <c r="C25" s="98"/>
      <c r="D25" s="98"/>
      <c r="E25" s="98"/>
      <c r="F25" s="98"/>
      <c r="G25" s="98"/>
      <c r="H25" s="98"/>
      <c r="I25" s="98"/>
      <c r="J25" s="98"/>
      <c r="L25" s="98"/>
      <c r="M25" s="98"/>
      <c r="N25" s="98"/>
      <c r="O25" s="98"/>
      <c r="P25" s="98"/>
      <c r="Q25" s="244"/>
    </row>
    <row r="26" spans="1:17">
      <c r="A26" s="98"/>
      <c r="C26" s="98"/>
      <c r="D26" s="98"/>
      <c r="E26" s="98"/>
      <c r="F26" s="98"/>
      <c r="G26" s="98"/>
      <c r="H26" s="98"/>
      <c r="I26" s="98"/>
      <c r="J26" s="98"/>
      <c r="L26" s="98"/>
      <c r="M26" s="98"/>
      <c r="N26" s="98"/>
      <c r="O26" s="98"/>
      <c r="P26" s="98"/>
      <c r="Q26" s="244"/>
    </row>
    <row r="27" spans="1:17">
      <c r="A27" s="98"/>
      <c r="C27" s="98"/>
      <c r="D27" s="98"/>
      <c r="E27" s="98"/>
      <c r="F27" s="98"/>
      <c r="G27" s="98"/>
      <c r="H27" s="98"/>
      <c r="I27" s="98"/>
      <c r="J27" s="98"/>
      <c r="L27" s="98"/>
      <c r="M27" s="98"/>
      <c r="N27" s="98"/>
      <c r="O27" s="98"/>
      <c r="P27" s="98"/>
      <c r="Q27" s="244"/>
    </row>
    <row r="28" spans="1:17">
      <c r="A28" s="98"/>
      <c r="C28" s="98"/>
      <c r="D28" s="98"/>
      <c r="E28" s="98"/>
      <c r="F28" s="98"/>
      <c r="G28" s="98"/>
      <c r="H28" s="98"/>
      <c r="I28" s="98"/>
      <c r="J28" s="98"/>
      <c r="L28" s="98"/>
      <c r="M28" s="98"/>
      <c r="N28" s="98"/>
      <c r="O28" s="98"/>
      <c r="P28" s="98"/>
      <c r="Q28" s="244"/>
    </row>
    <row r="29" spans="1:17">
      <c r="A29" s="98"/>
      <c r="C29" s="98"/>
      <c r="D29" s="98"/>
      <c r="E29" s="98"/>
      <c r="F29" s="98"/>
      <c r="G29" s="98"/>
      <c r="H29" s="98"/>
      <c r="I29" s="98"/>
      <c r="J29" s="98"/>
      <c r="L29" s="98"/>
      <c r="M29" s="98"/>
      <c r="N29" s="98"/>
      <c r="O29" s="98"/>
      <c r="P29" s="98"/>
      <c r="Q29" s="244"/>
    </row>
    <row r="30" spans="1:17">
      <c r="A30" s="98"/>
      <c r="C30" s="98"/>
      <c r="D30" s="98"/>
      <c r="E30" s="98"/>
      <c r="F30" s="98"/>
      <c r="G30" s="98"/>
      <c r="H30" s="98"/>
      <c r="I30" s="98"/>
      <c r="J30" s="98"/>
      <c r="L30" s="98"/>
      <c r="M30" s="98"/>
      <c r="N30" s="98"/>
      <c r="O30" s="98"/>
      <c r="P30" s="98"/>
      <c r="Q30" s="244"/>
    </row>
    <row r="31" spans="1:17">
      <c r="A31" s="98"/>
      <c r="C31" s="98"/>
      <c r="D31" s="98"/>
      <c r="E31" s="98"/>
      <c r="F31" s="98"/>
      <c r="G31" s="98"/>
      <c r="H31" s="98"/>
      <c r="I31" s="98"/>
      <c r="J31" s="98"/>
      <c r="L31" s="98"/>
      <c r="M31" s="98"/>
      <c r="N31" s="98"/>
      <c r="O31" s="98"/>
      <c r="P31" s="98"/>
      <c r="Q31" s="244"/>
    </row>
    <row r="32" spans="1:17">
      <c r="A32" s="98"/>
      <c r="C32" s="98"/>
      <c r="D32" s="98"/>
      <c r="E32" s="98"/>
      <c r="F32" s="98"/>
      <c r="G32" s="98"/>
      <c r="H32" s="98"/>
      <c r="I32" s="98"/>
      <c r="J32" s="98"/>
      <c r="L32" s="98"/>
      <c r="M32" s="98"/>
      <c r="N32" s="98"/>
      <c r="O32" s="98"/>
      <c r="P32" s="98"/>
      <c r="Q32" s="244"/>
    </row>
    <row r="33" spans="1:17">
      <c r="A33" s="98"/>
      <c r="C33" s="98"/>
      <c r="D33" s="98"/>
      <c r="E33" s="98"/>
      <c r="F33" s="98"/>
      <c r="G33" s="98"/>
      <c r="H33" s="98"/>
      <c r="I33" s="98"/>
      <c r="J33" s="98"/>
      <c r="L33" s="98"/>
      <c r="M33" s="98"/>
      <c r="N33" s="98"/>
      <c r="O33" s="98"/>
      <c r="P33" s="98"/>
      <c r="Q33" s="244"/>
    </row>
    <row r="34" spans="1:17">
      <c r="A34" s="98"/>
      <c r="C34" s="98"/>
      <c r="D34" s="98"/>
      <c r="E34" s="98"/>
      <c r="F34" s="98"/>
      <c r="G34" s="98"/>
      <c r="H34" s="98"/>
      <c r="I34" s="98"/>
      <c r="J34" s="98"/>
      <c r="L34" s="98"/>
      <c r="M34" s="98"/>
      <c r="N34" s="98"/>
      <c r="O34" s="98"/>
      <c r="P34" s="98"/>
      <c r="Q34" s="244"/>
    </row>
    <row r="35" spans="1:17">
      <c r="A35" s="98"/>
      <c r="C35" s="98"/>
      <c r="D35" s="98"/>
      <c r="E35" s="98"/>
      <c r="F35" s="98"/>
      <c r="G35" s="98"/>
      <c r="H35" s="98"/>
      <c r="I35" s="98"/>
      <c r="J35" s="98"/>
      <c r="L35" s="98"/>
      <c r="M35" s="98"/>
      <c r="N35" s="98"/>
      <c r="O35" s="98"/>
      <c r="P35" s="98"/>
      <c r="Q35" s="244"/>
    </row>
    <row r="36" spans="1:17">
      <c r="A36" s="98"/>
      <c r="C36" s="98"/>
      <c r="D36" s="98"/>
      <c r="E36" s="98"/>
      <c r="F36" s="98"/>
      <c r="G36" s="98"/>
      <c r="H36" s="98"/>
      <c r="I36" s="98"/>
      <c r="J36" s="98"/>
      <c r="L36" s="98"/>
      <c r="M36" s="98"/>
      <c r="N36" s="98"/>
      <c r="O36" s="98"/>
      <c r="P36" s="98"/>
      <c r="Q36" s="244"/>
    </row>
    <row r="37" spans="1:17">
      <c r="A37" s="98"/>
      <c r="C37" s="98"/>
      <c r="D37" s="98"/>
      <c r="E37" s="98"/>
      <c r="F37" s="98"/>
      <c r="G37" s="98"/>
      <c r="H37" s="98"/>
      <c r="I37" s="98"/>
      <c r="J37" s="98"/>
      <c r="L37" s="98"/>
      <c r="M37" s="98"/>
      <c r="N37" s="98"/>
      <c r="O37" s="98"/>
      <c r="P37" s="98"/>
      <c r="Q37" s="244"/>
    </row>
    <row r="38" spans="1:17">
      <c r="A38" s="98"/>
      <c r="C38" s="98"/>
      <c r="D38" s="98"/>
      <c r="E38" s="98"/>
      <c r="F38" s="98"/>
      <c r="G38" s="98"/>
      <c r="H38" s="98"/>
      <c r="I38" s="98"/>
      <c r="J38" s="98"/>
      <c r="L38" s="98"/>
      <c r="M38" s="98"/>
      <c r="N38" s="98"/>
      <c r="O38" s="98"/>
      <c r="P38" s="98"/>
      <c r="Q38" s="244"/>
    </row>
    <row r="39" spans="1:17">
      <c r="A39" s="98"/>
      <c r="C39" s="98"/>
      <c r="D39" s="98"/>
      <c r="E39" s="98"/>
      <c r="F39" s="98"/>
      <c r="G39" s="98"/>
      <c r="H39" s="98"/>
      <c r="I39" s="98"/>
      <c r="J39" s="98"/>
      <c r="L39" s="98"/>
      <c r="M39" s="98"/>
      <c r="N39" s="98"/>
      <c r="O39" s="98"/>
      <c r="P39" s="98"/>
      <c r="Q39" s="244"/>
    </row>
    <row r="40" spans="1:17">
      <c r="A40" s="98"/>
      <c r="C40" s="98"/>
      <c r="D40" s="98"/>
      <c r="E40" s="98"/>
      <c r="F40" s="98"/>
      <c r="G40" s="98"/>
      <c r="H40" s="98"/>
      <c r="I40" s="98"/>
      <c r="J40" s="98"/>
      <c r="L40" s="98"/>
      <c r="M40" s="98"/>
      <c r="N40" s="98"/>
      <c r="O40" s="98"/>
      <c r="P40" s="98"/>
      <c r="Q40" s="244"/>
    </row>
    <row r="41" spans="1:17">
      <c r="A41" s="98"/>
      <c r="C41" s="98"/>
      <c r="D41" s="98"/>
      <c r="E41" s="98"/>
      <c r="F41" s="98"/>
      <c r="G41" s="98"/>
      <c r="H41" s="98"/>
      <c r="I41" s="98"/>
      <c r="J41" s="98"/>
      <c r="L41" s="98"/>
      <c r="M41" s="98"/>
      <c r="N41" s="98"/>
      <c r="O41" s="98"/>
      <c r="P41" s="98"/>
      <c r="Q41" s="244"/>
    </row>
    <row r="42" spans="1:17">
      <c r="A42" s="98"/>
      <c r="C42" s="98"/>
      <c r="D42" s="98"/>
      <c r="E42" s="98"/>
      <c r="F42" s="98"/>
      <c r="G42" s="98"/>
      <c r="H42" s="98"/>
      <c r="I42" s="98"/>
      <c r="J42" s="98"/>
      <c r="L42" s="98"/>
      <c r="M42" s="98"/>
      <c r="N42" s="98"/>
      <c r="O42" s="98"/>
      <c r="P42" s="98"/>
      <c r="Q42" s="244"/>
    </row>
    <row r="43" spans="1:17">
      <c r="A43" s="98"/>
      <c r="C43" s="98"/>
      <c r="D43" s="98"/>
      <c r="E43" s="98"/>
      <c r="F43" s="98"/>
      <c r="G43" s="98"/>
      <c r="H43" s="98"/>
      <c r="I43" s="98"/>
      <c r="J43" s="98"/>
      <c r="L43" s="98"/>
      <c r="M43" s="98"/>
      <c r="N43" s="98"/>
      <c r="O43" s="98"/>
      <c r="P43" s="98"/>
      <c r="Q43" s="244"/>
    </row>
    <row r="44" spans="1:17">
      <c r="A44" s="98"/>
      <c r="C44" s="98"/>
      <c r="D44" s="98"/>
      <c r="E44" s="98"/>
      <c r="F44" s="98"/>
      <c r="G44" s="98"/>
      <c r="H44" s="98"/>
      <c r="I44" s="98"/>
      <c r="J44" s="98"/>
      <c r="L44" s="98"/>
      <c r="M44" s="98"/>
      <c r="N44" s="98"/>
      <c r="O44" s="98"/>
      <c r="P44" s="98"/>
      <c r="Q44" s="244"/>
    </row>
    <row r="45" spans="1:17">
      <c r="A45" s="98"/>
      <c r="C45" s="98"/>
      <c r="D45" s="98"/>
      <c r="E45" s="98"/>
      <c r="F45" s="98"/>
      <c r="G45" s="98"/>
      <c r="H45" s="98"/>
      <c r="I45" s="98"/>
      <c r="J45" s="98"/>
      <c r="L45" s="98"/>
      <c r="M45" s="98"/>
      <c r="N45" s="98"/>
      <c r="O45" s="98"/>
      <c r="P45" s="98"/>
      <c r="Q45" s="244"/>
    </row>
    <row r="46" spans="1:17">
      <c r="L46" s="98"/>
      <c r="M46" s="98"/>
      <c r="N46" s="98"/>
      <c r="O46" s="98"/>
      <c r="P46" s="98"/>
      <c r="Q46" s="244"/>
    </row>
    <row r="47" spans="1:17">
      <c r="L47" s="98"/>
      <c r="M47" s="98"/>
      <c r="N47" s="98"/>
      <c r="O47" s="98"/>
      <c r="P47" s="98"/>
      <c r="Q47" s="244"/>
    </row>
    <row r="48" spans="1:17">
      <c r="L48" s="98"/>
      <c r="M48" s="98"/>
      <c r="N48" s="98"/>
      <c r="O48" s="98"/>
      <c r="P48" s="98"/>
      <c r="Q48" s="244"/>
    </row>
    <row r="49" spans="12:17">
      <c r="L49" s="98"/>
      <c r="M49" s="98"/>
      <c r="N49" s="98"/>
      <c r="O49" s="98"/>
      <c r="P49" s="98"/>
      <c r="Q49" s="244"/>
    </row>
    <row r="50" spans="12:17">
      <c r="L50" s="98"/>
      <c r="M50" s="98"/>
      <c r="N50" s="98"/>
      <c r="O50" s="98"/>
      <c r="P50" s="98"/>
      <c r="Q50" s="244"/>
    </row>
    <row r="51" spans="12:17">
      <c r="L51" s="98"/>
      <c r="M51" s="98"/>
      <c r="N51" s="98"/>
      <c r="O51" s="98"/>
      <c r="P51" s="98"/>
      <c r="Q51" s="244"/>
    </row>
    <row r="52" spans="12:17">
      <c r="L52" s="98"/>
      <c r="M52" s="98"/>
      <c r="N52" s="98"/>
      <c r="O52" s="98"/>
      <c r="P52" s="98"/>
      <c r="Q52" s="244"/>
    </row>
  </sheetData>
  <autoFilter ref="B3:P16" xr:uid="{00000000-0009-0000-0000-000005000000}"/>
  <phoneticPr fontId="4"/>
  <dataValidations count="2">
    <dataValidation showInputMessage="1" sqref="H9 G4:H8 B4:B16" xr:uid="{9B3D6A3E-B92D-4327-BD24-102BAB84169E}"/>
    <dataValidation type="list" allowBlank="1" showInputMessage="1" showErrorMessage="1" sqref="K4:K16" xr:uid="{E6D054C7-7646-4095-8B8E-4FB879DCC493}">
      <formula1>"◎,○,●"</formula1>
    </dataValidation>
  </dataValidations>
  <hyperlinks>
    <hyperlink ref="P1" location="外部インタフェース一覧!A1" display="外部インターフェース一覧へ" xr:uid="{08D82821-8EE8-4FBD-9BD5-CEEC17097B0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31ADC2-B2C4-440F-8865-593501C12344}">
  <sheetPr codeName="Sheet1">
    <pageSetUpPr fitToPage="1"/>
  </sheetPr>
  <dimension ref="A1:G61"/>
  <sheetViews>
    <sheetView view="pageBreakPreview" zoomScaleNormal="100" zoomScaleSheetLayoutView="100" workbookViewId="0">
      <pane ySplit="4" topLeftCell="A5" activePane="bottomLeft" state="frozen"/>
      <selection activeCell="C2" sqref="C2"/>
      <selection pane="bottomLeft" activeCell="A5" sqref="A5"/>
    </sheetView>
  </sheetViews>
  <sheetFormatPr defaultColWidth="9" defaultRowHeight="13.5"/>
  <cols>
    <col min="1" max="1" width="4.625" style="14" customWidth="1"/>
    <col min="2" max="2" width="54.625" style="14" customWidth="1"/>
    <col min="3" max="3" width="55.875" style="14" customWidth="1"/>
    <col min="4" max="4" width="3" style="14" bestFit="1" customWidth="1"/>
    <col min="5" max="6" width="21.875" style="14" customWidth="1"/>
    <col min="7" max="16384" width="9" style="14"/>
  </cols>
  <sheetData>
    <row r="1" spans="1:7" s="11" customFormat="1" ht="24" customHeight="1">
      <c r="A1" s="1" t="s">
        <v>83</v>
      </c>
    </row>
    <row r="2" spans="1:7" s="11" customFormat="1" ht="6" customHeight="1">
      <c r="A2" s="12"/>
    </row>
    <row r="3" spans="1:7" s="13" customFormat="1" ht="14.25" customHeight="1">
      <c r="A3" s="561" t="s">
        <v>84</v>
      </c>
      <c r="B3" s="561" t="s">
        <v>85</v>
      </c>
      <c r="C3" s="562" t="s">
        <v>142</v>
      </c>
    </row>
    <row r="4" spans="1:7" s="13" customFormat="1" ht="13.5" customHeight="1">
      <c r="A4" s="561"/>
      <c r="B4" s="561"/>
      <c r="C4" s="562"/>
    </row>
    <row r="5" spans="1:7" s="11" customFormat="1">
      <c r="A5" s="64">
        <v>1</v>
      </c>
      <c r="B5" s="65" t="s">
        <v>88</v>
      </c>
      <c r="C5" s="123" t="s">
        <v>89</v>
      </c>
      <c r="D5" s="70" t="s">
        <v>143</v>
      </c>
      <c r="E5" s="19" t="s">
        <v>144</v>
      </c>
      <c r="F5" s="128" t="s">
        <v>89</v>
      </c>
      <c r="G5" s="11" t="str">
        <f>C5&amp;"_"&amp;F5</f>
        <v>SERVICE_USER_INFO_SERVICE_USER_INFO</v>
      </c>
    </row>
    <row r="6" spans="1:7" s="11" customFormat="1">
      <c r="A6" s="64">
        <v>2</v>
      </c>
      <c r="B6" s="65" t="s">
        <v>90</v>
      </c>
      <c r="C6" s="122" t="s">
        <v>91</v>
      </c>
      <c r="D6" s="70" t="s">
        <v>143</v>
      </c>
      <c r="E6" s="19" t="s">
        <v>145</v>
      </c>
      <c r="F6" s="128" t="s">
        <v>146</v>
      </c>
      <c r="G6" s="11" t="str">
        <f t="shared" ref="G6:G36" si="0">C6&amp;"_"&amp;F6</f>
        <v>SCIENTIFIC_NURSING_CARE_PROMOTION_2024_FORM_0000_2021</v>
      </c>
    </row>
    <row r="7" spans="1:7" s="11" customFormat="1" ht="22.5">
      <c r="A7" s="64">
        <v>3</v>
      </c>
      <c r="B7" s="65" t="s">
        <v>92</v>
      </c>
      <c r="C7" s="122" t="s">
        <v>93</v>
      </c>
      <c r="D7" s="70" t="s">
        <v>143</v>
      </c>
      <c r="E7" s="19" t="s">
        <v>147</v>
      </c>
      <c r="F7" s="128" t="s">
        <v>148</v>
      </c>
      <c r="G7" s="11" t="str">
        <f t="shared" si="0"/>
        <v>SCIENTIFIC_NURSING_CARE_PROMOTION_DIAGNOSIS_2024_FORM_0001_2021</v>
      </c>
    </row>
    <row r="8" spans="1:7" s="11" customFormat="1" ht="27">
      <c r="A8" s="64">
        <v>4</v>
      </c>
      <c r="B8" s="65" t="s">
        <v>149</v>
      </c>
      <c r="C8" s="122" t="s">
        <v>95</v>
      </c>
      <c r="D8" s="70" t="s">
        <v>143</v>
      </c>
      <c r="E8" s="19" t="s">
        <v>150</v>
      </c>
      <c r="F8" s="128" t="s">
        <v>151</v>
      </c>
      <c r="G8" s="11" t="str">
        <f t="shared" si="0"/>
        <v>SCIENTIFIC_NURSING_CARE_PROMOTION_TAKING_MEDICATION_2024_FORM_0002_2021</v>
      </c>
    </row>
    <row r="9" spans="1:7" s="11" customFormat="1" ht="27">
      <c r="A9" s="64">
        <v>5</v>
      </c>
      <c r="B9" s="65" t="s">
        <v>96</v>
      </c>
      <c r="C9" s="123" t="s">
        <v>97</v>
      </c>
      <c r="D9" s="70" t="s">
        <v>143</v>
      </c>
      <c r="E9" s="39" t="s">
        <v>152</v>
      </c>
      <c r="F9" s="128" t="s">
        <v>153</v>
      </c>
      <c r="G9" s="11" t="str">
        <f t="shared" si="0"/>
        <v>NUTRITION_FEEDING_SWALLOWING_SCREENING_ASSESSMENT_MONITORING_2024_FORM_0100_2021</v>
      </c>
    </row>
    <row r="10" spans="1:7" s="11" customFormat="1">
      <c r="A10" s="64">
        <v>6</v>
      </c>
      <c r="B10" s="124" t="s">
        <v>98</v>
      </c>
      <c r="C10" s="123" t="s">
        <v>99</v>
      </c>
      <c r="D10" s="70" t="s">
        <v>143</v>
      </c>
      <c r="E10" s="39" t="s">
        <v>154</v>
      </c>
      <c r="F10" s="129" t="s">
        <v>155</v>
      </c>
      <c r="G10" s="11" t="str">
        <f t="shared" si="0"/>
        <v>NUTRITION_CARE_PLAN_2024_FORM_0110_2021</v>
      </c>
    </row>
    <row r="11" spans="1:7" s="11" customFormat="1">
      <c r="A11" s="64">
        <v>7</v>
      </c>
      <c r="B11" s="65" t="s">
        <v>100</v>
      </c>
      <c r="C11" s="123" t="s">
        <v>156</v>
      </c>
      <c r="D11" s="70" t="s">
        <v>143</v>
      </c>
      <c r="E11" s="39" t="s">
        <v>157</v>
      </c>
      <c r="F11" s="128" t="s">
        <v>158</v>
      </c>
      <c r="G11" s="11" t="str">
        <f t="shared" si="0"/>
        <v>ORAL_HYGIENE_MANAGEMENT_ADDITION_2024_FORM_0210_2021</v>
      </c>
    </row>
    <row r="12" spans="1:7" s="11" customFormat="1">
      <c r="A12" s="64">
        <v>8</v>
      </c>
      <c r="B12" s="65" t="s">
        <v>159</v>
      </c>
      <c r="C12" s="123" t="s">
        <v>156</v>
      </c>
      <c r="D12" s="70" t="s">
        <v>143</v>
      </c>
      <c r="E12" s="39" t="s">
        <v>157</v>
      </c>
      <c r="F12" s="128" t="s">
        <v>158</v>
      </c>
      <c r="G12" s="11" t="str">
        <f t="shared" si="0"/>
        <v>ORAL_HYGIENE_MANAGEMENT_ADDITION_2024_FORM_0210_2021</v>
      </c>
    </row>
    <row r="13" spans="1:7" s="11" customFormat="1">
      <c r="A13" s="64">
        <v>9</v>
      </c>
      <c r="B13" s="65" t="s">
        <v>160</v>
      </c>
      <c r="C13" s="123" t="s">
        <v>156</v>
      </c>
      <c r="D13" s="70" t="s">
        <v>143</v>
      </c>
      <c r="E13" s="39" t="s">
        <v>157</v>
      </c>
      <c r="F13" s="128" t="s">
        <v>158</v>
      </c>
      <c r="G13" s="11" t="str">
        <f t="shared" si="0"/>
        <v>ORAL_HYGIENE_MANAGEMENT_ADDITION_2024_FORM_0210_2021</v>
      </c>
    </row>
    <row r="14" spans="1:7" s="11" customFormat="1">
      <c r="A14" s="64">
        <v>10</v>
      </c>
      <c r="B14" s="65" t="s">
        <v>161</v>
      </c>
      <c r="C14" s="123" t="s">
        <v>156</v>
      </c>
      <c r="D14" s="70" t="s">
        <v>143</v>
      </c>
      <c r="E14" s="39" t="s">
        <v>157</v>
      </c>
      <c r="F14" s="128" t="s">
        <v>158</v>
      </c>
      <c r="G14" s="11" t="str">
        <f t="shared" si="0"/>
        <v>ORAL_HYGIENE_MANAGEMENT_ADDITION_2024_FORM_0210_2021</v>
      </c>
    </row>
    <row r="15" spans="1:7" s="11" customFormat="1">
      <c r="A15" s="64">
        <v>11</v>
      </c>
      <c r="B15" s="65" t="s">
        <v>108</v>
      </c>
      <c r="C15" s="123" t="s">
        <v>162</v>
      </c>
      <c r="D15" s="70" t="s">
        <v>143</v>
      </c>
      <c r="E15" s="19" t="s">
        <v>163</v>
      </c>
      <c r="F15" s="128" t="s">
        <v>164</v>
      </c>
      <c r="G15" s="11" t="str">
        <f t="shared" si="0"/>
        <v>ORAL_FUNCTION_IMPROVE_SERVICE_PLAN_2024_FORM_0220_2021</v>
      </c>
    </row>
    <row r="16" spans="1:7" s="11" customFormat="1">
      <c r="A16" s="64">
        <v>12</v>
      </c>
      <c r="B16" s="65" t="s">
        <v>165</v>
      </c>
      <c r="C16" s="123" t="s">
        <v>162</v>
      </c>
      <c r="D16" s="70" t="s">
        <v>143</v>
      </c>
      <c r="E16" s="19" t="s">
        <v>163</v>
      </c>
      <c r="F16" s="128" t="s">
        <v>164</v>
      </c>
      <c r="G16" s="11" t="str">
        <f t="shared" si="0"/>
        <v>ORAL_FUNCTION_IMPROVE_SERVICE_PLAN_2024_FORM_0220_2021</v>
      </c>
    </row>
    <row r="17" spans="1:7" s="11" customFormat="1">
      <c r="A17" s="64">
        <v>13</v>
      </c>
      <c r="B17" s="65" t="s">
        <v>166</v>
      </c>
      <c r="C17" s="123" t="s">
        <v>162</v>
      </c>
      <c r="D17" s="70" t="s">
        <v>143</v>
      </c>
      <c r="E17" s="19" t="s">
        <v>163</v>
      </c>
      <c r="F17" s="128" t="s">
        <v>164</v>
      </c>
      <c r="G17" s="11" t="str">
        <f t="shared" si="0"/>
        <v>ORAL_FUNCTION_IMPROVE_SERVICE_PLAN_2024_FORM_0220_2021</v>
      </c>
    </row>
    <row r="18" spans="1:7" s="11" customFormat="1">
      <c r="A18" s="64">
        <v>14</v>
      </c>
      <c r="B18" s="65" t="s">
        <v>167</v>
      </c>
      <c r="C18" s="123" t="s">
        <v>162</v>
      </c>
      <c r="D18" s="70" t="s">
        <v>143</v>
      </c>
      <c r="E18" s="19" t="s">
        <v>163</v>
      </c>
      <c r="F18" s="128" t="s">
        <v>164</v>
      </c>
      <c r="G18" s="11" t="str">
        <f t="shared" si="0"/>
        <v>ORAL_FUNCTION_IMPROVE_SERVICE_PLAN_2024_FORM_0220_2021</v>
      </c>
    </row>
    <row r="19" spans="1:7" s="11" customFormat="1">
      <c r="A19" s="64">
        <v>15</v>
      </c>
      <c r="B19" s="65" t="s">
        <v>116</v>
      </c>
      <c r="C19" s="123" t="s">
        <v>117</v>
      </c>
      <c r="D19" s="70" t="s">
        <v>143</v>
      </c>
      <c r="E19" s="19" t="s">
        <v>168</v>
      </c>
      <c r="F19" s="128" t="s">
        <v>169</v>
      </c>
      <c r="G19" s="11" t="str">
        <f t="shared" si="0"/>
        <v>INTEREST_CHECK_SHEET_2024_FORM_0310_2021</v>
      </c>
    </row>
    <row r="20" spans="1:7" s="11" customFormat="1">
      <c r="A20" s="64">
        <v>16</v>
      </c>
      <c r="B20" s="124" t="s">
        <v>118</v>
      </c>
      <c r="C20" s="123" t="s">
        <v>170</v>
      </c>
      <c r="D20" s="70" t="s">
        <v>143</v>
      </c>
      <c r="E20" s="39" t="s">
        <v>171</v>
      </c>
      <c r="F20" s="128" t="s">
        <v>172</v>
      </c>
      <c r="G20" s="11" t="str">
        <f t="shared" si="0"/>
        <v>LIFE_FUNCTION_CHECK_SHEET_2024_FORM_0320_2021</v>
      </c>
    </row>
    <row r="21" spans="1:7" s="11" customFormat="1">
      <c r="A21" s="64">
        <v>17</v>
      </c>
      <c r="B21" s="65" t="s">
        <v>120</v>
      </c>
      <c r="C21" s="123" t="s">
        <v>173</v>
      </c>
      <c r="D21" s="70" t="s">
        <v>143</v>
      </c>
      <c r="E21" s="19" t="s">
        <v>174</v>
      </c>
      <c r="F21" s="128" t="s">
        <v>175</v>
      </c>
      <c r="G21" s="11" t="str">
        <f t="shared" si="0"/>
        <v>INDIVIDUAL_FUNCTION_TRAINING_PLAN_INFO_2024_FORM_0330_2021</v>
      </c>
    </row>
    <row r="22" spans="1:7" s="11" customFormat="1" ht="22.5">
      <c r="A22" s="64">
        <v>18</v>
      </c>
      <c r="B22" s="65" t="s">
        <v>122</v>
      </c>
      <c r="C22" s="125" t="s">
        <v>176</v>
      </c>
      <c r="D22" s="70" t="s">
        <v>143</v>
      </c>
      <c r="E22" s="19" t="s">
        <v>177</v>
      </c>
      <c r="F22" s="128" t="s">
        <v>178</v>
      </c>
      <c r="G22" s="11" t="str">
        <f t="shared" si="0"/>
        <v>REHABILITATION_PLAN_2024_FORM_0410_2021</v>
      </c>
    </row>
    <row r="23" spans="1:7" s="11" customFormat="1" ht="22.5">
      <c r="A23" s="64">
        <v>18</v>
      </c>
      <c r="B23" s="65" t="s">
        <v>122</v>
      </c>
      <c r="C23" s="125" t="s">
        <v>176</v>
      </c>
      <c r="D23" s="70" t="s">
        <v>143</v>
      </c>
      <c r="E23" s="19" t="s">
        <v>179</v>
      </c>
      <c r="F23" s="128" t="s">
        <v>180</v>
      </c>
      <c r="G23" s="11" t="str">
        <f t="shared" si="0"/>
        <v>REHABILITATION_PLAN_2024_FORM_0420_2021</v>
      </c>
    </row>
    <row r="24" spans="1:7" s="11" customFormat="1" ht="22.5">
      <c r="A24" s="64">
        <v>18</v>
      </c>
      <c r="B24" s="65" t="s">
        <v>122</v>
      </c>
      <c r="C24" s="125" t="s">
        <v>176</v>
      </c>
      <c r="D24" s="70" t="s">
        <v>143</v>
      </c>
      <c r="E24" s="19" t="s">
        <v>181</v>
      </c>
      <c r="F24" s="128" t="s">
        <v>182</v>
      </c>
      <c r="G24" s="11" t="str">
        <f t="shared" si="0"/>
        <v>REHABILITATION_PLAN_2024_FORM_0430_2021</v>
      </c>
    </row>
    <row r="25" spans="1:7" s="11" customFormat="1" ht="33.75">
      <c r="A25" s="64">
        <v>18</v>
      </c>
      <c r="B25" s="65" t="s">
        <v>122</v>
      </c>
      <c r="C25" s="125" t="s">
        <v>176</v>
      </c>
      <c r="D25" s="70" t="s">
        <v>143</v>
      </c>
      <c r="E25" s="19" t="s">
        <v>183</v>
      </c>
      <c r="F25" s="128" t="s">
        <v>184</v>
      </c>
      <c r="G25" s="11" t="str">
        <f t="shared" si="0"/>
        <v>REHABILITATION_PLAN_2024_FORM_0440_2021</v>
      </c>
    </row>
    <row r="26" spans="1:7" s="11" customFormat="1" ht="22.5">
      <c r="A26" s="64">
        <v>18</v>
      </c>
      <c r="B26" s="65" t="s">
        <v>122</v>
      </c>
      <c r="C26" s="125" t="s">
        <v>176</v>
      </c>
      <c r="D26" s="70" t="s">
        <v>143</v>
      </c>
      <c r="E26" s="19" t="s">
        <v>185</v>
      </c>
      <c r="F26" s="128" t="s">
        <v>186</v>
      </c>
      <c r="G26" s="11" t="str">
        <f t="shared" si="0"/>
        <v>REHABILITATION_PLAN_2024_FORM_0450_2021</v>
      </c>
    </row>
    <row r="27" spans="1:7" s="11" customFormat="1">
      <c r="A27" s="64">
        <v>20</v>
      </c>
      <c r="B27" s="124" t="s">
        <v>124</v>
      </c>
      <c r="C27" s="123" t="s">
        <v>125</v>
      </c>
      <c r="D27" s="70" t="s">
        <v>143</v>
      </c>
      <c r="E27" s="19" t="s">
        <v>187</v>
      </c>
      <c r="F27" s="128" t="s">
        <v>188</v>
      </c>
      <c r="G27" s="11" t="str">
        <f t="shared" si="0"/>
        <v>BEDSORE_MEASURE_CARE_PLAN_2024_FORM_0500_2021</v>
      </c>
    </row>
    <row r="28" spans="1:7" s="11" customFormat="1">
      <c r="A28" s="64">
        <v>21</v>
      </c>
      <c r="B28" s="65" t="s">
        <v>126</v>
      </c>
      <c r="C28" s="126" t="s">
        <v>127</v>
      </c>
      <c r="D28" s="70" t="s">
        <v>143</v>
      </c>
      <c r="E28" s="19" t="s">
        <v>189</v>
      </c>
      <c r="F28" s="128" t="s">
        <v>190</v>
      </c>
      <c r="G28" s="11" t="str">
        <f t="shared" si="0"/>
        <v>EXCRETION_SUPPORT_PLAN_2024_FORM_0600_2021</v>
      </c>
    </row>
    <row r="29" spans="1:7" s="11" customFormat="1">
      <c r="A29" s="64">
        <v>22</v>
      </c>
      <c r="B29" s="65" t="s">
        <v>128</v>
      </c>
      <c r="C29" s="123" t="s">
        <v>191</v>
      </c>
      <c r="D29" s="70" t="s">
        <v>143</v>
      </c>
      <c r="E29" s="39" t="s">
        <v>192</v>
      </c>
      <c r="F29" s="128" t="s">
        <v>193</v>
      </c>
      <c r="G29" s="11" t="str">
        <f t="shared" si="0"/>
        <v>INDEPENDENCE_SUPPORT_PLAN_2024_FORM_0700_2021</v>
      </c>
    </row>
    <row r="30" spans="1:7" s="11" customFormat="1">
      <c r="A30" s="64">
        <v>23</v>
      </c>
      <c r="B30" s="65" t="s">
        <v>130</v>
      </c>
      <c r="C30" s="123" t="s">
        <v>191</v>
      </c>
      <c r="D30" s="70" t="s">
        <v>143</v>
      </c>
      <c r="E30" s="39" t="s">
        <v>192</v>
      </c>
      <c r="F30" s="128" t="s">
        <v>193</v>
      </c>
      <c r="G30" s="11" t="str">
        <f t="shared" si="0"/>
        <v>INDEPENDENCE_SUPPORT_PLAN_2024_FORM_0700_2021</v>
      </c>
    </row>
    <row r="31" spans="1:7" s="11" customFormat="1">
      <c r="A31" s="64">
        <v>24</v>
      </c>
      <c r="B31" s="121" t="s">
        <v>132</v>
      </c>
      <c r="C31" s="123" t="s">
        <v>137</v>
      </c>
      <c r="D31" s="70" t="s">
        <v>143</v>
      </c>
      <c r="E31" s="19" t="s">
        <v>194</v>
      </c>
      <c r="F31" s="128" t="s">
        <v>195</v>
      </c>
      <c r="G31" s="11" t="str">
        <f t="shared" si="0"/>
        <v>FAMILY_DOCTOR_COOPERATION_TAKING_MEDICATION_2024_FORM_0800_2021</v>
      </c>
    </row>
    <row r="32" spans="1:7" s="11" customFormat="1">
      <c r="A32" s="64">
        <v>25</v>
      </c>
      <c r="B32" s="121" t="s">
        <v>134</v>
      </c>
      <c r="C32" s="123" t="s">
        <v>135</v>
      </c>
      <c r="D32" s="70" t="s">
        <v>143</v>
      </c>
      <c r="E32" s="19" t="s">
        <v>196</v>
      </c>
      <c r="F32" s="128" t="s">
        <v>197</v>
      </c>
      <c r="G32" s="11" t="str">
        <f t="shared" si="0"/>
        <v>FAMILY_DOCTOR_COOPERATION_DIAGNOSIS_2024_FORM_0801_2021</v>
      </c>
    </row>
    <row r="33" spans="1:7" s="11" customFormat="1">
      <c r="A33" s="64">
        <v>26</v>
      </c>
      <c r="B33" s="121" t="s">
        <v>198</v>
      </c>
      <c r="C33" s="123" t="s">
        <v>137</v>
      </c>
      <c r="D33" s="70" t="s">
        <v>143</v>
      </c>
      <c r="E33" s="19" t="s">
        <v>194</v>
      </c>
      <c r="F33" s="128" t="s">
        <v>195</v>
      </c>
      <c r="G33" s="11" t="str">
        <f t="shared" si="0"/>
        <v>FAMILY_DOCTOR_COOPERATION_TAKING_MEDICATION_2024_FORM_0800_2021</v>
      </c>
    </row>
    <row r="34" spans="1:7" s="11" customFormat="1">
      <c r="A34" s="64">
        <v>27</v>
      </c>
      <c r="B34" s="65" t="s">
        <v>199</v>
      </c>
      <c r="C34" s="122" t="s">
        <v>200</v>
      </c>
      <c r="D34" s="70" t="s">
        <v>143</v>
      </c>
      <c r="E34" s="19" t="s">
        <v>201</v>
      </c>
      <c r="F34" s="128" t="s">
        <v>202</v>
      </c>
      <c r="G34" s="11" t="str">
        <f t="shared" si="0"/>
        <v>ADL_MAINTENANCE_ADDITION_INFO_2024_FORM_0900_2021</v>
      </c>
    </row>
    <row r="35" spans="1:7" s="11" customFormat="1">
      <c r="A35" s="64">
        <v>28</v>
      </c>
      <c r="B35" s="65" t="s">
        <v>140</v>
      </c>
      <c r="C35" s="123" t="s">
        <v>141</v>
      </c>
      <c r="D35" s="70" t="s">
        <v>143</v>
      </c>
      <c r="E35" s="19" t="s">
        <v>140</v>
      </c>
      <c r="F35" s="128" t="s">
        <v>203</v>
      </c>
      <c r="G35" s="11" t="str">
        <f t="shared" si="0"/>
        <v>OTHER_INFO_2024_FORM_8000_2021</v>
      </c>
    </row>
    <row r="36" spans="1:7" s="11" customFormat="1" ht="11.25">
      <c r="A36" s="130"/>
      <c r="B36" s="124" t="s">
        <v>204</v>
      </c>
      <c r="C36" s="124" t="s">
        <v>204</v>
      </c>
      <c r="D36" s="70" t="s">
        <v>143</v>
      </c>
      <c r="E36" s="39" t="s">
        <v>205</v>
      </c>
      <c r="F36" s="129" t="s">
        <v>206</v>
      </c>
      <c r="G36" s="11" t="str">
        <f t="shared" si="0"/>
        <v>-_FORM_8010_2021</v>
      </c>
    </row>
    <row r="37" spans="1:7">
      <c r="A37" s="70">
        <v>1</v>
      </c>
      <c r="B37" s="19" t="s">
        <v>144</v>
      </c>
      <c r="C37" s="128" t="s">
        <v>89</v>
      </c>
      <c r="D37" s="14" t="s">
        <v>207</v>
      </c>
      <c r="F37" s="14" t="str">
        <f t="shared" ref="F37:F60" si="1">INDEX($C$5:$F$36, MATCH($C37, $F$5:$F$36, 0), 1)</f>
        <v>SERVICE_USER_INFO</v>
      </c>
      <c r="G37" s="11" t="str">
        <f>F37&amp;"_"&amp;C37</f>
        <v>SERVICE_USER_INFO_SERVICE_USER_INFO</v>
      </c>
    </row>
    <row r="38" spans="1:7">
      <c r="A38" s="70">
        <f t="shared" ref="A38:A60" si="2">A37+1</f>
        <v>2</v>
      </c>
      <c r="B38" s="19" t="s">
        <v>145</v>
      </c>
      <c r="C38" s="128" t="s">
        <v>146</v>
      </c>
      <c r="D38" s="14" t="s">
        <v>207</v>
      </c>
      <c r="F38" s="14" t="str">
        <f t="shared" si="1"/>
        <v>SCIENTIFIC_NURSING_CARE_PROMOTION_2024</v>
      </c>
      <c r="G38" s="11" t="str">
        <f t="shared" ref="G38:G61" si="3">F38&amp;"_"&amp;C38</f>
        <v>SCIENTIFIC_NURSING_CARE_PROMOTION_2024_FORM_0000_2021</v>
      </c>
    </row>
    <row r="39" spans="1:7">
      <c r="A39" s="70">
        <f t="shared" si="2"/>
        <v>3</v>
      </c>
      <c r="B39" s="19" t="s">
        <v>147</v>
      </c>
      <c r="C39" s="128" t="s">
        <v>148</v>
      </c>
      <c r="D39" s="14" t="s">
        <v>207</v>
      </c>
      <c r="F39" s="14" t="str">
        <f t="shared" si="1"/>
        <v>SCIENTIFIC_NURSING_CARE_PROMOTION_DIAGNOSIS_2024</v>
      </c>
      <c r="G39" s="11" t="str">
        <f t="shared" si="3"/>
        <v>SCIENTIFIC_NURSING_CARE_PROMOTION_DIAGNOSIS_2024_FORM_0001_2021</v>
      </c>
    </row>
    <row r="40" spans="1:7">
      <c r="A40" s="70">
        <f t="shared" si="2"/>
        <v>4</v>
      </c>
      <c r="B40" s="19" t="s">
        <v>150</v>
      </c>
      <c r="C40" s="128" t="s">
        <v>151</v>
      </c>
      <c r="D40" s="14" t="s">
        <v>207</v>
      </c>
      <c r="F40" s="14" t="str">
        <f t="shared" si="1"/>
        <v>SCIENTIFIC_NURSING_CARE_PROMOTION_TAKING_MEDICATION_2024</v>
      </c>
      <c r="G40" s="11" t="str">
        <f t="shared" si="3"/>
        <v>SCIENTIFIC_NURSING_CARE_PROMOTION_TAKING_MEDICATION_2024_FORM_0002_2021</v>
      </c>
    </row>
    <row r="41" spans="1:7">
      <c r="A41" s="70">
        <f t="shared" si="2"/>
        <v>5</v>
      </c>
      <c r="B41" s="39" t="s">
        <v>152</v>
      </c>
      <c r="C41" s="128" t="s">
        <v>153</v>
      </c>
      <c r="D41" s="14" t="s">
        <v>207</v>
      </c>
      <c r="F41" s="14" t="str">
        <f t="shared" si="1"/>
        <v>NUTRITION_FEEDING_SWALLOWING_SCREENING_ASSESSMENT_MONITORING_2024</v>
      </c>
      <c r="G41" s="11" t="str">
        <f t="shared" si="3"/>
        <v>NUTRITION_FEEDING_SWALLOWING_SCREENING_ASSESSMENT_MONITORING_2024_FORM_0100_2021</v>
      </c>
    </row>
    <row r="42" spans="1:7">
      <c r="A42" s="9">
        <f t="shared" si="2"/>
        <v>6</v>
      </c>
      <c r="B42" s="39" t="s">
        <v>154</v>
      </c>
      <c r="C42" s="129" t="s">
        <v>155</v>
      </c>
      <c r="D42" s="14" t="s">
        <v>207</v>
      </c>
      <c r="F42" s="14" t="str">
        <f t="shared" si="1"/>
        <v>NUTRITION_CARE_PLAN_2024</v>
      </c>
      <c r="G42" s="11" t="str">
        <f t="shared" si="3"/>
        <v>NUTRITION_CARE_PLAN_2024_FORM_0110_2021</v>
      </c>
    </row>
    <row r="43" spans="1:7">
      <c r="A43" s="70">
        <f t="shared" si="2"/>
        <v>7</v>
      </c>
      <c r="B43" s="39" t="s">
        <v>157</v>
      </c>
      <c r="C43" s="128" t="s">
        <v>158</v>
      </c>
      <c r="D43" s="14" t="s">
        <v>207</v>
      </c>
      <c r="F43" s="14" t="str">
        <f t="shared" si="1"/>
        <v>ORAL_HYGIENE_MANAGEMENT_ADDITION_2024</v>
      </c>
      <c r="G43" s="11" t="str">
        <f t="shared" si="3"/>
        <v>ORAL_HYGIENE_MANAGEMENT_ADDITION_2024_FORM_0210_2021</v>
      </c>
    </row>
    <row r="44" spans="1:7">
      <c r="A44" s="70">
        <f t="shared" si="2"/>
        <v>8</v>
      </c>
      <c r="B44" s="19" t="s">
        <v>163</v>
      </c>
      <c r="C44" s="128" t="s">
        <v>164</v>
      </c>
      <c r="D44" s="14" t="s">
        <v>207</v>
      </c>
      <c r="F44" s="14" t="str">
        <f t="shared" si="1"/>
        <v>ORAL_FUNCTION_IMPROVE_SERVICE_PLAN_2024</v>
      </c>
      <c r="G44" s="11" t="str">
        <f t="shared" si="3"/>
        <v>ORAL_FUNCTION_IMPROVE_SERVICE_PLAN_2024_FORM_0220_2021</v>
      </c>
    </row>
    <row r="45" spans="1:7">
      <c r="A45" s="70">
        <f t="shared" si="2"/>
        <v>9</v>
      </c>
      <c r="B45" s="19" t="s">
        <v>168</v>
      </c>
      <c r="C45" s="128" t="s">
        <v>169</v>
      </c>
      <c r="D45" s="14" t="s">
        <v>207</v>
      </c>
      <c r="F45" s="14" t="str">
        <f t="shared" si="1"/>
        <v>INTEREST_CHECK_SHEET_2024</v>
      </c>
      <c r="G45" s="11" t="str">
        <f t="shared" si="3"/>
        <v>INTEREST_CHECK_SHEET_2024_FORM_0310_2021</v>
      </c>
    </row>
    <row r="46" spans="1:7">
      <c r="A46" s="70">
        <f t="shared" si="2"/>
        <v>10</v>
      </c>
      <c r="B46" s="39" t="s">
        <v>171</v>
      </c>
      <c r="C46" s="128" t="s">
        <v>172</v>
      </c>
      <c r="D46" s="14" t="s">
        <v>207</v>
      </c>
      <c r="F46" s="14" t="str">
        <f t="shared" si="1"/>
        <v>LIFE_FUNCTION_CHECK_SHEET_2024</v>
      </c>
      <c r="G46" s="11" t="str">
        <f t="shared" si="3"/>
        <v>LIFE_FUNCTION_CHECK_SHEET_2024_FORM_0320_2021</v>
      </c>
    </row>
    <row r="47" spans="1:7">
      <c r="A47" s="70">
        <f t="shared" si="2"/>
        <v>11</v>
      </c>
      <c r="B47" s="19" t="s">
        <v>174</v>
      </c>
      <c r="C47" s="128" t="s">
        <v>175</v>
      </c>
      <c r="D47" s="14" t="s">
        <v>207</v>
      </c>
      <c r="F47" s="14" t="str">
        <f t="shared" si="1"/>
        <v>INDIVIDUAL_FUNCTION_TRAINING_PLAN_INFO_2024</v>
      </c>
      <c r="G47" s="11" t="str">
        <f t="shared" si="3"/>
        <v>INDIVIDUAL_FUNCTION_TRAINING_PLAN_INFO_2024_FORM_0330_2021</v>
      </c>
    </row>
    <row r="48" spans="1:7">
      <c r="A48" s="70">
        <f t="shared" si="2"/>
        <v>12</v>
      </c>
      <c r="B48" s="19" t="s">
        <v>177</v>
      </c>
      <c r="C48" s="128" t="s">
        <v>178</v>
      </c>
      <c r="D48" s="14" t="s">
        <v>207</v>
      </c>
      <c r="F48" s="14" t="str">
        <f t="shared" si="1"/>
        <v>REHABILITATION_PLAN_2024</v>
      </c>
      <c r="G48" s="11" t="str">
        <f t="shared" si="3"/>
        <v>REHABILITATION_PLAN_2024_FORM_0410_2021</v>
      </c>
    </row>
    <row r="49" spans="1:7">
      <c r="A49" s="70">
        <f t="shared" si="2"/>
        <v>13</v>
      </c>
      <c r="B49" s="19" t="s">
        <v>179</v>
      </c>
      <c r="C49" s="128" t="s">
        <v>180</v>
      </c>
      <c r="D49" s="14" t="s">
        <v>207</v>
      </c>
      <c r="F49" s="14" t="str">
        <f t="shared" si="1"/>
        <v>REHABILITATION_PLAN_2024</v>
      </c>
      <c r="G49" s="11" t="str">
        <f t="shared" si="3"/>
        <v>REHABILITATION_PLAN_2024_FORM_0420_2021</v>
      </c>
    </row>
    <row r="50" spans="1:7">
      <c r="A50" s="70">
        <f t="shared" si="2"/>
        <v>14</v>
      </c>
      <c r="B50" s="19" t="s">
        <v>181</v>
      </c>
      <c r="C50" s="128" t="s">
        <v>182</v>
      </c>
      <c r="D50" s="14" t="s">
        <v>207</v>
      </c>
      <c r="F50" s="14" t="str">
        <f t="shared" si="1"/>
        <v>REHABILITATION_PLAN_2024</v>
      </c>
      <c r="G50" s="11" t="str">
        <f t="shared" si="3"/>
        <v>REHABILITATION_PLAN_2024_FORM_0430_2021</v>
      </c>
    </row>
    <row r="51" spans="1:7">
      <c r="A51" s="70">
        <f t="shared" si="2"/>
        <v>15</v>
      </c>
      <c r="B51" s="19" t="s">
        <v>183</v>
      </c>
      <c r="C51" s="128" t="s">
        <v>184</v>
      </c>
      <c r="D51" s="14" t="s">
        <v>207</v>
      </c>
      <c r="F51" s="14" t="str">
        <f t="shared" si="1"/>
        <v>REHABILITATION_PLAN_2024</v>
      </c>
      <c r="G51" s="11" t="str">
        <f t="shared" si="3"/>
        <v>REHABILITATION_PLAN_2024_FORM_0440_2021</v>
      </c>
    </row>
    <row r="52" spans="1:7">
      <c r="A52" s="70">
        <f t="shared" si="2"/>
        <v>16</v>
      </c>
      <c r="B52" s="19" t="s">
        <v>185</v>
      </c>
      <c r="C52" s="128" t="s">
        <v>186</v>
      </c>
      <c r="D52" s="14" t="s">
        <v>207</v>
      </c>
      <c r="F52" s="14" t="str">
        <f t="shared" si="1"/>
        <v>REHABILITATION_PLAN_2024</v>
      </c>
      <c r="G52" s="11" t="str">
        <f t="shared" si="3"/>
        <v>REHABILITATION_PLAN_2024_FORM_0450_2021</v>
      </c>
    </row>
    <row r="53" spans="1:7">
      <c r="A53" s="70">
        <f t="shared" si="2"/>
        <v>17</v>
      </c>
      <c r="B53" s="19" t="s">
        <v>187</v>
      </c>
      <c r="C53" s="128" t="s">
        <v>188</v>
      </c>
      <c r="D53" s="14" t="s">
        <v>207</v>
      </c>
      <c r="F53" s="14" t="str">
        <f t="shared" si="1"/>
        <v>BEDSORE_MEASURE_CARE_PLAN_2024</v>
      </c>
      <c r="G53" s="11" t="str">
        <f t="shared" si="3"/>
        <v>BEDSORE_MEASURE_CARE_PLAN_2024_FORM_0500_2021</v>
      </c>
    </row>
    <row r="54" spans="1:7">
      <c r="A54" s="70">
        <f t="shared" si="2"/>
        <v>18</v>
      </c>
      <c r="B54" s="19" t="s">
        <v>189</v>
      </c>
      <c r="C54" s="128" t="s">
        <v>190</v>
      </c>
      <c r="D54" s="14" t="s">
        <v>207</v>
      </c>
      <c r="F54" s="14" t="str">
        <f t="shared" si="1"/>
        <v>EXCRETION_SUPPORT_PLAN_2024</v>
      </c>
      <c r="G54" s="11" t="str">
        <f t="shared" si="3"/>
        <v>EXCRETION_SUPPORT_PLAN_2024_FORM_0600_2021</v>
      </c>
    </row>
    <row r="55" spans="1:7">
      <c r="A55" s="70">
        <f t="shared" si="2"/>
        <v>19</v>
      </c>
      <c r="B55" s="39" t="s">
        <v>192</v>
      </c>
      <c r="C55" s="128" t="s">
        <v>193</v>
      </c>
      <c r="D55" s="14" t="s">
        <v>207</v>
      </c>
      <c r="F55" s="14" t="str">
        <f t="shared" si="1"/>
        <v>INDEPENDENCE_SUPPORT_PLAN_2024</v>
      </c>
      <c r="G55" s="11" t="str">
        <f t="shared" si="3"/>
        <v>INDEPENDENCE_SUPPORT_PLAN_2024_FORM_0700_2021</v>
      </c>
    </row>
    <row r="56" spans="1:7">
      <c r="A56" s="70">
        <f t="shared" si="2"/>
        <v>20</v>
      </c>
      <c r="B56" s="19" t="s">
        <v>194</v>
      </c>
      <c r="C56" s="128" t="s">
        <v>195</v>
      </c>
      <c r="D56" s="14" t="s">
        <v>207</v>
      </c>
      <c r="F56" s="14" t="str">
        <f t="shared" si="1"/>
        <v>FAMILY_DOCTOR_COOPERATION_TAKING_MEDICATION_2024</v>
      </c>
      <c r="G56" s="11" t="str">
        <f t="shared" si="3"/>
        <v>FAMILY_DOCTOR_COOPERATION_TAKING_MEDICATION_2024_FORM_0800_2021</v>
      </c>
    </row>
    <row r="57" spans="1:7">
      <c r="A57" s="70">
        <f t="shared" si="2"/>
        <v>21</v>
      </c>
      <c r="B57" s="19" t="s">
        <v>196</v>
      </c>
      <c r="C57" s="128" t="s">
        <v>197</v>
      </c>
      <c r="D57" s="14" t="s">
        <v>207</v>
      </c>
      <c r="F57" s="14" t="str">
        <f t="shared" si="1"/>
        <v>FAMILY_DOCTOR_COOPERATION_DIAGNOSIS_2024</v>
      </c>
      <c r="G57" s="11" t="str">
        <f t="shared" si="3"/>
        <v>FAMILY_DOCTOR_COOPERATION_DIAGNOSIS_2024_FORM_0801_2021</v>
      </c>
    </row>
    <row r="58" spans="1:7">
      <c r="A58" s="70">
        <f t="shared" si="2"/>
        <v>22</v>
      </c>
      <c r="B58" s="19" t="s">
        <v>201</v>
      </c>
      <c r="C58" s="128" t="s">
        <v>202</v>
      </c>
      <c r="D58" s="14" t="s">
        <v>207</v>
      </c>
      <c r="F58" s="14" t="str">
        <f t="shared" si="1"/>
        <v>ADL_MAINTENANCE_ADDITION_INFO_2024</v>
      </c>
      <c r="G58" s="11" t="str">
        <f t="shared" si="3"/>
        <v>ADL_MAINTENANCE_ADDITION_INFO_2024_FORM_0900_2021</v>
      </c>
    </row>
    <row r="59" spans="1:7">
      <c r="A59" s="70">
        <f t="shared" si="2"/>
        <v>23</v>
      </c>
      <c r="B59" s="19" t="s">
        <v>140</v>
      </c>
      <c r="C59" s="128" t="s">
        <v>203</v>
      </c>
      <c r="D59" s="14" t="s">
        <v>207</v>
      </c>
      <c r="F59" s="14" t="str">
        <f t="shared" si="1"/>
        <v>OTHER_INFO_2024</v>
      </c>
      <c r="G59" s="11" t="str">
        <f t="shared" si="3"/>
        <v>OTHER_INFO_2024_FORM_8000_2021</v>
      </c>
    </row>
    <row r="60" spans="1:7">
      <c r="A60" s="9">
        <f t="shared" si="2"/>
        <v>24</v>
      </c>
      <c r="B60" s="39" t="s">
        <v>205</v>
      </c>
      <c r="C60" s="129" t="s">
        <v>206</v>
      </c>
      <c r="D60" s="14" t="s">
        <v>207</v>
      </c>
      <c r="F60" s="14" t="str">
        <f t="shared" si="1"/>
        <v>-</v>
      </c>
      <c r="G60" s="11" t="str">
        <f t="shared" si="3"/>
        <v>-_FORM_8010_2021</v>
      </c>
    </row>
    <row r="61" spans="1:7">
      <c r="G61" s="11" t="str">
        <f t="shared" si="3"/>
        <v>_</v>
      </c>
    </row>
  </sheetData>
  <autoFilter ref="A4:C35" xr:uid="{00000000-0001-0000-0100-000000000000}"/>
  <dataConsolidate/>
  <mergeCells count="3">
    <mergeCell ref="A3:A4"/>
    <mergeCell ref="B3:B4"/>
    <mergeCell ref="C3:C4"/>
  </mergeCells>
  <phoneticPr fontId="4"/>
  <hyperlinks>
    <hyperlink ref="C5" location="利用者情報!A1" display="SERVICE_USER_INFO" xr:uid="{20004038-3BEE-4789-93FA-6F1FC2F1818C}"/>
    <hyperlink ref="C6" location="科学的介護推進に関する評価!A1" display="SCIENTIFIC_NURSING_CARE_PROMOTION_2024" xr:uid="{3CA73719-332A-4437-B9E7-775A8560416B}"/>
    <hyperlink ref="C7" location="'科学的介護推進に関する評価(診断名)'!A1" display="SCIENTIFIC_NURSING_CARE_PROMOTION_DIAGNOSIS_2024" xr:uid="{3B1D16BC-CCA3-47AA-AC6B-43FCDE01CB18}"/>
    <hyperlink ref="C8" location="'科学的介護推進に関する評価(服薬情報)'!A1" display="SCIENTIFIC_NURSING_CARE_PROMOTION_TAKING_MEDICATION_2024" xr:uid="{BE3F8C39-0BF4-4A2B-9260-6A59A624DD5C}"/>
    <hyperlink ref="C9" location="栄養・摂食嚥下スクリーニング・アセスメント・モニタリング!A1" display="NUTRITION_FEEDING_SWALLOWING_SCREENING_ASSESSMENT_MONITORING_2024" xr:uid="{E7CDD554-597D-42B5-8B2B-CF0580FDE112}"/>
    <hyperlink ref="C10" location="栄養ケア等計画書!A1" display="NUTRITION_CARE_PLAN_2024" xr:uid="{5D0ADCED-EB03-4B77-B845-2C6BC46FDB64}"/>
    <hyperlink ref="C11" location="口腔衛生管理情報!A1" display="ORAL_HYGIENE_CONTROL_INFO_2024" xr:uid="{2F42A662-2B64-4ED9-B74B-DFF7EA780201}"/>
    <hyperlink ref="C15" location="口腔機能向上サービス管理情報!A1" display="ORAL_FUNCTION_IMPROVE_SERVICE_CONTROL_INFO_2024" xr:uid="{AB7E528A-787C-4C6D-9A77-F849404B2341}"/>
    <hyperlink ref="C19" location="興味関心チェック情報!A1" display="INTEREST_CHECK_INFO_2024" xr:uid="{C8921DC7-54B2-4CB1-8DF5-C0EC3B51B41D}"/>
    <hyperlink ref="C20" location="生活機能チェックシート!A1" display="LIFE_FUNCTION＿CHECK_SHEET_2024" xr:uid="{A7D98429-8F37-4BB0-8CAF-B394BC98CDB1}"/>
    <hyperlink ref="C21" location="'個別機能訓練計画書'!A1" display="INDIVIDUAL_FUNCTION_TRAINING_PLAN_INFO_2024" xr:uid="{71C62F06-1BA6-42A4-835F-858D4068C2CD}"/>
    <hyperlink ref="C22" location="リハビリテーション計画書!A1" display="REHABILITATION_PLAN_COMMON_2024" xr:uid="{1076B0FB-2F2B-44CF-95A4-27040F9C9A7E}"/>
    <hyperlink ref="C27" location="褥瘡対策に関するスクリーニング・ケア計画書!A1" display="BEDSORE_MEASURE_SCREENING_CARE_PLAN_2024" xr:uid="{67301316-1032-4AAE-9B26-BD5E8F5AB3BA}"/>
    <hyperlink ref="C29" location="自立支援促進情報!A1" display="INDEPENDENCE_SUPPORT_INFO_2024" xr:uid="{52E77B68-EEA9-4964-987E-73A2D2200AAD}"/>
    <hyperlink ref="C31" location="かかりつけ医連携薬剤調整加算・薬剤管理指導!A1" display="MEDICATION_CHANGE_INFO_2024" xr:uid="{8F72066F-AB2C-4AAA-AAAF-E7DF20725568}"/>
    <hyperlink ref="C32" location="'かかりつけ医連携薬剤調整加算・薬剤管理指導 (診断名)'!A1" display="MEDICATION_CHANGE_INFO_DIAGNOSIS_2024" xr:uid="{77310BA9-A714-404D-87AC-E1A003704B37}"/>
    <hyperlink ref="C33" location="'かかりつけ医連携薬剤調整加算・薬剤管理指導(服薬情報)'!A1" display="MEDICATION_CHANGE_INFO_TAKING_MEDICATION_2024" xr:uid="{11935474-0916-42DC-93BF-3D2B75410B4A}"/>
    <hyperlink ref="C34" location="'ADL維持等情報（2024年度）'!A1" display="ADL_MAINTENANCE_ADDITION_INFO_2024" xr:uid="{3A03EB3A-C0B7-44A8-B8F1-0CC5B246875D}"/>
    <hyperlink ref="C35" location="その他情報!A1" display="OTHER_INFO_2024" xr:uid="{407E2371-B2D5-4155-9201-DACCC968C6BD}"/>
    <hyperlink ref="C28" location="'排せつの状態に関するスクリーニング・支援計画書'!A1" display="EXCRETION_SUPPORT_PLAN_2024" xr:uid="{B1912538-9361-4DE8-AEA4-5D298B3C26B1}"/>
    <hyperlink ref="C37" location="SERVICE_USER_INFO!A1" display="SERVICE_USER_INFO" xr:uid="{4D607D4B-B78B-4ED5-8DA4-DBB59DDE0D60}"/>
    <hyperlink ref="C38" location="FORM_0000_2021!A1" display="FORM_0000_2021" xr:uid="{48B47C5B-078F-453E-B433-B7E0A25083B6}"/>
    <hyperlink ref="C39" location="FORM_0001_2021!A1" display="FORM_0001_2021" xr:uid="{994D121F-1D64-4A44-9C45-2E81A3443D3F}"/>
    <hyperlink ref="C40" location="FORM_0002_2021!A1" display="FORM_0002_2021" xr:uid="{B7267F72-538C-4AAF-A780-802907A5FCE0}"/>
    <hyperlink ref="C41" location="FORM_0100_2021!A1" display="FORM_0100_2021" xr:uid="{64A6406E-D5FB-4D91-A225-941E5D7C9974}"/>
    <hyperlink ref="C43" location="FORM_0210_2021!A1" display="FORM_0210_2021" xr:uid="{34049053-B823-4C9D-9BF1-DC75A39BD0E7}"/>
    <hyperlink ref="C44" location="FORM_0220_2021!A1" display="FORM_0220_2021" xr:uid="{8866964E-721C-414A-BE58-E19AAFE707C0}"/>
    <hyperlink ref="C45" location="FORM_0310_2021!A1" display="FORM_0310_2021" xr:uid="{7BB0E214-E6A4-4E81-9692-D4C52E0FBD73}"/>
    <hyperlink ref="C46" location="FORM_0320_2021!A1" display="FORM_0320_2021" xr:uid="{34587F7B-90DC-4FF2-BBDC-684F4483AE5F}"/>
    <hyperlink ref="C47" location="FORM_0330_2021!A1" display="FORM_0330_2021" xr:uid="{D666D9FF-0980-417F-8365-52B8F5EF09C2}"/>
    <hyperlink ref="C48" location="FORM_0410_2021!A1" display="FORM_0410_2021" xr:uid="{839A3E28-ED85-4764-8259-0992738CE1B2}"/>
    <hyperlink ref="C49" location="FORM_0420_2021!A1" display="FORM_0420_2021" xr:uid="{18CBC40C-2FA0-4A07-9E03-A0249B064885}"/>
    <hyperlink ref="C50" location="FORM_0430_2021!A1" display="FORM_0430_2021" xr:uid="{634F4DC1-AA34-4109-8661-30D0C2490528}"/>
    <hyperlink ref="C51" location="FORM_0440_2021!A1" display="FORM_0440_2021" xr:uid="{CFC468AF-805D-495C-A7A2-916FB6CEAFCC}"/>
    <hyperlink ref="C52" location="FORM_0450_2021!A1" display="FORM_0450_2021" xr:uid="{A6DED6D4-4BC6-4D09-944D-15F1EF6AEA48}"/>
    <hyperlink ref="C53" location="FORM_0500_2021!A1" display="FORM_0500_2021" xr:uid="{ABE3C20D-31D1-4907-A221-B3BF16CEE934}"/>
    <hyperlink ref="C54" location="FORM_0600_2021!A1" display="FORM_0600_2021" xr:uid="{B3FADEE8-C78B-4471-BB7D-30EFDC545423}"/>
    <hyperlink ref="C55" location="FORM_0700_2021!A1" display="FORM_0700_2021" xr:uid="{3D3BE44F-433F-424C-ACAA-90A0F5D7AABB}"/>
    <hyperlink ref="C56" location="FORM_0800_2021!A1" display="FORM_0800_2021" xr:uid="{322565F1-070B-488F-93C9-F3F00B47FECC}"/>
    <hyperlink ref="C58" location="FORM_0900_2021!A1" display="FORM_0900_2021" xr:uid="{F65F82E6-8B60-4D5A-9759-EF14C6340B3B}"/>
    <hyperlink ref="C59" location="FORM_8000_2021!A1" display="FORM_8000_2021" xr:uid="{492A6D02-7E96-470F-B2A6-5D4C62306478}"/>
    <hyperlink ref="C57" location="'FORM_0801_2021 '!A1" display="FORM_0801_2021" xr:uid="{0C978FC7-78CD-4AB5-96E8-11FA65A9D5DF}"/>
    <hyperlink ref="C60" location="FORM_8010_2021!A1" display="FORM_8010_2021" xr:uid="{EA7F9082-4F38-44D6-B4DA-F3EEE36272D3}"/>
    <hyperlink ref="C42" location="FORM_0110_2021!A1" display="FORM_0110_2021" xr:uid="{D0448662-A325-47C3-96C9-66C1E9672EC0}"/>
    <hyperlink ref="F5" location="SERVICE_USER_INFO!A1" display="SERVICE_USER_INFO" xr:uid="{34108210-7DB8-4DD8-8AF7-F3277A83F624}"/>
    <hyperlink ref="F6" location="FORM_0000_2021!A1" display="FORM_0000_2021" xr:uid="{2B7171FF-C71A-4D7A-A0FB-C8309865D503}"/>
    <hyperlink ref="F7" location="FORM_0001_2021!A1" display="FORM_0001_2021" xr:uid="{AD054D1F-105D-4216-8792-A47351DA684B}"/>
    <hyperlink ref="F8" location="FORM_0002_2021!A1" display="FORM_0002_2021" xr:uid="{575CCEA1-1F0F-4534-A8BD-B25E148E50F8}"/>
    <hyperlink ref="F9" location="FORM_0100_2021!A1" display="FORM_0100_2021" xr:uid="{F791D5E5-8CA5-46B2-AA45-ED2BC0A94466}"/>
    <hyperlink ref="F11" location="FORM_0210_2021!A1" display="FORM_0210_2021" xr:uid="{922666F5-4678-4D72-905A-65A0A0C4B0B5}"/>
    <hyperlink ref="F15" location="FORM_0220_2021!A1" display="FORM_0220_2021" xr:uid="{89246C4C-9D12-40C4-87BF-9B788C1E83B1}"/>
    <hyperlink ref="F19" location="FORM_0310_2021!A1" display="FORM_0310_2021" xr:uid="{D1B49C89-92EC-4912-B29E-387F3EAC8714}"/>
    <hyperlink ref="F20" location="FORM_0320_2021!A1" display="FORM_0320_2021" xr:uid="{1D7D3DAB-8FA3-45E7-87AF-E67CC91AA84D}"/>
    <hyperlink ref="F21" location="FORM_0330_2021!A1" display="FORM_0330_2021" xr:uid="{B042B79F-4429-4DF1-8C43-0B7E77F5F63F}"/>
    <hyperlink ref="F22" location="FORM_0410_2021!A1" display="FORM_0410_2021" xr:uid="{13CB12F6-A7C2-413F-AA02-A78F97369711}"/>
    <hyperlink ref="F23" location="FORM_0420_2021!A1" display="FORM_0420_2021" xr:uid="{578BBF07-DD40-497A-A64F-192FFAFDBB34}"/>
    <hyperlink ref="F24" location="FORM_0430_2021!A1" display="FORM_0430_2021" xr:uid="{4E454D0C-7BF0-46AC-9BD2-77F839AB73B1}"/>
    <hyperlink ref="F25" location="FORM_0440_2021!A1" display="FORM_0440_2021" xr:uid="{17DF921D-A23A-406A-B405-0048B77D6C71}"/>
    <hyperlink ref="F26" location="FORM_0450_2021!A1" display="FORM_0450_2021" xr:uid="{0BDC03E4-D5A8-40E2-9122-68A2B80326ED}"/>
    <hyperlink ref="F27" location="FORM_0500_2021!A1" display="FORM_0500_2021" xr:uid="{D2629BCE-F560-44C4-B886-02B96DBF72D0}"/>
    <hyperlink ref="F28" location="FORM_0600_2021!A1" display="FORM_0600_2021" xr:uid="{63FC6DC7-5A54-42B5-BA73-31697A2E7D97}"/>
    <hyperlink ref="F29" location="FORM_0700_2021!A1" display="FORM_0700_2021" xr:uid="{CBD95BAA-0185-4543-8E76-44F39FC2F38C}"/>
    <hyperlink ref="F31" location="FORM_0800_2021!A1" display="FORM_0800_2021" xr:uid="{9E1861F5-C028-401E-9B36-750B933880E7}"/>
    <hyperlink ref="F34" location="FORM_0900_2021!A1" display="FORM_0900_2021" xr:uid="{EC6A482C-7D76-4387-AD68-5EEBEF8F624B}"/>
    <hyperlink ref="F35" location="FORM_8000_2021!A1" display="FORM_8000_2021" xr:uid="{8EDFDE74-6A36-4490-9B77-FFCE1083CD43}"/>
    <hyperlink ref="F32" location="'FORM_0801_2021 '!A1" display="FORM_0801_2021" xr:uid="{C352DCF7-16E7-4025-8905-07FF2420A874}"/>
    <hyperlink ref="F36" location="FORM_8010_2021!A1" display="FORM_8010_2021" xr:uid="{9CCF8F74-847B-401B-9DCD-E3C40CD62497}"/>
    <hyperlink ref="F10" location="FORM_0110_2021!A1" display="FORM_0110_2021" xr:uid="{6C35DE69-E0D7-4B6D-8C61-F5A039ABA13E}"/>
    <hyperlink ref="F12" location="FORM_0210_2021!A1" display="FORM_0210_2021" xr:uid="{A5110CF1-D1DB-47F9-B9ED-4C9250740F44}"/>
    <hyperlink ref="F13" location="FORM_0210_2021!A1" display="FORM_0210_2021" xr:uid="{4F736C89-4F22-4E26-AED5-649D255B5AA5}"/>
    <hyperlink ref="F14" location="FORM_0210_2021!A1" display="FORM_0210_2021" xr:uid="{2281B77F-72A6-47F8-9B2E-2FE577603320}"/>
    <hyperlink ref="F16" location="FORM_0220_2021!A1" display="FORM_0220_2021" xr:uid="{17D2E58D-05D2-4DFF-B3A9-E7D7926AD8C4}"/>
    <hyperlink ref="F17" location="FORM_0220_2021!A1" display="FORM_0220_2021" xr:uid="{5BF170EF-CF99-4A87-84E9-21163B70DB5A}"/>
    <hyperlink ref="F18" location="FORM_0220_2021!A1" display="FORM_0220_2021" xr:uid="{581F865A-695B-4CCC-96DD-A5B9C5698BA4}"/>
    <hyperlink ref="C23" location="リハビリテーション計画書!A1" display="REHABILITATION_PLAN_COMMON_2024" xr:uid="{AF844E21-697B-4B9E-906E-E24EA050E883}"/>
    <hyperlink ref="C24" location="リハビリテーション計画書!A1" display="REHABILITATION_PLAN_COMMON_2024" xr:uid="{FE579E5A-1A12-4817-BFBE-46851600A49D}"/>
    <hyperlink ref="C25" location="リハビリテーション計画書!A1" display="REHABILITATION_PLAN_COMMON_2024" xr:uid="{70A64DE6-663F-4990-83F3-B9195B45256E}"/>
    <hyperlink ref="C26" location="リハビリテーション計画書!A1" display="REHABILITATION_PLAN_COMMON_2024" xr:uid="{D195F78A-9FFA-4458-8C2C-E16EDD977E68}"/>
    <hyperlink ref="F30" location="FORM_0700_2021!A1" display="FORM_0700_2021" xr:uid="{A4963B54-F07D-4597-BD65-A892EB989151}"/>
    <hyperlink ref="F33" location="FORM_0800_2021!A1" display="FORM_0800_2021" xr:uid="{8AF5B68C-0E6F-4F70-81C2-A9365FBED007}"/>
    <hyperlink ref="C12" location="口腔衛生管理情報!A1" display="ORAL_HYGIENE_CONTROL_INFO_2024" xr:uid="{A4363F1D-155C-49BA-A37F-3554445AF220}"/>
    <hyperlink ref="C13:C14" location="口腔衛生管理情報!A1" display="ORAL_HYGIENE_CONTROL_INFO_2024" xr:uid="{DE6A3472-7DB5-4820-928F-095AB118F630}"/>
    <hyperlink ref="C16:C18" location="口腔機能向上サービス管理情報!A1" display="ORAL_FUNCTION_IMPROVE_SERVICE_CONTROL_INFO_2024" xr:uid="{3B1A3FCF-A2E5-431E-9A54-10AB71A2D769}"/>
    <hyperlink ref="C30" location="自立支援促進情報!A1" display="INDEPENDENCE_SUPPORT_INFO_2024" xr:uid="{74216EC7-7D7E-42DE-9D51-F6101EF4CD51}"/>
  </hyperlinks>
  <pageMargins left="0.39370078740157483" right="0.39370078740157483" top="0.55118110236220474" bottom="0.39370078740157483" header="0.59055118110236227" footer="0"/>
  <pageSetup paperSize="8" scale="82" firstPageNumber="180" orientation="landscape" cellComments="asDisplayed" r:id="rId1"/>
  <headerFooter alignWithMargins="0">
    <oddFooter>&amp;P ページ</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BC1B7-1AFF-486B-AB30-51E88E805289}">
  <sheetPr codeName="Sheet25">
    <pageSetUpPr fitToPage="1"/>
  </sheetPr>
  <dimension ref="A1:BT28"/>
  <sheetViews>
    <sheetView view="pageBreakPreview" zoomScaleNormal="70" zoomScaleSheetLayoutView="100" workbookViewId="0">
      <pane ySplit="3" topLeftCell="A4" activePane="bottomLeft" state="frozen"/>
      <selection activeCell="G1" sqref="G1"/>
      <selection pane="bottomLeft"/>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625" style="6" customWidth="1"/>
    <col min="13" max="13" width="12.875" style="6" customWidth="1"/>
    <col min="14" max="14" width="26" style="6" customWidth="1"/>
    <col min="15" max="16" width="38" style="6" customWidth="1"/>
    <col min="17" max="17" width="19.625" style="25" customWidth="1"/>
    <col min="18" max="16384" width="9" style="6"/>
  </cols>
  <sheetData>
    <row r="1" spans="1:72" ht="22.5" customHeight="1">
      <c r="B1" s="25" t="s">
        <v>6969</v>
      </c>
      <c r="K1" s="25" t="s">
        <v>5195</v>
      </c>
      <c r="P1" s="222" t="s">
        <v>5196</v>
      </c>
    </row>
    <row r="2" spans="1:72" ht="21" customHeight="1">
      <c r="K2" s="25" t="s">
        <v>5197</v>
      </c>
      <c r="P2" s="222"/>
    </row>
    <row r="3" spans="1:72" ht="23.25" thickBot="1">
      <c r="A3" s="102" t="s">
        <v>5198</v>
      </c>
      <c r="B3" s="101" t="s">
        <v>84</v>
      </c>
      <c r="C3" s="102" t="s">
        <v>5199</v>
      </c>
      <c r="D3" s="102" t="s">
        <v>5200</v>
      </c>
      <c r="E3" s="168" t="s">
        <v>5201</v>
      </c>
      <c r="F3" s="168" t="s">
        <v>5202</v>
      </c>
      <c r="G3" s="102" t="s">
        <v>5203</v>
      </c>
      <c r="H3" s="102" t="s">
        <v>5204</v>
      </c>
      <c r="I3" s="102" t="s">
        <v>5205</v>
      </c>
      <c r="J3" s="103" t="s">
        <v>5206</v>
      </c>
      <c r="K3" s="102" t="s">
        <v>5207</v>
      </c>
      <c r="L3" s="101" t="s">
        <v>5208</v>
      </c>
      <c r="M3" s="101" t="s">
        <v>5209</v>
      </c>
      <c r="N3" s="102" t="s">
        <v>5210</v>
      </c>
      <c r="O3" s="101" t="s">
        <v>87</v>
      </c>
      <c r="P3" s="104" t="s">
        <v>5211</v>
      </c>
      <c r="Q3" s="104" t="s">
        <v>5212</v>
      </c>
    </row>
    <row r="4" spans="1:72" s="8" customFormat="1" ht="34.5" thickTop="1">
      <c r="A4" s="20" t="str" cm="1">
        <f t="array" aca="1" ref="A4" ca="1">VLOOKUP(RIGHT(CELL("filename",$B1),LEN(CELL("filename",$B1))-FIND("]",CELL("filename",$B1))),'外部インタフェース一覧(計算用)'!$B:$G,6,FALSE)&amp;"_"&amp;$C4&amp;"_new"</f>
        <v>ADL_MAINTENANCE_ADDITION_INFO_2024_FORM_0900_2021_care_facility_id_new</v>
      </c>
      <c r="B4" s="171">
        <f>ROW(B4)-3</f>
        <v>1</v>
      </c>
      <c r="C4" s="255" t="s">
        <v>223</v>
      </c>
      <c r="D4" s="252" t="s">
        <v>5289</v>
      </c>
      <c r="E4" s="20" t="str">
        <f ca="1">IF($F4="-", "追加", VLOOKUP($A4, summary!$H:$O, 6, FALSE))</f>
        <v>care_facility_id</v>
      </c>
      <c r="F4" s="20" t="str">
        <f ca="1">IF(VLOOKUP($A4, summary!$H:$O, 7, FALSE)="追加", "-", VLOOKUP($A4, summary!$H:$O, 7, FALSE))</f>
        <v>事業所番号</v>
      </c>
      <c r="G4" s="415" t="s">
        <v>5214</v>
      </c>
      <c r="H4" s="255" t="s">
        <v>5511</v>
      </c>
      <c r="I4" s="255">
        <v>10</v>
      </c>
      <c r="J4" s="258"/>
      <c r="K4" s="257" t="s">
        <v>5216</v>
      </c>
      <c r="L4" s="257"/>
      <c r="M4" s="258"/>
      <c r="N4" s="258"/>
      <c r="O4" s="258" t="s">
        <v>5291</v>
      </c>
      <c r="P4" s="416" t="s">
        <v>5292</v>
      </c>
      <c r="Q4" s="416" t="s">
        <v>5293</v>
      </c>
    </row>
    <row r="5" spans="1:72" s="8" customFormat="1" ht="33.75">
      <c r="A5" s="20" t="str" cm="1">
        <f t="array" aca="1" ref="A5" ca="1">VLOOKUP(RIGHT(CELL("filename",$B2),LEN(CELL("filename",$B2))-FIND("]",CELL("filename",$B2))),'外部インタフェース一覧(計算用)'!$B:$G,6,FALSE)&amp;"_"&amp;$C5&amp;"_new"</f>
        <v>ADL_MAINTENANCE_ADDITION_INFO_2024_FORM_0900_2021_service_code_new</v>
      </c>
      <c r="B5" s="229">
        <f t="shared" ref="B5:B26" si="0">B4+1</f>
        <v>2</v>
      </c>
      <c r="C5" s="239" t="s">
        <v>225</v>
      </c>
      <c r="D5" s="49" t="s">
        <v>5294</v>
      </c>
      <c r="E5" s="20" t="str">
        <f ca="1">IF($F5="-", "追加", VLOOKUP($A5, summary!$H:$O, 6, FALSE))</f>
        <v>service_code</v>
      </c>
      <c r="F5" s="20" t="str">
        <f ca="1">IF(VLOOKUP($A5, summary!$H:$O, 7, FALSE)="追加", "-", VLOOKUP($A5, summary!$H:$O, 7, FALSE))</f>
        <v>サービス種類コード</v>
      </c>
      <c r="G5" s="239" t="s">
        <v>5214</v>
      </c>
      <c r="H5" s="239" t="s">
        <v>5511</v>
      </c>
      <c r="I5" s="239">
        <v>2</v>
      </c>
      <c r="J5" s="49"/>
      <c r="K5" s="209" t="s">
        <v>5216</v>
      </c>
      <c r="L5" s="209"/>
      <c r="M5" s="49"/>
      <c r="N5" s="49"/>
      <c r="O5" s="49"/>
      <c r="P5" s="264" t="s">
        <v>5292</v>
      </c>
      <c r="Q5" s="264" t="s">
        <v>5296</v>
      </c>
    </row>
    <row r="6" spans="1:72" s="8" customFormat="1" ht="33.75">
      <c r="A6" s="20" t="str" cm="1">
        <f t="array" aca="1" ref="A6" ca="1">VLOOKUP(RIGHT(CELL("filename",$B3),LEN(CELL("filename",$B3))-FIND("]",CELL("filename",$B3))),'外部インタフェース一覧(計算用)'!$B:$G,6,FALSE)&amp;"_"&amp;$C6&amp;"_new"</f>
        <v>ADL_MAINTENANCE_ADDITION_INFO_2024_FORM_0900_2021_insurer_no_new</v>
      </c>
      <c r="B6" s="229">
        <f t="shared" si="0"/>
        <v>3</v>
      </c>
      <c r="C6" s="239" t="s">
        <v>229</v>
      </c>
      <c r="D6" s="239" t="s">
        <v>5297</v>
      </c>
      <c r="E6" s="20" t="str">
        <f ca="1">IF($F6="-", "追加", VLOOKUP($A6, summary!$H:$O, 6, FALSE))</f>
        <v>insurer_no</v>
      </c>
      <c r="F6" s="20" t="str">
        <f ca="1">IF(VLOOKUP($A6, summary!$H:$O, 7, FALSE)="追加", "-", VLOOKUP($A6, summary!$H:$O, 7, FALSE))</f>
        <v>保険者番号</v>
      </c>
      <c r="G6" s="239" t="s">
        <v>5214</v>
      </c>
      <c r="H6" s="239" t="s">
        <v>5312</v>
      </c>
      <c r="I6" s="239">
        <v>6</v>
      </c>
      <c r="J6" s="49"/>
      <c r="K6" s="209" t="s">
        <v>5216</v>
      </c>
      <c r="L6" s="209"/>
      <c r="M6" s="49"/>
      <c r="N6" s="49"/>
      <c r="O6" s="49"/>
      <c r="P6" s="49"/>
      <c r="Q6" s="264" t="s">
        <v>5300</v>
      </c>
    </row>
    <row r="7" spans="1:72" s="8" customFormat="1" ht="45">
      <c r="A7" s="20" t="str" cm="1">
        <f t="array" aca="1" ref="A7" ca="1">VLOOKUP(RIGHT(CELL("filename",$B4),LEN(CELL("filename",$B4))-FIND("]",CELL("filename",$B4))),'外部インタフェース一覧(計算用)'!$B:$G,6,FALSE)&amp;"_"&amp;$C7&amp;"_new"</f>
        <v>ADL_MAINTENANCE_ADDITION_INFO_2024_FORM_0900_2021_insured_no_new</v>
      </c>
      <c r="B7" s="229">
        <f t="shared" si="0"/>
        <v>4</v>
      </c>
      <c r="C7" s="239" t="s">
        <v>231</v>
      </c>
      <c r="D7" s="239" t="s">
        <v>5301</v>
      </c>
      <c r="E7" s="20" t="str">
        <f ca="1">IF($F7="-", "追加", VLOOKUP($A7, summary!$H:$O, 6, FALSE))</f>
        <v>insured_no</v>
      </c>
      <c r="F7" s="20" t="str">
        <f ca="1">IF(VLOOKUP($A7, summary!$H:$O, 7, FALSE)="追加", "-", VLOOKUP($A7, summary!$H:$O, 7, FALSE))</f>
        <v>被保険者番号</v>
      </c>
      <c r="G7" s="239" t="s">
        <v>5214</v>
      </c>
      <c r="H7" s="239" t="s">
        <v>5511</v>
      </c>
      <c r="I7" s="239">
        <v>10</v>
      </c>
      <c r="J7" s="49"/>
      <c r="K7" s="209" t="s">
        <v>5216</v>
      </c>
      <c r="L7" s="209"/>
      <c r="M7" s="49"/>
      <c r="N7" s="49"/>
      <c r="O7" s="264" t="s">
        <v>6970</v>
      </c>
      <c r="P7" s="264" t="s">
        <v>5292</v>
      </c>
      <c r="Q7" s="264" t="s">
        <v>5302</v>
      </c>
    </row>
    <row r="8" spans="1:72" s="8" customFormat="1" ht="78.75">
      <c r="A8" s="20" t="str" cm="1">
        <f t="array" aca="1" ref="A8" ca="1">VLOOKUP(RIGHT(CELL("filename",$B5),LEN(CELL("filename",$B5))-FIND("]",CELL("filename",$B5))),'外部インタフェース一覧(計算用)'!$B:$G,6,FALSE)&amp;"_"&amp;$C8&amp;"_new"</f>
        <v>ADL_MAINTENANCE_ADDITION_INFO_2024_FORM_0900_2021_external_system_management_number_new</v>
      </c>
      <c r="B8" s="229">
        <f t="shared" si="0"/>
        <v>5</v>
      </c>
      <c r="C8" s="239" t="s">
        <v>227</v>
      </c>
      <c r="D8" s="239" t="s">
        <v>5303</v>
      </c>
      <c r="E8" s="20" t="str">
        <f ca="1">IF($F8="-", "追加", VLOOKUP($A8, summary!$H:$O, 6, FALSE))</f>
        <v>external_system_management_number</v>
      </c>
      <c r="F8" s="20" t="str">
        <f ca="1">IF(VLOOKUP($A8, summary!$H:$O, 7, FALSE)="追加", "-", VLOOKUP($A8, summary!$H:$O, 7, FALSE))</f>
        <v>外部システム管理番号</v>
      </c>
      <c r="G8" s="239" t="s">
        <v>5214</v>
      </c>
      <c r="H8" s="239" t="s">
        <v>5511</v>
      </c>
      <c r="I8" s="239">
        <v>150</v>
      </c>
      <c r="J8" s="49"/>
      <c r="K8" s="209" t="s">
        <v>5216</v>
      </c>
      <c r="L8" s="209"/>
      <c r="M8" s="49"/>
      <c r="N8" s="49"/>
      <c r="O8" s="264" t="s">
        <v>6971</v>
      </c>
      <c r="P8" s="49"/>
      <c r="Q8" s="264" t="s">
        <v>5305</v>
      </c>
    </row>
    <row r="9" spans="1:72" s="25" customFormat="1" ht="112.5">
      <c r="A9" s="20" t="str" cm="1">
        <f t="array" aca="1" ref="A9" ca="1">VLOOKUP(RIGHT(CELL("filename",$B6),LEN(CELL("filename",$B6))-FIND("]",CELL("filename",$B6))),'外部インタフェース一覧(計算用)'!$B:$G,6,FALSE)&amp;"_"&amp;$C9&amp;"_new"</f>
        <v>ADL_MAINTENANCE_ADDITION_INFO_2024_FORM_0900_2021_care_level_new</v>
      </c>
      <c r="B9" s="229">
        <f t="shared" si="0"/>
        <v>6</v>
      </c>
      <c r="C9" s="49" t="s">
        <v>5771</v>
      </c>
      <c r="D9" s="239" t="s">
        <v>5513</v>
      </c>
      <c r="E9" s="20" t="str">
        <f ca="1">IF($F9="-", "追加", VLOOKUP($A9, summary!$H:$O, 6, FALSE))</f>
        <v>追加</v>
      </c>
      <c r="F9" s="20" t="str">
        <f ca="1">IF(VLOOKUP($A9, summary!$H:$O, 7, FALSE)="追加", "-", VLOOKUP($A9, summary!$H:$O, 7, FALSE))</f>
        <v>-</v>
      </c>
      <c r="G9" s="49" t="s">
        <v>5214</v>
      </c>
      <c r="H9" s="49" t="s">
        <v>5299</v>
      </c>
      <c r="I9" s="49">
        <v>2</v>
      </c>
      <c r="J9" s="49"/>
      <c r="K9" s="209" t="s">
        <v>5216</v>
      </c>
      <c r="L9" s="209"/>
      <c r="M9" s="46"/>
      <c r="N9" s="46" t="s">
        <v>5262</v>
      </c>
      <c r="O9" s="264"/>
      <c r="P9" s="262"/>
      <c r="Q9" s="239" t="s">
        <v>5263</v>
      </c>
    </row>
    <row r="10" spans="1:72" s="8" customFormat="1" ht="101.25">
      <c r="A10" s="20" t="str" cm="1">
        <f t="array" aca="1" ref="A10" ca="1">VLOOKUP(RIGHT(CELL("filename",$B7),LEN(CELL("filename",$B7))-FIND("]",CELL("filename",$B7))),'外部インタフェース一覧(計算用)'!$B:$G,6,FALSE)&amp;"_"&amp;$C10&amp;"_new"</f>
        <v>ADL_MAINTENANCE_ADDITION_INFO_2024_FORM_0900_2021_impaired_elderly_independence_degree_new</v>
      </c>
      <c r="B10" s="229">
        <f t="shared" si="0"/>
        <v>7</v>
      </c>
      <c r="C10" s="239" t="s">
        <v>253</v>
      </c>
      <c r="D10" s="239" t="s">
        <v>254</v>
      </c>
      <c r="E10" s="20" t="str">
        <f ca="1">IF($F10="-", "追加", VLOOKUP($A10, summary!$H:$O, 6, FALSE))</f>
        <v>追加</v>
      </c>
      <c r="F10" s="20" t="str">
        <f ca="1">IF(VLOOKUP($A10, summary!$H:$O, 7, FALSE)="追加", "-", VLOOKUP($A10, summary!$H:$O, 7, FALSE))</f>
        <v>-</v>
      </c>
      <c r="G10" s="239" t="s">
        <v>5214</v>
      </c>
      <c r="H10" s="239" t="s">
        <v>5312</v>
      </c>
      <c r="I10" s="239">
        <v>1</v>
      </c>
      <c r="J10" s="49"/>
      <c r="K10" s="209" t="s">
        <v>5216</v>
      </c>
      <c r="L10" s="209"/>
      <c r="M10" s="49"/>
      <c r="N10" s="192" t="s">
        <v>5315</v>
      </c>
      <c r="O10" s="49"/>
      <c r="P10" s="49"/>
      <c r="Q10" s="264" t="s">
        <v>5263</v>
      </c>
    </row>
    <row r="11" spans="1:72" s="8" customFormat="1" ht="90">
      <c r="A11" s="20" t="str" cm="1">
        <f t="array" aca="1" ref="A11" ca="1">VLOOKUP(RIGHT(CELL("filename",$B8),LEN(CELL("filename",$B8))-FIND("]",CELL("filename",$B8))),'外部インタフェース一覧(計算用)'!$B:$G,6,FALSE)&amp;"_"&amp;$C11&amp;"_new"</f>
        <v>ADL_MAINTENANCE_ADDITION_INFO_2024_FORM_0900_2021_dementia_elderly_independence_degree_new</v>
      </c>
      <c r="B11" s="229">
        <f t="shared" si="0"/>
        <v>8</v>
      </c>
      <c r="C11" s="239" t="s">
        <v>255</v>
      </c>
      <c r="D11" s="239" t="s">
        <v>256</v>
      </c>
      <c r="E11" s="20" t="str">
        <f ca="1">IF($F11="-", "追加", VLOOKUP($A11, summary!$H:$O, 6, FALSE))</f>
        <v>追加</v>
      </c>
      <c r="F11" s="20" t="str">
        <f ca="1">IF(VLOOKUP($A11, summary!$H:$O, 7, FALSE)="追加", "-", VLOOKUP($A11, summary!$H:$O, 7, FALSE))</f>
        <v>-</v>
      </c>
      <c r="G11" s="239" t="s">
        <v>5214</v>
      </c>
      <c r="H11" s="239" t="s">
        <v>5312</v>
      </c>
      <c r="I11" s="239">
        <v>1</v>
      </c>
      <c r="J11" s="49"/>
      <c r="K11" s="209" t="s">
        <v>5216</v>
      </c>
      <c r="L11" s="209"/>
      <c r="M11" s="49"/>
      <c r="N11" s="192" t="s">
        <v>5318</v>
      </c>
      <c r="O11" s="49"/>
      <c r="P11" s="49"/>
      <c r="Q11" s="264" t="s">
        <v>5263</v>
      </c>
    </row>
    <row r="12" spans="1:72" s="411" customFormat="1" ht="45">
      <c r="A12" s="20" t="str" cm="1">
        <f t="array" aca="1" ref="A12" ca="1">VLOOKUP(RIGHT(CELL("filename",$B9),LEN(CELL("filename",$B9))-FIND("]",CELL("filename",$B9))),'外部インタフェース一覧(計算用)'!$B:$G,6,FALSE)&amp;"_"&amp;$C12&amp;"_new"</f>
        <v>ADL_MAINTENANCE_ADDITION_INFO_2024_FORM_0900_2021_evaluate_date_new</v>
      </c>
      <c r="B12" s="229">
        <f t="shared" si="0"/>
        <v>9</v>
      </c>
      <c r="C12" s="239" t="s">
        <v>270</v>
      </c>
      <c r="D12" s="173" t="s">
        <v>271</v>
      </c>
      <c r="E12" s="20" t="str">
        <f ca="1">IF($F12="-", "追加", VLOOKUP($A12, summary!$H:$O, 6, FALSE))</f>
        <v>追加</v>
      </c>
      <c r="F12" s="20" t="str">
        <f ca="1">IF(VLOOKUP($A12, summary!$H:$O, 7, FALSE)="追加", "-", VLOOKUP($A12, summary!$H:$O, 7, FALSE))</f>
        <v>-</v>
      </c>
      <c r="G12" s="239" t="s">
        <v>5214</v>
      </c>
      <c r="H12" s="239" t="s">
        <v>5312</v>
      </c>
      <c r="I12" s="239">
        <v>8</v>
      </c>
      <c r="J12" s="49"/>
      <c r="K12" s="209" t="s">
        <v>5216</v>
      </c>
      <c r="L12" s="49" t="s">
        <v>5519</v>
      </c>
      <c r="M12" s="264" t="s">
        <v>5249</v>
      </c>
      <c r="N12" s="264"/>
      <c r="O12" s="264" t="s">
        <v>6950</v>
      </c>
      <c r="P12" s="264"/>
      <c r="Q12" s="264" t="s">
        <v>5321</v>
      </c>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row>
    <row r="13" spans="1:72" s="8" customFormat="1" ht="33.75">
      <c r="A13" s="20" t="str" cm="1">
        <f t="array" aca="1" ref="A13" ca="1">VLOOKUP(RIGHT(CELL("filename",$B10),LEN(CELL("filename",$B10))-FIND("]",CELL("filename",$B10))),'外部インタフェース一覧(計算用)'!$B:$G,6,FALSE)&amp;"_"&amp;$C13&amp;"_new"</f>
        <v>ADL_MAINTENANCE_ADDITION_INFO_2024_FORM_0900_2021_status_new</v>
      </c>
      <c r="B13" s="229">
        <f t="shared" si="0"/>
        <v>10</v>
      </c>
      <c r="C13" s="49" t="s">
        <v>3977</v>
      </c>
      <c r="D13" s="239" t="s">
        <v>3978</v>
      </c>
      <c r="E13" s="20" t="str">
        <f ca="1">IF($F13="-", "追加", VLOOKUP($A13, summary!$H:$O, 6, FALSE))</f>
        <v>追加</v>
      </c>
      <c r="F13" s="20" t="str">
        <f ca="1">IF(VLOOKUP($A13, summary!$H:$O, 7, FALSE)="追加", "-", VLOOKUP($A13, summary!$H:$O, 7, FALSE))</f>
        <v>-</v>
      </c>
      <c r="G13" s="239" t="s">
        <v>5214</v>
      </c>
      <c r="H13" s="239" t="s">
        <v>5312</v>
      </c>
      <c r="I13" s="239">
        <v>1</v>
      </c>
      <c r="J13" s="49"/>
      <c r="K13" s="209" t="s">
        <v>5323</v>
      </c>
      <c r="L13" s="209"/>
      <c r="M13" s="49"/>
      <c r="N13" s="264" t="s">
        <v>5325</v>
      </c>
      <c r="O13" s="264"/>
      <c r="P13" s="264"/>
      <c r="Q13" s="264" t="s">
        <v>5263</v>
      </c>
    </row>
    <row r="14" spans="1:72" ht="33.75">
      <c r="A14" s="20" t="str" cm="1">
        <f t="array" aca="1" ref="A14" ca="1">VLOOKUP(RIGHT(CELL("filename",$B11),LEN(CELL("filename",$B11))-FIND("]",CELL("filename",$B11))),'外部インタフェース一覧(計算用)'!$B:$G,6,FALSE)&amp;"_"&amp;$C14&amp;"_new"</f>
        <v>ADL_MAINTENANCE_ADDITION_INFO_2024_FORM_0900_2021_barthel_index_meal_new</v>
      </c>
      <c r="B14" s="229">
        <f t="shared" si="0"/>
        <v>11</v>
      </c>
      <c r="C14" s="49" t="s">
        <v>290</v>
      </c>
      <c r="D14" s="239" t="s">
        <v>3539</v>
      </c>
      <c r="E14" s="20" t="str">
        <f ca="1">IF($F14="-", "追加", VLOOKUP($A14, summary!$H:$O, 6, FALSE))</f>
        <v>barthel_index_meal</v>
      </c>
      <c r="F14" s="20" t="str">
        <f ca="1">IF(VLOOKUP($A14, summary!$H:$O, 7, FALSE)="追加", "-", VLOOKUP($A14, summary!$H:$O, 7, FALSE))</f>
        <v>ADL　食事</v>
      </c>
      <c r="G14" s="49" t="s">
        <v>5214</v>
      </c>
      <c r="H14" s="49" t="s">
        <v>5245</v>
      </c>
      <c r="I14" s="49">
        <v>1</v>
      </c>
      <c r="J14" s="49"/>
      <c r="K14" s="209" t="s">
        <v>5323</v>
      </c>
      <c r="L14" s="49"/>
      <c r="M14" s="49"/>
      <c r="N14" s="49" t="s">
        <v>5344</v>
      </c>
      <c r="O14" s="49" t="s">
        <v>5291</v>
      </c>
      <c r="P14" s="49"/>
      <c r="Q14" s="49" t="s">
        <v>6972</v>
      </c>
    </row>
    <row r="15" spans="1:72" ht="56.25">
      <c r="A15" s="20" t="str" cm="1">
        <f t="array" aca="1" ref="A15" ca="1">VLOOKUP(RIGHT(CELL("filename",$B12),LEN(CELL("filename",$B12))-FIND("]",CELL("filename",$B12))),'外部インタフェース一覧(計算用)'!$B:$G,6,FALSE)&amp;"_"&amp;$C15&amp;"_new"</f>
        <v>ADL_MAINTENANCE_ADDITION_INFO_2024_FORM_0900_2021_barthel_transfer_new</v>
      </c>
      <c r="B15" s="229">
        <f t="shared" si="0"/>
        <v>12</v>
      </c>
      <c r="C15" s="49" t="s">
        <v>292</v>
      </c>
      <c r="D15" s="239" t="s">
        <v>3540</v>
      </c>
      <c r="E15" s="20" t="str">
        <f ca="1">IF($F15="-", "追加", VLOOKUP($A15, summary!$H:$O, 6, FALSE))</f>
        <v>barthel_transfer</v>
      </c>
      <c r="F15" s="20" t="str">
        <f ca="1">IF(VLOOKUP($A15, summary!$H:$O, 7, FALSE)="追加", "-", VLOOKUP($A15, summary!$H:$O, 7, FALSE))</f>
        <v>ADL　椅子とベッド間の移乗</v>
      </c>
      <c r="G15" s="49" t="s">
        <v>5214</v>
      </c>
      <c r="H15" s="49" t="s">
        <v>5245</v>
      </c>
      <c r="I15" s="49">
        <v>1</v>
      </c>
      <c r="J15" s="49"/>
      <c r="K15" s="209" t="s">
        <v>5323</v>
      </c>
      <c r="L15" s="49"/>
      <c r="M15" s="49"/>
      <c r="N15" s="49" t="s">
        <v>5345</v>
      </c>
      <c r="O15" s="339" t="s">
        <v>5291</v>
      </c>
      <c r="P15" s="49"/>
      <c r="Q15" s="49" t="s">
        <v>6972</v>
      </c>
    </row>
    <row r="16" spans="1:72" ht="45">
      <c r="A16" s="20" t="str" cm="1">
        <f t="array" aca="1" ref="A16" ca="1">VLOOKUP(RIGHT(CELL("filename",$B13),LEN(CELL("filename",$B13))-FIND("]",CELL("filename",$B13))),'外部インタフェース一覧(計算用)'!$B:$G,6,FALSE)&amp;"_"&amp;$C16&amp;"_new"</f>
        <v>ADL_MAINTENANCE_ADDITION_INFO_2024_FORM_0900_2021_barthel_index_personal_hygiene_and_adjustment_new</v>
      </c>
      <c r="B16" s="229">
        <f t="shared" si="0"/>
        <v>13</v>
      </c>
      <c r="C16" s="49" t="s">
        <v>294</v>
      </c>
      <c r="D16" s="239" t="s">
        <v>3541</v>
      </c>
      <c r="E16" s="20" t="str">
        <f ca="1">IF($F16="-", "追加", VLOOKUP($A16, summary!$H:$O, 6, FALSE))</f>
        <v>barthel_index_personal_hygiene_and_adjustment</v>
      </c>
      <c r="F16" s="20" t="str">
        <f ca="1">IF(VLOOKUP($A16, summary!$H:$O, 7, FALSE)="追加", "-", VLOOKUP($A16, summary!$H:$O, 7, FALSE))</f>
        <v>ADL　整容</v>
      </c>
      <c r="G16" s="49" t="s">
        <v>5214</v>
      </c>
      <c r="H16" s="49" t="s">
        <v>5245</v>
      </c>
      <c r="I16" s="49">
        <v>1</v>
      </c>
      <c r="J16" s="49"/>
      <c r="K16" s="209" t="s">
        <v>5323</v>
      </c>
      <c r="L16" s="49"/>
      <c r="M16" s="49"/>
      <c r="N16" s="49" t="s">
        <v>5347</v>
      </c>
      <c r="O16" s="339" t="s">
        <v>5291</v>
      </c>
      <c r="P16" s="49"/>
      <c r="Q16" s="49" t="s">
        <v>6972</v>
      </c>
    </row>
    <row r="17" spans="1:17" ht="33.75">
      <c r="A17" s="20" t="str" cm="1">
        <f t="array" aca="1" ref="A17" ca="1">VLOOKUP(RIGHT(CELL("filename",$B14),LEN(CELL("filename",$B14))-FIND("]",CELL("filename",$B14))),'外部インタフェース一覧(計算用)'!$B:$G,6,FALSE)&amp;"_"&amp;$C17&amp;"_new"</f>
        <v>ADL_MAINTENANCE_ADDITION_INFO_2024_FORM_0900_2021_barthel_index_toilet_activity_new</v>
      </c>
      <c r="B17" s="229">
        <f t="shared" si="0"/>
        <v>14</v>
      </c>
      <c r="C17" s="49" t="s">
        <v>296</v>
      </c>
      <c r="D17" s="239" t="s">
        <v>3542</v>
      </c>
      <c r="E17" s="20" t="str">
        <f ca="1">IF($F17="-", "追加", VLOOKUP($A17, summary!$H:$O, 6, FALSE))</f>
        <v>barthel_index_toilet_activity</v>
      </c>
      <c r="F17" s="20" t="str">
        <f ca="1">IF(VLOOKUP($A17, summary!$H:$O, 7, FALSE)="追加", "-", VLOOKUP($A17, summary!$H:$O, 7, FALSE))</f>
        <v>ADL　トイレ動作</v>
      </c>
      <c r="G17" s="49" t="s">
        <v>5214</v>
      </c>
      <c r="H17" s="49" t="s">
        <v>5245</v>
      </c>
      <c r="I17" s="49">
        <v>1</v>
      </c>
      <c r="J17" s="49"/>
      <c r="K17" s="209" t="s">
        <v>5323</v>
      </c>
      <c r="L17" s="49"/>
      <c r="M17" s="49"/>
      <c r="N17" s="49" t="s">
        <v>5344</v>
      </c>
      <c r="O17" s="339" t="s">
        <v>5291</v>
      </c>
      <c r="P17" s="49"/>
      <c r="Q17" s="49" t="s">
        <v>6972</v>
      </c>
    </row>
    <row r="18" spans="1:17" ht="33.75">
      <c r="A18" s="20" t="str" cm="1">
        <f t="array" aca="1" ref="A18" ca="1">VLOOKUP(RIGHT(CELL("filename",$B15),LEN(CELL("filename",$B15))-FIND("]",CELL("filename",$B15))),'外部インタフェース一覧(計算用)'!$B:$G,6,FALSE)&amp;"_"&amp;$C18&amp;"_new"</f>
        <v>ADL_MAINTENANCE_ADDITION_INFO_2024_FORM_0900_2021_barthel_index_bathing_new</v>
      </c>
      <c r="B18" s="229">
        <f t="shared" si="0"/>
        <v>15</v>
      </c>
      <c r="C18" s="49" t="s">
        <v>298</v>
      </c>
      <c r="D18" s="239" t="s">
        <v>3543</v>
      </c>
      <c r="E18" s="20" t="str">
        <f ca="1">IF($F18="-", "追加", VLOOKUP($A18, summary!$H:$O, 6, FALSE))</f>
        <v>barthel_index_bathing</v>
      </c>
      <c r="F18" s="20" t="str">
        <f ca="1">IF(VLOOKUP($A18, summary!$H:$O, 7, FALSE)="追加", "-", VLOOKUP($A18, summary!$H:$O, 7, FALSE))</f>
        <v>ADL　入浴</v>
      </c>
      <c r="G18" s="49" t="s">
        <v>5214</v>
      </c>
      <c r="H18" s="49" t="s">
        <v>5245</v>
      </c>
      <c r="I18" s="49">
        <v>1</v>
      </c>
      <c r="J18" s="49"/>
      <c r="K18" s="209" t="s">
        <v>5323</v>
      </c>
      <c r="L18" s="49"/>
      <c r="M18" s="49"/>
      <c r="N18" s="49" t="s">
        <v>5347</v>
      </c>
      <c r="O18" s="339" t="s">
        <v>5291</v>
      </c>
      <c r="P18" s="49"/>
      <c r="Q18" s="49" t="s">
        <v>6972</v>
      </c>
    </row>
    <row r="19" spans="1:17" ht="56.25">
      <c r="A19" s="20" t="str" cm="1">
        <f t="array" aca="1" ref="A19" ca="1">VLOOKUP(RIGHT(CELL("filename",$B16),LEN(CELL("filename",$B16))-FIND("]",CELL("filename",$B16))),'外部インタフェース一覧(計算用)'!$B:$G,6,FALSE)&amp;"_"&amp;$C19&amp;"_new"</f>
        <v>ADL_MAINTENANCE_ADDITION_INFO_2024_FORM_0900_2021_barthel_index_flat_ground_walking_new</v>
      </c>
      <c r="B19" s="229">
        <f t="shared" si="0"/>
        <v>16</v>
      </c>
      <c r="C19" s="49" t="s">
        <v>300</v>
      </c>
      <c r="D19" s="239" t="s">
        <v>3544</v>
      </c>
      <c r="E19" s="20" t="str">
        <f ca="1">IF($F19="-", "追加", VLOOKUP($A19, summary!$H:$O, 6, FALSE))</f>
        <v>barthel_index_flat_ground_walking</v>
      </c>
      <c r="F19" s="20" t="str">
        <f ca="1">IF(VLOOKUP($A19, summary!$H:$O, 7, FALSE)="追加", "-", VLOOKUP($A19, summary!$H:$O, 7, FALSE))</f>
        <v>ADL　平地歩行</v>
      </c>
      <c r="G19" s="49" t="s">
        <v>5214</v>
      </c>
      <c r="H19" s="49" t="s">
        <v>5245</v>
      </c>
      <c r="I19" s="49">
        <v>1</v>
      </c>
      <c r="J19" s="49"/>
      <c r="K19" s="209" t="s">
        <v>5323</v>
      </c>
      <c r="L19" s="49"/>
      <c r="M19" s="49"/>
      <c r="N19" s="49" t="s">
        <v>5350</v>
      </c>
      <c r="O19" s="49" t="s">
        <v>6973</v>
      </c>
      <c r="P19" s="49"/>
      <c r="Q19" s="49" t="s">
        <v>6972</v>
      </c>
    </row>
    <row r="20" spans="1:17" ht="33.75">
      <c r="A20" s="20" t="str" cm="1">
        <f t="array" aca="1" ref="A20" ca="1">VLOOKUP(RIGHT(CELL("filename",$B17),LEN(CELL("filename",$B17))-FIND("]",CELL("filename",$B17))),'外部インタフェース一覧(計算用)'!$B:$G,6,FALSE)&amp;"_"&amp;$C20&amp;"_new"</f>
        <v>ADL_MAINTENANCE_ADDITION_INFO_2024_FORM_0900_2021_barthel_index_stair_movement_new</v>
      </c>
      <c r="B20" s="229">
        <f t="shared" si="0"/>
        <v>17</v>
      </c>
      <c r="C20" s="49" t="s">
        <v>302</v>
      </c>
      <c r="D20" s="239" t="s">
        <v>3545</v>
      </c>
      <c r="E20" s="20" t="str">
        <f ca="1">IF($F20="-", "追加", VLOOKUP($A20, summary!$H:$O, 6, FALSE))</f>
        <v>barthel_index_stair_movement</v>
      </c>
      <c r="F20" s="20" t="str">
        <f ca="1">IF(VLOOKUP($A20, summary!$H:$O, 7, FALSE)="追加", "-", VLOOKUP($A20, summary!$H:$O, 7, FALSE))</f>
        <v>ADL　階段昇降</v>
      </c>
      <c r="G20" s="49" t="s">
        <v>5214</v>
      </c>
      <c r="H20" s="49" t="s">
        <v>5245</v>
      </c>
      <c r="I20" s="49">
        <v>1</v>
      </c>
      <c r="J20" s="49"/>
      <c r="K20" s="209" t="s">
        <v>5323</v>
      </c>
      <c r="L20" s="49"/>
      <c r="M20" s="49"/>
      <c r="N20" s="49" t="s">
        <v>5344</v>
      </c>
      <c r="O20" s="49" t="s">
        <v>5291</v>
      </c>
      <c r="P20" s="49"/>
      <c r="Q20" s="49" t="s">
        <v>6972</v>
      </c>
    </row>
    <row r="21" spans="1:17" ht="33.75">
      <c r="A21" s="20" t="str" cm="1">
        <f t="array" aca="1" ref="A21" ca="1">VLOOKUP(RIGHT(CELL("filename",$B18),LEN(CELL("filename",$B18))-FIND("]",CELL("filename",$B18))),'外部インタフェース一覧(計算用)'!$B:$G,6,FALSE)&amp;"_"&amp;$C21&amp;"_new"</f>
        <v>ADL_MAINTENANCE_ADDITION_INFO_2024_FORM_0900_2021_barthel_index_changing_clothes_new</v>
      </c>
      <c r="B21" s="229">
        <f t="shared" si="0"/>
        <v>18</v>
      </c>
      <c r="C21" s="49" t="s">
        <v>304</v>
      </c>
      <c r="D21" s="239" t="s">
        <v>3546</v>
      </c>
      <c r="E21" s="20" t="str">
        <f ca="1">IF($F21="-", "追加", VLOOKUP($A21, summary!$H:$O, 6, FALSE))</f>
        <v>barthel_index_changing_clothes</v>
      </c>
      <c r="F21" s="20" t="str">
        <f ca="1">IF(VLOOKUP($A21, summary!$H:$O, 7, FALSE)="追加", "-", VLOOKUP($A21, summary!$H:$O, 7, FALSE))</f>
        <v>ADL　更衣</v>
      </c>
      <c r="G21" s="49" t="s">
        <v>5214</v>
      </c>
      <c r="H21" s="49" t="s">
        <v>5245</v>
      </c>
      <c r="I21" s="49">
        <v>1</v>
      </c>
      <c r="J21" s="49"/>
      <c r="K21" s="209" t="s">
        <v>5323</v>
      </c>
      <c r="L21" s="49"/>
      <c r="M21" s="49"/>
      <c r="N21" s="49" t="s">
        <v>5344</v>
      </c>
      <c r="O21" s="49" t="s">
        <v>5291</v>
      </c>
      <c r="P21" s="49"/>
      <c r="Q21" s="49" t="s">
        <v>6972</v>
      </c>
    </row>
    <row r="22" spans="1:17" s="379" customFormat="1" ht="33.75">
      <c r="A22" s="20" t="str" cm="1">
        <f t="array" aca="1" ref="A22" ca="1">VLOOKUP(RIGHT(CELL("filename",$B19),LEN(CELL("filename",$B19))-FIND("]",CELL("filename",$B19))),'外部インタフェース一覧(計算用)'!$B:$G,6,FALSE)&amp;"_"&amp;$C22&amp;"_new"</f>
        <v>ADL_MAINTENANCE_ADDITION_INFO_2024_FORM_0900_2021_barthel_index_defecation_manage_new</v>
      </c>
      <c r="B22" s="229">
        <f t="shared" si="0"/>
        <v>19</v>
      </c>
      <c r="C22" s="49" t="s">
        <v>306</v>
      </c>
      <c r="D22" s="239" t="s">
        <v>3547</v>
      </c>
      <c r="E22" s="20" t="str">
        <f ca="1">IF($F22="-", "追加", VLOOKUP($A22, summary!$H:$O, 6, FALSE))</f>
        <v>barthel_index_defecation_manage</v>
      </c>
      <c r="F22" s="20" t="str">
        <f ca="1">IF(VLOOKUP($A22, summary!$H:$O, 7, FALSE)="追加", "-", VLOOKUP($A22, summary!$H:$O, 7, FALSE))</f>
        <v>ADL　排便コントロール</v>
      </c>
      <c r="G22" s="49" t="s">
        <v>5214</v>
      </c>
      <c r="H22" s="49" t="s">
        <v>5245</v>
      </c>
      <c r="I22" s="49">
        <v>1</v>
      </c>
      <c r="J22" s="49"/>
      <c r="K22" s="209" t="s">
        <v>5323</v>
      </c>
      <c r="L22" s="49"/>
      <c r="M22" s="49"/>
      <c r="N22" s="49" t="s">
        <v>5344</v>
      </c>
      <c r="O22" s="49" t="s">
        <v>5291</v>
      </c>
      <c r="P22" s="49"/>
      <c r="Q22" s="49" t="s">
        <v>6972</v>
      </c>
    </row>
    <row r="23" spans="1:17" s="379" customFormat="1" ht="33.75">
      <c r="A23" s="20" t="str" cm="1">
        <f t="array" aca="1" ref="A23" ca="1">VLOOKUP(RIGHT(CELL("filename",$B20),LEN(CELL("filename",$B20))-FIND("]",CELL("filename",$B20))),'外部インタフェース一覧(計算用)'!$B:$G,6,FALSE)&amp;"_"&amp;$C23&amp;"_new"</f>
        <v>ADL_MAINTENANCE_ADDITION_INFO_2024_FORM_0900_2021_barthel_index_urination_manage_new</v>
      </c>
      <c r="B23" s="229">
        <f t="shared" si="0"/>
        <v>20</v>
      </c>
      <c r="C23" s="49" t="s">
        <v>308</v>
      </c>
      <c r="D23" s="239" t="s">
        <v>3548</v>
      </c>
      <c r="E23" s="20" t="str">
        <f ca="1">IF($F23="-", "追加", VLOOKUP($A23, summary!$H:$O, 6, FALSE))</f>
        <v>barthel_index_urination_manage</v>
      </c>
      <c r="F23" s="20" t="str">
        <f ca="1">IF(VLOOKUP($A23, summary!$H:$O, 7, FALSE)="追加", "-", VLOOKUP($A23, summary!$H:$O, 7, FALSE))</f>
        <v>ADL　排尿コントロール</v>
      </c>
      <c r="G23" s="49" t="s">
        <v>5214</v>
      </c>
      <c r="H23" s="49" t="s">
        <v>5245</v>
      </c>
      <c r="I23" s="49">
        <v>1</v>
      </c>
      <c r="J23" s="49"/>
      <c r="K23" s="209" t="s">
        <v>5323</v>
      </c>
      <c r="L23" s="49"/>
      <c r="M23" s="49"/>
      <c r="N23" s="49" t="s">
        <v>5344</v>
      </c>
      <c r="O23" s="49" t="s">
        <v>5291</v>
      </c>
      <c r="P23" s="49"/>
      <c r="Q23" s="49" t="s">
        <v>6972</v>
      </c>
    </row>
    <row r="24" spans="1:17" s="8" customFormat="1" ht="56.25">
      <c r="A24" s="20" t="str" cm="1">
        <f t="array" aca="1" ref="A24" ca="1">VLOOKUP(RIGHT(CELL("filename",$B21),LEN(CELL("filename",$B21))-FIND("]",CELL("filename",$B21))),'外部インタフェース一覧(計算用)'!$B:$G,6,FALSE)&amp;"_"&amp;$C24&amp;"_new"</f>
        <v>ADL_MAINTENANCE_ADDITION_INFO_2024_FORM_0900_2021_first_month_new</v>
      </c>
      <c r="B24" s="229">
        <f t="shared" si="0"/>
        <v>21</v>
      </c>
      <c r="C24" s="261" t="s">
        <v>6974</v>
      </c>
      <c r="D24" s="291" t="s">
        <v>6975</v>
      </c>
      <c r="E24" s="20" t="str">
        <f ca="1">IF($F24="-", "追加", VLOOKUP($A24, summary!$H:$O, 6, FALSE))</f>
        <v>first_month</v>
      </c>
      <c r="F24" s="20" t="str">
        <f ca="1">IF(VLOOKUP($A24, summary!$H:$O, 7, FALSE)="追加", "-", VLOOKUP($A24, summary!$H:$O, 7, FALSE))</f>
        <v>初月対象</v>
      </c>
      <c r="G24" s="261" t="s">
        <v>5214</v>
      </c>
      <c r="H24" s="261" t="s">
        <v>5245</v>
      </c>
      <c r="I24" s="261">
        <v>1</v>
      </c>
      <c r="J24" s="261"/>
      <c r="K24" s="209" t="s">
        <v>5323</v>
      </c>
      <c r="L24" s="293"/>
      <c r="M24" s="261"/>
      <c r="N24" s="261" t="s">
        <v>6708</v>
      </c>
      <c r="O24" s="261" t="s">
        <v>5291</v>
      </c>
      <c r="P24" s="261"/>
      <c r="Q24" s="49" t="s">
        <v>6972</v>
      </c>
    </row>
    <row r="25" spans="1:17" s="8" customFormat="1" ht="56.25">
      <c r="A25" s="20" t="str" cm="1">
        <f t="array" aca="1" ref="A25" ca="1">VLOOKUP(RIGHT(CELL("filename",$B22),LEN(CELL("filename",$B22))-FIND("]",CELL("filename",$B22))),'外部インタフェース一覧(計算用)'!$B:$G,6,FALSE)&amp;"_"&amp;$C25&amp;"_new"</f>
        <v>ADL_MAINTENANCE_ADDITION_INFO_2024_FORM_0900_2021_sixth_month_new</v>
      </c>
      <c r="B25" s="229">
        <f t="shared" si="0"/>
        <v>22</v>
      </c>
      <c r="C25" s="239" t="s">
        <v>6976</v>
      </c>
      <c r="D25" s="173" t="s">
        <v>6977</v>
      </c>
      <c r="E25" s="20" t="str">
        <f ca="1">IF($F25="-", "追加", VLOOKUP($A25, summary!$H:$O, 6, FALSE))</f>
        <v>追加</v>
      </c>
      <c r="F25" s="20" t="str">
        <f ca="1">IF(VLOOKUP($A25, summary!$H:$O, 7, FALSE)="追加", "-", VLOOKUP($A25, summary!$H:$O, 7, FALSE))</f>
        <v>-</v>
      </c>
      <c r="G25" s="239" t="s">
        <v>5214</v>
      </c>
      <c r="H25" s="239" t="s">
        <v>5312</v>
      </c>
      <c r="I25" s="239">
        <v>1</v>
      </c>
      <c r="J25" s="261"/>
      <c r="K25" s="209" t="s">
        <v>5323</v>
      </c>
      <c r="L25" s="293"/>
      <c r="M25" s="261"/>
      <c r="N25" s="261" t="s">
        <v>6708</v>
      </c>
      <c r="O25" s="261"/>
      <c r="P25" s="261"/>
      <c r="Q25" s="49" t="s">
        <v>6972</v>
      </c>
    </row>
    <row r="26" spans="1:17" s="8" customFormat="1" ht="33.75">
      <c r="A26" s="20" t="str" cm="1">
        <f t="array" aca="1" ref="A26" ca="1">VLOOKUP(RIGHT(CELL("filename",$B23),LEN(CELL("filename",$B23))-FIND("]",CELL("filename",$B23))),'外部インタフェース一覧(計算用)'!$B:$G,6,FALSE)&amp;"_"&amp;$C26&amp;"_new"</f>
        <v>ADL_MAINTENANCE_ADDITION_INFO_2024_FORM_0900_2021_version_new</v>
      </c>
      <c r="B26" s="229">
        <f t="shared" si="0"/>
        <v>23</v>
      </c>
      <c r="C26" s="49" t="s">
        <v>265</v>
      </c>
      <c r="D26" s="239" t="s">
        <v>5469</v>
      </c>
      <c r="E26" s="20" t="str">
        <f ca="1">IF($F26="-", "追加", VLOOKUP($A26, summary!$H:$O, 6, FALSE))</f>
        <v>version</v>
      </c>
      <c r="F26" s="20" t="str">
        <f ca="1">IF(VLOOKUP($A26, summary!$H:$O, 7, FALSE)="追加", "-", VLOOKUP($A26, summary!$H:$O, 7, FALSE))</f>
        <v>バージョン番号</v>
      </c>
      <c r="G26" s="49" t="s">
        <v>5214</v>
      </c>
      <c r="H26" s="49" t="s">
        <v>5245</v>
      </c>
      <c r="I26" s="49">
        <v>4</v>
      </c>
      <c r="J26" s="49"/>
      <c r="K26" s="209" t="s">
        <v>5216</v>
      </c>
      <c r="L26" s="209"/>
      <c r="M26" s="49"/>
      <c r="N26" s="429" t="s">
        <v>5470</v>
      </c>
      <c r="O26" s="49" t="s">
        <v>5291</v>
      </c>
      <c r="P26" s="49" t="s">
        <v>5285</v>
      </c>
      <c r="Q26" s="317" t="s">
        <v>5286</v>
      </c>
    </row>
    <row r="27" spans="1:17" s="8" customFormat="1">
      <c r="A27" s="99"/>
      <c r="B27" s="105"/>
      <c r="C27" s="42"/>
      <c r="D27" s="99"/>
      <c r="E27" s="99"/>
      <c r="F27" s="99"/>
      <c r="G27" s="42"/>
      <c r="H27" s="42"/>
      <c r="I27" s="42"/>
      <c r="J27" s="42"/>
      <c r="K27" s="106"/>
      <c r="L27" s="106"/>
      <c r="M27" s="42"/>
      <c r="N27" s="107"/>
      <c r="O27" s="42"/>
      <c r="P27" s="42"/>
      <c r="Q27" s="42"/>
    </row>
    <row r="28" spans="1:17" s="8" customFormat="1">
      <c r="A28" s="99"/>
      <c r="B28" s="105"/>
      <c r="C28" s="42"/>
      <c r="D28" s="99"/>
      <c r="E28" s="99"/>
      <c r="F28" s="99"/>
      <c r="G28" s="42"/>
      <c r="H28" s="42"/>
      <c r="I28" s="42"/>
      <c r="J28" s="42"/>
      <c r="K28" s="106"/>
      <c r="L28" s="106"/>
      <c r="M28" s="42"/>
      <c r="N28" s="107"/>
      <c r="O28" s="42"/>
      <c r="P28" s="42"/>
      <c r="Q28" s="42"/>
    </row>
  </sheetData>
  <autoFilter ref="B3:P3" xr:uid="{00000000-0009-0000-0000-000017000000}"/>
  <phoneticPr fontId="4"/>
  <dataValidations count="2">
    <dataValidation showInputMessage="1" sqref="G14:H24 G26:H28 G9:H9 B4:B26" xr:uid="{00000000-0002-0000-1700-000000000000}"/>
    <dataValidation type="list" allowBlank="1" showInputMessage="1" sqref="K4:K28" xr:uid="{00000000-0002-0000-1700-000001000000}">
      <formula1>"◎,○,●"</formula1>
    </dataValidation>
  </dataValidations>
  <hyperlinks>
    <hyperlink ref="P1" location="外部インタフェース一覧!A1" display="外部インターフェース一覧へ" xr:uid="{64EFB52C-F973-435D-B36C-2A3182A13256}"/>
  </hyperlinks>
  <pageMargins left="0.23622047244094491" right="0.23622047244094491" top="0.51" bottom="0.49" header="0.31496062992125984" footer="0.31496062992125984"/>
  <pageSetup paperSize="8" scale="67" fitToHeight="0" orientation="landscape" r:id="rId1"/>
  <headerFooter>
    <oddHeader>&amp;L&amp;A</oddHeader>
    <oddFooter>&amp;C&amp;P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8D747-AC0B-4AF0-B9F7-B6841F3D48CD}">
  <sheetPr codeName="Sheet26">
    <pageSetUpPr fitToPage="1"/>
  </sheetPr>
  <dimension ref="A1:Q84"/>
  <sheetViews>
    <sheetView view="pageBreakPreview" zoomScaleNormal="70" zoomScaleSheetLayoutView="100" workbookViewId="0">
      <pane ySplit="3" topLeftCell="A4" activePane="bottomLeft" state="frozen"/>
      <selection activeCell="G1" sqref="G1"/>
      <selection pane="bottomLeft"/>
    </sheetView>
  </sheetViews>
  <sheetFormatPr defaultColWidth="9" defaultRowHeight="13.5"/>
  <cols>
    <col min="1" max="1" width="24.75" style="6" hidden="1" customWidth="1"/>
    <col min="2" max="2" width="5.125" style="6" customWidth="1"/>
    <col min="3" max="3" width="14.5" style="6" customWidth="1"/>
    <col min="4" max="6" width="25" style="6" customWidth="1"/>
    <col min="7" max="12" width="8.875" style="6" customWidth="1"/>
    <col min="13" max="13" width="13" style="6" customWidth="1"/>
    <col min="14" max="14" width="26" style="6" customWidth="1"/>
    <col min="15" max="16" width="38" style="6" customWidth="1"/>
    <col min="17" max="17" width="37.125" style="223" bestFit="1" customWidth="1"/>
    <col min="18" max="16384" width="9" style="6"/>
  </cols>
  <sheetData>
    <row r="1" spans="1:17" ht="22.5" customHeight="1">
      <c r="B1" s="25" t="s">
        <v>6978</v>
      </c>
      <c r="K1" s="25" t="s">
        <v>5195</v>
      </c>
      <c r="P1" s="222" t="s">
        <v>5196</v>
      </c>
    </row>
    <row r="2" spans="1:17" s="26" customFormat="1" ht="21" customHeight="1">
      <c r="A2" s="6"/>
      <c r="B2" s="6"/>
      <c r="C2" s="6"/>
      <c r="D2" s="6"/>
      <c r="E2" s="6"/>
      <c r="F2" s="6"/>
      <c r="G2" s="6"/>
      <c r="H2" s="6"/>
      <c r="I2" s="6"/>
      <c r="J2" s="6"/>
      <c r="K2" s="25" t="s">
        <v>5197</v>
      </c>
      <c r="L2" s="6"/>
      <c r="M2" s="6"/>
      <c r="N2" s="6"/>
      <c r="O2" s="6"/>
      <c r="P2" s="222"/>
      <c r="Q2" s="223"/>
    </row>
    <row r="3" spans="1:17" ht="23.25" thickBot="1">
      <c r="A3" s="7" t="s">
        <v>5198</v>
      </c>
      <c r="B3" s="2" t="s">
        <v>84</v>
      </c>
      <c r="C3" s="7" t="s">
        <v>5199</v>
      </c>
      <c r="D3" s="7" t="s">
        <v>5200</v>
      </c>
      <c r="E3" s="168" t="s">
        <v>5201</v>
      </c>
      <c r="F3" s="168" t="s">
        <v>5202</v>
      </c>
      <c r="G3" s="7" t="s">
        <v>5203</v>
      </c>
      <c r="H3" s="7" t="s">
        <v>5766</v>
      </c>
      <c r="I3" s="7" t="s">
        <v>5205</v>
      </c>
      <c r="J3" s="58" t="s">
        <v>5206</v>
      </c>
      <c r="K3" s="7" t="s">
        <v>5207</v>
      </c>
      <c r="L3" s="2" t="s">
        <v>5208</v>
      </c>
      <c r="M3" s="2" t="s">
        <v>5209</v>
      </c>
      <c r="N3" s="102" t="s">
        <v>5210</v>
      </c>
      <c r="O3" s="2" t="s">
        <v>87</v>
      </c>
      <c r="P3" s="3" t="s">
        <v>5211</v>
      </c>
      <c r="Q3" s="60" t="s">
        <v>5288</v>
      </c>
    </row>
    <row r="4" spans="1:17" s="8" customFormat="1" ht="34.5" thickTop="1">
      <c r="A4" s="253" t="str" cm="1">
        <f t="array" aca="1" ref="A4" ca="1">VLOOKUP(RIGHT(CELL("filename",$B1),LEN(CELL("filename",$B1))-FIND("]",CELL("filename",$B1))),'外部インタフェース一覧(計算用)'!$B:$G,6,FALSE)&amp;"_"&amp;$C4&amp;"_new"</f>
        <v>OTHER_INFO_2024_FORM_8000_2021_care_facility_id_new</v>
      </c>
      <c r="B4" s="251">
        <v>1</v>
      </c>
      <c r="C4" s="324" t="s">
        <v>223</v>
      </c>
      <c r="D4" s="324" t="s">
        <v>5489</v>
      </c>
      <c r="E4" s="20" t="str">
        <f ca="1">IF($F4="-", "追加", VLOOKUP($A4, summary!$H:$O, 6, FALSE))</f>
        <v>care_facility_id</v>
      </c>
      <c r="F4" s="20" t="str">
        <f ca="1">IF(VLOOKUP($A4, summary!$H:$O, 7, FALSE)="追加", "-", VLOOKUP($A4, summary!$H:$O, 7, FALSE))</f>
        <v>事業所番号</v>
      </c>
      <c r="G4" s="247" t="s">
        <v>5214</v>
      </c>
      <c r="H4" s="324" t="s">
        <v>5511</v>
      </c>
      <c r="I4" s="324">
        <v>10</v>
      </c>
      <c r="J4" s="324"/>
      <c r="K4" s="18" t="s">
        <v>5216</v>
      </c>
      <c r="L4" s="446"/>
      <c r="M4" s="362"/>
      <c r="N4" s="447"/>
      <c r="O4" s="335" t="s">
        <v>5291</v>
      </c>
      <c r="P4" s="416" t="s">
        <v>5292</v>
      </c>
      <c r="Q4" s="448" t="s">
        <v>5293</v>
      </c>
    </row>
    <row r="5" spans="1:17" s="8" customFormat="1" ht="33.75">
      <c r="A5" s="253" t="str" cm="1">
        <f t="array" aca="1" ref="A5" ca="1">VLOOKUP(RIGHT(CELL("filename",$B2),LEN(CELL("filename",$B2))-FIND("]",CELL("filename",$B2))),'外部インタフェース一覧(計算用)'!$B:$G,6,FALSE)&amp;"_"&amp;$C5&amp;"_new"</f>
        <v>OTHER_INFO_2024_FORM_8000_2021_service_code_new</v>
      </c>
      <c r="B5" s="229">
        <v>2</v>
      </c>
      <c r="C5" s="324" t="s">
        <v>225</v>
      </c>
      <c r="D5" s="225" t="s">
        <v>5490</v>
      </c>
      <c r="E5" s="20" t="str">
        <f ca="1">IF($F5="-", "追加", VLOOKUP($A5, summary!$H:$O, 6, FALSE))</f>
        <v>service_code</v>
      </c>
      <c r="F5" s="20" t="str">
        <f ca="1">IF(VLOOKUP($A5, summary!$H:$O, 7, FALSE)="追加", "-", VLOOKUP($A5, summary!$H:$O, 7, FALSE))</f>
        <v>サービス種類コード</v>
      </c>
      <c r="G5" s="324" t="s">
        <v>5220</v>
      </c>
      <c r="H5" s="324" t="s">
        <v>5511</v>
      </c>
      <c r="I5" s="324">
        <v>2</v>
      </c>
      <c r="J5" s="324"/>
      <c r="K5" s="18" t="s">
        <v>5216</v>
      </c>
      <c r="L5" s="446"/>
      <c r="M5" s="362"/>
      <c r="N5" s="447"/>
      <c r="O5" s="49"/>
      <c r="P5" s="264" t="s">
        <v>5292</v>
      </c>
      <c r="Q5" s="449" t="s">
        <v>5296</v>
      </c>
    </row>
    <row r="6" spans="1:17" s="8" customFormat="1" ht="33.75">
      <c r="A6" s="253" t="str" cm="1">
        <f t="array" aca="1" ref="A6" ca="1">VLOOKUP(RIGHT(CELL("filename",$B3),LEN(CELL("filename",$B3))-FIND("]",CELL("filename",$B3))),'外部インタフェース一覧(計算用)'!$B:$G,6,FALSE)&amp;"_"&amp;$C6&amp;"_new"</f>
        <v>OTHER_INFO_2024_FORM_8000_2021_insurer_no_new</v>
      </c>
      <c r="B6" s="251">
        <v>3</v>
      </c>
      <c r="C6" s="324" t="s">
        <v>229</v>
      </c>
      <c r="D6" s="197" t="s">
        <v>5491</v>
      </c>
      <c r="E6" s="20" t="str">
        <f ca="1">IF($F6="-", "追加", VLOOKUP($A6, summary!$H:$O, 6, FALSE))</f>
        <v>insurer_no</v>
      </c>
      <c r="F6" s="20" t="str">
        <f ca="1">IF(VLOOKUP($A6, summary!$H:$O, 7, FALSE)="追加", "-", VLOOKUP($A6, summary!$H:$O, 7, FALSE))</f>
        <v>保険者番号</v>
      </c>
      <c r="G6" s="324" t="s">
        <v>5492</v>
      </c>
      <c r="H6" s="324" t="s">
        <v>5245</v>
      </c>
      <c r="I6" s="324">
        <v>6</v>
      </c>
      <c r="J6" s="324"/>
      <c r="K6" s="18" t="s">
        <v>5216</v>
      </c>
      <c r="L6" s="446"/>
      <c r="M6" s="362"/>
      <c r="N6" s="447"/>
      <c r="O6" s="49"/>
      <c r="P6" s="49"/>
      <c r="Q6" s="449" t="s">
        <v>5300</v>
      </c>
    </row>
    <row r="7" spans="1:17" s="8" customFormat="1" ht="45">
      <c r="A7" s="253" t="str" cm="1">
        <f t="array" aca="1" ref="A7" ca="1">VLOOKUP(RIGHT(CELL("filename",$B4),LEN(CELL("filename",$B4))-FIND("]",CELL("filename",$B4))),'外部インタフェース一覧(計算用)'!$B:$G,6,FALSE)&amp;"_"&amp;$C7&amp;"_new"</f>
        <v>OTHER_INFO_2024_FORM_8000_2021_insured_no_new</v>
      </c>
      <c r="B7" s="229">
        <v>4</v>
      </c>
      <c r="C7" s="324" t="s">
        <v>231</v>
      </c>
      <c r="D7" s="173" t="s">
        <v>5493</v>
      </c>
      <c r="E7" s="20" t="str">
        <f ca="1">IF($F7="-", "追加", VLOOKUP($A7, summary!$H:$O, 6, FALSE))</f>
        <v>insured_no</v>
      </c>
      <c r="F7" s="20" t="str">
        <f ca="1">IF(VLOOKUP($A7, summary!$H:$O, 7, FALSE)="追加", "-", VLOOKUP($A7, summary!$H:$O, 7, FALSE))</f>
        <v>被保険者番号</v>
      </c>
      <c r="G7" s="324" t="s">
        <v>5214</v>
      </c>
      <c r="H7" s="324" t="s">
        <v>5511</v>
      </c>
      <c r="I7" s="324">
        <v>10</v>
      </c>
      <c r="J7" s="324"/>
      <c r="K7" s="18" t="s">
        <v>5216</v>
      </c>
      <c r="L7" s="446"/>
      <c r="M7" s="362"/>
      <c r="N7" s="447"/>
      <c r="O7" s="264" t="s">
        <v>5228</v>
      </c>
      <c r="P7" s="264" t="s">
        <v>5292</v>
      </c>
      <c r="Q7" s="449" t="s">
        <v>5302</v>
      </c>
    </row>
    <row r="8" spans="1:17" s="8" customFormat="1" ht="67.5">
      <c r="A8" s="253" t="str" cm="1">
        <f t="array" aca="1" ref="A8" ca="1">VLOOKUP(RIGHT(CELL("filename",$B5),LEN(CELL("filename",$B5))-FIND("]",CELL("filename",$B5))),'外部インタフェース一覧(計算用)'!$B:$G,6,FALSE)&amp;"_"&amp;$C8&amp;"_new"</f>
        <v>OTHER_INFO_2024_FORM_8000_2021_external_system_management_number_new</v>
      </c>
      <c r="B8" s="251">
        <v>5</v>
      </c>
      <c r="C8" s="324" t="s">
        <v>227</v>
      </c>
      <c r="D8" s="173" t="s">
        <v>5494</v>
      </c>
      <c r="E8" s="20" t="str">
        <f ca="1">IF($F8="-", "追加", VLOOKUP($A8, summary!$H:$O, 6, FALSE))</f>
        <v>external_system_management_number</v>
      </c>
      <c r="F8" s="20" t="str">
        <f ca="1">IF(VLOOKUP($A8, summary!$H:$O, 7, FALSE)="追加", "-", VLOOKUP($A8, summary!$H:$O, 7, FALSE))</f>
        <v>外部システム管理番号</v>
      </c>
      <c r="G8" s="324" t="s">
        <v>5214</v>
      </c>
      <c r="H8" s="324" t="s">
        <v>5511</v>
      </c>
      <c r="I8" s="324">
        <v>150</v>
      </c>
      <c r="J8" s="324"/>
      <c r="K8" s="18" t="s">
        <v>5216</v>
      </c>
      <c r="L8" s="446"/>
      <c r="M8" s="362"/>
      <c r="N8" s="447"/>
      <c r="O8" s="264" t="s">
        <v>6979</v>
      </c>
      <c r="P8" s="49"/>
      <c r="Q8" s="449" t="s">
        <v>5305</v>
      </c>
    </row>
    <row r="9" spans="1:17" s="8" customFormat="1" ht="45">
      <c r="A9" s="253" t="str" cm="1">
        <f t="array" aca="1" ref="A9" ca="1">VLOOKUP(RIGHT(CELL("filename",$B6),LEN(CELL("filename",$B6))-FIND("]",CELL("filename",$B6))),'外部インタフェース一覧(計算用)'!$B:$G,6,FALSE)&amp;"_"&amp;$C9&amp;"_new"</f>
        <v>OTHER_INFO_2024_FORM_8000_2021_evaluate_date_01_new</v>
      </c>
      <c r="B9" s="251">
        <v>6</v>
      </c>
      <c r="C9" s="324" t="s">
        <v>6980</v>
      </c>
      <c r="D9" s="173" t="s">
        <v>6981</v>
      </c>
      <c r="E9" s="20" t="str">
        <f ca="1">IF($F9="-", "追加", VLOOKUP($A9, summary!$H:$O, 6, FALSE))</f>
        <v>evaluate_date_01</v>
      </c>
      <c r="F9" s="20" t="str">
        <f ca="1">IF(VLOOKUP($A9, summary!$H:$O, 7, FALSE)="追加", "-", VLOOKUP($A9, summary!$H:$O, 7, FALSE))</f>
        <v>各アセスメント様式情報　評価日</v>
      </c>
      <c r="G9" s="324" t="s">
        <v>5214</v>
      </c>
      <c r="H9" s="324" t="s">
        <v>5299</v>
      </c>
      <c r="I9" s="324">
        <v>8</v>
      </c>
      <c r="J9" s="324"/>
      <c r="K9" s="18"/>
      <c r="L9" s="318" t="s">
        <v>5519</v>
      </c>
      <c r="M9" s="362" t="s">
        <v>5249</v>
      </c>
      <c r="N9" s="93" t="s">
        <v>5324</v>
      </c>
      <c r="O9" s="45" t="s">
        <v>5816</v>
      </c>
      <c r="P9" s="45"/>
      <c r="Q9" s="285" t="s">
        <v>5521</v>
      </c>
    </row>
    <row r="10" spans="1:17" s="8" customFormat="1" ht="67.5">
      <c r="A10" s="253" t="str" cm="1">
        <f t="array" aca="1" ref="A10" ca="1">VLOOKUP(RIGHT(CELL("filename",$B7),LEN(CELL("filename",$B7))-FIND("]",CELL("filename",$B7))),'外部インタフェース一覧(計算用)'!$B:$G,6,FALSE)&amp;"_"&amp;$C10&amp;"_new"</f>
        <v>OTHER_INFO_2024_FORM_8000_2021_evaluate_method_new</v>
      </c>
      <c r="B10" s="251">
        <v>7</v>
      </c>
      <c r="C10" s="324" t="s">
        <v>6982</v>
      </c>
      <c r="D10" s="173" t="s">
        <v>6983</v>
      </c>
      <c r="E10" s="20" t="str">
        <f ca="1">IF($F10="-", "追加", VLOOKUP($A10, summary!$H:$O, 6, FALSE))</f>
        <v>evaluate_method</v>
      </c>
      <c r="F10" s="20" t="str">
        <f ca="1">IF(VLOOKUP($A10, summary!$H:$O, 7, FALSE)="追加", "-", VLOOKUP($A10, summary!$H:$O, 7, FALSE))</f>
        <v>各アセスメント様式情報　評価方法</v>
      </c>
      <c r="G10" s="324" t="s">
        <v>5214</v>
      </c>
      <c r="H10" s="324" t="s">
        <v>5299</v>
      </c>
      <c r="I10" s="324">
        <v>1</v>
      </c>
      <c r="J10" s="324"/>
      <c r="K10" s="18"/>
      <c r="L10" s="446"/>
      <c r="M10" s="362"/>
      <c r="N10" s="93" t="s">
        <v>6984</v>
      </c>
      <c r="O10" s="45" t="s">
        <v>5291</v>
      </c>
      <c r="P10" s="45"/>
      <c r="Q10" s="285" t="s">
        <v>5501</v>
      </c>
    </row>
    <row r="11" spans="1:17" s="8" customFormat="1" ht="236.25">
      <c r="A11" s="253" t="str" cm="1">
        <f t="array" aca="1" ref="A11" ca="1">VLOOKUP(RIGHT(CELL("filename",$B8),LEN(CELL("filename",$B8))-FIND("]",CELL("filename",$B8))),'外部インタフェース一覧(計算用)'!$B:$G,6,FALSE)&amp;"_"&amp;$C11&amp;"_new"</f>
        <v>OTHER_INFO_2024_FORM_8000_2021_bath_new</v>
      </c>
      <c r="B11" s="251">
        <v>8</v>
      </c>
      <c r="C11" s="324" t="s">
        <v>3744</v>
      </c>
      <c r="D11" s="173" t="s">
        <v>6985</v>
      </c>
      <c r="E11" s="20" t="str">
        <f ca="1">IF($F11="-", "追加", VLOOKUP($A11, summary!$H:$O, 6, FALSE))</f>
        <v>bath</v>
      </c>
      <c r="F11" s="20" t="str">
        <f ca="1">IF(VLOOKUP($A11, summary!$H:$O, 7, FALSE)="追加", "-", VLOOKUP($A11, summary!$H:$O, 7, FALSE))</f>
        <v>各アセスメント様式情報　入浴</v>
      </c>
      <c r="G11" s="324" t="s">
        <v>5214</v>
      </c>
      <c r="H11" s="324" t="s">
        <v>5299</v>
      </c>
      <c r="I11" s="324">
        <v>1</v>
      </c>
      <c r="J11" s="324"/>
      <c r="K11" s="18"/>
      <c r="L11" s="446"/>
      <c r="M11" s="362"/>
      <c r="N11" s="93" t="s">
        <v>6986</v>
      </c>
      <c r="O11" s="45" t="s">
        <v>6987</v>
      </c>
      <c r="P11" s="45"/>
      <c r="Q11" s="285" t="s">
        <v>5501</v>
      </c>
    </row>
    <row r="12" spans="1:17" s="8" customFormat="1" ht="123.75">
      <c r="A12" s="253" t="str" cm="1">
        <f t="array" aca="1" ref="A12" ca="1">VLOOKUP(RIGHT(CELL("filename",$B9),LEN(CELL("filename",$B9))-FIND("]",CELL("filename",$B9))),'外部インタフェース一覧(計算用)'!$B:$G,6,FALSE)&amp;"_"&amp;$C12&amp;"_new"</f>
        <v>OTHER_INFO_2024_FORM_8000_2021_urination_new</v>
      </c>
      <c r="B12" s="251">
        <v>9</v>
      </c>
      <c r="C12" s="324" t="s">
        <v>3746</v>
      </c>
      <c r="D12" s="173" t="s">
        <v>6988</v>
      </c>
      <c r="E12" s="20" t="str">
        <f ca="1">IF($F12="-", "追加", VLOOKUP($A12, summary!$H:$O, 6, FALSE))</f>
        <v>urination</v>
      </c>
      <c r="F12" s="20" t="str">
        <f ca="1">IF(VLOOKUP($A12, summary!$H:$O, 7, FALSE)="追加", "-", VLOOKUP($A12, summary!$H:$O, 7, FALSE))</f>
        <v>各アセスメント様式情報　排尿</v>
      </c>
      <c r="G12" s="324" t="s">
        <v>5214</v>
      </c>
      <c r="H12" s="324" t="s">
        <v>5299</v>
      </c>
      <c r="I12" s="324">
        <v>1</v>
      </c>
      <c r="J12" s="324"/>
      <c r="K12" s="18"/>
      <c r="L12" s="446"/>
      <c r="M12" s="362"/>
      <c r="N12" s="93" t="s">
        <v>6989</v>
      </c>
      <c r="O12" s="45" t="s">
        <v>6990</v>
      </c>
      <c r="P12" s="45"/>
      <c r="Q12" s="285" t="s">
        <v>5501</v>
      </c>
    </row>
    <row r="13" spans="1:17" s="8" customFormat="1" ht="123.75">
      <c r="A13" s="253" t="str" cm="1">
        <f t="array" aca="1" ref="A13" ca="1">VLOOKUP(RIGHT(CELL("filename",$B10),LEN(CELL("filename",$B10))-FIND("]",CELL("filename",$B10))),'外部インタフェース一覧(計算用)'!$B:$G,6,FALSE)&amp;"_"&amp;$C13&amp;"_new"</f>
        <v>OTHER_INFO_2024_FORM_8000_2021_defecation_new</v>
      </c>
      <c r="B13" s="251">
        <v>10</v>
      </c>
      <c r="C13" s="324" t="s">
        <v>3748</v>
      </c>
      <c r="D13" s="173" t="s">
        <v>6991</v>
      </c>
      <c r="E13" s="20" t="str">
        <f ca="1">IF($F13="-", "追加", VLOOKUP($A13, summary!$H:$O, 6, FALSE))</f>
        <v>defecation</v>
      </c>
      <c r="F13" s="20" t="str">
        <f ca="1">IF(VLOOKUP($A13, summary!$H:$O, 7, FALSE)="追加", "-", VLOOKUP($A13, summary!$H:$O, 7, FALSE))</f>
        <v>各アセスメント様式情報　排便</v>
      </c>
      <c r="G13" s="324" t="s">
        <v>5298</v>
      </c>
      <c r="H13" s="324" t="s">
        <v>5299</v>
      </c>
      <c r="I13" s="324">
        <v>1</v>
      </c>
      <c r="J13" s="324"/>
      <c r="K13" s="18"/>
      <c r="L13" s="446"/>
      <c r="M13" s="362"/>
      <c r="N13" s="93" t="s">
        <v>6989</v>
      </c>
      <c r="O13" s="45" t="s">
        <v>6992</v>
      </c>
      <c r="P13" s="45"/>
      <c r="Q13" s="285" t="s">
        <v>5501</v>
      </c>
    </row>
    <row r="14" spans="1:17" s="8" customFormat="1" ht="236.25">
      <c r="A14" s="253" t="str" cm="1">
        <f t="array" aca="1" ref="A14" ca="1">VLOOKUP(RIGHT(CELL("filename",$B11),LEN(CELL("filename",$B11))-FIND("]",CELL("filename",$B11))),'外部インタフェース一覧(計算用)'!$B:$G,6,FALSE)&amp;"_"&amp;$C14&amp;"_new"</f>
        <v>OTHER_INFO_2024_FORM_8000_2021_meal_support_new</v>
      </c>
      <c r="B14" s="251">
        <v>11</v>
      </c>
      <c r="C14" s="324" t="s">
        <v>6993</v>
      </c>
      <c r="D14" s="173" t="s">
        <v>6994</v>
      </c>
      <c r="E14" s="20" t="str">
        <f ca="1">IF($F14="-", "追加", VLOOKUP($A14, summary!$H:$O, 6, FALSE))</f>
        <v>meal_support</v>
      </c>
      <c r="F14" s="20" t="str">
        <f ca="1">IF(VLOOKUP($A14, summary!$H:$O, 7, FALSE)="追加", "-", VLOOKUP($A14, summary!$H:$O, 7, FALSE))</f>
        <v>各アセスメント様式情報　食事介助</v>
      </c>
      <c r="G14" s="324" t="s">
        <v>5298</v>
      </c>
      <c r="H14" s="324" t="s">
        <v>5299</v>
      </c>
      <c r="I14" s="324">
        <v>1</v>
      </c>
      <c r="J14" s="324"/>
      <c r="K14" s="18"/>
      <c r="L14" s="446"/>
      <c r="M14" s="362"/>
      <c r="N14" s="93" t="s">
        <v>6995</v>
      </c>
      <c r="O14" s="45" t="s">
        <v>6996</v>
      </c>
      <c r="P14" s="45"/>
      <c r="Q14" s="285" t="s">
        <v>5501</v>
      </c>
    </row>
    <row r="15" spans="1:17" s="8" customFormat="1" ht="236.25">
      <c r="A15" s="253" t="str" cm="1">
        <f t="array" aca="1" ref="A15" ca="1">VLOOKUP(RIGHT(CELL("filename",$B12),LEN(CELL("filename",$B12))-FIND("]",CELL("filename",$B12))),'外部インタフェース一覧(計算用)'!$B:$G,6,FALSE)&amp;"_"&amp;$C15&amp;"_new"</f>
        <v>OTHER_INFO_2024_FORM_8000_2021_changing_clothes_upper_body_new</v>
      </c>
      <c r="B15" s="251">
        <v>12</v>
      </c>
      <c r="C15" s="324" t="s">
        <v>3752</v>
      </c>
      <c r="D15" s="173" t="s">
        <v>6997</v>
      </c>
      <c r="E15" s="20" t="str">
        <f ca="1">IF($F15="-", "追加", VLOOKUP($A15, summary!$H:$O, 6, FALSE))</f>
        <v>changing_clothes_upper_body</v>
      </c>
      <c r="F15" s="20" t="str">
        <f ca="1">IF(VLOOKUP($A15, summary!$H:$O, 7, FALSE)="追加", "-", VLOOKUP($A15, summary!$H:$O, 7, FALSE))</f>
        <v>各アセスメント様式情報　更衣（上衣）</v>
      </c>
      <c r="G15" s="324" t="s">
        <v>5298</v>
      </c>
      <c r="H15" s="324" t="s">
        <v>5299</v>
      </c>
      <c r="I15" s="324">
        <v>1</v>
      </c>
      <c r="J15" s="324"/>
      <c r="K15" s="18"/>
      <c r="L15" s="446"/>
      <c r="M15" s="362"/>
      <c r="N15" s="93" t="s">
        <v>6995</v>
      </c>
      <c r="O15" s="45" t="s">
        <v>6998</v>
      </c>
      <c r="P15" s="45"/>
      <c r="Q15" s="285" t="s">
        <v>5501</v>
      </c>
    </row>
    <row r="16" spans="1:17" s="8" customFormat="1" ht="236.25">
      <c r="A16" s="253" t="str" cm="1">
        <f t="array" aca="1" ref="A16" ca="1">VLOOKUP(RIGHT(CELL("filename",$B13),LEN(CELL("filename",$B13))-FIND("]",CELL("filename",$B13))),'外部インタフェース一覧(計算用)'!$B:$G,6,FALSE)&amp;"_"&amp;$C16&amp;"_new"</f>
        <v>OTHER_INFO_2024_FORM_8000_2021_changing_clothes_lower_body_new</v>
      </c>
      <c r="B16" s="251">
        <v>13</v>
      </c>
      <c r="C16" s="324" t="s">
        <v>3754</v>
      </c>
      <c r="D16" s="173" t="s">
        <v>6999</v>
      </c>
      <c r="E16" s="20" t="str">
        <f ca="1">IF($F16="-", "追加", VLOOKUP($A16, summary!$H:$O, 6, FALSE))</f>
        <v>changing_clothes_lower_body</v>
      </c>
      <c r="F16" s="20" t="str">
        <f ca="1">IF(VLOOKUP($A16, summary!$H:$O, 7, FALSE)="追加", "-", VLOOKUP($A16, summary!$H:$O, 7, FALSE))</f>
        <v>各アセスメント様式情報　更衣（下衣）</v>
      </c>
      <c r="G16" s="324" t="s">
        <v>5298</v>
      </c>
      <c r="H16" s="324" t="s">
        <v>5299</v>
      </c>
      <c r="I16" s="324">
        <v>1</v>
      </c>
      <c r="J16" s="324"/>
      <c r="K16" s="18"/>
      <c r="L16" s="446"/>
      <c r="M16" s="362"/>
      <c r="N16" s="93" t="s">
        <v>6995</v>
      </c>
      <c r="O16" s="45" t="s">
        <v>7000</v>
      </c>
      <c r="P16" s="45"/>
      <c r="Q16" s="285" t="s">
        <v>5501</v>
      </c>
    </row>
    <row r="17" spans="1:17" s="8" customFormat="1" ht="123.75">
      <c r="A17" s="253" t="str" cm="1">
        <f t="array" aca="1" ref="A17" ca="1">VLOOKUP(RIGHT(CELL("filename",$B14),LEN(CELL("filename",$B14))-FIND("]",CELL("filename",$B14))),'外部インタフェース一覧(計算用)'!$B:$G,6,FALSE)&amp;"_"&amp;$C17&amp;"_new"</f>
        <v>OTHER_INFO_2024_FORM_8000_2021_personal_hygiene_new</v>
      </c>
      <c r="B17" s="251">
        <v>14</v>
      </c>
      <c r="C17" s="324" t="s">
        <v>3756</v>
      </c>
      <c r="D17" s="173" t="s">
        <v>7001</v>
      </c>
      <c r="E17" s="20" t="str">
        <f ca="1">IF($F17="-", "追加", VLOOKUP($A17, summary!$H:$O, 6, FALSE))</f>
        <v>personal_hygiene</v>
      </c>
      <c r="F17" s="20" t="str">
        <f ca="1">IF(VLOOKUP($A17, summary!$H:$O, 7, FALSE)="追加", "-", VLOOKUP($A17, summary!$H:$O, 7, FALSE))</f>
        <v>各アセスメント様式情報　個人衛生（洗顔・洗髪・爪切り）</v>
      </c>
      <c r="G17" s="324" t="s">
        <v>5298</v>
      </c>
      <c r="H17" s="324" t="s">
        <v>5299</v>
      </c>
      <c r="I17" s="324">
        <v>1</v>
      </c>
      <c r="J17" s="324"/>
      <c r="K17" s="18"/>
      <c r="L17" s="446"/>
      <c r="M17" s="362"/>
      <c r="N17" s="93" t="s">
        <v>7002</v>
      </c>
      <c r="O17" s="45" t="s">
        <v>7003</v>
      </c>
      <c r="P17" s="45"/>
      <c r="Q17" s="285" t="s">
        <v>5501</v>
      </c>
    </row>
    <row r="18" spans="1:17" s="8" customFormat="1" ht="90">
      <c r="A18" s="253" t="str" cm="1">
        <f t="array" aca="1" ref="A18" ca="1">VLOOKUP(RIGHT(CELL("filename",$B15),LEN(CELL("filename",$B15))-FIND("]",CELL("filename",$B15))),'外部インタフェース一覧(計算用)'!$B:$G,6,FALSE)&amp;"_"&amp;$C18&amp;"_new"</f>
        <v>OTHER_INFO_2024_FORM_8000_2021_personal_hygiene_[hair_styling]_new</v>
      </c>
      <c r="B18" s="251">
        <v>15</v>
      </c>
      <c r="C18" s="324" t="s">
        <v>7004</v>
      </c>
      <c r="D18" s="173" t="s">
        <v>7005</v>
      </c>
      <c r="E18" s="20" t="str">
        <f ca="1">IF($F18="-", "追加", VLOOKUP($A18, summary!$H:$O, 6, FALSE))</f>
        <v>personal_hygiene_[hair_styling]</v>
      </c>
      <c r="F18" s="20" t="str">
        <f ca="1">IF(VLOOKUP($A18, summary!$H:$O, 7, FALSE)="追加", "-", VLOOKUP($A18, summary!$H:$O, 7, FALSE))</f>
        <v>各アセスメント様式情報　個人衛生（整髪）</v>
      </c>
      <c r="G18" s="324" t="s">
        <v>5214</v>
      </c>
      <c r="H18" s="324" t="s">
        <v>5299</v>
      </c>
      <c r="I18" s="324">
        <v>1</v>
      </c>
      <c r="J18" s="324"/>
      <c r="K18" s="18"/>
      <c r="L18" s="446"/>
      <c r="M18" s="362"/>
      <c r="N18" s="93" t="s">
        <v>7006</v>
      </c>
      <c r="O18" s="45" t="s">
        <v>7007</v>
      </c>
      <c r="P18" s="45"/>
      <c r="Q18" s="285" t="s">
        <v>5501</v>
      </c>
    </row>
    <row r="19" spans="1:17" s="8" customFormat="1" ht="90">
      <c r="A19" s="253" t="str" cm="1">
        <f t="array" aca="1" ref="A19" ca="1">VLOOKUP(RIGHT(CELL("filename",$B16),LEN(CELL("filename",$B16))-FIND("]",CELL("filename",$B16))),'外部インタフェース一覧(計算用)'!$B:$G,6,FALSE)&amp;"_"&amp;$C19&amp;"_new"</f>
        <v>OTHER_INFO_2024_FORM_8000_2021_personal_hygiene_[face_wash]_new</v>
      </c>
      <c r="B19" s="251">
        <v>16</v>
      </c>
      <c r="C19" s="324" t="s">
        <v>7008</v>
      </c>
      <c r="D19" s="173" t="s">
        <v>7009</v>
      </c>
      <c r="E19" s="20" t="str">
        <f ca="1">IF($F19="-", "追加", VLOOKUP($A19, summary!$H:$O, 6, FALSE))</f>
        <v>personal_hygiene_[face_wash]</v>
      </c>
      <c r="F19" s="20" t="str">
        <f ca="1">IF(VLOOKUP($A19, summary!$H:$O, 7, FALSE)="追加", "-", VLOOKUP($A19, summary!$H:$O, 7, FALSE))</f>
        <v>各アセスメント様式情報　個人衛生（洗顔）</v>
      </c>
      <c r="G19" s="324" t="s">
        <v>5214</v>
      </c>
      <c r="H19" s="324" t="s">
        <v>5299</v>
      </c>
      <c r="I19" s="324">
        <v>1</v>
      </c>
      <c r="J19" s="324"/>
      <c r="K19" s="18"/>
      <c r="L19" s="446"/>
      <c r="M19" s="362"/>
      <c r="N19" s="93" t="s">
        <v>7006</v>
      </c>
      <c r="O19" s="45" t="s">
        <v>7010</v>
      </c>
      <c r="P19" s="45"/>
      <c r="Q19" s="285" t="s">
        <v>5501</v>
      </c>
    </row>
    <row r="20" spans="1:17" s="8" customFormat="1" ht="90">
      <c r="A20" s="253" t="str" cm="1">
        <f t="array" aca="1" ref="A20" ca="1">VLOOKUP(RIGHT(CELL("filename",$B17),LEN(CELL("filename",$B17))-FIND("]",CELL("filename",$B17))),'外部インタフェース一覧(計算用)'!$B:$G,6,FALSE)&amp;"_"&amp;$C20&amp;"_new"</f>
        <v>OTHER_INFO_2024_FORM_8000_2021_personal_hygiene_[nail_cutting]_new</v>
      </c>
      <c r="B20" s="251">
        <v>17</v>
      </c>
      <c r="C20" s="324" t="s">
        <v>7011</v>
      </c>
      <c r="D20" s="173" t="s">
        <v>7012</v>
      </c>
      <c r="E20" s="20" t="str">
        <f ca="1">IF($F20="-", "追加", VLOOKUP($A20, summary!$H:$O, 6, FALSE))</f>
        <v>personal_hygiene_[nail_cutting]</v>
      </c>
      <c r="F20" s="20" t="str">
        <f ca="1">IF(VLOOKUP($A20, summary!$H:$O, 7, FALSE)="追加", "-", VLOOKUP($A20, summary!$H:$O, 7, FALSE))</f>
        <v>各アセスメント様式情報　個人衛生（爪切り）</v>
      </c>
      <c r="G20" s="324" t="s">
        <v>5214</v>
      </c>
      <c r="H20" s="324" t="s">
        <v>5299</v>
      </c>
      <c r="I20" s="324">
        <v>1</v>
      </c>
      <c r="J20" s="324"/>
      <c r="K20" s="18"/>
      <c r="L20" s="446"/>
      <c r="M20" s="362"/>
      <c r="N20" s="93" t="s">
        <v>7006</v>
      </c>
      <c r="O20" s="45" t="s">
        <v>7013</v>
      </c>
      <c r="P20" s="45"/>
      <c r="Q20" s="285" t="s">
        <v>5501</v>
      </c>
    </row>
    <row r="21" spans="1:17" s="8" customFormat="1" ht="101.25">
      <c r="A21" s="253" t="str" cm="1">
        <f t="array" aca="1" ref="A21" ca="1">VLOOKUP(RIGHT(CELL("filename",$B18),LEN(CELL("filename",$B18))-FIND("]",CELL("filename",$B18))),'外部インタフェース一覧(計算用)'!$B:$G,6,FALSE)&amp;"_"&amp;$C21&amp;"_new"</f>
        <v>OTHER_INFO_2024_FORM_8000_2021_roll_over_new</v>
      </c>
      <c r="B21" s="251">
        <v>18</v>
      </c>
      <c r="C21" s="324" t="s">
        <v>3764</v>
      </c>
      <c r="D21" s="173" t="s">
        <v>7014</v>
      </c>
      <c r="E21" s="20" t="str">
        <f ca="1">IF($F21="-", "追加", VLOOKUP($A21, summary!$H:$O, 6, FALSE))</f>
        <v>roll_over</v>
      </c>
      <c r="F21" s="20" t="str">
        <f ca="1">IF(VLOOKUP($A21, summary!$H:$O, 7, FALSE)="追加", "-", VLOOKUP($A21, summary!$H:$O, 7, FALSE))</f>
        <v>各アセスメント様式情報　寝返り</v>
      </c>
      <c r="G21" s="324" t="s">
        <v>5298</v>
      </c>
      <c r="H21" s="324" t="s">
        <v>5299</v>
      </c>
      <c r="I21" s="324">
        <v>1</v>
      </c>
      <c r="J21" s="324"/>
      <c r="K21" s="18"/>
      <c r="L21" s="446"/>
      <c r="M21" s="362"/>
      <c r="N21" s="93" t="s">
        <v>7015</v>
      </c>
      <c r="O21" s="45" t="s">
        <v>7016</v>
      </c>
      <c r="P21" s="45"/>
      <c r="Q21" s="285" t="s">
        <v>5501</v>
      </c>
    </row>
    <row r="22" spans="1:17" s="8" customFormat="1" ht="123.75">
      <c r="A22" s="253" t="str" cm="1">
        <f t="array" aca="1" ref="A22" ca="1">VLOOKUP(RIGHT(CELL("filename",$B19),LEN(CELL("filename",$B19))-FIND("]",CELL("filename",$B19))),'外部インタフェース一覧(計算用)'!$B:$G,6,FALSE)&amp;"_"&amp;$C22&amp;"_new"</f>
        <v>OTHER_INFO_2024_FORM_8000_2021_sitting_continuous_new</v>
      </c>
      <c r="B22" s="251">
        <v>19</v>
      </c>
      <c r="C22" s="324" t="s">
        <v>7017</v>
      </c>
      <c r="D22" s="173" t="s">
        <v>7018</v>
      </c>
      <c r="E22" s="20" t="str">
        <f ca="1">IF($F22="-", "追加", VLOOKUP($A22, summary!$H:$O, 6, FALSE))</f>
        <v>sitting_continuous</v>
      </c>
      <c r="F22" s="20" t="str">
        <f ca="1">IF(VLOOKUP($A22, summary!$H:$O, 7, FALSE)="追加", "-", VLOOKUP($A22, summary!$H:$O, 7, FALSE))</f>
        <v>各アセスメント様式情報　座位の保持</v>
      </c>
      <c r="G22" s="324" t="s">
        <v>5298</v>
      </c>
      <c r="H22" s="324" t="s">
        <v>5299</v>
      </c>
      <c r="I22" s="324">
        <v>1</v>
      </c>
      <c r="J22" s="324"/>
      <c r="K22" s="18"/>
      <c r="L22" s="446"/>
      <c r="M22" s="362"/>
      <c r="N22" s="93" t="s">
        <v>7019</v>
      </c>
      <c r="O22" s="45" t="s">
        <v>7020</v>
      </c>
      <c r="P22" s="45"/>
      <c r="Q22" s="285" t="s">
        <v>5501</v>
      </c>
    </row>
    <row r="23" spans="1:17" s="8" customFormat="1" ht="101.25">
      <c r="A23" s="253" t="str" cm="1">
        <f t="array" aca="1" ref="A23" ca="1">VLOOKUP(RIGHT(CELL("filename",$B20),LEN(CELL("filename",$B20))-FIND("]",CELL("filename",$B20))),'外部インタフェース一覧(計算用)'!$B:$G,6,FALSE)&amp;"_"&amp;$C23&amp;"_new"</f>
        <v>OTHER_INFO_2024_FORM_8000_2021_standup_continuous_new</v>
      </c>
      <c r="B23" s="251">
        <v>20</v>
      </c>
      <c r="C23" s="324" t="s">
        <v>7021</v>
      </c>
      <c r="D23" s="173" t="s">
        <v>7022</v>
      </c>
      <c r="E23" s="20" t="str">
        <f ca="1">IF($F23="-", "追加", VLOOKUP($A23, summary!$H:$O, 6, FALSE))</f>
        <v>standup_continuous</v>
      </c>
      <c r="F23" s="20" t="str">
        <f ca="1">IF(VLOOKUP($A23, summary!$H:$O, 7, FALSE)="追加", "-", VLOOKUP($A23, summary!$H:$O, 7, FALSE))</f>
        <v>各アセスメント様式情報　立位の保持</v>
      </c>
      <c r="G23" s="324" t="s">
        <v>5298</v>
      </c>
      <c r="H23" s="324" t="s">
        <v>5299</v>
      </c>
      <c r="I23" s="324">
        <v>1</v>
      </c>
      <c r="J23" s="324"/>
      <c r="K23" s="18"/>
      <c r="L23" s="446"/>
      <c r="M23" s="362"/>
      <c r="N23" s="93" t="s">
        <v>7023</v>
      </c>
      <c r="O23" s="45" t="s">
        <v>7024</v>
      </c>
      <c r="P23" s="45"/>
      <c r="Q23" s="285" t="s">
        <v>5501</v>
      </c>
    </row>
    <row r="24" spans="1:17" s="8" customFormat="1" ht="45">
      <c r="A24" s="253" t="str" cm="1">
        <f t="array" aca="1" ref="A24" ca="1">VLOOKUP(RIGHT(CELL("filename",$B21),LEN(CELL("filename",$B21))-FIND("]",CELL("filename",$B21))),'外部インタフェース一覧(計算用)'!$B:$G,6,FALSE)&amp;"_"&amp;$C24&amp;"_new"</f>
        <v>OTHER_INFO_2024_FORM_8000_2021_evaluate_date_02_new</v>
      </c>
      <c r="B24" s="229">
        <v>21</v>
      </c>
      <c r="C24" s="324" t="s">
        <v>7025</v>
      </c>
      <c r="D24" s="173" t="s">
        <v>7026</v>
      </c>
      <c r="E24" s="20" t="str">
        <f ca="1">IF($F24="-", "追加", VLOOKUP($A24, summary!$H:$O, 6, FALSE))</f>
        <v>evaluate_date_02</v>
      </c>
      <c r="F24" s="20" t="str">
        <f ca="1">IF(VLOOKUP($A24, summary!$H:$O, 7, FALSE)="追加", "-", VLOOKUP($A24, summary!$H:$O, 7, FALSE))</f>
        <v>基本チェックリスト　評価日</v>
      </c>
      <c r="G24" s="324" t="s">
        <v>5214</v>
      </c>
      <c r="H24" s="324" t="s">
        <v>5299</v>
      </c>
      <c r="I24" s="324">
        <v>8</v>
      </c>
      <c r="J24" s="324"/>
      <c r="K24" s="18"/>
      <c r="L24" s="318" t="s">
        <v>5519</v>
      </c>
      <c r="M24" s="362" t="s">
        <v>5249</v>
      </c>
      <c r="N24" s="93" t="s">
        <v>5324</v>
      </c>
      <c r="O24" s="45" t="s">
        <v>5816</v>
      </c>
      <c r="P24" s="45"/>
      <c r="Q24" s="285" t="s">
        <v>5521</v>
      </c>
    </row>
    <row r="25" spans="1:17" s="8" customFormat="1" ht="45">
      <c r="A25" s="253" t="str" cm="1">
        <f t="array" aca="1" ref="A25" ca="1">VLOOKUP(RIGHT(CELL("filename",$B22),LEN(CELL("filename",$B22))-FIND("]",CELL("filename",$B22))),'外部インタフェース一覧(計算用)'!$B:$G,6,FALSE)&amp;"_"&amp;$C25&amp;"_new"</f>
        <v>OTHER_INFO_2024_FORM_8000_2021_go_out_by_bus_train_new</v>
      </c>
      <c r="B25" s="229">
        <v>22</v>
      </c>
      <c r="C25" s="324" t="s">
        <v>3773</v>
      </c>
      <c r="D25" s="173" t="s">
        <v>7027</v>
      </c>
      <c r="E25" s="20" t="str">
        <f ca="1">IF($F25="-", "追加", VLOOKUP($A25, summary!$H:$O, 6, FALSE))</f>
        <v>go_out_by_bus_train</v>
      </c>
      <c r="F25" s="20" t="str">
        <f ca="1">IF(VLOOKUP($A25, summary!$H:$O, 7, FALSE)="追加", "-", VLOOKUP($A25, summary!$H:$O, 7, FALSE))</f>
        <v>基本チェックリスト　バスや電車で、一人で外出していますか</v>
      </c>
      <c r="G25" s="324" t="s">
        <v>5214</v>
      </c>
      <c r="H25" s="324" t="s">
        <v>5299</v>
      </c>
      <c r="I25" s="324">
        <v>1</v>
      </c>
      <c r="J25" s="324"/>
      <c r="K25" s="18"/>
      <c r="L25" s="446"/>
      <c r="M25" s="362"/>
      <c r="N25" s="93" t="s">
        <v>7028</v>
      </c>
      <c r="O25" s="45" t="s">
        <v>5291</v>
      </c>
      <c r="P25" s="45"/>
      <c r="Q25" s="285" t="s">
        <v>5501</v>
      </c>
    </row>
    <row r="26" spans="1:17" s="8" customFormat="1" ht="45">
      <c r="A26" s="253" t="str" cm="1">
        <f t="array" aca="1" ref="A26" ca="1">VLOOKUP(RIGHT(CELL("filename",$B23),LEN(CELL("filename",$B23))-FIND("]",CELL("filename",$B23))),'外部インタフェース一覧(計算用)'!$B:$G,6,FALSE)&amp;"_"&amp;$C26&amp;"_new"</f>
        <v>OTHER_INFO_2024_FORM_8000_2021_go_shopping_daily_good_new</v>
      </c>
      <c r="B26" s="229">
        <v>23</v>
      </c>
      <c r="C26" s="324" t="s">
        <v>3775</v>
      </c>
      <c r="D26" s="173" t="s">
        <v>7029</v>
      </c>
      <c r="E26" s="20" t="str">
        <f ca="1">IF($F26="-", "追加", VLOOKUP($A26, summary!$H:$O, 6, FALSE))</f>
        <v>go_shopping_daily_good</v>
      </c>
      <c r="F26" s="20" t="str">
        <f ca="1">IF(VLOOKUP($A26, summary!$H:$O, 7, FALSE)="追加", "-", VLOOKUP($A26, summary!$H:$O, 7, FALSE))</f>
        <v>基本チェックリスト　日用品の買い物をしていますか</v>
      </c>
      <c r="G26" s="324" t="s">
        <v>5214</v>
      </c>
      <c r="H26" s="324" t="s">
        <v>5299</v>
      </c>
      <c r="I26" s="324">
        <v>1</v>
      </c>
      <c r="J26" s="324"/>
      <c r="K26" s="18"/>
      <c r="L26" s="446"/>
      <c r="M26" s="362"/>
      <c r="N26" s="93" t="s">
        <v>7028</v>
      </c>
      <c r="O26" s="45" t="s">
        <v>5291</v>
      </c>
      <c r="P26" s="45"/>
      <c r="Q26" s="285" t="s">
        <v>5501</v>
      </c>
    </row>
    <row r="27" spans="1:17" s="8" customFormat="1" ht="45">
      <c r="A27" s="253" t="str" cm="1">
        <f t="array" aca="1" ref="A27" ca="1">VLOOKUP(RIGHT(CELL("filename",$B24),LEN(CELL("filename",$B24))-FIND("]",CELL("filename",$B24))),'外部インタフェース一覧(計算用)'!$B:$G,6,FALSE)&amp;"_"&amp;$C27&amp;"_new"</f>
        <v>OTHER_INFO_2024_FORM_8000_2021_deposit_withdraw_money_new</v>
      </c>
      <c r="B27" s="229">
        <v>24</v>
      </c>
      <c r="C27" s="324" t="s">
        <v>3777</v>
      </c>
      <c r="D27" s="173" t="s">
        <v>7030</v>
      </c>
      <c r="E27" s="20" t="str">
        <f ca="1">IF($F27="-", "追加", VLOOKUP($A27, summary!$H:$O, 6, FALSE))</f>
        <v>deposit_withdraw_money</v>
      </c>
      <c r="F27" s="20" t="str">
        <f ca="1">IF(VLOOKUP($A27, summary!$H:$O, 7, FALSE)="追加", "-", VLOOKUP($A27, summary!$H:$O, 7, FALSE))</f>
        <v>基本チェックリスト　預貯金の出し入れをしていますか</v>
      </c>
      <c r="G27" s="324" t="s">
        <v>5214</v>
      </c>
      <c r="H27" s="324" t="s">
        <v>5299</v>
      </c>
      <c r="I27" s="324">
        <v>1</v>
      </c>
      <c r="J27" s="324"/>
      <c r="K27" s="18"/>
      <c r="L27" s="446"/>
      <c r="M27" s="362"/>
      <c r="N27" s="93" t="s">
        <v>7028</v>
      </c>
      <c r="O27" s="45" t="s">
        <v>5291</v>
      </c>
      <c r="P27" s="45"/>
      <c r="Q27" s="285" t="s">
        <v>5501</v>
      </c>
    </row>
    <row r="28" spans="1:17" s="8" customFormat="1" ht="45">
      <c r="A28" s="253" t="str" cm="1">
        <f t="array" aca="1" ref="A28" ca="1">VLOOKUP(RIGHT(CELL("filename",$B25),LEN(CELL("filename",$B25))-FIND("]",CELL("filename",$B25))),'外部インタフェース一覧(計算用)'!$B:$G,6,FALSE)&amp;"_"&amp;$C28&amp;"_new"</f>
        <v>OTHER_INFO_2024_FORM_8000_2021_visit_friend_new</v>
      </c>
      <c r="B28" s="229">
        <v>25</v>
      </c>
      <c r="C28" s="324" t="s">
        <v>3779</v>
      </c>
      <c r="D28" s="173" t="s">
        <v>7031</v>
      </c>
      <c r="E28" s="20" t="str">
        <f ca="1">IF($F28="-", "追加", VLOOKUP($A28, summary!$H:$O, 6, FALSE))</f>
        <v>visit_friend</v>
      </c>
      <c r="F28" s="20" t="str">
        <f ca="1">IF(VLOOKUP($A28, summary!$H:$O, 7, FALSE)="追加", "-", VLOOKUP($A28, summary!$H:$O, 7, FALSE))</f>
        <v>基本チェックリスト　友人の家を訪ねていますか</v>
      </c>
      <c r="G28" s="324" t="s">
        <v>5214</v>
      </c>
      <c r="H28" s="324" t="s">
        <v>5299</v>
      </c>
      <c r="I28" s="324">
        <v>1</v>
      </c>
      <c r="J28" s="324"/>
      <c r="K28" s="18"/>
      <c r="L28" s="446"/>
      <c r="M28" s="362"/>
      <c r="N28" s="93" t="s">
        <v>7028</v>
      </c>
      <c r="O28" s="45" t="s">
        <v>5291</v>
      </c>
      <c r="P28" s="45"/>
      <c r="Q28" s="285" t="s">
        <v>5501</v>
      </c>
    </row>
    <row r="29" spans="1:17" s="8" customFormat="1" ht="45">
      <c r="A29" s="253" t="str" cm="1">
        <f t="array" aca="1" ref="A29" ca="1">VLOOKUP(RIGHT(CELL("filename",$B26),LEN(CELL("filename",$B26))-FIND("]",CELL("filename",$B26))),'外部インタフェース一覧(計算用)'!$B:$G,6,FALSE)&amp;"_"&amp;$C29&amp;"_new"</f>
        <v>OTHER_INFO_2024_FORM_8000_2021_discuss_with_family_or_friend_new</v>
      </c>
      <c r="B29" s="229">
        <v>26</v>
      </c>
      <c r="C29" s="324" t="s">
        <v>3781</v>
      </c>
      <c r="D29" s="173" t="s">
        <v>7032</v>
      </c>
      <c r="E29" s="20" t="str">
        <f ca="1">IF($F29="-", "追加", VLOOKUP($A29, summary!$H:$O, 6, FALSE))</f>
        <v>discuss_with_family_or_friend</v>
      </c>
      <c r="F29" s="20" t="str">
        <f ca="1">IF(VLOOKUP($A29, summary!$H:$O, 7, FALSE)="追加", "-", VLOOKUP($A29, summary!$H:$O, 7, FALSE))</f>
        <v>基本チェックリスト　家族や友人の相談にのっていますか</v>
      </c>
      <c r="G29" s="324" t="s">
        <v>5214</v>
      </c>
      <c r="H29" s="324" t="s">
        <v>5299</v>
      </c>
      <c r="I29" s="324">
        <v>1</v>
      </c>
      <c r="J29" s="324"/>
      <c r="K29" s="18"/>
      <c r="L29" s="446"/>
      <c r="M29" s="362"/>
      <c r="N29" s="93" t="s">
        <v>7028</v>
      </c>
      <c r="O29" s="45" t="s">
        <v>5291</v>
      </c>
      <c r="P29" s="45"/>
      <c r="Q29" s="285" t="s">
        <v>5501</v>
      </c>
    </row>
    <row r="30" spans="1:17" s="8" customFormat="1" ht="45">
      <c r="A30" s="253" t="str" cm="1">
        <f t="array" aca="1" ref="A30" ca="1">VLOOKUP(RIGHT(CELL("filename",$B27),LEN(CELL("filename",$B27))-FIND("]",CELL("filename",$B27))),'外部インタフェース一覧(計算用)'!$B:$G,6,FALSE)&amp;"_"&amp;$C30&amp;"_new"</f>
        <v>OTHER_INFO_2024_FORM_8000_2021_climb_stair_without_handrails_or_walls_new</v>
      </c>
      <c r="B30" s="229">
        <v>27</v>
      </c>
      <c r="C30" s="324" t="s">
        <v>7033</v>
      </c>
      <c r="D30" s="173" t="s">
        <v>7034</v>
      </c>
      <c r="E30" s="20" t="str">
        <f ca="1">IF($F30="-", "追加", VLOOKUP($A30, summary!$H:$O, 6, FALSE))</f>
        <v>climb_stair_without_handrails_or_walls</v>
      </c>
      <c r="F30" s="20" t="str">
        <f ca="1">IF(VLOOKUP($A30, summary!$H:$O, 7, FALSE)="追加", "-", VLOOKUP($A30, summary!$H:$O, 7, FALSE))</f>
        <v>基本チェックリスト　階段を手すりや壁をつたわらずに昇っていますか</v>
      </c>
      <c r="G30" s="324" t="s">
        <v>5214</v>
      </c>
      <c r="H30" s="324" t="s">
        <v>5299</v>
      </c>
      <c r="I30" s="324">
        <v>1</v>
      </c>
      <c r="J30" s="324"/>
      <c r="K30" s="18"/>
      <c r="L30" s="446"/>
      <c r="M30" s="362"/>
      <c r="N30" s="93" t="s">
        <v>7028</v>
      </c>
      <c r="O30" s="45" t="s">
        <v>5291</v>
      </c>
      <c r="P30" s="45"/>
      <c r="Q30" s="285" t="s">
        <v>5501</v>
      </c>
    </row>
    <row r="31" spans="1:17" s="8" customFormat="1" ht="56.25">
      <c r="A31" s="253" t="str" cm="1">
        <f t="array" aca="1" ref="A31" ca="1">VLOOKUP(RIGHT(CELL("filename",$B28),LEN(CELL("filename",$B28))-FIND("]",CELL("filename",$B28))),'外部インタフェース一覧(計算用)'!$B:$G,6,FALSE)&amp;"_"&amp;$C31&amp;"_new"</f>
        <v>OTHER_INFO_2024_FORM_8000_2021_standup_from_chair_without_grab_anything_new</v>
      </c>
      <c r="B31" s="229">
        <f>MAX($B$4:B30)+1</f>
        <v>28</v>
      </c>
      <c r="C31" s="324" t="s">
        <v>3785</v>
      </c>
      <c r="D31" s="173" t="s">
        <v>7035</v>
      </c>
      <c r="E31" s="20" t="str">
        <f ca="1">IF($F31="-", "追加", VLOOKUP($A31, summary!$H:$O, 6, FALSE))</f>
        <v>standup_from_chair_without_grab_anything</v>
      </c>
      <c r="F31" s="20" t="str">
        <f ca="1">IF(VLOOKUP($A31, summary!$H:$O, 7, FALSE)="追加", "-", VLOOKUP($A31, summary!$H:$O, 7, FALSE))</f>
        <v>基本チェックリスト　椅子に座った状態から何もつかまらずに立ち上がっています</v>
      </c>
      <c r="G31" s="324" t="s">
        <v>5214</v>
      </c>
      <c r="H31" s="324" t="s">
        <v>5299</v>
      </c>
      <c r="I31" s="324">
        <v>1</v>
      </c>
      <c r="J31" s="324"/>
      <c r="K31" s="18"/>
      <c r="L31" s="446"/>
      <c r="M31" s="362"/>
      <c r="N31" s="93" t="s">
        <v>7028</v>
      </c>
      <c r="O31" s="45" t="s">
        <v>5291</v>
      </c>
      <c r="P31" s="45"/>
      <c r="Q31" s="285" t="s">
        <v>5501</v>
      </c>
    </row>
    <row r="32" spans="1:17" s="8" customFormat="1" ht="45">
      <c r="A32" s="253" t="str" cm="1">
        <f t="array" aca="1" ref="A32" ca="1">VLOOKUP(RIGHT(CELL("filename",$B29),LEN(CELL("filename",$B29))-FIND("]",CELL("filename",$B29))),'外部インタフェース一覧(計算用)'!$B:$G,6,FALSE)&amp;"_"&amp;$C32&amp;"_new"</f>
        <v>OTHER_INFO_2024_FORM_8000_2021_walk_in_15min_new</v>
      </c>
      <c r="B32" s="229">
        <f>MAX($B$4:B31)+1</f>
        <v>29</v>
      </c>
      <c r="C32" s="324" t="s">
        <v>3787</v>
      </c>
      <c r="D32" s="173" t="s">
        <v>7036</v>
      </c>
      <c r="E32" s="20" t="str">
        <f ca="1">IF($F32="-", "追加", VLOOKUP($A32, summary!$H:$O, 6, FALSE))</f>
        <v>walk_in_15min</v>
      </c>
      <c r="F32" s="20" t="str">
        <f ca="1">IF(VLOOKUP($A32, summary!$H:$O, 7, FALSE)="追加", "-", VLOOKUP($A32, summary!$H:$O, 7, FALSE))</f>
        <v>基本チェックリスト　15分位続けて歩いていますか</v>
      </c>
      <c r="G32" s="324" t="s">
        <v>5214</v>
      </c>
      <c r="H32" s="324" t="s">
        <v>5299</v>
      </c>
      <c r="I32" s="324">
        <v>1</v>
      </c>
      <c r="J32" s="324"/>
      <c r="K32" s="18"/>
      <c r="L32" s="446"/>
      <c r="M32" s="362"/>
      <c r="N32" s="93" t="s">
        <v>7028</v>
      </c>
      <c r="O32" s="45" t="s">
        <v>5291</v>
      </c>
      <c r="P32" s="45"/>
      <c r="Q32" s="285" t="s">
        <v>5501</v>
      </c>
    </row>
    <row r="33" spans="1:17" s="8" customFormat="1" ht="45">
      <c r="A33" s="253" t="str" cm="1">
        <f t="array" aca="1" ref="A33" ca="1">VLOOKUP(RIGHT(CELL("filename",$B30),LEN(CELL("filename",$B30))-FIND("]",CELL("filename",$B30))),'外部インタフェース一覧(計算用)'!$B:$G,6,FALSE)&amp;"_"&amp;$C33&amp;"_new"</f>
        <v>OTHER_INFO_2024_FORM_8000_2021_fallen_in_1_year_past_new</v>
      </c>
      <c r="B33" s="229">
        <f>MAX($B$4:B32)+1</f>
        <v>30</v>
      </c>
      <c r="C33" s="324" t="s">
        <v>3789</v>
      </c>
      <c r="D33" s="173" t="s">
        <v>7037</v>
      </c>
      <c r="E33" s="20" t="str">
        <f ca="1">IF($F33="-", "追加", VLOOKUP($A33, summary!$H:$O, 6, FALSE))</f>
        <v>fallen_in_1_year_past</v>
      </c>
      <c r="F33" s="20" t="str">
        <f ca="1">IF(VLOOKUP($A33, summary!$H:$O, 7, FALSE)="追加", "-", VLOOKUP($A33, summary!$H:$O, 7, FALSE))</f>
        <v>基本チェックリスト　この1年間に転んだことがありますか</v>
      </c>
      <c r="G33" s="324" t="s">
        <v>5214</v>
      </c>
      <c r="H33" s="324" t="s">
        <v>5299</v>
      </c>
      <c r="I33" s="324">
        <v>1</v>
      </c>
      <c r="J33" s="324"/>
      <c r="K33" s="18"/>
      <c r="L33" s="446"/>
      <c r="M33" s="362"/>
      <c r="N33" s="93" t="s">
        <v>7038</v>
      </c>
      <c r="O33" s="45" t="s">
        <v>5291</v>
      </c>
      <c r="P33" s="45"/>
      <c r="Q33" s="285" t="s">
        <v>5501</v>
      </c>
    </row>
    <row r="34" spans="1:17" s="8" customFormat="1" ht="45">
      <c r="A34" s="253" t="str" cm="1">
        <f t="array" aca="1" ref="A34" ca="1">VLOOKUP(RIGHT(CELL("filename",$B31),LEN(CELL("filename",$B31))-FIND("]",CELL("filename",$B31))),'外部インタフェース一覧(計算用)'!$B:$G,6,FALSE)&amp;"_"&amp;$C34&amp;"_new"</f>
        <v>OTHER_INFO_2024_FORM_8000_2021_afraid_of_falling_new</v>
      </c>
      <c r="B34" s="229">
        <f>MAX($B$4:B33)+1</f>
        <v>31</v>
      </c>
      <c r="C34" s="324" t="s">
        <v>3791</v>
      </c>
      <c r="D34" s="173" t="s">
        <v>7039</v>
      </c>
      <c r="E34" s="20" t="str">
        <f ca="1">IF($F34="-", "追加", VLOOKUP($A34, summary!$H:$O, 6, FALSE))</f>
        <v>afraid_of_falling</v>
      </c>
      <c r="F34" s="20" t="str">
        <f ca="1">IF(VLOOKUP($A34, summary!$H:$O, 7, FALSE)="追加", "-", VLOOKUP($A34, summary!$H:$O, 7, FALSE))</f>
        <v>基本チェックリスト　転倒に対する不安は大きいですか</v>
      </c>
      <c r="G34" s="324" t="s">
        <v>5214</v>
      </c>
      <c r="H34" s="324" t="s">
        <v>5299</v>
      </c>
      <c r="I34" s="324">
        <v>1</v>
      </c>
      <c r="J34" s="324"/>
      <c r="K34" s="18"/>
      <c r="L34" s="446"/>
      <c r="M34" s="362"/>
      <c r="N34" s="93" t="s">
        <v>7038</v>
      </c>
      <c r="O34" s="45" t="s">
        <v>5291</v>
      </c>
      <c r="P34" s="45"/>
      <c r="Q34" s="285" t="s">
        <v>5501</v>
      </c>
    </row>
    <row r="35" spans="1:17" s="8" customFormat="1" ht="56.25">
      <c r="A35" s="253" t="str" cm="1">
        <f t="array" aca="1" ref="A35" ca="1">VLOOKUP(RIGHT(CELL("filename",$B32),LEN(CELL("filename",$B32))-FIND("]",CELL("filename",$B32))),'外部インタフェース一覧(計算用)'!$B:$G,6,FALSE)&amp;"_"&amp;$C35&amp;"_new"</f>
        <v>OTHER_INFO_2024_FORM_8000_2021_weight_loss_2_to_3_kg_over_6months_new</v>
      </c>
      <c r="B35" s="229">
        <f>MAX($B$4:B34)+1</f>
        <v>32</v>
      </c>
      <c r="C35" s="324" t="s">
        <v>3793</v>
      </c>
      <c r="D35" s="173" t="s">
        <v>7040</v>
      </c>
      <c r="E35" s="20" t="str">
        <f ca="1">IF($F35="-", "追加", VLOOKUP($A35, summary!$H:$O, 6, FALSE))</f>
        <v>weight_loss_2_to_3_kg_over_6months</v>
      </c>
      <c r="F35" s="20" t="str">
        <f ca="1">IF(VLOOKUP($A35, summary!$H:$O, 7, FALSE)="追加", "-", VLOOKUP($A35, summary!$H:$O, 7, FALSE))</f>
        <v>基本チェックリスト　6ヶ月間で2kgから3kg以上の体重減少がありましたか</v>
      </c>
      <c r="G35" s="324" t="s">
        <v>5214</v>
      </c>
      <c r="H35" s="324" t="s">
        <v>5299</v>
      </c>
      <c r="I35" s="324">
        <v>1</v>
      </c>
      <c r="J35" s="324"/>
      <c r="K35" s="18"/>
      <c r="L35" s="446"/>
      <c r="M35" s="362"/>
      <c r="N35" s="93" t="s">
        <v>7038</v>
      </c>
      <c r="O35" s="45" t="s">
        <v>5291</v>
      </c>
      <c r="P35" s="45"/>
      <c r="Q35" s="285" t="s">
        <v>5501</v>
      </c>
    </row>
    <row r="36" spans="1:17" s="8" customFormat="1" ht="33.75">
      <c r="A36" s="253" t="str" cm="1">
        <f t="array" aca="1" ref="A36" ca="1">VLOOKUP(RIGHT(CELL("filename",$B33),LEN(CELL("filename",$B33))-FIND("]",CELL("filename",$B33))),'外部インタフェース一覧(計算用)'!$B:$G,6,FALSE)&amp;"_"&amp;$C36&amp;"_new"</f>
        <v>OTHER_INFO_2024_FORM_8000_2021_height_new</v>
      </c>
      <c r="B36" s="229">
        <f>MAX($B$4:B35)+1</f>
        <v>33</v>
      </c>
      <c r="C36" s="324" t="s">
        <v>318</v>
      </c>
      <c r="D36" s="173" t="s">
        <v>7041</v>
      </c>
      <c r="E36" s="20" t="str">
        <f ca="1">IF($F36="-", "追加", VLOOKUP($A36, summary!$H:$O, 6, FALSE))</f>
        <v>height</v>
      </c>
      <c r="F36" s="20" t="str">
        <f ca="1">IF(VLOOKUP($A36, summary!$H:$O, 7, FALSE)="追加", "-", VLOOKUP($A36, summary!$H:$O, 7, FALSE))</f>
        <v>基本チェックリスト　身長（cm）</v>
      </c>
      <c r="G36" s="324" t="s">
        <v>5386</v>
      </c>
      <c r="H36" s="324" t="s">
        <v>5299</v>
      </c>
      <c r="I36" s="324">
        <v>3</v>
      </c>
      <c r="J36" s="324">
        <v>1</v>
      </c>
      <c r="K36" s="18"/>
      <c r="L36" s="446"/>
      <c r="M36" s="362"/>
      <c r="N36" s="93" t="s">
        <v>5324</v>
      </c>
      <c r="O36" s="45" t="s">
        <v>7042</v>
      </c>
      <c r="P36" s="45"/>
      <c r="Q36" s="285" t="s">
        <v>5363</v>
      </c>
    </row>
    <row r="37" spans="1:17" s="8" customFormat="1" ht="33.75">
      <c r="A37" s="253" t="str" cm="1">
        <f t="array" aca="1" ref="A37" ca="1">VLOOKUP(RIGHT(CELL("filename",$B34),LEN(CELL("filename",$B34))-FIND("]",CELL("filename",$B34))),'外部インタフェース一覧(計算用)'!$B:$G,6,FALSE)&amp;"_"&amp;$C37&amp;"_new"</f>
        <v>OTHER_INFO_2024_FORM_8000_2021_weight_new</v>
      </c>
      <c r="B37" s="229">
        <f>MAX($B$4:B36)+1</f>
        <v>34</v>
      </c>
      <c r="C37" s="324" t="s">
        <v>320</v>
      </c>
      <c r="D37" s="173" t="s">
        <v>7043</v>
      </c>
      <c r="E37" s="20" t="str">
        <f ca="1">IF($F37="-", "追加", VLOOKUP($A37, summary!$H:$O, 6, FALSE))</f>
        <v>weight</v>
      </c>
      <c r="F37" s="20" t="str">
        <f ca="1">IF(VLOOKUP($A37, summary!$H:$O, 7, FALSE)="追加", "-", VLOOKUP($A37, summary!$H:$O, 7, FALSE))</f>
        <v>基本チェックリスト　体重（kg）</v>
      </c>
      <c r="G37" s="324" t="s">
        <v>5386</v>
      </c>
      <c r="H37" s="324" t="s">
        <v>5299</v>
      </c>
      <c r="I37" s="324">
        <v>3</v>
      </c>
      <c r="J37" s="324">
        <v>1</v>
      </c>
      <c r="K37" s="18"/>
      <c r="L37" s="446"/>
      <c r="M37" s="362"/>
      <c r="N37" s="93" t="s">
        <v>5324</v>
      </c>
      <c r="O37" s="45" t="s">
        <v>5366</v>
      </c>
      <c r="P37" s="45"/>
      <c r="Q37" s="285" t="s">
        <v>5367</v>
      </c>
    </row>
    <row r="38" spans="1:17" s="8" customFormat="1" ht="56.25">
      <c r="A38" s="253" t="str" cm="1">
        <f t="array" aca="1" ref="A38" ca="1">VLOOKUP(RIGHT(CELL("filename",$B35),LEN(CELL("filename",$B35))-FIND("]",CELL("filename",$B35))),'外部インタフェース一覧(計算用)'!$B:$G,6,FALSE)&amp;"_"&amp;$C38&amp;"_new"</f>
        <v>OTHER_INFO_2024_FORM_8000_2021_difficult_to_eat_hard_food_than_half_a_year_ago_new</v>
      </c>
      <c r="B38" s="229">
        <f>MAX($B$4:B37)+1</f>
        <v>35</v>
      </c>
      <c r="C38" s="324" t="s">
        <v>3798</v>
      </c>
      <c r="D38" s="173" t="s">
        <v>7044</v>
      </c>
      <c r="E38" s="20" t="str">
        <f ca="1">IF($F38="-", "追加", VLOOKUP($A38, summary!$H:$O, 6, FALSE))</f>
        <v>difficult_to_eat_hard_food_than_half_a_year_ago</v>
      </c>
      <c r="F38" s="20" t="str">
        <f ca="1">IF(VLOOKUP($A38, summary!$H:$O, 7, FALSE)="追加", "-", VLOOKUP($A38, summary!$H:$O, 7, FALSE))</f>
        <v>基本チェックリスト　半年前に比べて固いものが食べにくくなりましたか</v>
      </c>
      <c r="G38" s="324" t="s">
        <v>5214</v>
      </c>
      <c r="H38" s="324" t="s">
        <v>5299</v>
      </c>
      <c r="I38" s="324">
        <v>1</v>
      </c>
      <c r="J38" s="324"/>
      <c r="K38" s="18"/>
      <c r="L38" s="446"/>
      <c r="M38" s="362"/>
      <c r="N38" s="93" t="s">
        <v>7038</v>
      </c>
      <c r="O38" s="45" t="s">
        <v>5291</v>
      </c>
      <c r="P38" s="45"/>
      <c r="Q38" s="285" t="s">
        <v>5501</v>
      </c>
    </row>
    <row r="39" spans="1:17" s="8" customFormat="1" ht="45">
      <c r="A39" s="253" t="str" cm="1">
        <f t="array" aca="1" ref="A39" ca="1">VLOOKUP(RIGHT(CELL("filename",$B36),LEN(CELL("filename",$B36))-FIND("]",CELL("filename",$B36))),'外部インタフェース一覧(計算用)'!$B:$G,6,FALSE)&amp;"_"&amp;$C39&amp;"_new"</f>
        <v>OTHER_INFO_2024_FORM_8000_2021_choked_by_tea_or_soup_new</v>
      </c>
      <c r="B39" s="229">
        <f>MAX($B$4:B38)+1</f>
        <v>36</v>
      </c>
      <c r="C39" s="324" t="s">
        <v>3800</v>
      </c>
      <c r="D39" s="173" t="s">
        <v>7045</v>
      </c>
      <c r="E39" s="20" t="str">
        <f ca="1">IF($F39="-", "追加", VLOOKUP($A39, summary!$H:$O, 6, FALSE))</f>
        <v>choked_by_tea_or_soup</v>
      </c>
      <c r="F39" s="20" t="str">
        <f ca="1">IF(VLOOKUP($A39, summary!$H:$O, 7, FALSE)="追加", "-", VLOOKUP($A39, summary!$H:$O, 7, FALSE))</f>
        <v>基本チェックリスト　お茶や汁物等でむせることがありますか</v>
      </c>
      <c r="G39" s="324" t="s">
        <v>5214</v>
      </c>
      <c r="H39" s="324" t="s">
        <v>5299</v>
      </c>
      <c r="I39" s="324">
        <v>1</v>
      </c>
      <c r="J39" s="324"/>
      <c r="K39" s="18"/>
      <c r="L39" s="446"/>
      <c r="M39" s="362"/>
      <c r="N39" s="93" t="s">
        <v>7038</v>
      </c>
      <c r="O39" s="45" t="s">
        <v>5291</v>
      </c>
      <c r="P39" s="45"/>
      <c r="Q39" s="285" t="s">
        <v>5501</v>
      </c>
    </row>
    <row r="40" spans="1:17" s="8" customFormat="1" ht="45">
      <c r="A40" s="253" t="str" cm="1">
        <f t="array" aca="1" ref="A40" ca="1">VLOOKUP(RIGHT(CELL("filename",$B37),LEN(CELL("filename",$B37))-FIND("]",CELL("filename",$B37))),'外部インタフェース一覧(計算用)'!$B:$G,6,FALSE)&amp;"_"&amp;$C40&amp;"_new"</f>
        <v>OTHER_INFO_2024_FORM_8000_2021_care_about_thirst_new</v>
      </c>
      <c r="B40" s="229">
        <f>MAX($B$4:B39)+1</f>
        <v>37</v>
      </c>
      <c r="C40" s="324" t="s">
        <v>3802</v>
      </c>
      <c r="D40" s="173" t="s">
        <v>7046</v>
      </c>
      <c r="E40" s="20" t="str">
        <f ca="1">IF($F40="-", "追加", VLOOKUP($A40, summary!$H:$O, 6, FALSE))</f>
        <v>care_about_thirst</v>
      </c>
      <c r="F40" s="20" t="str">
        <f ca="1">IF(VLOOKUP($A40, summary!$H:$O, 7, FALSE)="追加", "-", VLOOKUP($A40, summary!$H:$O, 7, FALSE))</f>
        <v>基本チェックリスト　口の渇きが気になりますか</v>
      </c>
      <c r="G40" s="324" t="s">
        <v>5214</v>
      </c>
      <c r="H40" s="324" t="s">
        <v>5299</v>
      </c>
      <c r="I40" s="324">
        <v>1</v>
      </c>
      <c r="J40" s="324"/>
      <c r="K40" s="18"/>
      <c r="L40" s="446"/>
      <c r="M40" s="362"/>
      <c r="N40" s="93" t="s">
        <v>7038</v>
      </c>
      <c r="O40" s="45" t="s">
        <v>5291</v>
      </c>
      <c r="P40" s="45"/>
      <c r="Q40" s="285" t="s">
        <v>5501</v>
      </c>
    </row>
    <row r="41" spans="1:17" s="8" customFormat="1" ht="45">
      <c r="A41" s="253" t="str" cm="1">
        <f t="array" aca="1" ref="A41" ca="1">VLOOKUP(RIGHT(CELL("filename",$B38),LEN(CELL("filename",$B38))-FIND("]",CELL("filename",$B38))),'外部インタフェース一覧(計算用)'!$B:$G,6,FALSE)&amp;"_"&amp;$C41&amp;"_new"</f>
        <v>OTHER_INFO_2024_FORM_8000_2021_go_out_once_per_week_new</v>
      </c>
      <c r="B41" s="229">
        <f>MAX($B$4:B40)+1</f>
        <v>38</v>
      </c>
      <c r="C41" s="324" t="s">
        <v>3804</v>
      </c>
      <c r="D41" s="173" t="s">
        <v>7047</v>
      </c>
      <c r="E41" s="20" t="str">
        <f ca="1">IF($F41="-", "追加", VLOOKUP($A41, summary!$H:$O, 6, FALSE))</f>
        <v>go_out_once_per_week</v>
      </c>
      <c r="F41" s="20" t="str">
        <f ca="1">IF(VLOOKUP($A41, summary!$H:$O, 7, FALSE)="追加", "-", VLOOKUP($A41, summary!$H:$O, 7, FALSE))</f>
        <v>基本チェックリスト　週に1回以上は外出していますか</v>
      </c>
      <c r="G41" s="324" t="s">
        <v>5214</v>
      </c>
      <c r="H41" s="324" t="s">
        <v>5299</v>
      </c>
      <c r="I41" s="324">
        <v>1</v>
      </c>
      <c r="J41" s="324"/>
      <c r="K41" s="18"/>
      <c r="L41" s="446"/>
      <c r="M41" s="362"/>
      <c r="N41" s="93" t="s">
        <v>7028</v>
      </c>
      <c r="O41" s="45" t="s">
        <v>5291</v>
      </c>
      <c r="P41" s="45"/>
      <c r="Q41" s="285" t="s">
        <v>5501</v>
      </c>
    </row>
    <row r="42" spans="1:17" s="8" customFormat="1" ht="45">
      <c r="A42" s="253" t="str" cm="1">
        <f t="array" aca="1" ref="A42" ca="1">VLOOKUP(RIGHT(CELL("filename",$B39),LEN(CELL("filename",$B39))-FIND("]",CELL("filename",$B39))),'外部インタフェース一覧(計算用)'!$B:$G,6,FALSE)&amp;"_"&amp;$C42&amp;"_new"</f>
        <v>OTHER_INFO_2024_FORM_8000_2021_go_out_less_than_last_year_new</v>
      </c>
      <c r="B42" s="229">
        <f>MAX($B$4:B41)+1</f>
        <v>39</v>
      </c>
      <c r="C42" s="324" t="s">
        <v>3806</v>
      </c>
      <c r="D42" s="173" t="s">
        <v>7048</v>
      </c>
      <c r="E42" s="20" t="str">
        <f ca="1">IF($F42="-", "追加", VLOOKUP($A42, summary!$H:$O, 6, FALSE))</f>
        <v>go_out_less_than_last_year</v>
      </c>
      <c r="F42" s="20" t="str">
        <f ca="1">IF(VLOOKUP($A42, summary!$H:$O, 7, FALSE)="追加", "-", VLOOKUP($A42, summary!$H:$O, 7, FALSE))</f>
        <v>基本チェックリスト　昨年と比べて外出の回数が減っていますか</v>
      </c>
      <c r="G42" s="324" t="s">
        <v>5214</v>
      </c>
      <c r="H42" s="324" t="s">
        <v>5299</v>
      </c>
      <c r="I42" s="324">
        <v>1</v>
      </c>
      <c r="J42" s="324"/>
      <c r="K42" s="18"/>
      <c r="L42" s="446"/>
      <c r="M42" s="362"/>
      <c r="N42" s="93" t="s">
        <v>7038</v>
      </c>
      <c r="O42" s="45" t="s">
        <v>5291</v>
      </c>
      <c r="P42" s="45"/>
      <c r="Q42" s="285" t="s">
        <v>5501</v>
      </c>
    </row>
    <row r="43" spans="1:17" s="8" customFormat="1" ht="56.25">
      <c r="A43" s="253" t="str" cm="1">
        <f t="array" aca="1" ref="A43" ca="1">VLOOKUP(RIGHT(CELL("filename",$B40),LEN(CELL("filename",$B40))-FIND("]",CELL("filename",$B40))),'外部インタフェース一覧(計算用)'!$B:$G,6,FALSE)&amp;"_"&amp;$C43&amp;"_new"</f>
        <v>OTHER_INFO_2024_FORM_8000_2021_often_ask_same_thing_new</v>
      </c>
      <c r="B43" s="229">
        <f>MAX($B$4:B42)+1</f>
        <v>40</v>
      </c>
      <c r="C43" s="324" t="s">
        <v>3808</v>
      </c>
      <c r="D43" s="173" t="s">
        <v>7049</v>
      </c>
      <c r="E43" s="20" t="str">
        <f ca="1">IF($F43="-", "追加", VLOOKUP($A43, summary!$H:$O, 6, FALSE))</f>
        <v>often_ask_same_thing</v>
      </c>
      <c r="F43" s="20" t="str">
        <f ca="1">IF(VLOOKUP($A43, summary!$H:$O, 7, FALSE)="追加", "-", VLOOKUP($A43, summary!$H:$O, 7, FALSE))</f>
        <v>基本チェックリスト　周りの人から｢いつも同じ事を聞く｣などの物忘れがあると言われますか</v>
      </c>
      <c r="G43" s="324" t="s">
        <v>5214</v>
      </c>
      <c r="H43" s="324" t="s">
        <v>5299</v>
      </c>
      <c r="I43" s="324">
        <v>1</v>
      </c>
      <c r="J43" s="324"/>
      <c r="K43" s="18"/>
      <c r="L43" s="446"/>
      <c r="M43" s="362"/>
      <c r="N43" s="93" t="s">
        <v>7038</v>
      </c>
      <c r="O43" s="45" t="s">
        <v>5291</v>
      </c>
      <c r="P43" s="45"/>
      <c r="Q43" s="285" t="s">
        <v>5501</v>
      </c>
    </row>
    <row r="44" spans="1:17" s="8" customFormat="1" ht="56.25">
      <c r="A44" s="253" t="str" cm="1">
        <f t="array" aca="1" ref="A44" ca="1">VLOOKUP(RIGHT(CELL("filename",$B41),LEN(CELL("filename",$B41))-FIND("]",CELL("filename",$B41))),'外部インタフェース一覧(計算用)'!$B:$G,6,FALSE)&amp;"_"&amp;$C44&amp;"_new"</f>
        <v>OTHER_INFO_2024_FORM_8000_2021_make_a_phone_by_your_self_new</v>
      </c>
      <c r="B44" s="229">
        <f>MAX($B$4:B43)+1</f>
        <v>41</v>
      </c>
      <c r="C44" s="324" t="s">
        <v>3810</v>
      </c>
      <c r="D44" s="173" t="s">
        <v>7050</v>
      </c>
      <c r="E44" s="20" t="str">
        <f ca="1">IF($F44="-", "追加", VLOOKUP($A44, summary!$H:$O, 6, FALSE))</f>
        <v>make_a_phone_by_your_self</v>
      </c>
      <c r="F44" s="20" t="str">
        <f ca="1">IF(VLOOKUP($A44, summary!$H:$O, 7, FALSE)="追加", "-", VLOOKUP($A44, summary!$H:$O, 7, FALSE))</f>
        <v>基本チェックリスト　自分で電話番号を調べて、電話をかけることをしていますか</v>
      </c>
      <c r="G44" s="324" t="s">
        <v>5214</v>
      </c>
      <c r="H44" s="324" t="s">
        <v>5299</v>
      </c>
      <c r="I44" s="324">
        <v>1</v>
      </c>
      <c r="J44" s="324"/>
      <c r="K44" s="18"/>
      <c r="L44" s="446"/>
      <c r="M44" s="362"/>
      <c r="N44" s="93" t="s">
        <v>7028</v>
      </c>
      <c r="O44" s="45" t="s">
        <v>5291</v>
      </c>
      <c r="P44" s="45"/>
      <c r="Q44" s="285" t="s">
        <v>5501</v>
      </c>
    </row>
    <row r="45" spans="1:17" s="8" customFormat="1" ht="45">
      <c r="A45" s="253" t="str" cm="1">
        <f t="array" aca="1" ref="A45" ca="1">VLOOKUP(RIGHT(CELL("filename",$B42),LEN(CELL("filename",$B42))-FIND("]",CELL("filename",$B42))),'外部インタフェース一覧(計算用)'!$B:$G,6,FALSE)&amp;"_"&amp;$C45&amp;"_new"</f>
        <v>OTHER_INFO_2024_FORM_8000_2021_did_you_ever_do_not_know_datetime_new</v>
      </c>
      <c r="B45" s="229">
        <f>MAX($B$4:B44)+1</f>
        <v>42</v>
      </c>
      <c r="C45" s="324" t="s">
        <v>3812</v>
      </c>
      <c r="D45" s="173" t="s">
        <v>7051</v>
      </c>
      <c r="E45" s="20" t="str">
        <f ca="1">IF($F45="-", "追加", VLOOKUP($A45, summary!$H:$O, 6, FALSE))</f>
        <v>did_you_ever_do_not_know_datetime</v>
      </c>
      <c r="F45" s="20" t="str">
        <f ca="1">IF(VLOOKUP($A45, summary!$H:$O, 7, FALSE)="追加", "-", VLOOKUP($A45, summary!$H:$O, 7, FALSE))</f>
        <v>基本チェックリスト　今日が何月何日かわからない時がありますか</v>
      </c>
      <c r="G45" s="324" t="s">
        <v>5214</v>
      </c>
      <c r="H45" s="324" t="s">
        <v>5299</v>
      </c>
      <c r="I45" s="324">
        <v>1</v>
      </c>
      <c r="J45" s="324"/>
      <c r="K45" s="18"/>
      <c r="L45" s="446"/>
      <c r="M45" s="362"/>
      <c r="N45" s="93" t="s">
        <v>7038</v>
      </c>
      <c r="O45" s="45" t="s">
        <v>5291</v>
      </c>
      <c r="P45" s="45"/>
      <c r="Q45" s="285" t="s">
        <v>5501</v>
      </c>
    </row>
    <row r="46" spans="1:17" s="8" customFormat="1" ht="45">
      <c r="A46" s="253" t="str" cm="1">
        <f t="array" aca="1" ref="A46" ca="1">VLOOKUP(RIGHT(CELL("filename",$B43),LEN(CELL("filename",$B43))-FIND("]",CELL("filename",$B43))),'外部インタフェース一覧(計算用)'!$B:$G,6,FALSE)&amp;"_"&amp;$C46&amp;"_new"</f>
        <v>OTHER_INFO_2024_FORM_8000_2021_no_sense_of_fulfillment_in_daily_life_new</v>
      </c>
      <c r="B46" s="229">
        <f>MAX($B$4:B45)+1</f>
        <v>43</v>
      </c>
      <c r="C46" s="324" t="s">
        <v>3814</v>
      </c>
      <c r="D46" s="173" t="s">
        <v>7052</v>
      </c>
      <c r="E46" s="20" t="str">
        <f ca="1">IF($F46="-", "追加", VLOOKUP($A46, summary!$H:$O, 6, FALSE))</f>
        <v>no_sense_of_fulfillment_in_daily_life</v>
      </c>
      <c r="F46" s="20" t="str">
        <f ca="1">IF(VLOOKUP($A46, summary!$H:$O, 7, FALSE)="追加", "-", VLOOKUP($A46, summary!$H:$O, 7, FALSE))</f>
        <v>基本チェックリスト　（ここ2週間）毎日の生活に充実感がない</v>
      </c>
      <c r="G46" s="324" t="s">
        <v>5214</v>
      </c>
      <c r="H46" s="324" t="s">
        <v>5299</v>
      </c>
      <c r="I46" s="324">
        <v>1</v>
      </c>
      <c r="J46" s="324"/>
      <c r="K46" s="18"/>
      <c r="L46" s="446"/>
      <c r="M46" s="362"/>
      <c r="N46" s="93" t="s">
        <v>7038</v>
      </c>
      <c r="O46" s="45" t="s">
        <v>5291</v>
      </c>
      <c r="P46" s="45"/>
      <c r="Q46" s="285" t="s">
        <v>5501</v>
      </c>
    </row>
    <row r="47" spans="1:17" s="8" customFormat="1" ht="56.25">
      <c r="A47" s="253" t="str" cm="1">
        <f t="array" aca="1" ref="A47" ca="1">VLOOKUP(RIGHT(CELL("filename",$B44),LEN(CELL("filename",$B44))-FIND("]",CELL("filename",$B44))),'外部インタフェース一覧(計算用)'!$B:$G,6,FALSE)&amp;"_"&amp;$C47&amp;"_new"</f>
        <v>OTHER_INFO_2024_FORM_8000_2021_no_longer_enjoy_what_had_enjoyed_before_new</v>
      </c>
      <c r="B47" s="229">
        <f>MAX($B$4:B46)+1</f>
        <v>44</v>
      </c>
      <c r="C47" s="324" t="s">
        <v>3816</v>
      </c>
      <c r="D47" s="173" t="s">
        <v>7053</v>
      </c>
      <c r="E47" s="20" t="str">
        <f ca="1">IF($F47="-", "追加", VLOOKUP($A47, summary!$H:$O, 6, FALSE))</f>
        <v>no_longer_enjoy_what_had_enjoyed_before</v>
      </c>
      <c r="F47" s="20" t="str">
        <f ca="1">IF(VLOOKUP($A47, summary!$H:$O, 7, FALSE)="追加", "-", VLOOKUP($A47, summary!$H:$O, 7, FALSE))</f>
        <v>基本チェックリスト　（ここ2週間）これまで楽しんでやれていたことが楽しめなくなった</v>
      </c>
      <c r="G47" s="324" t="s">
        <v>5214</v>
      </c>
      <c r="H47" s="324" t="s">
        <v>5299</v>
      </c>
      <c r="I47" s="324">
        <v>1</v>
      </c>
      <c r="J47" s="324"/>
      <c r="K47" s="18"/>
      <c r="L47" s="446"/>
      <c r="M47" s="362"/>
      <c r="N47" s="93" t="s">
        <v>7038</v>
      </c>
      <c r="O47" s="45" t="s">
        <v>5291</v>
      </c>
      <c r="P47" s="45"/>
      <c r="Q47" s="285" t="s">
        <v>5501</v>
      </c>
    </row>
    <row r="48" spans="1:17" s="8" customFormat="1" ht="56.25">
      <c r="A48" s="253" t="str" cm="1">
        <f t="array" aca="1" ref="A48" ca="1">VLOOKUP(RIGHT(CELL("filename",$B45),LEN(CELL("filename",$B45))-FIND("]",CELL("filename",$B45))),'外部インタフェース一覧(計算用)'!$B:$G,6,FALSE)&amp;"_"&amp;$C48&amp;"_new"</f>
        <v>OTHER_INFO_2024_FORM_8000_2021_difficult_to_do_what_had_done_easy_before_new</v>
      </c>
      <c r="B48" s="229">
        <f>MAX($B$4:B47)+1</f>
        <v>45</v>
      </c>
      <c r="C48" s="324" t="s">
        <v>3818</v>
      </c>
      <c r="D48" s="173" t="s">
        <v>7054</v>
      </c>
      <c r="E48" s="20" t="str">
        <f ca="1">IF($F48="-", "追加", VLOOKUP($A48, summary!$H:$O, 6, FALSE))</f>
        <v>difficult_to_do_what_had_done_easy_before</v>
      </c>
      <c r="F48" s="20" t="str">
        <f ca="1">IF(VLOOKUP($A48, summary!$H:$O, 7, FALSE)="追加", "-", VLOOKUP($A48, summary!$H:$O, 7, FALSE))</f>
        <v>基本チェックリスト　（ここ2週間）以前は楽にできていたことが今はおっくうに感じられる</v>
      </c>
      <c r="G48" s="324" t="s">
        <v>5214</v>
      </c>
      <c r="H48" s="324" t="s">
        <v>5299</v>
      </c>
      <c r="I48" s="324">
        <v>1</v>
      </c>
      <c r="J48" s="324"/>
      <c r="K48" s="18"/>
      <c r="L48" s="446"/>
      <c r="M48" s="362"/>
      <c r="N48" s="93" t="s">
        <v>7038</v>
      </c>
      <c r="O48" s="45" t="s">
        <v>5291</v>
      </c>
      <c r="P48" s="45"/>
      <c r="Q48" s="285" t="s">
        <v>5501</v>
      </c>
    </row>
    <row r="49" spans="1:17" s="8" customFormat="1" ht="56.25">
      <c r="A49" s="253" t="str" cm="1">
        <f t="array" aca="1" ref="A49" ca="1">VLOOKUP(RIGHT(CELL("filename",$B46),LEN(CELL("filename",$B46))-FIND("]",CELL("filename",$B46))),'外部インタフェース一覧(計算用)'!$B:$G,6,FALSE)&amp;"_"&amp;$C49&amp;"_new"</f>
        <v>OTHER_INFO_2024_FORM_8000_2021_do_not_think_your_self_is_a_helpful_person_new</v>
      </c>
      <c r="B49" s="229">
        <f>MAX($B$4:B48)+1</f>
        <v>46</v>
      </c>
      <c r="C49" s="324" t="s">
        <v>3820</v>
      </c>
      <c r="D49" s="173" t="s">
        <v>7055</v>
      </c>
      <c r="E49" s="20" t="str">
        <f ca="1">IF($F49="-", "追加", VLOOKUP($A49, summary!$H:$O, 6, FALSE))</f>
        <v>do_not_think_your_self_is_a_helpful_person</v>
      </c>
      <c r="F49" s="20" t="str">
        <f ca="1">IF(VLOOKUP($A49, summary!$H:$O, 7, FALSE)="追加", "-", VLOOKUP($A49, summary!$H:$O, 7, FALSE))</f>
        <v>基本チェックリスト　（ここ2週間）自分が役に立つ人間だと思えない</v>
      </c>
      <c r="G49" s="324" t="s">
        <v>5214</v>
      </c>
      <c r="H49" s="324" t="s">
        <v>5299</v>
      </c>
      <c r="I49" s="324">
        <v>1</v>
      </c>
      <c r="J49" s="324"/>
      <c r="K49" s="18"/>
      <c r="L49" s="446"/>
      <c r="M49" s="362"/>
      <c r="N49" s="93" t="s">
        <v>7038</v>
      </c>
      <c r="O49" s="45" t="s">
        <v>5291</v>
      </c>
      <c r="P49" s="45"/>
      <c r="Q49" s="285" t="s">
        <v>5501</v>
      </c>
    </row>
    <row r="50" spans="1:17" s="8" customFormat="1" ht="56.25">
      <c r="A50" s="253" t="str" cm="1">
        <f t="array" aca="1" ref="A50" ca="1">VLOOKUP(RIGHT(CELL("filename",$B47),LEN(CELL("filename",$B47))-FIND("]",CELL("filename",$B47))),'外部インタフェース一覧(計算用)'!$B:$G,6,FALSE)&amp;"_"&amp;$C50&amp;"_new"</f>
        <v>OTHER_INFO_2024_FORM_8000_2021_feel_tired_new</v>
      </c>
      <c r="B50" s="229">
        <f>MAX($B$4:B49)+1</f>
        <v>47</v>
      </c>
      <c r="C50" s="324" t="s">
        <v>3822</v>
      </c>
      <c r="D50" s="173" t="s">
        <v>7056</v>
      </c>
      <c r="E50" s="20" t="str">
        <f ca="1">IF($F50="-", "追加", VLOOKUP($A50, summary!$H:$O, 6, FALSE))</f>
        <v>feel_tired</v>
      </c>
      <c r="F50" s="20" t="str">
        <f ca="1">IF(VLOOKUP($A50, summary!$H:$O, 7, FALSE)="追加", "-", VLOOKUP($A50, summary!$H:$O, 7, FALSE))</f>
        <v>基本チェックリスト　（ここ2週間）わけもなく疲れたような感じがする</v>
      </c>
      <c r="G50" s="324" t="s">
        <v>5214</v>
      </c>
      <c r="H50" s="324" t="s">
        <v>5299</v>
      </c>
      <c r="I50" s="324">
        <v>1</v>
      </c>
      <c r="J50" s="324"/>
      <c r="K50" s="18"/>
      <c r="L50" s="446"/>
      <c r="M50" s="362"/>
      <c r="N50" s="93" t="s">
        <v>7038</v>
      </c>
      <c r="O50" s="45" t="s">
        <v>5291</v>
      </c>
      <c r="P50" s="45"/>
      <c r="Q50" s="285" t="s">
        <v>5501</v>
      </c>
    </row>
    <row r="51" spans="1:17" s="8" customFormat="1" ht="45">
      <c r="A51" s="253" t="str" cm="1">
        <f t="array" aca="1" ref="A51" ca="1">VLOOKUP(RIGHT(CELL("filename",$B48),LEN(CELL("filename",$B48))-FIND("]",CELL("filename",$B48))),'外部インタフェース一覧(計算用)'!$B:$G,6,FALSE)&amp;"_"&amp;$C51&amp;"_new"</f>
        <v>OTHER_INFO_2024_FORM_8000_2021_evaluate_date_03_new</v>
      </c>
      <c r="B51" s="229">
        <f>MAX($B$4:B50)+1</f>
        <v>48</v>
      </c>
      <c r="C51" s="324" t="s">
        <v>7057</v>
      </c>
      <c r="D51" s="173" t="s">
        <v>7058</v>
      </c>
      <c r="E51" s="20" t="str">
        <f ca="1">IF($F51="-", "追加", VLOOKUP($A51, summary!$H:$O, 6, FALSE))</f>
        <v>evaluate_date_03</v>
      </c>
      <c r="F51" s="20" t="str">
        <f ca="1">IF(VLOOKUP($A51, summary!$H:$O, 7, FALSE)="追加", "-", VLOOKUP($A51, summary!$H:$O, 7, FALSE))</f>
        <v>改定長谷川式認知症スケール　評価日</v>
      </c>
      <c r="G51" s="324" t="s">
        <v>5214</v>
      </c>
      <c r="H51" s="324" t="s">
        <v>5299</v>
      </c>
      <c r="I51" s="324">
        <v>8</v>
      </c>
      <c r="J51" s="324"/>
      <c r="K51" s="18"/>
      <c r="L51" s="318" t="s">
        <v>5519</v>
      </c>
      <c r="M51" s="362" t="s">
        <v>5249</v>
      </c>
      <c r="N51" s="93" t="s">
        <v>5324</v>
      </c>
      <c r="O51" s="45" t="s">
        <v>5816</v>
      </c>
      <c r="P51" s="45"/>
      <c r="Q51" s="285" t="s">
        <v>5521</v>
      </c>
    </row>
    <row r="52" spans="1:17" s="8" customFormat="1" ht="48">
      <c r="A52" s="253" t="str" cm="1">
        <f t="array" aca="1" ref="A52" ca="1">VLOOKUP(RIGHT(CELL("filename",$B49),LEN(CELL("filename",$B49))-FIND("]",CELL("filename",$B49))),'外部インタフェース一覧(計算用)'!$B:$G,6,FALSE)&amp;"_"&amp;$C52&amp;"_new"</f>
        <v>OTHER_INFO_2024_FORM_8000_2021_dementia_scale_new</v>
      </c>
      <c r="B52" s="229">
        <f>MAX($B$4:B51)+1</f>
        <v>49</v>
      </c>
      <c r="C52" s="324" t="s">
        <v>3828</v>
      </c>
      <c r="D52" s="450" t="s">
        <v>7059</v>
      </c>
      <c r="E52" s="20" t="str">
        <f ca="1">IF($F52="-", "追加", VLOOKUP($A52, summary!$H:$O, 6, FALSE))</f>
        <v>dementia_scale</v>
      </c>
      <c r="F52" s="20" t="str">
        <f ca="1">IF(VLOOKUP($A52, summary!$H:$O, 7, FALSE)="追加", "-", VLOOKUP($A52, summary!$H:$O, 7, FALSE))</f>
        <v>改定長谷川式認知症スケール　改定長谷川式認知症スケール</v>
      </c>
      <c r="G52" s="324" t="s">
        <v>5386</v>
      </c>
      <c r="H52" s="324" t="s">
        <v>5299</v>
      </c>
      <c r="I52" s="324">
        <v>2</v>
      </c>
      <c r="J52" s="324"/>
      <c r="K52" s="18"/>
      <c r="L52" s="446"/>
      <c r="M52" s="362"/>
      <c r="N52" s="93" t="s">
        <v>5324</v>
      </c>
      <c r="O52" s="45" t="s">
        <v>7060</v>
      </c>
      <c r="P52" s="45"/>
      <c r="Q52" s="285" t="s">
        <v>7061</v>
      </c>
    </row>
    <row r="53" spans="1:17" s="8" customFormat="1" ht="48">
      <c r="A53" s="253" t="str" cm="1">
        <f t="array" aca="1" ref="A53" ca="1">VLOOKUP(RIGHT(CELL("filename",$B50),LEN(CELL("filename",$B50))-FIND("]",CELL("filename",$B50))),'外部インタフェース一覧(計算用)'!$B:$G,6,FALSE)&amp;"_"&amp;$C53&amp;"_new"</f>
        <v>OTHER_INFO_2024_FORM_8000_2021_dementia_scale_age_how_old_are_you_new</v>
      </c>
      <c r="B53" s="229">
        <f>MAX($B$4:B52)+1</f>
        <v>50</v>
      </c>
      <c r="C53" s="324" t="s">
        <v>3830</v>
      </c>
      <c r="D53" s="450" t="s">
        <v>7062</v>
      </c>
      <c r="E53" s="20" t="str">
        <f ca="1">IF($F53="-", "追加", VLOOKUP($A53, summary!$H:$O, 6, FALSE))</f>
        <v>dementia_scale_age_how_old_are_you</v>
      </c>
      <c r="F53" s="20" t="str">
        <f ca="1">IF(VLOOKUP($A53, summary!$H:$O, 7, FALSE)="追加", "-", VLOOKUP($A53, summary!$H:$O, 7, FALSE))</f>
        <v>改定長谷川式認知症スケール　年齢　お年はいくつですか？</v>
      </c>
      <c r="G53" s="324" t="s">
        <v>5214</v>
      </c>
      <c r="H53" s="324" t="s">
        <v>5299</v>
      </c>
      <c r="I53" s="324">
        <v>2</v>
      </c>
      <c r="J53" s="324"/>
      <c r="K53" s="18"/>
      <c r="L53" s="446"/>
      <c r="M53" s="362"/>
      <c r="N53" s="93" t="s">
        <v>7063</v>
      </c>
      <c r="O53" s="45" t="s">
        <v>5291</v>
      </c>
      <c r="P53" s="45"/>
      <c r="Q53" s="285" t="s">
        <v>5501</v>
      </c>
    </row>
    <row r="54" spans="1:17" s="8" customFormat="1" ht="72">
      <c r="A54" s="253" t="str" cm="1">
        <f t="array" aca="1" ref="A54" ca="1">VLOOKUP(RIGHT(CELL("filename",$B51),LEN(CELL("filename",$B51))-FIND("]",CELL("filename",$B51))),'外部インタフェース一覧(計算用)'!$B:$G,6,FALSE)&amp;"_"&amp;$C54&amp;"_new"</f>
        <v>OTHER_INFO_2024_FORM_8000_2021_dementia_scale_time_perception_what_date_is_today_new</v>
      </c>
      <c r="B54" s="229">
        <f>MAX($B$4:B53)+1</f>
        <v>51</v>
      </c>
      <c r="C54" s="324" t="s">
        <v>3832</v>
      </c>
      <c r="D54" s="450" t="s">
        <v>7064</v>
      </c>
      <c r="E54" s="20" t="str">
        <f ca="1">IF($F54="-", "追加", VLOOKUP($A54, summary!$H:$O, 6, FALSE))</f>
        <v>dementia_scale_time_perception_what_date_is_today</v>
      </c>
      <c r="F54" s="20" t="str">
        <f ca="1">IF(VLOOKUP($A54, summary!$H:$O, 7, FALSE)="追加", "-", VLOOKUP($A54, summary!$H:$O, 7, FALSE))</f>
        <v>改定長谷川式認知症スケール　時間の見当識　今日は何年何月何日ですか？何曜日ですか？</v>
      </c>
      <c r="G54" s="324" t="s">
        <v>5214</v>
      </c>
      <c r="H54" s="324" t="s">
        <v>5299</v>
      </c>
      <c r="I54" s="324">
        <v>2</v>
      </c>
      <c r="J54" s="324"/>
      <c r="K54" s="18"/>
      <c r="L54" s="446"/>
      <c r="M54" s="362"/>
      <c r="N54" s="93" t="s">
        <v>7065</v>
      </c>
      <c r="O54" s="45" t="s">
        <v>5291</v>
      </c>
      <c r="P54" s="45"/>
      <c r="Q54" s="285" t="s">
        <v>5501</v>
      </c>
    </row>
    <row r="55" spans="1:17" s="8" customFormat="1" ht="60">
      <c r="A55" s="253" t="str" cm="1">
        <f t="array" aca="1" ref="A55" ca="1">VLOOKUP(RIGHT(CELL("filename",$B52),LEN(CELL("filename",$B52))-FIND("]",CELL("filename",$B52))),'外部インタフェース一覧(計算用)'!$B:$G,6,FALSE)&amp;"_"&amp;$C55&amp;"_new"</f>
        <v>OTHER_INFO_2024_FORM_8000_2021_dementia_scale_location_perception_where_are_we_now_new</v>
      </c>
      <c r="B55" s="229">
        <f>MAX($B$4:B54)+1</f>
        <v>52</v>
      </c>
      <c r="C55" s="324" t="s">
        <v>3834</v>
      </c>
      <c r="D55" s="450" t="s">
        <v>7066</v>
      </c>
      <c r="E55" s="20" t="str">
        <f ca="1">IF($F55="-", "追加", VLOOKUP($A55, summary!$H:$O, 6, FALSE))</f>
        <v>dementia_scale_location_perception_where_are_we_now</v>
      </c>
      <c r="F55" s="20" t="str">
        <f ca="1">IF(VLOOKUP($A55, summary!$H:$O, 7, FALSE)="追加", "-", VLOOKUP($A55, summary!$H:$O, 7, FALSE))</f>
        <v>改定長谷川式認知症スケール　場所の見当識　私たちが今いるところはどこですか？</v>
      </c>
      <c r="G55" s="324" t="s">
        <v>5214</v>
      </c>
      <c r="H55" s="324" t="s">
        <v>5299</v>
      </c>
      <c r="I55" s="324">
        <v>2</v>
      </c>
      <c r="J55" s="324"/>
      <c r="K55" s="18"/>
      <c r="L55" s="446"/>
      <c r="M55" s="362"/>
      <c r="N55" s="93" t="s">
        <v>7067</v>
      </c>
      <c r="O55" s="45" t="s">
        <v>5291</v>
      </c>
      <c r="P55" s="45"/>
      <c r="Q55" s="285" t="s">
        <v>5501</v>
      </c>
    </row>
    <row r="56" spans="1:17" s="8" customFormat="1" ht="60">
      <c r="A56" s="253" t="str" cm="1">
        <f t="array" aca="1" ref="A56" ca="1">VLOOKUP(RIGHT(CELL("filename",$B53),LEN(CELL("filename",$B53))-FIND("]",CELL("filename",$B53))),'外部インタフェース一覧(計算用)'!$B:$G,6,FALSE)&amp;"_"&amp;$C56&amp;"_new"</f>
        <v>OTHER_INFO_2024_FORM_8000_2021_dementia_scale_repeat_names_of_three_things_new</v>
      </c>
      <c r="B56" s="229">
        <f>MAX($B$4:B55)+1</f>
        <v>53</v>
      </c>
      <c r="C56" s="324" t="s">
        <v>3836</v>
      </c>
      <c r="D56" s="450" t="s">
        <v>7068</v>
      </c>
      <c r="E56" s="20" t="str">
        <f ca="1">IF($F56="-", "追加", VLOOKUP($A56, summary!$H:$O, 6, FALSE))</f>
        <v>dementia_scale_repeat_names_of_three_things</v>
      </c>
      <c r="F56" s="20" t="str">
        <f ca="1">IF(VLOOKUP($A56, summary!$H:$O, 7, FALSE)="追加", "-", VLOOKUP($A56, summary!$H:$O, 7, FALSE))</f>
        <v>改定長谷川式認知症スケール　復唱　（3つのものの名前を繰り返す）</v>
      </c>
      <c r="G56" s="324" t="s">
        <v>5214</v>
      </c>
      <c r="H56" s="324" t="s">
        <v>5299</v>
      </c>
      <c r="I56" s="324">
        <v>2</v>
      </c>
      <c r="J56" s="324"/>
      <c r="K56" s="18"/>
      <c r="L56" s="446"/>
      <c r="M56" s="362"/>
      <c r="N56" s="93" t="s">
        <v>7069</v>
      </c>
      <c r="O56" s="45" t="s">
        <v>5291</v>
      </c>
      <c r="P56" s="45"/>
      <c r="Q56" s="285" t="s">
        <v>5501</v>
      </c>
    </row>
    <row r="57" spans="1:17" s="8" customFormat="1" ht="60">
      <c r="A57" s="253" t="str" cm="1">
        <f t="array" aca="1" ref="A57" ca="1">VLOOKUP(RIGHT(CELL("filename",$B54),LEN(CELL("filename",$B54))-FIND("]",CELL("filename",$B54))),'外部インタフェース一覧(計算用)'!$B:$G,6,FALSE)&amp;"_"&amp;$C57&amp;"_new"</f>
        <v>OTHER_INFO_2024_FORM_8000_2021_dementia_scale_calculation_subtract_100_to_7_in_order_new</v>
      </c>
      <c r="B57" s="229">
        <f>MAX($B$4:B56)+1</f>
        <v>54</v>
      </c>
      <c r="C57" s="324" t="s">
        <v>3838</v>
      </c>
      <c r="D57" s="450" t="s">
        <v>7070</v>
      </c>
      <c r="E57" s="20" t="str">
        <f ca="1">IF($F57="-", "追加", VLOOKUP($A57, summary!$H:$O, 6, FALSE))</f>
        <v>dementia_scale_calculation_subtract_100_to_7_in_order</v>
      </c>
      <c r="F57" s="20" t="str">
        <f ca="1">IF(VLOOKUP($A57, summary!$H:$O, 7, FALSE)="追加", "-", VLOOKUP($A57, summary!$H:$O, 7, FALSE))</f>
        <v>改定長谷川式認知症スケール　計算　100から7を順番に引く（2回）</v>
      </c>
      <c r="G57" s="324" t="s">
        <v>5214</v>
      </c>
      <c r="H57" s="324" t="s">
        <v>5299</v>
      </c>
      <c r="I57" s="324">
        <v>2</v>
      </c>
      <c r="J57" s="324"/>
      <c r="K57" s="18"/>
      <c r="L57" s="446"/>
      <c r="M57" s="362"/>
      <c r="N57" s="93" t="s">
        <v>7071</v>
      </c>
      <c r="O57" s="45" t="s">
        <v>5291</v>
      </c>
      <c r="P57" s="45"/>
      <c r="Q57" s="285" t="s">
        <v>5501</v>
      </c>
    </row>
    <row r="58" spans="1:17" s="8" customFormat="1" ht="48">
      <c r="A58" s="253" t="str" cm="1">
        <f t="array" aca="1" ref="A58" ca="1">VLOOKUP(RIGHT(CELL("filename",$B55),LEN(CELL("filename",$B55))-FIND("]",CELL("filename",$B55))),'外部インタフェース一覧(計算用)'!$B:$G,6,FALSE)&amp;"_"&amp;$C58&amp;"_new"</f>
        <v>OTHER_INFO_2024_FORM_8000_2021_dementia_scale_recite_number_in_reverse_order_1_new</v>
      </c>
      <c r="B58" s="229">
        <f>MAX($B$4:B57)+1</f>
        <v>55</v>
      </c>
      <c r="C58" s="324" t="s">
        <v>3840</v>
      </c>
      <c r="D58" s="450" t="s">
        <v>7072</v>
      </c>
      <c r="E58" s="20" t="str">
        <f ca="1">IF($F58="-", "追加", VLOOKUP($A58, summary!$H:$O, 6, FALSE))</f>
        <v>dementia_scale_recite_number_in_reverse_order_1</v>
      </c>
      <c r="F58" s="20" t="str">
        <f ca="1">IF(VLOOKUP($A58, summary!$H:$O, 7, FALSE)="追加", "-", VLOOKUP($A58, summary!$H:$O, 7, FALSE))</f>
        <v>改定長谷川式認知症スケール　数字の逆唱　６－８－２</v>
      </c>
      <c r="G58" s="324" t="s">
        <v>5214</v>
      </c>
      <c r="H58" s="324" t="s">
        <v>5299</v>
      </c>
      <c r="I58" s="324">
        <v>2</v>
      </c>
      <c r="J58" s="324"/>
      <c r="K58" s="18"/>
      <c r="L58" s="318"/>
      <c r="M58" s="19"/>
      <c r="N58" s="93" t="s">
        <v>7063</v>
      </c>
      <c r="O58" s="45" t="s">
        <v>5291</v>
      </c>
      <c r="P58" s="45"/>
      <c r="Q58" s="285" t="s">
        <v>5501</v>
      </c>
    </row>
    <row r="59" spans="1:17" s="8" customFormat="1" ht="48">
      <c r="A59" s="253" t="str" cm="1">
        <f t="array" aca="1" ref="A59" ca="1">VLOOKUP(RIGHT(CELL("filename",$B56),LEN(CELL("filename",$B56))-FIND("]",CELL("filename",$B56))),'外部インタフェース一覧(計算用)'!$B:$G,6,FALSE)&amp;"_"&amp;$C59&amp;"_new"</f>
        <v>OTHER_INFO_2024_FORM_8000_2021_dementia_scale_recite_number_in_reverse_order_2_new</v>
      </c>
      <c r="B59" s="229">
        <f>MAX($B$4:B58)+1</f>
        <v>56</v>
      </c>
      <c r="C59" s="324" t="s">
        <v>3842</v>
      </c>
      <c r="D59" s="450" t="s">
        <v>7073</v>
      </c>
      <c r="E59" s="20" t="str">
        <f ca="1">IF($F59="-", "追加", VLOOKUP($A59, summary!$H:$O, 6, FALSE))</f>
        <v>dementia_scale_recite_number_in_reverse_order_2</v>
      </c>
      <c r="F59" s="20" t="str">
        <f ca="1">IF(VLOOKUP($A59, summary!$H:$O, 7, FALSE)="追加", "-", VLOOKUP($A59, summary!$H:$O, 7, FALSE))</f>
        <v>改定長谷川式認知症スケール　数字の逆唱　３－５－２－９</v>
      </c>
      <c r="G59" s="324" t="s">
        <v>5214</v>
      </c>
      <c r="H59" s="324" t="s">
        <v>5299</v>
      </c>
      <c r="I59" s="324">
        <v>2</v>
      </c>
      <c r="J59" s="324"/>
      <c r="K59" s="18"/>
      <c r="L59" s="318"/>
      <c r="M59" s="19"/>
      <c r="N59" s="93" t="s">
        <v>7063</v>
      </c>
      <c r="O59" s="45" t="s">
        <v>5291</v>
      </c>
      <c r="P59" s="45"/>
      <c r="Q59" s="285" t="s">
        <v>5501</v>
      </c>
    </row>
    <row r="60" spans="1:17" s="8" customFormat="1" ht="72">
      <c r="A60" s="253" t="str" cm="1">
        <f t="array" aca="1" ref="A60" ca="1">VLOOKUP(RIGHT(CELL("filename",$B57),LEN(CELL("filename",$B57))-FIND("]",CELL("filename",$B57))),'外部インタフェース一覧(計算用)'!$B:$G,6,FALSE)&amp;"_"&amp;$C60&amp;"_new"</f>
        <v>OTHER_INFO_2024_FORM_8000_2021_dementia_scale_delayed_playback_of_three_words_1_new</v>
      </c>
      <c r="B60" s="229">
        <f>MAX($B$4:B59)+1</f>
        <v>57</v>
      </c>
      <c r="C60" s="324" t="s">
        <v>3844</v>
      </c>
      <c r="D60" s="450" t="s">
        <v>7074</v>
      </c>
      <c r="E60" s="20" t="str">
        <f ca="1">IF($F60="-", "追加", VLOOKUP($A60, summary!$H:$O, 6, FALSE))</f>
        <v>dementia_scale_delayed_playback_of_three_words_1</v>
      </c>
      <c r="F60" s="20" t="str">
        <f ca="1">IF(VLOOKUP($A60, summary!$H:$O, 7, FALSE)="追加", "-", VLOOKUP($A60, summary!$H:$O, 7, FALSE))</f>
        <v>改定長谷川式認知症スケール　３つの言葉の遅延再生　No.12のものの名前を思い出す（１つめ）</v>
      </c>
      <c r="G60" s="324" t="s">
        <v>5214</v>
      </c>
      <c r="H60" s="324" t="s">
        <v>5299</v>
      </c>
      <c r="I60" s="324">
        <v>2</v>
      </c>
      <c r="J60" s="324"/>
      <c r="K60" s="18"/>
      <c r="L60" s="318"/>
      <c r="M60" s="19"/>
      <c r="N60" s="93" t="s">
        <v>7075</v>
      </c>
      <c r="O60" s="45" t="s">
        <v>5291</v>
      </c>
      <c r="P60" s="45"/>
      <c r="Q60" s="285" t="s">
        <v>5501</v>
      </c>
    </row>
    <row r="61" spans="1:17" s="8" customFormat="1" ht="72">
      <c r="A61" s="253" t="str" cm="1">
        <f t="array" aca="1" ref="A61" ca="1">VLOOKUP(RIGHT(CELL("filename",$B58),LEN(CELL("filename",$B58))-FIND("]",CELL("filename",$B58))),'外部インタフェース一覧(計算用)'!$B:$G,6,FALSE)&amp;"_"&amp;$C61&amp;"_new"</f>
        <v>OTHER_INFO_2024_FORM_8000_2021_dementia_scale_delayed_playback_of_three_words_2_new</v>
      </c>
      <c r="B61" s="229">
        <f>MAX($B$4:B60)+1</f>
        <v>58</v>
      </c>
      <c r="C61" s="324" t="s">
        <v>3846</v>
      </c>
      <c r="D61" s="450" t="s">
        <v>7076</v>
      </c>
      <c r="E61" s="20" t="str">
        <f ca="1">IF($F61="-", "追加", VLOOKUP($A61, summary!$H:$O, 6, FALSE))</f>
        <v>dementia_scale_delayed_playback_of_three_words_2</v>
      </c>
      <c r="F61" s="20" t="str">
        <f ca="1">IF(VLOOKUP($A61, summary!$H:$O, 7, FALSE)="追加", "-", VLOOKUP($A61, summary!$H:$O, 7, FALSE))</f>
        <v>改定長谷川式認知症スケール　３つの言葉の遅延再生　No.12のものの名前を思い出す（２つめ）</v>
      </c>
      <c r="G61" s="324" t="s">
        <v>5214</v>
      </c>
      <c r="H61" s="324" t="s">
        <v>5299</v>
      </c>
      <c r="I61" s="324">
        <v>2</v>
      </c>
      <c r="J61" s="324"/>
      <c r="K61" s="18"/>
      <c r="L61" s="318"/>
      <c r="M61" s="19"/>
      <c r="N61" s="93" t="s">
        <v>7075</v>
      </c>
      <c r="O61" s="45" t="s">
        <v>5291</v>
      </c>
      <c r="P61" s="45"/>
      <c r="Q61" s="285" t="s">
        <v>5501</v>
      </c>
    </row>
    <row r="62" spans="1:17" s="8" customFormat="1" ht="72">
      <c r="A62" s="253" t="str" cm="1">
        <f t="array" aca="1" ref="A62" ca="1">VLOOKUP(RIGHT(CELL("filename",$B59),LEN(CELL("filename",$B59))-FIND("]",CELL("filename",$B59))),'外部インタフェース一覧(計算用)'!$B:$G,6,FALSE)&amp;"_"&amp;$C62&amp;"_new"</f>
        <v>OTHER_INFO_2024_FORM_8000_2021_dementia_scale_delayed_playback_of_three_words_3_new</v>
      </c>
      <c r="B62" s="229">
        <f>MAX($B$4:B61)+1</f>
        <v>59</v>
      </c>
      <c r="C62" s="324" t="s">
        <v>3848</v>
      </c>
      <c r="D62" s="450" t="s">
        <v>7077</v>
      </c>
      <c r="E62" s="20" t="str">
        <f ca="1">IF($F62="-", "追加", VLOOKUP($A62, summary!$H:$O, 6, FALSE))</f>
        <v>dementia_scale_delayed_playback_of_three_words_3</v>
      </c>
      <c r="F62" s="20" t="str">
        <f ca="1">IF(VLOOKUP($A62, summary!$H:$O, 7, FALSE)="追加", "-", VLOOKUP($A62, summary!$H:$O, 7, FALSE))</f>
        <v>改定長谷川式認知症スケール　３つの言葉の遅延再生　No.12のものの名前を思い出す（３つめ）</v>
      </c>
      <c r="G62" s="324" t="s">
        <v>5214</v>
      </c>
      <c r="H62" s="324" t="s">
        <v>5299</v>
      </c>
      <c r="I62" s="324">
        <v>2</v>
      </c>
      <c r="J62" s="324"/>
      <c r="K62" s="18"/>
      <c r="L62" s="318"/>
      <c r="M62" s="19"/>
      <c r="N62" s="93" t="s">
        <v>7075</v>
      </c>
      <c r="O62" s="45" t="s">
        <v>5291</v>
      </c>
      <c r="P62" s="45"/>
      <c r="Q62" s="285" t="s">
        <v>5501</v>
      </c>
    </row>
    <row r="63" spans="1:17" s="8" customFormat="1" ht="67.5">
      <c r="A63" s="253" t="str" cm="1">
        <f t="array" aca="1" ref="A63" ca="1">VLOOKUP(RIGHT(CELL("filename",$B60),LEN(CELL("filename",$B60))-FIND("]",CELL("filename",$B60))),'外部インタフェース一覧(計算用)'!$B:$G,6,FALSE)&amp;"_"&amp;$C63&amp;"_new"</f>
        <v>OTHER_INFO_2024_FORM_8000_2021_dementia_scale_memorize_article_name_five_unrelated_things_new</v>
      </c>
      <c r="B63" s="229">
        <f>MAX($B$4:B62)+1</f>
        <v>60</v>
      </c>
      <c r="C63" s="324" t="s">
        <v>3850</v>
      </c>
      <c r="D63" s="450" t="s">
        <v>7078</v>
      </c>
      <c r="E63" s="20" t="str">
        <f ca="1">IF($F63="-", "追加", VLOOKUP($A63, summary!$H:$O, 6, FALSE))</f>
        <v>dementia_scale_memorize_article_name_five_unrelated_things</v>
      </c>
      <c r="F63" s="20" t="str">
        <f ca="1">IF(VLOOKUP($A63, summary!$H:$O, 7, FALSE)="追加", "-", VLOOKUP($A63, summary!$H:$O, 7, FALSE))</f>
        <v>改定長谷川式認知症スケール　物品記銘　相互に無関係な５つのものの名前をきく</v>
      </c>
      <c r="G63" s="324" t="s">
        <v>5214</v>
      </c>
      <c r="H63" s="324" t="s">
        <v>5299</v>
      </c>
      <c r="I63" s="324">
        <v>2</v>
      </c>
      <c r="J63" s="324"/>
      <c r="K63" s="18"/>
      <c r="L63" s="318"/>
      <c r="M63" s="19"/>
      <c r="N63" s="93" t="s">
        <v>7079</v>
      </c>
      <c r="O63" s="45" t="s">
        <v>5291</v>
      </c>
      <c r="P63" s="45"/>
      <c r="Q63" s="285" t="s">
        <v>5501</v>
      </c>
    </row>
    <row r="64" spans="1:17" s="8" customFormat="1" ht="67.5">
      <c r="A64" s="253" t="str" cm="1">
        <f t="array" aca="1" ref="A64" ca="1">VLOOKUP(RIGHT(CELL("filename",$B61),LEN(CELL("filename",$B61))-FIND("]",CELL("filename",$B61))),'外部インタフェース一覧(計算用)'!$B:$G,6,FALSE)&amp;"_"&amp;$C64&amp;"_new"</f>
        <v>OTHER_INFO_2024_FORM_8000_2021_dementia_scale_language_fluency_say_vegetable_names_new</v>
      </c>
      <c r="B64" s="229">
        <f>MAX($B$4:B63)+1</f>
        <v>61</v>
      </c>
      <c r="C64" s="324" t="s">
        <v>3852</v>
      </c>
      <c r="D64" s="450" t="s">
        <v>7080</v>
      </c>
      <c r="E64" s="20" t="str">
        <f ca="1">IF($F64="-", "追加", VLOOKUP($A64, summary!$H:$O, 6, FALSE))</f>
        <v>dementia_scale_language_fluency_say_vegetable_names</v>
      </c>
      <c r="F64" s="20" t="str">
        <f ca="1">IF(VLOOKUP($A64, summary!$H:$O, 7, FALSE)="追加", "-", VLOOKUP($A64, summary!$H:$O, 7, FALSE))</f>
        <v>改定長谷川式認知症スケール　言語の流暢性　野菜の名前をできるだけたくさん言う</v>
      </c>
      <c r="G64" s="324" t="s">
        <v>5214</v>
      </c>
      <c r="H64" s="324" t="s">
        <v>5299</v>
      </c>
      <c r="I64" s="324">
        <v>2</v>
      </c>
      <c r="J64" s="324"/>
      <c r="K64" s="18"/>
      <c r="L64" s="446"/>
      <c r="M64" s="362"/>
      <c r="N64" s="93" t="s">
        <v>7081</v>
      </c>
      <c r="O64" s="45" t="s">
        <v>5291</v>
      </c>
      <c r="P64" s="45"/>
      <c r="Q64" s="285" t="s">
        <v>5501</v>
      </c>
    </row>
    <row r="65" spans="1:17" s="8" customFormat="1" ht="45">
      <c r="A65" s="253" t="str" cm="1">
        <f t="array" aca="1" ref="A65" ca="1">VLOOKUP(RIGHT(CELL("filename",$B62),LEN(CELL("filename",$B62))-FIND("]",CELL("filename",$B62))),'外部インタフェース一覧(計算用)'!$B:$G,6,FALSE)&amp;"_"&amp;$C65&amp;"_new"</f>
        <v>OTHER_INFO_2024_FORM_8000_2021_evaluate_date_04_new</v>
      </c>
      <c r="B65" s="229">
        <f>MAX($B$4:B64)+1</f>
        <v>62</v>
      </c>
      <c r="C65" s="324" t="s">
        <v>7082</v>
      </c>
      <c r="D65" s="173" t="s">
        <v>7083</v>
      </c>
      <c r="E65" s="20" t="str">
        <f ca="1">IF($F65="-", "追加", VLOOKUP($A65, summary!$H:$O, 6, FALSE))</f>
        <v>evaluate_date_04</v>
      </c>
      <c r="F65" s="20" t="str">
        <f ca="1">IF(VLOOKUP($A65, summary!$H:$O, 7, FALSE)="追加", "-", VLOOKUP($A65, summary!$H:$O, 7, FALSE))</f>
        <v>FIM　評価日</v>
      </c>
      <c r="G65" s="324" t="s">
        <v>5214</v>
      </c>
      <c r="H65" s="324" t="s">
        <v>5299</v>
      </c>
      <c r="I65" s="324">
        <v>8</v>
      </c>
      <c r="J65" s="324"/>
      <c r="K65" s="18"/>
      <c r="L65" s="318" t="s">
        <v>5519</v>
      </c>
      <c r="M65" s="362" t="s">
        <v>5249</v>
      </c>
      <c r="N65" s="93" t="s">
        <v>5324</v>
      </c>
      <c r="O65" s="45" t="s">
        <v>5816</v>
      </c>
      <c r="P65" s="45"/>
      <c r="Q65" s="285" t="s">
        <v>5521</v>
      </c>
    </row>
    <row r="66" spans="1:17" s="8" customFormat="1" ht="78.75">
      <c r="A66" s="253" t="str" cm="1">
        <f t="array" aca="1" ref="A66" ca="1">VLOOKUP(RIGHT(CELL("filename",$B63),LEN(CELL("filename",$B63))-FIND("]",CELL("filename",$B63))),'外部インタフェース一覧(計算用)'!$B:$G,6,FALSE)&amp;"_"&amp;$C66&amp;"_new"</f>
        <v>OTHER_INFO_2024_FORM_8000_2021_fim_meal_new</v>
      </c>
      <c r="B66" s="229">
        <f>MAX($B$4:B65)+1</f>
        <v>63</v>
      </c>
      <c r="C66" s="324" t="s">
        <v>3858</v>
      </c>
      <c r="D66" s="324" t="s">
        <v>7084</v>
      </c>
      <c r="E66" s="20" t="str">
        <f ca="1">IF($F66="-", "追加", VLOOKUP($A66, summary!$H:$O, 6, FALSE))</f>
        <v>fim_meal</v>
      </c>
      <c r="F66" s="20" t="str">
        <f ca="1">IF(VLOOKUP($A66, summary!$H:$O, 7, FALSE)="追加", "-", VLOOKUP($A66, summary!$H:$O, 7, FALSE))</f>
        <v>FIM　食事</v>
      </c>
      <c r="G66" s="324" t="s">
        <v>5214</v>
      </c>
      <c r="H66" s="324" t="s">
        <v>5299</v>
      </c>
      <c r="I66" s="324">
        <v>2</v>
      </c>
      <c r="J66" s="324"/>
      <c r="K66" s="18"/>
      <c r="L66" s="446"/>
      <c r="M66" s="362"/>
      <c r="N66" s="93" t="s">
        <v>7085</v>
      </c>
      <c r="O66" s="45" t="s">
        <v>5291</v>
      </c>
      <c r="P66" s="45"/>
      <c r="Q66" s="285" t="s">
        <v>5501</v>
      </c>
    </row>
    <row r="67" spans="1:17" s="8" customFormat="1" ht="78.75">
      <c r="A67" s="253" t="str" cm="1">
        <f t="array" aca="1" ref="A67" ca="1">VLOOKUP(RIGHT(CELL("filename",$B64),LEN(CELL("filename",$B64))-FIND("]",CELL("filename",$B64))),'外部インタフェース一覧(計算用)'!$B:$G,6,FALSE)&amp;"_"&amp;$C67&amp;"_new"</f>
        <v>OTHER_INFO_2024_FORM_8000_2021_fim_personal_hygiene_and_adjustment_new</v>
      </c>
      <c r="B67" s="229">
        <f>MAX($B$4:B66)+1</f>
        <v>64</v>
      </c>
      <c r="C67" s="324" t="s">
        <v>3860</v>
      </c>
      <c r="D67" s="324" t="s">
        <v>7086</v>
      </c>
      <c r="E67" s="20" t="str">
        <f ca="1">IF($F67="-", "追加", VLOOKUP($A67, summary!$H:$O, 6, FALSE))</f>
        <v>fim_personal_hygiene_and_adjustment</v>
      </c>
      <c r="F67" s="20" t="str">
        <f ca="1">IF(VLOOKUP($A67, summary!$H:$O, 7, FALSE)="追加", "-", VLOOKUP($A67, summary!$H:$O, 7, FALSE))</f>
        <v>FIM　整容　</v>
      </c>
      <c r="G67" s="324" t="s">
        <v>5214</v>
      </c>
      <c r="H67" s="324" t="s">
        <v>5299</v>
      </c>
      <c r="I67" s="324">
        <v>2</v>
      </c>
      <c r="J67" s="324"/>
      <c r="K67" s="18"/>
      <c r="L67" s="446"/>
      <c r="M67" s="362"/>
      <c r="N67" s="93" t="s">
        <v>7085</v>
      </c>
      <c r="O67" s="45" t="s">
        <v>5291</v>
      </c>
      <c r="P67" s="45"/>
      <c r="Q67" s="285" t="s">
        <v>5501</v>
      </c>
    </row>
    <row r="68" spans="1:17" s="8" customFormat="1" ht="78.75">
      <c r="A68" s="253" t="str" cm="1">
        <f t="array" aca="1" ref="A68" ca="1">VLOOKUP(RIGHT(CELL("filename",$B65),LEN(CELL("filename",$B65))-FIND("]",CELL("filename",$B65))),'外部インタフェース一覧(計算用)'!$B:$G,6,FALSE)&amp;"_"&amp;$C68&amp;"_new"</f>
        <v>OTHER_INFO_2024_FORM_8000_2021_fim_bed_bath_new</v>
      </c>
      <c r="B68" s="229">
        <f>MAX($B$4:B67)+1</f>
        <v>65</v>
      </c>
      <c r="C68" s="324" t="s">
        <v>3862</v>
      </c>
      <c r="D68" s="324" t="s">
        <v>7087</v>
      </c>
      <c r="E68" s="20" t="str">
        <f ca="1">IF($F68="-", "追加", VLOOKUP($A68, summary!$H:$O, 6, FALSE))</f>
        <v>fim_bed_bath</v>
      </c>
      <c r="F68" s="20" t="str">
        <f ca="1">IF(VLOOKUP($A68, summary!$H:$O, 7, FALSE)="追加", "-", VLOOKUP($A68, summary!$H:$O, 7, FALSE))</f>
        <v>FIM　清拭　</v>
      </c>
      <c r="G68" s="324" t="s">
        <v>5214</v>
      </c>
      <c r="H68" s="324" t="s">
        <v>5299</v>
      </c>
      <c r="I68" s="324">
        <v>2</v>
      </c>
      <c r="J68" s="324"/>
      <c r="K68" s="18"/>
      <c r="L68" s="446"/>
      <c r="M68" s="362"/>
      <c r="N68" s="93" t="s">
        <v>7085</v>
      </c>
      <c r="O68" s="45" t="s">
        <v>5291</v>
      </c>
      <c r="P68" s="45"/>
      <c r="Q68" s="285" t="s">
        <v>5501</v>
      </c>
    </row>
    <row r="69" spans="1:17" s="8" customFormat="1" ht="78.75">
      <c r="A69" s="253" t="str" cm="1">
        <f t="array" aca="1" ref="A69" ca="1">VLOOKUP(RIGHT(CELL("filename",$B66),LEN(CELL("filename",$B66))-FIND("]",CELL("filename",$B66))),'外部インタフェース一覧(計算用)'!$B:$G,6,FALSE)&amp;"_"&amp;$C69&amp;"_new"</f>
        <v>OTHER_INFO_2024_FORM_8000_2021_fim_changing_clothes_upper_body_new</v>
      </c>
      <c r="B69" s="229">
        <f>MAX($B$4:B68)+1</f>
        <v>66</v>
      </c>
      <c r="C69" s="324" t="s">
        <v>3864</v>
      </c>
      <c r="D69" s="324" t="s">
        <v>7088</v>
      </c>
      <c r="E69" s="20" t="str">
        <f ca="1">IF($F69="-", "追加", VLOOKUP($A69, summary!$H:$O, 6, FALSE))</f>
        <v>fim_changing_clothes_upper_body</v>
      </c>
      <c r="F69" s="20" t="str">
        <f ca="1">IF(VLOOKUP($A69, summary!$H:$O, 7, FALSE)="追加", "-", VLOOKUP($A69, summary!$H:$O, 7, FALSE))</f>
        <v>FIM　更衣（上半身）</v>
      </c>
      <c r="G69" s="324" t="s">
        <v>5214</v>
      </c>
      <c r="H69" s="324" t="s">
        <v>5299</v>
      </c>
      <c r="I69" s="324">
        <v>2</v>
      </c>
      <c r="J69" s="324"/>
      <c r="K69" s="18"/>
      <c r="L69" s="446"/>
      <c r="M69" s="362"/>
      <c r="N69" s="93" t="s">
        <v>7085</v>
      </c>
      <c r="O69" s="45" t="s">
        <v>5291</v>
      </c>
      <c r="P69" s="45"/>
      <c r="Q69" s="285" t="s">
        <v>5501</v>
      </c>
    </row>
    <row r="70" spans="1:17" s="8" customFormat="1" ht="78.75">
      <c r="A70" s="253" t="str" cm="1">
        <f t="array" aca="1" ref="A70" ca="1">VLOOKUP(RIGHT(CELL("filename",$B67),LEN(CELL("filename",$B67))-FIND("]",CELL("filename",$B67))),'外部インタフェース一覧(計算用)'!$B:$G,6,FALSE)&amp;"_"&amp;$C70&amp;"_new"</f>
        <v>OTHER_INFO_2024_FORM_8000_2021_fim_changing_clothes_lower_body_new</v>
      </c>
      <c r="B70" s="229">
        <f>MAX($B$4:B69)+1</f>
        <v>67</v>
      </c>
      <c r="C70" s="324" t="s">
        <v>3866</v>
      </c>
      <c r="D70" s="324" t="s">
        <v>7089</v>
      </c>
      <c r="E70" s="20" t="str">
        <f ca="1">IF($F70="-", "追加", VLOOKUP($A70, summary!$H:$O, 6, FALSE))</f>
        <v>fim_changing_clothes_lower_body</v>
      </c>
      <c r="F70" s="20" t="str">
        <f ca="1">IF(VLOOKUP($A70, summary!$H:$O, 7, FALSE)="追加", "-", VLOOKUP($A70, summary!$H:$O, 7, FALSE))</f>
        <v>FIM　更衣（下半身）　</v>
      </c>
      <c r="G70" s="324" t="s">
        <v>5214</v>
      </c>
      <c r="H70" s="324" t="s">
        <v>5299</v>
      </c>
      <c r="I70" s="324">
        <v>2</v>
      </c>
      <c r="J70" s="324"/>
      <c r="K70" s="18"/>
      <c r="L70" s="446"/>
      <c r="M70" s="362"/>
      <c r="N70" s="93" t="s">
        <v>7085</v>
      </c>
      <c r="O70" s="45" t="s">
        <v>5291</v>
      </c>
      <c r="P70" s="45"/>
      <c r="Q70" s="285" t="s">
        <v>5501</v>
      </c>
    </row>
    <row r="71" spans="1:17" s="8" customFormat="1" ht="78.75">
      <c r="A71" s="253" t="str" cm="1">
        <f t="array" aca="1" ref="A71" ca="1">VLOOKUP(RIGHT(CELL("filename",$B68),LEN(CELL("filename",$B68))-FIND("]",CELL("filename",$B68))),'外部インタフェース一覧(計算用)'!$B:$G,6,FALSE)&amp;"_"&amp;$C71&amp;"_new"</f>
        <v>OTHER_INFO_2024_FORM_8000_2021_fim_toilet_new</v>
      </c>
      <c r="B71" s="229">
        <f>MAX($B$4:B70)+1</f>
        <v>68</v>
      </c>
      <c r="C71" s="324" t="s">
        <v>3868</v>
      </c>
      <c r="D71" s="324" t="s">
        <v>7090</v>
      </c>
      <c r="E71" s="20" t="str">
        <f ca="1">IF($F71="-", "追加", VLOOKUP($A71, summary!$H:$O, 6, FALSE))</f>
        <v>fim_toilet</v>
      </c>
      <c r="F71" s="20" t="str">
        <f ca="1">IF(VLOOKUP($A71, summary!$H:$O, 7, FALSE)="追加", "-", VLOOKUP($A71, summary!$H:$O, 7, FALSE))</f>
        <v>FIM　トイレ</v>
      </c>
      <c r="G71" s="324" t="s">
        <v>5214</v>
      </c>
      <c r="H71" s="324" t="s">
        <v>5299</v>
      </c>
      <c r="I71" s="324">
        <v>2</v>
      </c>
      <c r="J71" s="324"/>
      <c r="K71" s="18"/>
      <c r="L71" s="446"/>
      <c r="M71" s="362"/>
      <c r="N71" s="93" t="s">
        <v>7085</v>
      </c>
      <c r="O71" s="45" t="s">
        <v>5291</v>
      </c>
      <c r="P71" s="45"/>
      <c r="Q71" s="285" t="s">
        <v>5501</v>
      </c>
    </row>
    <row r="72" spans="1:17" s="8" customFormat="1" ht="78.75">
      <c r="A72" s="253" t="str" cm="1">
        <f t="array" aca="1" ref="A72" ca="1">VLOOKUP(RIGHT(CELL("filename",$B69),LEN(CELL("filename",$B69))-FIND("]",CELL("filename",$B69))),'外部インタフェース一覧(計算用)'!$B:$G,6,FALSE)&amp;"_"&amp;$C72&amp;"_new"</f>
        <v>OTHER_INFO_2024_FORM_8000_2021_fim_defecation_control_new</v>
      </c>
      <c r="B72" s="229">
        <f>MAX($B$4:B71)+1</f>
        <v>69</v>
      </c>
      <c r="C72" s="324" t="s">
        <v>3870</v>
      </c>
      <c r="D72" s="324" t="s">
        <v>7091</v>
      </c>
      <c r="E72" s="20" t="str">
        <f ca="1">IF($F72="-", "追加", VLOOKUP($A72, summary!$H:$O, 6, FALSE))</f>
        <v>fim_defecation_control</v>
      </c>
      <c r="F72" s="20" t="str">
        <f ca="1">IF(VLOOKUP($A72, summary!$H:$O, 7, FALSE)="追加", "-", VLOOKUP($A72, summary!$H:$O, 7, FALSE))</f>
        <v>FIM　排尿コントロール　</v>
      </c>
      <c r="G72" s="324" t="s">
        <v>5214</v>
      </c>
      <c r="H72" s="324" t="s">
        <v>5299</v>
      </c>
      <c r="I72" s="324">
        <v>2</v>
      </c>
      <c r="J72" s="324"/>
      <c r="K72" s="18"/>
      <c r="L72" s="446"/>
      <c r="M72" s="362"/>
      <c r="N72" s="93" t="s">
        <v>7085</v>
      </c>
      <c r="O72" s="45" t="s">
        <v>5291</v>
      </c>
      <c r="P72" s="45"/>
      <c r="Q72" s="285" t="s">
        <v>5501</v>
      </c>
    </row>
    <row r="73" spans="1:17" s="8" customFormat="1" ht="78.75">
      <c r="A73" s="253" t="str" cm="1">
        <f t="array" aca="1" ref="A73" ca="1">VLOOKUP(RIGHT(CELL("filename",$B70),LEN(CELL("filename",$B70))-FIND("]",CELL("filename",$B70))),'外部インタフェース一覧(計算用)'!$B:$G,6,FALSE)&amp;"_"&amp;$C73&amp;"_new"</f>
        <v>OTHER_INFO_2024_FORM_8000_2021_fim_urination_control_new</v>
      </c>
      <c r="B73" s="229">
        <f>MAX($B$4:B72)+1</f>
        <v>70</v>
      </c>
      <c r="C73" s="324" t="s">
        <v>3872</v>
      </c>
      <c r="D73" s="324" t="s">
        <v>7092</v>
      </c>
      <c r="E73" s="20" t="str">
        <f ca="1">IF($F73="-", "追加", VLOOKUP($A73, summary!$H:$O, 6, FALSE))</f>
        <v>fim_urination_control</v>
      </c>
      <c r="F73" s="20" t="str">
        <f ca="1">IF(VLOOKUP($A73, summary!$H:$O, 7, FALSE)="追加", "-", VLOOKUP($A73, summary!$H:$O, 7, FALSE))</f>
        <v>FIM　排便コントロール　</v>
      </c>
      <c r="G73" s="324" t="s">
        <v>5214</v>
      </c>
      <c r="H73" s="324" t="s">
        <v>5299</v>
      </c>
      <c r="I73" s="324">
        <v>2</v>
      </c>
      <c r="J73" s="324"/>
      <c r="K73" s="18"/>
      <c r="L73" s="446"/>
      <c r="M73" s="362"/>
      <c r="N73" s="93" t="s">
        <v>7085</v>
      </c>
      <c r="O73" s="45" t="s">
        <v>5291</v>
      </c>
      <c r="P73" s="45"/>
      <c r="Q73" s="285" t="s">
        <v>5501</v>
      </c>
    </row>
    <row r="74" spans="1:17" s="8" customFormat="1" ht="78.75">
      <c r="A74" s="253" t="str" cm="1">
        <f t="array" aca="1" ref="A74" ca="1">VLOOKUP(RIGHT(CELL("filename",$B71),LEN(CELL("filename",$B71))-FIND("]",CELL("filename",$B71))),'外部インタフェース一覧(計算用)'!$B:$G,6,FALSE)&amp;"_"&amp;$C74&amp;"_new"</f>
        <v>OTHER_INFO_2024_FORM_8000_2021_fim_bed_wheelchair_transfer_new</v>
      </c>
      <c r="B74" s="229">
        <f>MAX($B$4:B73)+1</f>
        <v>71</v>
      </c>
      <c r="C74" s="324" t="s">
        <v>3874</v>
      </c>
      <c r="D74" s="324" t="s">
        <v>7093</v>
      </c>
      <c r="E74" s="20" t="str">
        <f ca="1">IF($F74="-", "追加", VLOOKUP($A74, summary!$H:$O, 6, FALSE))</f>
        <v>fim_bed_wheelchair_transfer</v>
      </c>
      <c r="F74" s="20" t="str">
        <f ca="1">IF(VLOOKUP($A74, summary!$H:$O, 7, FALSE)="追加", "-", VLOOKUP($A74, summary!$H:$O, 7, FALSE))</f>
        <v>FIM　ベッド・車椅子移乗</v>
      </c>
      <c r="G74" s="324" t="s">
        <v>5214</v>
      </c>
      <c r="H74" s="324" t="s">
        <v>5299</v>
      </c>
      <c r="I74" s="324">
        <v>2</v>
      </c>
      <c r="J74" s="324"/>
      <c r="K74" s="18"/>
      <c r="L74" s="446"/>
      <c r="M74" s="362"/>
      <c r="N74" s="93" t="s">
        <v>7085</v>
      </c>
      <c r="O74" s="45" t="s">
        <v>5291</v>
      </c>
      <c r="P74" s="45"/>
      <c r="Q74" s="285" t="s">
        <v>5501</v>
      </c>
    </row>
    <row r="75" spans="1:17" s="8" customFormat="1" ht="78.75">
      <c r="A75" s="253" t="str" cm="1">
        <f t="array" aca="1" ref="A75" ca="1">VLOOKUP(RIGHT(CELL("filename",$B72),LEN(CELL("filename",$B72))-FIND("]",CELL("filename",$B72))),'外部インタフェース一覧(計算用)'!$B:$G,6,FALSE)&amp;"_"&amp;$C75&amp;"_new"</f>
        <v>OTHER_INFO_2024_FORM_8000_2021_fim_toilet_transfer_new</v>
      </c>
      <c r="B75" s="229">
        <f>MAX($B$4:B74)+1</f>
        <v>72</v>
      </c>
      <c r="C75" s="324" t="s">
        <v>3876</v>
      </c>
      <c r="D75" s="324" t="s">
        <v>7094</v>
      </c>
      <c r="E75" s="20" t="str">
        <f ca="1">IF($F75="-", "追加", VLOOKUP($A75, summary!$H:$O, 6, FALSE))</f>
        <v>fim_toilet_transfer</v>
      </c>
      <c r="F75" s="20" t="str">
        <f ca="1">IF(VLOOKUP($A75, summary!$H:$O, 7, FALSE)="追加", "-", VLOOKUP($A75, summary!$H:$O, 7, FALSE))</f>
        <v>FIM　トイレ移乗</v>
      </c>
      <c r="G75" s="324" t="s">
        <v>5214</v>
      </c>
      <c r="H75" s="324" t="s">
        <v>5299</v>
      </c>
      <c r="I75" s="324">
        <v>2</v>
      </c>
      <c r="J75" s="324"/>
      <c r="K75" s="18"/>
      <c r="L75" s="446"/>
      <c r="M75" s="362"/>
      <c r="N75" s="93" t="s">
        <v>7085</v>
      </c>
      <c r="O75" s="45" t="s">
        <v>5291</v>
      </c>
      <c r="P75" s="45"/>
      <c r="Q75" s="285" t="s">
        <v>5501</v>
      </c>
    </row>
    <row r="76" spans="1:17" s="8" customFormat="1" ht="78.75">
      <c r="A76" s="253" t="str" cm="1">
        <f t="array" aca="1" ref="A76" ca="1">VLOOKUP(RIGHT(CELL("filename",$B73),LEN(CELL("filename",$B73))-FIND("]",CELL("filename",$B73))),'外部インタフェース一覧(計算用)'!$B:$G,6,FALSE)&amp;"_"&amp;$C76&amp;"_new"</f>
        <v>OTHER_INFO_2024_FORM_8000_2021_fim_bathtub_shower_transfer_new</v>
      </c>
      <c r="B76" s="229">
        <f>MAX($B$4:B75)+1</f>
        <v>73</v>
      </c>
      <c r="C76" s="324" t="s">
        <v>3878</v>
      </c>
      <c r="D76" s="324" t="s">
        <v>7095</v>
      </c>
      <c r="E76" s="20" t="str">
        <f ca="1">IF($F76="-", "追加", VLOOKUP($A76, summary!$H:$O, 6, FALSE))</f>
        <v>fim_bathtub_shower_transfer</v>
      </c>
      <c r="F76" s="20" t="str">
        <f ca="1">IF(VLOOKUP($A76, summary!$H:$O, 7, FALSE)="追加", "-", VLOOKUP($A76, summary!$H:$O, 7, FALSE))</f>
        <v>FIM　浴槽・シャワー移乗</v>
      </c>
      <c r="G76" s="324" t="s">
        <v>5214</v>
      </c>
      <c r="H76" s="324" t="s">
        <v>5299</v>
      </c>
      <c r="I76" s="324">
        <v>2</v>
      </c>
      <c r="J76" s="324"/>
      <c r="K76" s="18"/>
      <c r="L76" s="446"/>
      <c r="M76" s="362"/>
      <c r="N76" s="93" t="s">
        <v>7085</v>
      </c>
      <c r="O76" s="45" t="s">
        <v>5291</v>
      </c>
      <c r="P76" s="45"/>
      <c r="Q76" s="285" t="s">
        <v>5501</v>
      </c>
    </row>
    <row r="77" spans="1:17" s="8" customFormat="1" ht="78.75">
      <c r="A77" s="253" t="str" cm="1">
        <f t="array" aca="1" ref="A77" ca="1">VLOOKUP(RIGHT(CELL("filename",$B74),LEN(CELL("filename",$B74))-FIND("]",CELL("filename",$B74))),'外部インタフェース一覧(計算用)'!$B:$G,6,FALSE)&amp;"_"&amp;$C77&amp;"_new"</f>
        <v>OTHER_INFO_2024_FORM_8000_2021_fim_walking_wheelchair_movement_new</v>
      </c>
      <c r="B77" s="229">
        <f>MAX($B$4:B76)+1</f>
        <v>74</v>
      </c>
      <c r="C77" s="324" t="s">
        <v>3880</v>
      </c>
      <c r="D77" s="324" t="s">
        <v>7096</v>
      </c>
      <c r="E77" s="20" t="str">
        <f ca="1">IF($F77="-", "追加", VLOOKUP($A77, summary!$H:$O, 6, FALSE))</f>
        <v>fim_walking_wheelchair_movement</v>
      </c>
      <c r="F77" s="20" t="str">
        <f ca="1">IF(VLOOKUP($A77, summary!$H:$O, 7, FALSE)="追加", "-", VLOOKUP($A77, summary!$H:$O, 7, FALSE))</f>
        <v>FIM　歩行・車椅子移動</v>
      </c>
      <c r="G77" s="324" t="s">
        <v>5214</v>
      </c>
      <c r="H77" s="324" t="s">
        <v>5299</v>
      </c>
      <c r="I77" s="324">
        <v>2</v>
      </c>
      <c r="J77" s="324"/>
      <c r="K77" s="18"/>
      <c r="L77" s="446"/>
      <c r="M77" s="362"/>
      <c r="N77" s="93" t="s">
        <v>7085</v>
      </c>
      <c r="O77" s="45" t="s">
        <v>5291</v>
      </c>
      <c r="P77" s="45"/>
      <c r="Q77" s="285" t="s">
        <v>5501</v>
      </c>
    </row>
    <row r="78" spans="1:17" s="8" customFormat="1" ht="78.75">
      <c r="A78" s="253" t="str" cm="1">
        <f t="array" aca="1" ref="A78" ca="1">VLOOKUP(RIGHT(CELL("filename",$B75),LEN(CELL("filename",$B75))-FIND("]",CELL("filename",$B75))),'外部インタフェース一覧(計算用)'!$B:$G,6,FALSE)&amp;"_"&amp;$C78&amp;"_new"</f>
        <v>OTHER_INFO_2024_FORM_8000_2021_fim_stair_movement_new</v>
      </c>
      <c r="B78" s="229">
        <f>MAX($B$4:B77)+1</f>
        <v>75</v>
      </c>
      <c r="C78" s="324" t="s">
        <v>3882</v>
      </c>
      <c r="D78" s="324" t="s">
        <v>7097</v>
      </c>
      <c r="E78" s="20" t="str">
        <f ca="1">IF($F78="-", "追加", VLOOKUP($A78, summary!$H:$O, 6, FALSE))</f>
        <v>fim_stair_movement</v>
      </c>
      <c r="F78" s="20" t="str">
        <f ca="1">IF(VLOOKUP($A78, summary!$H:$O, 7, FALSE)="追加", "-", VLOOKUP($A78, summary!$H:$O, 7, FALSE))</f>
        <v>FIM　階段移動</v>
      </c>
      <c r="G78" s="324" t="s">
        <v>5214</v>
      </c>
      <c r="H78" s="324" t="s">
        <v>5299</v>
      </c>
      <c r="I78" s="324">
        <v>2</v>
      </c>
      <c r="J78" s="324"/>
      <c r="K78" s="18"/>
      <c r="L78" s="446"/>
      <c r="M78" s="362"/>
      <c r="N78" s="93" t="s">
        <v>7085</v>
      </c>
      <c r="O78" s="45" t="s">
        <v>5291</v>
      </c>
      <c r="P78" s="45"/>
      <c r="Q78" s="285" t="s">
        <v>5501</v>
      </c>
    </row>
    <row r="79" spans="1:17" s="8" customFormat="1" ht="78.75">
      <c r="A79" s="253" t="str" cm="1">
        <f t="array" aca="1" ref="A79" ca="1">VLOOKUP(RIGHT(CELL("filename",$B76),LEN(CELL("filename",$B76))-FIND("]",CELL("filename",$B76))),'外部インタフェース一覧(計算用)'!$B:$G,6,FALSE)&amp;"_"&amp;$C79&amp;"_new"</f>
        <v>OTHER_INFO_2024_FORM_8000_2021_fim_understanding_new</v>
      </c>
      <c r="B79" s="229">
        <f>MAX($B$4:B78)+1</f>
        <v>76</v>
      </c>
      <c r="C79" s="324" t="s">
        <v>3884</v>
      </c>
      <c r="D79" s="324" t="s">
        <v>7098</v>
      </c>
      <c r="E79" s="20" t="str">
        <f ca="1">IF($F79="-", "追加", VLOOKUP($A79, summary!$H:$O, 6, FALSE))</f>
        <v>fim_understanding</v>
      </c>
      <c r="F79" s="20" t="str">
        <f ca="1">IF(VLOOKUP($A79, summary!$H:$O, 7, FALSE)="追加", "-", VLOOKUP($A79, summary!$H:$O, 7, FALSE))</f>
        <v>FIM　理解　</v>
      </c>
      <c r="G79" s="324" t="s">
        <v>5214</v>
      </c>
      <c r="H79" s="324" t="s">
        <v>5299</v>
      </c>
      <c r="I79" s="324">
        <v>2</v>
      </c>
      <c r="J79" s="324"/>
      <c r="K79" s="18"/>
      <c r="L79" s="446"/>
      <c r="M79" s="362"/>
      <c r="N79" s="93" t="s">
        <v>7085</v>
      </c>
      <c r="O79" s="45" t="s">
        <v>5291</v>
      </c>
      <c r="P79" s="45"/>
      <c r="Q79" s="285" t="s">
        <v>5501</v>
      </c>
    </row>
    <row r="80" spans="1:17" s="8" customFormat="1" ht="78.75">
      <c r="A80" s="253" t="str" cm="1">
        <f t="array" aca="1" ref="A80" ca="1">VLOOKUP(RIGHT(CELL("filename",$B77),LEN(CELL("filename",$B77))-FIND("]",CELL("filename",$B77))),'外部インタフェース一覧(計算用)'!$B:$G,6,FALSE)&amp;"_"&amp;$C80&amp;"_new"</f>
        <v>OTHER_INFO_2024_FORM_8000_2021_fim_express_new</v>
      </c>
      <c r="B80" s="229">
        <f>MAX($B$4:B79)+1</f>
        <v>77</v>
      </c>
      <c r="C80" s="324" t="s">
        <v>3886</v>
      </c>
      <c r="D80" s="324" t="s">
        <v>7099</v>
      </c>
      <c r="E80" s="20" t="str">
        <f ca="1">IF($F80="-", "追加", VLOOKUP($A80, summary!$H:$O, 6, FALSE))</f>
        <v>fim_express</v>
      </c>
      <c r="F80" s="20" t="str">
        <f ca="1">IF(VLOOKUP($A80, summary!$H:$O, 7, FALSE)="追加", "-", VLOOKUP($A80, summary!$H:$O, 7, FALSE))</f>
        <v>FIM　表出　</v>
      </c>
      <c r="G80" s="324" t="s">
        <v>5214</v>
      </c>
      <c r="H80" s="324" t="s">
        <v>5299</v>
      </c>
      <c r="I80" s="324">
        <v>2</v>
      </c>
      <c r="J80" s="324"/>
      <c r="K80" s="18"/>
      <c r="L80" s="446"/>
      <c r="M80" s="362"/>
      <c r="N80" s="93" t="s">
        <v>7085</v>
      </c>
      <c r="O80" s="45" t="s">
        <v>5291</v>
      </c>
      <c r="P80" s="45"/>
      <c r="Q80" s="285" t="s">
        <v>5501</v>
      </c>
    </row>
    <row r="81" spans="1:17" s="8" customFormat="1" ht="78.75">
      <c r="A81" s="253" t="str" cm="1">
        <f t="array" aca="1" ref="A81" ca="1">VLOOKUP(RIGHT(CELL("filename",$B78),LEN(CELL("filename",$B78))-FIND("]",CELL("filename",$B78))),'外部インタフェース一覧(計算用)'!$B:$G,6,FALSE)&amp;"_"&amp;$C81&amp;"_new"</f>
        <v>OTHER_INFO_2024_FORM_8000_2021_fim_social_interaction_new</v>
      </c>
      <c r="B81" s="229">
        <f>MAX($B$4:B80)+1</f>
        <v>78</v>
      </c>
      <c r="C81" s="324" t="s">
        <v>3888</v>
      </c>
      <c r="D81" s="324" t="s">
        <v>7100</v>
      </c>
      <c r="E81" s="20" t="str">
        <f ca="1">IF($F81="-", "追加", VLOOKUP($A81, summary!$H:$O, 6, FALSE))</f>
        <v>fim_social_interaction</v>
      </c>
      <c r="F81" s="20" t="str">
        <f ca="1">IF(VLOOKUP($A81, summary!$H:$O, 7, FALSE)="追加", "-", VLOOKUP($A81, summary!$H:$O, 7, FALSE))</f>
        <v>FIM　社会的交流　</v>
      </c>
      <c r="G81" s="324" t="s">
        <v>5214</v>
      </c>
      <c r="H81" s="324" t="s">
        <v>5299</v>
      </c>
      <c r="I81" s="324">
        <v>2</v>
      </c>
      <c r="J81" s="324"/>
      <c r="K81" s="18"/>
      <c r="L81" s="446"/>
      <c r="M81" s="362"/>
      <c r="N81" s="93" t="s">
        <v>7085</v>
      </c>
      <c r="O81" s="45" t="s">
        <v>5291</v>
      </c>
      <c r="P81" s="45"/>
      <c r="Q81" s="285" t="s">
        <v>5501</v>
      </c>
    </row>
    <row r="82" spans="1:17" s="8" customFormat="1" ht="78.75">
      <c r="A82" s="253" t="str" cm="1">
        <f t="array" aca="1" ref="A82" ca="1">VLOOKUP(RIGHT(CELL("filename",$B79),LEN(CELL("filename",$B79))-FIND("]",CELL("filename",$B79))),'外部インタフェース一覧(計算用)'!$B:$G,6,FALSE)&amp;"_"&amp;$C82&amp;"_new"</f>
        <v>OTHER_INFO_2024_FORM_8000_2021_fim_problem_solving_new</v>
      </c>
      <c r="B82" s="229">
        <f>MAX($B$4:B81)+1</f>
        <v>79</v>
      </c>
      <c r="C82" s="324" t="s">
        <v>3890</v>
      </c>
      <c r="D82" s="324" t="s">
        <v>7101</v>
      </c>
      <c r="E82" s="20" t="str">
        <f ca="1">IF($F82="-", "追加", VLOOKUP($A82, summary!$H:$O, 6, FALSE))</f>
        <v>fim_problem_solving</v>
      </c>
      <c r="F82" s="20" t="str">
        <f ca="1">IF(VLOOKUP($A82, summary!$H:$O, 7, FALSE)="追加", "-", VLOOKUP($A82, summary!$H:$O, 7, FALSE))</f>
        <v>FIM　問題解決　</v>
      </c>
      <c r="G82" s="324" t="s">
        <v>5214</v>
      </c>
      <c r="H82" s="324" t="s">
        <v>5299</v>
      </c>
      <c r="I82" s="324">
        <v>2</v>
      </c>
      <c r="J82" s="324"/>
      <c r="K82" s="18"/>
      <c r="L82" s="446"/>
      <c r="M82" s="362"/>
      <c r="N82" s="93" t="s">
        <v>7085</v>
      </c>
      <c r="O82" s="45" t="s">
        <v>5291</v>
      </c>
      <c r="P82" s="45"/>
      <c r="Q82" s="285" t="s">
        <v>5501</v>
      </c>
    </row>
    <row r="83" spans="1:17" s="8" customFormat="1" ht="78.75">
      <c r="A83" s="253" t="str" cm="1">
        <f t="array" aca="1" ref="A83" ca="1">VLOOKUP(RIGHT(CELL("filename",$B80),LEN(CELL("filename",$B80))-FIND("]",CELL("filename",$B80))),'外部インタフェース一覧(計算用)'!$B:$G,6,FALSE)&amp;"_"&amp;$C83&amp;"_new"</f>
        <v>OTHER_INFO_2024_FORM_8000_2021_fim_memory_new</v>
      </c>
      <c r="B83" s="229">
        <f>MAX($B$4:B82)+1</f>
        <v>80</v>
      </c>
      <c r="C83" s="324" t="s">
        <v>3892</v>
      </c>
      <c r="D83" s="324" t="s">
        <v>7102</v>
      </c>
      <c r="E83" s="20" t="str">
        <f ca="1">IF($F83="-", "追加", VLOOKUP($A83, summary!$H:$O, 6, FALSE))</f>
        <v>fim_memory</v>
      </c>
      <c r="F83" s="20" t="str">
        <f ca="1">IF(VLOOKUP($A83, summary!$H:$O, 7, FALSE)="追加", "-", VLOOKUP($A83, summary!$H:$O, 7, FALSE))</f>
        <v>FIM　記憶</v>
      </c>
      <c r="G83" s="324" t="s">
        <v>5214</v>
      </c>
      <c r="H83" s="324" t="s">
        <v>5299</v>
      </c>
      <c r="I83" s="324">
        <v>2</v>
      </c>
      <c r="J83" s="324"/>
      <c r="K83" s="18"/>
      <c r="L83" s="446"/>
      <c r="M83" s="362"/>
      <c r="N83" s="93" t="s">
        <v>7085</v>
      </c>
      <c r="O83" s="45" t="s">
        <v>5291</v>
      </c>
      <c r="P83" s="45"/>
      <c r="Q83" s="285" t="s">
        <v>5501</v>
      </c>
    </row>
    <row r="84" spans="1:17" s="8" customFormat="1" ht="33.75">
      <c r="A84" s="253" t="str" cm="1">
        <f t="array" aca="1" ref="A84" ca="1">VLOOKUP(RIGHT(CELL("filename",$B81),LEN(CELL("filename",$B81))-FIND("]",CELL("filename",$B81))),'外部インタフェース一覧(計算用)'!$B:$G,6,FALSE)&amp;"_"&amp;$C84&amp;"_new"</f>
        <v>OTHER_INFO_2024_FORM_8000_2021_version_new</v>
      </c>
      <c r="B84" s="229">
        <f>MAX($B$4:B83)+1</f>
        <v>81</v>
      </c>
      <c r="C84" s="324" t="s">
        <v>265</v>
      </c>
      <c r="D84" s="173" t="s">
        <v>5483</v>
      </c>
      <c r="E84" s="20" t="str">
        <f ca="1">IF($F84="-", "追加", VLOOKUP($A84, summary!$H:$O, 6, FALSE))</f>
        <v>version</v>
      </c>
      <c r="F84" s="20" t="str">
        <f ca="1">IF(VLOOKUP($A84, summary!$H:$O, 7, FALSE)="追加", "-", VLOOKUP($A84, summary!$H:$O, 7, FALSE))</f>
        <v>バージョン番号</v>
      </c>
      <c r="G84" s="324" t="s">
        <v>5214</v>
      </c>
      <c r="H84" s="324" t="s">
        <v>5299</v>
      </c>
      <c r="I84" s="324">
        <v>4</v>
      </c>
      <c r="J84" s="324"/>
      <c r="K84" s="18" t="s">
        <v>5216</v>
      </c>
      <c r="L84" s="446"/>
      <c r="M84" s="362"/>
      <c r="N84" s="451" t="s">
        <v>6856</v>
      </c>
      <c r="O84" s="45" t="s">
        <v>5291</v>
      </c>
      <c r="P84" s="45" t="s">
        <v>5285</v>
      </c>
      <c r="Q84" s="45" t="s">
        <v>5286</v>
      </c>
    </row>
  </sheetData>
  <autoFilter ref="B3:P84" xr:uid="{00000000-0009-0000-0000-000018000000}"/>
  <phoneticPr fontId="4"/>
  <dataValidations count="3">
    <dataValidation type="list" allowBlank="1" showInputMessage="1" sqref="K52:K64 K66:K83" xr:uid="{97FB2070-B888-45B9-B95A-E6DC97C7F643}">
      <formula1>"○"</formula1>
    </dataValidation>
    <dataValidation type="list" allowBlank="1" showInputMessage="1" sqref="K84 K65 K4:K51" xr:uid="{89BE04D3-6C1D-4A57-9633-0140779E4EA6}">
      <formula1>"◎,○,●"</formula1>
    </dataValidation>
    <dataValidation showInputMessage="1" sqref="G4:H84 B4:B84" xr:uid="{ABEDCAE2-45E3-4EC5-8B5C-01DF62FB8052}"/>
  </dataValidations>
  <hyperlinks>
    <hyperlink ref="P1" location="外部インタフェース一覧!A1" display="外部インターフェース一覧へ" xr:uid="{EEBCA6D0-201B-4799-B8BB-4A29B40793BF}"/>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EB1A0-6EFE-4C0B-B383-8BC2C2A24DD8}">
  <sheetPr codeName="Sheet28"/>
  <dimension ref="A1:G26"/>
  <sheetViews>
    <sheetView view="pageBreakPreview" zoomScale="85" zoomScaleNormal="85" zoomScaleSheetLayoutView="85" workbookViewId="0"/>
  </sheetViews>
  <sheetFormatPr defaultColWidth="9" defaultRowHeight="18.75"/>
  <cols>
    <col min="1" max="1" width="4.625" customWidth="1"/>
    <col min="2" max="2" width="10" customWidth="1"/>
    <col min="3" max="3" width="27.5" customWidth="1"/>
  </cols>
  <sheetData>
    <row r="1" spans="1:7">
      <c r="A1" s="1" t="s">
        <v>7103</v>
      </c>
      <c r="G1" s="6"/>
    </row>
    <row r="2" spans="1:7">
      <c r="A2" s="24" t="s">
        <v>7104</v>
      </c>
      <c r="B2" s="24" t="s">
        <v>7105</v>
      </c>
      <c r="C2" s="24" t="s">
        <v>7106</v>
      </c>
    </row>
    <row r="3" spans="1:7">
      <c r="A3" s="22">
        <v>1</v>
      </c>
      <c r="B3" s="28" t="s">
        <v>7107</v>
      </c>
      <c r="C3" s="23" t="s">
        <v>7108</v>
      </c>
    </row>
    <row r="4" spans="1:7">
      <c r="A4" s="22">
        <v>2</v>
      </c>
      <c r="B4" s="28" t="s">
        <v>7109</v>
      </c>
      <c r="C4" s="23" t="s">
        <v>7110</v>
      </c>
    </row>
    <row r="5" spans="1:7">
      <c r="A5" s="22">
        <v>3</v>
      </c>
      <c r="B5" s="28" t="s">
        <v>7111</v>
      </c>
      <c r="C5" s="23" t="s">
        <v>7112</v>
      </c>
    </row>
    <row r="6" spans="1:7">
      <c r="A6" s="22">
        <v>4</v>
      </c>
      <c r="B6" s="28" t="s">
        <v>7113</v>
      </c>
      <c r="C6" s="23" t="s">
        <v>7114</v>
      </c>
    </row>
    <row r="7" spans="1:7">
      <c r="A7" s="22">
        <v>5</v>
      </c>
      <c r="B7" s="28" t="s">
        <v>7115</v>
      </c>
      <c r="C7" s="23" t="s">
        <v>7116</v>
      </c>
    </row>
    <row r="8" spans="1:7">
      <c r="A8" s="22">
        <v>6</v>
      </c>
      <c r="B8" s="28" t="s">
        <v>7117</v>
      </c>
      <c r="C8" s="23" t="s">
        <v>7118</v>
      </c>
    </row>
    <row r="9" spans="1:7">
      <c r="A9" s="22">
        <v>7</v>
      </c>
      <c r="B9" s="28" t="s">
        <v>7119</v>
      </c>
      <c r="C9" s="23" t="s">
        <v>7120</v>
      </c>
    </row>
    <row r="10" spans="1:7">
      <c r="A10" s="22">
        <v>8</v>
      </c>
      <c r="B10" s="28" t="s">
        <v>7121</v>
      </c>
      <c r="C10" s="23" t="s">
        <v>7122</v>
      </c>
    </row>
    <row r="11" spans="1:7">
      <c r="A11" s="22">
        <v>9</v>
      </c>
      <c r="B11" s="28" t="s">
        <v>7123</v>
      </c>
      <c r="C11" s="23" t="s">
        <v>7124</v>
      </c>
    </row>
    <row r="12" spans="1:7">
      <c r="A12" s="22">
        <v>10</v>
      </c>
      <c r="B12" s="28" t="s">
        <v>7125</v>
      </c>
      <c r="C12" s="23" t="s">
        <v>7126</v>
      </c>
    </row>
    <row r="13" spans="1:7">
      <c r="A13" s="22">
        <v>11</v>
      </c>
      <c r="B13" s="28" t="s">
        <v>7127</v>
      </c>
      <c r="C13" s="23" t="s">
        <v>7128</v>
      </c>
    </row>
    <row r="14" spans="1:7">
      <c r="A14" s="22">
        <v>12</v>
      </c>
      <c r="B14" s="28" t="s">
        <v>7129</v>
      </c>
      <c r="C14" s="23" t="s">
        <v>7130</v>
      </c>
    </row>
    <row r="15" spans="1:7">
      <c r="A15" s="22">
        <v>13</v>
      </c>
      <c r="B15" s="28" t="s">
        <v>7131</v>
      </c>
      <c r="C15" s="23" t="s">
        <v>7132</v>
      </c>
    </row>
    <row r="16" spans="1:7">
      <c r="A16" s="22">
        <v>14</v>
      </c>
      <c r="B16" s="28" t="s">
        <v>7133</v>
      </c>
      <c r="C16" s="23" t="s">
        <v>7134</v>
      </c>
    </row>
    <row r="17" spans="1:3">
      <c r="A17" s="22">
        <v>15</v>
      </c>
      <c r="B17" s="28" t="s">
        <v>7135</v>
      </c>
      <c r="C17" s="23" t="s">
        <v>7136</v>
      </c>
    </row>
    <row r="18" spans="1:3">
      <c r="A18" s="22">
        <v>16</v>
      </c>
      <c r="B18" s="28" t="s">
        <v>7137</v>
      </c>
      <c r="C18" s="23" t="s">
        <v>7138</v>
      </c>
    </row>
    <row r="19" spans="1:3">
      <c r="A19" s="22">
        <v>17</v>
      </c>
      <c r="B19" s="28" t="s">
        <v>7139</v>
      </c>
      <c r="C19" s="23" t="s">
        <v>7140</v>
      </c>
    </row>
    <row r="20" spans="1:3">
      <c r="A20" s="22">
        <v>18</v>
      </c>
      <c r="B20" s="28" t="s">
        <v>7141</v>
      </c>
      <c r="C20" s="23" t="s">
        <v>7142</v>
      </c>
    </row>
    <row r="21" spans="1:3">
      <c r="A21" s="22">
        <v>19</v>
      </c>
      <c r="B21" s="28" t="s">
        <v>7143</v>
      </c>
      <c r="C21" s="23" t="s">
        <v>7144</v>
      </c>
    </row>
    <row r="22" spans="1:3">
      <c r="A22" s="22">
        <v>20</v>
      </c>
      <c r="B22" s="28" t="s">
        <v>7145</v>
      </c>
      <c r="C22" s="23" t="s">
        <v>7146</v>
      </c>
    </row>
    <row r="23" spans="1:3">
      <c r="A23" s="22">
        <v>21</v>
      </c>
      <c r="B23" s="28" t="s">
        <v>7147</v>
      </c>
      <c r="C23" s="23" t="s">
        <v>7148</v>
      </c>
    </row>
    <row r="24" spans="1:3">
      <c r="A24" s="22">
        <v>22</v>
      </c>
      <c r="B24" s="28" t="s">
        <v>7149</v>
      </c>
      <c r="C24" s="23" t="s">
        <v>7150</v>
      </c>
    </row>
    <row r="25" spans="1:3">
      <c r="A25" s="22">
        <v>23</v>
      </c>
      <c r="B25" s="29" t="s">
        <v>7151</v>
      </c>
      <c r="C25" s="23" t="s">
        <v>7152</v>
      </c>
    </row>
    <row r="26" spans="1:3">
      <c r="A26" s="30"/>
      <c r="B26" s="26"/>
    </row>
  </sheetData>
  <phoneticPr fontId="4"/>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F23B1-27BA-4F43-B71A-47E2A9549749}">
  <sheetPr codeName="Sheet27">
    <pageSetUpPr fitToPage="1"/>
  </sheetPr>
  <dimension ref="A1:E57"/>
  <sheetViews>
    <sheetView view="pageBreakPreview" zoomScale="85" zoomScaleNormal="100" zoomScaleSheetLayoutView="85" workbookViewId="0"/>
  </sheetViews>
  <sheetFormatPr defaultColWidth="9" defaultRowHeight="18.75"/>
  <cols>
    <col min="1" max="1" width="5.25" customWidth="1"/>
    <col min="2" max="2" width="26.625" customWidth="1"/>
    <col min="3" max="3" width="9.25" bestFit="1" customWidth="1"/>
    <col min="4" max="4" width="24" bestFit="1" customWidth="1"/>
    <col min="5" max="5" width="112.625" customWidth="1"/>
  </cols>
  <sheetData>
    <row r="1" spans="1:5">
      <c r="A1" t="s">
        <v>7153</v>
      </c>
    </row>
    <row r="2" spans="1:5">
      <c r="B2" s="26"/>
    </row>
    <row r="3" spans="1:5" ht="25.5" customHeight="1">
      <c r="A3" s="110" t="s">
        <v>7154</v>
      </c>
      <c r="B3" s="111" t="s">
        <v>7155</v>
      </c>
      <c r="C3" s="111" t="s">
        <v>7156</v>
      </c>
      <c r="D3" s="112" t="s">
        <v>7157</v>
      </c>
      <c r="E3" s="111" t="s">
        <v>7158</v>
      </c>
    </row>
    <row r="4" spans="1:5" ht="21" customHeight="1">
      <c r="A4" s="56">
        <v>1</v>
      </c>
      <c r="B4" s="162" t="s">
        <v>7159</v>
      </c>
      <c r="C4" s="152" t="s">
        <v>7160</v>
      </c>
      <c r="D4" s="151" t="s">
        <v>7161</v>
      </c>
      <c r="E4" s="152" t="s">
        <v>7162</v>
      </c>
    </row>
    <row r="5" spans="1:5" ht="21" customHeight="1">
      <c r="A5" s="56">
        <v>2</v>
      </c>
      <c r="B5" s="163" t="s">
        <v>7163</v>
      </c>
      <c r="C5" s="152" t="s">
        <v>7164</v>
      </c>
      <c r="D5" s="151" t="s">
        <v>7165</v>
      </c>
      <c r="E5" s="152" t="s">
        <v>7166</v>
      </c>
    </row>
    <row r="6" spans="1:5" ht="21" customHeight="1">
      <c r="A6" s="56">
        <v>3</v>
      </c>
      <c r="B6" s="163" t="s">
        <v>7167</v>
      </c>
      <c r="C6" s="151" t="s">
        <v>7168</v>
      </c>
      <c r="D6" s="152" t="s">
        <v>7169</v>
      </c>
      <c r="E6" s="152" t="s">
        <v>7170</v>
      </c>
    </row>
    <row r="7" spans="1:5" ht="21" customHeight="1">
      <c r="A7" s="56">
        <v>4</v>
      </c>
      <c r="B7" s="163" t="s">
        <v>7171</v>
      </c>
      <c r="C7" s="151" t="s">
        <v>7172</v>
      </c>
      <c r="D7" s="152" t="s">
        <v>7173</v>
      </c>
      <c r="E7" s="152" t="s">
        <v>7174</v>
      </c>
    </row>
    <row r="8" spans="1:5" ht="19.5" customHeight="1">
      <c r="A8" s="56">
        <v>5</v>
      </c>
      <c r="B8" s="163" t="s">
        <v>7175</v>
      </c>
      <c r="C8" s="151" t="s">
        <v>7176</v>
      </c>
      <c r="D8" s="152" t="s">
        <v>7177</v>
      </c>
      <c r="E8" s="152" t="s">
        <v>7178</v>
      </c>
    </row>
    <row r="9" spans="1:5" ht="18.75" customHeight="1">
      <c r="A9" s="56">
        <v>6</v>
      </c>
      <c r="B9" s="163" t="s">
        <v>7179</v>
      </c>
      <c r="C9" s="151" t="s">
        <v>7180</v>
      </c>
      <c r="D9" s="152" t="s">
        <v>7181</v>
      </c>
      <c r="E9" s="152" t="s">
        <v>7182</v>
      </c>
    </row>
    <row r="10" spans="1:5" ht="18.75" customHeight="1">
      <c r="A10" s="56">
        <v>7</v>
      </c>
      <c r="B10" s="163" t="s">
        <v>7183</v>
      </c>
      <c r="C10" s="151" t="s">
        <v>7184</v>
      </c>
      <c r="D10" s="152" t="s">
        <v>7185</v>
      </c>
      <c r="E10" s="152" t="s">
        <v>7186</v>
      </c>
    </row>
    <row r="11" spans="1:5" ht="21" customHeight="1">
      <c r="A11" s="56">
        <v>8</v>
      </c>
      <c r="B11" s="163" t="s">
        <v>7187</v>
      </c>
      <c r="C11" s="151" t="s">
        <v>7188</v>
      </c>
      <c r="D11" s="152" t="s">
        <v>7189</v>
      </c>
      <c r="E11" s="152" t="s">
        <v>7190</v>
      </c>
    </row>
    <row r="12" spans="1:5" ht="21" customHeight="1">
      <c r="A12" s="56">
        <v>9</v>
      </c>
      <c r="B12" s="163" t="s">
        <v>7191</v>
      </c>
      <c r="C12" s="151" t="s">
        <v>7192</v>
      </c>
      <c r="D12" s="536" t="s">
        <v>7193</v>
      </c>
      <c r="E12" s="152" t="s">
        <v>7194</v>
      </c>
    </row>
    <row r="13" spans="1:5" ht="33.75" customHeight="1">
      <c r="A13" s="56">
        <v>10</v>
      </c>
      <c r="B13" s="163" t="s">
        <v>7195</v>
      </c>
      <c r="C13" s="164" t="s">
        <v>7196</v>
      </c>
      <c r="D13" s="165" t="s">
        <v>7197</v>
      </c>
      <c r="E13" s="158" t="s">
        <v>7198</v>
      </c>
    </row>
    <row r="14" spans="1:5" ht="21" customHeight="1">
      <c r="A14" s="56">
        <v>11</v>
      </c>
      <c r="B14" s="163" t="s">
        <v>7199</v>
      </c>
      <c r="C14" s="151" t="s">
        <v>7200</v>
      </c>
      <c r="D14" s="152" t="s">
        <v>7201</v>
      </c>
      <c r="E14" s="152" t="s">
        <v>7202</v>
      </c>
    </row>
    <row r="15" spans="1:5" ht="21" customHeight="1">
      <c r="A15" s="56">
        <v>12</v>
      </c>
      <c r="B15" s="163" t="s">
        <v>7203</v>
      </c>
      <c r="C15" s="151" t="s">
        <v>7204</v>
      </c>
      <c r="D15" s="152" t="s">
        <v>7205</v>
      </c>
      <c r="E15" s="152" t="s">
        <v>7206</v>
      </c>
    </row>
    <row r="16" spans="1:5" ht="21" customHeight="1">
      <c r="A16" s="56">
        <v>13</v>
      </c>
      <c r="B16" s="163" t="s">
        <v>7207</v>
      </c>
      <c r="C16" s="151" t="s">
        <v>7208</v>
      </c>
      <c r="D16" s="152" t="s">
        <v>7209</v>
      </c>
      <c r="E16" s="152" t="s">
        <v>7210</v>
      </c>
    </row>
    <row r="17" spans="1:5" ht="21" customHeight="1">
      <c r="A17" s="56">
        <v>14</v>
      </c>
      <c r="B17" s="163" t="s">
        <v>7211</v>
      </c>
      <c r="C17" s="151" t="s">
        <v>7212</v>
      </c>
      <c r="D17" s="152" t="s">
        <v>7213</v>
      </c>
      <c r="E17" s="152" t="s">
        <v>7214</v>
      </c>
    </row>
    <row r="18" spans="1:5" ht="18.75" customHeight="1">
      <c r="A18" s="56">
        <v>15</v>
      </c>
      <c r="B18" s="163" t="s">
        <v>7215</v>
      </c>
      <c r="C18" s="151" t="s">
        <v>7216</v>
      </c>
      <c r="D18" s="152" t="s">
        <v>7217</v>
      </c>
      <c r="E18" s="152" t="s">
        <v>7218</v>
      </c>
    </row>
    <row r="19" spans="1:5">
      <c r="A19" s="56">
        <v>16</v>
      </c>
      <c r="B19" s="150" t="s">
        <v>7219</v>
      </c>
      <c r="C19" s="151">
        <v>99999999</v>
      </c>
      <c r="D19" s="150" t="s">
        <v>7220</v>
      </c>
      <c r="E19" s="150" t="s">
        <v>7221</v>
      </c>
    </row>
    <row r="20" spans="1:5">
      <c r="B20" s="113"/>
      <c r="C20" s="114"/>
      <c r="D20" s="115"/>
      <c r="E20" s="113"/>
    </row>
    <row r="21" spans="1:5">
      <c r="B21" s="113"/>
      <c r="C21" s="114"/>
      <c r="D21" s="115"/>
      <c r="E21" s="113"/>
    </row>
    <row r="22" spans="1:5">
      <c r="B22" s="116"/>
      <c r="C22" s="117"/>
      <c r="D22" s="116"/>
      <c r="E22" s="118"/>
    </row>
    <row r="23" spans="1:5">
      <c r="B23" s="113"/>
      <c r="C23" s="114"/>
      <c r="D23" s="115"/>
      <c r="E23" s="113"/>
    </row>
    <row r="24" spans="1:5">
      <c r="B24" s="116"/>
      <c r="C24" s="117"/>
      <c r="D24" s="116"/>
      <c r="E24" s="116"/>
    </row>
    <row r="25" spans="1:5">
      <c r="B25" s="116"/>
      <c r="C25" s="117"/>
      <c r="D25" s="116"/>
      <c r="E25" s="116"/>
    </row>
    <row r="26" spans="1:5">
      <c r="B26" s="116"/>
      <c r="C26" s="117"/>
      <c r="D26" s="116"/>
      <c r="E26" s="116"/>
    </row>
    <row r="27" spans="1:5">
      <c r="B27" s="113"/>
      <c r="C27" s="114"/>
      <c r="D27" s="113"/>
      <c r="E27" s="113"/>
    </row>
    <row r="28" spans="1:5">
      <c r="B28" s="115"/>
      <c r="C28" s="114"/>
      <c r="D28" s="115"/>
      <c r="E28" s="113"/>
    </row>
    <row r="29" spans="1:5">
      <c r="B29" s="116"/>
      <c r="C29" s="119"/>
      <c r="D29" s="116"/>
      <c r="E29" s="118"/>
    </row>
    <row r="30" spans="1:5" ht="36.75" customHeight="1">
      <c r="B30" s="115"/>
      <c r="C30" s="114"/>
      <c r="D30" s="115"/>
      <c r="E30" s="113"/>
    </row>
    <row r="31" spans="1:5">
      <c r="B31" s="113"/>
      <c r="C31" s="114"/>
      <c r="D31" s="113"/>
      <c r="E31" s="113"/>
    </row>
    <row r="32" spans="1:5">
      <c r="B32" s="113"/>
      <c r="C32" s="114"/>
      <c r="D32" s="113"/>
      <c r="E32" s="113"/>
    </row>
    <row r="33" spans="2:5" ht="30.75" customHeight="1">
      <c r="B33" s="113"/>
      <c r="C33" s="114"/>
      <c r="D33" s="113"/>
      <c r="E33" s="113"/>
    </row>
    <row r="34" spans="2:5" ht="30.75" customHeight="1">
      <c r="B34" s="113"/>
      <c r="C34" s="114"/>
      <c r="D34" s="113"/>
      <c r="E34" s="113"/>
    </row>
    <row r="35" spans="2:5">
      <c r="B35" s="113"/>
      <c r="C35" s="114"/>
      <c r="D35" s="113"/>
      <c r="E35" s="113"/>
    </row>
    <row r="36" spans="2:5">
      <c r="B36" s="113"/>
      <c r="C36" s="114"/>
      <c r="D36" s="113"/>
      <c r="E36" s="113"/>
    </row>
    <row r="37" spans="2:5" ht="26.25" customHeight="1">
      <c r="B37" s="113"/>
      <c r="C37" s="114"/>
      <c r="D37" s="113"/>
      <c r="E37" s="113"/>
    </row>
    <row r="38" spans="2:5">
      <c r="B38" s="113"/>
      <c r="C38" s="114"/>
      <c r="D38" s="113"/>
      <c r="E38" s="113"/>
    </row>
    <row r="39" spans="2:5">
      <c r="B39" s="113"/>
      <c r="C39" s="114"/>
      <c r="D39" s="113"/>
      <c r="E39" s="113"/>
    </row>
    <row r="40" spans="2:5">
      <c r="B40" s="113"/>
      <c r="C40" s="115"/>
      <c r="D40" s="115"/>
      <c r="E40" s="113"/>
    </row>
    <row r="41" spans="2:5">
      <c r="B41" s="113"/>
      <c r="C41" s="114"/>
      <c r="D41" s="113"/>
      <c r="E41" s="113"/>
    </row>
    <row r="42" spans="2:5">
      <c r="B42" s="113"/>
      <c r="C42" s="114"/>
      <c r="D42" s="113"/>
      <c r="E42" s="113"/>
    </row>
    <row r="43" spans="2:5">
      <c r="B43" s="113"/>
      <c r="C43" s="114"/>
      <c r="D43" s="113"/>
      <c r="E43" s="113"/>
    </row>
    <row r="44" spans="2:5">
      <c r="B44" s="113"/>
      <c r="C44" s="114"/>
      <c r="D44" s="113"/>
      <c r="E44" s="113"/>
    </row>
    <row r="45" spans="2:5">
      <c r="B45" s="113"/>
      <c r="C45" s="114"/>
      <c r="D45" s="113"/>
      <c r="E45" s="113"/>
    </row>
    <row r="46" spans="2:5">
      <c r="B46" s="113"/>
      <c r="C46" s="114"/>
      <c r="D46" s="113"/>
      <c r="E46" s="113"/>
    </row>
    <row r="47" spans="2:5" ht="17.25" customHeight="1">
      <c r="B47" s="113"/>
      <c r="C47" s="114"/>
      <c r="D47" s="113"/>
      <c r="E47" s="113"/>
    </row>
    <row r="48" spans="2:5">
      <c r="B48" s="113"/>
      <c r="C48" s="114"/>
      <c r="D48" s="113"/>
      <c r="E48" s="113"/>
    </row>
    <row r="49" spans="2:5" ht="19.5" customHeight="1">
      <c r="B49" s="113"/>
      <c r="C49" s="114"/>
      <c r="D49" s="113"/>
      <c r="E49" s="113"/>
    </row>
    <row r="50" spans="2:5">
      <c r="B50" s="113"/>
      <c r="C50" s="114"/>
      <c r="D50" s="113"/>
      <c r="E50" s="113"/>
    </row>
    <row r="51" spans="2:5">
      <c r="B51" s="113"/>
      <c r="C51" s="114"/>
      <c r="D51" s="113"/>
      <c r="E51" s="113"/>
    </row>
    <row r="52" spans="2:5">
      <c r="B52" s="113"/>
      <c r="C52" s="115"/>
      <c r="D52" s="113"/>
      <c r="E52" s="113"/>
    </row>
    <row r="53" spans="2:5">
      <c r="B53" s="113"/>
      <c r="C53" s="114"/>
      <c r="D53" s="113"/>
      <c r="E53" s="113"/>
    </row>
    <row r="54" spans="2:5">
      <c r="B54" s="113"/>
      <c r="C54" s="114"/>
      <c r="D54" s="113"/>
      <c r="E54" s="113"/>
    </row>
    <row r="55" spans="2:5">
      <c r="B55" s="31"/>
      <c r="C55" s="31"/>
      <c r="D55" s="31"/>
      <c r="E55" s="31"/>
    </row>
    <row r="56" spans="2:5">
      <c r="B56" s="113"/>
      <c r="C56" s="114"/>
      <c r="D56" s="113"/>
      <c r="E56" s="113"/>
    </row>
    <row r="57" spans="2:5">
      <c r="B57" s="113"/>
      <c r="C57" s="114"/>
      <c r="D57" s="113"/>
      <c r="E57" s="113"/>
    </row>
  </sheetData>
  <autoFilter ref="B2:E54" xr:uid="{55FD4297-A9B9-4441-BAE3-0AE29572F073}"/>
  <phoneticPr fontId="4"/>
  <pageMargins left="0.25" right="0.25" top="0.75" bottom="0.75" header="0.3" footer="0.3"/>
  <pageSetup paperSize="9" scale="73"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338BF6-5F94-47BE-958E-A65B89F159E8}">
  <sheetPr codeName="Sheet29">
    <pageSetUpPr fitToPage="1"/>
  </sheetPr>
  <dimension ref="A1:F36"/>
  <sheetViews>
    <sheetView view="pageBreakPreview" zoomScale="80" zoomScaleNormal="100" zoomScaleSheetLayoutView="80" workbookViewId="0"/>
  </sheetViews>
  <sheetFormatPr defaultColWidth="9" defaultRowHeight="18.75"/>
  <cols>
    <col min="1" max="2" width="5.25" customWidth="1"/>
    <col min="3" max="3" width="26.625" customWidth="1"/>
    <col min="4" max="4" width="13" bestFit="1" customWidth="1"/>
    <col min="5" max="5" width="18.5" customWidth="1"/>
    <col min="6" max="6" width="112.625" customWidth="1"/>
  </cols>
  <sheetData>
    <row r="1" spans="1:6">
      <c r="A1" t="s">
        <v>7222</v>
      </c>
    </row>
    <row r="2" spans="1:6">
      <c r="B2" s="110" t="s">
        <v>7154</v>
      </c>
      <c r="C2" s="143" t="s">
        <v>7155</v>
      </c>
      <c r="D2" s="144" t="s">
        <v>7156</v>
      </c>
      <c r="E2" s="144" t="s">
        <v>7223</v>
      </c>
      <c r="F2" s="144" t="s">
        <v>7224</v>
      </c>
    </row>
    <row r="3" spans="1:6">
      <c r="B3" s="56">
        <v>1</v>
      </c>
      <c r="C3" s="150" t="s">
        <v>7225</v>
      </c>
      <c r="D3" s="155" t="s">
        <v>7226</v>
      </c>
      <c r="E3" s="150" t="s">
        <v>7227</v>
      </c>
      <c r="F3" s="150" t="s">
        <v>7228</v>
      </c>
    </row>
    <row r="4" spans="1:6">
      <c r="B4" s="56">
        <v>2</v>
      </c>
      <c r="C4" s="150" t="s">
        <v>7229</v>
      </c>
      <c r="D4" s="155" t="s">
        <v>7230</v>
      </c>
      <c r="E4" s="152" t="s">
        <v>7229</v>
      </c>
      <c r="F4" s="150" t="s">
        <v>7231</v>
      </c>
    </row>
    <row r="5" spans="1:6">
      <c r="B5" s="56">
        <v>3</v>
      </c>
      <c r="C5" s="150" t="s">
        <v>7232</v>
      </c>
      <c r="D5" s="155" t="s">
        <v>7233</v>
      </c>
      <c r="E5" s="152" t="s">
        <v>7232</v>
      </c>
      <c r="F5" s="150" t="s">
        <v>7234</v>
      </c>
    </row>
    <row r="6" spans="1:6">
      <c r="B6" s="56">
        <v>4</v>
      </c>
      <c r="C6" s="156" t="s">
        <v>7235</v>
      </c>
      <c r="D6" s="157" t="s">
        <v>7236</v>
      </c>
      <c r="E6" s="156" t="s">
        <v>7237</v>
      </c>
      <c r="F6" s="158" t="s">
        <v>7238</v>
      </c>
    </row>
    <row r="7" spans="1:6">
      <c r="B7" s="56">
        <v>5</v>
      </c>
      <c r="C7" s="150" t="s">
        <v>7239</v>
      </c>
      <c r="D7" s="155" t="s">
        <v>7240</v>
      </c>
      <c r="E7" s="152" t="s">
        <v>7241</v>
      </c>
      <c r="F7" s="150" t="s">
        <v>7242</v>
      </c>
    </row>
    <row r="8" spans="1:6" ht="33">
      <c r="B8" s="56">
        <v>6</v>
      </c>
      <c r="C8" s="156" t="s">
        <v>7243</v>
      </c>
      <c r="D8" s="157" t="s">
        <v>7244</v>
      </c>
      <c r="E8" s="156" t="s">
        <v>7245</v>
      </c>
      <c r="F8" s="156" t="s">
        <v>7246</v>
      </c>
    </row>
    <row r="9" spans="1:6">
      <c r="B9" s="56">
        <v>7</v>
      </c>
      <c r="C9" s="156" t="s">
        <v>7247</v>
      </c>
      <c r="D9" s="157" t="s">
        <v>7248</v>
      </c>
      <c r="E9" s="156" t="s">
        <v>7249</v>
      </c>
      <c r="F9" s="156" t="s">
        <v>7250</v>
      </c>
    </row>
    <row r="10" spans="1:6" ht="33">
      <c r="B10" s="56">
        <v>8</v>
      </c>
      <c r="C10" s="156" t="s">
        <v>7251</v>
      </c>
      <c r="D10" s="157" t="s">
        <v>7252</v>
      </c>
      <c r="E10" s="156" t="s">
        <v>7253</v>
      </c>
      <c r="F10" s="156" t="s">
        <v>7254</v>
      </c>
    </row>
    <row r="11" spans="1:6">
      <c r="B11" s="56">
        <v>9</v>
      </c>
      <c r="C11" s="150" t="s">
        <v>7255</v>
      </c>
      <c r="D11" s="155" t="s">
        <v>7256</v>
      </c>
      <c r="E11" s="150" t="s">
        <v>7255</v>
      </c>
      <c r="F11" s="150" t="s">
        <v>7257</v>
      </c>
    </row>
    <row r="12" spans="1:6">
      <c r="B12" s="56">
        <v>10</v>
      </c>
      <c r="C12" s="152" t="s">
        <v>7258</v>
      </c>
      <c r="D12" s="155" t="s">
        <v>7259</v>
      </c>
      <c r="E12" s="152" t="s">
        <v>7260</v>
      </c>
      <c r="F12" s="150" t="s">
        <v>7261</v>
      </c>
    </row>
    <row r="13" spans="1:6">
      <c r="B13" s="56">
        <v>11</v>
      </c>
      <c r="C13" s="156" t="s">
        <v>7262</v>
      </c>
      <c r="D13" s="159" t="s">
        <v>7263</v>
      </c>
      <c r="E13" s="156" t="s">
        <v>7262</v>
      </c>
      <c r="F13" s="158" t="s">
        <v>7264</v>
      </c>
    </row>
    <row r="14" spans="1:6" ht="36.75" customHeight="1">
      <c r="B14" s="56">
        <v>12</v>
      </c>
      <c r="C14" s="152" t="s">
        <v>7265</v>
      </c>
      <c r="D14" s="155" t="s">
        <v>7266</v>
      </c>
      <c r="E14" s="152" t="s">
        <v>7267</v>
      </c>
      <c r="F14" s="150" t="s">
        <v>7268</v>
      </c>
    </row>
    <row r="15" spans="1:6" ht="33">
      <c r="B15" s="56">
        <v>13</v>
      </c>
      <c r="C15" s="150" t="s">
        <v>7269</v>
      </c>
      <c r="D15" s="155" t="s">
        <v>7270</v>
      </c>
      <c r="E15" s="150" t="s">
        <v>7271</v>
      </c>
      <c r="F15" s="150" t="s">
        <v>7272</v>
      </c>
    </row>
    <row r="16" spans="1:6">
      <c r="B16" s="56">
        <v>14</v>
      </c>
      <c r="C16" s="150" t="s">
        <v>7273</v>
      </c>
      <c r="D16" s="155" t="s">
        <v>7274</v>
      </c>
      <c r="E16" s="150" t="s">
        <v>7273</v>
      </c>
      <c r="F16" s="150" t="s">
        <v>7275</v>
      </c>
    </row>
    <row r="17" spans="2:6" ht="30.75" customHeight="1">
      <c r="B17" s="56">
        <v>15</v>
      </c>
      <c r="C17" s="150" t="s">
        <v>7276</v>
      </c>
      <c r="D17" s="155" t="s">
        <v>7277</v>
      </c>
      <c r="E17" s="150" t="s">
        <v>7276</v>
      </c>
      <c r="F17" s="150" t="s">
        <v>7278</v>
      </c>
    </row>
    <row r="18" spans="2:6" ht="30.75" customHeight="1">
      <c r="B18" s="56">
        <v>16</v>
      </c>
      <c r="C18" s="150" t="s">
        <v>7279</v>
      </c>
      <c r="D18" s="155" t="s">
        <v>7280</v>
      </c>
      <c r="E18" s="150" t="s">
        <v>7281</v>
      </c>
      <c r="F18" s="150" t="s">
        <v>7282</v>
      </c>
    </row>
    <row r="19" spans="2:6" ht="33">
      <c r="B19" s="56">
        <v>17</v>
      </c>
      <c r="C19" s="150" t="s">
        <v>7283</v>
      </c>
      <c r="D19" s="155" t="s">
        <v>7284</v>
      </c>
      <c r="E19" s="150" t="s">
        <v>7285</v>
      </c>
      <c r="F19" s="150" t="s">
        <v>7286</v>
      </c>
    </row>
    <row r="20" spans="2:6">
      <c r="B20" s="56">
        <v>18</v>
      </c>
      <c r="C20" s="150" t="s">
        <v>7287</v>
      </c>
      <c r="D20" s="155" t="s">
        <v>7288</v>
      </c>
      <c r="E20" s="150" t="s">
        <v>7289</v>
      </c>
      <c r="F20" s="150" t="s">
        <v>7290</v>
      </c>
    </row>
    <row r="21" spans="2:6" ht="26.25" customHeight="1">
      <c r="B21" s="56">
        <v>19</v>
      </c>
      <c r="C21" s="150" t="s">
        <v>7291</v>
      </c>
      <c r="D21" s="155" t="s">
        <v>7292</v>
      </c>
      <c r="E21" s="150" t="s">
        <v>7293</v>
      </c>
      <c r="F21" s="150" t="s">
        <v>7294</v>
      </c>
    </row>
    <row r="22" spans="2:6">
      <c r="B22" s="56">
        <v>20</v>
      </c>
      <c r="C22" s="150" t="s">
        <v>7295</v>
      </c>
      <c r="D22" s="155" t="s">
        <v>7296</v>
      </c>
      <c r="E22" s="150" t="s">
        <v>7297</v>
      </c>
      <c r="F22" s="150" t="s">
        <v>7298</v>
      </c>
    </row>
    <row r="23" spans="2:6">
      <c r="B23" s="56">
        <v>21</v>
      </c>
      <c r="C23" s="150" t="s">
        <v>7299</v>
      </c>
      <c r="D23" s="155" t="s">
        <v>7300</v>
      </c>
      <c r="E23" s="150" t="s">
        <v>7299</v>
      </c>
      <c r="F23" s="150" t="s">
        <v>7301</v>
      </c>
    </row>
    <row r="24" spans="2:6">
      <c r="B24" s="56">
        <v>22</v>
      </c>
      <c r="C24" s="150" t="s">
        <v>7302</v>
      </c>
      <c r="D24" s="160" t="s">
        <v>7303</v>
      </c>
      <c r="E24" s="152" t="s">
        <v>7304</v>
      </c>
      <c r="F24" s="150" t="s">
        <v>7305</v>
      </c>
    </row>
    <row r="25" spans="2:6">
      <c r="B25" s="56">
        <v>23</v>
      </c>
      <c r="C25" s="150" t="s">
        <v>7306</v>
      </c>
      <c r="D25" s="155" t="s">
        <v>7307</v>
      </c>
      <c r="E25" s="150" t="s">
        <v>7308</v>
      </c>
      <c r="F25" s="150" t="s">
        <v>7309</v>
      </c>
    </row>
    <row r="26" spans="2:6">
      <c r="B26" s="56">
        <v>24</v>
      </c>
      <c r="C26" s="150" t="s">
        <v>7310</v>
      </c>
      <c r="D26" s="155" t="s">
        <v>7311</v>
      </c>
      <c r="E26" s="150" t="s">
        <v>7312</v>
      </c>
      <c r="F26" s="150" t="s">
        <v>7313</v>
      </c>
    </row>
    <row r="27" spans="2:6">
      <c r="B27" s="56">
        <v>25</v>
      </c>
      <c r="C27" s="150" t="s">
        <v>7314</v>
      </c>
      <c r="D27" s="155" t="s">
        <v>7315</v>
      </c>
      <c r="E27" s="150" t="s">
        <v>7316</v>
      </c>
      <c r="F27" s="150" t="s">
        <v>7317</v>
      </c>
    </row>
    <row r="28" spans="2:6">
      <c r="B28" s="56">
        <v>26</v>
      </c>
      <c r="C28" s="150" t="s">
        <v>7318</v>
      </c>
      <c r="D28" s="155" t="s">
        <v>7319</v>
      </c>
      <c r="E28" s="150" t="s">
        <v>7318</v>
      </c>
      <c r="F28" s="150" t="s">
        <v>7320</v>
      </c>
    </row>
    <row r="29" spans="2:6">
      <c r="B29" s="56">
        <v>27</v>
      </c>
      <c r="C29" s="150" t="s">
        <v>7321</v>
      </c>
      <c r="D29" s="155" t="s">
        <v>7322</v>
      </c>
      <c r="E29" s="150" t="s">
        <v>7323</v>
      </c>
      <c r="F29" s="150" t="s">
        <v>7324</v>
      </c>
    </row>
    <row r="30" spans="2:6">
      <c r="B30" s="56">
        <v>28</v>
      </c>
      <c r="C30" s="150" t="s">
        <v>7325</v>
      </c>
      <c r="D30" s="155" t="s">
        <v>7326</v>
      </c>
      <c r="E30" s="150" t="s">
        <v>7327</v>
      </c>
      <c r="F30" s="150" t="s">
        <v>7328</v>
      </c>
    </row>
    <row r="31" spans="2:6" ht="30" customHeight="1">
      <c r="B31" s="56">
        <v>29</v>
      </c>
      <c r="C31" s="150" t="s">
        <v>7329</v>
      </c>
      <c r="D31" s="155" t="s">
        <v>7330</v>
      </c>
      <c r="E31" s="150" t="s">
        <v>7331</v>
      </c>
      <c r="F31" s="150" t="s">
        <v>7332</v>
      </c>
    </row>
    <row r="32" spans="2:6">
      <c r="B32" s="56">
        <v>30</v>
      </c>
      <c r="C32" s="150" t="s">
        <v>7333</v>
      </c>
      <c r="D32" s="161" t="s">
        <v>7334</v>
      </c>
      <c r="E32" s="154" t="s">
        <v>7335</v>
      </c>
      <c r="F32" s="154" t="s">
        <v>7336</v>
      </c>
    </row>
    <row r="33" spans="2:6" ht="19.5" customHeight="1">
      <c r="B33" s="56">
        <v>31</v>
      </c>
      <c r="C33" s="150" t="s">
        <v>7337</v>
      </c>
      <c r="D33" s="155" t="s">
        <v>7338</v>
      </c>
      <c r="E33" s="150" t="s">
        <v>7339</v>
      </c>
      <c r="F33" s="150" t="s">
        <v>7340</v>
      </c>
    </row>
    <row r="34" spans="2:6" ht="33">
      <c r="B34" s="56">
        <v>32</v>
      </c>
      <c r="C34" s="150" t="s">
        <v>7341</v>
      </c>
      <c r="D34" s="155" t="s">
        <v>7342</v>
      </c>
      <c r="E34" s="150" t="s">
        <v>7343</v>
      </c>
      <c r="F34" s="150" t="s">
        <v>7344</v>
      </c>
    </row>
    <row r="35" spans="2:6" ht="33">
      <c r="B35" s="56">
        <v>33</v>
      </c>
      <c r="C35" s="150" t="s">
        <v>7345</v>
      </c>
      <c r="D35" s="155" t="s">
        <v>7346</v>
      </c>
      <c r="E35" s="150" t="s">
        <v>7347</v>
      </c>
      <c r="F35" s="150" t="s">
        <v>7348</v>
      </c>
    </row>
    <row r="36" spans="2:6">
      <c r="B36" s="56">
        <v>34</v>
      </c>
      <c r="C36" s="150" t="s">
        <v>7219</v>
      </c>
      <c r="D36" s="151">
        <v>99999999</v>
      </c>
      <c r="E36" s="150" t="s">
        <v>7220</v>
      </c>
      <c r="F36" s="150" t="s">
        <v>7221</v>
      </c>
    </row>
  </sheetData>
  <autoFilter ref="C2:F35" xr:uid="{55FD4297-A9B9-4441-BAE3-0AE29572F073}"/>
  <phoneticPr fontId="4"/>
  <pageMargins left="0.25" right="0.25" top="0.75" bottom="0.75" header="0.3" footer="0.3"/>
  <pageSetup paperSize="9" scale="73"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10B1D-ABBD-416A-8865-23DA25FC9B09}">
  <sheetPr codeName="Sheet30">
    <pageSetUpPr fitToPage="1"/>
  </sheetPr>
  <dimension ref="A1:F26"/>
  <sheetViews>
    <sheetView view="pageBreakPreview" zoomScale="80" zoomScaleNormal="100" zoomScaleSheetLayoutView="80" workbookViewId="0"/>
  </sheetViews>
  <sheetFormatPr defaultColWidth="9" defaultRowHeight="18.75"/>
  <cols>
    <col min="1" max="2" width="5.25" customWidth="1"/>
    <col min="3" max="3" width="26.625" customWidth="1"/>
    <col min="4" max="4" width="13" bestFit="1" customWidth="1"/>
    <col min="5" max="5" width="18.5" customWidth="1"/>
    <col min="6" max="6" width="88.375" style="31" customWidth="1"/>
  </cols>
  <sheetData>
    <row r="1" spans="1:6">
      <c r="A1" t="s">
        <v>7349</v>
      </c>
    </row>
    <row r="2" spans="1:6">
      <c r="B2" s="110" t="s">
        <v>7154</v>
      </c>
      <c r="C2" s="143" t="s">
        <v>7155</v>
      </c>
      <c r="D2" s="110" t="s">
        <v>7156</v>
      </c>
      <c r="E2" s="110" t="s">
        <v>7223</v>
      </c>
      <c r="F2" s="110" t="s">
        <v>7224</v>
      </c>
    </row>
    <row r="3" spans="1:6" ht="33">
      <c r="B3" s="56">
        <v>1</v>
      </c>
      <c r="C3" s="150" t="s">
        <v>7283</v>
      </c>
      <c r="D3" s="151" t="s">
        <v>7284</v>
      </c>
      <c r="E3" s="150" t="s">
        <v>7285</v>
      </c>
      <c r="F3" s="150" t="s">
        <v>7286</v>
      </c>
    </row>
    <row r="4" spans="1:6">
      <c r="B4" s="56">
        <v>2</v>
      </c>
      <c r="C4" s="150" t="s">
        <v>7287</v>
      </c>
      <c r="D4" s="151" t="s">
        <v>7288</v>
      </c>
      <c r="E4" s="150" t="s">
        <v>7289</v>
      </c>
      <c r="F4" s="150" t="s">
        <v>7290</v>
      </c>
    </row>
    <row r="5" spans="1:6" ht="26.25" customHeight="1">
      <c r="B5" s="56">
        <v>3</v>
      </c>
      <c r="C5" s="150" t="s">
        <v>7291</v>
      </c>
      <c r="D5" s="151" t="s">
        <v>7292</v>
      </c>
      <c r="E5" s="150" t="s">
        <v>7293</v>
      </c>
      <c r="F5" s="150" t="s">
        <v>7294</v>
      </c>
    </row>
    <row r="6" spans="1:6">
      <c r="B6" s="56">
        <v>4</v>
      </c>
      <c r="C6" s="150" t="s">
        <v>7295</v>
      </c>
      <c r="D6" s="151" t="s">
        <v>7296</v>
      </c>
      <c r="E6" s="150" t="s">
        <v>7297</v>
      </c>
      <c r="F6" s="150" t="s">
        <v>7298</v>
      </c>
    </row>
    <row r="7" spans="1:6">
      <c r="B7" s="56">
        <v>5</v>
      </c>
      <c r="C7" s="150" t="s">
        <v>7299</v>
      </c>
      <c r="D7" s="151" t="s">
        <v>7300</v>
      </c>
      <c r="E7" s="150" t="s">
        <v>7299</v>
      </c>
      <c r="F7" s="150" t="s">
        <v>7301</v>
      </c>
    </row>
    <row r="8" spans="1:6" ht="33">
      <c r="B8" s="56">
        <v>6</v>
      </c>
      <c r="C8" s="150" t="s">
        <v>7302</v>
      </c>
      <c r="D8" s="152" t="s">
        <v>7303</v>
      </c>
      <c r="E8" s="152" t="s">
        <v>7304</v>
      </c>
      <c r="F8" s="150" t="s">
        <v>7305</v>
      </c>
    </row>
    <row r="9" spans="1:6" ht="33">
      <c r="B9" s="56">
        <v>7</v>
      </c>
      <c r="C9" s="150" t="s">
        <v>7306</v>
      </c>
      <c r="D9" s="151" t="s">
        <v>7307</v>
      </c>
      <c r="E9" s="150" t="s">
        <v>7308</v>
      </c>
      <c r="F9" s="150" t="s">
        <v>7309</v>
      </c>
    </row>
    <row r="10" spans="1:6">
      <c r="B10" s="56">
        <v>8</v>
      </c>
      <c r="C10" s="150" t="s">
        <v>7310</v>
      </c>
      <c r="D10" s="151" t="s">
        <v>7311</v>
      </c>
      <c r="E10" s="150" t="s">
        <v>7350</v>
      </c>
      <c r="F10" s="150" t="s">
        <v>7313</v>
      </c>
    </row>
    <row r="11" spans="1:6" ht="33">
      <c r="B11" s="56">
        <v>9</v>
      </c>
      <c r="C11" s="150" t="s">
        <v>7314</v>
      </c>
      <c r="D11" s="151" t="s">
        <v>7315</v>
      </c>
      <c r="E11" s="150" t="s">
        <v>7316</v>
      </c>
      <c r="F11" s="150" t="s">
        <v>7317</v>
      </c>
    </row>
    <row r="12" spans="1:6">
      <c r="B12" s="56">
        <v>10</v>
      </c>
      <c r="C12" s="150" t="s">
        <v>7318</v>
      </c>
      <c r="D12" s="151" t="s">
        <v>7319</v>
      </c>
      <c r="E12" s="150" t="s">
        <v>7318</v>
      </c>
      <c r="F12" s="150" t="s">
        <v>7320</v>
      </c>
    </row>
    <row r="13" spans="1:6">
      <c r="B13" s="56">
        <v>11</v>
      </c>
      <c r="C13" s="150" t="s">
        <v>7321</v>
      </c>
      <c r="D13" s="151" t="s">
        <v>7322</v>
      </c>
      <c r="E13" s="150" t="s">
        <v>7323</v>
      </c>
      <c r="F13" s="150" t="s">
        <v>7324</v>
      </c>
    </row>
    <row r="14" spans="1:6">
      <c r="B14" s="56">
        <v>12</v>
      </c>
      <c r="C14" s="150" t="s">
        <v>7325</v>
      </c>
      <c r="D14" s="151" t="s">
        <v>7326</v>
      </c>
      <c r="E14" s="150" t="s">
        <v>7327</v>
      </c>
      <c r="F14" s="150" t="s">
        <v>7328</v>
      </c>
    </row>
    <row r="15" spans="1:6" ht="30" customHeight="1">
      <c r="B15" s="56">
        <v>13</v>
      </c>
      <c r="C15" s="33" t="s">
        <v>7351</v>
      </c>
      <c r="D15" s="33" t="s">
        <v>7352</v>
      </c>
      <c r="E15" s="33" t="s">
        <v>7353</v>
      </c>
      <c r="F15" s="33" t="s">
        <v>7354</v>
      </c>
    </row>
    <row r="16" spans="1:6" ht="33">
      <c r="B16" s="56">
        <v>14</v>
      </c>
      <c r="C16" s="150" t="s">
        <v>7329</v>
      </c>
      <c r="D16" s="151" t="s">
        <v>7330</v>
      </c>
      <c r="E16" s="150" t="s">
        <v>7331</v>
      </c>
      <c r="F16" s="150" t="s">
        <v>7332</v>
      </c>
    </row>
    <row r="17" spans="2:6" ht="36.75" customHeight="1">
      <c r="B17" s="56">
        <v>15</v>
      </c>
      <c r="C17" s="150" t="s">
        <v>7333</v>
      </c>
      <c r="D17" s="153" t="s">
        <v>7334</v>
      </c>
      <c r="E17" s="154" t="s">
        <v>7335</v>
      </c>
      <c r="F17" s="154" t="s">
        <v>7336</v>
      </c>
    </row>
    <row r="18" spans="2:6" ht="33">
      <c r="B18" s="56">
        <v>16</v>
      </c>
      <c r="C18" s="150" t="s">
        <v>7337</v>
      </c>
      <c r="D18" s="151" t="s">
        <v>7338</v>
      </c>
      <c r="E18" s="150" t="s">
        <v>7339</v>
      </c>
      <c r="F18" s="150" t="s">
        <v>7340</v>
      </c>
    </row>
    <row r="19" spans="2:6" ht="33">
      <c r="B19" s="56">
        <v>17</v>
      </c>
      <c r="C19" s="150" t="s">
        <v>7341</v>
      </c>
      <c r="D19" s="151" t="s">
        <v>7342</v>
      </c>
      <c r="E19" s="150" t="s">
        <v>7343</v>
      </c>
      <c r="F19" s="150" t="s">
        <v>7344</v>
      </c>
    </row>
    <row r="20" spans="2:6" ht="33">
      <c r="B20" s="56">
        <v>18</v>
      </c>
      <c r="C20" s="150" t="s">
        <v>7345</v>
      </c>
      <c r="D20" s="151" t="s">
        <v>7346</v>
      </c>
      <c r="E20" s="150" t="s">
        <v>7347</v>
      </c>
      <c r="F20" s="150" t="s">
        <v>7348</v>
      </c>
    </row>
    <row r="21" spans="2:6">
      <c r="B21" s="56">
        <v>19</v>
      </c>
      <c r="C21" s="150" t="s">
        <v>7355</v>
      </c>
      <c r="D21" s="152" t="s">
        <v>7356</v>
      </c>
      <c r="E21" s="150" t="s">
        <v>7355</v>
      </c>
      <c r="F21" s="150" t="s">
        <v>7357</v>
      </c>
    </row>
    <row r="22" spans="2:6" ht="33">
      <c r="B22" s="56">
        <v>20</v>
      </c>
      <c r="C22" s="150" t="s">
        <v>7358</v>
      </c>
      <c r="D22" s="151" t="s">
        <v>7359</v>
      </c>
      <c r="E22" s="150" t="s">
        <v>7360</v>
      </c>
      <c r="F22" s="150" t="s">
        <v>7361</v>
      </c>
    </row>
    <row r="23" spans="2:6">
      <c r="B23" s="56">
        <v>21</v>
      </c>
      <c r="C23" s="150" t="s">
        <v>7362</v>
      </c>
      <c r="D23" s="151" t="s">
        <v>7363</v>
      </c>
      <c r="E23" s="150" t="s">
        <v>7364</v>
      </c>
      <c r="F23" s="150" t="s">
        <v>7365</v>
      </c>
    </row>
    <row r="24" spans="2:6" ht="23.25" customHeight="1">
      <c r="B24" s="56">
        <v>22</v>
      </c>
      <c r="C24" s="150" t="s">
        <v>7366</v>
      </c>
      <c r="D24" s="151" t="s">
        <v>7367</v>
      </c>
      <c r="E24" s="150" t="s">
        <v>7368</v>
      </c>
      <c r="F24" s="150" t="s">
        <v>7369</v>
      </c>
    </row>
    <row r="25" spans="2:6">
      <c r="B25" s="56">
        <v>23</v>
      </c>
      <c r="C25" s="150" t="s">
        <v>7370</v>
      </c>
      <c r="D25" s="151" t="s">
        <v>7371</v>
      </c>
      <c r="E25" s="150" t="s">
        <v>7372</v>
      </c>
      <c r="F25" s="150" t="s">
        <v>7373</v>
      </c>
    </row>
    <row r="26" spans="2:6">
      <c r="B26" s="56">
        <v>24</v>
      </c>
      <c r="C26" s="150" t="s">
        <v>7219</v>
      </c>
      <c r="D26" s="151">
        <v>99999999</v>
      </c>
      <c r="E26" s="150" t="s">
        <v>7220</v>
      </c>
      <c r="F26" s="150" t="s">
        <v>7221</v>
      </c>
    </row>
  </sheetData>
  <autoFilter ref="C2:F23" xr:uid="{55FD4297-A9B9-4441-BAE3-0AE29572F073}"/>
  <phoneticPr fontId="4"/>
  <pageMargins left="0.25" right="0.25" top="0.75" bottom="0.75" header="0.3" footer="0.3"/>
  <pageSetup paperSize="9" scale="83"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A1B50-A8A3-481A-A309-5EA273AFA4B8}">
  <sheetPr codeName="Sheet35">
    <pageSetUpPr fitToPage="1"/>
  </sheetPr>
  <dimension ref="A1:B19"/>
  <sheetViews>
    <sheetView view="pageBreakPreview" zoomScaleNormal="85" zoomScaleSheetLayoutView="100" workbookViewId="0">
      <pane ySplit="1" topLeftCell="A2" activePane="bottomLeft" state="frozen"/>
      <selection activeCell="B1" sqref="B1"/>
      <selection pane="bottomLeft"/>
    </sheetView>
  </sheetViews>
  <sheetFormatPr defaultColWidth="9" defaultRowHeight="18.75"/>
  <cols>
    <col min="1" max="1" width="3.875" customWidth="1"/>
    <col min="2" max="2" width="19" customWidth="1"/>
  </cols>
  <sheetData>
    <row r="1" spans="1:2" ht="34.5" customHeight="1">
      <c r="A1" s="145" t="s">
        <v>7374</v>
      </c>
      <c r="B1" s="146" t="s">
        <v>7375</v>
      </c>
    </row>
    <row r="2" spans="1:2">
      <c r="A2" s="170" t="s">
        <v>7376</v>
      </c>
      <c r="B2" s="147" t="s">
        <v>7377</v>
      </c>
    </row>
    <row r="3" spans="1:2">
      <c r="A3" s="170" t="s">
        <v>7378</v>
      </c>
      <c r="B3" s="147" t="s">
        <v>7379</v>
      </c>
    </row>
    <row r="4" spans="1:2">
      <c r="A4" s="170" t="s">
        <v>7380</v>
      </c>
      <c r="B4" s="147" t="s">
        <v>7381</v>
      </c>
    </row>
    <row r="5" spans="1:2">
      <c r="A5" s="170" t="s">
        <v>7382</v>
      </c>
      <c r="B5" s="147" t="s">
        <v>7383</v>
      </c>
    </row>
    <row r="6" spans="1:2">
      <c r="A6" s="170" t="s">
        <v>7384</v>
      </c>
      <c r="B6" s="147" t="s">
        <v>7385</v>
      </c>
    </row>
    <row r="7" spans="1:2">
      <c r="A7" s="170" t="s">
        <v>7386</v>
      </c>
      <c r="B7" s="147" t="s">
        <v>7387</v>
      </c>
    </row>
    <row r="8" spans="1:2">
      <c r="A8" s="170" t="s">
        <v>7388</v>
      </c>
      <c r="B8" s="147" t="s">
        <v>7389</v>
      </c>
    </row>
    <row r="9" spans="1:2">
      <c r="A9" s="170" t="s">
        <v>7390</v>
      </c>
      <c r="B9" s="147" t="s">
        <v>7391</v>
      </c>
    </row>
    <row r="10" spans="1:2">
      <c r="A10" s="170" t="s">
        <v>7392</v>
      </c>
      <c r="B10" s="147" t="s">
        <v>7393</v>
      </c>
    </row>
    <row r="11" spans="1:2">
      <c r="A11" s="170" t="s">
        <v>7394</v>
      </c>
      <c r="B11" s="147" t="s">
        <v>7395</v>
      </c>
    </row>
    <row r="12" spans="1:2">
      <c r="A12" s="170" t="s">
        <v>7396</v>
      </c>
      <c r="B12" s="147" t="s">
        <v>7397</v>
      </c>
    </row>
    <row r="13" spans="1:2">
      <c r="A13" s="170" t="s">
        <v>7398</v>
      </c>
      <c r="B13" s="147" t="s">
        <v>7399</v>
      </c>
    </row>
    <row r="14" spans="1:2">
      <c r="A14" s="170" t="s">
        <v>7400</v>
      </c>
      <c r="B14" s="147" t="s">
        <v>7401</v>
      </c>
    </row>
    <row r="15" spans="1:2">
      <c r="A15" s="170" t="s">
        <v>7402</v>
      </c>
      <c r="B15" s="147" t="s">
        <v>7403</v>
      </c>
    </row>
    <row r="16" spans="1:2">
      <c r="A16" s="170" t="s">
        <v>7404</v>
      </c>
      <c r="B16" s="147" t="s">
        <v>7405</v>
      </c>
    </row>
    <row r="17" spans="1:2">
      <c r="A17" s="170" t="s">
        <v>7406</v>
      </c>
      <c r="B17" s="147" t="s">
        <v>7407</v>
      </c>
    </row>
    <row r="18" spans="1:2">
      <c r="A18" s="170" t="s">
        <v>7408</v>
      </c>
      <c r="B18" s="148" t="s">
        <v>7409</v>
      </c>
    </row>
    <row r="19" spans="1:2" ht="19.5" thickBot="1">
      <c r="A19" s="170" t="s">
        <v>7410</v>
      </c>
      <c r="B19" s="149" t="s">
        <v>7219</v>
      </c>
    </row>
  </sheetData>
  <phoneticPr fontId="4"/>
  <pageMargins left="0.23622047244094491" right="0.23622047244094491" top="0.74803149606299213" bottom="0.74803149606299213" header="0.31496062992125984" footer="0.31496062992125984"/>
  <pageSetup paperSize="9" fitToHeight="0" orientation="portrait" r:id="rId1"/>
  <headerFooter>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5EEB4-1D01-4142-A24E-F1401DA7588A}">
  <sheetPr codeName="Sheet36"/>
  <dimension ref="A1:I66"/>
  <sheetViews>
    <sheetView view="pageBreakPreview" zoomScale="80" zoomScaleNormal="100" zoomScaleSheetLayoutView="80" workbookViewId="0"/>
  </sheetViews>
  <sheetFormatPr defaultColWidth="9" defaultRowHeight="18.75"/>
  <cols>
    <col min="1" max="1" width="22" style="491" customWidth="1"/>
    <col min="2" max="2" width="17.125" style="491" bestFit="1" customWidth="1"/>
    <col min="3" max="3" width="56.75" style="491" bestFit="1" customWidth="1"/>
    <col min="4" max="4" width="9" style="491" bestFit="1" customWidth="1"/>
    <col min="5" max="5" width="24.75" style="491" customWidth="1"/>
    <col min="6" max="6" width="17.125" style="491" bestFit="1" customWidth="1"/>
    <col min="7" max="7" width="56.75" style="491" bestFit="1" customWidth="1"/>
    <col min="8" max="9" width="9" style="491" customWidth="1"/>
    <col min="10" max="16384" width="9" style="491"/>
  </cols>
  <sheetData>
    <row r="1" spans="1:9">
      <c r="A1" s="490" t="s">
        <v>7477</v>
      </c>
      <c r="E1" s="490" t="s">
        <v>7480</v>
      </c>
      <c r="G1" s="490"/>
    </row>
    <row r="2" spans="1:9" ht="37.5">
      <c r="A2" s="492" t="s">
        <v>7411</v>
      </c>
      <c r="B2" s="492" t="s">
        <v>7412</v>
      </c>
      <c r="C2" s="493" t="s">
        <v>7413</v>
      </c>
      <c r="E2" s="494" t="s">
        <v>7414</v>
      </c>
      <c r="F2" s="492" t="s">
        <v>7412</v>
      </c>
      <c r="G2" s="495" t="s">
        <v>7415</v>
      </c>
    </row>
    <row r="3" spans="1:9">
      <c r="A3" s="563" t="s">
        <v>7416</v>
      </c>
      <c r="B3" s="485" t="s">
        <v>7417</v>
      </c>
      <c r="C3" s="496" t="s">
        <v>7418</v>
      </c>
      <c r="E3" s="564" t="s">
        <v>7419</v>
      </c>
      <c r="F3" s="485" t="s">
        <v>7417</v>
      </c>
      <c r="G3" s="496" t="s">
        <v>7418</v>
      </c>
    </row>
    <row r="4" spans="1:9" ht="18.75" customHeight="1">
      <c r="A4" s="563"/>
      <c r="B4" s="485" t="s">
        <v>7420</v>
      </c>
      <c r="C4" s="497" t="s">
        <v>7421</v>
      </c>
      <c r="E4" s="564"/>
      <c r="F4" s="485" t="s">
        <v>7420</v>
      </c>
      <c r="G4" s="497" t="s">
        <v>7422</v>
      </c>
      <c r="H4" s="486"/>
      <c r="I4" s="486"/>
    </row>
    <row r="5" spans="1:9">
      <c r="A5" s="563"/>
      <c r="B5" s="485" t="s">
        <v>7423</v>
      </c>
      <c r="C5" s="497" t="s">
        <v>7424</v>
      </c>
      <c r="E5" s="564"/>
      <c r="F5" s="485" t="s">
        <v>7423</v>
      </c>
      <c r="G5" s="497" t="s">
        <v>7424</v>
      </c>
    </row>
    <row r="6" spans="1:9">
      <c r="A6" s="563"/>
      <c r="B6" s="487" t="s">
        <v>7425</v>
      </c>
      <c r="C6" s="498" t="s">
        <v>7426</v>
      </c>
      <c r="E6" s="564"/>
      <c r="F6" s="487" t="s">
        <v>7425</v>
      </c>
      <c r="G6" s="498" t="s">
        <v>7426</v>
      </c>
      <c r="H6" s="486"/>
      <c r="I6" s="486"/>
    </row>
    <row r="7" spans="1:9" ht="16.5" customHeight="1">
      <c r="A7" s="565" t="s">
        <v>7427</v>
      </c>
      <c r="B7" s="488">
        <v>15</v>
      </c>
      <c r="C7" s="499" t="s">
        <v>7428</v>
      </c>
      <c r="E7" s="566" t="s">
        <v>7429</v>
      </c>
      <c r="F7" s="489">
        <v>15</v>
      </c>
      <c r="G7" s="500" t="s">
        <v>7428</v>
      </c>
    </row>
    <row r="8" spans="1:9" ht="18.75" customHeight="1">
      <c r="A8" s="565"/>
      <c r="B8" s="488">
        <v>16</v>
      </c>
      <c r="C8" s="499" t="s">
        <v>7430</v>
      </c>
      <c r="E8" s="566"/>
      <c r="F8" s="489">
        <v>16</v>
      </c>
      <c r="G8" s="499" t="s">
        <v>7430</v>
      </c>
      <c r="I8" s="486"/>
    </row>
    <row r="9" spans="1:9" ht="16.5" customHeight="1">
      <c r="A9" s="565"/>
      <c r="B9" s="488">
        <v>32</v>
      </c>
      <c r="C9" s="499" t="s">
        <v>7431</v>
      </c>
      <c r="E9" s="566"/>
      <c r="F9" s="489">
        <v>66</v>
      </c>
      <c r="G9" s="499" t="s">
        <v>7432</v>
      </c>
      <c r="H9" s="501"/>
      <c r="I9" s="501"/>
    </row>
    <row r="10" spans="1:9" ht="16.5" customHeight="1">
      <c r="A10" s="565"/>
      <c r="B10" s="488">
        <v>33</v>
      </c>
      <c r="C10" s="499" t="s">
        <v>7433</v>
      </c>
      <c r="E10" s="566"/>
      <c r="F10" s="489">
        <v>72</v>
      </c>
      <c r="G10" s="499" t="s">
        <v>7434</v>
      </c>
      <c r="H10" s="501"/>
      <c r="I10" s="501"/>
    </row>
    <row r="11" spans="1:9" ht="18.75" customHeight="1">
      <c r="A11" s="565"/>
      <c r="B11" s="488">
        <v>35</v>
      </c>
      <c r="C11" s="499" t="s">
        <v>7435</v>
      </c>
      <c r="E11" s="566"/>
      <c r="F11" s="489">
        <v>74</v>
      </c>
      <c r="G11" s="499" t="s">
        <v>7436</v>
      </c>
      <c r="H11" s="486"/>
      <c r="I11" s="486"/>
    </row>
    <row r="12" spans="1:9" ht="18.75" customHeight="1">
      <c r="A12" s="565"/>
      <c r="B12" s="488">
        <v>36</v>
      </c>
      <c r="C12" s="499" t="s">
        <v>7437</v>
      </c>
      <c r="E12" s="566"/>
      <c r="F12" s="489">
        <v>77</v>
      </c>
      <c r="G12" s="499" t="s">
        <v>7438</v>
      </c>
      <c r="H12" s="486"/>
      <c r="I12" s="486"/>
    </row>
    <row r="13" spans="1:9" ht="18.75" customHeight="1">
      <c r="A13" s="565"/>
      <c r="B13" s="488">
        <v>37</v>
      </c>
      <c r="C13" s="499" t="s">
        <v>7439</v>
      </c>
      <c r="E13" s="566"/>
      <c r="F13" s="502" t="s">
        <v>7440</v>
      </c>
      <c r="G13" s="503" t="s">
        <v>7441</v>
      </c>
      <c r="H13" s="486"/>
      <c r="I13" s="486"/>
    </row>
    <row r="14" spans="1:9" ht="18.75" customHeight="1">
      <c r="A14" s="565"/>
      <c r="B14" s="488">
        <v>66</v>
      </c>
      <c r="C14" s="499" t="s">
        <v>7432</v>
      </c>
      <c r="E14" s="566"/>
      <c r="F14" s="560" t="s">
        <v>7444</v>
      </c>
      <c r="G14" s="559" t="s">
        <v>7481</v>
      </c>
      <c r="H14" s="486"/>
      <c r="I14" s="486"/>
    </row>
    <row r="15" spans="1:9" ht="18.75" customHeight="1">
      <c r="A15" s="565"/>
      <c r="B15" s="488">
        <v>72</v>
      </c>
      <c r="C15" s="499" t="s">
        <v>7434</v>
      </c>
      <c r="E15" s="566"/>
      <c r="F15" s="560" t="s">
        <v>7446</v>
      </c>
      <c r="G15" s="559" t="s">
        <v>7482</v>
      </c>
      <c r="H15" s="486"/>
      <c r="I15" s="486"/>
    </row>
    <row r="16" spans="1:9" ht="16.5" customHeight="1">
      <c r="A16" s="565"/>
      <c r="B16" s="488">
        <v>73</v>
      </c>
      <c r="C16" s="499" t="s">
        <v>7442</v>
      </c>
      <c r="E16" s="566"/>
      <c r="F16" s="560" t="s">
        <v>7476</v>
      </c>
      <c r="G16" s="559" t="s">
        <v>7478</v>
      </c>
    </row>
    <row r="17" spans="1:9" ht="16.5" customHeight="1">
      <c r="A17" s="565"/>
      <c r="B17" s="488">
        <v>74</v>
      </c>
      <c r="C17" s="499" t="s">
        <v>7436</v>
      </c>
      <c r="F17" s="504"/>
      <c r="G17" s="505"/>
    </row>
    <row r="18" spans="1:9" ht="16.5" customHeight="1">
      <c r="A18" s="565"/>
      <c r="B18" s="488">
        <v>75</v>
      </c>
      <c r="C18" s="499" t="s">
        <v>7443</v>
      </c>
      <c r="F18" s="504"/>
      <c r="G18" s="505"/>
    </row>
    <row r="19" spans="1:9" ht="16.5" customHeight="1">
      <c r="A19" s="565"/>
      <c r="B19" s="488">
        <v>77</v>
      </c>
      <c r="C19" s="499" t="s">
        <v>7438</v>
      </c>
      <c r="F19" s="504"/>
      <c r="G19" s="505"/>
    </row>
    <row r="20" spans="1:9" ht="18.75" customHeight="1">
      <c r="A20" s="565"/>
      <c r="B20" s="492" t="s">
        <v>7440</v>
      </c>
      <c r="C20" s="503" t="s">
        <v>7441</v>
      </c>
      <c r="F20" s="504"/>
      <c r="G20" s="486"/>
      <c r="H20" s="486"/>
      <c r="I20" s="486"/>
    </row>
    <row r="21" spans="1:9" ht="16.5" customHeight="1">
      <c r="A21" s="565"/>
      <c r="B21" s="492" t="s">
        <v>7444</v>
      </c>
      <c r="C21" s="503" t="s">
        <v>7445</v>
      </c>
      <c r="F21" s="506"/>
      <c r="G21" s="505"/>
    </row>
    <row r="22" spans="1:9" ht="16.5" customHeight="1">
      <c r="A22" s="565"/>
      <c r="B22" s="492" t="s">
        <v>7446</v>
      </c>
      <c r="C22" s="503" t="s">
        <v>7447</v>
      </c>
      <c r="F22" s="506"/>
      <c r="G22" s="505"/>
    </row>
    <row r="23" spans="1:9" ht="16.5" customHeight="1">
      <c r="A23" s="565"/>
      <c r="B23" s="558" t="s">
        <v>7476</v>
      </c>
      <c r="C23" s="559" t="s">
        <v>7478</v>
      </c>
      <c r="F23" s="506"/>
      <c r="G23" s="505"/>
    </row>
    <row r="24" spans="1:9" ht="18.75" customHeight="1">
      <c r="A24" s="507"/>
      <c r="F24" s="504"/>
      <c r="G24" s="486"/>
      <c r="H24" s="486"/>
      <c r="I24" s="486"/>
    </row>
    <row r="25" spans="1:9">
      <c r="G25" s="505"/>
    </row>
    <row r="26" spans="1:9">
      <c r="G26" s="486"/>
      <c r="H26" s="486"/>
      <c r="I26" s="486"/>
    </row>
    <row r="27" spans="1:9">
      <c r="G27" s="486"/>
      <c r="H27" s="486"/>
      <c r="I27" s="486"/>
    </row>
    <row r="28" spans="1:9">
      <c r="G28" s="486"/>
      <c r="H28" s="486"/>
      <c r="I28" s="486"/>
    </row>
    <row r="29" spans="1:9">
      <c r="G29" s="505"/>
    </row>
    <row r="30" spans="1:9">
      <c r="G30" s="486"/>
      <c r="H30" s="486"/>
      <c r="I30" s="486"/>
    </row>
    <row r="31" spans="1:9">
      <c r="G31" s="486"/>
      <c r="H31" s="486"/>
      <c r="I31" s="486"/>
    </row>
    <row r="32" spans="1:9">
      <c r="G32" s="505"/>
    </row>
    <row r="33" spans="7:9">
      <c r="G33" s="486"/>
      <c r="H33" s="486"/>
      <c r="I33" s="486"/>
    </row>
    <row r="34" spans="7:9">
      <c r="G34" s="486"/>
      <c r="H34" s="486"/>
      <c r="I34" s="486"/>
    </row>
    <row r="35" spans="7:9">
      <c r="G35" s="486"/>
      <c r="H35" s="486"/>
      <c r="I35" s="486"/>
    </row>
    <row r="36" spans="7:9">
      <c r="G36" s="486"/>
      <c r="H36" s="486"/>
      <c r="I36" s="486"/>
    </row>
    <row r="37" spans="7:9">
      <c r="G37" s="505"/>
    </row>
    <row r="38" spans="7:9">
      <c r="G38" s="486"/>
      <c r="H38" s="486"/>
      <c r="I38" s="486"/>
    </row>
    <row r="39" spans="7:9">
      <c r="G39" s="486"/>
      <c r="H39" s="486"/>
      <c r="I39" s="486"/>
    </row>
    <row r="40" spans="7:9">
      <c r="G40" s="486"/>
      <c r="H40" s="486"/>
      <c r="I40" s="486"/>
    </row>
    <row r="41" spans="7:9">
      <c r="G41" s="486"/>
      <c r="H41" s="486"/>
      <c r="I41" s="486"/>
    </row>
    <row r="42" spans="7:9">
      <c r="G42" s="505"/>
    </row>
    <row r="43" spans="7:9">
      <c r="G43" s="486"/>
      <c r="H43" s="486"/>
      <c r="I43" s="486"/>
    </row>
    <row r="44" spans="7:9">
      <c r="G44" s="486"/>
      <c r="H44" s="486"/>
      <c r="I44" s="486"/>
    </row>
    <row r="46" spans="7:9">
      <c r="G46" s="486"/>
      <c r="H46" s="486"/>
      <c r="I46" s="486"/>
    </row>
    <row r="47" spans="7:9">
      <c r="G47" s="486"/>
      <c r="H47" s="486"/>
      <c r="I47" s="486"/>
    </row>
    <row r="48" spans="7:9">
      <c r="G48" s="486"/>
      <c r="H48" s="486"/>
      <c r="I48" s="486"/>
    </row>
    <row r="49" spans="7:9">
      <c r="G49" s="486"/>
      <c r="H49" s="486"/>
      <c r="I49" s="486"/>
    </row>
    <row r="50" spans="7:9">
      <c r="G50" s="486"/>
      <c r="H50" s="486"/>
      <c r="I50" s="486"/>
    </row>
    <row r="51" spans="7:9">
      <c r="G51" s="486"/>
      <c r="H51" s="486"/>
      <c r="I51" s="486"/>
    </row>
    <row r="52" spans="7:9">
      <c r="G52" s="486"/>
      <c r="H52" s="486"/>
      <c r="I52" s="486"/>
    </row>
    <row r="53" spans="7:9">
      <c r="G53" s="486"/>
      <c r="H53" s="486"/>
      <c r="I53" s="486"/>
    </row>
    <row r="54" spans="7:9">
      <c r="G54" s="486"/>
      <c r="H54" s="486"/>
      <c r="I54" s="486"/>
    </row>
    <row r="55" spans="7:9">
      <c r="G55" s="486"/>
      <c r="H55" s="486"/>
      <c r="I55" s="486"/>
    </row>
    <row r="56" spans="7:9">
      <c r="G56" s="486"/>
      <c r="H56" s="486"/>
      <c r="I56" s="486"/>
    </row>
    <row r="57" spans="7:9">
      <c r="G57" s="486"/>
      <c r="H57" s="486"/>
      <c r="I57" s="486"/>
    </row>
    <row r="58" spans="7:9">
      <c r="G58" s="486"/>
      <c r="H58" s="486"/>
      <c r="I58" s="486"/>
    </row>
    <row r="59" spans="7:9">
      <c r="G59" s="486"/>
      <c r="H59" s="486"/>
      <c r="I59" s="486"/>
    </row>
    <row r="60" spans="7:9">
      <c r="G60" s="486"/>
      <c r="H60" s="486"/>
      <c r="I60" s="486"/>
    </row>
    <row r="61" spans="7:9">
      <c r="G61" s="508"/>
    </row>
    <row r="62" spans="7:9">
      <c r="G62" s="486"/>
      <c r="H62" s="486"/>
      <c r="I62" s="486"/>
    </row>
    <row r="63" spans="7:9">
      <c r="G63" s="486"/>
      <c r="H63" s="486"/>
      <c r="I63" s="486"/>
    </row>
    <row r="64" spans="7:9">
      <c r="G64" s="508"/>
    </row>
    <row r="65" spans="7:9">
      <c r="G65" s="486"/>
      <c r="H65" s="486"/>
      <c r="I65" s="486"/>
    </row>
    <row r="66" spans="7:9">
      <c r="G66" s="486"/>
      <c r="H66" s="486"/>
      <c r="I66" s="486"/>
    </row>
  </sheetData>
  <mergeCells count="4">
    <mergeCell ref="A3:A6"/>
    <mergeCell ref="E3:E6"/>
    <mergeCell ref="A7:A23"/>
    <mergeCell ref="E7:E16"/>
  </mergeCells>
  <phoneticPr fontId="4"/>
  <pageMargins left="0.7" right="0.7" top="0.75" bottom="0.75" header="0.3" footer="0.3"/>
  <pageSetup paperSize="9" scale="3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E2921-02D8-4AD7-9677-7EDA1B028EE5}">
  <sheetPr codeName="Sheet27" filterMode="1"/>
  <dimension ref="A2:O3665"/>
  <sheetViews>
    <sheetView topLeftCell="B1" workbookViewId="0">
      <pane ySplit="2" topLeftCell="A3236" activePane="bottomLeft" state="frozen"/>
      <selection activeCell="C2" sqref="C2"/>
      <selection pane="bottomLeft" activeCell="D3246" sqref="D3246"/>
    </sheetView>
  </sheetViews>
  <sheetFormatPr defaultColWidth="8.75" defaultRowHeight="18.75"/>
  <cols>
    <col min="1" max="1" width="5.25" customWidth="1"/>
    <col min="2" max="2" width="58.75" bestFit="1" customWidth="1"/>
    <col min="3" max="3" width="8.5" customWidth="1"/>
    <col min="4" max="4" width="19.5" style="31" customWidth="1"/>
    <col min="5" max="5" width="47.875" style="135" customWidth="1"/>
    <col min="6" max="6" width="15" customWidth="1"/>
    <col min="7" max="7" width="102.625" bestFit="1" customWidth="1"/>
    <col min="8" max="8" width="161.5" customWidth="1"/>
    <col min="9" max="9" width="47.875" style="135" customWidth="1"/>
    <col min="10" max="10" width="12.875" customWidth="1"/>
    <col min="11" max="11" width="33.125" style="31" customWidth="1"/>
    <col min="12" max="12" width="6.375" style="31" bestFit="1" customWidth="1"/>
    <col min="13" max="15" width="33.125" style="31" customWidth="1"/>
    <col min="20" max="20" width="20.625" customWidth="1"/>
  </cols>
  <sheetData>
    <row r="2" spans="1:15" ht="15.75" customHeight="1">
      <c r="A2" s="131" t="s">
        <v>208</v>
      </c>
      <c r="B2" s="131" t="s">
        <v>209</v>
      </c>
      <c r="C2" s="131" t="s">
        <v>210</v>
      </c>
      <c r="D2" s="132" t="s">
        <v>211</v>
      </c>
      <c r="E2" s="133" t="s">
        <v>212</v>
      </c>
      <c r="F2" s="131" t="s">
        <v>213</v>
      </c>
      <c r="G2" s="131" t="s">
        <v>214</v>
      </c>
      <c r="H2" s="131" t="s">
        <v>215</v>
      </c>
      <c r="I2" s="133" t="s">
        <v>216</v>
      </c>
      <c r="J2" s="131" t="s">
        <v>217</v>
      </c>
      <c r="K2" s="132" t="s">
        <v>218</v>
      </c>
      <c r="L2" s="132" t="s">
        <v>1</v>
      </c>
      <c r="M2" s="132" t="s">
        <v>219</v>
      </c>
      <c r="N2" s="132" t="s">
        <v>220</v>
      </c>
      <c r="O2" s="132" t="s">
        <v>221</v>
      </c>
    </row>
    <row r="3" spans="1:15" hidden="1">
      <c r="A3" s="56">
        <v>1</v>
      </c>
      <c r="B3" s="56" t="s">
        <v>222</v>
      </c>
      <c r="C3" s="56">
        <v>1</v>
      </c>
      <c r="D3" s="33" t="s">
        <v>223</v>
      </c>
      <c r="E3" s="134" t="s">
        <v>224</v>
      </c>
      <c r="F3" s="56" t="s">
        <v>207</v>
      </c>
      <c r="G3" s="56" t="str">
        <f>VLOOKUP($B3, '外部インタフェース一覧(計算用)'!$C:$G, 5, FALSE)</f>
        <v>SERVICE_USER_INFO_SERVICE_USER_INFO</v>
      </c>
      <c r="H3" s="56" t="str">
        <f t="shared" ref="H3:H66" si="0">G3&amp;"_"&amp;D3&amp;"_"&amp;F3</f>
        <v>SERVICE_USER_INFO_SERVICE_USER_INFO_care_facility_id_old</v>
      </c>
      <c r="I3" s="134" t="str">
        <f t="shared" ref="I3:I66" si="1">IFERROR(INDEX($E:$H, MATCH(LEFT($H3, LEN($H3)-4)&amp;"_new", $H:$H, 0), 1), IF(F3="old", "削除", "追加"))</f>
        <v>事業所番号</v>
      </c>
      <c r="J3" s="56" t="str">
        <f t="shared" ref="J3:J66" si="2">IF(E3=I3, "一致", "名称変更")</f>
        <v>一致</v>
      </c>
      <c r="K3" s="56" t="str">
        <f>IF($F3="old", INDEX('外部インタフェース一覧(計算用)'!$B$5:$C$60, MATCH(summary!$B3, '外部インタフェース一覧(計算用)'!$C$5:$C$60, 0), 1), $B3)</f>
        <v>利用者情報</v>
      </c>
      <c r="L3" s="56">
        <f>C3</f>
        <v>1</v>
      </c>
      <c r="M3" s="56" t="str">
        <f t="shared" ref="M3:M66" si="3">$D3</f>
        <v>care_facility_id</v>
      </c>
      <c r="N3" s="33" t="str">
        <f t="shared" ref="N3:N66" si="4">IF($F3="old", $E3, $I3)</f>
        <v>事業所番号</v>
      </c>
      <c r="O3" s="33" t="str">
        <f t="shared" ref="O3:O66" si="5">IF($F3="old", $I3, $E3)</f>
        <v>事業所番号</v>
      </c>
    </row>
    <row r="4" spans="1:15" hidden="1">
      <c r="A4" s="56">
        <v>2</v>
      </c>
      <c r="B4" s="56" t="s">
        <v>222</v>
      </c>
      <c r="C4" s="56">
        <v>2</v>
      </c>
      <c r="D4" s="33" t="s">
        <v>225</v>
      </c>
      <c r="E4" s="134" t="s">
        <v>226</v>
      </c>
      <c r="F4" s="56" t="s">
        <v>207</v>
      </c>
      <c r="G4" s="56" t="str">
        <f>VLOOKUP($B4, '外部インタフェース一覧(計算用)'!$C:$G, 5, FALSE)</f>
        <v>SERVICE_USER_INFO_SERVICE_USER_INFO</v>
      </c>
      <c r="H4" s="56" t="str">
        <f t="shared" si="0"/>
        <v>SERVICE_USER_INFO_SERVICE_USER_INFO_service_code_old</v>
      </c>
      <c r="I4" s="134" t="str">
        <f t="shared" si="1"/>
        <v>サービス種類コード</v>
      </c>
      <c r="J4" s="56" t="str">
        <f t="shared" si="2"/>
        <v>一致</v>
      </c>
      <c r="K4" s="56" t="str">
        <f>IF($F4="old", INDEX('外部インタフェース一覧(計算用)'!$B$5:$C$60, MATCH(summary!$B4, '外部インタフェース一覧(計算用)'!$C$5:$C$60, 0), 1), $B4)</f>
        <v>利用者情報</v>
      </c>
      <c r="L4" s="56">
        <f t="shared" ref="L4:L67" si="6">C4</f>
        <v>2</v>
      </c>
      <c r="M4" s="56" t="str">
        <f t="shared" si="3"/>
        <v>service_code</v>
      </c>
      <c r="N4" s="33" t="str">
        <f t="shared" si="4"/>
        <v>サービス種類コード</v>
      </c>
      <c r="O4" s="33" t="str">
        <f t="shared" si="5"/>
        <v>サービス種類コード</v>
      </c>
    </row>
    <row r="5" spans="1:15" ht="37.5" hidden="1">
      <c r="A5" s="56">
        <v>3</v>
      </c>
      <c r="B5" s="56" t="s">
        <v>222</v>
      </c>
      <c r="C5" s="56">
        <v>3</v>
      </c>
      <c r="D5" s="33" t="s">
        <v>227</v>
      </c>
      <c r="E5" s="134" t="s">
        <v>228</v>
      </c>
      <c r="F5" s="56" t="s">
        <v>207</v>
      </c>
      <c r="G5" s="56" t="str">
        <f>VLOOKUP($B5, '外部インタフェース一覧(計算用)'!$C:$G, 5, FALSE)</f>
        <v>SERVICE_USER_INFO_SERVICE_USER_INFO</v>
      </c>
      <c r="H5" s="56" t="str">
        <f t="shared" si="0"/>
        <v>SERVICE_USER_INFO_SERVICE_USER_INFO_external_system_management_number_old</v>
      </c>
      <c r="I5" s="134" t="str">
        <f t="shared" si="1"/>
        <v>外部システム管理番号</v>
      </c>
      <c r="J5" s="56" t="str">
        <f t="shared" si="2"/>
        <v>一致</v>
      </c>
      <c r="K5" s="56" t="str">
        <f>IF($F5="old", INDEX('外部インタフェース一覧(計算用)'!$B$5:$C$60, MATCH(summary!$B5, '外部インタフェース一覧(計算用)'!$C$5:$C$60, 0), 1), $B5)</f>
        <v>利用者情報</v>
      </c>
      <c r="L5" s="56">
        <f t="shared" si="6"/>
        <v>3</v>
      </c>
      <c r="M5" s="56" t="str">
        <f t="shared" si="3"/>
        <v>external_system_management_number</v>
      </c>
      <c r="N5" s="33" t="str">
        <f t="shared" si="4"/>
        <v>外部システム管理番号</v>
      </c>
      <c r="O5" s="33" t="str">
        <f t="shared" si="5"/>
        <v>外部システム管理番号</v>
      </c>
    </row>
    <row r="6" spans="1:15" hidden="1">
      <c r="A6" s="56">
        <v>4</v>
      </c>
      <c r="B6" s="56" t="s">
        <v>222</v>
      </c>
      <c r="C6" s="56">
        <v>4</v>
      </c>
      <c r="D6" s="33" t="s">
        <v>229</v>
      </c>
      <c r="E6" s="134" t="s">
        <v>230</v>
      </c>
      <c r="F6" s="56" t="s">
        <v>207</v>
      </c>
      <c r="G6" s="56" t="str">
        <f>VLOOKUP($B6, '外部インタフェース一覧(計算用)'!$C:$G, 5, FALSE)</f>
        <v>SERVICE_USER_INFO_SERVICE_USER_INFO</v>
      </c>
      <c r="H6" s="56" t="str">
        <f t="shared" si="0"/>
        <v>SERVICE_USER_INFO_SERVICE_USER_INFO_insurer_no_old</v>
      </c>
      <c r="I6" s="134" t="str">
        <f t="shared" si="1"/>
        <v>保険者番号</v>
      </c>
      <c r="J6" s="56" t="str">
        <f t="shared" si="2"/>
        <v>一致</v>
      </c>
      <c r="K6" s="56" t="str">
        <f>IF($F6="old", INDEX('外部インタフェース一覧(計算用)'!$B$5:$C$60, MATCH(summary!$B6, '外部インタフェース一覧(計算用)'!$C$5:$C$60, 0), 1), $B6)</f>
        <v>利用者情報</v>
      </c>
      <c r="L6" s="56">
        <f t="shared" si="6"/>
        <v>4</v>
      </c>
      <c r="M6" s="56" t="str">
        <f t="shared" si="3"/>
        <v>insurer_no</v>
      </c>
      <c r="N6" s="33" t="str">
        <f t="shared" si="4"/>
        <v>保険者番号</v>
      </c>
      <c r="O6" s="33" t="str">
        <f t="shared" si="5"/>
        <v>保険者番号</v>
      </c>
    </row>
    <row r="7" spans="1:15" hidden="1">
      <c r="A7" s="56">
        <v>5</v>
      </c>
      <c r="B7" s="56" t="s">
        <v>222</v>
      </c>
      <c r="C7" s="56">
        <v>5</v>
      </c>
      <c r="D7" s="33" t="s">
        <v>231</v>
      </c>
      <c r="E7" s="134" t="s">
        <v>232</v>
      </c>
      <c r="F7" s="56" t="s">
        <v>207</v>
      </c>
      <c r="G7" s="56" t="str">
        <f>VLOOKUP($B7, '外部インタフェース一覧(計算用)'!$C:$G, 5, FALSE)</f>
        <v>SERVICE_USER_INFO_SERVICE_USER_INFO</v>
      </c>
      <c r="H7" s="56" t="str">
        <f t="shared" si="0"/>
        <v>SERVICE_USER_INFO_SERVICE_USER_INFO_insured_no_old</v>
      </c>
      <c r="I7" s="134" t="str">
        <f t="shared" si="1"/>
        <v>被保険者番号</v>
      </c>
      <c r="J7" s="56" t="str">
        <f t="shared" si="2"/>
        <v>一致</v>
      </c>
      <c r="K7" s="56" t="str">
        <f>IF($F7="old", INDEX('外部インタフェース一覧(計算用)'!$B$5:$C$60, MATCH(summary!$B7, '外部インタフェース一覧(計算用)'!$C$5:$C$60, 0), 1), $B7)</f>
        <v>利用者情報</v>
      </c>
      <c r="L7" s="56">
        <f t="shared" si="6"/>
        <v>5</v>
      </c>
      <c r="M7" s="56" t="str">
        <f t="shared" si="3"/>
        <v>insured_no</v>
      </c>
      <c r="N7" s="33" t="str">
        <f t="shared" si="4"/>
        <v>被保険者番号</v>
      </c>
      <c r="O7" s="33" t="str">
        <f t="shared" si="5"/>
        <v>被保険者番号</v>
      </c>
    </row>
    <row r="8" spans="1:15" hidden="1">
      <c r="A8" s="56">
        <v>6</v>
      </c>
      <c r="B8" s="56" t="s">
        <v>222</v>
      </c>
      <c r="C8" s="56">
        <v>6</v>
      </c>
      <c r="D8" s="33" t="s">
        <v>233</v>
      </c>
      <c r="E8" s="134" t="s">
        <v>234</v>
      </c>
      <c r="F8" s="56" t="s">
        <v>207</v>
      </c>
      <c r="G8" s="56" t="str">
        <f>VLOOKUP($B8, '外部インタフェース一覧(計算用)'!$C:$G, 5, FALSE)</f>
        <v>SERVICE_USER_INFO_SERVICE_USER_INFO</v>
      </c>
      <c r="H8" s="56" t="str">
        <f t="shared" si="0"/>
        <v>SERVICE_USER_INFO_SERVICE_USER_INFO_last_name_old</v>
      </c>
      <c r="I8" s="134" t="str">
        <f t="shared" si="1"/>
        <v>利用者姓</v>
      </c>
      <c r="J8" s="56" t="str">
        <f t="shared" si="2"/>
        <v>一致</v>
      </c>
      <c r="K8" s="56" t="str">
        <f>IF($F8="old", INDEX('外部インタフェース一覧(計算用)'!$B$5:$C$60, MATCH(summary!$B8, '外部インタフェース一覧(計算用)'!$C$5:$C$60, 0), 1), $B8)</f>
        <v>利用者情報</v>
      </c>
      <c r="L8" s="56">
        <f t="shared" si="6"/>
        <v>6</v>
      </c>
      <c r="M8" s="56" t="str">
        <f t="shared" si="3"/>
        <v>last_name</v>
      </c>
      <c r="N8" s="33" t="str">
        <f t="shared" si="4"/>
        <v>利用者姓</v>
      </c>
      <c r="O8" s="33" t="str">
        <f t="shared" si="5"/>
        <v>利用者姓</v>
      </c>
    </row>
    <row r="9" spans="1:15" hidden="1">
      <c r="A9" s="56">
        <v>7</v>
      </c>
      <c r="B9" s="56" t="s">
        <v>222</v>
      </c>
      <c r="C9" s="56">
        <v>7</v>
      </c>
      <c r="D9" s="33" t="s">
        <v>235</v>
      </c>
      <c r="E9" s="134" t="s">
        <v>236</v>
      </c>
      <c r="F9" s="56" t="s">
        <v>207</v>
      </c>
      <c r="G9" s="56" t="str">
        <f>VLOOKUP($B9, '外部インタフェース一覧(計算用)'!$C:$G, 5, FALSE)</f>
        <v>SERVICE_USER_INFO_SERVICE_USER_INFO</v>
      </c>
      <c r="H9" s="56" t="str">
        <f t="shared" si="0"/>
        <v>SERVICE_USER_INFO_SERVICE_USER_INFO_first_name_old</v>
      </c>
      <c r="I9" s="134" t="str">
        <f t="shared" si="1"/>
        <v>利用者名</v>
      </c>
      <c r="J9" s="56" t="str">
        <f t="shared" si="2"/>
        <v>一致</v>
      </c>
      <c r="K9" s="56" t="str">
        <f>IF($F9="old", INDEX('外部インタフェース一覧(計算用)'!$B$5:$C$60, MATCH(summary!$B9, '外部インタフェース一覧(計算用)'!$C$5:$C$60, 0), 1), $B9)</f>
        <v>利用者情報</v>
      </c>
      <c r="L9" s="56">
        <f t="shared" si="6"/>
        <v>7</v>
      </c>
      <c r="M9" s="56" t="str">
        <f t="shared" si="3"/>
        <v>first_name</v>
      </c>
      <c r="N9" s="33" t="str">
        <f t="shared" si="4"/>
        <v>利用者名</v>
      </c>
      <c r="O9" s="33" t="str">
        <f t="shared" si="5"/>
        <v>利用者名</v>
      </c>
    </row>
    <row r="10" spans="1:15" hidden="1">
      <c r="A10" s="56">
        <v>8</v>
      </c>
      <c r="B10" s="56" t="s">
        <v>222</v>
      </c>
      <c r="C10" s="56">
        <v>8</v>
      </c>
      <c r="D10" s="33" t="s">
        <v>237</v>
      </c>
      <c r="E10" s="134" t="s">
        <v>238</v>
      </c>
      <c r="F10" s="56" t="s">
        <v>207</v>
      </c>
      <c r="G10" s="56" t="str">
        <f>VLOOKUP($B10, '外部インタフェース一覧(計算用)'!$C:$G, 5, FALSE)</f>
        <v>SERVICE_USER_INFO_SERVICE_USER_INFO</v>
      </c>
      <c r="H10" s="56" t="str">
        <f t="shared" si="0"/>
        <v>SERVICE_USER_INFO_SERVICE_USER_INFO_last_name_kana_old</v>
      </c>
      <c r="I10" s="134" t="str">
        <f t="shared" si="1"/>
        <v>利用者姓半角カナ</v>
      </c>
      <c r="J10" s="56" t="str">
        <f t="shared" si="2"/>
        <v>一致</v>
      </c>
      <c r="K10" s="56" t="str">
        <f>IF($F10="old", INDEX('外部インタフェース一覧(計算用)'!$B$5:$C$60, MATCH(summary!$B10, '外部インタフェース一覧(計算用)'!$C$5:$C$60, 0), 1), $B10)</f>
        <v>利用者情報</v>
      </c>
      <c r="L10" s="56">
        <f t="shared" si="6"/>
        <v>8</v>
      </c>
      <c r="M10" s="56" t="str">
        <f t="shared" si="3"/>
        <v>last_name_kana</v>
      </c>
      <c r="N10" s="33" t="str">
        <f t="shared" si="4"/>
        <v>利用者姓半角カナ</v>
      </c>
      <c r="O10" s="33" t="str">
        <f t="shared" si="5"/>
        <v>利用者姓半角カナ</v>
      </c>
    </row>
    <row r="11" spans="1:15" hidden="1">
      <c r="A11" s="56">
        <v>9</v>
      </c>
      <c r="B11" s="56" t="s">
        <v>222</v>
      </c>
      <c r="C11" s="56">
        <v>9</v>
      </c>
      <c r="D11" s="33" t="s">
        <v>239</v>
      </c>
      <c r="E11" s="134" t="s">
        <v>240</v>
      </c>
      <c r="F11" s="56" t="s">
        <v>207</v>
      </c>
      <c r="G11" s="56" t="str">
        <f>VLOOKUP($B11, '外部インタフェース一覧(計算用)'!$C:$G, 5, FALSE)</f>
        <v>SERVICE_USER_INFO_SERVICE_USER_INFO</v>
      </c>
      <c r="H11" s="56" t="str">
        <f t="shared" si="0"/>
        <v>SERVICE_USER_INFO_SERVICE_USER_INFO_first_name_kana_old</v>
      </c>
      <c r="I11" s="134" t="str">
        <f t="shared" si="1"/>
        <v>利用者名半角カナ</v>
      </c>
      <c r="J11" s="56" t="str">
        <f t="shared" si="2"/>
        <v>一致</v>
      </c>
      <c r="K11" s="56" t="str">
        <f>IF($F11="old", INDEX('外部インタフェース一覧(計算用)'!$B$5:$C$60, MATCH(summary!$B11, '外部インタフェース一覧(計算用)'!$C$5:$C$60, 0), 1), $B11)</f>
        <v>利用者情報</v>
      </c>
      <c r="L11" s="56">
        <f t="shared" si="6"/>
        <v>9</v>
      </c>
      <c r="M11" s="56" t="str">
        <f t="shared" si="3"/>
        <v>first_name_kana</v>
      </c>
      <c r="N11" s="33" t="str">
        <f t="shared" si="4"/>
        <v>利用者名半角カナ</v>
      </c>
      <c r="O11" s="33" t="str">
        <f t="shared" si="5"/>
        <v>利用者名半角カナ</v>
      </c>
    </row>
    <row r="12" spans="1:15" hidden="1">
      <c r="A12" s="56">
        <v>10</v>
      </c>
      <c r="B12" s="56" t="s">
        <v>222</v>
      </c>
      <c r="C12" s="56">
        <v>10</v>
      </c>
      <c r="D12" s="33" t="s">
        <v>241</v>
      </c>
      <c r="E12" s="134" t="s">
        <v>242</v>
      </c>
      <c r="F12" s="56" t="s">
        <v>207</v>
      </c>
      <c r="G12" s="56" t="str">
        <f>VLOOKUP($B12, '外部インタフェース一覧(計算用)'!$C:$G, 5, FALSE)</f>
        <v>SERVICE_USER_INFO_SERVICE_USER_INFO</v>
      </c>
      <c r="H12" s="56" t="str">
        <f t="shared" si="0"/>
        <v>SERVICE_USER_INFO_SERVICE_USER_INFO_gender_old</v>
      </c>
      <c r="I12" s="134" t="str">
        <f t="shared" si="1"/>
        <v>利用者性別</v>
      </c>
      <c r="J12" s="56" t="str">
        <f t="shared" si="2"/>
        <v>一致</v>
      </c>
      <c r="K12" s="56" t="str">
        <f>IF($F12="old", INDEX('外部インタフェース一覧(計算用)'!$B$5:$C$60, MATCH(summary!$B12, '外部インタフェース一覧(計算用)'!$C$5:$C$60, 0), 1), $B12)</f>
        <v>利用者情報</v>
      </c>
      <c r="L12" s="56">
        <f t="shared" si="6"/>
        <v>10</v>
      </c>
      <c r="M12" s="56" t="str">
        <f t="shared" si="3"/>
        <v>gender</v>
      </c>
      <c r="N12" s="33" t="str">
        <f t="shared" si="4"/>
        <v>利用者性別</v>
      </c>
      <c r="O12" s="33" t="str">
        <f t="shared" si="5"/>
        <v>利用者性別</v>
      </c>
    </row>
    <row r="13" spans="1:15" hidden="1">
      <c r="A13" s="56">
        <v>11</v>
      </c>
      <c r="B13" s="56" t="s">
        <v>222</v>
      </c>
      <c r="C13" s="56">
        <v>11</v>
      </c>
      <c r="D13" s="33" t="s">
        <v>243</v>
      </c>
      <c r="E13" s="134" t="s">
        <v>244</v>
      </c>
      <c r="F13" s="56" t="s">
        <v>207</v>
      </c>
      <c r="G13" s="56" t="str">
        <f>VLOOKUP($B13, '外部インタフェース一覧(計算用)'!$C:$G, 5, FALSE)</f>
        <v>SERVICE_USER_INFO_SERVICE_USER_INFO</v>
      </c>
      <c r="H13" s="56" t="str">
        <f t="shared" si="0"/>
        <v>SERVICE_USER_INFO_SERVICE_USER_INFO_birthday_old</v>
      </c>
      <c r="I13" s="134" t="str">
        <f t="shared" si="1"/>
        <v>利用者生年月日</v>
      </c>
      <c r="J13" s="56" t="str">
        <f t="shared" si="2"/>
        <v>一致</v>
      </c>
      <c r="K13" s="56" t="str">
        <f>IF($F13="old", INDEX('外部インタフェース一覧(計算用)'!$B$5:$C$60, MATCH(summary!$B13, '外部インタフェース一覧(計算用)'!$C$5:$C$60, 0), 1), $B13)</f>
        <v>利用者情報</v>
      </c>
      <c r="L13" s="56">
        <f t="shared" si="6"/>
        <v>11</v>
      </c>
      <c r="M13" s="56" t="str">
        <f t="shared" si="3"/>
        <v>birthday</v>
      </c>
      <c r="N13" s="33" t="str">
        <f t="shared" si="4"/>
        <v>利用者生年月日</v>
      </c>
      <c r="O13" s="33" t="str">
        <f t="shared" si="5"/>
        <v>利用者生年月日</v>
      </c>
    </row>
    <row r="14" spans="1:15" hidden="1">
      <c r="A14" s="56">
        <v>12</v>
      </c>
      <c r="B14" s="56" t="s">
        <v>222</v>
      </c>
      <c r="C14" s="56">
        <v>12</v>
      </c>
      <c r="D14" s="33" t="s">
        <v>245</v>
      </c>
      <c r="E14" s="134" t="s">
        <v>246</v>
      </c>
      <c r="F14" s="56" t="s">
        <v>207</v>
      </c>
      <c r="G14" s="56" t="str">
        <f>VLOOKUP($B14, '外部インタフェース一覧(計算用)'!$C:$G, 5, FALSE)</f>
        <v>SERVICE_USER_INFO_SERVICE_USER_INFO</v>
      </c>
      <c r="H14" s="56" t="str">
        <f t="shared" si="0"/>
        <v>SERVICE_USER_INFO_SERVICE_USER_INFO_certified_date_old</v>
      </c>
      <c r="I14" s="134" t="str">
        <f t="shared" si="1"/>
        <v>認定日</v>
      </c>
      <c r="J14" s="56" t="str">
        <f t="shared" si="2"/>
        <v>一致</v>
      </c>
      <c r="K14" s="56" t="str">
        <f>IF($F14="old", INDEX('外部インタフェース一覧(計算用)'!$B$5:$C$60, MATCH(summary!$B14, '外部インタフェース一覧(計算用)'!$C$5:$C$60, 0), 1), $B14)</f>
        <v>利用者情報</v>
      </c>
      <c r="L14" s="56">
        <f t="shared" si="6"/>
        <v>12</v>
      </c>
      <c r="M14" s="56" t="str">
        <f t="shared" si="3"/>
        <v>certified_date</v>
      </c>
      <c r="N14" s="33" t="str">
        <f t="shared" si="4"/>
        <v>認定日</v>
      </c>
      <c r="O14" s="33" t="str">
        <f t="shared" si="5"/>
        <v>認定日</v>
      </c>
    </row>
    <row r="15" spans="1:15" hidden="1">
      <c r="A15" s="56">
        <v>13</v>
      </c>
      <c r="B15" s="56" t="s">
        <v>222</v>
      </c>
      <c r="C15" s="56">
        <v>13</v>
      </c>
      <c r="D15" s="33" t="s">
        <v>247</v>
      </c>
      <c r="E15" s="134" t="s">
        <v>248</v>
      </c>
      <c r="F15" s="56" t="s">
        <v>207</v>
      </c>
      <c r="G15" s="56" t="str">
        <f>VLOOKUP($B15, '外部インタフェース一覧(計算用)'!$C:$G, 5, FALSE)</f>
        <v>SERVICE_USER_INFO_SERVICE_USER_INFO</v>
      </c>
      <c r="H15" s="56" t="str">
        <f t="shared" si="0"/>
        <v>SERVICE_USER_INFO_SERVICE_USER_INFO_care_period_start_old</v>
      </c>
      <c r="I15" s="134" t="str">
        <f t="shared" si="1"/>
        <v>利用者介護認定年月日（開始）</v>
      </c>
      <c r="J15" s="56" t="str">
        <f t="shared" si="2"/>
        <v>一致</v>
      </c>
      <c r="K15" s="56" t="str">
        <f>IF($F15="old", INDEX('外部インタフェース一覧(計算用)'!$B$5:$C$60, MATCH(summary!$B15, '外部インタフェース一覧(計算用)'!$C$5:$C$60, 0), 1), $B15)</f>
        <v>利用者情報</v>
      </c>
      <c r="L15" s="56">
        <f t="shared" si="6"/>
        <v>13</v>
      </c>
      <c r="M15" s="56" t="str">
        <f t="shared" si="3"/>
        <v>care_period_start</v>
      </c>
      <c r="N15" s="33" t="str">
        <f t="shared" si="4"/>
        <v>利用者介護認定年月日（開始）</v>
      </c>
      <c r="O15" s="33" t="str">
        <f t="shared" si="5"/>
        <v>利用者介護認定年月日（開始）</v>
      </c>
    </row>
    <row r="16" spans="1:15" hidden="1">
      <c r="A16" s="56">
        <v>14</v>
      </c>
      <c r="B16" s="56" t="s">
        <v>222</v>
      </c>
      <c r="C16" s="56">
        <v>14</v>
      </c>
      <c r="D16" s="33" t="s">
        <v>249</v>
      </c>
      <c r="E16" s="134" t="s">
        <v>250</v>
      </c>
      <c r="F16" s="56" t="s">
        <v>207</v>
      </c>
      <c r="G16" s="56" t="str">
        <f>VLOOKUP($B16, '外部インタフェース一覧(計算用)'!$C:$G, 5, FALSE)</f>
        <v>SERVICE_USER_INFO_SERVICE_USER_INFO</v>
      </c>
      <c r="H16" s="56" t="str">
        <f t="shared" si="0"/>
        <v>SERVICE_USER_INFO_SERVICE_USER_INFO_care_period_end_old</v>
      </c>
      <c r="I16" s="134" t="str">
        <f t="shared" si="1"/>
        <v>利用者介護認定年月日（終了）</v>
      </c>
      <c r="J16" s="56" t="str">
        <f t="shared" si="2"/>
        <v>一致</v>
      </c>
      <c r="K16" s="56" t="str">
        <f>IF($F16="old", INDEX('外部インタフェース一覧(計算用)'!$B$5:$C$60, MATCH(summary!$B16, '外部インタフェース一覧(計算用)'!$C$5:$C$60, 0), 1), $B16)</f>
        <v>利用者情報</v>
      </c>
      <c r="L16" s="56">
        <f t="shared" si="6"/>
        <v>14</v>
      </c>
      <c r="M16" s="56" t="str">
        <f t="shared" si="3"/>
        <v>care_period_end</v>
      </c>
      <c r="N16" s="33" t="str">
        <f t="shared" si="4"/>
        <v>利用者介護認定年月日（終了）</v>
      </c>
      <c r="O16" s="33" t="str">
        <f t="shared" si="5"/>
        <v>利用者介護認定年月日（終了）</v>
      </c>
    </row>
    <row r="17" spans="1:15" hidden="1">
      <c r="A17" s="56">
        <v>15</v>
      </c>
      <c r="B17" s="56" t="s">
        <v>222</v>
      </c>
      <c r="C17" s="56">
        <v>15</v>
      </c>
      <c r="D17" s="33" t="s">
        <v>251</v>
      </c>
      <c r="E17" s="134" t="s">
        <v>252</v>
      </c>
      <c r="F17" s="56" t="s">
        <v>207</v>
      </c>
      <c r="G17" s="56" t="str">
        <f>VLOOKUP($B17, '外部インタフェース一覧(計算用)'!$C:$G, 5, FALSE)</f>
        <v>SERVICE_USER_INFO_SERVICE_USER_INFO</v>
      </c>
      <c r="H17" s="56" t="str">
        <f t="shared" si="0"/>
        <v>SERVICE_USER_INFO_SERVICE_USER_INFO_care_level_old</v>
      </c>
      <c r="I17" s="134" t="str">
        <f t="shared" si="1"/>
        <v>要介護度</v>
      </c>
      <c r="J17" s="56" t="str">
        <f t="shared" si="2"/>
        <v>一致</v>
      </c>
      <c r="K17" s="56" t="str">
        <f>IF($F17="old", INDEX('外部インタフェース一覧(計算用)'!$B$5:$C$60, MATCH(summary!$B17, '外部インタフェース一覧(計算用)'!$C$5:$C$60, 0), 1), $B17)</f>
        <v>利用者情報</v>
      </c>
      <c r="L17" s="56">
        <f t="shared" si="6"/>
        <v>15</v>
      </c>
      <c r="M17" s="56" t="str">
        <f t="shared" si="3"/>
        <v>care_level</v>
      </c>
      <c r="N17" s="33" t="str">
        <f t="shared" si="4"/>
        <v>要介護度</v>
      </c>
      <c r="O17" s="33" t="str">
        <f t="shared" si="5"/>
        <v>要介護度</v>
      </c>
    </row>
    <row r="18" spans="1:15" ht="37.5" hidden="1">
      <c r="A18" s="56">
        <v>16</v>
      </c>
      <c r="B18" s="56" t="s">
        <v>222</v>
      </c>
      <c r="C18" s="56">
        <v>16</v>
      </c>
      <c r="D18" s="33" t="s">
        <v>253</v>
      </c>
      <c r="E18" s="134" t="s">
        <v>254</v>
      </c>
      <c r="F18" s="56" t="s">
        <v>207</v>
      </c>
      <c r="G18" s="56" t="str">
        <f>VLOOKUP($B18, '外部インタフェース一覧(計算用)'!$C:$G, 5, FALSE)</f>
        <v>SERVICE_USER_INFO_SERVICE_USER_INFO</v>
      </c>
      <c r="H18" s="56" t="str">
        <f t="shared" si="0"/>
        <v>SERVICE_USER_INFO_SERVICE_USER_INFO_impaired_elderly_independence_degree_old</v>
      </c>
      <c r="I18" s="134" t="str">
        <f t="shared" si="1"/>
        <v>障害高齢者の日常生活自立度</v>
      </c>
      <c r="J18" s="56" t="str">
        <f t="shared" si="2"/>
        <v>一致</v>
      </c>
      <c r="K18" s="56" t="str">
        <f>IF($F18="old", INDEX('外部インタフェース一覧(計算用)'!$B$5:$C$60, MATCH(summary!$B18, '外部インタフェース一覧(計算用)'!$C$5:$C$60, 0), 1), $B18)</f>
        <v>利用者情報</v>
      </c>
      <c r="L18" s="56">
        <f t="shared" si="6"/>
        <v>16</v>
      </c>
      <c r="M18" s="56" t="str">
        <f t="shared" si="3"/>
        <v>impaired_elderly_independence_degree</v>
      </c>
      <c r="N18" s="33" t="str">
        <f t="shared" si="4"/>
        <v>障害高齢者の日常生活自立度</v>
      </c>
      <c r="O18" s="33" t="str">
        <f t="shared" si="5"/>
        <v>障害高齢者の日常生活自立度</v>
      </c>
    </row>
    <row r="19" spans="1:15" ht="37.5" hidden="1">
      <c r="A19" s="56">
        <v>17</v>
      </c>
      <c r="B19" s="56" t="s">
        <v>222</v>
      </c>
      <c r="C19" s="56">
        <v>17</v>
      </c>
      <c r="D19" s="33" t="s">
        <v>255</v>
      </c>
      <c r="E19" s="134" t="s">
        <v>256</v>
      </c>
      <c r="F19" s="56" t="s">
        <v>207</v>
      </c>
      <c r="G19" s="56" t="str">
        <f>VLOOKUP($B19, '外部インタフェース一覧(計算用)'!$C:$G, 5, FALSE)</f>
        <v>SERVICE_USER_INFO_SERVICE_USER_INFO</v>
      </c>
      <c r="H19" s="56" t="str">
        <f t="shared" si="0"/>
        <v>SERVICE_USER_INFO_SERVICE_USER_INFO_dementia_elderly_independence_degree_old</v>
      </c>
      <c r="I19" s="134" t="str">
        <f t="shared" si="1"/>
        <v>認知症高齢者の日常生活自立度</v>
      </c>
      <c r="J19" s="56" t="str">
        <f t="shared" si="2"/>
        <v>一致</v>
      </c>
      <c r="K19" s="56" t="str">
        <f>IF($F19="old", INDEX('外部インタフェース一覧(計算用)'!$B$5:$C$60, MATCH(summary!$B19, '外部インタフェース一覧(計算用)'!$C$5:$C$60, 0), 1), $B19)</f>
        <v>利用者情報</v>
      </c>
      <c r="L19" s="56">
        <f t="shared" si="6"/>
        <v>17</v>
      </c>
      <c r="M19" s="56" t="str">
        <f t="shared" si="3"/>
        <v>dementia_elderly_independence_degree</v>
      </c>
      <c r="N19" s="33" t="str">
        <f t="shared" si="4"/>
        <v>認知症高齢者の日常生活自立度</v>
      </c>
      <c r="O19" s="33" t="str">
        <f t="shared" si="5"/>
        <v>認知症高齢者の日常生活自立度</v>
      </c>
    </row>
    <row r="20" spans="1:15" hidden="1">
      <c r="A20" s="56">
        <v>18</v>
      </c>
      <c r="B20" s="56" t="s">
        <v>222</v>
      </c>
      <c r="C20" s="56">
        <v>18</v>
      </c>
      <c r="D20" s="33" t="s">
        <v>257</v>
      </c>
      <c r="E20" s="134" t="s">
        <v>258</v>
      </c>
      <c r="F20" s="56" t="s">
        <v>207</v>
      </c>
      <c r="G20" s="56" t="str">
        <f>VLOOKUP($B20, '外部インタフェース一覧(計算用)'!$C:$G, 5, FALSE)</f>
        <v>SERVICE_USER_INFO_SERVICE_USER_INFO</v>
      </c>
      <c r="H20" s="56" t="str">
        <f t="shared" si="0"/>
        <v>SERVICE_USER_INFO_SERVICE_USER_INFO_start_date_old</v>
      </c>
      <c r="I20" s="134" t="str">
        <f t="shared" si="1"/>
        <v>利用開始日（入所日）</v>
      </c>
      <c r="J20" s="56" t="str">
        <f t="shared" si="2"/>
        <v>一致</v>
      </c>
      <c r="K20" s="56" t="str">
        <f>IF($F20="old", INDEX('外部インタフェース一覧(計算用)'!$B$5:$C$60, MATCH(summary!$B20, '外部インタフェース一覧(計算用)'!$C$5:$C$60, 0), 1), $B20)</f>
        <v>利用者情報</v>
      </c>
      <c r="L20" s="56">
        <f t="shared" si="6"/>
        <v>18</v>
      </c>
      <c r="M20" s="56" t="str">
        <f t="shared" si="3"/>
        <v>start_date</v>
      </c>
      <c r="N20" s="33" t="str">
        <f t="shared" si="4"/>
        <v>利用開始日（入所日）</v>
      </c>
      <c r="O20" s="33" t="str">
        <f t="shared" si="5"/>
        <v>利用開始日（入所日）</v>
      </c>
    </row>
    <row r="21" spans="1:15" hidden="1">
      <c r="A21" s="56">
        <v>19</v>
      </c>
      <c r="B21" s="56" t="s">
        <v>222</v>
      </c>
      <c r="C21" s="56">
        <v>19</v>
      </c>
      <c r="D21" s="33" t="s">
        <v>259</v>
      </c>
      <c r="E21" s="134" t="s">
        <v>260</v>
      </c>
      <c r="F21" s="56" t="s">
        <v>207</v>
      </c>
      <c r="G21" s="56" t="str">
        <f>VLOOKUP($B21, '外部インタフェース一覧(計算用)'!$C:$G, 5, FALSE)</f>
        <v>SERVICE_USER_INFO_SERVICE_USER_INFO</v>
      </c>
      <c r="H21" s="56" t="str">
        <f t="shared" si="0"/>
        <v>SERVICE_USER_INFO_SERVICE_USER_INFO_end_date_old</v>
      </c>
      <c r="I21" s="134" t="str">
        <f t="shared" si="1"/>
        <v>利用終了日（退所日）</v>
      </c>
      <c r="J21" s="56" t="str">
        <f t="shared" si="2"/>
        <v>一致</v>
      </c>
      <c r="K21" s="56" t="str">
        <f>IF($F21="old", INDEX('外部インタフェース一覧(計算用)'!$B$5:$C$60, MATCH(summary!$B21, '外部インタフェース一覧(計算用)'!$C$5:$C$60, 0), 1), $B21)</f>
        <v>利用者情報</v>
      </c>
      <c r="L21" s="56">
        <f t="shared" si="6"/>
        <v>19</v>
      </c>
      <c r="M21" s="56" t="str">
        <f t="shared" si="3"/>
        <v>end_date</v>
      </c>
      <c r="N21" s="33" t="str">
        <f t="shared" si="4"/>
        <v>利用終了日（退所日）</v>
      </c>
      <c r="O21" s="33" t="str">
        <f t="shared" si="5"/>
        <v>利用終了日（退所日）</v>
      </c>
    </row>
    <row r="22" spans="1:15" hidden="1">
      <c r="A22" s="56">
        <v>20</v>
      </c>
      <c r="B22" s="56" t="s">
        <v>222</v>
      </c>
      <c r="C22" s="56">
        <v>20</v>
      </c>
      <c r="D22" s="33" t="s">
        <v>261</v>
      </c>
      <c r="E22" s="134" t="s">
        <v>262</v>
      </c>
      <c r="F22" s="56" t="s">
        <v>207</v>
      </c>
      <c r="G22" s="56" t="str">
        <f>VLOOKUP($B22, '外部インタフェース一覧(計算用)'!$C:$G, 5, FALSE)</f>
        <v>SERVICE_USER_INFO_SERVICE_USER_INFO</v>
      </c>
      <c r="H22" s="56" t="str">
        <f t="shared" si="0"/>
        <v>SERVICE_USER_INFO_SERVICE_USER_INFO_death_date_old</v>
      </c>
      <c r="I22" s="134" t="str">
        <f t="shared" si="1"/>
        <v>死亡日</v>
      </c>
      <c r="J22" s="56" t="str">
        <f t="shared" si="2"/>
        <v>一致</v>
      </c>
      <c r="K22" s="56" t="str">
        <f>IF($F22="old", INDEX('外部インタフェース一覧(計算用)'!$B$5:$C$60, MATCH(summary!$B22, '外部インタフェース一覧(計算用)'!$C$5:$C$60, 0), 1), $B22)</f>
        <v>利用者情報</v>
      </c>
      <c r="L22" s="56">
        <f t="shared" si="6"/>
        <v>20</v>
      </c>
      <c r="M22" s="56" t="str">
        <f t="shared" si="3"/>
        <v>death_date</v>
      </c>
      <c r="N22" s="33" t="str">
        <f t="shared" si="4"/>
        <v>死亡日</v>
      </c>
      <c r="O22" s="33" t="str">
        <f t="shared" si="5"/>
        <v>死亡日</v>
      </c>
    </row>
    <row r="23" spans="1:15" hidden="1">
      <c r="A23" s="56">
        <v>21</v>
      </c>
      <c r="B23" s="56" t="s">
        <v>222</v>
      </c>
      <c r="C23" s="56">
        <v>21</v>
      </c>
      <c r="D23" s="33" t="s">
        <v>263</v>
      </c>
      <c r="E23" s="134" t="s">
        <v>264</v>
      </c>
      <c r="F23" s="56" t="s">
        <v>207</v>
      </c>
      <c r="G23" s="56" t="str">
        <f>VLOOKUP($B23, '外部インタフェース一覧(計算用)'!$C:$G, 5, FALSE)</f>
        <v>SERVICE_USER_INFO_SERVICE_USER_INFO</v>
      </c>
      <c r="H23" s="56" t="str">
        <f t="shared" si="0"/>
        <v>SERVICE_USER_INFO_SERVICE_USER_INFO_remarks_old</v>
      </c>
      <c r="I23" s="134" t="str">
        <f t="shared" si="1"/>
        <v>備考</v>
      </c>
      <c r="J23" s="56" t="str">
        <f t="shared" si="2"/>
        <v>一致</v>
      </c>
      <c r="K23" s="56" t="str">
        <f>IF($F23="old", INDEX('外部インタフェース一覧(計算用)'!$B$5:$C$60, MATCH(summary!$B23, '外部インタフェース一覧(計算用)'!$C$5:$C$60, 0), 1), $B23)</f>
        <v>利用者情報</v>
      </c>
      <c r="L23" s="56">
        <f t="shared" si="6"/>
        <v>21</v>
      </c>
      <c r="M23" s="56" t="str">
        <f t="shared" si="3"/>
        <v>remarks</v>
      </c>
      <c r="N23" s="33" t="str">
        <f t="shared" si="4"/>
        <v>備考</v>
      </c>
      <c r="O23" s="33" t="str">
        <f t="shared" si="5"/>
        <v>備考</v>
      </c>
    </row>
    <row r="24" spans="1:15" hidden="1">
      <c r="A24" s="56">
        <v>22</v>
      </c>
      <c r="B24" s="56" t="s">
        <v>222</v>
      </c>
      <c r="C24" s="56">
        <v>22</v>
      </c>
      <c r="D24" s="33" t="s">
        <v>265</v>
      </c>
      <c r="E24" s="134" t="s">
        <v>266</v>
      </c>
      <c r="F24" s="56" t="s">
        <v>207</v>
      </c>
      <c r="G24" s="56" t="str">
        <f>VLOOKUP($B24, '外部インタフェース一覧(計算用)'!$C:$G, 5, FALSE)</f>
        <v>SERVICE_USER_INFO_SERVICE_USER_INFO</v>
      </c>
      <c r="H24" s="56" t="str">
        <f t="shared" si="0"/>
        <v>SERVICE_USER_INFO_SERVICE_USER_INFO_version_old</v>
      </c>
      <c r="I24" s="134" t="str">
        <f t="shared" si="1"/>
        <v>バージョン番号</v>
      </c>
      <c r="J24" s="56" t="str">
        <f t="shared" si="2"/>
        <v>一致</v>
      </c>
      <c r="K24" s="56" t="str">
        <f>IF($F24="old", INDEX('外部インタフェース一覧(計算用)'!$B$5:$C$60, MATCH(summary!$B24, '外部インタフェース一覧(計算用)'!$C$5:$C$60, 0), 1), $B24)</f>
        <v>利用者情報</v>
      </c>
      <c r="L24" s="56">
        <f t="shared" si="6"/>
        <v>22</v>
      </c>
      <c r="M24" s="56" t="str">
        <f t="shared" si="3"/>
        <v>version</v>
      </c>
      <c r="N24" s="33" t="str">
        <f t="shared" si="4"/>
        <v>バージョン番号</v>
      </c>
      <c r="O24" s="33" t="str">
        <f t="shared" si="5"/>
        <v>バージョン番号</v>
      </c>
    </row>
    <row r="25" spans="1:15" hidden="1">
      <c r="A25" s="56">
        <v>23</v>
      </c>
      <c r="B25" s="56" t="s">
        <v>267</v>
      </c>
      <c r="C25" s="56">
        <v>1</v>
      </c>
      <c r="D25" s="33" t="s">
        <v>223</v>
      </c>
      <c r="E25" s="134" t="s">
        <v>224</v>
      </c>
      <c r="F25" s="56" t="str">
        <f>VLOOKUP($B25, '外部インタフェース一覧(計算用)'!$C:$G, 2, FALSE)</f>
        <v>old</v>
      </c>
      <c r="G25" s="56" t="str">
        <f>VLOOKUP($B25, '外部インタフェース一覧(計算用)'!$C:$G, 5, FALSE)</f>
        <v>SCIENTIFIC_NURSING_CARE_PROMOTION_2024_FORM_0000_2021</v>
      </c>
      <c r="H25" s="56" t="str">
        <f t="shared" si="0"/>
        <v>SCIENTIFIC_NURSING_CARE_PROMOTION_2024_FORM_0000_2021_care_facility_id_old</v>
      </c>
      <c r="I25" s="134" t="str">
        <f t="shared" si="1"/>
        <v>事業所番号</v>
      </c>
      <c r="J25" s="56" t="str">
        <f t="shared" si="2"/>
        <v>一致</v>
      </c>
      <c r="K25" s="56" t="str">
        <f>IF($F25="old", INDEX('外部インタフェース一覧(計算用)'!$B$5:$C$60, MATCH(summary!$B25, '外部インタフェース一覧(計算用)'!$C$5:$C$60, 0), 1), $B25)</f>
        <v>科学的介護推進情報</v>
      </c>
      <c r="L25" s="56">
        <f t="shared" si="6"/>
        <v>1</v>
      </c>
      <c r="M25" s="56" t="str">
        <f t="shared" si="3"/>
        <v>care_facility_id</v>
      </c>
      <c r="N25" s="33" t="str">
        <f t="shared" si="4"/>
        <v>事業所番号</v>
      </c>
      <c r="O25" s="33" t="str">
        <f t="shared" si="5"/>
        <v>事業所番号</v>
      </c>
    </row>
    <row r="26" spans="1:15" hidden="1">
      <c r="A26" s="56">
        <v>24</v>
      </c>
      <c r="B26" s="56" t="s">
        <v>267</v>
      </c>
      <c r="C26" s="56">
        <v>2</v>
      </c>
      <c r="D26" s="33" t="s">
        <v>225</v>
      </c>
      <c r="E26" s="134" t="s">
        <v>226</v>
      </c>
      <c r="F26" s="56" t="str">
        <f>VLOOKUP($B26, '外部インタフェース一覧(計算用)'!$C:$G, 2, FALSE)</f>
        <v>old</v>
      </c>
      <c r="G26" s="56" t="str">
        <f>VLOOKUP($B26, '外部インタフェース一覧(計算用)'!$C:$G, 5, FALSE)</f>
        <v>SCIENTIFIC_NURSING_CARE_PROMOTION_2024_FORM_0000_2021</v>
      </c>
      <c r="H26" s="56" t="str">
        <f t="shared" si="0"/>
        <v>SCIENTIFIC_NURSING_CARE_PROMOTION_2024_FORM_0000_2021_service_code_old</v>
      </c>
      <c r="I26" s="134" t="str">
        <f t="shared" si="1"/>
        <v>サービス種類コード</v>
      </c>
      <c r="J26" s="56" t="str">
        <f t="shared" si="2"/>
        <v>一致</v>
      </c>
      <c r="K26" s="56" t="str">
        <f>IF($F26="old", INDEX('外部インタフェース一覧(計算用)'!$B$5:$C$60, MATCH(summary!$B26, '外部インタフェース一覧(計算用)'!$C$5:$C$60, 0), 1), $B26)</f>
        <v>科学的介護推進情報</v>
      </c>
      <c r="L26" s="56">
        <f t="shared" si="6"/>
        <v>2</v>
      </c>
      <c r="M26" s="56" t="str">
        <f t="shared" si="3"/>
        <v>service_code</v>
      </c>
      <c r="N26" s="33" t="str">
        <f t="shared" si="4"/>
        <v>サービス種類コード</v>
      </c>
      <c r="O26" s="33" t="str">
        <f t="shared" si="5"/>
        <v>サービス種類コード</v>
      </c>
    </row>
    <row r="27" spans="1:15" hidden="1">
      <c r="A27" s="56">
        <v>25</v>
      </c>
      <c r="B27" s="56" t="s">
        <v>267</v>
      </c>
      <c r="C27" s="56">
        <v>3</v>
      </c>
      <c r="D27" s="33" t="s">
        <v>229</v>
      </c>
      <c r="E27" s="134" t="s">
        <v>230</v>
      </c>
      <c r="F27" s="56" t="str">
        <f>VLOOKUP($B27, '外部インタフェース一覧(計算用)'!$C:$G, 2, FALSE)</f>
        <v>old</v>
      </c>
      <c r="G27" s="56" t="str">
        <f>VLOOKUP($B27, '外部インタフェース一覧(計算用)'!$C:$G, 5, FALSE)</f>
        <v>SCIENTIFIC_NURSING_CARE_PROMOTION_2024_FORM_0000_2021</v>
      </c>
      <c r="H27" s="56" t="str">
        <f t="shared" si="0"/>
        <v>SCIENTIFIC_NURSING_CARE_PROMOTION_2024_FORM_0000_2021_insurer_no_old</v>
      </c>
      <c r="I27" s="134" t="str">
        <f t="shared" si="1"/>
        <v>保険者番号</v>
      </c>
      <c r="J27" s="56" t="str">
        <f t="shared" si="2"/>
        <v>一致</v>
      </c>
      <c r="K27" s="56" t="str">
        <f>IF($F27="old", INDEX('外部インタフェース一覧(計算用)'!$B$5:$C$60, MATCH(summary!$B27, '外部インタフェース一覧(計算用)'!$C$5:$C$60, 0), 1), $B27)</f>
        <v>科学的介護推進情報</v>
      </c>
      <c r="L27" s="56">
        <f t="shared" si="6"/>
        <v>3</v>
      </c>
      <c r="M27" s="56" t="str">
        <f t="shared" si="3"/>
        <v>insurer_no</v>
      </c>
      <c r="N27" s="33" t="str">
        <f t="shared" si="4"/>
        <v>保険者番号</v>
      </c>
      <c r="O27" s="33" t="str">
        <f t="shared" si="5"/>
        <v>保険者番号</v>
      </c>
    </row>
    <row r="28" spans="1:15" hidden="1">
      <c r="A28" s="56">
        <v>26</v>
      </c>
      <c r="B28" s="56" t="s">
        <v>267</v>
      </c>
      <c r="C28" s="56">
        <v>4</v>
      </c>
      <c r="D28" s="33" t="s">
        <v>231</v>
      </c>
      <c r="E28" s="134" t="s">
        <v>232</v>
      </c>
      <c r="F28" s="56" t="str">
        <f>VLOOKUP($B28, '外部インタフェース一覧(計算用)'!$C:$G, 2, FALSE)</f>
        <v>old</v>
      </c>
      <c r="G28" s="56" t="str">
        <f>VLOOKUP($B28, '外部インタフェース一覧(計算用)'!$C:$G, 5, FALSE)</f>
        <v>SCIENTIFIC_NURSING_CARE_PROMOTION_2024_FORM_0000_2021</v>
      </c>
      <c r="H28" s="56" t="str">
        <f t="shared" si="0"/>
        <v>SCIENTIFIC_NURSING_CARE_PROMOTION_2024_FORM_0000_2021_insured_no_old</v>
      </c>
      <c r="I28" s="134" t="str">
        <f t="shared" si="1"/>
        <v>被保険者番号</v>
      </c>
      <c r="J28" s="56" t="str">
        <f t="shared" si="2"/>
        <v>一致</v>
      </c>
      <c r="K28" s="56" t="str">
        <f>IF($F28="old", INDEX('外部インタフェース一覧(計算用)'!$B$5:$C$60, MATCH(summary!$B28, '外部インタフェース一覧(計算用)'!$C$5:$C$60, 0), 1), $B28)</f>
        <v>科学的介護推進情報</v>
      </c>
      <c r="L28" s="56">
        <f t="shared" si="6"/>
        <v>4</v>
      </c>
      <c r="M28" s="56" t="str">
        <f t="shared" si="3"/>
        <v>insured_no</v>
      </c>
      <c r="N28" s="33" t="str">
        <f t="shared" si="4"/>
        <v>被保険者番号</v>
      </c>
      <c r="O28" s="33" t="str">
        <f t="shared" si="5"/>
        <v>被保険者番号</v>
      </c>
    </row>
    <row r="29" spans="1:15" ht="37.5" hidden="1">
      <c r="A29" s="56">
        <v>27</v>
      </c>
      <c r="B29" s="56" t="s">
        <v>267</v>
      </c>
      <c r="C29" s="56">
        <v>5</v>
      </c>
      <c r="D29" s="33" t="s">
        <v>227</v>
      </c>
      <c r="E29" s="134" t="s">
        <v>228</v>
      </c>
      <c r="F29" s="56" t="str">
        <f>VLOOKUP($B29, '外部インタフェース一覧(計算用)'!$C:$G, 2, FALSE)</f>
        <v>old</v>
      </c>
      <c r="G29" s="56" t="str">
        <f>VLOOKUP($B29, '外部インタフェース一覧(計算用)'!$C:$G, 5, FALSE)</f>
        <v>SCIENTIFIC_NURSING_CARE_PROMOTION_2024_FORM_0000_2021</v>
      </c>
      <c r="H29" s="56" t="str">
        <f t="shared" si="0"/>
        <v>SCIENTIFIC_NURSING_CARE_PROMOTION_2024_FORM_0000_2021_external_system_management_number_old</v>
      </c>
      <c r="I29" s="134" t="str">
        <f t="shared" si="1"/>
        <v>外部システム管理番号</v>
      </c>
      <c r="J29" s="56" t="str">
        <f t="shared" si="2"/>
        <v>一致</v>
      </c>
      <c r="K29" s="56" t="str">
        <f>IF($F29="old", INDEX('外部インタフェース一覧(計算用)'!$B$5:$C$60, MATCH(summary!$B29, '外部インタフェース一覧(計算用)'!$C$5:$C$60, 0), 1), $B29)</f>
        <v>科学的介護推進情報</v>
      </c>
      <c r="L29" s="56">
        <f t="shared" si="6"/>
        <v>5</v>
      </c>
      <c r="M29" s="56" t="str">
        <f t="shared" si="3"/>
        <v>external_system_management_number</v>
      </c>
      <c r="N29" s="33" t="str">
        <f t="shared" si="4"/>
        <v>外部システム管理番号</v>
      </c>
      <c r="O29" s="33" t="str">
        <f t="shared" si="5"/>
        <v>外部システム管理番号</v>
      </c>
    </row>
    <row r="30" spans="1:15" ht="37.5" hidden="1">
      <c r="A30" s="56">
        <v>28</v>
      </c>
      <c r="B30" s="56" t="s">
        <v>267</v>
      </c>
      <c r="C30" s="56">
        <v>6</v>
      </c>
      <c r="D30" s="33" t="s">
        <v>268</v>
      </c>
      <c r="E30" s="134" t="s">
        <v>269</v>
      </c>
      <c r="F30" s="56" t="str">
        <f>VLOOKUP($B30, '外部インタフェース一覧(計算用)'!$C:$G, 2, FALSE)</f>
        <v>old</v>
      </c>
      <c r="G30" s="56" t="str">
        <f>VLOOKUP($B30, '外部インタフェース一覧(計算用)'!$C:$G, 5, FALSE)</f>
        <v>SCIENTIFIC_NURSING_CARE_PROMOTION_2024_FORM_0000_2021</v>
      </c>
      <c r="H30" s="56" t="str">
        <f t="shared" si="0"/>
        <v>SCIENTIFIC_NURSING_CARE_PROMOTION_2024_FORM_0000_2021_facility_outpatient_category_old</v>
      </c>
      <c r="I30" s="134" t="str">
        <f t="shared" si="1"/>
        <v>施設／通所・居住区分</v>
      </c>
      <c r="J30" s="56" t="str">
        <f t="shared" si="2"/>
        <v>名称変更</v>
      </c>
      <c r="K30" s="33" t="str">
        <f>IF($F30="old", INDEX('外部インタフェース一覧(計算用)'!$B$5:$C$60, MATCH(summary!$B30, '外部インタフェース一覧(計算用)'!$C$5:$C$60, 0), 1), $B30)</f>
        <v>科学的介護推進情報</v>
      </c>
      <c r="L30" s="56">
        <f t="shared" si="6"/>
        <v>6</v>
      </c>
      <c r="M30" s="33" t="str">
        <f t="shared" si="3"/>
        <v>facility_outpatient_category</v>
      </c>
      <c r="N30" s="33" t="str">
        <f t="shared" si="4"/>
        <v>施設／通所・居宅区分</v>
      </c>
      <c r="O30" s="33" t="str">
        <f t="shared" si="5"/>
        <v>施設／通所・居住区分</v>
      </c>
    </row>
    <row r="31" spans="1:15" hidden="1">
      <c r="A31" s="56">
        <v>29</v>
      </c>
      <c r="B31" s="56" t="s">
        <v>267</v>
      </c>
      <c r="C31" s="56">
        <v>7</v>
      </c>
      <c r="D31" s="33" t="s">
        <v>270</v>
      </c>
      <c r="E31" s="134" t="s">
        <v>271</v>
      </c>
      <c r="F31" s="56" t="str">
        <f>VLOOKUP($B31, '外部インタフェース一覧(計算用)'!$C:$G, 2, FALSE)</f>
        <v>old</v>
      </c>
      <c r="G31" s="56" t="str">
        <f>VLOOKUP($B31, '外部インタフェース一覧(計算用)'!$C:$G, 5, FALSE)</f>
        <v>SCIENTIFIC_NURSING_CARE_PROMOTION_2024_FORM_0000_2021</v>
      </c>
      <c r="H31" s="56" t="str">
        <f t="shared" si="0"/>
        <v>SCIENTIFIC_NURSING_CARE_PROMOTION_2024_FORM_0000_2021_evaluate_date_old</v>
      </c>
      <c r="I31" s="134" t="str">
        <f t="shared" si="1"/>
        <v>評価日</v>
      </c>
      <c r="J31" s="56" t="str">
        <f t="shared" si="2"/>
        <v>一致</v>
      </c>
      <c r="K31" s="56" t="str">
        <f>IF($F31="old", INDEX('外部インタフェース一覧(計算用)'!$B$5:$C$60, MATCH(summary!$B31, '外部インタフェース一覧(計算用)'!$C$5:$C$60, 0), 1), $B31)</f>
        <v>科学的介護推進情報</v>
      </c>
      <c r="L31" s="56">
        <f t="shared" si="6"/>
        <v>7</v>
      </c>
      <c r="M31" s="56" t="str">
        <f t="shared" si="3"/>
        <v>evaluate_date</v>
      </c>
      <c r="N31" s="33" t="str">
        <f t="shared" si="4"/>
        <v>評価日</v>
      </c>
      <c r="O31" s="33" t="str">
        <f t="shared" si="5"/>
        <v>評価日</v>
      </c>
    </row>
    <row r="32" spans="1:15" hidden="1">
      <c r="A32" s="56">
        <v>30</v>
      </c>
      <c r="B32" s="56" t="s">
        <v>267</v>
      </c>
      <c r="C32" s="56">
        <v>8</v>
      </c>
      <c r="D32" s="33" t="s">
        <v>272</v>
      </c>
      <c r="E32" s="134" t="s">
        <v>273</v>
      </c>
      <c r="F32" s="56" t="str">
        <f>VLOOKUP($B32, '外部インタフェース一覧(計算用)'!$C:$G, 2, FALSE)</f>
        <v>old</v>
      </c>
      <c r="G32" s="56" t="str">
        <f>VLOOKUP($B32, '外部インタフェース一覧(計算用)'!$C:$G, 5, FALSE)</f>
        <v>SCIENTIFIC_NURSING_CARE_PROMOTION_2024_FORM_0000_2021</v>
      </c>
      <c r="H32" s="56" t="str">
        <f t="shared" si="0"/>
        <v>SCIENTIFIC_NURSING_CARE_PROMOTION_2024_FORM_0000_2021_last_evaluate_date_old</v>
      </c>
      <c r="I32" s="134" t="str">
        <f t="shared" si="1"/>
        <v>削除</v>
      </c>
      <c r="J32" s="56" t="str">
        <f t="shared" si="2"/>
        <v>名称変更</v>
      </c>
      <c r="K32" s="56" t="str">
        <f>IF($F32="old", INDEX('外部インタフェース一覧(計算用)'!$B$5:$C$60, MATCH(summary!$B32, '外部インタフェース一覧(計算用)'!$C$5:$C$60, 0), 1), $B32)</f>
        <v>科学的介護推進情報</v>
      </c>
      <c r="L32" s="56">
        <f t="shared" si="6"/>
        <v>8</v>
      </c>
      <c r="M32" s="56" t="str">
        <f t="shared" si="3"/>
        <v>last_evaluate_date</v>
      </c>
      <c r="N32" s="33" t="str">
        <f t="shared" si="4"/>
        <v>前回評価日</v>
      </c>
      <c r="O32" s="33" t="str">
        <f t="shared" si="5"/>
        <v>削除</v>
      </c>
    </row>
    <row r="33" spans="1:15" ht="37.5" hidden="1">
      <c r="A33" s="56">
        <v>31</v>
      </c>
      <c r="B33" s="56" t="s">
        <v>267</v>
      </c>
      <c r="C33" s="56">
        <v>9</v>
      </c>
      <c r="D33" s="33" t="s">
        <v>274</v>
      </c>
      <c r="E33" s="134" t="s">
        <v>275</v>
      </c>
      <c r="F33" s="56" t="str">
        <f>VLOOKUP($B33, '外部インタフェース一覧(計算用)'!$C:$G, 2, FALSE)</f>
        <v>old</v>
      </c>
      <c r="G33" s="56" t="str">
        <f>VLOOKUP($B33, '外部インタフェース一覧(計算用)'!$C:$G, 5, FALSE)</f>
        <v>SCIENTIFIC_NURSING_CARE_PROMOTION_2024_FORM_0000_2021</v>
      </c>
      <c r="H33" s="56" t="str">
        <f t="shared" si="0"/>
        <v>SCIENTIFIC_NURSING_CARE_PROMOTION_2024_FORM_0000_2021_record_staff_job_category_old</v>
      </c>
      <c r="I33" s="134" t="str">
        <f t="shared" si="1"/>
        <v>削除</v>
      </c>
      <c r="J33" s="56" t="str">
        <f t="shared" si="2"/>
        <v>名称変更</v>
      </c>
      <c r="K33" s="56" t="str">
        <f>IF($F33="old", INDEX('外部インタフェース一覧(計算用)'!$B$5:$C$60, MATCH(summary!$B33, '外部インタフェース一覧(計算用)'!$C$5:$C$60, 0), 1), $B33)</f>
        <v>科学的介護推進情報</v>
      </c>
      <c r="L33" s="56">
        <f t="shared" si="6"/>
        <v>9</v>
      </c>
      <c r="M33" s="56" t="str">
        <f t="shared" si="3"/>
        <v>record_staff_job_category</v>
      </c>
      <c r="N33" s="33" t="str">
        <f t="shared" si="4"/>
        <v>記入者職員職種</v>
      </c>
      <c r="O33" s="33" t="str">
        <f t="shared" si="5"/>
        <v>削除</v>
      </c>
    </row>
    <row r="34" spans="1:15" hidden="1">
      <c r="A34" s="56">
        <v>32</v>
      </c>
      <c r="B34" s="56" t="s">
        <v>267</v>
      </c>
      <c r="C34" s="56">
        <v>10</v>
      </c>
      <c r="D34" s="33" t="s">
        <v>276</v>
      </c>
      <c r="E34" s="134" t="s">
        <v>277</v>
      </c>
      <c r="F34" s="56" t="str">
        <f>VLOOKUP($B34, '外部インタフェース一覧(計算用)'!$C:$G, 2, FALSE)</f>
        <v>old</v>
      </c>
      <c r="G34" s="56" t="str">
        <f>VLOOKUP($B34, '外部インタフェース一覧(計算用)'!$C:$G, 5, FALSE)</f>
        <v>SCIENTIFIC_NURSING_CARE_PROMOTION_2024_FORM_0000_2021</v>
      </c>
      <c r="H34" s="56" t="str">
        <f t="shared" si="0"/>
        <v>SCIENTIFIC_NURSING_CARE_PROMOTION_2024_FORM_0000_2021_filing_staff_old</v>
      </c>
      <c r="I34" s="134" t="str">
        <f t="shared" si="1"/>
        <v>削除</v>
      </c>
      <c r="J34" s="56" t="str">
        <f t="shared" si="2"/>
        <v>名称変更</v>
      </c>
      <c r="K34" s="56" t="str">
        <f>IF($F34="old", INDEX('外部インタフェース一覧(計算用)'!$B$5:$C$60, MATCH(summary!$B34, '外部インタフェース一覧(計算用)'!$C$5:$C$60, 0), 1), $B34)</f>
        <v>科学的介護推進情報</v>
      </c>
      <c r="L34" s="56">
        <f t="shared" si="6"/>
        <v>10</v>
      </c>
      <c r="M34" s="56" t="str">
        <f t="shared" si="3"/>
        <v>filing_staff</v>
      </c>
      <c r="N34" s="33" t="str">
        <f t="shared" si="4"/>
        <v>記入者名</v>
      </c>
      <c r="O34" s="33" t="str">
        <f t="shared" si="5"/>
        <v>削除</v>
      </c>
    </row>
    <row r="35" spans="1:15" ht="37.5" hidden="1">
      <c r="A35" s="56">
        <v>33</v>
      </c>
      <c r="B35" s="56" t="s">
        <v>267</v>
      </c>
      <c r="C35" s="56">
        <v>11</v>
      </c>
      <c r="D35" s="33" t="s">
        <v>253</v>
      </c>
      <c r="E35" s="134" t="s">
        <v>254</v>
      </c>
      <c r="F35" s="56" t="str">
        <f>VLOOKUP($B35, '外部インタフェース一覧(計算用)'!$C:$G, 2, FALSE)</f>
        <v>old</v>
      </c>
      <c r="G35" s="56" t="str">
        <f>VLOOKUP($B35, '外部インタフェース一覧(計算用)'!$C:$G, 5, FALSE)</f>
        <v>SCIENTIFIC_NURSING_CARE_PROMOTION_2024_FORM_0000_2021</v>
      </c>
      <c r="H35" s="56" t="str">
        <f t="shared" si="0"/>
        <v>SCIENTIFIC_NURSING_CARE_PROMOTION_2024_FORM_0000_2021_impaired_elderly_independence_degree_old</v>
      </c>
      <c r="I35" s="134" t="str">
        <f t="shared" si="1"/>
        <v>障害高齢者の日常生活自立度</v>
      </c>
      <c r="J35" s="56" t="str">
        <f t="shared" si="2"/>
        <v>一致</v>
      </c>
      <c r="K35" s="56" t="str">
        <f>IF($F35="old", INDEX('外部インタフェース一覧(計算用)'!$B$5:$C$60, MATCH(summary!$B35, '外部インタフェース一覧(計算用)'!$C$5:$C$60, 0), 1), $B35)</f>
        <v>科学的介護推進情報</v>
      </c>
      <c r="L35" s="56">
        <f t="shared" si="6"/>
        <v>11</v>
      </c>
      <c r="M35" s="56" t="str">
        <f t="shared" si="3"/>
        <v>impaired_elderly_independence_degree</v>
      </c>
      <c r="N35" s="33" t="str">
        <f t="shared" si="4"/>
        <v>障害高齢者の日常生活自立度</v>
      </c>
      <c r="O35" s="33" t="str">
        <f t="shared" si="5"/>
        <v>障害高齢者の日常生活自立度</v>
      </c>
    </row>
    <row r="36" spans="1:15" ht="37.5" hidden="1">
      <c r="A36" s="56">
        <v>34</v>
      </c>
      <c r="B36" s="56" t="s">
        <v>267</v>
      </c>
      <c r="C36" s="56">
        <v>12</v>
      </c>
      <c r="D36" s="33" t="s">
        <v>255</v>
      </c>
      <c r="E36" s="134" t="s">
        <v>256</v>
      </c>
      <c r="F36" s="56" t="str">
        <f>VLOOKUP($B36, '外部インタフェース一覧(計算用)'!$C:$G, 2, FALSE)</f>
        <v>old</v>
      </c>
      <c r="G36" s="56" t="str">
        <f>VLOOKUP($B36, '外部インタフェース一覧(計算用)'!$C:$G, 5, FALSE)</f>
        <v>SCIENTIFIC_NURSING_CARE_PROMOTION_2024_FORM_0000_2021</v>
      </c>
      <c r="H36" s="56" t="str">
        <f t="shared" si="0"/>
        <v>SCIENTIFIC_NURSING_CARE_PROMOTION_2024_FORM_0000_2021_dementia_elderly_independence_degree_old</v>
      </c>
      <c r="I36" s="134" t="str">
        <f t="shared" si="1"/>
        <v>認知症高齢者の日常生活自立度</v>
      </c>
      <c r="J36" s="56" t="str">
        <f t="shared" si="2"/>
        <v>一致</v>
      </c>
      <c r="K36" s="56" t="str">
        <f>IF($F36="old", INDEX('外部インタフェース一覧(計算用)'!$B$5:$C$60, MATCH(summary!$B36, '外部インタフェース一覧(計算用)'!$C$5:$C$60, 0), 1), $B36)</f>
        <v>科学的介護推進情報</v>
      </c>
      <c r="L36" s="56">
        <f t="shared" si="6"/>
        <v>12</v>
      </c>
      <c r="M36" s="56" t="str">
        <f t="shared" si="3"/>
        <v>dementia_elderly_independence_degree</v>
      </c>
      <c r="N36" s="33" t="str">
        <f t="shared" si="4"/>
        <v>認知症高齢者の日常生活自立度</v>
      </c>
      <c r="O36" s="33" t="str">
        <f t="shared" si="5"/>
        <v>認知症高齢者の日常生活自立度</v>
      </c>
    </row>
    <row r="37" spans="1:15" hidden="1">
      <c r="A37" s="56">
        <v>35</v>
      </c>
      <c r="B37" s="56" t="s">
        <v>267</v>
      </c>
      <c r="C37" s="56">
        <v>13</v>
      </c>
      <c r="D37" s="33" t="s">
        <v>278</v>
      </c>
      <c r="E37" s="134" t="s">
        <v>279</v>
      </c>
      <c r="F37" s="56" t="str">
        <f>VLOOKUP($B37, '外部インタフェース一覧(計算用)'!$C:$G, 2, FALSE)</f>
        <v>old</v>
      </c>
      <c r="G37" s="56" t="str">
        <f>VLOOKUP($B37, '外部インタフェース一覧(計算用)'!$C:$G, 5, FALSE)</f>
        <v>SCIENTIFIC_NURSING_CARE_PROMOTION_2024_FORM_0000_2021</v>
      </c>
      <c r="H37" s="56" t="str">
        <f t="shared" si="0"/>
        <v>SCIENTIFIC_NURSING_CARE_PROMOTION_2024_FORM_0000_2021_family_01_old</v>
      </c>
      <c r="I37" s="134" t="str">
        <f t="shared" si="1"/>
        <v>削除</v>
      </c>
      <c r="J37" s="56" t="str">
        <f t="shared" si="2"/>
        <v>名称変更</v>
      </c>
      <c r="K37" s="56" t="str">
        <f>IF($F37="old", INDEX('外部インタフェース一覧(計算用)'!$B$5:$C$60, MATCH(summary!$B37, '外部インタフェース一覧(計算用)'!$C$5:$C$60, 0), 1), $B37)</f>
        <v>科学的介護推進情報</v>
      </c>
      <c r="L37" s="56">
        <f t="shared" si="6"/>
        <v>13</v>
      </c>
      <c r="M37" s="56" t="str">
        <f t="shared" si="3"/>
        <v>family_01</v>
      </c>
      <c r="N37" s="33" t="str">
        <f t="shared" si="4"/>
        <v>総論　同居家族等　同居家族等の有無</v>
      </c>
      <c r="O37" s="33" t="str">
        <f t="shared" si="5"/>
        <v>削除</v>
      </c>
    </row>
    <row r="38" spans="1:15" ht="37.5" hidden="1">
      <c r="A38" s="56">
        <v>36</v>
      </c>
      <c r="B38" s="56" t="s">
        <v>267</v>
      </c>
      <c r="C38" s="56">
        <v>14</v>
      </c>
      <c r="D38" s="33" t="s">
        <v>280</v>
      </c>
      <c r="E38" s="134" t="s">
        <v>281</v>
      </c>
      <c r="F38" s="56" t="str">
        <f>VLOOKUP($B38, '外部インタフェース一覧(計算用)'!$C:$G, 2, FALSE)</f>
        <v>old</v>
      </c>
      <c r="G38" s="56" t="str">
        <f>VLOOKUP($B38, '外部インタフェース一覧(計算用)'!$C:$G, 5, FALSE)</f>
        <v>SCIENTIFIC_NURSING_CARE_PROMOTION_2024_FORM_0000_2021</v>
      </c>
      <c r="H38" s="56" t="str">
        <f t="shared" si="0"/>
        <v>SCIENTIFIC_NURSING_CARE_PROMOTION_2024_FORM_0000_2021_family_02_old</v>
      </c>
      <c r="I38" s="134" t="str">
        <f t="shared" si="1"/>
        <v>削除</v>
      </c>
      <c r="J38" s="56" t="str">
        <f t="shared" si="2"/>
        <v>名称変更</v>
      </c>
      <c r="K38" s="56" t="str">
        <f>IF($F38="old", INDEX('外部インタフェース一覧(計算用)'!$B$5:$C$60, MATCH(summary!$B38, '外部インタフェース一覧(計算用)'!$C$5:$C$60, 0), 1), $B38)</f>
        <v>科学的介護推進情報</v>
      </c>
      <c r="L38" s="56">
        <f t="shared" si="6"/>
        <v>14</v>
      </c>
      <c r="M38" s="56" t="str">
        <f t="shared" si="3"/>
        <v>family_02</v>
      </c>
      <c r="N38" s="33" t="str">
        <f t="shared" si="4"/>
        <v>総論　同居家族等　同居家族等（配偶者）</v>
      </c>
      <c r="O38" s="33" t="str">
        <f t="shared" si="5"/>
        <v>削除</v>
      </c>
    </row>
    <row r="39" spans="1:15" hidden="1">
      <c r="A39" s="56">
        <v>37</v>
      </c>
      <c r="B39" s="56" t="s">
        <v>267</v>
      </c>
      <c r="C39" s="56">
        <v>15</v>
      </c>
      <c r="D39" s="33" t="s">
        <v>282</v>
      </c>
      <c r="E39" s="134" t="s">
        <v>283</v>
      </c>
      <c r="F39" s="56" t="str">
        <f>VLOOKUP($B39, '外部インタフェース一覧(計算用)'!$C:$G, 2, FALSE)</f>
        <v>old</v>
      </c>
      <c r="G39" s="56" t="str">
        <f>VLOOKUP($B39, '外部インタフェース一覧(計算用)'!$C:$G, 5, FALSE)</f>
        <v>SCIENTIFIC_NURSING_CARE_PROMOTION_2024_FORM_0000_2021</v>
      </c>
      <c r="H39" s="56" t="str">
        <f t="shared" si="0"/>
        <v>SCIENTIFIC_NURSING_CARE_PROMOTION_2024_FORM_0000_2021_family_03_old</v>
      </c>
      <c r="I39" s="134" t="str">
        <f t="shared" si="1"/>
        <v>削除</v>
      </c>
      <c r="J39" s="56" t="str">
        <f t="shared" si="2"/>
        <v>名称変更</v>
      </c>
      <c r="K39" s="56" t="str">
        <f>IF($F39="old", INDEX('外部インタフェース一覧(計算用)'!$B$5:$C$60, MATCH(summary!$B39, '外部インタフェース一覧(計算用)'!$C$5:$C$60, 0), 1), $B39)</f>
        <v>科学的介護推進情報</v>
      </c>
      <c r="L39" s="56">
        <f t="shared" si="6"/>
        <v>15</v>
      </c>
      <c r="M39" s="56" t="str">
        <f t="shared" si="3"/>
        <v>family_03</v>
      </c>
      <c r="N39" s="33" t="str">
        <f t="shared" si="4"/>
        <v>総論　同居家族等　同居家族等（子）</v>
      </c>
      <c r="O39" s="33" t="str">
        <f t="shared" si="5"/>
        <v>削除</v>
      </c>
    </row>
    <row r="40" spans="1:15" ht="37.5" hidden="1">
      <c r="A40" s="56">
        <v>38</v>
      </c>
      <c r="B40" s="56" t="s">
        <v>267</v>
      </c>
      <c r="C40" s="56">
        <v>16</v>
      </c>
      <c r="D40" s="33" t="s">
        <v>284</v>
      </c>
      <c r="E40" s="134" t="s">
        <v>285</v>
      </c>
      <c r="F40" s="56" t="str">
        <f>VLOOKUP($B40, '外部インタフェース一覧(計算用)'!$C:$G, 2, FALSE)</f>
        <v>old</v>
      </c>
      <c r="G40" s="56" t="str">
        <f>VLOOKUP($B40, '外部インタフェース一覧(計算用)'!$C:$G, 5, FALSE)</f>
        <v>SCIENTIFIC_NURSING_CARE_PROMOTION_2024_FORM_0000_2021</v>
      </c>
      <c r="H40" s="56" t="str">
        <f t="shared" si="0"/>
        <v>SCIENTIFIC_NURSING_CARE_PROMOTION_2024_FORM_0000_2021_family_other_old</v>
      </c>
      <c r="I40" s="134" t="str">
        <f t="shared" si="1"/>
        <v>削除</v>
      </c>
      <c r="J40" s="56" t="str">
        <f t="shared" si="2"/>
        <v>名称変更</v>
      </c>
      <c r="K40" s="56" t="str">
        <f>IF($F40="old", INDEX('外部インタフェース一覧(計算用)'!$B$5:$C$60, MATCH(summary!$B40, '外部インタフェース一覧(計算用)'!$C$5:$C$60, 0), 1), $B40)</f>
        <v>科学的介護推進情報</v>
      </c>
      <c r="L40" s="56">
        <f t="shared" si="6"/>
        <v>16</v>
      </c>
      <c r="M40" s="56" t="str">
        <f t="shared" si="3"/>
        <v>family_other</v>
      </c>
      <c r="N40" s="33" t="str">
        <f t="shared" si="4"/>
        <v>総論　同居家族等　同居家族等（その他）</v>
      </c>
      <c r="O40" s="33" t="str">
        <f t="shared" si="5"/>
        <v>削除</v>
      </c>
    </row>
    <row r="41" spans="1:15" ht="37.5" hidden="1">
      <c r="A41" s="56">
        <v>39</v>
      </c>
      <c r="B41" s="56" t="s">
        <v>267</v>
      </c>
      <c r="C41" s="56">
        <v>17</v>
      </c>
      <c r="D41" s="33" t="s">
        <v>286</v>
      </c>
      <c r="E41" s="134" t="s">
        <v>287</v>
      </c>
      <c r="F41" s="56" t="str">
        <f>VLOOKUP($B41, '外部インタフェース一覧(計算用)'!$C:$G, 2, FALSE)</f>
        <v>old</v>
      </c>
      <c r="G41" s="56" t="str">
        <f>VLOOKUP($B41, '外部インタフェース一覧(計算用)'!$C:$G, 5, FALSE)</f>
        <v>SCIENTIFIC_NURSING_CARE_PROMOTION_2024_FORM_0000_2021</v>
      </c>
      <c r="H41" s="56" t="str">
        <f t="shared" si="0"/>
        <v>SCIENTIFIC_NURSING_CARE_PROMOTION_2024_FORM_0000_2021_family_nursing_time_old</v>
      </c>
      <c r="I41" s="134" t="str">
        <f t="shared" si="1"/>
        <v>削除</v>
      </c>
      <c r="J41" s="56" t="str">
        <f t="shared" si="2"/>
        <v>名称変更</v>
      </c>
      <c r="K41" s="56" t="str">
        <f>IF($F41="old", INDEX('外部インタフェース一覧(計算用)'!$B$5:$C$60, MATCH(summary!$B41, '外部インタフェース一覧(計算用)'!$C$5:$C$60, 0), 1), $B41)</f>
        <v>科学的介護推進情報</v>
      </c>
      <c r="L41" s="56">
        <f t="shared" si="6"/>
        <v>17</v>
      </c>
      <c r="M41" s="56" t="str">
        <f t="shared" si="3"/>
        <v>family_nursing_time</v>
      </c>
      <c r="N41" s="33" t="str">
        <f t="shared" si="4"/>
        <v>総論　同居家族等　家族等が介護できる時間</v>
      </c>
      <c r="O41" s="33" t="str">
        <f t="shared" si="5"/>
        <v>削除</v>
      </c>
    </row>
    <row r="42" spans="1:15" hidden="1">
      <c r="A42" s="56">
        <v>40</v>
      </c>
      <c r="B42" s="56" t="s">
        <v>267</v>
      </c>
      <c r="C42" s="56">
        <v>18</v>
      </c>
      <c r="D42" s="33" t="s">
        <v>288</v>
      </c>
      <c r="E42" s="134" t="s">
        <v>289</v>
      </c>
      <c r="F42" s="56" t="str">
        <f>VLOOKUP($B42, '外部インタフェース一覧(計算用)'!$C:$G, 2, FALSE)</f>
        <v>old</v>
      </c>
      <c r="G42" s="56" t="str">
        <f>VLOOKUP($B42, '外部インタフェース一覧(計算用)'!$C:$G, 5, FALSE)</f>
        <v>SCIENTIFIC_NURSING_CARE_PROMOTION_2024_FORM_0000_2021</v>
      </c>
      <c r="H42" s="56" t="str">
        <f t="shared" si="0"/>
        <v>SCIENTIFIC_NURSING_CARE_PROMOTION_2024_FORM_0000_2021_adl_evaluate_old</v>
      </c>
      <c r="I42" s="134" t="str">
        <f t="shared" si="1"/>
        <v>削除</v>
      </c>
      <c r="J42" s="56" t="str">
        <f t="shared" si="2"/>
        <v>名称変更</v>
      </c>
      <c r="K42" s="56" t="str">
        <f>IF($F42="old", INDEX('外部インタフェース一覧(計算用)'!$B$5:$C$60, MATCH(summary!$B42, '外部インタフェース一覧(計算用)'!$C$5:$C$60, 0), 1), $B42)</f>
        <v>科学的介護推進情報</v>
      </c>
      <c r="L42" s="56">
        <f t="shared" si="6"/>
        <v>18</v>
      </c>
      <c r="M42" s="56" t="str">
        <f t="shared" si="3"/>
        <v>adl_evaluate</v>
      </c>
      <c r="N42" s="33" t="str">
        <f t="shared" si="4"/>
        <v>総論　ADL　ADL評価日</v>
      </c>
      <c r="O42" s="33" t="str">
        <f t="shared" si="5"/>
        <v>削除</v>
      </c>
    </row>
    <row r="43" spans="1:15" hidden="1">
      <c r="A43" s="56">
        <v>41</v>
      </c>
      <c r="B43" s="56" t="s">
        <v>267</v>
      </c>
      <c r="C43" s="56">
        <v>19</v>
      </c>
      <c r="D43" s="33" t="s">
        <v>290</v>
      </c>
      <c r="E43" s="134" t="s">
        <v>291</v>
      </c>
      <c r="F43" s="56" t="str">
        <f>VLOOKUP($B43, '外部インタフェース一覧(計算用)'!$C:$G, 2, FALSE)</f>
        <v>old</v>
      </c>
      <c r="G43" s="56" t="str">
        <f>VLOOKUP($B43, '外部インタフェース一覧(計算用)'!$C:$G, 5, FALSE)</f>
        <v>SCIENTIFIC_NURSING_CARE_PROMOTION_2024_FORM_0000_2021</v>
      </c>
      <c r="H43" s="56" t="str">
        <f t="shared" si="0"/>
        <v>SCIENTIFIC_NURSING_CARE_PROMOTION_2024_FORM_0000_2021_barthel_index_meal_old</v>
      </c>
      <c r="I43" s="134" t="str">
        <f t="shared" si="1"/>
        <v>総論　ADL　食事</v>
      </c>
      <c r="J43" s="56" t="str">
        <f t="shared" si="2"/>
        <v>一致</v>
      </c>
      <c r="K43" s="56" t="str">
        <f>IF($F43="old", INDEX('外部インタフェース一覧(計算用)'!$B$5:$C$60, MATCH(summary!$B43, '外部インタフェース一覧(計算用)'!$C$5:$C$60, 0), 1), $B43)</f>
        <v>科学的介護推進情報</v>
      </c>
      <c r="L43" s="56">
        <f t="shared" si="6"/>
        <v>19</v>
      </c>
      <c r="M43" s="56" t="str">
        <f t="shared" si="3"/>
        <v>barthel_index_meal</v>
      </c>
      <c r="N43" s="33" t="str">
        <f t="shared" si="4"/>
        <v>総論　ADL　食事</v>
      </c>
      <c r="O43" s="33" t="str">
        <f t="shared" si="5"/>
        <v>総論　ADL　食事</v>
      </c>
    </row>
    <row r="44" spans="1:15" hidden="1">
      <c r="A44" s="56">
        <v>42</v>
      </c>
      <c r="B44" s="56" t="s">
        <v>267</v>
      </c>
      <c r="C44" s="56">
        <v>20</v>
      </c>
      <c r="D44" s="33" t="s">
        <v>292</v>
      </c>
      <c r="E44" s="134" t="s">
        <v>293</v>
      </c>
      <c r="F44" s="56" t="str">
        <f>VLOOKUP($B44, '外部インタフェース一覧(計算用)'!$C:$G, 2, FALSE)</f>
        <v>old</v>
      </c>
      <c r="G44" s="56" t="str">
        <f>VLOOKUP($B44, '外部インタフェース一覧(計算用)'!$C:$G, 5, FALSE)</f>
        <v>SCIENTIFIC_NURSING_CARE_PROMOTION_2024_FORM_0000_2021</v>
      </c>
      <c r="H44" s="56" t="str">
        <f t="shared" si="0"/>
        <v>SCIENTIFIC_NURSING_CARE_PROMOTION_2024_FORM_0000_2021_barthel_transfer_old</v>
      </c>
      <c r="I44" s="134" t="str">
        <f t="shared" si="1"/>
        <v>総論　ADL　椅子とベッド間の移乗</v>
      </c>
      <c r="J44" s="56" t="str">
        <f t="shared" si="2"/>
        <v>一致</v>
      </c>
      <c r="K44" s="56" t="str">
        <f>IF($F44="old", INDEX('外部インタフェース一覧(計算用)'!$B$5:$C$60, MATCH(summary!$B44, '外部インタフェース一覧(計算用)'!$C$5:$C$60, 0), 1), $B44)</f>
        <v>科学的介護推進情報</v>
      </c>
      <c r="L44" s="56">
        <f t="shared" si="6"/>
        <v>20</v>
      </c>
      <c r="M44" s="56" t="str">
        <f t="shared" si="3"/>
        <v>barthel_transfer</v>
      </c>
      <c r="N44" s="33" t="str">
        <f t="shared" si="4"/>
        <v>総論　ADL　椅子とベッド間の移乗</v>
      </c>
      <c r="O44" s="33" t="str">
        <f t="shared" si="5"/>
        <v>総論　ADL　椅子とベッド間の移乗</v>
      </c>
    </row>
    <row r="45" spans="1:15" ht="56.25" hidden="1">
      <c r="A45" s="56">
        <v>43</v>
      </c>
      <c r="B45" s="56" t="s">
        <v>267</v>
      </c>
      <c r="C45" s="56">
        <v>21</v>
      </c>
      <c r="D45" s="33" t="s">
        <v>294</v>
      </c>
      <c r="E45" s="134" t="s">
        <v>295</v>
      </c>
      <c r="F45" s="56" t="str">
        <f>VLOOKUP($B45, '外部インタフェース一覧(計算用)'!$C:$G, 2, FALSE)</f>
        <v>old</v>
      </c>
      <c r="G45" s="56" t="str">
        <f>VLOOKUP($B45, '外部インタフェース一覧(計算用)'!$C:$G, 5, FALSE)</f>
        <v>SCIENTIFIC_NURSING_CARE_PROMOTION_2024_FORM_0000_2021</v>
      </c>
      <c r="H45" s="56" t="str">
        <f t="shared" si="0"/>
        <v>SCIENTIFIC_NURSING_CARE_PROMOTION_2024_FORM_0000_2021_barthel_index_personal_hygiene_and_adjustment_old</v>
      </c>
      <c r="I45" s="134" t="str">
        <f t="shared" si="1"/>
        <v>総論　ADL　整容</v>
      </c>
      <c r="J45" s="56" t="str">
        <f t="shared" si="2"/>
        <v>一致</v>
      </c>
      <c r="K45" s="56" t="str">
        <f>IF($F45="old", INDEX('外部インタフェース一覧(計算用)'!$B$5:$C$60, MATCH(summary!$B45, '外部インタフェース一覧(計算用)'!$C$5:$C$60, 0), 1), $B45)</f>
        <v>科学的介護推進情報</v>
      </c>
      <c r="L45" s="56">
        <f t="shared" si="6"/>
        <v>21</v>
      </c>
      <c r="M45" s="56" t="str">
        <f t="shared" si="3"/>
        <v>barthel_index_personal_hygiene_and_adjustment</v>
      </c>
      <c r="N45" s="33" t="str">
        <f t="shared" si="4"/>
        <v>総論　ADL　整容</v>
      </c>
      <c r="O45" s="33" t="str">
        <f t="shared" si="5"/>
        <v>総論　ADL　整容</v>
      </c>
    </row>
    <row r="46" spans="1:15" ht="37.5" hidden="1">
      <c r="A46" s="56">
        <v>44</v>
      </c>
      <c r="B46" s="56" t="s">
        <v>267</v>
      </c>
      <c r="C46" s="56">
        <v>22</v>
      </c>
      <c r="D46" s="33" t="s">
        <v>296</v>
      </c>
      <c r="E46" s="134" t="s">
        <v>297</v>
      </c>
      <c r="F46" s="56" t="str">
        <f>VLOOKUP($B46, '外部インタフェース一覧(計算用)'!$C:$G, 2, FALSE)</f>
        <v>old</v>
      </c>
      <c r="G46" s="56" t="str">
        <f>VLOOKUP($B46, '外部インタフェース一覧(計算用)'!$C:$G, 5, FALSE)</f>
        <v>SCIENTIFIC_NURSING_CARE_PROMOTION_2024_FORM_0000_2021</v>
      </c>
      <c r="H46" s="56" t="str">
        <f t="shared" si="0"/>
        <v>SCIENTIFIC_NURSING_CARE_PROMOTION_2024_FORM_0000_2021_barthel_index_toilet_activity_old</v>
      </c>
      <c r="I46" s="134" t="str">
        <f t="shared" si="1"/>
        <v>総論　ADL　トイレ動作</v>
      </c>
      <c r="J46" s="56" t="str">
        <f t="shared" si="2"/>
        <v>一致</v>
      </c>
      <c r="K46" s="56" t="str">
        <f>IF($F46="old", INDEX('外部インタフェース一覧(計算用)'!$B$5:$C$60, MATCH(summary!$B46, '外部インタフェース一覧(計算用)'!$C$5:$C$60, 0), 1), $B46)</f>
        <v>科学的介護推進情報</v>
      </c>
      <c r="L46" s="56">
        <f t="shared" si="6"/>
        <v>22</v>
      </c>
      <c r="M46" s="56" t="str">
        <f t="shared" si="3"/>
        <v>barthel_index_toilet_activity</v>
      </c>
      <c r="N46" s="33" t="str">
        <f t="shared" si="4"/>
        <v>総論　ADL　トイレ動作</v>
      </c>
      <c r="O46" s="33" t="str">
        <f t="shared" si="5"/>
        <v>総論　ADL　トイレ動作</v>
      </c>
    </row>
    <row r="47" spans="1:15" ht="37.5" hidden="1">
      <c r="A47" s="56">
        <v>45</v>
      </c>
      <c r="B47" s="56" t="s">
        <v>267</v>
      </c>
      <c r="C47" s="56">
        <v>23</v>
      </c>
      <c r="D47" s="33" t="s">
        <v>298</v>
      </c>
      <c r="E47" s="134" t="s">
        <v>299</v>
      </c>
      <c r="F47" s="56" t="str">
        <f>VLOOKUP($B47, '外部インタフェース一覧(計算用)'!$C:$G, 2, FALSE)</f>
        <v>old</v>
      </c>
      <c r="G47" s="56" t="str">
        <f>VLOOKUP($B47, '外部インタフェース一覧(計算用)'!$C:$G, 5, FALSE)</f>
        <v>SCIENTIFIC_NURSING_CARE_PROMOTION_2024_FORM_0000_2021</v>
      </c>
      <c r="H47" s="56" t="str">
        <f t="shared" si="0"/>
        <v>SCIENTIFIC_NURSING_CARE_PROMOTION_2024_FORM_0000_2021_barthel_index_bathing_old</v>
      </c>
      <c r="I47" s="134" t="str">
        <f t="shared" si="1"/>
        <v>総論　ADL　入浴</v>
      </c>
      <c r="J47" s="56" t="str">
        <f t="shared" si="2"/>
        <v>一致</v>
      </c>
      <c r="K47" s="56" t="str">
        <f>IF($F47="old", INDEX('外部インタフェース一覧(計算用)'!$B$5:$C$60, MATCH(summary!$B47, '外部インタフェース一覧(計算用)'!$C$5:$C$60, 0), 1), $B47)</f>
        <v>科学的介護推進情報</v>
      </c>
      <c r="L47" s="56">
        <f t="shared" si="6"/>
        <v>23</v>
      </c>
      <c r="M47" s="56" t="str">
        <f t="shared" si="3"/>
        <v>barthel_index_bathing</v>
      </c>
      <c r="N47" s="33" t="str">
        <f t="shared" si="4"/>
        <v>総論　ADL　入浴</v>
      </c>
      <c r="O47" s="33" t="str">
        <f t="shared" si="5"/>
        <v>総論　ADL　入浴</v>
      </c>
    </row>
    <row r="48" spans="1:15" ht="37.5" hidden="1">
      <c r="A48" s="56">
        <v>46</v>
      </c>
      <c r="B48" s="56" t="s">
        <v>267</v>
      </c>
      <c r="C48" s="56">
        <v>24</v>
      </c>
      <c r="D48" s="33" t="s">
        <v>300</v>
      </c>
      <c r="E48" s="134" t="s">
        <v>301</v>
      </c>
      <c r="F48" s="56" t="str">
        <f>VLOOKUP($B48, '外部インタフェース一覧(計算用)'!$C:$G, 2, FALSE)</f>
        <v>old</v>
      </c>
      <c r="G48" s="56" t="str">
        <f>VLOOKUP($B48, '外部インタフェース一覧(計算用)'!$C:$G, 5, FALSE)</f>
        <v>SCIENTIFIC_NURSING_CARE_PROMOTION_2024_FORM_0000_2021</v>
      </c>
      <c r="H48" s="56" t="str">
        <f t="shared" si="0"/>
        <v>SCIENTIFIC_NURSING_CARE_PROMOTION_2024_FORM_0000_2021_barthel_index_flat_ground_walking_old</v>
      </c>
      <c r="I48" s="134" t="str">
        <f t="shared" si="1"/>
        <v>総論　ADL　平地歩行</v>
      </c>
      <c r="J48" s="56" t="str">
        <f t="shared" si="2"/>
        <v>一致</v>
      </c>
      <c r="K48" s="56" t="str">
        <f>IF($F48="old", INDEX('外部インタフェース一覧(計算用)'!$B$5:$C$60, MATCH(summary!$B48, '外部インタフェース一覧(計算用)'!$C$5:$C$60, 0), 1), $B48)</f>
        <v>科学的介護推進情報</v>
      </c>
      <c r="L48" s="56">
        <f t="shared" si="6"/>
        <v>24</v>
      </c>
      <c r="M48" s="56" t="str">
        <f t="shared" si="3"/>
        <v>barthel_index_flat_ground_walking</v>
      </c>
      <c r="N48" s="33" t="str">
        <f t="shared" si="4"/>
        <v>総論　ADL　平地歩行</v>
      </c>
      <c r="O48" s="33" t="str">
        <f t="shared" si="5"/>
        <v>総論　ADL　平地歩行</v>
      </c>
    </row>
    <row r="49" spans="1:15" ht="37.5" hidden="1">
      <c r="A49" s="56">
        <v>47</v>
      </c>
      <c r="B49" s="56" t="s">
        <v>267</v>
      </c>
      <c r="C49" s="56">
        <v>25</v>
      </c>
      <c r="D49" s="33" t="s">
        <v>302</v>
      </c>
      <c r="E49" s="134" t="s">
        <v>303</v>
      </c>
      <c r="F49" s="56" t="str">
        <f>VLOOKUP($B49, '外部インタフェース一覧(計算用)'!$C:$G, 2, FALSE)</f>
        <v>old</v>
      </c>
      <c r="G49" s="56" t="str">
        <f>VLOOKUP($B49, '外部インタフェース一覧(計算用)'!$C:$G, 5, FALSE)</f>
        <v>SCIENTIFIC_NURSING_CARE_PROMOTION_2024_FORM_0000_2021</v>
      </c>
      <c r="H49" s="56" t="str">
        <f t="shared" si="0"/>
        <v>SCIENTIFIC_NURSING_CARE_PROMOTION_2024_FORM_0000_2021_barthel_index_stair_movement_old</v>
      </c>
      <c r="I49" s="134" t="str">
        <f t="shared" si="1"/>
        <v>総論　ADL　階段昇降</v>
      </c>
      <c r="J49" s="56" t="str">
        <f t="shared" si="2"/>
        <v>一致</v>
      </c>
      <c r="K49" s="56" t="str">
        <f>IF($F49="old", INDEX('外部インタフェース一覧(計算用)'!$B$5:$C$60, MATCH(summary!$B49, '外部インタフェース一覧(計算用)'!$C$5:$C$60, 0), 1), $B49)</f>
        <v>科学的介護推進情報</v>
      </c>
      <c r="L49" s="56">
        <f t="shared" si="6"/>
        <v>25</v>
      </c>
      <c r="M49" s="56" t="str">
        <f t="shared" si="3"/>
        <v>barthel_index_stair_movement</v>
      </c>
      <c r="N49" s="33" t="str">
        <f t="shared" si="4"/>
        <v>総論　ADL　階段昇降</v>
      </c>
      <c r="O49" s="33" t="str">
        <f t="shared" si="5"/>
        <v>総論　ADL　階段昇降</v>
      </c>
    </row>
    <row r="50" spans="1:15" ht="37.5" hidden="1">
      <c r="A50" s="56">
        <v>48</v>
      </c>
      <c r="B50" s="56" t="s">
        <v>267</v>
      </c>
      <c r="C50" s="56">
        <v>26</v>
      </c>
      <c r="D50" s="33" t="s">
        <v>304</v>
      </c>
      <c r="E50" s="134" t="s">
        <v>305</v>
      </c>
      <c r="F50" s="56" t="str">
        <f>VLOOKUP($B50, '外部インタフェース一覧(計算用)'!$C:$G, 2, FALSE)</f>
        <v>old</v>
      </c>
      <c r="G50" s="56" t="str">
        <f>VLOOKUP($B50, '外部インタフェース一覧(計算用)'!$C:$G, 5, FALSE)</f>
        <v>SCIENTIFIC_NURSING_CARE_PROMOTION_2024_FORM_0000_2021</v>
      </c>
      <c r="H50" s="56" t="str">
        <f t="shared" si="0"/>
        <v>SCIENTIFIC_NURSING_CARE_PROMOTION_2024_FORM_0000_2021_barthel_index_changing_clothes_old</v>
      </c>
      <c r="I50" s="134" t="str">
        <f t="shared" si="1"/>
        <v>総論　ADL　更衣</v>
      </c>
      <c r="J50" s="56" t="str">
        <f t="shared" si="2"/>
        <v>一致</v>
      </c>
      <c r="K50" s="56" t="str">
        <f>IF($F50="old", INDEX('外部インタフェース一覧(計算用)'!$B$5:$C$60, MATCH(summary!$B50, '外部インタフェース一覧(計算用)'!$C$5:$C$60, 0), 1), $B50)</f>
        <v>科学的介護推進情報</v>
      </c>
      <c r="L50" s="56">
        <f t="shared" si="6"/>
        <v>26</v>
      </c>
      <c r="M50" s="56" t="str">
        <f t="shared" si="3"/>
        <v>barthel_index_changing_clothes</v>
      </c>
      <c r="N50" s="33" t="str">
        <f t="shared" si="4"/>
        <v>総論　ADL　更衣</v>
      </c>
      <c r="O50" s="33" t="str">
        <f t="shared" si="5"/>
        <v>総論　ADL　更衣</v>
      </c>
    </row>
    <row r="51" spans="1:15" ht="37.5" hidden="1">
      <c r="A51" s="56">
        <v>49</v>
      </c>
      <c r="B51" s="56" t="s">
        <v>267</v>
      </c>
      <c r="C51" s="56">
        <v>27</v>
      </c>
      <c r="D51" s="33" t="s">
        <v>306</v>
      </c>
      <c r="E51" s="134" t="s">
        <v>307</v>
      </c>
      <c r="F51" s="56" t="str">
        <f>VLOOKUP($B51, '外部インタフェース一覧(計算用)'!$C:$G, 2, FALSE)</f>
        <v>old</v>
      </c>
      <c r="G51" s="56" t="str">
        <f>VLOOKUP($B51, '外部インタフェース一覧(計算用)'!$C:$G, 5, FALSE)</f>
        <v>SCIENTIFIC_NURSING_CARE_PROMOTION_2024_FORM_0000_2021</v>
      </c>
      <c r="H51" s="56" t="str">
        <f t="shared" si="0"/>
        <v>SCIENTIFIC_NURSING_CARE_PROMOTION_2024_FORM_0000_2021_barthel_index_defecation_manage_old</v>
      </c>
      <c r="I51" s="134" t="str">
        <f t="shared" si="1"/>
        <v>総論　ADL　排便コントロール</v>
      </c>
      <c r="J51" s="56" t="str">
        <f t="shared" si="2"/>
        <v>一致</v>
      </c>
      <c r="K51" s="56" t="str">
        <f>IF($F51="old", INDEX('外部インタフェース一覧(計算用)'!$B$5:$C$60, MATCH(summary!$B51, '外部インタフェース一覧(計算用)'!$C$5:$C$60, 0), 1), $B51)</f>
        <v>科学的介護推進情報</v>
      </c>
      <c r="L51" s="56">
        <f t="shared" si="6"/>
        <v>27</v>
      </c>
      <c r="M51" s="56" t="str">
        <f t="shared" si="3"/>
        <v>barthel_index_defecation_manage</v>
      </c>
      <c r="N51" s="33" t="str">
        <f t="shared" si="4"/>
        <v>総論　ADL　排便コントロール</v>
      </c>
      <c r="O51" s="33" t="str">
        <f t="shared" si="5"/>
        <v>総論　ADL　排便コントロール</v>
      </c>
    </row>
    <row r="52" spans="1:15" ht="37.5" hidden="1">
      <c r="A52" s="56">
        <v>50</v>
      </c>
      <c r="B52" s="56" t="s">
        <v>267</v>
      </c>
      <c r="C52" s="56">
        <v>28</v>
      </c>
      <c r="D52" s="33" t="s">
        <v>308</v>
      </c>
      <c r="E52" s="134" t="s">
        <v>309</v>
      </c>
      <c r="F52" s="56" t="str">
        <f>VLOOKUP($B52, '外部インタフェース一覧(計算用)'!$C:$G, 2, FALSE)</f>
        <v>old</v>
      </c>
      <c r="G52" s="56" t="str">
        <f>VLOOKUP($B52, '外部インタフェース一覧(計算用)'!$C:$G, 5, FALSE)</f>
        <v>SCIENTIFIC_NURSING_CARE_PROMOTION_2024_FORM_0000_2021</v>
      </c>
      <c r="H52" s="56" t="str">
        <f t="shared" si="0"/>
        <v>SCIENTIFIC_NURSING_CARE_PROMOTION_2024_FORM_0000_2021_barthel_index_urination_manage_old</v>
      </c>
      <c r="I52" s="134" t="str">
        <f t="shared" si="1"/>
        <v>総論　ADL　排尿コントロール</v>
      </c>
      <c r="J52" s="56" t="str">
        <f t="shared" si="2"/>
        <v>一致</v>
      </c>
      <c r="K52" s="56" t="str">
        <f>IF($F52="old", INDEX('外部インタフェース一覧(計算用)'!$B$5:$C$60, MATCH(summary!$B52, '外部インタフェース一覧(計算用)'!$C$5:$C$60, 0), 1), $B52)</f>
        <v>科学的介護推進情報</v>
      </c>
      <c r="L52" s="56">
        <f t="shared" si="6"/>
        <v>28</v>
      </c>
      <c r="M52" s="56" t="str">
        <f t="shared" si="3"/>
        <v>barthel_index_urination_manage</v>
      </c>
      <c r="N52" s="33" t="str">
        <f t="shared" si="4"/>
        <v>総論　ADL　排尿コントロール</v>
      </c>
      <c r="O52" s="33" t="str">
        <f t="shared" si="5"/>
        <v>総論　ADL　排尿コントロール</v>
      </c>
    </row>
    <row r="53" spans="1:15" ht="37.5" hidden="1">
      <c r="A53" s="56">
        <v>51</v>
      </c>
      <c r="B53" s="56" t="s">
        <v>267</v>
      </c>
      <c r="C53" s="56">
        <v>29</v>
      </c>
      <c r="D53" s="33" t="s">
        <v>310</v>
      </c>
      <c r="E53" s="134" t="s">
        <v>311</v>
      </c>
      <c r="F53" s="56" t="str">
        <f>VLOOKUP($B53, '外部インタフェース一覧(計算用)'!$C:$G, 2, FALSE)</f>
        <v>old</v>
      </c>
      <c r="G53" s="56" t="str">
        <f>VLOOKUP($B53, '外部インタフェース一覧(計算用)'!$C:$G, 5, FALSE)</f>
        <v>SCIENTIFIC_NURSING_CARE_PROMOTION_2024_FORM_0000_2021</v>
      </c>
      <c r="H53" s="56" t="str">
        <f t="shared" si="0"/>
        <v>SCIENTIFIC_NURSING_CARE_PROMOTION_2024_FORM_0000_2021_remote_working_old</v>
      </c>
      <c r="I53" s="134" t="str">
        <f t="shared" si="1"/>
        <v>削除</v>
      </c>
      <c r="J53" s="56" t="str">
        <f t="shared" si="2"/>
        <v>名称変更</v>
      </c>
      <c r="K53" s="56" t="str">
        <f>IF($F53="old", INDEX('外部インタフェース一覧(計算用)'!$B$5:$C$60, MATCH(summary!$B53, '外部インタフェース一覧(計算用)'!$C$5:$C$60, 0), 1), $B53)</f>
        <v>科学的介護推進情報</v>
      </c>
      <c r="L53" s="56">
        <f t="shared" si="6"/>
        <v>29</v>
      </c>
      <c r="M53" s="56" t="str">
        <f t="shared" si="3"/>
        <v>remote_working</v>
      </c>
      <c r="N53" s="33" t="str">
        <f t="shared" si="4"/>
        <v>総論　在宅復帰の有無等　在宅復帰の有無等</v>
      </c>
      <c r="O53" s="33" t="str">
        <f t="shared" si="5"/>
        <v>削除</v>
      </c>
    </row>
    <row r="54" spans="1:15" ht="37.5" hidden="1">
      <c r="A54" s="56">
        <v>52</v>
      </c>
      <c r="B54" s="56" t="s">
        <v>267</v>
      </c>
      <c r="C54" s="56">
        <v>30</v>
      </c>
      <c r="D54" s="33" t="s">
        <v>312</v>
      </c>
      <c r="E54" s="134" t="s">
        <v>313</v>
      </c>
      <c r="F54" s="56" t="str">
        <f>VLOOKUP($B54, '外部インタフェース一覧(計算用)'!$C:$G, 2, FALSE)</f>
        <v>old</v>
      </c>
      <c r="G54" s="56" t="str">
        <f>VLOOKUP($B54, '外部インタフェース一覧(計算用)'!$C:$G, 5, FALSE)</f>
        <v>SCIENTIFIC_NURSING_CARE_PROMOTION_2024_FORM_0000_2021</v>
      </c>
      <c r="H54" s="56" t="str">
        <f t="shared" si="0"/>
        <v>SCIENTIFIC_NURSING_CARE_PROMOTION_2024_FORM_0000_2021_departure_date_old</v>
      </c>
      <c r="I54" s="134" t="str">
        <f t="shared" si="1"/>
        <v>総論　サービス利用終了理由　サービス利用終了日</v>
      </c>
      <c r="J54" s="56" t="str">
        <f t="shared" si="2"/>
        <v>名称変更</v>
      </c>
      <c r="K54" s="33" t="str">
        <f>IF($F54="old", INDEX('外部インタフェース一覧(計算用)'!$B$5:$C$60, MATCH(summary!$B54, '外部インタフェース一覧(計算用)'!$C$5:$C$60, 0), 1), $B54)</f>
        <v>科学的介護推進情報</v>
      </c>
      <c r="L54" s="56">
        <f t="shared" si="6"/>
        <v>30</v>
      </c>
      <c r="M54" s="33" t="str">
        <f t="shared" si="3"/>
        <v>departure_date</v>
      </c>
      <c r="N54" s="33" t="str">
        <f t="shared" si="4"/>
        <v>総論　在宅復帰の有無等　中止日</v>
      </c>
      <c r="O54" s="33" t="str">
        <f t="shared" si="5"/>
        <v>総論　サービス利用終了理由　サービス利用終了日</v>
      </c>
    </row>
    <row r="55" spans="1:15" hidden="1">
      <c r="A55" s="56">
        <v>53</v>
      </c>
      <c r="B55" s="56" t="s">
        <v>267</v>
      </c>
      <c r="C55" s="56">
        <v>31</v>
      </c>
      <c r="D55" s="33" t="s">
        <v>314</v>
      </c>
      <c r="E55" s="134" t="s">
        <v>315</v>
      </c>
      <c r="F55" s="56" t="str">
        <f>VLOOKUP($B55, '外部インタフェース一覧(計算用)'!$C:$G, 2, FALSE)</f>
        <v>old</v>
      </c>
      <c r="G55" s="56" t="str">
        <f>VLOOKUP($B55, '外部インタフェース一覧(計算用)'!$C:$G, 5, FALSE)</f>
        <v>SCIENTIFIC_NURSING_CARE_PROMOTION_2024_FORM_0000_2021</v>
      </c>
      <c r="H55" s="56" t="str">
        <f t="shared" si="0"/>
        <v>SCIENTIFIC_NURSING_CARE_PROMOTION_2024_FORM_0000_2021_departure_old</v>
      </c>
      <c r="I55" s="134" t="str">
        <f t="shared" si="1"/>
        <v>総論　サービス利用終了理由　理由</v>
      </c>
      <c r="J55" s="56" t="str">
        <f t="shared" si="2"/>
        <v>名称変更</v>
      </c>
      <c r="K55" s="33" t="str">
        <f>IF($F55="old", INDEX('外部インタフェース一覧(計算用)'!$B$5:$C$60, MATCH(summary!$B55, '外部インタフェース一覧(計算用)'!$C$5:$C$60, 0), 1), $B55)</f>
        <v>科学的介護推進情報</v>
      </c>
      <c r="L55" s="56">
        <f t="shared" si="6"/>
        <v>31</v>
      </c>
      <c r="M55" s="33" t="str">
        <f t="shared" si="3"/>
        <v>departure</v>
      </c>
      <c r="N55" s="33" t="str">
        <f t="shared" si="4"/>
        <v>総論　在宅復帰の有無等　中止理由</v>
      </c>
      <c r="O55" s="33" t="str">
        <f t="shared" si="5"/>
        <v>総論　サービス利用終了理由　理由</v>
      </c>
    </row>
    <row r="56" spans="1:15" ht="37.5" hidden="1">
      <c r="A56" s="56">
        <v>54</v>
      </c>
      <c r="B56" s="56" t="s">
        <v>267</v>
      </c>
      <c r="C56" s="56">
        <v>32</v>
      </c>
      <c r="D56" s="33" t="s">
        <v>316</v>
      </c>
      <c r="E56" s="134" t="s">
        <v>317</v>
      </c>
      <c r="F56" s="56" t="str">
        <f>VLOOKUP($B56, '外部インタフェース一覧(計算用)'!$C:$G, 2, FALSE)</f>
        <v>old</v>
      </c>
      <c r="G56" s="56" t="str">
        <f>VLOOKUP($B56, '外部インタフェース一覧(計算用)'!$C:$G, 5, FALSE)</f>
        <v>SCIENTIFIC_NURSING_CARE_PROMOTION_2024_FORM_0000_2021</v>
      </c>
      <c r="H56" s="56" t="str">
        <f t="shared" si="0"/>
        <v>SCIENTIFIC_NURSING_CARE_PROMOTION_2024_FORM_0000_2021_nutrition_evalaute_date_old</v>
      </c>
      <c r="I56" s="134" t="str">
        <f t="shared" si="1"/>
        <v>削除</v>
      </c>
      <c r="J56" s="56" t="str">
        <f t="shared" si="2"/>
        <v>名称変更</v>
      </c>
      <c r="K56" s="56" t="str">
        <f>IF($F56="old", INDEX('外部インタフェース一覧(計算用)'!$B$5:$C$60, MATCH(summary!$B56, '外部インタフェース一覧(計算用)'!$C$5:$C$60, 0), 1), $B56)</f>
        <v>科学的介護推進情報</v>
      </c>
      <c r="L56" s="56">
        <f t="shared" si="6"/>
        <v>32</v>
      </c>
      <c r="M56" s="56" t="str">
        <f t="shared" si="3"/>
        <v>nutrition_evalaute_date</v>
      </c>
      <c r="N56" s="33" t="str">
        <f t="shared" si="4"/>
        <v>口腔・栄養　栄養　栄養評価日</v>
      </c>
      <c r="O56" s="33" t="str">
        <f t="shared" si="5"/>
        <v>削除</v>
      </c>
    </row>
    <row r="57" spans="1:15" hidden="1">
      <c r="A57" s="56">
        <v>55</v>
      </c>
      <c r="B57" s="56" t="s">
        <v>267</v>
      </c>
      <c r="C57" s="56">
        <v>33</v>
      </c>
      <c r="D57" s="33" t="s">
        <v>318</v>
      </c>
      <c r="E57" s="134" t="s">
        <v>319</v>
      </c>
      <c r="F57" s="56" t="str">
        <f>VLOOKUP($B57, '外部インタフェース一覧(計算用)'!$C:$G, 2, FALSE)</f>
        <v>old</v>
      </c>
      <c r="G57" s="56" t="str">
        <f>VLOOKUP($B57, '外部インタフェース一覧(計算用)'!$C:$G, 5, FALSE)</f>
        <v>SCIENTIFIC_NURSING_CARE_PROMOTION_2024_FORM_0000_2021</v>
      </c>
      <c r="H57" s="56" t="str">
        <f t="shared" si="0"/>
        <v>SCIENTIFIC_NURSING_CARE_PROMOTION_2024_FORM_0000_2021_height_old</v>
      </c>
      <c r="I57" s="134" t="str">
        <f t="shared" si="1"/>
        <v>口腔・栄養　身長</v>
      </c>
      <c r="J57" s="56" t="str">
        <f t="shared" si="2"/>
        <v>名称変更</v>
      </c>
      <c r="K57" s="33" t="str">
        <f>IF($F57="old", INDEX('外部インタフェース一覧(計算用)'!$B$5:$C$60, MATCH(summary!$B57, '外部インタフェース一覧(計算用)'!$C$5:$C$60, 0), 1), $B57)</f>
        <v>科学的介護推進情報</v>
      </c>
      <c r="L57" s="56">
        <f t="shared" si="6"/>
        <v>33</v>
      </c>
      <c r="M57" s="33" t="str">
        <f t="shared" si="3"/>
        <v>height</v>
      </c>
      <c r="N57" s="33" t="str">
        <f t="shared" si="4"/>
        <v>口腔・栄養　栄養　身長</v>
      </c>
      <c r="O57" s="33" t="str">
        <f t="shared" si="5"/>
        <v>口腔・栄養　身長</v>
      </c>
    </row>
    <row r="58" spans="1:15" hidden="1">
      <c r="A58" s="56">
        <v>56</v>
      </c>
      <c r="B58" s="56" t="s">
        <v>267</v>
      </c>
      <c r="C58" s="56">
        <v>34</v>
      </c>
      <c r="D58" s="33" t="s">
        <v>320</v>
      </c>
      <c r="E58" s="134" t="s">
        <v>321</v>
      </c>
      <c r="F58" s="56" t="str">
        <f>VLOOKUP($B58, '外部インタフェース一覧(計算用)'!$C:$G, 2, FALSE)</f>
        <v>old</v>
      </c>
      <c r="G58" s="56" t="str">
        <f>VLOOKUP($B58, '外部インタフェース一覧(計算用)'!$C:$G, 5, FALSE)</f>
        <v>SCIENTIFIC_NURSING_CARE_PROMOTION_2024_FORM_0000_2021</v>
      </c>
      <c r="H58" s="56" t="str">
        <f t="shared" si="0"/>
        <v>SCIENTIFIC_NURSING_CARE_PROMOTION_2024_FORM_0000_2021_weight_old</v>
      </c>
      <c r="I58" s="134" t="str">
        <f t="shared" si="1"/>
        <v>口腔・栄養　体重</v>
      </c>
      <c r="J58" s="56" t="str">
        <f t="shared" si="2"/>
        <v>名称変更</v>
      </c>
      <c r="K58" s="33" t="str">
        <f>IF($F58="old", INDEX('外部インタフェース一覧(計算用)'!$B$5:$C$60, MATCH(summary!$B58, '外部インタフェース一覧(計算用)'!$C$5:$C$60, 0), 1), $B58)</f>
        <v>科学的介護推進情報</v>
      </c>
      <c r="L58" s="56">
        <f t="shared" si="6"/>
        <v>34</v>
      </c>
      <c r="M58" s="33" t="str">
        <f t="shared" si="3"/>
        <v>weight</v>
      </c>
      <c r="N58" s="33" t="str">
        <f t="shared" si="4"/>
        <v>口腔・栄養　栄養　体重</v>
      </c>
      <c r="O58" s="33" t="str">
        <f t="shared" si="5"/>
        <v>口腔・栄養　体重</v>
      </c>
    </row>
    <row r="59" spans="1:15" ht="37.5" hidden="1">
      <c r="A59" s="56">
        <v>57</v>
      </c>
      <c r="B59" s="56" t="s">
        <v>267</v>
      </c>
      <c r="C59" s="56">
        <v>35</v>
      </c>
      <c r="D59" s="33" t="s">
        <v>322</v>
      </c>
      <c r="E59" s="134" t="s">
        <v>323</v>
      </c>
      <c r="F59" s="56" t="str">
        <f>VLOOKUP($B59, '外部インタフェース一覧(計算用)'!$C:$G, 2, FALSE)</f>
        <v>old</v>
      </c>
      <c r="G59" s="56" t="str">
        <f>VLOOKUP($B59, '外部インタフェース一覧(計算用)'!$C:$G, 5, FALSE)</f>
        <v>SCIENTIFIC_NURSING_CARE_PROMOTION_2024_FORM_0000_2021</v>
      </c>
      <c r="H59" s="56" t="str">
        <f t="shared" si="0"/>
        <v>SCIENTIFIC_NURSING_CARE_PROMOTION_2024_FORM_0000_2021_low_operating_risk_level_old</v>
      </c>
      <c r="I59" s="134" t="str">
        <f t="shared" si="1"/>
        <v>口腔・栄養　低栄養状態のリスクレベル</v>
      </c>
      <c r="J59" s="56" t="str">
        <f t="shared" si="2"/>
        <v>名称変更</v>
      </c>
      <c r="K59" s="33" t="str">
        <f>IF($F59="old", INDEX('外部インタフェース一覧(計算用)'!$B$5:$C$60, MATCH(summary!$B59, '外部インタフェース一覧(計算用)'!$C$5:$C$60, 0), 1), $B59)</f>
        <v>科学的介護推進情報</v>
      </c>
      <c r="L59" s="56">
        <f t="shared" si="6"/>
        <v>35</v>
      </c>
      <c r="M59" s="33" t="str">
        <f t="shared" si="3"/>
        <v>low_operating_risk_level</v>
      </c>
      <c r="N59" s="33" t="str">
        <f t="shared" si="4"/>
        <v>口腔・栄養　栄養　低栄養状態のリスクレベル</v>
      </c>
      <c r="O59" s="33" t="str">
        <f t="shared" si="5"/>
        <v>口腔・栄養　低栄養状態のリスクレベル</v>
      </c>
    </row>
    <row r="60" spans="1:15" ht="56.25" hidden="1">
      <c r="A60" s="56">
        <v>58</v>
      </c>
      <c r="B60" s="56" t="s">
        <v>267</v>
      </c>
      <c r="C60" s="56">
        <v>36</v>
      </c>
      <c r="D60" s="33" t="s">
        <v>324</v>
      </c>
      <c r="E60" s="134" t="s">
        <v>325</v>
      </c>
      <c r="F60" s="56" t="str">
        <f>VLOOKUP($B60, '外部インタフェース一覧(計算用)'!$C:$G, 2, FALSE)</f>
        <v>old</v>
      </c>
      <c r="G60" s="56" t="str">
        <f>VLOOKUP($B60, '外部インタフェース一覧(計算用)'!$C:$G, 5, FALSE)</f>
        <v>SCIENTIFIC_NURSING_CARE_PROMOTION_2024_FORM_0000_2021</v>
      </c>
      <c r="H60" s="56" t="str">
        <f t="shared" si="0"/>
        <v>SCIENTIFIC_NURSING_CARE_PROMOTION_2024_FORM_0000_2021_is_nutrition_supply_method_enteral_nutrition_old</v>
      </c>
      <c r="I60" s="134" t="str">
        <f t="shared" si="1"/>
        <v>口腔・栄養　栄養補給法　経腸栄養</v>
      </c>
      <c r="J60" s="56" t="str">
        <f t="shared" si="2"/>
        <v>名称変更</v>
      </c>
      <c r="K60" s="33" t="str">
        <f>IF($F60="old", INDEX('外部インタフェース一覧(計算用)'!$B$5:$C$60, MATCH(summary!$B60, '外部インタフェース一覧(計算用)'!$C$5:$C$60, 0), 1), $B60)</f>
        <v>科学的介護推進情報</v>
      </c>
      <c r="L60" s="56">
        <f t="shared" si="6"/>
        <v>36</v>
      </c>
      <c r="M60" s="33" t="str">
        <f t="shared" si="3"/>
        <v>is_nutrition_supply_method_enteral_nutrition</v>
      </c>
      <c r="N60" s="33" t="str">
        <f t="shared" si="4"/>
        <v>口腔・栄養　栄養　栄養補給法　経腸栄養法</v>
      </c>
      <c r="O60" s="33" t="str">
        <f t="shared" si="5"/>
        <v>口腔・栄養　栄養補給法　経腸栄養</v>
      </c>
    </row>
    <row r="61" spans="1:15" ht="56.25" hidden="1">
      <c r="A61" s="56">
        <v>59</v>
      </c>
      <c r="B61" s="56" t="s">
        <v>267</v>
      </c>
      <c r="C61" s="56">
        <v>37</v>
      </c>
      <c r="D61" s="33" t="s">
        <v>326</v>
      </c>
      <c r="E61" s="134" t="s">
        <v>327</v>
      </c>
      <c r="F61" s="56" t="str">
        <f>VLOOKUP($B61, '外部インタフェース一覧(計算用)'!$C:$G, 2, FALSE)</f>
        <v>old</v>
      </c>
      <c r="G61" s="56" t="str">
        <f>VLOOKUP($B61, '外部インタフェース一覧(計算用)'!$C:$G, 5, FALSE)</f>
        <v>SCIENTIFIC_NURSING_CARE_PROMOTION_2024_FORM_0000_2021</v>
      </c>
      <c r="H61" s="56" t="str">
        <f t="shared" si="0"/>
        <v>SCIENTIFIC_NURSING_CARE_PROMOTION_2024_FORM_0000_2021_is_nutrition_supply_method_parenteral_nutrition_old</v>
      </c>
      <c r="I61" s="134" t="str">
        <f t="shared" si="1"/>
        <v>口腔・栄養　栄養補給法　静脈栄養</v>
      </c>
      <c r="J61" s="56" t="str">
        <f t="shared" si="2"/>
        <v>名称変更</v>
      </c>
      <c r="K61" s="33" t="str">
        <f>IF($F61="old", INDEX('外部インタフェース一覧(計算用)'!$B$5:$C$60, MATCH(summary!$B61, '外部インタフェース一覧(計算用)'!$C$5:$C$60, 0), 1), $B61)</f>
        <v>科学的介護推進情報</v>
      </c>
      <c r="L61" s="56">
        <f t="shared" si="6"/>
        <v>37</v>
      </c>
      <c r="M61" s="33" t="str">
        <f t="shared" si="3"/>
        <v>is_nutrition_supply_method_parenteral_nutrition</v>
      </c>
      <c r="N61" s="33" t="str">
        <f t="shared" si="4"/>
        <v>口腔・栄養　栄養　栄養補給法　静脈栄養法</v>
      </c>
      <c r="O61" s="33" t="str">
        <f t="shared" si="5"/>
        <v>口腔・栄養　栄養補給法　静脈栄養</v>
      </c>
    </row>
    <row r="62" spans="1:15" hidden="1">
      <c r="A62" s="56">
        <v>60</v>
      </c>
      <c r="B62" s="56" t="s">
        <v>267</v>
      </c>
      <c r="C62" s="56">
        <v>38</v>
      </c>
      <c r="D62" s="33" t="s">
        <v>328</v>
      </c>
      <c r="E62" s="134" t="s">
        <v>329</v>
      </c>
      <c r="F62" s="56" t="str">
        <f>VLOOKUP($B62, '外部インタフェース一覧(計算用)'!$C:$G, 2, FALSE)</f>
        <v>old</v>
      </c>
      <c r="G62" s="56" t="str">
        <f>VLOOKUP($B62, '外部インタフェース一覧(計算用)'!$C:$G, 5, FALSE)</f>
        <v>SCIENTIFIC_NURSING_CARE_PROMOTION_2024_FORM_0000_2021</v>
      </c>
      <c r="H62" s="56" t="str">
        <f t="shared" si="0"/>
        <v>SCIENTIFIC_NURSING_CARE_PROMOTION_2024_FORM_0000_2021_food_form_ingestion_old</v>
      </c>
      <c r="I62" s="134" t="str">
        <f t="shared" si="1"/>
        <v>口腔・栄養　栄養補給法　経口摂取</v>
      </c>
      <c r="J62" s="56" t="str">
        <f t="shared" si="2"/>
        <v>名称変更</v>
      </c>
      <c r="K62" s="33" t="str">
        <f>IF($F62="old", INDEX('外部インタフェース一覧(計算用)'!$B$5:$C$60, MATCH(summary!$B62, '外部インタフェース一覧(計算用)'!$C$5:$C$60, 0), 1), $B62)</f>
        <v>科学的介護推進情報</v>
      </c>
      <c r="L62" s="56">
        <f t="shared" si="6"/>
        <v>38</v>
      </c>
      <c r="M62" s="33" t="str">
        <f t="shared" si="3"/>
        <v>food_form_ingestion</v>
      </c>
      <c r="N62" s="33" t="str">
        <f t="shared" si="4"/>
        <v>口腔・栄養　栄養　経口摂取</v>
      </c>
      <c r="O62" s="33" t="str">
        <f t="shared" si="5"/>
        <v>口腔・栄養　栄養補給法　経口摂取</v>
      </c>
    </row>
    <row r="63" spans="1:15" ht="37.5" hidden="1">
      <c r="A63" s="56">
        <v>61</v>
      </c>
      <c r="B63" s="56" t="s">
        <v>267</v>
      </c>
      <c r="C63" s="56">
        <v>39</v>
      </c>
      <c r="D63" s="33" t="s">
        <v>330</v>
      </c>
      <c r="E63" s="134" t="s">
        <v>331</v>
      </c>
      <c r="F63" s="56" t="str">
        <f>VLOOKUP($B63, '外部インタフェース一覧(計算用)'!$C:$G, 2, FALSE)</f>
        <v>old</v>
      </c>
      <c r="G63" s="56" t="str">
        <f>VLOOKUP($B63, '外部インタフェース一覧(計算用)'!$C:$G, 5, FALSE)</f>
        <v>SCIENTIFIC_NURSING_CARE_PROMOTION_2024_FORM_0000_2021</v>
      </c>
      <c r="H63" s="56" t="str">
        <f t="shared" si="0"/>
        <v>SCIENTIFIC_NURSING_CARE_PROMOTION_2024_FORM_0000_2021_is_need_swallowing_adjusted_food_old</v>
      </c>
      <c r="I63" s="134" t="str">
        <f t="shared" si="1"/>
        <v>削除</v>
      </c>
      <c r="J63" s="56" t="str">
        <f t="shared" si="2"/>
        <v>名称変更</v>
      </c>
      <c r="K63" s="56" t="str">
        <f>IF($F63="old", INDEX('外部インタフェース一覧(計算用)'!$B$5:$C$60, MATCH(summary!$B63, '外部インタフェース一覧(計算用)'!$C$5:$C$60, 0), 1), $B63)</f>
        <v>科学的介護推進情報</v>
      </c>
      <c r="L63" s="56">
        <f t="shared" si="6"/>
        <v>39</v>
      </c>
      <c r="M63" s="56" t="str">
        <f t="shared" si="3"/>
        <v>is_need_swallowing_adjusted_food</v>
      </c>
      <c r="N63" s="33" t="str">
        <f t="shared" si="4"/>
        <v>口腔・栄養　栄養　嚥下調整食品の必要性</v>
      </c>
      <c r="O63" s="33" t="str">
        <f t="shared" si="5"/>
        <v>削除</v>
      </c>
    </row>
    <row r="64" spans="1:15" ht="37.5" hidden="1">
      <c r="A64" s="56">
        <v>62</v>
      </c>
      <c r="B64" s="56" t="s">
        <v>267</v>
      </c>
      <c r="C64" s="56">
        <v>40</v>
      </c>
      <c r="D64" s="33" t="s">
        <v>332</v>
      </c>
      <c r="E64" s="134" t="s">
        <v>333</v>
      </c>
      <c r="F64" s="56" t="str">
        <f>VLOOKUP($B64, '外部インタフェース一覧(計算用)'!$C:$G, 2, FALSE)</f>
        <v>old</v>
      </c>
      <c r="G64" s="56" t="str">
        <f>VLOOKUP($B64, '外部インタフェース一覧(計算用)'!$C:$G, 5, FALSE)</f>
        <v>SCIENTIFIC_NURSING_CARE_PROMOTION_2024_FORM_0000_2021</v>
      </c>
      <c r="H64" s="56" t="str">
        <f t="shared" si="0"/>
        <v>SCIENTIFIC_NURSING_CARE_PROMOTION_2024_FORM_0000_2021_meal_form_old</v>
      </c>
      <c r="I64" s="134" t="str">
        <f t="shared" si="1"/>
        <v>口腔・栄養　食事形態</v>
      </c>
      <c r="J64" s="56" t="str">
        <f t="shared" si="2"/>
        <v>名称変更</v>
      </c>
      <c r="K64" s="33" t="str">
        <f>IF($F64="old", INDEX('外部インタフェース一覧(計算用)'!$B$5:$C$60, MATCH(summary!$B64, '外部インタフェース一覧(計算用)'!$C$5:$C$60, 0), 1), $B64)</f>
        <v>科学的介護推進情報</v>
      </c>
      <c r="L64" s="56">
        <f t="shared" si="6"/>
        <v>40</v>
      </c>
      <c r="M64" s="33" t="str">
        <f t="shared" si="3"/>
        <v>meal_form</v>
      </c>
      <c r="N64" s="33" t="str">
        <f t="shared" si="4"/>
        <v>口腔・栄養　栄養　食事の形態（コード）</v>
      </c>
      <c r="O64" s="33" t="str">
        <f t="shared" si="5"/>
        <v>口腔・栄養　食事形態</v>
      </c>
    </row>
    <row r="65" spans="1:15" hidden="1">
      <c r="A65" s="56">
        <v>63</v>
      </c>
      <c r="B65" s="56" t="s">
        <v>267</v>
      </c>
      <c r="C65" s="56">
        <v>41</v>
      </c>
      <c r="D65" s="33" t="s">
        <v>334</v>
      </c>
      <c r="E65" s="134" t="s">
        <v>335</v>
      </c>
      <c r="F65" s="56" t="str">
        <f>VLOOKUP($B65, '外部インタフェース一覧(計算用)'!$C:$G, 2, FALSE)</f>
        <v>old</v>
      </c>
      <c r="G65" s="56" t="str">
        <f>VLOOKUP($B65, '外部インタフェース一覧(計算用)'!$C:$G, 5, FALSE)</f>
        <v>SCIENTIFIC_NURSING_CARE_PROMOTION_2024_FORM_0000_2021</v>
      </c>
      <c r="H65" s="56" t="str">
        <f t="shared" si="0"/>
        <v>SCIENTIFIC_NURSING_CARE_PROMOTION_2024_FORM_0000_2021_thickening_old</v>
      </c>
      <c r="I65" s="134" t="str">
        <f t="shared" si="1"/>
        <v>口腔・栄養　とろみ</v>
      </c>
      <c r="J65" s="56" t="str">
        <f t="shared" si="2"/>
        <v>名称変更</v>
      </c>
      <c r="K65" s="33" t="str">
        <f>IF($F65="old", INDEX('外部インタフェース一覧(計算用)'!$B$5:$C$60, MATCH(summary!$B65, '外部インタフェース一覧(計算用)'!$C$5:$C$60, 0), 1), $B65)</f>
        <v>科学的介護推進情報</v>
      </c>
      <c r="L65" s="56">
        <f t="shared" si="6"/>
        <v>41</v>
      </c>
      <c r="M65" s="33" t="str">
        <f t="shared" si="3"/>
        <v>thickening</v>
      </c>
      <c r="N65" s="33" t="str">
        <f t="shared" si="4"/>
        <v>口腔・栄養　栄養　とろみ</v>
      </c>
      <c r="O65" s="33" t="str">
        <f t="shared" si="5"/>
        <v>口腔・栄養　とろみ</v>
      </c>
    </row>
    <row r="66" spans="1:15" ht="37.5" hidden="1">
      <c r="A66" s="56">
        <v>64</v>
      </c>
      <c r="B66" s="56" t="s">
        <v>267</v>
      </c>
      <c r="C66" s="56">
        <v>42</v>
      </c>
      <c r="D66" s="33" t="s">
        <v>336</v>
      </c>
      <c r="E66" s="134" t="s">
        <v>337</v>
      </c>
      <c r="F66" s="56" t="str">
        <f>VLOOKUP($B66, '外部インタフェース一覧(計算用)'!$C:$G, 2, FALSE)</f>
        <v>old</v>
      </c>
      <c r="G66" s="56" t="str">
        <f>VLOOKUP($B66, '外部インタフェース一覧(計算用)'!$C:$G, 5, FALSE)</f>
        <v>SCIENTIFIC_NURSING_CARE_PROMOTION_2024_FORM_0000_2021</v>
      </c>
      <c r="H66" s="56" t="str">
        <f t="shared" si="0"/>
        <v>SCIENTIFIC_NURSING_CARE_PROMOTION_2024_FORM_0000_2021_dietary_intake_old</v>
      </c>
      <c r="I66" s="134" t="str">
        <f t="shared" si="1"/>
        <v>口腔・栄養　食事摂取量　全体</v>
      </c>
      <c r="J66" s="56" t="str">
        <f t="shared" si="2"/>
        <v>名称変更</v>
      </c>
      <c r="K66" s="33" t="str">
        <f>IF($F66="old", INDEX('外部インタフェース一覧(計算用)'!$B$5:$C$60, MATCH(summary!$B66, '外部インタフェース一覧(計算用)'!$C$5:$C$60, 0), 1), $B66)</f>
        <v>科学的介護推進情報</v>
      </c>
      <c r="L66" s="56">
        <f t="shared" si="6"/>
        <v>42</v>
      </c>
      <c r="M66" s="33" t="str">
        <f t="shared" si="3"/>
        <v>dietary_intake</v>
      </c>
      <c r="N66" s="33" t="str">
        <f t="shared" si="4"/>
        <v>口腔・栄養　栄養　食事摂取量（全体）</v>
      </c>
      <c r="O66" s="33" t="str">
        <f t="shared" si="5"/>
        <v>口腔・栄養　食事摂取量　全体</v>
      </c>
    </row>
    <row r="67" spans="1:15" hidden="1">
      <c r="A67" s="56">
        <v>65</v>
      </c>
      <c r="B67" s="56" t="s">
        <v>267</v>
      </c>
      <c r="C67" s="56">
        <v>43</v>
      </c>
      <c r="D67" s="33" t="s">
        <v>338</v>
      </c>
      <c r="E67" s="134" t="s">
        <v>339</v>
      </c>
      <c r="F67" s="56" t="str">
        <f>VLOOKUP($B67, '外部インタフェース一覧(計算用)'!$C:$G, 2, FALSE)</f>
        <v>old</v>
      </c>
      <c r="G67" s="56" t="str">
        <f>VLOOKUP($B67, '外部インタフェース一覧(計算用)'!$C:$G, 5, FALSE)</f>
        <v>SCIENTIFIC_NURSING_CARE_PROMOTION_2024_FORM_0000_2021</v>
      </c>
      <c r="H67" s="56" t="str">
        <f t="shared" ref="H67:H130" si="7">G67&amp;"_"&amp;D67&amp;"_"&amp;F67</f>
        <v>SCIENTIFIC_NURSING_CARE_PROMOTION_2024_FORM_0000_2021_staple_food_intake_old</v>
      </c>
      <c r="I67" s="134" t="str">
        <f t="shared" ref="I67:I130" si="8">IFERROR(INDEX($E:$H, MATCH(LEFT($H67, LEN($H67)-4)&amp;"_new", $H:$H, 0), 1), IF(F67="old", "削除", "追加"))</f>
        <v>口腔・栄養　食事摂取量　主食</v>
      </c>
      <c r="J67" s="56" t="str">
        <f t="shared" ref="J67:J130" si="9">IF(E67=I67, "一致", "名称変更")</f>
        <v>名称変更</v>
      </c>
      <c r="K67" s="33" t="str">
        <f>IF($F67="old", INDEX('外部インタフェース一覧(計算用)'!$B$5:$C$60, MATCH(summary!$B67, '外部インタフェース一覧(計算用)'!$C$5:$C$60, 0), 1), $B67)</f>
        <v>科学的介護推進情報</v>
      </c>
      <c r="L67" s="56">
        <f t="shared" si="6"/>
        <v>43</v>
      </c>
      <c r="M67" s="33" t="str">
        <f t="shared" ref="M67:M130" si="10">$D67</f>
        <v>staple_food_intake</v>
      </c>
      <c r="N67" s="33" t="str">
        <f t="shared" ref="N67:N130" si="11">IF($F67="old", $E67, $I67)</f>
        <v>口腔・栄養　栄養　主食の摂取量</v>
      </c>
      <c r="O67" s="33" t="str">
        <f t="shared" ref="O67:O130" si="12">IF($F67="old", $I67, $E67)</f>
        <v>口腔・栄養　食事摂取量　主食</v>
      </c>
    </row>
    <row r="68" spans="1:15" hidden="1">
      <c r="A68" s="56">
        <v>66</v>
      </c>
      <c r="B68" s="56" t="s">
        <v>267</v>
      </c>
      <c r="C68" s="56">
        <v>44</v>
      </c>
      <c r="D68" s="33" t="s">
        <v>340</v>
      </c>
      <c r="E68" s="134" t="s">
        <v>341</v>
      </c>
      <c r="F68" s="56" t="str">
        <f>VLOOKUP($B68, '外部インタフェース一覧(計算用)'!$C:$G, 2, FALSE)</f>
        <v>old</v>
      </c>
      <c r="G68" s="56" t="str">
        <f>VLOOKUP($B68, '外部インタフェース一覧(計算用)'!$C:$G, 5, FALSE)</f>
        <v>SCIENTIFIC_NURSING_CARE_PROMOTION_2024_FORM_0000_2021</v>
      </c>
      <c r="H68" s="56" t="str">
        <f t="shared" si="7"/>
        <v>SCIENTIFIC_NURSING_CARE_PROMOTION_2024_FORM_0000_2021_side_dish_intake_old</v>
      </c>
      <c r="I68" s="134" t="str">
        <f t="shared" si="8"/>
        <v>口腔・栄養　食事摂取量　副食</v>
      </c>
      <c r="J68" s="56" t="str">
        <f t="shared" si="9"/>
        <v>名称変更</v>
      </c>
      <c r="K68" s="33" t="str">
        <f>IF($F68="old", INDEX('外部インタフェース一覧(計算用)'!$B$5:$C$60, MATCH(summary!$B68, '外部インタフェース一覧(計算用)'!$C$5:$C$60, 0), 1), $B68)</f>
        <v>科学的介護推進情報</v>
      </c>
      <c r="L68" s="56">
        <f t="shared" ref="L68:L131" si="13">C68</f>
        <v>44</v>
      </c>
      <c r="M68" s="33" t="str">
        <f t="shared" si="10"/>
        <v>side_dish_intake</v>
      </c>
      <c r="N68" s="33" t="str">
        <f t="shared" si="11"/>
        <v>口腔・栄養　栄養　副食の摂取量</v>
      </c>
      <c r="O68" s="33" t="str">
        <f t="shared" si="12"/>
        <v>口腔・栄養　食事摂取量　副食</v>
      </c>
    </row>
    <row r="69" spans="1:15" ht="37.5" hidden="1">
      <c r="A69" s="56">
        <v>67</v>
      </c>
      <c r="B69" s="56" t="s">
        <v>267</v>
      </c>
      <c r="C69" s="56">
        <v>45</v>
      </c>
      <c r="D69" s="33" t="s">
        <v>342</v>
      </c>
      <c r="E69" s="134" t="s">
        <v>343</v>
      </c>
      <c r="F69" s="56" t="str">
        <f>VLOOKUP($B69, '外部インタフェース一覧(計算用)'!$C:$G, 2, FALSE)</f>
        <v>old</v>
      </c>
      <c r="G69" s="56" t="str">
        <f>VLOOKUP($B69, '外部インタフェース一覧(計算用)'!$C:$G, 5, FALSE)</f>
        <v>SCIENTIFIC_NURSING_CARE_PROMOTION_2024_FORM_0000_2021</v>
      </c>
      <c r="H69" s="56" t="str">
        <f t="shared" si="7"/>
        <v>SCIENTIFIC_NURSING_CARE_PROMOTION_2024_FORM_0000_2021_required_nutrients_energy_old</v>
      </c>
      <c r="I69" s="134" t="str">
        <f t="shared" si="8"/>
        <v>口腔・栄養　必要栄養量　エネルギー</v>
      </c>
      <c r="J69" s="56" t="str">
        <f t="shared" si="9"/>
        <v>名称変更</v>
      </c>
      <c r="K69" s="33" t="str">
        <f>IF($F69="old", INDEX('外部インタフェース一覧(計算用)'!$B$5:$C$60, MATCH(summary!$B69, '外部インタフェース一覧(計算用)'!$C$5:$C$60, 0), 1), $B69)</f>
        <v>科学的介護推進情報</v>
      </c>
      <c r="L69" s="56">
        <f t="shared" si="13"/>
        <v>45</v>
      </c>
      <c r="M69" s="33" t="str">
        <f t="shared" si="10"/>
        <v>required_nutrients_energy</v>
      </c>
      <c r="N69" s="33" t="str">
        <f t="shared" si="11"/>
        <v>口腔・栄養　栄養　必要栄養量_エネルギー</v>
      </c>
      <c r="O69" s="33" t="str">
        <f t="shared" si="12"/>
        <v>口腔・栄養　必要栄養量　エネルギー</v>
      </c>
    </row>
    <row r="70" spans="1:15" ht="37.5" hidden="1">
      <c r="A70" s="56">
        <v>68</v>
      </c>
      <c r="B70" s="56" t="s">
        <v>267</v>
      </c>
      <c r="C70" s="56">
        <v>46</v>
      </c>
      <c r="D70" s="33" t="s">
        <v>344</v>
      </c>
      <c r="E70" s="134" t="s">
        <v>345</v>
      </c>
      <c r="F70" s="56" t="str">
        <f>VLOOKUP($B70, '外部インタフェース一覧(計算用)'!$C:$G, 2, FALSE)</f>
        <v>old</v>
      </c>
      <c r="G70" s="56" t="str">
        <f>VLOOKUP($B70, '外部インタフェース一覧(計算用)'!$C:$G, 5, FALSE)</f>
        <v>SCIENTIFIC_NURSING_CARE_PROMOTION_2024_FORM_0000_2021</v>
      </c>
      <c r="H70" s="56" t="str">
        <f t="shared" si="7"/>
        <v>SCIENTIFIC_NURSING_CARE_PROMOTION_2024_FORM_0000_2021_required_nutrients_protein_old</v>
      </c>
      <c r="I70" s="134" t="str">
        <f t="shared" si="8"/>
        <v>口腔・栄養　必要栄養量　たんぱく質</v>
      </c>
      <c r="J70" s="56" t="str">
        <f t="shared" si="9"/>
        <v>名称変更</v>
      </c>
      <c r="K70" s="33" t="str">
        <f>IF($F70="old", INDEX('外部インタフェース一覧(計算用)'!$B$5:$C$60, MATCH(summary!$B70, '外部インタフェース一覧(計算用)'!$C$5:$C$60, 0), 1), $B70)</f>
        <v>科学的介護推進情報</v>
      </c>
      <c r="L70" s="56">
        <f t="shared" si="13"/>
        <v>46</v>
      </c>
      <c r="M70" s="33" t="str">
        <f t="shared" si="10"/>
        <v>required_nutrients_protein</v>
      </c>
      <c r="N70" s="33" t="str">
        <f t="shared" si="11"/>
        <v>口腔・栄養　栄養　必要栄養量_たんぱく質</v>
      </c>
      <c r="O70" s="33" t="str">
        <f t="shared" si="12"/>
        <v>口腔・栄養　必要栄養量　たんぱく質</v>
      </c>
    </row>
    <row r="71" spans="1:15" ht="37.5" hidden="1">
      <c r="A71" s="56">
        <v>69</v>
      </c>
      <c r="B71" s="56" t="s">
        <v>267</v>
      </c>
      <c r="C71" s="56">
        <v>47</v>
      </c>
      <c r="D71" s="33" t="s">
        <v>346</v>
      </c>
      <c r="E71" s="134" t="s">
        <v>347</v>
      </c>
      <c r="F71" s="56" t="str">
        <f>VLOOKUP($B71, '外部インタフェース一覧(計算用)'!$C:$G, 2, FALSE)</f>
        <v>old</v>
      </c>
      <c r="G71" s="56" t="str">
        <f>VLOOKUP($B71, '外部インタフェース一覧(計算用)'!$C:$G, 5, FALSE)</f>
        <v>SCIENTIFIC_NURSING_CARE_PROMOTION_2024_FORM_0000_2021</v>
      </c>
      <c r="H71" s="56" t="str">
        <f t="shared" si="7"/>
        <v>SCIENTIFIC_NURSING_CARE_PROMOTION_2024_FORM_0000_2021_provided_nutrients_energy_old</v>
      </c>
      <c r="I71" s="134" t="str">
        <f t="shared" si="8"/>
        <v>口腔・栄養　提供栄養量　エネルギー</v>
      </c>
      <c r="J71" s="56" t="str">
        <f t="shared" si="9"/>
        <v>名称変更</v>
      </c>
      <c r="K71" s="33" t="str">
        <f>IF($F71="old", INDEX('外部インタフェース一覧(計算用)'!$B$5:$C$60, MATCH(summary!$B71, '外部インタフェース一覧(計算用)'!$C$5:$C$60, 0), 1), $B71)</f>
        <v>科学的介護推進情報</v>
      </c>
      <c r="L71" s="56">
        <f t="shared" si="13"/>
        <v>47</v>
      </c>
      <c r="M71" s="33" t="str">
        <f t="shared" si="10"/>
        <v>provided_nutrients_energy</v>
      </c>
      <c r="N71" s="33" t="str">
        <f t="shared" si="11"/>
        <v>口腔・栄養　栄養　提供栄養量_エネルギー</v>
      </c>
      <c r="O71" s="33" t="str">
        <f t="shared" si="12"/>
        <v>口腔・栄養　提供栄養量　エネルギー</v>
      </c>
    </row>
    <row r="72" spans="1:15" ht="37.5" hidden="1">
      <c r="A72" s="56">
        <v>70</v>
      </c>
      <c r="B72" s="56" t="s">
        <v>267</v>
      </c>
      <c r="C72" s="56">
        <v>48</v>
      </c>
      <c r="D72" s="33" t="s">
        <v>348</v>
      </c>
      <c r="E72" s="134" t="s">
        <v>349</v>
      </c>
      <c r="F72" s="56" t="str">
        <f>VLOOKUP($B72, '外部インタフェース一覧(計算用)'!$C:$G, 2, FALSE)</f>
        <v>old</v>
      </c>
      <c r="G72" s="56" t="str">
        <f>VLOOKUP($B72, '外部インタフェース一覧(計算用)'!$C:$G, 5, FALSE)</f>
        <v>SCIENTIFIC_NURSING_CARE_PROMOTION_2024_FORM_0000_2021</v>
      </c>
      <c r="H72" s="56" t="str">
        <f t="shared" si="7"/>
        <v>SCIENTIFIC_NURSING_CARE_PROMOTION_2024_FORM_0000_2021_provided_nutrients_protein_old</v>
      </c>
      <c r="I72" s="134" t="str">
        <f t="shared" si="8"/>
        <v>口腔・栄養　提供栄養量　たんぱく質</v>
      </c>
      <c r="J72" s="56" t="str">
        <f t="shared" si="9"/>
        <v>名称変更</v>
      </c>
      <c r="K72" s="33" t="str">
        <f>IF($F72="old", INDEX('外部インタフェース一覧(計算用)'!$B$5:$C$60, MATCH(summary!$B72, '外部インタフェース一覧(計算用)'!$C$5:$C$60, 0), 1), $B72)</f>
        <v>科学的介護推進情報</v>
      </c>
      <c r="L72" s="56">
        <f t="shared" si="13"/>
        <v>48</v>
      </c>
      <c r="M72" s="33" t="str">
        <f t="shared" si="10"/>
        <v>provided_nutrients_protein</v>
      </c>
      <c r="N72" s="33" t="str">
        <f t="shared" si="11"/>
        <v>口腔・栄養　栄養　提供栄養量_たんぱく質</v>
      </c>
      <c r="O72" s="33" t="str">
        <f t="shared" si="12"/>
        <v>口腔・栄養　提供栄養量　たんぱく質</v>
      </c>
    </row>
    <row r="73" spans="1:15" ht="37.5" hidden="1">
      <c r="A73" s="56">
        <v>71</v>
      </c>
      <c r="B73" s="56" t="s">
        <v>267</v>
      </c>
      <c r="C73" s="56">
        <v>49</v>
      </c>
      <c r="D73" s="33" t="s">
        <v>350</v>
      </c>
      <c r="E73" s="134" t="s">
        <v>351</v>
      </c>
      <c r="F73" s="56" t="str">
        <f>VLOOKUP($B73, '外部インタフェース一覧(計算用)'!$C:$G, 2, FALSE)</f>
        <v>old</v>
      </c>
      <c r="G73" s="56" t="str">
        <f>VLOOKUP($B73, '外部インタフェース一覧(計算用)'!$C:$G, 5, FALSE)</f>
        <v>SCIENTIFIC_NURSING_CARE_PROMOTION_2024_FORM_0000_2021</v>
      </c>
      <c r="H73" s="56" t="str">
        <f t="shared" si="7"/>
        <v>SCIENTIFIC_NURSING_CARE_PROMOTION_2024_FORM_0000_2021_is_serum_albumin_value_old</v>
      </c>
      <c r="I73" s="134" t="str">
        <f t="shared" si="8"/>
        <v>削除</v>
      </c>
      <c r="J73" s="56" t="str">
        <f t="shared" si="9"/>
        <v>名称変更</v>
      </c>
      <c r="K73" s="56" t="str">
        <f>IF($F73="old", INDEX('外部インタフェース一覧(計算用)'!$B$5:$C$60, MATCH(summary!$B73, '外部インタフェース一覧(計算用)'!$C$5:$C$60, 0), 1), $B73)</f>
        <v>科学的介護推進情報</v>
      </c>
      <c r="L73" s="56">
        <f t="shared" si="13"/>
        <v>49</v>
      </c>
      <c r="M73" s="56" t="str">
        <f t="shared" si="10"/>
        <v>is_serum_albumin_value</v>
      </c>
      <c r="N73" s="33" t="str">
        <f t="shared" si="11"/>
        <v>口腔・栄養　栄養　血清アルブミン値_有無</v>
      </c>
      <c r="O73" s="33" t="str">
        <f t="shared" si="12"/>
        <v>削除</v>
      </c>
    </row>
    <row r="74" spans="1:15" hidden="1">
      <c r="A74" s="56">
        <v>72</v>
      </c>
      <c r="B74" s="56" t="s">
        <v>267</v>
      </c>
      <c r="C74" s="56">
        <v>50</v>
      </c>
      <c r="D74" s="33" t="s">
        <v>352</v>
      </c>
      <c r="E74" s="134" t="s">
        <v>353</v>
      </c>
      <c r="F74" s="56" t="str">
        <f>VLOOKUP($B74, '外部インタフェース一覧(計算用)'!$C:$G, 2, FALSE)</f>
        <v>old</v>
      </c>
      <c r="G74" s="56" t="str">
        <f>VLOOKUP($B74, '外部インタフェース一覧(計算用)'!$C:$G, 5, FALSE)</f>
        <v>SCIENTIFIC_NURSING_CARE_PROMOTION_2024_FORM_0000_2021</v>
      </c>
      <c r="H74" s="56" t="str">
        <f t="shared" si="7"/>
        <v>SCIENTIFIC_NURSING_CARE_PROMOTION_2024_FORM_0000_2021_serum_albumin_value_old</v>
      </c>
      <c r="I74" s="134" t="str">
        <f t="shared" si="8"/>
        <v>削除</v>
      </c>
      <c r="J74" s="56" t="str">
        <f t="shared" si="9"/>
        <v>名称変更</v>
      </c>
      <c r="K74" s="56" t="str">
        <f>IF($F74="old", INDEX('外部インタフェース一覧(計算用)'!$B$5:$C$60, MATCH(summary!$B74, '外部インタフェース一覧(計算用)'!$C$5:$C$60, 0), 1), $B74)</f>
        <v>科学的介護推進情報</v>
      </c>
      <c r="L74" s="56">
        <f t="shared" si="13"/>
        <v>50</v>
      </c>
      <c r="M74" s="56" t="str">
        <f t="shared" si="10"/>
        <v>serum_albumin_value</v>
      </c>
      <c r="N74" s="33" t="str">
        <f t="shared" si="11"/>
        <v>口腔・栄養　栄養　血清アルブミン値</v>
      </c>
      <c r="O74" s="33" t="str">
        <f t="shared" si="12"/>
        <v>削除</v>
      </c>
    </row>
    <row r="75" spans="1:15" hidden="1">
      <c r="A75" s="56">
        <v>73</v>
      </c>
      <c r="B75" s="56" t="s">
        <v>267</v>
      </c>
      <c r="C75" s="56">
        <v>51</v>
      </c>
      <c r="D75" s="33" t="s">
        <v>354</v>
      </c>
      <c r="E75" s="134" t="s">
        <v>355</v>
      </c>
      <c r="F75" s="56" t="str">
        <f>VLOOKUP($B75, '外部インタフェース一覧(計算用)'!$C:$G, 2, FALSE)</f>
        <v>old</v>
      </c>
      <c r="G75" s="56" t="str">
        <f>VLOOKUP($B75, '外部インタフェース一覧(計算用)'!$C:$G, 5, FALSE)</f>
        <v>SCIENTIFIC_NURSING_CARE_PROMOTION_2024_FORM_0000_2021</v>
      </c>
      <c r="H75" s="56" t="str">
        <f t="shared" si="7"/>
        <v>SCIENTIFIC_NURSING_CARE_PROMOTION_2024_FORM_0000_2021_bedsore_old</v>
      </c>
      <c r="I75" s="134" t="str">
        <f t="shared" si="8"/>
        <v>口腔・栄養　褥瘡</v>
      </c>
      <c r="J75" s="56" t="str">
        <f t="shared" si="9"/>
        <v>名称変更</v>
      </c>
      <c r="K75" s="33" t="str">
        <f>IF($F75="old", INDEX('外部インタフェース一覧(計算用)'!$B$5:$C$60, MATCH(summary!$B75, '外部インタフェース一覧(計算用)'!$C$5:$C$60, 0), 1), $B75)</f>
        <v>科学的介護推進情報</v>
      </c>
      <c r="L75" s="56">
        <f t="shared" si="13"/>
        <v>51</v>
      </c>
      <c r="M75" s="33" t="str">
        <f t="shared" si="10"/>
        <v>bedsore</v>
      </c>
      <c r="N75" s="33" t="str">
        <f t="shared" si="11"/>
        <v>口腔・栄養　栄養　褥瘡</v>
      </c>
      <c r="O75" s="33" t="str">
        <f t="shared" si="12"/>
        <v>口腔・栄養　褥瘡</v>
      </c>
    </row>
    <row r="76" spans="1:15" ht="37.5" hidden="1">
      <c r="A76" s="56">
        <v>74</v>
      </c>
      <c r="B76" s="56" t="s">
        <v>267</v>
      </c>
      <c r="C76" s="56">
        <v>52</v>
      </c>
      <c r="D76" s="33" t="s">
        <v>356</v>
      </c>
      <c r="E76" s="134" t="s">
        <v>357</v>
      </c>
      <c r="F76" s="56" t="str">
        <f>VLOOKUP($B76, '外部インタフェース一覧(計算用)'!$C:$G, 2, FALSE)</f>
        <v>old</v>
      </c>
      <c r="G76" s="56" t="str">
        <f>VLOOKUP($B76, '外部インタフェース一覧(計算用)'!$C:$G, 5, FALSE)</f>
        <v>SCIENTIFIC_NURSING_CARE_PROMOTION_2024_FORM_0000_2021</v>
      </c>
      <c r="H76" s="56" t="str">
        <f t="shared" si="7"/>
        <v>SCIENTIFIC_NURSING_CARE_PROMOTION_2024_FORM_0000_2021_nursing_facility_services_01_old</v>
      </c>
      <c r="I76" s="134" t="str">
        <f t="shared" si="8"/>
        <v>削除</v>
      </c>
      <c r="J76" s="56" t="str">
        <f t="shared" si="9"/>
        <v>名称変更</v>
      </c>
      <c r="K76" s="56" t="str">
        <f>IF($F76="old", INDEX('外部インタフェース一覧(計算用)'!$B$5:$C$60, MATCH(summary!$B76, '外部インタフェース一覧(計算用)'!$C$5:$C$60, 0), 1), $B76)</f>
        <v>科学的介護推進情報</v>
      </c>
      <c r="L76" s="56">
        <f t="shared" si="13"/>
        <v>52</v>
      </c>
      <c r="M76" s="56" t="str">
        <f t="shared" si="10"/>
        <v>nursing_facility_services_01</v>
      </c>
      <c r="N76" s="33" t="str">
        <f t="shared" si="11"/>
        <v>口腔・栄養　口腔　口腔の健康状態　歯・入れ歯が汚れている</v>
      </c>
      <c r="O76" s="33" t="str">
        <f t="shared" si="12"/>
        <v>削除</v>
      </c>
    </row>
    <row r="77" spans="1:15" ht="37.5" hidden="1">
      <c r="A77" s="56">
        <v>75</v>
      </c>
      <c r="B77" s="56" t="s">
        <v>267</v>
      </c>
      <c r="C77" s="56">
        <v>53</v>
      </c>
      <c r="D77" s="33" t="s">
        <v>358</v>
      </c>
      <c r="E77" s="134" t="s">
        <v>359</v>
      </c>
      <c r="F77" s="56" t="str">
        <f>VLOOKUP($B77, '外部インタフェース一覧(計算用)'!$C:$G, 2, FALSE)</f>
        <v>old</v>
      </c>
      <c r="G77" s="56" t="str">
        <f>VLOOKUP($B77, '外部インタフェース一覧(計算用)'!$C:$G, 5, FALSE)</f>
        <v>SCIENTIFIC_NURSING_CARE_PROMOTION_2024_FORM_0000_2021</v>
      </c>
      <c r="H77" s="56" t="str">
        <f t="shared" si="7"/>
        <v>SCIENTIFIC_NURSING_CARE_PROMOTION_2024_FORM_0000_2021_nursing_facility_services_02_old</v>
      </c>
      <c r="I77" s="134" t="str">
        <f t="shared" si="8"/>
        <v>削除</v>
      </c>
      <c r="J77" s="56" t="str">
        <f t="shared" si="9"/>
        <v>名称変更</v>
      </c>
      <c r="K77" s="56" t="str">
        <f>IF($F77="old", INDEX('外部インタフェース一覧(計算用)'!$B$5:$C$60, MATCH(summary!$B77, '外部インタフェース一覧(計算用)'!$C$5:$C$60, 0), 1), $B77)</f>
        <v>科学的介護推進情報</v>
      </c>
      <c r="L77" s="56">
        <f t="shared" si="13"/>
        <v>53</v>
      </c>
      <c r="M77" s="56" t="str">
        <f t="shared" si="10"/>
        <v>nursing_facility_services_02</v>
      </c>
      <c r="N77" s="33" t="str">
        <f t="shared" si="11"/>
        <v>口腔・栄養　口腔　口腔の健康状態　歯が少ないのに入れ歯を使っていない　</v>
      </c>
      <c r="O77" s="33" t="str">
        <f t="shared" si="12"/>
        <v>削除</v>
      </c>
    </row>
    <row r="78" spans="1:15" ht="37.5" hidden="1">
      <c r="A78" s="56">
        <v>76</v>
      </c>
      <c r="B78" s="56" t="s">
        <v>267</v>
      </c>
      <c r="C78" s="56">
        <v>54</v>
      </c>
      <c r="D78" s="33" t="s">
        <v>360</v>
      </c>
      <c r="E78" s="134" t="s">
        <v>361</v>
      </c>
      <c r="F78" s="56" t="str">
        <f>VLOOKUP($B78, '外部インタフェース一覧(計算用)'!$C:$G, 2, FALSE)</f>
        <v>old</v>
      </c>
      <c r="G78" s="56" t="str">
        <f>VLOOKUP($B78, '外部インタフェース一覧(計算用)'!$C:$G, 5, FALSE)</f>
        <v>SCIENTIFIC_NURSING_CARE_PROMOTION_2024_FORM_0000_2021</v>
      </c>
      <c r="H78" s="56" t="str">
        <f t="shared" si="7"/>
        <v>SCIENTIFIC_NURSING_CARE_PROMOTION_2024_FORM_0000_2021_nursing_facility_services_03_old</v>
      </c>
      <c r="I78" s="134" t="str">
        <f t="shared" si="8"/>
        <v>削除</v>
      </c>
      <c r="J78" s="56" t="str">
        <f t="shared" si="9"/>
        <v>名称変更</v>
      </c>
      <c r="K78" s="56" t="str">
        <f>IF($F78="old", INDEX('外部インタフェース一覧(計算用)'!$B$5:$C$60, MATCH(summary!$B78, '外部インタフェース一覧(計算用)'!$C$5:$C$60, 0), 1), $B78)</f>
        <v>科学的介護推進情報</v>
      </c>
      <c r="L78" s="56">
        <f t="shared" si="13"/>
        <v>54</v>
      </c>
      <c r="M78" s="56" t="str">
        <f t="shared" si="10"/>
        <v>nursing_facility_services_03</v>
      </c>
      <c r="N78" s="33" t="str">
        <f t="shared" si="11"/>
        <v>口腔・栄養　口腔　口腔の健康状態　むせやすい</v>
      </c>
      <c r="O78" s="33" t="str">
        <f t="shared" si="12"/>
        <v>削除</v>
      </c>
    </row>
    <row r="79" spans="1:15" ht="56.25" hidden="1">
      <c r="A79" s="56">
        <v>77</v>
      </c>
      <c r="B79" s="56" t="s">
        <v>267</v>
      </c>
      <c r="C79" s="56">
        <v>55</v>
      </c>
      <c r="D79" s="33" t="s">
        <v>362</v>
      </c>
      <c r="E79" s="134" t="s">
        <v>363</v>
      </c>
      <c r="F79" s="56" t="str">
        <f>VLOOKUP($B79, '外部インタフェース一覧(計算用)'!$C:$G, 2, FALSE)</f>
        <v>old</v>
      </c>
      <c r="G79" s="56" t="str">
        <f>VLOOKUP($B79, '外部インタフェース一覧(計算用)'!$C:$G, 5, FALSE)</f>
        <v>SCIENTIFIC_NURSING_CARE_PROMOTION_2024_FORM_0000_2021</v>
      </c>
      <c r="H79" s="56" t="str">
        <f t="shared" si="7"/>
        <v>SCIENTIFIC_NURSING_CARE_PROMOTION_2024_FORM_0000_2021_visit_services_01_old</v>
      </c>
      <c r="I79" s="134" t="str">
        <f t="shared" si="8"/>
        <v>削除</v>
      </c>
      <c r="J79" s="56" t="str">
        <f t="shared" si="9"/>
        <v>名称変更</v>
      </c>
      <c r="K79" s="56" t="str">
        <f>IF($F79="old", INDEX('外部インタフェース一覧(計算用)'!$B$5:$C$60, MATCH(summary!$B79, '外部インタフェース一覧(計算用)'!$C$5:$C$60, 0), 1), $B79)</f>
        <v>科学的介護推進情報</v>
      </c>
      <c r="L79" s="56">
        <f t="shared" si="13"/>
        <v>55</v>
      </c>
      <c r="M79" s="56" t="str">
        <f t="shared" si="10"/>
        <v>visit_services_01</v>
      </c>
      <c r="N79" s="33" t="str">
        <f t="shared" si="11"/>
        <v>口腔・栄養　口腔　口腔の健康状態　硬いものを避け柔らかいものばかり食べる</v>
      </c>
      <c r="O79" s="33" t="str">
        <f t="shared" si="12"/>
        <v>削除</v>
      </c>
    </row>
    <row r="80" spans="1:15" ht="37.5" hidden="1">
      <c r="A80" s="56">
        <v>78</v>
      </c>
      <c r="B80" s="56" t="s">
        <v>267</v>
      </c>
      <c r="C80" s="56">
        <v>56</v>
      </c>
      <c r="D80" s="33" t="s">
        <v>364</v>
      </c>
      <c r="E80" s="134" t="s">
        <v>365</v>
      </c>
      <c r="F80" s="56" t="str">
        <f>VLOOKUP($B80, '外部インタフェース一覧(計算用)'!$C:$G, 2, FALSE)</f>
        <v>old</v>
      </c>
      <c r="G80" s="56" t="str">
        <f>VLOOKUP($B80, '外部インタフェース一覧(計算用)'!$C:$G, 5, FALSE)</f>
        <v>SCIENTIFIC_NURSING_CARE_PROMOTION_2024_FORM_0000_2021</v>
      </c>
      <c r="H80" s="56" t="str">
        <f t="shared" si="7"/>
        <v>SCIENTIFIC_NURSING_CARE_PROMOTION_2024_FORM_0000_2021_visit_services_02_old</v>
      </c>
      <c r="I80" s="134" t="str">
        <f t="shared" si="8"/>
        <v>削除</v>
      </c>
      <c r="J80" s="56" t="str">
        <f t="shared" si="9"/>
        <v>名称変更</v>
      </c>
      <c r="K80" s="56" t="str">
        <f>IF($F80="old", INDEX('外部インタフェース一覧(計算用)'!$B$5:$C$60, MATCH(summary!$B80, '外部インタフェース一覧(計算用)'!$C$5:$C$60, 0), 1), $B80)</f>
        <v>科学的介護推進情報</v>
      </c>
      <c r="L80" s="56">
        <f t="shared" si="13"/>
        <v>56</v>
      </c>
      <c r="M80" s="56" t="str">
        <f t="shared" si="10"/>
        <v>visit_services_02</v>
      </c>
      <c r="N80" s="33" t="str">
        <f t="shared" si="11"/>
        <v>口腔・栄養　口腔　口腔の健康状態　入れ歯を使っている</v>
      </c>
      <c r="O80" s="33" t="str">
        <f t="shared" si="12"/>
        <v>削除</v>
      </c>
    </row>
    <row r="81" spans="1:15" ht="37.5" hidden="1">
      <c r="A81" s="56">
        <v>79</v>
      </c>
      <c r="B81" s="56" t="s">
        <v>267</v>
      </c>
      <c r="C81" s="56">
        <v>57</v>
      </c>
      <c r="D81" s="33" t="s">
        <v>366</v>
      </c>
      <c r="E81" s="134" t="s">
        <v>361</v>
      </c>
      <c r="F81" s="56" t="str">
        <f>VLOOKUP($B81, '外部インタフェース一覧(計算用)'!$C:$G, 2, FALSE)</f>
        <v>old</v>
      </c>
      <c r="G81" s="56" t="str">
        <f>VLOOKUP($B81, '外部インタフェース一覧(計算用)'!$C:$G, 5, FALSE)</f>
        <v>SCIENTIFIC_NURSING_CARE_PROMOTION_2024_FORM_0000_2021</v>
      </c>
      <c r="H81" s="56" t="str">
        <f t="shared" si="7"/>
        <v>SCIENTIFIC_NURSING_CARE_PROMOTION_2024_FORM_0000_2021_visit_services_03_old</v>
      </c>
      <c r="I81" s="134" t="str">
        <f t="shared" si="8"/>
        <v>削除</v>
      </c>
      <c r="J81" s="56" t="str">
        <f t="shared" si="9"/>
        <v>名称変更</v>
      </c>
      <c r="K81" s="56" t="str">
        <f>IF($F81="old", INDEX('外部インタフェース一覧(計算用)'!$B$5:$C$60, MATCH(summary!$B81, '外部インタフェース一覧(計算用)'!$C$5:$C$60, 0), 1), $B81)</f>
        <v>科学的介護推進情報</v>
      </c>
      <c r="L81" s="56">
        <f t="shared" si="13"/>
        <v>57</v>
      </c>
      <c r="M81" s="56" t="str">
        <f t="shared" si="10"/>
        <v>visit_services_03</v>
      </c>
      <c r="N81" s="33" t="str">
        <f t="shared" si="11"/>
        <v>口腔・栄養　口腔　口腔の健康状態　むせやすい</v>
      </c>
      <c r="O81" s="33" t="str">
        <f t="shared" si="12"/>
        <v>削除</v>
      </c>
    </row>
    <row r="82" spans="1:15" ht="56.25" hidden="1">
      <c r="A82" s="56">
        <v>80</v>
      </c>
      <c r="B82" s="56" t="s">
        <v>267</v>
      </c>
      <c r="C82" s="56">
        <v>58</v>
      </c>
      <c r="D82" s="33" t="s">
        <v>367</v>
      </c>
      <c r="E82" s="134" t="s">
        <v>368</v>
      </c>
      <c r="F82" s="56" t="str">
        <f>VLOOKUP($B82, '外部インタフェース一覧(計算用)'!$C:$G, 2, FALSE)</f>
        <v>old</v>
      </c>
      <c r="G82" s="56" t="str">
        <f>VLOOKUP($B82, '外部インタフェース一覧(計算用)'!$C:$G, 5, FALSE)</f>
        <v>SCIENTIFIC_NURSING_CARE_PROMOTION_2024_FORM_0000_2021</v>
      </c>
      <c r="H82" s="56" t="str">
        <f t="shared" si="7"/>
        <v>SCIENTIFIC_NURSING_CARE_PROMOTION_2024_FORM_0000_2021_aspiration_pneumonitis_evaluate_old</v>
      </c>
      <c r="I82" s="134" t="str">
        <f t="shared" si="8"/>
        <v>削除</v>
      </c>
      <c r="J82" s="56" t="str">
        <f t="shared" si="9"/>
        <v>名称変更</v>
      </c>
      <c r="K82" s="56" t="str">
        <f>IF($F82="old", INDEX('外部インタフェース一覧(計算用)'!$B$5:$C$60, MATCH(summary!$B82, '外部インタフェース一覧(計算用)'!$C$5:$C$60, 0), 1), $B82)</f>
        <v>科学的介護推進情報</v>
      </c>
      <c r="L82" s="56">
        <f t="shared" si="13"/>
        <v>58</v>
      </c>
      <c r="M82" s="56" t="str">
        <f t="shared" si="10"/>
        <v>aspiration_pneumonitis_evaluate</v>
      </c>
      <c r="N82" s="33" t="str">
        <f t="shared" si="11"/>
        <v>口腔・栄養　口腔　誤嚥性肺炎の発症・既往　誤嚥性肺炎の発症・既往の評価日</v>
      </c>
      <c r="O82" s="33" t="str">
        <f t="shared" si="12"/>
        <v>削除</v>
      </c>
    </row>
    <row r="83" spans="1:15" ht="37.5" hidden="1">
      <c r="A83" s="56">
        <v>81</v>
      </c>
      <c r="B83" s="56" t="s">
        <v>267</v>
      </c>
      <c r="C83" s="56">
        <v>59</v>
      </c>
      <c r="D83" s="33" t="s">
        <v>369</v>
      </c>
      <c r="E83" s="134" t="s">
        <v>370</v>
      </c>
      <c r="F83" s="56" t="str">
        <f>VLOOKUP($B83, '外部インタフェース一覧(計算用)'!$C:$G, 2, FALSE)</f>
        <v>old</v>
      </c>
      <c r="G83" s="56" t="str">
        <f>VLOOKUP($B83, '外部インタフェース一覧(計算用)'!$C:$G, 5, FALSE)</f>
        <v>SCIENTIFIC_NURSING_CARE_PROMOTION_2024_FORM_0000_2021</v>
      </c>
      <c r="H83" s="56" t="str">
        <f t="shared" si="7"/>
        <v>SCIENTIFIC_NURSING_CARE_PROMOTION_2024_FORM_0000_2021_aspiration_pneumonitis_flag_old</v>
      </c>
      <c r="I83" s="134" t="str">
        <f t="shared" si="8"/>
        <v>削除</v>
      </c>
      <c r="J83" s="56" t="str">
        <f t="shared" si="9"/>
        <v>名称変更</v>
      </c>
      <c r="K83" s="56" t="str">
        <f>IF($F83="old", INDEX('外部インタフェース一覧(計算用)'!$B$5:$C$60, MATCH(summary!$B83, '外部インタフェース一覧(計算用)'!$C$5:$C$60, 0), 1), $B83)</f>
        <v>科学的介護推進情報</v>
      </c>
      <c r="L83" s="56">
        <f t="shared" si="13"/>
        <v>59</v>
      </c>
      <c r="M83" s="56" t="str">
        <f t="shared" si="10"/>
        <v>aspiration_pneumonitis_flag</v>
      </c>
      <c r="N83" s="33" t="str">
        <f t="shared" si="11"/>
        <v>口腔・栄養　口腔　誤嚥性肺炎の発症・既往　誤嚥性肺炎の発症・既往</v>
      </c>
      <c r="O83" s="33" t="str">
        <f t="shared" si="12"/>
        <v>削除</v>
      </c>
    </row>
    <row r="84" spans="1:15" ht="37.5" hidden="1">
      <c r="A84" s="56">
        <v>82</v>
      </c>
      <c r="B84" s="56" t="s">
        <v>267</v>
      </c>
      <c r="C84" s="56">
        <v>60</v>
      </c>
      <c r="D84" s="33" t="s">
        <v>371</v>
      </c>
      <c r="E84" s="134" t="s">
        <v>372</v>
      </c>
      <c r="F84" s="56" t="str">
        <f>VLOOKUP($B84, '外部インタフェース一覧(計算用)'!$C:$G, 2, FALSE)</f>
        <v>old</v>
      </c>
      <c r="G84" s="56" t="str">
        <f>VLOOKUP($B84, '外部インタフェース一覧(計算用)'!$C:$G, 5, FALSE)</f>
        <v>SCIENTIFIC_NURSING_CARE_PROMOTION_2024_FORM_0000_2021</v>
      </c>
      <c r="H84" s="56" t="str">
        <f t="shared" si="7"/>
        <v>SCIENTIFIC_NURSING_CARE_PROMOTION_2024_FORM_0000_2021_date_of_onset_01_old</v>
      </c>
      <c r="I84" s="134" t="str">
        <f t="shared" si="8"/>
        <v>削除</v>
      </c>
      <c r="J84" s="56" t="str">
        <f t="shared" si="9"/>
        <v>名称変更</v>
      </c>
      <c r="K84" s="56" t="str">
        <f>IF($F84="old", INDEX('外部インタフェース一覧(計算用)'!$B$5:$C$60, MATCH(summary!$B84, '外部インタフェース一覧(計算用)'!$C$5:$C$60, 0), 1), $B84)</f>
        <v>科学的介護推進情報</v>
      </c>
      <c r="L84" s="56">
        <f t="shared" si="13"/>
        <v>60</v>
      </c>
      <c r="M84" s="56" t="str">
        <f t="shared" si="10"/>
        <v>date_of_onset_01</v>
      </c>
      <c r="N84" s="33" t="str">
        <f t="shared" si="11"/>
        <v>口腔・栄養　口腔　誤嚥性肺炎の発症・既往　発症日(1)</v>
      </c>
      <c r="O84" s="33" t="str">
        <f t="shared" si="12"/>
        <v>削除</v>
      </c>
    </row>
    <row r="85" spans="1:15" ht="37.5" hidden="1">
      <c r="A85" s="56">
        <v>83</v>
      </c>
      <c r="B85" s="56" t="s">
        <v>267</v>
      </c>
      <c r="C85" s="56">
        <v>61</v>
      </c>
      <c r="D85" s="33" t="s">
        <v>373</v>
      </c>
      <c r="E85" s="134" t="s">
        <v>374</v>
      </c>
      <c r="F85" s="56" t="str">
        <f>VLOOKUP($B85, '外部インタフェース一覧(計算用)'!$C:$G, 2, FALSE)</f>
        <v>old</v>
      </c>
      <c r="G85" s="56" t="str">
        <f>VLOOKUP($B85, '外部インタフェース一覧(計算用)'!$C:$G, 5, FALSE)</f>
        <v>SCIENTIFIC_NURSING_CARE_PROMOTION_2024_FORM_0000_2021</v>
      </c>
      <c r="H85" s="56" t="str">
        <f t="shared" si="7"/>
        <v>SCIENTIFIC_NURSING_CARE_PROMOTION_2024_FORM_0000_2021_date_of_onset_02_old</v>
      </c>
      <c r="I85" s="134" t="str">
        <f t="shared" si="8"/>
        <v>削除</v>
      </c>
      <c r="J85" s="56" t="str">
        <f t="shared" si="9"/>
        <v>名称変更</v>
      </c>
      <c r="K85" s="56" t="str">
        <f>IF($F85="old", INDEX('外部インタフェース一覧(計算用)'!$B$5:$C$60, MATCH(summary!$B85, '外部インタフェース一覧(計算用)'!$C$5:$C$60, 0), 1), $B85)</f>
        <v>科学的介護推進情報</v>
      </c>
      <c r="L85" s="56">
        <f t="shared" si="13"/>
        <v>61</v>
      </c>
      <c r="M85" s="56" t="str">
        <f t="shared" si="10"/>
        <v>date_of_onset_02</v>
      </c>
      <c r="N85" s="33" t="str">
        <f t="shared" si="11"/>
        <v>口腔・栄養　口腔　誤嚥性肺炎の発症・既往　発症日(2)</v>
      </c>
      <c r="O85" s="33" t="str">
        <f t="shared" si="12"/>
        <v>削除</v>
      </c>
    </row>
    <row r="86" spans="1:15" ht="37.5" hidden="1">
      <c r="A86" s="56">
        <v>84</v>
      </c>
      <c r="B86" s="56" t="s">
        <v>267</v>
      </c>
      <c r="C86" s="56">
        <v>62</v>
      </c>
      <c r="D86" s="33" t="s">
        <v>375</v>
      </c>
      <c r="E86" s="134" t="s">
        <v>376</v>
      </c>
      <c r="F86" s="56" t="str">
        <f>VLOOKUP($B86, '外部インタフェース一覧(計算用)'!$C:$G, 2, FALSE)</f>
        <v>old</v>
      </c>
      <c r="G86" s="56" t="str">
        <f>VLOOKUP($B86, '外部インタフェース一覧(計算用)'!$C:$G, 5, FALSE)</f>
        <v>SCIENTIFIC_NURSING_CARE_PROMOTION_2024_FORM_0000_2021</v>
      </c>
      <c r="H86" s="56" t="str">
        <f t="shared" si="7"/>
        <v>SCIENTIFIC_NURSING_CARE_PROMOTION_2024_FORM_0000_2021_date_of_onset_03_old</v>
      </c>
      <c r="I86" s="134" t="str">
        <f t="shared" si="8"/>
        <v>削除</v>
      </c>
      <c r="J86" s="56" t="str">
        <f t="shared" si="9"/>
        <v>名称変更</v>
      </c>
      <c r="K86" s="56" t="str">
        <f>IF($F86="old", INDEX('外部インタフェース一覧(計算用)'!$B$5:$C$60, MATCH(summary!$B86, '外部インタフェース一覧(計算用)'!$C$5:$C$60, 0), 1), $B86)</f>
        <v>科学的介護推進情報</v>
      </c>
      <c r="L86" s="56">
        <f t="shared" si="13"/>
        <v>62</v>
      </c>
      <c r="M86" s="56" t="str">
        <f t="shared" si="10"/>
        <v>date_of_onset_03</v>
      </c>
      <c r="N86" s="33" t="str">
        <f t="shared" si="11"/>
        <v>口腔・栄養　口腔　誤嚥性肺炎の発症・既往　発症日(3)</v>
      </c>
      <c r="O86" s="33" t="str">
        <f t="shared" si="12"/>
        <v>削除</v>
      </c>
    </row>
    <row r="87" spans="1:15" ht="37.5" hidden="1">
      <c r="A87" s="56">
        <v>85</v>
      </c>
      <c r="B87" s="56" t="s">
        <v>267</v>
      </c>
      <c r="C87" s="56">
        <v>63</v>
      </c>
      <c r="D87" s="33" t="s">
        <v>377</v>
      </c>
      <c r="E87" s="134" t="s">
        <v>378</v>
      </c>
      <c r="F87" s="56" t="str">
        <f>VLOOKUP($B87, '外部インタフェース一覧(計算用)'!$C:$G, 2, FALSE)</f>
        <v>old</v>
      </c>
      <c r="G87" s="56" t="str">
        <f>VLOOKUP($B87, '外部インタフェース一覧(計算用)'!$C:$G, 5, FALSE)</f>
        <v>SCIENTIFIC_NURSING_CARE_PROMOTION_2024_FORM_0000_2021</v>
      </c>
      <c r="H87" s="56" t="str">
        <f t="shared" si="7"/>
        <v>SCIENTIFIC_NURSING_CARE_PROMOTION_2024_FORM_0000_2021_date_of_onset_04_old</v>
      </c>
      <c r="I87" s="134" t="str">
        <f t="shared" si="8"/>
        <v>削除</v>
      </c>
      <c r="J87" s="56" t="str">
        <f t="shared" si="9"/>
        <v>名称変更</v>
      </c>
      <c r="K87" s="56" t="str">
        <f>IF($F87="old", INDEX('外部インタフェース一覧(計算用)'!$B$5:$C$60, MATCH(summary!$B87, '外部インタフェース一覧(計算用)'!$C$5:$C$60, 0), 1), $B87)</f>
        <v>科学的介護推進情報</v>
      </c>
      <c r="L87" s="56">
        <f t="shared" si="13"/>
        <v>63</v>
      </c>
      <c r="M87" s="56" t="str">
        <f t="shared" si="10"/>
        <v>date_of_onset_04</v>
      </c>
      <c r="N87" s="33" t="str">
        <f t="shared" si="11"/>
        <v>口腔・栄養　口腔　誤嚥性肺炎の発症・既往　発症日(4)</v>
      </c>
      <c r="O87" s="33" t="str">
        <f t="shared" si="12"/>
        <v>削除</v>
      </c>
    </row>
    <row r="88" spans="1:15" ht="37.5" hidden="1">
      <c r="A88" s="56">
        <v>86</v>
      </c>
      <c r="B88" s="56" t="s">
        <v>267</v>
      </c>
      <c r="C88" s="56">
        <v>64</v>
      </c>
      <c r="D88" s="33" t="s">
        <v>379</v>
      </c>
      <c r="E88" s="134" t="s">
        <v>380</v>
      </c>
      <c r="F88" s="56" t="str">
        <f>VLOOKUP($B88, '外部インタフェース一覧(計算用)'!$C:$G, 2, FALSE)</f>
        <v>old</v>
      </c>
      <c r="G88" s="56" t="str">
        <f>VLOOKUP($B88, '外部インタフェース一覧(計算用)'!$C:$G, 5, FALSE)</f>
        <v>SCIENTIFIC_NURSING_CARE_PROMOTION_2024_FORM_0000_2021</v>
      </c>
      <c r="H88" s="56" t="str">
        <f t="shared" si="7"/>
        <v>SCIENTIFIC_NURSING_CARE_PROMOTION_2024_FORM_0000_2021_date_of_onset_05_old</v>
      </c>
      <c r="I88" s="134" t="str">
        <f t="shared" si="8"/>
        <v>削除</v>
      </c>
      <c r="J88" s="56" t="str">
        <f t="shared" si="9"/>
        <v>名称変更</v>
      </c>
      <c r="K88" s="56" t="str">
        <f>IF($F88="old", INDEX('外部インタフェース一覧(計算用)'!$B$5:$C$60, MATCH(summary!$B88, '外部インタフェース一覧(計算用)'!$C$5:$C$60, 0), 1), $B88)</f>
        <v>科学的介護推進情報</v>
      </c>
      <c r="L88" s="56">
        <f t="shared" si="13"/>
        <v>64</v>
      </c>
      <c r="M88" s="56" t="str">
        <f t="shared" si="10"/>
        <v>date_of_onset_05</v>
      </c>
      <c r="N88" s="33" t="str">
        <f t="shared" si="11"/>
        <v>口腔・栄養　口腔　誤嚥性肺炎の発症・既往　発症日(5)</v>
      </c>
      <c r="O88" s="33" t="str">
        <f t="shared" si="12"/>
        <v>削除</v>
      </c>
    </row>
    <row r="89" spans="1:15" ht="37.5" hidden="1">
      <c r="A89" s="56">
        <v>87</v>
      </c>
      <c r="B89" s="56" t="s">
        <v>267</v>
      </c>
      <c r="C89" s="56">
        <v>65</v>
      </c>
      <c r="D89" s="33" t="s">
        <v>381</v>
      </c>
      <c r="E89" s="134" t="s">
        <v>382</v>
      </c>
      <c r="F89" s="56" t="str">
        <f>VLOOKUP($B89, '外部インタフェース一覧(計算用)'!$C:$G, 2, FALSE)</f>
        <v>old</v>
      </c>
      <c r="G89" s="56" t="str">
        <f>VLOOKUP($B89, '外部インタフェース一覧(計算用)'!$C:$G, 5, FALSE)</f>
        <v>SCIENTIFIC_NURSING_CARE_PROMOTION_2024_FORM_0000_2021</v>
      </c>
      <c r="H89" s="56" t="str">
        <f t="shared" si="7"/>
        <v>SCIENTIFIC_NURSING_CARE_PROMOTION_2024_FORM_0000_2021_diagnosis_of_dementia_flag_old</v>
      </c>
      <c r="I89" s="134" t="str">
        <f t="shared" si="8"/>
        <v>削除</v>
      </c>
      <c r="J89" s="56" t="str">
        <f t="shared" si="9"/>
        <v>名称変更</v>
      </c>
      <c r="K89" s="56" t="str">
        <f>IF($F89="old", INDEX('外部インタフェース一覧(計算用)'!$B$5:$C$60, MATCH(summary!$B89, '外部インタフェース一覧(計算用)'!$C$5:$C$60, 0), 1), $B89)</f>
        <v>科学的介護推進情報</v>
      </c>
      <c r="L89" s="56">
        <f t="shared" si="13"/>
        <v>65</v>
      </c>
      <c r="M89" s="56" t="str">
        <f t="shared" si="10"/>
        <v>diagnosis_of_dementia_flag</v>
      </c>
      <c r="N89" s="33" t="str">
        <f t="shared" si="11"/>
        <v>認知症　認知症の診断の有無</v>
      </c>
      <c r="O89" s="33" t="str">
        <f t="shared" si="12"/>
        <v>削除</v>
      </c>
    </row>
    <row r="90" spans="1:15" ht="37.5" hidden="1">
      <c r="A90" s="56">
        <v>88</v>
      </c>
      <c r="B90" s="56" t="s">
        <v>267</v>
      </c>
      <c r="C90" s="56">
        <v>66</v>
      </c>
      <c r="D90" s="33" t="s">
        <v>383</v>
      </c>
      <c r="E90" s="134" t="s">
        <v>384</v>
      </c>
      <c r="F90" s="56" t="str">
        <f>VLOOKUP($B90, '外部インタフェース一覧(計算用)'!$C:$G, 2, FALSE)</f>
        <v>old</v>
      </c>
      <c r="G90" s="56" t="str">
        <f>VLOOKUP($B90, '外部インタフェース一覧(計算用)'!$C:$G, 5, FALSE)</f>
        <v>SCIENTIFIC_NURSING_CARE_PROMOTION_2024_FORM_0000_2021</v>
      </c>
      <c r="H90" s="56" t="str">
        <f t="shared" si="7"/>
        <v>SCIENTIFIC_NURSING_CARE_PROMOTION_2024_FORM_0000_2021_diagnosis_of_dementia_date_old</v>
      </c>
      <c r="I90" s="134" t="str">
        <f t="shared" si="8"/>
        <v>削除</v>
      </c>
      <c r="J90" s="56" t="str">
        <f t="shared" si="9"/>
        <v>名称変更</v>
      </c>
      <c r="K90" s="56" t="str">
        <f>IF($F90="old", INDEX('外部インタフェース一覧(計算用)'!$B$5:$C$60, MATCH(summary!$B90, '外部インタフェース一覧(計算用)'!$C$5:$C$60, 0), 1), $B90)</f>
        <v>科学的介護推進情報</v>
      </c>
      <c r="L90" s="56">
        <f t="shared" si="13"/>
        <v>66</v>
      </c>
      <c r="M90" s="56" t="str">
        <f t="shared" si="10"/>
        <v>diagnosis_of_dementia_date</v>
      </c>
      <c r="N90" s="33" t="str">
        <f t="shared" si="11"/>
        <v>認知症　診断日</v>
      </c>
      <c r="O90" s="33" t="str">
        <f t="shared" si="12"/>
        <v>削除</v>
      </c>
    </row>
    <row r="91" spans="1:15" ht="37.5" hidden="1">
      <c r="A91" s="56">
        <v>89</v>
      </c>
      <c r="B91" s="56" t="s">
        <v>267</v>
      </c>
      <c r="C91" s="56">
        <v>67</v>
      </c>
      <c r="D91" s="33" t="s">
        <v>385</v>
      </c>
      <c r="E91" s="134" t="s">
        <v>386</v>
      </c>
      <c r="F91" s="56" t="str">
        <f>VLOOKUP($B91, '外部インタフェース一覧(計算用)'!$C:$G, 2, FALSE)</f>
        <v>old</v>
      </c>
      <c r="G91" s="56" t="str">
        <f>VLOOKUP($B91, '外部インタフェース一覧(計算用)'!$C:$G, 5, FALSE)</f>
        <v>SCIENTIFIC_NURSING_CARE_PROMOTION_2024_FORM_0000_2021</v>
      </c>
      <c r="H91" s="56" t="str">
        <f t="shared" si="7"/>
        <v>SCIENTIFIC_NURSING_CARE_PROMOTION_2024_FORM_0000_2021_diagnosis_of_dementia_01_old</v>
      </c>
      <c r="I91" s="134" t="str">
        <f t="shared" si="8"/>
        <v>認知症　認知症の診断　アルツハイマー病</v>
      </c>
      <c r="J91" s="56" t="str">
        <f t="shared" si="9"/>
        <v>名称変更</v>
      </c>
      <c r="K91" s="33" t="str">
        <f>IF($F91="old", INDEX('外部インタフェース一覧(計算用)'!$B$5:$C$60, MATCH(summary!$B91, '外部インタフェース一覧(計算用)'!$C$5:$C$60, 0), 1), $B91)</f>
        <v>科学的介護推進情報</v>
      </c>
      <c r="L91" s="56">
        <f t="shared" si="13"/>
        <v>67</v>
      </c>
      <c r="M91" s="33" t="str">
        <f t="shared" si="10"/>
        <v>diagnosis_of_dementia_01</v>
      </c>
      <c r="N91" s="33" t="str">
        <f t="shared" si="11"/>
        <v>認知症　アルツハイマー病</v>
      </c>
      <c r="O91" s="33" t="str">
        <f t="shared" si="12"/>
        <v>認知症　認知症の診断　アルツハイマー病</v>
      </c>
    </row>
    <row r="92" spans="1:15" ht="37.5" hidden="1">
      <c r="A92" s="56">
        <v>90</v>
      </c>
      <c r="B92" s="56" t="s">
        <v>267</v>
      </c>
      <c r="C92" s="56">
        <v>68</v>
      </c>
      <c r="D92" s="33" t="s">
        <v>387</v>
      </c>
      <c r="E92" s="134" t="s">
        <v>388</v>
      </c>
      <c r="F92" s="56" t="str">
        <f>VLOOKUP($B92, '外部インタフェース一覧(計算用)'!$C:$G, 2, FALSE)</f>
        <v>old</v>
      </c>
      <c r="G92" s="56" t="str">
        <f>VLOOKUP($B92, '外部インタフェース一覧(計算用)'!$C:$G, 5, FALSE)</f>
        <v>SCIENTIFIC_NURSING_CARE_PROMOTION_2024_FORM_0000_2021</v>
      </c>
      <c r="H92" s="56" t="str">
        <f t="shared" si="7"/>
        <v>SCIENTIFIC_NURSING_CARE_PROMOTION_2024_FORM_0000_2021_diagnosis_of_dementia_02_old</v>
      </c>
      <c r="I92" s="134" t="str">
        <f t="shared" si="8"/>
        <v>認知症　認知症の診断　血管性認知症</v>
      </c>
      <c r="J92" s="56" t="str">
        <f t="shared" si="9"/>
        <v>名称変更</v>
      </c>
      <c r="K92" s="33" t="str">
        <f>IF($F92="old", INDEX('外部インタフェース一覧(計算用)'!$B$5:$C$60, MATCH(summary!$B92, '外部インタフェース一覧(計算用)'!$C$5:$C$60, 0), 1), $B92)</f>
        <v>科学的介護推進情報</v>
      </c>
      <c r="L92" s="56">
        <f t="shared" si="13"/>
        <v>68</v>
      </c>
      <c r="M92" s="33" t="str">
        <f t="shared" si="10"/>
        <v>diagnosis_of_dementia_02</v>
      </c>
      <c r="N92" s="33" t="str">
        <f t="shared" si="11"/>
        <v>認知症　血管性認知症</v>
      </c>
      <c r="O92" s="33" t="str">
        <f t="shared" si="12"/>
        <v>認知症　認知症の診断　血管性認知症</v>
      </c>
    </row>
    <row r="93" spans="1:15" ht="37.5" hidden="1">
      <c r="A93" s="56">
        <v>91</v>
      </c>
      <c r="B93" s="56" t="s">
        <v>267</v>
      </c>
      <c r="C93" s="56">
        <v>69</v>
      </c>
      <c r="D93" s="33" t="s">
        <v>389</v>
      </c>
      <c r="E93" s="134" t="s">
        <v>390</v>
      </c>
      <c r="F93" s="56" t="str">
        <f>VLOOKUP($B93, '外部インタフェース一覧(計算用)'!$C:$G, 2, FALSE)</f>
        <v>old</v>
      </c>
      <c r="G93" s="56" t="str">
        <f>VLOOKUP($B93, '外部インタフェース一覧(計算用)'!$C:$G, 5, FALSE)</f>
        <v>SCIENTIFIC_NURSING_CARE_PROMOTION_2024_FORM_0000_2021</v>
      </c>
      <c r="H93" s="56" t="str">
        <f t="shared" si="7"/>
        <v>SCIENTIFIC_NURSING_CARE_PROMOTION_2024_FORM_0000_2021_diagnosis_of_dementia_03_old</v>
      </c>
      <c r="I93" s="134" t="str">
        <f t="shared" si="8"/>
        <v>認知症　認知症の診断　レビー小体病</v>
      </c>
      <c r="J93" s="56" t="str">
        <f t="shared" si="9"/>
        <v>名称変更</v>
      </c>
      <c r="K93" s="33" t="str">
        <f>IF($F93="old", INDEX('外部インタフェース一覧(計算用)'!$B$5:$C$60, MATCH(summary!$B93, '外部インタフェース一覧(計算用)'!$C$5:$C$60, 0), 1), $B93)</f>
        <v>科学的介護推進情報</v>
      </c>
      <c r="L93" s="56">
        <f t="shared" si="13"/>
        <v>69</v>
      </c>
      <c r="M93" s="33" t="str">
        <f t="shared" si="10"/>
        <v>diagnosis_of_dementia_03</v>
      </c>
      <c r="N93" s="33" t="str">
        <f t="shared" si="11"/>
        <v>認知症　レビー小体病</v>
      </c>
      <c r="O93" s="33" t="str">
        <f t="shared" si="12"/>
        <v>認知症　認知症の診断　レビー小体病</v>
      </c>
    </row>
    <row r="94" spans="1:15" ht="37.5" hidden="1">
      <c r="A94" s="56">
        <v>92</v>
      </c>
      <c r="B94" s="56" t="s">
        <v>267</v>
      </c>
      <c r="C94" s="56">
        <v>70</v>
      </c>
      <c r="D94" s="33" t="s">
        <v>391</v>
      </c>
      <c r="E94" s="134" t="s">
        <v>392</v>
      </c>
      <c r="F94" s="56" t="str">
        <f>VLOOKUP($B94, '外部インタフェース一覧(計算用)'!$C:$G, 2, FALSE)</f>
        <v>old</v>
      </c>
      <c r="G94" s="56" t="str">
        <f>VLOOKUP($B94, '外部インタフェース一覧(計算用)'!$C:$G, 5, FALSE)</f>
        <v>SCIENTIFIC_NURSING_CARE_PROMOTION_2024_FORM_0000_2021</v>
      </c>
      <c r="H94" s="56" t="str">
        <f t="shared" si="7"/>
        <v>SCIENTIFIC_NURSING_CARE_PROMOTION_2024_FORM_0000_2021_diagnosis_of_dementia_other_old</v>
      </c>
      <c r="I94" s="134" t="str">
        <f t="shared" si="8"/>
        <v>認知症　認知症の診断　その他</v>
      </c>
      <c r="J94" s="56" t="str">
        <f t="shared" si="9"/>
        <v>名称変更</v>
      </c>
      <c r="K94" s="33" t="str">
        <f>IF($F94="old", INDEX('外部インタフェース一覧(計算用)'!$B$5:$C$60, MATCH(summary!$B94, '外部インタフェース一覧(計算用)'!$C$5:$C$60, 0), 1), $B94)</f>
        <v>科学的介護推進情報</v>
      </c>
      <c r="L94" s="56">
        <f t="shared" si="13"/>
        <v>70</v>
      </c>
      <c r="M94" s="33" t="str">
        <f t="shared" si="10"/>
        <v>diagnosis_of_dementia_other</v>
      </c>
      <c r="N94" s="33" t="str">
        <f t="shared" si="11"/>
        <v>認知症　その他</v>
      </c>
      <c r="O94" s="33" t="str">
        <f t="shared" si="12"/>
        <v>認知症　認知症の診断　その他</v>
      </c>
    </row>
    <row r="95" spans="1:15" ht="37.5" hidden="1">
      <c r="A95" s="56">
        <v>93</v>
      </c>
      <c r="B95" s="56" t="s">
        <v>267</v>
      </c>
      <c r="C95" s="56">
        <v>71</v>
      </c>
      <c r="D95" s="33" t="s">
        <v>393</v>
      </c>
      <c r="E95" s="134" t="s">
        <v>394</v>
      </c>
      <c r="F95" s="56" t="str">
        <f>VLOOKUP($B95, '外部インタフェース一覧(計算用)'!$C:$G, 2, FALSE)</f>
        <v>old</v>
      </c>
      <c r="G95" s="56" t="str">
        <f>VLOOKUP($B95, '外部インタフェース一覧(計算用)'!$C:$G, 5, FALSE)</f>
        <v>SCIENTIFIC_NURSING_CARE_PROMOTION_2024_FORM_0000_2021</v>
      </c>
      <c r="H95" s="56" t="str">
        <f t="shared" si="7"/>
        <v>SCIENTIFIC_NURSING_CARE_PROMOTION_2024_FORM_0000_2021_diagnosis_of_dementia_other_name_old</v>
      </c>
      <c r="I95" s="134" t="str">
        <f t="shared" si="8"/>
        <v>認知症　認知症の診断　その他（内容）</v>
      </c>
      <c r="J95" s="56" t="str">
        <f t="shared" si="9"/>
        <v>名称変更</v>
      </c>
      <c r="K95" s="33" t="str">
        <f>IF($F95="old", INDEX('外部インタフェース一覧(計算用)'!$B$5:$C$60, MATCH(summary!$B95, '外部インタフェース一覧(計算用)'!$C$5:$C$60, 0), 1), $B95)</f>
        <v>科学的介護推進情報</v>
      </c>
      <c r="L95" s="56">
        <f t="shared" si="13"/>
        <v>71</v>
      </c>
      <c r="M95" s="33" t="str">
        <f t="shared" si="10"/>
        <v>diagnosis_of_dementia_other_name</v>
      </c>
      <c r="N95" s="33" t="str">
        <f t="shared" si="11"/>
        <v>認知症　その他（具体的に）</v>
      </c>
      <c r="O95" s="33" t="str">
        <f t="shared" si="12"/>
        <v>認知症　認知症の診断　その他（内容）</v>
      </c>
    </row>
    <row r="96" spans="1:15" ht="56.25" hidden="1">
      <c r="A96" s="56">
        <v>94</v>
      </c>
      <c r="B96" s="56" t="s">
        <v>267</v>
      </c>
      <c r="C96" s="56">
        <v>72</v>
      </c>
      <c r="D96" s="33" t="s">
        <v>395</v>
      </c>
      <c r="E96" s="134" t="s">
        <v>396</v>
      </c>
      <c r="F96" s="56" t="str">
        <f>VLOOKUP($B96, '外部インタフェース一覧(計算用)'!$C:$G, 2, FALSE)</f>
        <v>old</v>
      </c>
      <c r="G96" s="56" t="str">
        <f>VLOOKUP($B96, '外部インタフェース一覧(計算用)'!$C:$G, 5, FALSE)</f>
        <v>SCIENTIFIC_NURSING_CARE_PROMOTION_2024_FORM_0000_2021</v>
      </c>
      <c r="H96" s="56" t="str">
        <f t="shared" si="7"/>
        <v>SCIENTIFIC_NURSING_CARE_PROMOTION_2024_FORM_0000_2021_dbd13_01_old</v>
      </c>
      <c r="I96" s="134" t="str">
        <f t="shared" si="8"/>
        <v>認知症　DBD13　忘れてしまうことが多いため，同じことを何度も聞いてしまう</v>
      </c>
      <c r="J96" s="56" t="str">
        <f t="shared" si="9"/>
        <v>名称変更</v>
      </c>
      <c r="K96" s="33" t="str">
        <f>IF($F96="old", INDEX('外部インタフェース一覧(計算用)'!$B$5:$C$60, MATCH(summary!$B96, '外部インタフェース一覧(計算用)'!$C$5:$C$60, 0), 1), $B96)</f>
        <v>科学的介護推進情報</v>
      </c>
      <c r="L96" s="56">
        <f t="shared" si="13"/>
        <v>72</v>
      </c>
      <c r="M96" s="33" t="str">
        <f t="shared" si="10"/>
        <v>dbd13_01</v>
      </c>
      <c r="N96" s="33" t="str">
        <f t="shared" si="11"/>
        <v>認知症　DBD13　同じことを何度も何度も聞く</v>
      </c>
      <c r="O96" s="33" t="str">
        <f t="shared" si="12"/>
        <v>認知症　DBD13　忘れてしまうことが多いため，同じことを何度も聞いてしまう</v>
      </c>
    </row>
    <row r="97" spans="1:15" ht="56.25" hidden="1">
      <c r="A97" s="56">
        <v>95</v>
      </c>
      <c r="B97" s="56" t="s">
        <v>267</v>
      </c>
      <c r="C97" s="56">
        <v>73</v>
      </c>
      <c r="D97" s="33" t="s">
        <v>397</v>
      </c>
      <c r="E97" s="134" t="s">
        <v>398</v>
      </c>
      <c r="F97" s="56" t="str">
        <f>VLOOKUP($B97, '外部インタフェース一覧(計算用)'!$C:$G, 2, FALSE)</f>
        <v>old</v>
      </c>
      <c r="G97" s="56" t="str">
        <f>VLOOKUP($B97, '外部インタフェース一覧(計算用)'!$C:$G, 5, FALSE)</f>
        <v>SCIENTIFIC_NURSING_CARE_PROMOTION_2024_FORM_0000_2021</v>
      </c>
      <c r="H97" s="56" t="str">
        <f t="shared" si="7"/>
        <v>SCIENTIFIC_NURSING_CARE_PROMOTION_2024_FORM_0000_2021_dbd13_02_old</v>
      </c>
      <c r="I97" s="134" t="str">
        <f t="shared" si="8"/>
        <v>認知症　DBD13　よく物をなくしたり，置場所を間違えたりする</v>
      </c>
      <c r="J97" s="56" t="str">
        <f t="shared" si="9"/>
        <v>名称変更</v>
      </c>
      <c r="K97" s="33" t="str">
        <f>IF($F97="old", INDEX('外部インタフェース一覧(計算用)'!$B$5:$C$60, MATCH(summary!$B97, '外部インタフェース一覧(計算用)'!$C$5:$C$60, 0), 1), $B97)</f>
        <v>科学的介護推進情報</v>
      </c>
      <c r="L97" s="56">
        <f t="shared" si="13"/>
        <v>73</v>
      </c>
      <c r="M97" s="33" t="str">
        <f t="shared" si="10"/>
        <v>dbd13_02</v>
      </c>
      <c r="N97" s="33" t="str">
        <f t="shared" si="11"/>
        <v>認知症　DBD13　よく物をなくしたり、置き場所を間違えたり、隠したりする</v>
      </c>
      <c r="O97" s="33" t="str">
        <f t="shared" si="12"/>
        <v>認知症　DBD13　よく物をなくしたり，置場所を間違えたりする</v>
      </c>
    </row>
    <row r="98" spans="1:15" ht="37.5" hidden="1">
      <c r="A98" s="56">
        <v>96</v>
      </c>
      <c r="B98" s="56" t="s">
        <v>267</v>
      </c>
      <c r="C98" s="56">
        <v>74</v>
      </c>
      <c r="D98" s="33" t="s">
        <v>399</v>
      </c>
      <c r="E98" s="134" t="s">
        <v>400</v>
      </c>
      <c r="F98" s="56" t="str">
        <f>VLOOKUP($B98, '外部インタフェース一覧(計算用)'!$C:$G, 2, FALSE)</f>
        <v>old</v>
      </c>
      <c r="G98" s="56" t="str">
        <f>VLOOKUP($B98, '外部インタフェース一覧(計算用)'!$C:$G, 5, FALSE)</f>
        <v>SCIENTIFIC_NURSING_CARE_PROMOTION_2024_FORM_0000_2021</v>
      </c>
      <c r="H98" s="56" t="str">
        <f t="shared" si="7"/>
        <v>SCIENTIFIC_NURSING_CARE_PROMOTION_2024_FORM_0000_2021_dbd13_03_old</v>
      </c>
      <c r="I98" s="134" t="str">
        <f t="shared" si="8"/>
        <v>認知症　DBD13　日常的な物事に関心を持てない</v>
      </c>
      <c r="J98" s="56" t="str">
        <f t="shared" si="9"/>
        <v>名称変更</v>
      </c>
      <c r="K98" s="33" t="str">
        <f>IF($F98="old", INDEX('外部インタフェース一覧(計算用)'!$B$5:$C$60, MATCH(summary!$B98, '外部インタフェース一覧(計算用)'!$C$5:$C$60, 0), 1), $B98)</f>
        <v>科学的介護推進情報</v>
      </c>
      <c r="L98" s="56">
        <f t="shared" si="13"/>
        <v>74</v>
      </c>
      <c r="M98" s="33" t="str">
        <f t="shared" si="10"/>
        <v>dbd13_03</v>
      </c>
      <c r="N98" s="33" t="str">
        <f t="shared" si="11"/>
        <v>認知症　DBD13　日常的な物事に関心を示さない</v>
      </c>
      <c r="O98" s="33" t="str">
        <f t="shared" si="12"/>
        <v>認知症　DBD13　日常的な物事に関心を持てない</v>
      </c>
    </row>
    <row r="99" spans="1:15" ht="37.5" hidden="1">
      <c r="A99" s="56">
        <v>97</v>
      </c>
      <c r="B99" s="56" t="s">
        <v>267</v>
      </c>
      <c r="C99" s="56">
        <v>75</v>
      </c>
      <c r="D99" s="33" t="s">
        <v>401</v>
      </c>
      <c r="E99" s="134" t="s">
        <v>402</v>
      </c>
      <c r="F99" s="56" t="str">
        <f>VLOOKUP($B99, '外部インタフェース一覧(計算用)'!$C:$G, 2, FALSE)</f>
        <v>old</v>
      </c>
      <c r="G99" s="56" t="str">
        <f>VLOOKUP($B99, '外部インタフェース一覧(計算用)'!$C:$G, 5, FALSE)</f>
        <v>SCIENTIFIC_NURSING_CARE_PROMOTION_2024_FORM_0000_2021</v>
      </c>
      <c r="H99" s="56" t="str">
        <f t="shared" si="7"/>
        <v>SCIENTIFIC_NURSING_CARE_PROMOTION_2024_FORM_0000_2021_dbd13_04_old</v>
      </c>
      <c r="I99" s="134" t="str">
        <f t="shared" si="8"/>
        <v>認知症　DBD13　特別な理由がないのに夜中に起きて布団から出てしまう</v>
      </c>
      <c r="J99" s="56" t="str">
        <f t="shared" si="9"/>
        <v>名称変更</v>
      </c>
      <c r="K99" s="33" t="str">
        <f>IF($F99="old", INDEX('外部インタフェース一覧(計算用)'!$B$5:$C$60, MATCH(summary!$B99, '外部インタフェース一覧(計算用)'!$C$5:$C$60, 0), 1), $B99)</f>
        <v>科学的介護推進情報</v>
      </c>
      <c r="L99" s="56">
        <f t="shared" si="13"/>
        <v>75</v>
      </c>
      <c r="M99" s="33" t="str">
        <f t="shared" si="10"/>
        <v>dbd13_04</v>
      </c>
      <c r="N99" s="33" t="str">
        <f t="shared" si="11"/>
        <v>認知症　DBD13　特別な事情がないのに夜中起き出す</v>
      </c>
      <c r="O99" s="33" t="str">
        <f t="shared" si="12"/>
        <v>認知症　DBD13　特別な理由がないのに夜中に起きて布団から出てしまう</v>
      </c>
    </row>
    <row r="100" spans="1:15" ht="56.25" hidden="1">
      <c r="A100" s="56">
        <v>98</v>
      </c>
      <c r="B100" s="56" t="s">
        <v>267</v>
      </c>
      <c r="C100" s="56">
        <v>76</v>
      </c>
      <c r="D100" s="33" t="s">
        <v>403</v>
      </c>
      <c r="E100" s="134" t="s">
        <v>404</v>
      </c>
      <c r="F100" s="56" t="str">
        <f>VLOOKUP($B100, '外部インタフェース一覧(計算用)'!$C:$G, 2, FALSE)</f>
        <v>old</v>
      </c>
      <c r="G100" s="56" t="str">
        <f>VLOOKUP($B100, '外部インタフェース一覧(計算用)'!$C:$G, 5, FALSE)</f>
        <v>SCIENTIFIC_NURSING_CARE_PROMOTION_2024_FORM_0000_2021</v>
      </c>
      <c r="H100" s="56" t="str">
        <f t="shared" si="7"/>
        <v>SCIENTIFIC_NURSING_CARE_PROMOTION_2024_FORM_0000_2021_dbd13_05_old</v>
      </c>
      <c r="I100" s="134" t="str">
        <f t="shared" si="8"/>
        <v>認知症　DBD13　他人が納得できる根拠がない状況で，他人に文句を言ってしまう</v>
      </c>
      <c r="J100" s="56" t="str">
        <f t="shared" si="9"/>
        <v>名称変更</v>
      </c>
      <c r="K100" s="33" t="str">
        <f>IF($F100="old", INDEX('外部インタフェース一覧(計算用)'!$B$5:$C$60, MATCH(summary!$B100, '外部インタフェース一覧(計算用)'!$C$5:$C$60, 0), 1), $B100)</f>
        <v>科学的介護推進情報</v>
      </c>
      <c r="L100" s="56">
        <f t="shared" si="13"/>
        <v>76</v>
      </c>
      <c r="M100" s="33" t="str">
        <f t="shared" si="10"/>
        <v>dbd13_05</v>
      </c>
      <c r="N100" s="33" t="str">
        <f t="shared" si="11"/>
        <v>認知症　DBD13　特別な根拠もないのに人に言いがかりをつける</v>
      </c>
      <c r="O100" s="33" t="str">
        <f t="shared" si="12"/>
        <v>認知症　DBD13　他人が納得できる根拠がない状況で，他人に文句を言ってしまう</v>
      </c>
    </row>
    <row r="101" spans="1:15" ht="37.5" hidden="1">
      <c r="A101" s="56">
        <v>99</v>
      </c>
      <c r="B101" s="56" t="s">
        <v>267</v>
      </c>
      <c r="C101" s="56">
        <v>77</v>
      </c>
      <c r="D101" s="33" t="s">
        <v>405</v>
      </c>
      <c r="E101" s="134" t="s">
        <v>406</v>
      </c>
      <c r="F101" s="56" t="str">
        <f>VLOOKUP($B101, '外部インタフェース一覧(計算用)'!$C:$G, 2, FALSE)</f>
        <v>old</v>
      </c>
      <c r="G101" s="56" t="str">
        <f>VLOOKUP($B101, '外部インタフェース一覧(計算用)'!$C:$G, 5, FALSE)</f>
        <v>SCIENTIFIC_NURSING_CARE_PROMOTION_2024_FORM_0000_2021</v>
      </c>
      <c r="H101" s="56" t="str">
        <f t="shared" si="7"/>
        <v>SCIENTIFIC_NURSING_CARE_PROMOTION_2024_FORM_0000_2021_dbd13_06_old</v>
      </c>
      <c r="I101" s="134" t="str">
        <f t="shared" si="8"/>
        <v>認知症　DBD13　昼間，寝ていることが多い</v>
      </c>
      <c r="J101" s="56" t="str">
        <f t="shared" si="9"/>
        <v>名称変更</v>
      </c>
      <c r="K101" s="33" t="str">
        <f>IF($F101="old", INDEX('外部インタフェース一覧(計算用)'!$B$5:$C$60, MATCH(summary!$B101, '外部インタフェース一覧(計算用)'!$C$5:$C$60, 0), 1), $B101)</f>
        <v>科学的介護推進情報</v>
      </c>
      <c r="L101" s="56">
        <f t="shared" si="13"/>
        <v>77</v>
      </c>
      <c r="M101" s="33" t="str">
        <f t="shared" si="10"/>
        <v>dbd13_06</v>
      </c>
      <c r="N101" s="33" t="str">
        <f t="shared" si="11"/>
        <v>認知症　DBD13　昼間、寝てばかりいる</v>
      </c>
      <c r="O101" s="33" t="str">
        <f t="shared" si="12"/>
        <v>認知症　DBD13　昼間，寝ていることが多い</v>
      </c>
    </row>
    <row r="102" spans="1:15" ht="37.5" hidden="1">
      <c r="A102" s="56">
        <v>100</v>
      </c>
      <c r="B102" s="56" t="s">
        <v>267</v>
      </c>
      <c r="C102" s="56">
        <v>78</v>
      </c>
      <c r="D102" s="33" t="s">
        <v>407</v>
      </c>
      <c r="E102" s="134" t="s">
        <v>408</v>
      </c>
      <c r="F102" s="56" t="str">
        <f>VLOOKUP($B102, '外部インタフェース一覧(計算用)'!$C:$G, 2, FALSE)</f>
        <v>old</v>
      </c>
      <c r="G102" s="56" t="str">
        <f>VLOOKUP($B102, '外部インタフェース一覧(計算用)'!$C:$G, 5, FALSE)</f>
        <v>SCIENTIFIC_NURSING_CARE_PROMOTION_2024_FORM_0000_2021</v>
      </c>
      <c r="H102" s="56" t="str">
        <f t="shared" si="7"/>
        <v>SCIENTIFIC_NURSING_CARE_PROMOTION_2024_FORM_0000_2021_dbd13_07_old</v>
      </c>
      <c r="I102" s="134" t="str">
        <f t="shared" si="8"/>
        <v>認知症　DBD13　過度に歩き回ることが多い</v>
      </c>
      <c r="J102" s="56" t="str">
        <f t="shared" si="9"/>
        <v>名称変更</v>
      </c>
      <c r="K102" s="33" t="str">
        <f>IF($F102="old", INDEX('外部インタフェース一覧(計算用)'!$B$5:$C$60, MATCH(summary!$B102, '外部インタフェース一覧(計算用)'!$C$5:$C$60, 0), 1), $B102)</f>
        <v>科学的介護推進情報</v>
      </c>
      <c r="L102" s="56">
        <f t="shared" si="13"/>
        <v>78</v>
      </c>
      <c r="M102" s="33" t="str">
        <f t="shared" si="10"/>
        <v>dbd13_07</v>
      </c>
      <c r="N102" s="33" t="str">
        <f t="shared" si="11"/>
        <v>認知症　DBD13　やたらに歩きまわる</v>
      </c>
      <c r="O102" s="33" t="str">
        <f t="shared" si="12"/>
        <v>認知症　DBD13　過度に歩き回ることが多い</v>
      </c>
    </row>
    <row r="103" spans="1:15" ht="37.5" hidden="1">
      <c r="A103" s="56">
        <v>101</v>
      </c>
      <c r="B103" s="56" t="s">
        <v>267</v>
      </c>
      <c r="C103" s="56">
        <v>79</v>
      </c>
      <c r="D103" s="33" t="s">
        <v>409</v>
      </c>
      <c r="E103" s="134" t="s">
        <v>410</v>
      </c>
      <c r="F103" s="56" t="str">
        <f>VLOOKUP($B103, '外部インタフェース一覧(計算用)'!$C:$G, 2, FALSE)</f>
        <v>old</v>
      </c>
      <c r="G103" s="56" t="str">
        <f>VLOOKUP($B103, '外部インタフェース一覧(計算用)'!$C:$G, 5, FALSE)</f>
        <v>SCIENTIFIC_NURSING_CARE_PROMOTION_2024_FORM_0000_2021</v>
      </c>
      <c r="H103" s="56" t="str">
        <f t="shared" si="7"/>
        <v>SCIENTIFIC_NURSING_CARE_PROMOTION_2024_FORM_0000_2021_dbd13_08_old</v>
      </c>
      <c r="I103" s="134" t="str">
        <f t="shared" si="8"/>
        <v>認知症　DBD13　同じ動作を何回も繰り返してしまう</v>
      </c>
      <c r="J103" s="56" t="str">
        <f t="shared" si="9"/>
        <v>名称変更</v>
      </c>
      <c r="K103" s="33" t="str">
        <f>IF($F103="old", INDEX('外部インタフェース一覧(計算用)'!$B$5:$C$60, MATCH(summary!$B103, '外部インタフェース一覧(計算用)'!$C$5:$C$60, 0), 1), $B103)</f>
        <v>科学的介護推進情報</v>
      </c>
      <c r="L103" s="56">
        <f t="shared" si="13"/>
        <v>79</v>
      </c>
      <c r="M103" s="33" t="str">
        <f t="shared" si="10"/>
        <v>dbd13_08</v>
      </c>
      <c r="N103" s="33" t="str">
        <f t="shared" si="11"/>
        <v>認知症　DBD13　同じ動作をいつまでも繰り返す</v>
      </c>
      <c r="O103" s="33" t="str">
        <f t="shared" si="12"/>
        <v>認知症　DBD13　同じ動作を何回も繰り返してしまう</v>
      </c>
    </row>
    <row r="104" spans="1:15" ht="37.5" hidden="1">
      <c r="A104" s="56">
        <v>102</v>
      </c>
      <c r="B104" s="56" t="s">
        <v>267</v>
      </c>
      <c r="C104" s="56">
        <v>80</v>
      </c>
      <c r="D104" s="33" t="s">
        <v>411</v>
      </c>
      <c r="E104" s="134" t="s">
        <v>412</v>
      </c>
      <c r="F104" s="56" t="str">
        <f>VLOOKUP($B104, '外部インタフェース一覧(計算用)'!$C:$G, 2, FALSE)</f>
        <v>old</v>
      </c>
      <c r="G104" s="56" t="str">
        <f>VLOOKUP($B104, '外部インタフェース一覧(計算用)'!$C:$G, 5, FALSE)</f>
        <v>SCIENTIFIC_NURSING_CARE_PROMOTION_2024_FORM_0000_2021</v>
      </c>
      <c r="H104" s="56" t="str">
        <f t="shared" si="7"/>
        <v>SCIENTIFIC_NURSING_CARE_PROMOTION_2024_FORM_0000_2021_dbd13_09_old</v>
      </c>
      <c r="I104" s="134" t="str">
        <f t="shared" si="8"/>
        <v>認知症　DBD13　荒い口調で相手を責めるような言葉を出してしまう</v>
      </c>
      <c r="J104" s="56" t="str">
        <f t="shared" si="9"/>
        <v>名称変更</v>
      </c>
      <c r="K104" s="33" t="str">
        <f>IF($F104="old", INDEX('外部インタフェース一覧(計算用)'!$B$5:$C$60, MATCH(summary!$B104, '外部インタフェース一覧(計算用)'!$C$5:$C$60, 0), 1), $B104)</f>
        <v>科学的介護推進情報</v>
      </c>
      <c r="L104" s="56">
        <f t="shared" si="13"/>
        <v>80</v>
      </c>
      <c r="M104" s="33" t="str">
        <f t="shared" si="10"/>
        <v>dbd13_09</v>
      </c>
      <c r="N104" s="33" t="str">
        <f t="shared" si="11"/>
        <v>認知症　DBD13　口汚くののしる</v>
      </c>
      <c r="O104" s="33" t="str">
        <f t="shared" si="12"/>
        <v>認知症　DBD13　荒い口調で相手を責めるような言葉を出してしまう</v>
      </c>
    </row>
    <row r="105" spans="1:15" ht="37.5" hidden="1">
      <c r="A105" s="56">
        <v>103</v>
      </c>
      <c r="B105" s="56" t="s">
        <v>267</v>
      </c>
      <c r="C105" s="56">
        <v>81</v>
      </c>
      <c r="D105" s="33" t="s">
        <v>413</v>
      </c>
      <c r="E105" s="134" t="s">
        <v>414</v>
      </c>
      <c r="F105" s="56" t="str">
        <f>VLOOKUP($B105, '外部インタフェース一覧(計算用)'!$C:$G, 2, FALSE)</f>
        <v>old</v>
      </c>
      <c r="G105" s="56" t="str">
        <f>VLOOKUP($B105, '外部インタフェース一覧(計算用)'!$C:$G, 5, FALSE)</f>
        <v>SCIENTIFIC_NURSING_CARE_PROMOTION_2024_FORM_0000_2021</v>
      </c>
      <c r="H105" s="56" t="str">
        <f t="shared" si="7"/>
        <v>SCIENTIFIC_NURSING_CARE_PROMOTION_2024_FORM_0000_2021_dbd13_10_old</v>
      </c>
      <c r="I105" s="134" t="str">
        <f t="shared" si="8"/>
        <v>認知症　DBD13　服装が場違いな，あるいは季節に合わない場合がある</v>
      </c>
      <c r="J105" s="56" t="str">
        <f t="shared" si="9"/>
        <v>名称変更</v>
      </c>
      <c r="K105" s="33" t="str">
        <f>IF($F105="old", INDEX('外部インタフェース一覧(計算用)'!$B$5:$C$60, MATCH(summary!$B105, '外部インタフェース一覧(計算用)'!$C$5:$C$60, 0), 1), $B105)</f>
        <v>科学的介護推進情報</v>
      </c>
      <c r="L105" s="56">
        <f t="shared" si="13"/>
        <v>81</v>
      </c>
      <c r="M105" s="33" t="str">
        <f t="shared" si="10"/>
        <v>dbd13_10</v>
      </c>
      <c r="N105" s="33" t="str">
        <f t="shared" si="11"/>
        <v>認知症　DBD13　場違いあるいは季節に合わない不適切な服装をする</v>
      </c>
      <c r="O105" s="33" t="str">
        <f t="shared" si="12"/>
        <v>認知症　DBD13　服装が場違いな，あるいは季節に合わない場合がある</v>
      </c>
    </row>
    <row r="106" spans="1:15" ht="37.5" hidden="1">
      <c r="A106" s="56">
        <v>104</v>
      </c>
      <c r="B106" s="56" t="s">
        <v>267</v>
      </c>
      <c r="C106" s="56">
        <v>82</v>
      </c>
      <c r="D106" s="33" t="s">
        <v>415</v>
      </c>
      <c r="E106" s="134" t="s">
        <v>416</v>
      </c>
      <c r="F106" s="56" t="str">
        <f>VLOOKUP($B106, '外部インタフェース一覧(計算用)'!$C:$G, 2, FALSE)</f>
        <v>old</v>
      </c>
      <c r="G106" s="56" t="str">
        <f>VLOOKUP($B106, '外部インタフェース一覧(計算用)'!$C:$G, 5, FALSE)</f>
        <v>SCIENTIFIC_NURSING_CARE_PROMOTION_2024_FORM_0000_2021</v>
      </c>
      <c r="H106" s="56" t="str">
        <f t="shared" si="7"/>
        <v>SCIENTIFIC_NURSING_CARE_PROMOTION_2024_FORM_0000_2021_dbd13_11_old</v>
      </c>
      <c r="I106" s="134" t="str">
        <f t="shared" si="8"/>
        <v>認知症　DBD13　世話をしてもらうことを受け入れられない</v>
      </c>
      <c r="J106" s="56" t="str">
        <f t="shared" si="9"/>
        <v>名称変更</v>
      </c>
      <c r="K106" s="33" t="str">
        <f>IF($F106="old", INDEX('外部インタフェース一覧(計算用)'!$B$5:$C$60, MATCH(summary!$B106, '外部インタフェース一覧(計算用)'!$C$5:$C$60, 0), 1), $B106)</f>
        <v>科学的介護推進情報</v>
      </c>
      <c r="L106" s="56">
        <f t="shared" si="13"/>
        <v>82</v>
      </c>
      <c r="M106" s="33" t="str">
        <f t="shared" si="10"/>
        <v>dbd13_11</v>
      </c>
      <c r="N106" s="33" t="str">
        <f t="shared" si="11"/>
        <v>認知症　DBD13　世話をされるのを拒否する</v>
      </c>
      <c r="O106" s="33" t="str">
        <f t="shared" si="12"/>
        <v>認知症　DBD13　世話をしてもらうことを受け入れられない</v>
      </c>
    </row>
    <row r="107" spans="1:15" ht="56.25" hidden="1">
      <c r="A107" s="56">
        <v>105</v>
      </c>
      <c r="B107" s="56" t="s">
        <v>267</v>
      </c>
      <c r="C107" s="56">
        <v>83</v>
      </c>
      <c r="D107" s="33" t="s">
        <v>417</v>
      </c>
      <c r="E107" s="134" t="s">
        <v>418</v>
      </c>
      <c r="F107" s="56" t="str">
        <f>VLOOKUP($B107, '外部インタフェース一覧(計算用)'!$C:$G, 2, FALSE)</f>
        <v>old</v>
      </c>
      <c r="G107" s="56" t="str">
        <f>VLOOKUP($B107, '外部インタフェース一覧(計算用)'!$C:$G, 5, FALSE)</f>
        <v>SCIENTIFIC_NURSING_CARE_PROMOTION_2024_FORM_0000_2021</v>
      </c>
      <c r="H107" s="56" t="str">
        <f t="shared" si="7"/>
        <v>SCIENTIFIC_NURSING_CARE_PROMOTION_2024_FORM_0000_2021_dbd13_12_old</v>
      </c>
      <c r="I107" s="134" t="str">
        <f t="shared" si="8"/>
        <v>認知症　DBD13　周囲にわかってもらえるような理由なしに物を貯め込んでしまう</v>
      </c>
      <c r="J107" s="56" t="str">
        <f t="shared" si="9"/>
        <v>名称変更</v>
      </c>
      <c r="K107" s="33" t="str">
        <f>IF($F107="old", INDEX('外部インタフェース一覧(計算用)'!$B$5:$C$60, MATCH(summary!$B107, '外部インタフェース一覧(計算用)'!$C$5:$C$60, 0), 1), $B107)</f>
        <v>科学的介護推進情報</v>
      </c>
      <c r="L107" s="56">
        <f t="shared" si="13"/>
        <v>83</v>
      </c>
      <c r="M107" s="33" t="str">
        <f t="shared" si="10"/>
        <v>dbd13_12</v>
      </c>
      <c r="N107" s="33" t="str">
        <f t="shared" si="11"/>
        <v>認知症　DBD13　物を貯め込む</v>
      </c>
      <c r="O107" s="33" t="str">
        <f t="shared" si="12"/>
        <v>認知症　DBD13　周囲にわかってもらえるような理由なしに物を貯め込んでしまう</v>
      </c>
    </row>
    <row r="108" spans="1:15" ht="56.25" hidden="1">
      <c r="A108" s="56">
        <v>106</v>
      </c>
      <c r="B108" s="56" t="s">
        <v>267</v>
      </c>
      <c r="C108" s="56">
        <v>84</v>
      </c>
      <c r="D108" s="33" t="s">
        <v>419</v>
      </c>
      <c r="E108" s="134" t="s">
        <v>420</v>
      </c>
      <c r="F108" s="56" t="str">
        <f>VLOOKUP($B108, '外部インタフェース一覧(計算用)'!$C:$G, 2, FALSE)</f>
        <v>old</v>
      </c>
      <c r="G108" s="56" t="str">
        <f>VLOOKUP($B108, '外部インタフェース一覧(計算用)'!$C:$G, 5, FALSE)</f>
        <v>SCIENTIFIC_NURSING_CARE_PROMOTION_2024_FORM_0000_2021</v>
      </c>
      <c r="H108" s="56" t="str">
        <f t="shared" si="7"/>
        <v>SCIENTIFIC_NURSING_CARE_PROMOTION_2024_FORM_0000_2021_dbd13_13_old</v>
      </c>
      <c r="I108" s="134" t="str">
        <f t="shared" si="8"/>
        <v>認知症　DBD13　引き出しやたんすの物を取り出そうとして，中身を全部出してしまうことがある</v>
      </c>
      <c r="J108" s="56" t="str">
        <f t="shared" si="9"/>
        <v>名称変更</v>
      </c>
      <c r="K108" s="33" t="str">
        <f>IF($F108="old", INDEX('外部インタフェース一覧(計算用)'!$B$5:$C$60, MATCH(summary!$B108, '外部インタフェース一覧(計算用)'!$C$5:$C$60, 0), 1), $B108)</f>
        <v>科学的介護推進情報</v>
      </c>
      <c r="L108" s="56">
        <f t="shared" si="13"/>
        <v>84</v>
      </c>
      <c r="M108" s="33" t="str">
        <f t="shared" si="10"/>
        <v>dbd13_13</v>
      </c>
      <c r="N108" s="33" t="str">
        <f t="shared" si="11"/>
        <v>認知症　DBD13　引き出しや箪笥の中身をみんな出してしまう</v>
      </c>
      <c r="O108" s="33" t="str">
        <f t="shared" si="12"/>
        <v>認知症　DBD13　引き出しやたんすの物を取り出そうとして，中身を全部出してしまうことがある</v>
      </c>
    </row>
    <row r="109" spans="1:15" hidden="1">
      <c r="A109" s="56">
        <v>107</v>
      </c>
      <c r="B109" s="56" t="s">
        <v>267</v>
      </c>
      <c r="C109" s="56">
        <v>85</v>
      </c>
      <c r="D109" s="33" t="s">
        <v>421</v>
      </c>
      <c r="E109" s="134" t="s">
        <v>422</v>
      </c>
      <c r="F109" s="56" t="str">
        <f>VLOOKUP($B109, '外部インタフェース一覧(計算用)'!$C:$G, 2, FALSE)</f>
        <v>old</v>
      </c>
      <c r="G109" s="56" t="str">
        <f>VLOOKUP($B109, '外部インタフェース一覧(計算用)'!$C:$G, 5, FALSE)</f>
        <v>SCIENTIFIC_NURSING_CARE_PROMOTION_2024_FORM_0000_2021</v>
      </c>
      <c r="H109" s="56" t="str">
        <f t="shared" si="7"/>
        <v>SCIENTIFIC_NURSING_CARE_PROMOTION_2024_FORM_0000_2021_vitality_index_01_old</v>
      </c>
      <c r="I109" s="134" t="str">
        <f t="shared" si="8"/>
        <v>認知症　Vitality Index　意思疎通</v>
      </c>
      <c r="J109" s="56" t="str">
        <f t="shared" si="9"/>
        <v>名称変更</v>
      </c>
      <c r="K109" s="33" t="str">
        <f>IF($F109="old", INDEX('外部インタフェース一覧(計算用)'!$B$5:$C$60, MATCH(summary!$B109, '外部インタフェース一覧(計算用)'!$C$5:$C$60, 0), 1), $B109)</f>
        <v>科学的介護推進情報</v>
      </c>
      <c r="L109" s="56">
        <f t="shared" si="13"/>
        <v>85</v>
      </c>
      <c r="M109" s="33" t="str">
        <f t="shared" si="10"/>
        <v>vitality_index_01</v>
      </c>
      <c r="N109" s="33" t="str">
        <f t="shared" si="11"/>
        <v>認知症　Vitality Index　起床</v>
      </c>
      <c r="O109" s="33" t="str">
        <f t="shared" si="12"/>
        <v>認知症　Vitality Index　意思疎通</v>
      </c>
    </row>
    <row r="110" spans="1:15" hidden="1">
      <c r="A110" s="56">
        <v>108</v>
      </c>
      <c r="B110" s="56" t="s">
        <v>267</v>
      </c>
      <c r="C110" s="56">
        <v>86</v>
      </c>
      <c r="D110" s="33" t="s">
        <v>423</v>
      </c>
      <c r="E110" s="134" t="s">
        <v>424</v>
      </c>
      <c r="F110" s="56" t="str">
        <f>VLOOKUP($B110, '外部インタフェース一覧(計算用)'!$C:$G, 2, FALSE)</f>
        <v>old</v>
      </c>
      <c r="G110" s="56" t="str">
        <f>VLOOKUP($B110, '外部インタフェース一覧(計算用)'!$C:$G, 5, FALSE)</f>
        <v>SCIENTIFIC_NURSING_CARE_PROMOTION_2024_FORM_0000_2021</v>
      </c>
      <c r="H110" s="56" t="str">
        <f t="shared" si="7"/>
        <v>SCIENTIFIC_NURSING_CARE_PROMOTION_2024_FORM_0000_2021_vitality_index_02_old</v>
      </c>
      <c r="I110" s="134" t="str">
        <f t="shared" si="8"/>
        <v>認知症　Vitality Index　起床</v>
      </c>
      <c r="J110" s="56" t="str">
        <f t="shared" si="9"/>
        <v>名称変更</v>
      </c>
      <c r="K110" s="33" t="str">
        <f>IF($F110="old", INDEX('外部インタフェース一覧(計算用)'!$B$5:$C$60, MATCH(summary!$B110, '外部インタフェース一覧(計算用)'!$C$5:$C$60, 0), 1), $B110)</f>
        <v>科学的介護推進情報</v>
      </c>
      <c r="L110" s="56">
        <f t="shared" si="13"/>
        <v>86</v>
      </c>
      <c r="M110" s="33" t="str">
        <f t="shared" si="10"/>
        <v>vitality_index_02</v>
      </c>
      <c r="N110" s="33" t="str">
        <f t="shared" si="11"/>
        <v>認知症　Vitality Index　意思疎通</v>
      </c>
      <c r="O110" s="33" t="str">
        <f t="shared" si="12"/>
        <v>認知症　Vitality Index　起床</v>
      </c>
    </row>
    <row r="111" spans="1:15" hidden="1">
      <c r="A111" s="56">
        <v>109</v>
      </c>
      <c r="B111" s="56" t="s">
        <v>267</v>
      </c>
      <c r="C111" s="56">
        <v>87</v>
      </c>
      <c r="D111" s="33" t="s">
        <v>425</v>
      </c>
      <c r="E111" s="134" t="s">
        <v>426</v>
      </c>
      <c r="F111" s="56" t="str">
        <f>VLOOKUP($B111, '外部インタフェース一覧(計算用)'!$C:$G, 2, FALSE)</f>
        <v>old</v>
      </c>
      <c r="G111" s="56" t="str">
        <f>VLOOKUP($B111, '外部インタフェース一覧(計算用)'!$C:$G, 5, FALSE)</f>
        <v>SCIENTIFIC_NURSING_CARE_PROMOTION_2024_FORM_0000_2021</v>
      </c>
      <c r="H111" s="56" t="str">
        <f t="shared" si="7"/>
        <v>SCIENTIFIC_NURSING_CARE_PROMOTION_2024_FORM_0000_2021_vitality_index_03_old</v>
      </c>
      <c r="I111" s="134" t="str">
        <f t="shared" si="8"/>
        <v>認知症　Vitality Index　食事</v>
      </c>
      <c r="J111" s="56" t="str">
        <f t="shared" si="9"/>
        <v>一致</v>
      </c>
      <c r="K111" s="56" t="str">
        <f>IF($F111="old", INDEX('外部インタフェース一覧(計算用)'!$B$5:$C$60, MATCH(summary!$B111, '外部インタフェース一覧(計算用)'!$C$5:$C$60, 0), 1), $B111)</f>
        <v>科学的介護推進情報</v>
      </c>
      <c r="L111" s="56">
        <f t="shared" si="13"/>
        <v>87</v>
      </c>
      <c r="M111" s="56" t="str">
        <f t="shared" si="10"/>
        <v>vitality_index_03</v>
      </c>
      <c r="N111" s="33" t="str">
        <f t="shared" si="11"/>
        <v>認知症　Vitality Index　食事</v>
      </c>
      <c r="O111" s="33" t="str">
        <f t="shared" si="12"/>
        <v>認知症　Vitality Index　食事</v>
      </c>
    </row>
    <row r="112" spans="1:15" hidden="1">
      <c r="A112" s="56">
        <v>110</v>
      </c>
      <c r="B112" s="56" t="s">
        <v>267</v>
      </c>
      <c r="C112" s="56">
        <v>88</v>
      </c>
      <c r="D112" s="33" t="s">
        <v>427</v>
      </c>
      <c r="E112" s="134" t="s">
        <v>428</v>
      </c>
      <c r="F112" s="56" t="str">
        <f>VLOOKUP($B112, '外部インタフェース一覧(計算用)'!$C:$G, 2, FALSE)</f>
        <v>old</v>
      </c>
      <c r="G112" s="56" t="str">
        <f>VLOOKUP($B112, '外部インタフェース一覧(計算用)'!$C:$G, 5, FALSE)</f>
        <v>SCIENTIFIC_NURSING_CARE_PROMOTION_2024_FORM_0000_2021</v>
      </c>
      <c r="H112" s="56" t="str">
        <f t="shared" si="7"/>
        <v>SCIENTIFIC_NURSING_CARE_PROMOTION_2024_FORM_0000_2021_vitality_index_04_old</v>
      </c>
      <c r="I112" s="134" t="str">
        <f t="shared" si="8"/>
        <v>認知症　Vitality Index　排せつ</v>
      </c>
      <c r="J112" s="56" t="str">
        <f t="shared" si="9"/>
        <v>一致</v>
      </c>
      <c r="K112" s="56" t="str">
        <f>IF($F112="old", INDEX('外部インタフェース一覧(計算用)'!$B$5:$C$60, MATCH(summary!$B112, '外部インタフェース一覧(計算用)'!$C$5:$C$60, 0), 1), $B112)</f>
        <v>科学的介護推進情報</v>
      </c>
      <c r="L112" s="56">
        <f t="shared" si="13"/>
        <v>88</v>
      </c>
      <c r="M112" s="56" t="str">
        <f t="shared" si="10"/>
        <v>vitality_index_04</v>
      </c>
      <c r="N112" s="33" t="str">
        <f t="shared" si="11"/>
        <v>認知症　Vitality Index　排せつ</v>
      </c>
      <c r="O112" s="33" t="str">
        <f t="shared" si="12"/>
        <v>認知症　Vitality Index　排せつ</v>
      </c>
    </row>
    <row r="113" spans="1:15" ht="37.5" hidden="1">
      <c r="A113" s="56">
        <v>111</v>
      </c>
      <c r="B113" s="56" t="s">
        <v>267</v>
      </c>
      <c r="C113" s="56">
        <v>89</v>
      </c>
      <c r="D113" s="33" t="s">
        <v>429</v>
      </c>
      <c r="E113" s="134" t="s">
        <v>430</v>
      </c>
      <c r="F113" s="56" t="str">
        <f>VLOOKUP($B113, '外部インタフェース一覧(計算用)'!$C:$G, 2, FALSE)</f>
        <v>old</v>
      </c>
      <c r="G113" s="56" t="str">
        <f>VLOOKUP($B113, '外部インタフェース一覧(計算用)'!$C:$G, 5, FALSE)</f>
        <v>SCIENTIFIC_NURSING_CARE_PROMOTION_2024_FORM_0000_2021</v>
      </c>
      <c r="H113" s="56" t="str">
        <f t="shared" si="7"/>
        <v>SCIENTIFIC_NURSING_CARE_PROMOTION_2024_FORM_0000_2021_vitality_index_05_old</v>
      </c>
      <c r="I113" s="134" t="str">
        <f t="shared" si="8"/>
        <v>認知症　Vitality Index　リハビリ・活動</v>
      </c>
      <c r="J113" s="56" t="str">
        <f t="shared" si="9"/>
        <v>名称変更</v>
      </c>
      <c r="K113" s="33" t="str">
        <f>IF($F113="old", INDEX('外部インタフェース一覧(計算用)'!$B$5:$C$60, MATCH(summary!$B113, '外部インタフェース一覧(計算用)'!$C$5:$C$60, 0), 1), $B113)</f>
        <v>科学的介護推進情報</v>
      </c>
      <c r="L113" s="56">
        <f t="shared" si="13"/>
        <v>89</v>
      </c>
      <c r="M113" s="33" t="str">
        <f t="shared" si="10"/>
        <v>vitality_index_05</v>
      </c>
      <c r="N113" s="33" t="str">
        <f t="shared" si="11"/>
        <v>認知症　Vitality Index　リハビリ、活動</v>
      </c>
      <c r="O113" s="33" t="str">
        <f t="shared" si="12"/>
        <v>認知症　Vitality Index　リハビリ・活動</v>
      </c>
    </row>
    <row r="114" spans="1:15" hidden="1">
      <c r="A114" s="56">
        <v>112</v>
      </c>
      <c r="B114" s="56" t="s">
        <v>267</v>
      </c>
      <c r="C114" s="56">
        <v>90</v>
      </c>
      <c r="D114" s="33" t="s">
        <v>265</v>
      </c>
      <c r="E114" s="134" t="s">
        <v>266</v>
      </c>
      <c r="F114" s="56" t="str">
        <f>VLOOKUP($B114, '外部インタフェース一覧(計算用)'!$C:$G, 2, FALSE)</f>
        <v>old</v>
      </c>
      <c r="G114" s="56" t="str">
        <f>VLOOKUP($B114, '外部インタフェース一覧(計算用)'!$C:$G, 5, FALSE)</f>
        <v>SCIENTIFIC_NURSING_CARE_PROMOTION_2024_FORM_0000_2021</v>
      </c>
      <c r="H114" s="56" t="str">
        <f t="shared" si="7"/>
        <v>SCIENTIFIC_NURSING_CARE_PROMOTION_2024_FORM_0000_2021_version_old</v>
      </c>
      <c r="I114" s="134" t="str">
        <f t="shared" si="8"/>
        <v>バージョン番号</v>
      </c>
      <c r="J114" s="56" t="str">
        <f t="shared" si="9"/>
        <v>一致</v>
      </c>
      <c r="K114" s="56" t="str">
        <f>IF($F114="old", INDEX('外部インタフェース一覧(計算用)'!$B$5:$C$60, MATCH(summary!$B114, '外部インタフェース一覧(計算用)'!$C$5:$C$60, 0), 1), $B114)</f>
        <v>科学的介護推進情報</v>
      </c>
      <c r="L114" s="56">
        <f t="shared" si="13"/>
        <v>90</v>
      </c>
      <c r="M114" s="56" t="str">
        <f t="shared" si="10"/>
        <v>version</v>
      </c>
      <c r="N114" s="33" t="str">
        <f t="shared" si="11"/>
        <v>バージョン番号</v>
      </c>
      <c r="O114" s="33" t="str">
        <f t="shared" si="12"/>
        <v>バージョン番号</v>
      </c>
    </row>
    <row r="115" spans="1:15" hidden="1">
      <c r="A115" s="56">
        <v>113</v>
      </c>
      <c r="B115" s="56" t="s">
        <v>431</v>
      </c>
      <c r="C115" s="56">
        <v>1</v>
      </c>
      <c r="D115" s="33" t="s">
        <v>223</v>
      </c>
      <c r="E115" s="134" t="s">
        <v>224</v>
      </c>
      <c r="F115" s="56" t="str">
        <f>VLOOKUP($B115, '外部インタフェース一覧(計算用)'!$C:$G, 2, FALSE)</f>
        <v>old</v>
      </c>
      <c r="G115" s="56" t="str">
        <f>VLOOKUP($B115, '外部インタフェース一覧(計算用)'!$C:$G, 5, FALSE)</f>
        <v>SCIENTIFIC_NURSING_CARE_PROMOTION_DIAGNOSIS_2024_FORM_0001_2021</v>
      </c>
      <c r="H115" s="56" t="str">
        <f t="shared" si="7"/>
        <v>SCIENTIFIC_NURSING_CARE_PROMOTION_DIAGNOSIS_2024_FORM_0001_2021_care_facility_id_old</v>
      </c>
      <c r="I115" s="134" t="str">
        <f t="shared" si="8"/>
        <v>事業所番号</v>
      </c>
      <c r="J115" s="56" t="str">
        <f t="shared" si="9"/>
        <v>一致</v>
      </c>
      <c r="K115" s="56" t="str">
        <f>IF($F115="old", INDEX('外部インタフェース一覧(計算用)'!$B$5:$C$60, MATCH(summary!$B115, '外部インタフェース一覧(計算用)'!$C$5:$C$60, 0), 1), $B115)</f>
        <v>科学的介護推進情報 (既往歴情報)</v>
      </c>
      <c r="L115" s="56">
        <f t="shared" si="13"/>
        <v>1</v>
      </c>
      <c r="M115" s="56" t="str">
        <f t="shared" si="10"/>
        <v>care_facility_id</v>
      </c>
      <c r="N115" s="33" t="str">
        <f t="shared" si="11"/>
        <v>事業所番号</v>
      </c>
      <c r="O115" s="33" t="str">
        <f t="shared" si="12"/>
        <v>事業所番号</v>
      </c>
    </row>
    <row r="116" spans="1:15" hidden="1">
      <c r="A116" s="56">
        <v>114</v>
      </c>
      <c r="B116" s="56" t="s">
        <v>431</v>
      </c>
      <c r="C116" s="56">
        <v>2</v>
      </c>
      <c r="D116" s="33" t="s">
        <v>225</v>
      </c>
      <c r="E116" s="134" t="s">
        <v>226</v>
      </c>
      <c r="F116" s="56" t="str">
        <f>VLOOKUP($B116, '外部インタフェース一覧(計算用)'!$C:$G, 2, FALSE)</f>
        <v>old</v>
      </c>
      <c r="G116" s="56" t="str">
        <f>VLOOKUP($B116, '外部インタフェース一覧(計算用)'!$C:$G, 5, FALSE)</f>
        <v>SCIENTIFIC_NURSING_CARE_PROMOTION_DIAGNOSIS_2024_FORM_0001_2021</v>
      </c>
      <c r="H116" s="56" t="str">
        <f t="shared" si="7"/>
        <v>SCIENTIFIC_NURSING_CARE_PROMOTION_DIAGNOSIS_2024_FORM_0001_2021_service_code_old</v>
      </c>
      <c r="I116" s="134" t="str">
        <f t="shared" si="8"/>
        <v>サービス種類コード</v>
      </c>
      <c r="J116" s="56" t="str">
        <f t="shared" si="9"/>
        <v>一致</v>
      </c>
      <c r="K116" s="56" t="str">
        <f>IF($F116="old", INDEX('外部インタフェース一覧(計算用)'!$B$5:$C$60, MATCH(summary!$B116, '外部インタフェース一覧(計算用)'!$C$5:$C$60, 0), 1), $B116)</f>
        <v>科学的介護推進情報 (既往歴情報)</v>
      </c>
      <c r="L116" s="56">
        <f t="shared" si="13"/>
        <v>2</v>
      </c>
      <c r="M116" s="56" t="str">
        <f t="shared" si="10"/>
        <v>service_code</v>
      </c>
      <c r="N116" s="33" t="str">
        <f t="shared" si="11"/>
        <v>サービス種類コード</v>
      </c>
      <c r="O116" s="33" t="str">
        <f t="shared" si="12"/>
        <v>サービス種類コード</v>
      </c>
    </row>
    <row r="117" spans="1:15" hidden="1">
      <c r="A117" s="56">
        <v>115</v>
      </c>
      <c r="B117" s="56" t="s">
        <v>431</v>
      </c>
      <c r="C117" s="56">
        <v>3</v>
      </c>
      <c r="D117" s="33" t="s">
        <v>229</v>
      </c>
      <c r="E117" s="134" t="s">
        <v>230</v>
      </c>
      <c r="F117" s="56" t="str">
        <f>VLOOKUP($B117, '外部インタフェース一覧(計算用)'!$C:$G, 2, FALSE)</f>
        <v>old</v>
      </c>
      <c r="G117" s="56" t="str">
        <f>VLOOKUP($B117, '外部インタフェース一覧(計算用)'!$C:$G, 5, FALSE)</f>
        <v>SCIENTIFIC_NURSING_CARE_PROMOTION_DIAGNOSIS_2024_FORM_0001_2021</v>
      </c>
      <c r="H117" s="56" t="str">
        <f t="shared" si="7"/>
        <v>SCIENTIFIC_NURSING_CARE_PROMOTION_DIAGNOSIS_2024_FORM_0001_2021_insurer_no_old</v>
      </c>
      <c r="I117" s="134" t="str">
        <f t="shared" si="8"/>
        <v>保険者番号</v>
      </c>
      <c r="J117" s="56" t="str">
        <f t="shared" si="9"/>
        <v>一致</v>
      </c>
      <c r="K117" s="56" t="str">
        <f>IF($F117="old", INDEX('外部インタフェース一覧(計算用)'!$B$5:$C$60, MATCH(summary!$B117, '外部インタフェース一覧(計算用)'!$C$5:$C$60, 0), 1), $B117)</f>
        <v>科学的介護推進情報 (既往歴情報)</v>
      </c>
      <c r="L117" s="56">
        <f t="shared" si="13"/>
        <v>3</v>
      </c>
      <c r="M117" s="56" t="str">
        <f t="shared" si="10"/>
        <v>insurer_no</v>
      </c>
      <c r="N117" s="33" t="str">
        <f t="shared" si="11"/>
        <v>保険者番号</v>
      </c>
      <c r="O117" s="33" t="str">
        <f t="shared" si="12"/>
        <v>保険者番号</v>
      </c>
    </row>
    <row r="118" spans="1:15" hidden="1">
      <c r="A118" s="56">
        <v>116</v>
      </c>
      <c r="B118" s="56" t="s">
        <v>431</v>
      </c>
      <c r="C118" s="56">
        <v>4</v>
      </c>
      <c r="D118" s="33" t="s">
        <v>231</v>
      </c>
      <c r="E118" s="134" t="s">
        <v>232</v>
      </c>
      <c r="F118" s="56" t="str">
        <f>VLOOKUP($B118, '外部インタフェース一覧(計算用)'!$C:$G, 2, FALSE)</f>
        <v>old</v>
      </c>
      <c r="G118" s="56" t="str">
        <f>VLOOKUP($B118, '外部インタフェース一覧(計算用)'!$C:$G, 5, FALSE)</f>
        <v>SCIENTIFIC_NURSING_CARE_PROMOTION_DIAGNOSIS_2024_FORM_0001_2021</v>
      </c>
      <c r="H118" s="56" t="str">
        <f t="shared" si="7"/>
        <v>SCIENTIFIC_NURSING_CARE_PROMOTION_DIAGNOSIS_2024_FORM_0001_2021_insured_no_old</v>
      </c>
      <c r="I118" s="134" t="str">
        <f t="shared" si="8"/>
        <v>被保険者番号</v>
      </c>
      <c r="J118" s="56" t="str">
        <f t="shared" si="9"/>
        <v>一致</v>
      </c>
      <c r="K118" s="56" t="str">
        <f>IF($F118="old", INDEX('外部インタフェース一覧(計算用)'!$B$5:$C$60, MATCH(summary!$B118, '外部インタフェース一覧(計算用)'!$C$5:$C$60, 0), 1), $B118)</f>
        <v>科学的介護推進情報 (既往歴情報)</v>
      </c>
      <c r="L118" s="56">
        <f t="shared" si="13"/>
        <v>4</v>
      </c>
      <c r="M118" s="56" t="str">
        <f t="shared" si="10"/>
        <v>insured_no</v>
      </c>
      <c r="N118" s="33" t="str">
        <f t="shared" si="11"/>
        <v>被保険者番号</v>
      </c>
      <c r="O118" s="33" t="str">
        <f t="shared" si="12"/>
        <v>被保険者番号</v>
      </c>
    </row>
    <row r="119" spans="1:15" ht="37.5" hidden="1">
      <c r="A119" s="56">
        <v>117</v>
      </c>
      <c r="B119" s="56" t="s">
        <v>431</v>
      </c>
      <c r="C119" s="56">
        <v>5</v>
      </c>
      <c r="D119" s="33" t="s">
        <v>227</v>
      </c>
      <c r="E119" s="134" t="s">
        <v>228</v>
      </c>
      <c r="F119" s="56" t="str">
        <f>VLOOKUP($B119, '外部インタフェース一覧(計算用)'!$C:$G, 2, FALSE)</f>
        <v>old</v>
      </c>
      <c r="G119" s="56" t="str">
        <f>VLOOKUP($B119, '外部インタフェース一覧(計算用)'!$C:$G, 5, FALSE)</f>
        <v>SCIENTIFIC_NURSING_CARE_PROMOTION_DIAGNOSIS_2024_FORM_0001_2021</v>
      </c>
      <c r="H119" s="56" t="str">
        <f t="shared" si="7"/>
        <v>SCIENTIFIC_NURSING_CARE_PROMOTION_DIAGNOSIS_2024_FORM_0001_2021_external_system_management_number_old</v>
      </c>
      <c r="I119" s="134" t="str">
        <f t="shared" si="8"/>
        <v>外部システム管理番号</v>
      </c>
      <c r="J119" s="56" t="str">
        <f t="shared" si="9"/>
        <v>一致</v>
      </c>
      <c r="K119" s="56" t="str">
        <f>IF($F119="old", INDEX('外部インタフェース一覧(計算用)'!$B$5:$C$60, MATCH(summary!$B119, '外部インタフェース一覧(計算用)'!$C$5:$C$60, 0), 1), $B119)</f>
        <v>科学的介護推進情報 (既往歴情報)</v>
      </c>
      <c r="L119" s="56">
        <f t="shared" si="13"/>
        <v>5</v>
      </c>
      <c r="M119" s="56" t="str">
        <f t="shared" si="10"/>
        <v>external_system_management_number</v>
      </c>
      <c r="N119" s="33" t="str">
        <f t="shared" si="11"/>
        <v>外部システム管理番号</v>
      </c>
      <c r="O119" s="33" t="str">
        <f t="shared" si="12"/>
        <v>外部システム管理番号</v>
      </c>
    </row>
    <row r="120" spans="1:15" ht="56.25" hidden="1">
      <c r="A120" s="56">
        <v>118</v>
      </c>
      <c r="B120" s="56" t="s">
        <v>431</v>
      </c>
      <c r="C120" s="56">
        <v>6</v>
      </c>
      <c r="D120" s="33" t="s">
        <v>432</v>
      </c>
      <c r="E120" s="134" t="s">
        <v>433</v>
      </c>
      <c r="F120" s="56" t="str">
        <f>VLOOKUP($B120, '外部インタフェース一覧(計算用)'!$C:$G, 2, FALSE)</f>
        <v>old</v>
      </c>
      <c r="G120" s="56" t="str">
        <f>VLOOKUP($B120, '外部インタフェース一覧(計算用)'!$C:$G, 5, FALSE)</f>
        <v>SCIENTIFIC_NURSING_CARE_PROMOTION_DIAGNOSIS_2024_FORM_0001_2021</v>
      </c>
      <c r="H120" s="56" t="str">
        <f t="shared" si="7"/>
        <v>SCIENTIFIC_NURSING_CARE_PROMOTION_DIAGNOSIS_2024_FORM_0001_2021_external_system_management_detail_number_old</v>
      </c>
      <c r="I120" s="134" t="str">
        <f t="shared" si="8"/>
        <v>外部システム管理明細番号</v>
      </c>
      <c r="J120" s="56" t="str">
        <f t="shared" si="9"/>
        <v>一致</v>
      </c>
      <c r="K120" s="56" t="str">
        <f>IF($F120="old", INDEX('外部インタフェース一覧(計算用)'!$B$5:$C$60, MATCH(summary!$B120, '外部インタフェース一覧(計算用)'!$C$5:$C$60, 0), 1), $B120)</f>
        <v>科学的介護推進情報 (既往歴情報)</v>
      </c>
      <c r="L120" s="56">
        <f t="shared" si="13"/>
        <v>6</v>
      </c>
      <c r="M120" s="56" t="str">
        <f t="shared" si="10"/>
        <v>external_system_management_detail_number</v>
      </c>
      <c r="N120" s="33" t="str">
        <f t="shared" si="11"/>
        <v>外部システム管理明細番号</v>
      </c>
      <c r="O120" s="33" t="str">
        <f t="shared" si="12"/>
        <v>外部システム管理明細番号</v>
      </c>
    </row>
    <row r="121" spans="1:15" hidden="1">
      <c r="A121" s="56">
        <v>119</v>
      </c>
      <c r="B121" s="56" t="s">
        <v>431</v>
      </c>
      <c r="C121" s="56">
        <v>7</v>
      </c>
      <c r="D121" s="33" t="s">
        <v>434</v>
      </c>
      <c r="E121" s="134" t="s">
        <v>435</v>
      </c>
      <c r="F121" s="56" t="str">
        <f>VLOOKUP($B121, '外部インタフェース一覧(計算用)'!$C:$G, 2, FALSE)</f>
        <v>old</v>
      </c>
      <c r="G121" s="56" t="str">
        <f>VLOOKUP($B121, '外部インタフェース一覧(計算用)'!$C:$G, 5, FALSE)</f>
        <v>SCIENTIFIC_NURSING_CARE_PROMOTION_DIAGNOSIS_2024_FORM_0001_2021</v>
      </c>
      <c r="H121" s="56" t="str">
        <f t="shared" si="7"/>
        <v>SCIENTIFIC_NURSING_CARE_PROMOTION_DIAGNOSIS_2024_FORM_0001_2021_injury_code_old</v>
      </c>
      <c r="I121" s="134" t="str">
        <f t="shared" si="8"/>
        <v>傷病名（コード）</v>
      </c>
      <c r="J121" s="56" t="str">
        <f t="shared" si="9"/>
        <v>名称変更</v>
      </c>
      <c r="K121" s="33" t="str">
        <f>IF($F121="old", INDEX('外部インタフェース一覧(計算用)'!$B$5:$C$60, MATCH(summary!$B121, '外部インタフェース一覧(計算用)'!$C$5:$C$60, 0), 1), $B121)</f>
        <v>科学的介護推進情報 (既往歴情報)</v>
      </c>
      <c r="L121" s="56">
        <f t="shared" si="13"/>
        <v>7</v>
      </c>
      <c r="M121" s="33" t="str">
        <f t="shared" si="10"/>
        <v>injury_code</v>
      </c>
      <c r="N121" s="33" t="str">
        <f t="shared" si="11"/>
        <v>病名（コード）</v>
      </c>
      <c r="O121" s="33" t="str">
        <f t="shared" si="12"/>
        <v>傷病名（コード）</v>
      </c>
    </row>
    <row r="122" spans="1:15" hidden="1">
      <c r="A122" s="56">
        <v>120</v>
      </c>
      <c r="B122" s="56" t="s">
        <v>431</v>
      </c>
      <c r="C122" s="56">
        <v>8</v>
      </c>
      <c r="D122" s="33" t="s">
        <v>436</v>
      </c>
      <c r="E122" s="134" t="s">
        <v>437</v>
      </c>
      <c r="F122" s="56" t="str">
        <f>VLOOKUP($B122, '外部インタフェース一覧(計算用)'!$C:$G, 2, FALSE)</f>
        <v>old</v>
      </c>
      <c r="G122" s="56" t="str">
        <f>VLOOKUP($B122, '外部インタフェース一覧(計算用)'!$C:$G, 5, FALSE)</f>
        <v>SCIENTIFIC_NURSING_CARE_PROMOTION_DIAGNOSIS_2024_FORM_0001_2021</v>
      </c>
      <c r="H122" s="56" t="str">
        <f t="shared" si="7"/>
        <v>SCIENTIFIC_NURSING_CARE_PROMOTION_DIAGNOSIS_2024_FORM_0001_2021_disease_name_old</v>
      </c>
      <c r="I122" s="134" t="str">
        <f t="shared" si="8"/>
        <v>削除</v>
      </c>
      <c r="J122" s="56" t="str">
        <f t="shared" si="9"/>
        <v>名称変更</v>
      </c>
      <c r="K122" s="56" t="str">
        <f>IF($F122="old", INDEX('外部インタフェース一覧(計算用)'!$B$5:$C$60, MATCH(summary!$B122, '外部インタフェース一覧(計算用)'!$C$5:$C$60, 0), 1), $B122)</f>
        <v>科学的介護推進情報 (既往歴情報)</v>
      </c>
      <c r="L122" s="56">
        <f t="shared" si="13"/>
        <v>8</v>
      </c>
      <c r="M122" s="56" t="str">
        <f t="shared" si="10"/>
        <v>disease_name</v>
      </c>
      <c r="N122" s="33" t="str">
        <f t="shared" si="11"/>
        <v>病名</v>
      </c>
      <c r="O122" s="33" t="str">
        <f t="shared" si="12"/>
        <v>削除</v>
      </c>
    </row>
    <row r="123" spans="1:15" ht="37.5" hidden="1">
      <c r="A123" s="56">
        <v>121</v>
      </c>
      <c r="B123" s="56" t="s">
        <v>431</v>
      </c>
      <c r="C123" s="56">
        <v>9</v>
      </c>
      <c r="D123" s="33" t="s">
        <v>438</v>
      </c>
      <c r="E123" s="134" t="s">
        <v>439</v>
      </c>
      <c r="F123" s="56" t="str">
        <f>VLOOKUP($B123, '外部インタフェース一覧(計算用)'!$C:$G, 2, FALSE)</f>
        <v>old</v>
      </c>
      <c r="G123" s="56" t="str">
        <f>VLOOKUP($B123, '外部インタフェース一覧(計算用)'!$C:$G, 5, FALSE)</f>
        <v>SCIENTIFIC_NURSING_CARE_PROMOTION_DIAGNOSIS_2024_FORM_0001_2021</v>
      </c>
      <c r="H123" s="56" t="str">
        <f t="shared" si="7"/>
        <v>SCIENTIFIC_NURSING_CARE_PROMOTION_DIAGNOSIS_2024_FORM_0001_2021_symptoms_appearance_date_old</v>
      </c>
      <c r="I123" s="134" t="str">
        <f t="shared" si="8"/>
        <v>削除</v>
      </c>
      <c r="J123" s="56" t="str">
        <f t="shared" si="9"/>
        <v>名称変更</v>
      </c>
      <c r="K123" s="56" t="str">
        <f>IF($F123="old", INDEX('外部インタフェース一覧(計算用)'!$B$5:$C$60, MATCH(summary!$B123, '外部インタフェース一覧(計算用)'!$C$5:$C$60, 0), 1), $B123)</f>
        <v>科学的介護推進情報 (既往歴情報)</v>
      </c>
      <c r="L123" s="56">
        <f t="shared" si="13"/>
        <v>9</v>
      </c>
      <c r="M123" s="56" t="str">
        <f t="shared" si="10"/>
        <v>symptoms_appearance_date</v>
      </c>
      <c r="N123" s="33" t="str">
        <f t="shared" si="11"/>
        <v>発症年月日</v>
      </c>
      <c r="O123" s="33" t="str">
        <f t="shared" si="12"/>
        <v>削除</v>
      </c>
    </row>
    <row r="124" spans="1:15" hidden="1">
      <c r="A124" s="56">
        <v>122</v>
      </c>
      <c r="B124" s="56" t="s">
        <v>431</v>
      </c>
      <c r="C124" s="56">
        <v>10</v>
      </c>
      <c r="D124" s="33" t="s">
        <v>265</v>
      </c>
      <c r="E124" s="134" t="s">
        <v>266</v>
      </c>
      <c r="F124" s="56" t="str">
        <f>VLOOKUP($B124, '外部インタフェース一覧(計算用)'!$C:$G, 2, FALSE)</f>
        <v>old</v>
      </c>
      <c r="G124" s="56" t="str">
        <f>VLOOKUP($B124, '外部インタフェース一覧(計算用)'!$C:$G, 5, FALSE)</f>
        <v>SCIENTIFIC_NURSING_CARE_PROMOTION_DIAGNOSIS_2024_FORM_0001_2021</v>
      </c>
      <c r="H124" s="56" t="str">
        <f t="shared" si="7"/>
        <v>SCIENTIFIC_NURSING_CARE_PROMOTION_DIAGNOSIS_2024_FORM_0001_2021_version_old</v>
      </c>
      <c r="I124" s="134" t="str">
        <f t="shared" si="8"/>
        <v>バージョン番号</v>
      </c>
      <c r="J124" s="56" t="str">
        <f t="shared" si="9"/>
        <v>一致</v>
      </c>
      <c r="K124" s="56" t="str">
        <f>IF($F124="old", INDEX('外部インタフェース一覧(計算用)'!$B$5:$C$60, MATCH(summary!$B124, '外部インタフェース一覧(計算用)'!$C$5:$C$60, 0), 1), $B124)</f>
        <v>科学的介護推進情報 (既往歴情報)</v>
      </c>
      <c r="L124" s="56">
        <f t="shared" si="13"/>
        <v>10</v>
      </c>
      <c r="M124" s="56" t="str">
        <f t="shared" si="10"/>
        <v>version</v>
      </c>
      <c r="N124" s="33" t="str">
        <f t="shared" si="11"/>
        <v>バージョン番号</v>
      </c>
      <c r="O124" s="33" t="str">
        <f t="shared" si="12"/>
        <v>バージョン番号</v>
      </c>
    </row>
    <row r="125" spans="1:15" hidden="1">
      <c r="A125" s="56">
        <v>123</v>
      </c>
      <c r="B125" s="56" t="s">
        <v>440</v>
      </c>
      <c r="C125" s="56">
        <v>1</v>
      </c>
      <c r="D125" s="33" t="s">
        <v>223</v>
      </c>
      <c r="E125" s="134" t="s">
        <v>224</v>
      </c>
      <c r="F125" s="56" t="str">
        <f>VLOOKUP($B125, '外部インタフェース一覧(計算用)'!$C:$G, 2, FALSE)</f>
        <v>old</v>
      </c>
      <c r="G125" s="56" t="str">
        <f>VLOOKUP($B125, '外部インタフェース一覧(計算用)'!$C:$G, 5, FALSE)</f>
        <v>SCIENTIFIC_NURSING_CARE_PROMOTION_TAKING_MEDICATION_2024_FORM_0002_2021</v>
      </c>
      <c r="H125" s="56" t="str">
        <f t="shared" si="7"/>
        <v>SCIENTIFIC_NURSING_CARE_PROMOTION_TAKING_MEDICATION_2024_FORM_0002_2021_care_facility_id_old</v>
      </c>
      <c r="I125" s="134" t="str">
        <f t="shared" si="8"/>
        <v>事業所番号</v>
      </c>
      <c r="J125" s="56" t="str">
        <f t="shared" si="9"/>
        <v>一致</v>
      </c>
      <c r="K125" s="56" t="str">
        <f>IF($F125="old", INDEX('外部インタフェース一覧(計算用)'!$B$5:$C$60, MATCH(summary!$B125, '外部インタフェース一覧(計算用)'!$C$5:$C$60, 0), 1), $B125)</f>
        <v>科学的介護推進情報 (服薬情報)</v>
      </c>
      <c r="L125" s="56">
        <f t="shared" si="13"/>
        <v>1</v>
      </c>
      <c r="M125" s="56" t="str">
        <f t="shared" si="10"/>
        <v>care_facility_id</v>
      </c>
      <c r="N125" s="33" t="str">
        <f t="shared" si="11"/>
        <v>事業所番号</v>
      </c>
      <c r="O125" s="33" t="str">
        <f t="shared" si="12"/>
        <v>事業所番号</v>
      </c>
    </row>
    <row r="126" spans="1:15" hidden="1">
      <c r="A126" s="56">
        <v>124</v>
      </c>
      <c r="B126" s="56" t="s">
        <v>440</v>
      </c>
      <c r="C126" s="56">
        <v>2</v>
      </c>
      <c r="D126" s="33" t="s">
        <v>225</v>
      </c>
      <c r="E126" s="134" t="s">
        <v>226</v>
      </c>
      <c r="F126" s="56" t="str">
        <f>VLOOKUP($B126, '外部インタフェース一覧(計算用)'!$C:$G, 2, FALSE)</f>
        <v>old</v>
      </c>
      <c r="G126" s="56" t="str">
        <f>VLOOKUP($B126, '外部インタフェース一覧(計算用)'!$C:$G, 5, FALSE)</f>
        <v>SCIENTIFIC_NURSING_CARE_PROMOTION_TAKING_MEDICATION_2024_FORM_0002_2021</v>
      </c>
      <c r="H126" s="56" t="str">
        <f t="shared" si="7"/>
        <v>SCIENTIFIC_NURSING_CARE_PROMOTION_TAKING_MEDICATION_2024_FORM_0002_2021_service_code_old</v>
      </c>
      <c r="I126" s="134" t="str">
        <f t="shared" si="8"/>
        <v>サービス種類コード</v>
      </c>
      <c r="J126" s="56" t="str">
        <f t="shared" si="9"/>
        <v>一致</v>
      </c>
      <c r="K126" s="56" t="str">
        <f>IF($F126="old", INDEX('外部インタフェース一覧(計算用)'!$B$5:$C$60, MATCH(summary!$B126, '外部インタフェース一覧(計算用)'!$C$5:$C$60, 0), 1), $B126)</f>
        <v>科学的介護推進情報 (服薬情報)</v>
      </c>
      <c r="L126" s="56">
        <f t="shared" si="13"/>
        <v>2</v>
      </c>
      <c r="M126" s="56" t="str">
        <f t="shared" si="10"/>
        <v>service_code</v>
      </c>
      <c r="N126" s="33" t="str">
        <f t="shared" si="11"/>
        <v>サービス種類コード</v>
      </c>
      <c r="O126" s="33" t="str">
        <f t="shared" si="12"/>
        <v>サービス種類コード</v>
      </c>
    </row>
    <row r="127" spans="1:15" hidden="1">
      <c r="A127" s="56">
        <v>125</v>
      </c>
      <c r="B127" s="56" t="s">
        <v>440</v>
      </c>
      <c r="C127" s="56">
        <v>3</v>
      </c>
      <c r="D127" s="33" t="s">
        <v>229</v>
      </c>
      <c r="E127" s="134" t="s">
        <v>230</v>
      </c>
      <c r="F127" s="56" t="str">
        <f>VLOOKUP($B127, '外部インタフェース一覧(計算用)'!$C:$G, 2, FALSE)</f>
        <v>old</v>
      </c>
      <c r="G127" s="56" t="str">
        <f>VLOOKUP($B127, '外部インタフェース一覧(計算用)'!$C:$G, 5, FALSE)</f>
        <v>SCIENTIFIC_NURSING_CARE_PROMOTION_TAKING_MEDICATION_2024_FORM_0002_2021</v>
      </c>
      <c r="H127" s="56" t="str">
        <f t="shared" si="7"/>
        <v>SCIENTIFIC_NURSING_CARE_PROMOTION_TAKING_MEDICATION_2024_FORM_0002_2021_insurer_no_old</v>
      </c>
      <c r="I127" s="134" t="str">
        <f t="shared" si="8"/>
        <v>保険者番号</v>
      </c>
      <c r="J127" s="56" t="str">
        <f t="shared" si="9"/>
        <v>一致</v>
      </c>
      <c r="K127" s="56" t="str">
        <f>IF($F127="old", INDEX('外部インタフェース一覧(計算用)'!$B$5:$C$60, MATCH(summary!$B127, '外部インタフェース一覧(計算用)'!$C$5:$C$60, 0), 1), $B127)</f>
        <v>科学的介護推進情報 (服薬情報)</v>
      </c>
      <c r="L127" s="56">
        <f t="shared" si="13"/>
        <v>3</v>
      </c>
      <c r="M127" s="56" t="str">
        <f t="shared" si="10"/>
        <v>insurer_no</v>
      </c>
      <c r="N127" s="33" t="str">
        <f t="shared" si="11"/>
        <v>保険者番号</v>
      </c>
      <c r="O127" s="33" t="str">
        <f t="shared" si="12"/>
        <v>保険者番号</v>
      </c>
    </row>
    <row r="128" spans="1:15" hidden="1">
      <c r="A128" s="56">
        <v>126</v>
      </c>
      <c r="B128" s="56" t="s">
        <v>440</v>
      </c>
      <c r="C128" s="56">
        <v>4</v>
      </c>
      <c r="D128" s="33" t="s">
        <v>231</v>
      </c>
      <c r="E128" s="134" t="s">
        <v>232</v>
      </c>
      <c r="F128" s="56" t="str">
        <f>VLOOKUP($B128, '外部インタフェース一覧(計算用)'!$C:$G, 2, FALSE)</f>
        <v>old</v>
      </c>
      <c r="G128" s="56" t="str">
        <f>VLOOKUP($B128, '外部インタフェース一覧(計算用)'!$C:$G, 5, FALSE)</f>
        <v>SCIENTIFIC_NURSING_CARE_PROMOTION_TAKING_MEDICATION_2024_FORM_0002_2021</v>
      </c>
      <c r="H128" s="56" t="str">
        <f t="shared" si="7"/>
        <v>SCIENTIFIC_NURSING_CARE_PROMOTION_TAKING_MEDICATION_2024_FORM_0002_2021_insured_no_old</v>
      </c>
      <c r="I128" s="134" t="str">
        <f t="shared" si="8"/>
        <v>被保険者番号</v>
      </c>
      <c r="J128" s="56" t="str">
        <f t="shared" si="9"/>
        <v>一致</v>
      </c>
      <c r="K128" s="56" t="str">
        <f>IF($F128="old", INDEX('外部インタフェース一覧(計算用)'!$B$5:$C$60, MATCH(summary!$B128, '外部インタフェース一覧(計算用)'!$C$5:$C$60, 0), 1), $B128)</f>
        <v>科学的介護推進情報 (服薬情報)</v>
      </c>
      <c r="L128" s="56">
        <f t="shared" si="13"/>
        <v>4</v>
      </c>
      <c r="M128" s="56" t="str">
        <f t="shared" si="10"/>
        <v>insured_no</v>
      </c>
      <c r="N128" s="33" t="str">
        <f t="shared" si="11"/>
        <v>被保険者番号</v>
      </c>
      <c r="O128" s="33" t="str">
        <f t="shared" si="12"/>
        <v>被保険者番号</v>
      </c>
    </row>
    <row r="129" spans="1:15" ht="37.5" hidden="1">
      <c r="A129" s="56">
        <v>127</v>
      </c>
      <c r="B129" s="56" t="s">
        <v>440</v>
      </c>
      <c r="C129" s="56">
        <v>5</v>
      </c>
      <c r="D129" s="33" t="s">
        <v>227</v>
      </c>
      <c r="E129" s="134" t="s">
        <v>228</v>
      </c>
      <c r="F129" s="56" t="str">
        <f>VLOOKUP($B129, '外部インタフェース一覧(計算用)'!$C:$G, 2, FALSE)</f>
        <v>old</v>
      </c>
      <c r="G129" s="56" t="str">
        <f>VLOOKUP($B129, '外部インタフェース一覧(計算用)'!$C:$G, 5, FALSE)</f>
        <v>SCIENTIFIC_NURSING_CARE_PROMOTION_TAKING_MEDICATION_2024_FORM_0002_2021</v>
      </c>
      <c r="H129" s="56" t="str">
        <f t="shared" si="7"/>
        <v>SCIENTIFIC_NURSING_CARE_PROMOTION_TAKING_MEDICATION_2024_FORM_0002_2021_external_system_management_number_old</v>
      </c>
      <c r="I129" s="134" t="str">
        <f t="shared" si="8"/>
        <v>外部システム管理番号</v>
      </c>
      <c r="J129" s="56" t="str">
        <f t="shared" si="9"/>
        <v>一致</v>
      </c>
      <c r="K129" s="56" t="str">
        <f>IF($F129="old", INDEX('外部インタフェース一覧(計算用)'!$B$5:$C$60, MATCH(summary!$B129, '外部インタフェース一覧(計算用)'!$C$5:$C$60, 0), 1), $B129)</f>
        <v>科学的介護推進情報 (服薬情報)</v>
      </c>
      <c r="L129" s="56">
        <f t="shared" si="13"/>
        <v>5</v>
      </c>
      <c r="M129" s="56" t="str">
        <f t="shared" si="10"/>
        <v>external_system_management_number</v>
      </c>
      <c r="N129" s="33" t="str">
        <f t="shared" si="11"/>
        <v>外部システム管理番号</v>
      </c>
      <c r="O129" s="33" t="str">
        <f t="shared" si="12"/>
        <v>外部システム管理番号</v>
      </c>
    </row>
    <row r="130" spans="1:15" ht="56.25" hidden="1">
      <c r="A130" s="56">
        <v>128</v>
      </c>
      <c r="B130" s="56" t="s">
        <v>440</v>
      </c>
      <c r="C130" s="56">
        <v>6</v>
      </c>
      <c r="D130" s="33" t="s">
        <v>432</v>
      </c>
      <c r="E130" s="134" t="s">
        <v>433</v>
      </c>
      <c r="F130" s="56" t="str">
        <f>VLOOKUP($B130, '外部インタフェース一覧(計算用)'!$C:$G, 2, FALSE)</f>
        <v>old</v>
      </c>
      <c r="G130" s="56" t="str">
        <f>VLOOKUP($B130, '外部インタフェース一覧(計算用)'!$C:$G, 5, FALSE)</f>
        <v>SCIENTIFIC_NURSING_CARE_PROMOTION_TAKING_MEDICATION_2024_FORM_0002_2021</v>
      </c>
      <c r="H130" s="56" t="str">
        <f t="shared" si="7"/>
        <v>SCIENTIFIC_NURSING_CARE_PROMOTION_TAKING_MEDICATION_2024_FORM_0002_2021_external_system_management_detail_number_old</v>
      </c>
      <c r="I130" s="134" t="str">
        <f t="shared" si="8"/>
        <v>外部システム管理明細番号</v>
      </c>
      <c r="J130" s="56" t="str">
        <f t="shared" si="9"/>
        <v>一致</v>
      </c>
      <c r="K130" s="56" t="str">
        <f>IF($F130="old", INDEX('外部インタフェース一覧(計算用)'!$B$5:$C$60, MATCH(summary!$B130, '外部インタフェース一覧(計算用)'!$C$5:$C$60, 0), 1), $B130)</f>
        <v>科学的介護推進情報 (服薬情報)</v>
      </c>
      <c r="L130" s="56">
        <f t="shared" si="13"/>
        <v>6</v>
      </c>
      <c r="M130" s="56" t="str">
        <f t="shared" si="10"/>
        <v>external_system_management_detail_number</v>
      </c>
      <c r="N130" s="33" t="str">
        <f t="shared" si="11"/>
        <v>外部システム管理明細番号</v>
      </c>
      <c r="O130" s="33" t="str">
        <f t="shared" si="12"/>
        <v>外部システム管理明細番号</v>
      </c>
    </row>
    <row r="131" spans="1:15" hidden="1">
      <c r="A131" s="56">
        <v>129</v>
      </c>
      <c r="B131" s="56" t="s">
        <v>440</v>
      </c>
      <c r="C131" s="56">
        <v>7</v>
      </c>
      <c r="D131" s="33" t="s">
        <v>441</v>
      </c>
      <c r="E131" s="134" t="s">
        <v>442</v>
      </c>
      <c r="F131" s="56" t="str">
        <f>VLOOKUP($B131, '外部インタフェース一覧(計算用)'!$C:$G, 2, FALSE)</f>
        <v>old</v>
      </c>
      <c r="G131" s="56" t="str">
        <f>VLOOKUP($B131, '外部インタフェース一覧(計算用)'!$C:$G, 5, FALSE)</f>
        <v>SCIENTIFIC_NURSING_CARE_PROMOTION_TAKING_MEDICATION_2024_FORM_0002_2021</v>
      </c>
      <c r="H131" s="56" t="str">
        <f t="shared" ref="H131:H194" si="14">G131&amp;"_"&amp;D131&amp;"_"&amp;F131</f>
        <v>SCIENTIFIC_NURSING_CARE_PROMOTION_TAKING_MEDICATION_2024_FORM_0002_2021_dispensing_date_old</v>
      </c>
      <c r="I131" s="134" t="str">
        <f t="shared" ref="I131:I194" si="15">IFERROR(INDEX($E:$H, MATCH(LEFT($H131, LEN($H131)-4)&amp;"_new", $H:$H, 0), 1), IF(F131="old", "削除", "追加"))</f>
        <v>削除</v>
      </c>
      <c r="J131" s="56" t="str">
        <f t="shared" ref="J131:J194" si="16">IF(E131=I131, "一致", "名称変更")</f>
        <v>名称変更</v>
      </c>
      <c r="K131" s="56" t="str">
        <f>IF($F131="old", INDEX('外部インタフェース一覧(計算用)'!$B$5:$C$60, MATCH(summary!$B131, '外部インタフェース一覧(計算用)'!$C$5:$C$60, 0), 1), $B131)</f>
        <v>科学的介護推進情報 (服薬情報)</v>
      </c>
      <c r="L131" s="56">
        <f t="shared" si="13"/>
        <v>7</v>
      </c>
      <c r="M131" s="56" t="str">
        <f t="shared" ref="M131:M194" si="17">$D131</f>
        <v>dispensing_date</v>
      </c>
      <c r="N131" s="33" t="str">
        <f t="shared" ref="N131:N194" si="18">IF($F131="old", $E131, $I131)</f>
        <v>調剤等年月日</v>
      </c>
      <c r="O131" s="33" t="str">
        <f t="shared" ref="O131:O194" si="19">IF($F131="old", $I131, $E131)</f>
        <v>削除</v>
      </c>
    </row>
    <row r="132" spans="1:15" hidden="1">
      <c r="A132" s="56">
        <v>130</v>
      </c>
      <c r="B132" s="56" t="s">
        <v>440</v>
      </c>
      <c r="C132" s="56">
        <v>8</v>
      </c>
      <c r="D132" s="33" t="s">
        <v>443</v>
      </c>
      <c r="E132" s="134" t="s">
        <v>444</v>
      </c>
      <c r="F132" s="56" t="str">
        <f>VLOOKUP($B132, '外部インタフェース一覧(計算用)'!$C:$G, 2, FALSE)</f>
        <v>old</v>
      </c>
      <c r="G132" s="56" t="str">
        <f>VLOOKUP($B132, '外部インタフェース一覧(計算用)'!$C:$G, 5, FALSE)</f>
        <v>SCIENTIFIC_NURSING_CARE_PROMOTION_TAKING_MEDICATION_2024_FORM_0002_2021</v>
      </c>
      <c r="H132" s="56" t="str">
        <f t="shared" si="14"/>
        <v>SCIENTIFIC_NURSING_CARE_PROMOTION_TAKING_MEDICATION_2024_FORM_0002_2021_prescription_number_old</v>
      </c>
      <c r="I132" s="134" t="str">
        <f t="shared" si="15"/>
        <v>削除</v>
      </c>
      <c r="J132" s="56" t="str">
        <f t="shared" si="16"/>
        <v>名称変更</v>
      </c>
      <c r="K132" s="56" t="str">
        <f>IF($F132="old", INDEX('外部インタフェース一覧(計算用)'!$B$5:$C$60, MATCH(summary!$B132, '外部インタフェース一覧(計算用)'!$C$5:$C$60, 0), 1), $B132)</f>
        <v>科学的介護推進情報 (服薬情報)</v>
      </c>
      <c r="L132" s="56">
        <f t="shared" ref="L132:L195" si="20">C132</f>
        <v>8</v>
      </c>
      <c r="M132" s="56" t="str">
        <f t="shared" si="17"/>
        <v>prescription_number</v>
      </c>
      <c r="N132" s="33" t="str">
        <f t="shared" si="18"/>
        <v>処方番号</v>
      </c>
      <c r="O132" s="33" t="str">
        <f t="shared" si="19"/>
        <v>削除</v>
      </c>
    </row>
    <row r="133" spans="1:15" hidden="1">
      <c r="A133" s="56">
        <v>131</v>
      </c>
      <c r="B133" s="56" t="s">
        <v>440</v>
      </c>
      <c r="C133" s="56">
        <v>9</v>
      </c>
      <c r="D133" s="33" t="s">
        <v>445</v>
      </c>
      <c r="E133" s="134" t="s">
        <v>446</v>
      </c>
      <c r="F133" s="56" t="str">
        <f>VLOOKUP($B133, '外部インタフェース一覧(計算用)'!$C:$G, 2, FALSE)</f>
        <v>old</v>
      </c>
      <c r="G133" s="56" t="str">
        <f>VLOOKUP($B133, '外部インタフェース一覧(計算用)'!$C:$G, 5, FALSE)</f>
        <v>SCIENTIFIC_NURSING_CARE_PROMOTION_TAKING_MEDICATION_2024_FORM_0002_2021</v>
      </c>
      <c r="H133" s="56" t="str">
        <f t="shared" si="14"/>
        <v>SCIENTIFIC_NURSING_CARE_PROMOTION_TAKING_MEDICATION_2024_FORM_0002_2021_chemical_code_type_old</v>
      </c>
      <c r="I133" s="134" t="str">
        <f t="shared" si="15"/>
        <v>薬剤コード種別</v>
      </c>
      <c r="J133" s="56" t="str">
        <f t="shared" si="16"/>
        <v>名称変更</v>
      </c>
      <c r="K133" s="33" t="str">
        <f>IF($F133="old", INDEX('外部インタフェース一覧(計算用)'!$B$5:$C$60, MATCH(summary!$B133, '外部インタフェース一覧(計算用)'!$C$5:$C$60, 0), 1), $B133)</f>
        <v>科学的介護推進情報 (服薬情報)</v>
      </c>
      <c r="L133" s="56">
        <f t="shared" si="20"/>
        <v>9</v>
      </c>
      <c r="M133" s="33" t="str">
        <f t="shared" si="17"/>
        <v>chemical_code_type</v>
      </c>
      <c r="N133" s="33" t="str">
        <f t="shared" si="18"/>
        <v>薬品コード種別</v>
      </c>
      <c r="O133" s="33" t="str">
        <f t="shared" si="19"/>
        <v>薬剤コード種別</v>
      </c>
    </row>
    <row r="134" spans="1:15" hidden="1">
      <c r="A134" s="56">
        <v>132</v>
      </c>
      <c r="B134" s="56" t="s">
        <v>440</v>
      </c>
      <c r="C134" s="56">
        <v>10</v>
      </c>
      <c r="D134" s="33" t="s">
        <v>447</v>
      </c>
      <c r="E134" s="134" t="s">
        <v>448</v>
      </c>
      <c r="F134" s="56" t="str">
        <f>VLOOKUP($B134, '外部インタフェース一覧(計算用)'!$C:$G, 2, FALSE)</f>
        <v>old</v>
      </c>
      <c r="G134" s="56" t="str">
        <f>VLOOKUP($B134, '外部インタフェース一覧(計算用)'!$C:$G, 5, FALSE)</f>
        <v>SCIENTIFIC_NURSING_CARE_PROMOTION_TAKING_MEDICATION_2024_FORM_0002_2021</v>
      </c>
      <c r="H134" s="56" t="str">
        <f t="shared" si="14"/>
        <v>SCIENTIFIC_NURSING_CARE_PROMOTION_TAKING_MEDICATION_2024_FORM_0002_2021_chemical_code_old</v>
      </c>
      <c r="I134" s="134" t="str">
        <f t="shared" si="15"/>
        <v>薬剤コード</v>
      </c>
      <c r="J134" s="56" t="str">
        <f t="shared" si="16"/>
        <v>名称変更</v>
      </c>
      <c r="K134" s="33" t="str">
        <f>IF($F134="old", INDEX('外部インタフェース一覧(計算用)'!$B$5:$C$60, MATCH(summary!$B134, '外部インタフェース一覧(計算用)'!$C$5:$C$60, 0), 1), $B134)</f>
        <v>科学的介護推進情報 (服薬情報)</v>
      </c>
      <c r="L134" s="56">
        <f t="shared" si="20"/>
        <v>10</v>
      </c>
      <c r="M134" s="33" t="str">
        <f t="shared" si="17"/>
        <v>chemical_code</v>
      </c>
      <c r="N134" s="33" t="str">
        <f t="shared" si="18"/>
        <v>薬品コード</v>
      </c>
      <c r="O134" s="33" t="str">
        <f t="shared" si="19"/>
        <v>薬剤コード</v>
      </c>
    </row>
    <row r="135" spans="1:15" hidden="1">
      <c r="A135" s="56">
        <v>133</v>
      </c>
      <c r="B135" s="56" t="s">
        <v>440</v>
      </c>
      <c r="C135" s="56">
        <v>11</v>
      </c>
      <c r="D135" s="33" t="s">
        <v>449</v>
      </c>
      <c r="E135" s="134" t="s">
        <v>450</v>
      </c>
      <c r="F135" s="56" t="str">
        <f>VLOOKUP($B135, '外部インタフェース一覧(計算用)'!$C:$G, 2, FALSE)</f>
        <v>old</v>
      </c>
      <c r="G135" s="56" t="str">
        <f>VLOOKUP($B135, '外部インタフェース一覧(計算用)'!$C:$G, 5, FALSE)</f>
        <v>SCIENTIFIC_NURSING_CARE_PROMOTION_TAKING_MEDICATION_2024_FORM_0002_2021</v>
      </c>
      <c r="H135" s="56" t="str">
        <f t="shared" si="14"/>
        <v>SCIENTIFIC_NURSING_CARE_PROMOTION_TAKING_MEDICATION_2024_FORM_0002_2021_drug_name_old</v>
      </c>
      <c r="I135" s="134" t="str">
        <f t="shared" si="15"/>
        <v>削除</v>
      </c>
      <c r="J135" s="56" t="str">
        <f t="shared" si="16"/>
        <v>名称変更</v>
      </c>
      <c r="K135" s="56" t="str">
        <f>IF($F135="old", INDEX('外部インタフェース一覧(計算用)'!$B$5:$C$60, MATCH(summary!$B135, '外部インタフェース一覧(計算用)'!$C$5:$C$60, 0), 1), $B135)</f>
        <v>科学的介護推進情報 (服薬情報)</v>
      </c>
      <c r="L135" s="56">
        <f t="shared" si="20"/>
        <v>11</v>
      </c>
      <c r="M135" s="56" t="str">
        <f t="shared" si="17"/>
        <v>drug_name</v>
      </c>
      <c r="N135" s="33" t="str">
        <f t="shared" si="18"/>
        <v>薬品名称</v>
      </c>
      <c r="O135" s="33" t="str">
        <f t="shared" si="19"/>
        <v>削除</v>
      </c>
    </row>
    <row r="136" spans="1:15" hidden="1">
      <c r="A136" s="56">
        <v>134</v>
      </c>
      <c r="B136" s="56" t="s">
        <v>440</v>
      </c>
      <c r="C136" s="56">
        <v>12</v>
      </c>
      <c r="D136" s="33" t="s">
        <v>451</v>
      </c>
      <c r="E136" s="134" t="s">
        <v>452</v>
      </c>
      <c r="F136" s="56" t="str">
        <f>VLOOKUP($B136, '外部インタフェース一覧(計算用)'!$C:$G, 2, FALSE)</f>
        <v>old</v>
      </c>
      <c r="G136" s="56" t="str">
        <f>VLOOKUP($B136, '外部インタフェース一覧(計算用)'!$C:$G, 5, FALSE)</f>
        <v>SCIENTIFIC_NURSING_CARE_PROMOTION_TAKING_MEDICATION_2024_FORM_0002_2021</v>
      </c>
      <c r="H136" s="56" t="str">
        <f t="shared" si="14"/>
        <v>SCIENTIFIC_NURSING_CARE_PROMOTION_TAKING_MEDICATION_2024_FORM_0002_2021_dose_old</v>
      </c>
      <c r="I136" s="134" t="str">
        <f t="shared" si="15"/>
        <v>削除</v>
      </c>
      <c r="J136" s="56" t="str">
        <f t="shared" si="16"/>
        <v>名称変更</v>
      </c>
      <c r="K136" s="56" t="str">
        <f>IF($F136="old", INDEX('外部インタフェース一覧(計算用)'!$B$5:$C$60, MATCH(summary!$B136, '外部インタフェース一覧(計算用)'!$C$5:$C$60, 0), 1), $B136)</f>
        <v>科学的介護推進情報 (服薬情報)</v>
      </c>
      <c r="L136" s="56">
        <f t="shared" si="20"/>
        <v>12</v>
      </c>
      <c r="M136" s="56" t="str">
        <f t="shared" si="17"/>
        <v>dose</v>
      </c>
      <c r="N136" s="33" t="str">
        <f t="shared" si="18"/>
        <v>用量</v>
      </c>
      <c r="O136" s="33" t="str">
        <f t="shared" si="19"/>
        <v>削除</v>
      </c>
    </row>
    <row r="137" spans="1:15" hidden="1">
      <c r="A137" s="56">
        <v>135</v>
      </c>
      <c r="B137" s="56" t="s">
        <v>440</v>
      </c>
      <c r="C137" s="56">
        <v>13</v>
      </c>
      <c r="D137" s="33" t="s">
        <v>453</v>
      </c>
      <c r="E137" s="134" t="s">
        <v>454</v>
      </c>
      <c r="F137" s="56" t="str">
        <f>VLOOKUP($B137, '外部インタフェース一覧(計算用)'!$C:$G, 2, FALSE)</f>
        <v>old</v>
      </c>
      <c r="G137" s="56" t="str">
        <f>VLOOKUP($B137, '外部インタフェース一覧(計算用)'!$C:$G, 5, FALSE)</f>
        <v>SCIENTIFIC_NURSING_CARE_PROMOTION_TAKING_MEDICATION_2024_FORM_0002_2021</v>
      </c>
      <c r="H137" s="56" t="str">
        <f t="shared" si="14"/>
        <v>SCIENTIFIC_NURSING_CARE_PROMOTION_TAKING_MEDICATION_2024_FORM_0002_2021_unit_name_old</v>
      </c>
      <c r="I137" s="134" t="str">
        <f t="shared" si="15"/>
        <v>削除</v>
      </c>
      <c r="J137" s="56" t="str">
        <f t="shared" si="16"/>
        <v>名称変更</v>
      </c>
      <c r="K137" s="56" t="str">
        <f>IF($F137="old", INDEX('外部インタフェース一覧(計算用)'!$B$5:$C$60, MATCH(summary!$B137, '外部インタフェース一覧(計算用)'!$C$5:$C$60, 0), 1), $B137)</f>
        <v>科学的介護推進情報 (服薬情報)</v>
      </c>
      <c r="L137" s="56">
        <f t="shared" si="20"/>
        <v>13</v>
      </c>
      <c r="M137" s="56" t="str">
        <f t="shared" si="17"/>
        <v>unit_name</v>
      </c>
      <c r="N137" s="33" t="str">
        <f t="shared" si="18"/>
        <v>単位名</v>
      </c>
      <c r="O137" s="33" t="str">
        <f t="shared" si="19"/>
        <v>削除</v>
      </c>
    </row>
    <row r="138" spans="1:15" hidden="1">
      <c r="A138" s="56">
        <v>136</v>
      </c>
      <c r="B138" s="56" t="s">
        <v>440</v>
      </c>
      <c r="C138" s="56">
        <v>14</v>
      </c>
      <c r="D138" s="33" t="s">
        <v>455</v>
      </c>
      <c r="E138" s="134" t="s">
        <v>456</v>
      </c>
      <c r="F138" s="56" t="str">
        <f>VLOOKUP($B138, '外部インタフェース一覧(計算用)'!$C:$G, 2, FALSE)</f>
        <v>old</v>
      </c>
      <c r="G138" s="56" t="str">
        <f>VLOOKUP($B138, '外部インタフェース一覧(計算用)'!$C:$G, 5, FALSE)</f>
        <v>SCIENTIFIC_NURSING_CARE_PROMOTION_TAKING_MEDICATION_2024_FORM_0002_2021</v>
      </c>
      <c r="H138" s="56" t="str">
        <f t="shared" si="14"/>
        <v>SCIENTIFIC_NURSING_CARE_PROMOTION_TAKING_MEDICATION_2024_FORM_0002_2021_dosage_form_code_old</v>
      </c>
      <c r="I138" s="134" t="str">
        <f t="shared" si="15"/>
        <v>削除</v>
      </c>
      <c r="J138" s="56" t="str">
        <f t="shared" si="16"/>
        <v>名称変更</v>
      </c>
      <c r="K138" s="56" t="str">
        <f>IF($F138="old", INDEX('外部インタフェース一覧(計算用)'!$B$5:$C$60, MATCH(summary!$B138, '外部インタフェース一覧(計算用)'!$C$5:$C$60, 0), 1), $B138)</f>
        <v>科学的介護推進情報 (服薬情報)</v>
      </c>
      <c r="L138" s="56">
        <f t="shared" si="20"/>
        <v>14</v>
      </c>
      <c r="M138" s="56" t="str">
        <f t="shared" si="17"/>
        <v>dosage_form_code</v>
      </c>
      <c r="N138" s="33" t="str">
        <f t="shared" si="18"/>
        <v>剤形コード</v>
      </c>
      <c r="O138" s="33" t="str">
        <f t="shared" si="19"/>
        <v>削除</v>
      </c>
    </row>
    <row r="139" spans="1:15" hidden="1">
      <c r="A139" s="56">
        <v>137</v>
      </c>
      <c r="B139" s="56" t="s">
        <v>440</v>
      </c>
      <c r="C139" s="56">
        <v>15</v>
      </c>
      <c r="D139" s="33" t="s">
        <v>457</v>
      </c>
      <c r="E139" s="134" t="s">
        <v>458</v>
      </c>
      <c r="F139" s="56" t="str">
        <f>VLOOKUP($B139, '外部インタフェース一覧(計算用)'!$C:$G, 2, FALSE)</f>
        <v>old</v>
      </c>
      <c r="G139" s="56" t="str">
        <f>VLOOKUP($B139, '外部インタフェース一覧(計算用)'!$C:$G, 5, FALSE)</f>
        <v>SCIENTIFIC_NURSING_CARE_PROMOTION_TAKING_MEDICATION_2024_FORM_0002_2021</v>
      </c>
      <c r="H139" s="56" t="str">
        <f t="shared" si="14"/>
        <v>SCIENTIFIC_NURSING_CARE_PROMOTION_TAKING_MEDICATION_2024_FORM_0002_2021_dispensing_quantity_old</v>
      </c>
      <c r="I139" s="134" t="str">
        <f t="shared" si="15"/>
        <v>削除</v>
      </c>
      <c r="J139" s="56" t="str">
        <f t="shared" si="16"/>
        <v>名称変更</v>
      </c>
      <c r="K139" s="56" t="str">
        <f>IF($F139="old", INDEX('外部インタフェース一覧(計算用)'!$B$5:$C$60, MATCH(summary!$B139, '外部インタフェース一覧(計算用)'!$C$5:$C$60, 0), 1), $B139)</f>
        <v>科学的介護推進情報 (服薬情報)</v>
      </c>
      <c r="L139" s="56">
        <f t="shared" si="20"/>
        <v>15</v>
      </c>
      <c r="M139" s="56" t="str">
        <f t="shared" si="17"/>
        <v>dispensing_quantity</v>
      </c>
      <c r="N139" s="33" t="str">
        <f t="shared" si="18"/>
        <v>調剤数量</v>
      </c>
      <c r="O139" s="33" t="str">
        <f t="shared" si="19"/>
        <v>削除</v>
      </c>
    </row>
    <row r="140" spans="1:15" hidden="1">
      <c r="A140" s="56">
        <v>138</v>
      </c>
      <c r="B140" s="56" t="s">
        <v>440</v>
      </c>
      <c r="C140" s="56">
        <v>16</v>
      </c>
      <c r="D140" s="33" t="s">
        <v>459</v>
      </c>
      <c r="E140" s="134" t="s">
        <v>460</v>
      </c>
      <c r="F140" s="56" t="str">
        <f>VLOOKUP($B140, '外部インタフェース一覧(計算用)'!$C:$G, 2, FALSE)</f>
        <v>old</v>
      </c>
      <c r="G140" s="56" t="str">
        <f>VLOOKUP($B140, '外部インタフェース一覧(計算用)'!$C:$G, 5, FALSE)</f>
        <v>SCIENTIFIC_NURSING_CARE_PROMOTION_TAKING_MEDICATION_2024_FORM_0002_2021</v>
      </c>
      <c r="H140" s="56" t="str">
        <f t="shared" si="14"/>
        <v>SCIENTIFIC_NURSING_CARE_PROMOTION_TAKING_MEDICATION_2024_FORM_0002_2021_method_name_old</v>
      </c>
      <c r="I140" s="134" t="str">
        <f t="shared" si="15"/>
        <v>削除</v>
      </c>
      <c r="J140" s="56" t="str">
        <f t="shared" si="16"/>
        <v>名称変更</v>
      </c>
      <c r="K140" s="56" t="str">
        <f>IF($F140="old", INDEX('外部インタフェース一覧(計算用)'!$B$5:$C$60, MATCH(summary!$B140, '外部インタフェース一覧(計算用)'!$C$5:$C$60, 0), 1), $B140)</f>
        <v>科学的介護推進情報 (服薬情報)</v>
      </c>
      <c r="L140" s="56">
        <f t="shared" si="20"/>
        <v>16</v>
      </c>
      <c r="M140" s="56" t="str">
        <f t="shared" si="17"/>
        <v>method_name</v>
      </c>
      <c r="N140" s="33" t="str">
        <f t="shared" si="18"/>
        <v>用法名称</v>
      </c>
      <c r="O140" s="33" t="str">
        <f t="shared" si="19"/>
        <v>削除</v>
      </c>
    </row>
    <row r="141" spans="1:15" hidden="1">
      <c r="A141" s="56">
        <v>139</v>
      </c>
      <c r="B141" s="56" t="s">
        <v>440</v>
      </c>
      <c r="C141" s="56">
        <v>17</v>
      </c>
      <c r="D141" s="33" t="s">
        <v>265</v>
      </c>
      <c r="E141" s="134" t="s">
        <v>266</v>
      </c>
      <c r="F141" s="56" t="str">
        <f>VLOOKUP($B141, '外部インタフェース一覧(計算用)'!$C:$G, 2, FALSE)</f>
        <v>old</v>
      </c>
      <c r="G141" s="56" t="str">
        <f>VLOOKUP($B141, '外部インタフェース一覧(計算用)'!$C:$G, 5, FALSE)</f>
        <v>SCIENTIFIC_NURSING_CARE_PROMOTION_TAKING_MEDICATION_2024_FORM_0002_2021</v>
      </c>
      <c r="H141" s="56" t="str">
        <f t="shared" si="14"/>
        <v>SCIENTIFIC_NURSING_CARE_PROMOTION_TAKING_MEDICATION_2024_FORM_0002_2021_version_old</v>
      </c>
      <c r="I141" s="134" t="str">
        <f t="shared" si="15"/>
        <v>バージョン番号</v>
      </c>
      <c r="J141" s="56" t="str">
        <f t="shared" si="16"/>
        <v>一致</v>
      </c>
      <c r="K141" s="56" t="str">
        <f>IF($F141="old", INDEX('外部インタフェース一覧(計算用)'!$B$5:$C$60, MATCH(summary!$B141, '外部インタフェース一覧(計算用)'!$C$5:$C$60, 0), 1), $B141)</f>
        <v>科学的介護推進情報 (服薬情報)</v>
      </c>
      <c r="L141" s="56">
        <f t="shared" si="20"/>
        <v>17</v>
      </c>
      <c r="M141" s="56" t="str">
        <f t="shared" si="17"/>
        <v>version</v>
      </c>
      <c r="N141" s="33" t="str">
        <f t="shared" si="18"/>
        <v>バージョン番号</v>
      </c>
      <c r="O141" s="33" t="str">
        <f t="shared" si="19"/>
        <v>バージョン番号</v>
      </c>
    </row>
    <row r="142" spans="1:15" hidden="1">
      <c r="A142" s="56">
        <v>140</v>
      </c>
      <c r="B142" s="56" t="s">
        <v>461</v>
      </c>
      <c r="C142" s="56">
        <v>1</v>
      </c>
      <c r="D142" s="33" t="s">
        <v>223</v>
      </c>
      <c r="E142" s="134" t="s">
        <v>224</v>
      </c>
      <c r="F142" s="56" t="str">
        <f>VLOOKUP($B142, '外部インタフェース一覧(計算用)'!$C:$G, 2, FALSE)</f>
        <v>old</v>
      </c>
      <c r="G142" s="56" t="str">
        <f>VLOOKUP($B142, '外部インタフェース一覧(計算用)'!$C:$G, 5, FALSE)</f>
        <v>NUTRITION_FEEDING_SWALLOWING_SCREENING_ASSESSMENT_MONITORING_2024_FORM_0100_2021</v>
      </c>
      <c r="H142" s="56" t="str">
        <f t="shared" si="14"/>
        <v>NUTRITION_FEEDING_SWALLOWING_SCREENING_ASSESSMENT_MONITORING_2024_FORM_0100_2021_care_facility_id_old</v>
      </c>
      <c r="I142" s="134" t="str">
        <f t="shared" si="15"/>
        <v>事業所番号</v>
      </c>
      <c r="J142" s="56" t="str">
        <f t="shared" si="16"/>
        <v>一致</v>
      </c>
      <c r="K142" s="56" t="str">
        <f>IF($F142="old", INDEX('外部インタフェース一覧(計算用)'!$B$5:$C$60, MATCH(summary!$B142, '外部インタフェース一覧(計算用)'!$C$5:$C$60, 0), 1), $B142)</f>
        <v>栄養・摂食嚥下情報</v>
      </c>
      <c r="L142" s="56">
        <f t="shared" si="20"/>
        <v>1</v>
      </c>
      <c r="M142" s="56" t="str">
        <f t="shared" si="17"/>
        <v>care_facility_id</v>
      </c>
      <c r="N142" s="33" t="str">
        <f t="shared" si="18"/>
        <v>事業所番号</v>
      </c>
      <c r="O142" s="33" t="str">
        <f t="shared" si="19"/>
        <v>事業所番号</v>
      </c>
    </row>
    <row r="143" spans="1:15" hidden="1">
      <c r="A143" s="56">
        <v>141</v>
      </c>
      <c r="B143" s="56" t="s">
        <v>461</v>
      </c>
      <c r="C143" s="56">
        <v>2</v>
      </c>
      <c r="D143" s="33" t="s">
        <v>225</v>
      </c>
      <c r="E143" s="134" t="s">
        <v>226</v>
      </c>
      <c r="F143" s="56" t="str">
        <f>VLOOKUP($B143, '外部インタフェース一覧(計算用)'!$C:$G, 2, FALSE)</f>
        <v>old</v>
      </c>
      <c r="G143" s="56" t="str">
        <f>VLOOKUP($B143, '外部インタフェース一覧(計算用)'!$C:$G, 5, FALSE)</f>
        <v>NUTRITION_FEEDING_SWALLOWING_SCREENING_ASSESSMENT_MONITORING_2024_FORM_0100_2021</v>
      </c>
      <c r="H143" s="56" t="str">
        <f t="shared" si="14"/>
        <v>NUTRITION_FEEDING_SWALLOWING_SCREENING_ASSESSMENT_MONITORING_2024_FORM_0100_2021_service_code_old</v>
      </c>
      <c r="I143" s="134" t="str">
        <f t="shared" si="15"/>
        <v>サービス種類コード</v>
      </c>
      <c r="J143" s="56" t="str">
        <f t="shared" si="16"/>
        <v>一致</v>
      </c>
      <c r="K143" s="56" t="str">
        <f>IF($F143="old", INDEX('外部インタフェース一覧(計算用)'!$B$5:$C$60, MATCH(summary!$B143, '外部インタフェース一覧(計算用)'!$C$5:$C$60, 0), 1), $B143)</f>
        <v>栄養・摂食嚥下情報</v>
      </c>
      <c r="L143" s="56">
        <f t="shared" si="20"/>
        <v>2</v>
      </c>
      <c r="M143" s="56" t="str">
        <f t="shared" si="17"/>
        <v>service_code</v>
      </c>
      <c r="N143" s="33" t="str">
        <f t="shared" si="18"/>
        <v>サービス種類コード</v>
      </c>
      <c r="O143" s="33" t="str">
        <f t="shared" si="19"/>
        <v>サービス種類コード</v>
      </c>
    </row>
    <row r="144" spans="1:15" hidden="1">
      <c r="A144" s="56">
        <v>142</v>
      </c>
      <c r="B144" s="56" t="s">
        <v>461</v>
      </c>
      <c r="C144" s="56">
        <v>3</v>
      </c>
      <c r="D144" s="33" t="s">
        <v>229</v>
      </c>
      <c r="E144" s="134" t="s">
        <v>230</v>
      </c>
      <c r="F144" s="56" t="str">
        <f>VLOOKUP($B144, '外部インタフェース一覧(計算用)'!$C:$G, 2, FALSE)</f>
        <v>old</v>
      </c>
      <c r="G144" s="56" t="str">
        <f>VLOOKUP($B144, '外部インタフェース一覧(計算用)'!$C:$G, 5, FALSE)</f>
        <v>NUTRITION_FEEDING_SWALLOWING_SCREENING_ASSESSMENT_MONITORING_2024_FORM_0100_2021</v>
      </c>
      <c r="H144" s="56" t="str">
        <f t="shared" si="14"/>
        <v>NUTRITION_FEEDING_SWALLOWING_SCREENING_ASSESSMENT_MONITORING_2024_FORM_0100_2021_insurer_no_old</v>
      </c>
      <c r="I144" s="134" t="str">
        <f t="shared" si="15"/>
        <v>保険者番号</v>
      </c>
      <c r="J144" s="56" t="str">
        <f t="shared" si="16"/>
        <v>一致</v>
      </c>
      <c r="K144" s="56" t="str">
        <f>IF($F144="old", INDEX('外部インタフェース一覧(計算用)'!$B$5:$C$60, MATCH(summary!$B144, '外部インタフェース一覧(計算用)'!$C$5:$C$60, 0), 1), $B144)</f>
        <v>栄養・摂食嚥下情報</v>
      </c>
      <c r="L144" s="56">
        <f t="shared" si="20"/>
        <v>3</v>
      </c>
      <c r="M144" s="56" t="str">
        <f t="shared" si="17"/>
        <v>insurer_no</v>
      </c>
      <c r="N144" s="33" t="str">
        <f t="shared" si="18"/>
        <v>保険者番号</v>
      </c>
      <c r="O144" s="33" t="str">
        <f t="shared" si="19"/>
        <v>保険者番号</v>
      </c>
    </row>
    <row r="145" spans="1:15" hidden="1">
      <c r="A145" s="56">
        <v>143</v>
      </c>
      <c r="B145" s="56" t="s">
        <v>461</v>
      </c>
      <c r="C145" s="56">
        <v>4</v>
      </c>
      <c r="D145" s="33" t="s">
        <v>231</v>
      </c>
      <c r="E145" s="134" t="s">
        <v>232</v>
      </c>
      <c r="F145" s="56" t="str">
        <f>VLOOKUP($B145, '外部インタフェース一覧(計算用)'!$C:$G, 2, FALSE)</f>
        <v>old</v>
      </c>
      <c r="G145" s="56" t="str">
        <f>VLOOKUP($B145, '外部インタフェース一覧(計算用)'!$C:$G, 5, FALSE)</f>
        <v>NUTRITION_FEEDING_SWALLOWING_SCREENING_ASSESSMENT_MONITORING_2024_FORM_0100_2021</v>
      </c>
      <c r="H145" s="56" t="str">
        <f t="shared" si="14"/>
        <v>NUTRITION_FEEDING_SWALLOWING_SCREENING_ASSESSMENT_MONITORING_2024_FORM_0100_2021_insured_no_old</v>
      </c>
      <c r="I145" s="134" t="str">
        <f t="shared" si="15"/>
        <v>被保険者番号</v>
      </c>
      <c r="J145" s="56" t="str">
        <f t="shared" si="16"/>
        <v>一致</v>
      </c>
      <c r="K145" s="56" t="str">
        <f>IF($F145="old", INDEX('外部インタフェース一覧(計算用)'!$B$5:$C$60, MATCH(summary!$B145, '外部インタフェース一覧(計算用)'!$C$5:$C$60, 0), 1), $B145)</f>
        <v>栄養・摂食嚥下情報</v>
      </c>
      <c r="L145" s="56">
        <f t="shared" si="20"/>
        <v>4</v>
      </c>
      <c r="M145" s="56" t="str">
        <f t="shared" si="17"/>
        <v>insured_no</v>
      </c>
      <c r="N145" s="33" t="str">
        <f t="shared" si="18"/>
        <v>被保険者番号</v>
      </c>
      <c r="O145" s="33" t="str">
        <f t="shared" si="19"/>
        <v>被保険者番号</v>
      </c>
    </row>
    <row r="146" spans="1:15" ht="37.5" hidden="1">
      <c r="A146" s="56">
        <v>144</v>
      </c>
      <c r="B146" s="56" t="s">
        <v>461</v>
      </c>
      <c r="C146" s="56">
        <v>5</v>
      </c>
      <c r="D146" s="33" t="s">
        <v>227</v>
      </c>
      <c r="E146" s="134" t="s">
        <v>228</v>
      </c>
      <c r="F146" s="56" t="str">
        <f>VLOOKUP($B146, '外部インタフェース一覧(計算用)'!$C:$G, 2, FALSE)</f>
        <v>old</v>
      </c>
      <c r="G146" s="56" t="str">
        <f>VLOOKUP($B146, '外部インタフェース一覧(計算用)'!$C:$G, 5, FALSE)</f>
        <v>NUTRITION_FEEDING_SWALLOWING_SCREENING_ASSESSMENT_MONITORING_2024_FORM_0100_2021</v>
      </c>
      <c r="H146" s="56" t="str">
        <f t="shared" si="14"/>
        <v>NUTRITION_FEEDING_SWALLOWING_SCREENING_ASSESSMENT_MONITORING_2024_FORM_0100_2021_external_system_management_number_old</v>
      </c>
      <c r="I146" s="134" t="str">
        <f t="shared" si="15"/>
        <v>外部システム管理番号</v>
      </c>
      <c r="J146" s="56" t="str">
        <f t="shared" si="16"/>
        <v>一致</v>
      </c>
      <c r="K146" s="56" t="str">
        <f>IF($F146="old", INDEX('外部インタフェース一覧(計算用)'!$B$5:$C$60, MATCH(summary!$B146, '外部インタフェース一覧(計算用)'!$C$5:$C$60, 0), 1), $B146)</f>
        <v>栄養・摂食嚥下情報</v>
      </c>
      <c r="L146" s="56">
        <f t="shared" si="20"/>
        <v>5</v>
      </c>
      <c r="M146" s="56" t="str">
        <f t="shared" si="17"/>
        <v>external_system_management_number</v>
      </c>
      <c r="N146" s="33" t="str">
        <f t="shared" si="18"/>
        <v>外部システム管理番号</v>
      </c>
      <c r="O146" s="33" t="str">
        <f t="shared" si="19"/>
        <v>外部システム管理番号</v>
      </c>
    </row>
    <row r="147" spans="1:15" ht="37.5" hidden="1">
      <c r="A147" s="56">
        <v>145</v>
      </c>
      <c r="B147" s="56" t="s">
        <v>461</v>
      </c>
      <c r="C147" s="56">
        <v>6</v>
      </c>
      <c r="D147" s="33" t="s">
        <v>268</v>
      </c>
      <c r="E147" s="134" t="s">
        <v>269</v>
      </c>
      <c r="F147" s="56" t="str">
        <f>VLOOKUP($B147, '外部インタフェース一覧(計算用)'!$C:$G, 2, FALSE)</f>
        <v>old</v>
      </c>
      <c r="G147" s="56" t="str">
        <f>VLOOKUP($B147, '外部インタフェース一覧(計算用)'!$C:$G, 5, FALSE)</f>
        <v>NUTRITION_FEEDING_SWALLOWING_SCREENING_ASSESSMENT_MONITORING_2024_FORM_0100_2021</v>
      </c>
      <c r="H147" s="56" t="str">
        <f t="shared" si="14"/>
        <v>NUTRITION_FEEDING_SWALLOWING_SCREENING_ASSESSMENT_MONITORING_2024_FORM_0100_2021_facility_outpatient_category_old</v>
      </c>
      <c r="I147" s="134" t="str">
        <f t="shared" si="15"/>
        <v>施設／通所・居住区分</v>
      </c>
      <c r="J147" s="56" t="str">
        <f t="shared" si="16"/>
        <v>名称変更</v>
      </c>
      <c r="K147" s="33" t="str">
        <f>IF($F147="old", INDEX('外部インタフェース一覧(計算用)'!$B$5:$C$60, MATCH(summary!$B147, '外部インタフェース一覧(計算用)'!$C$5:$C$60, 0), 1), $B147)</f>
        <v>栄養・摂食嚥下情報</v>
      </c>
      <c r="L147" s="56">
        <f t="shared" si="20"/>
        <v>6</v>
      </c>
      <c r="M147" s="33" t="str">
        <f t="shared" si="17"/>
        <v>facility_outpatient_category</v>
      </c>
      <c r="N147" s="33" t="str">
        <f t="shared" si="18"/>
        <v>施設／通所・居宅区分</v>
      </c>
      <c r="O147" s="33" t="str">
        <f t="shared" si="19"/>
        <v>施設／通所・居住区分</v>
      </c>
    </row>
    <row r="148" spans="1:15" hidden="1">
      <c r="A148" s="56">
        <v>146</v>
      </c>
      <c r="B148" s="56" t="s">
        <v>461</v>
      </c>
      <c r="C148" s="56">
        <v>7</v>
      </c>
      <c r="D148" s="33" t="s">
        <v>462</v>
      </c>
      <c r="E148" s="134" t="s">
        <v>463</v>
      </c>
      <c r="F148" s="56" t="str">
        <f>VLOOKUP($B148, '外部インタフェース一覧(計算用)'!$C:$G, 2, FALSE)</f>
        <v>old</v>
      </c>
      <c r="G148" s="56" t="str">
        <f>VLOOKUP($B148, '外部インタフェース一覧(計算用)'!$C:$G, 5, FALSE)</f>
        <v>NUTRITION_FEEDING_SWALLOWING_SCREENING_ASSESSMENT_MONITORING_2024_FORM_0100_2021</v>
      </c>
      <c r="H148" s="56" t="str">
        <f t="shared" si="14"/>
        <v>NUTRITION_FEEDING_SWALLOWING_SCREENING_ASSESSMENT_MONITORING_2024_FORM_0100_2021_user_family_intention_old</v>
      </c>
      <c r="I148" s="134" t="str">
        <f t="shared" si="15"/>
        <v>利用者・家族の意向</v>
      </c>
      <c r="J148" s="56" t="str">
        <f t="shared" si="16"/>
        <v>一致</v>
      </c>
      <c r="K148" s="56" t="str">
        <f>IF($F148="old", INDEX('外部インタフェース一覧(計算用)'!$B$5:$C$60, MATCH(summary!$B148, '外部インタフェース一覧(計算用)'!$C$5:$C$60, 0), 1), $B148)</f>
        <v>栄養・摂食嚥下情報</v>
      </c>
      <c r="L148" s="56">
        <f t="shared" si="20"/>
        <v>7</v>
      </c>
      <c r="M148" s="56" t="str">
        <f t="shared" si="17"/>
        <v>user_family_intention</v>
      </c>
      <c r="N148" s="33" t="str">
        <f t="shared" si="18"/>
        <v>利用者・家族の意向</v>
      </c>
      <c r="O148" s="33" t="str">
        <f t="shared" si="19"/>
        <v>利用者・家族の意向</v>
      </c>
    </row>
    <row r="149" spans="1:15" hidden="1">
      <c r="A149" s="56">
        <v>147</v>
      </c>
      <c r="B149" s="56" t="s">
        <v>461</v>
      </c>
      <c r="C149" s="56">
        <v>8</v>
      </c>
      <c r="D149" s="33" t="s">
        <v>464</v>
      </c>
      <c r="E149" s="134" t="s">
        <v>465</v>
      </c>
      <c r="F149" s="56" t="str">
        <f>VLOOKUP($B149, '外部インタフェース一覧(計算用)'!$C:$G, 2, FALSE)</f>
        <v>old</v>
      </c>
      <c r="G149" s="56" t="str">
        <f>VLOOKUP($B149, '外部インタフェース一覧(計算用)'!$C:$G, 5, FALSE)</f>
        <v>NUTRITION_FEEDING_SWALLOWING_SCREENING_ASSESSMENT_MONITORING_2024_FORM_0100_2021</v>
      </c>
      <c r="H149" s="56" t="str">
        <f t="shared" si="14"/>
        <v>NUTRITION_FEEDING_SWALLOWING_SCREENING_ASSESSMENT_MONITORING_2024_FORM_0100_2021_create_date_old</v>
      </c>
      <c r="I149" s="134" t="str">
        <f t="shared" si="15"/>
        <v>作成年月日</v>
      </c>
      <c r="J149" s="56" t="str">
        <f t="shared" si="16"/>
        <v>一致</v>
      </c>
      <c r="K149" s="56" t="str">
        <f>IF($F149="old", INDEX('外部インタフェース一覧(計算用)'!$B$5:$C$60, MATCH(summary!$B149, '外部インタフェース一覧(計算用)'!$C$5:$C$60, 0), 1), $B149)</f>
        <v>栄養・摂食嚥下情報</v>
      </c>
      <c r="L149" s="56">
        <f t="shared" si="20"/>
        <v>8</v>
      </c>
      <c r="M149" s="56" t="str">
        <f t="shared" si="17"/>
        <v>create_date</v>
      </c>
      <c r="N149" s="33" t="str">
        <f t="shared" si="18"/>
        <v>作成年月日</v>
      </c>
      <c r="O149" s="33" t="str">
        <f t="shared" si="19"/>
        <v>作成年月日</v>
      </c>
    </row>
    <row r="150" spans="1:15" hidden="1">
      <c r="A150" s="56">
        <v>148</v>
      </c>
      <c r="B150" s="56" t="s">
        <v>461</v>
      </c>
      <c r="C150" s="56">
        <v>9</v>
      </c>
      <c r="D150" s="33" t="s">
        <v>251</v>
      </c>
      <c r="E150" s="134" t="s">
        <v>252</v>
      </c>
      <c r="F150" s="56" t="str">
        <f>VLOOKUP($B150, '外部インタフェース一覧(計算用)'!$C:$G, 2, FALSE)</f>
        <v>old</v>
      </c>
      <c r="G150" s="56" t="str">
        <f>VLOOKUP($B150, '外部インタフェース一覧(計算用)'!$C:$G, 5, FALSE)</f>
        <v>NUTRITION_FEEDING_SWALLOWING_SCREENING_ASSESSMENT_MONITORING_2024_FORM_0100_2021</v>
      </c>
      <c r="H150" s="56" t="str">
        <f t="shared" si="14"/>
        <v>NUTRITION_FEEDING_SWALLOWING_SCREENING_ASSESSMENT_MONITORING_2024_FORM_0100_2021_care_level_old</v>
      </c>
      <c r="I150" s="134" t="str">
        <f t="shared" si="15"/>
        <v>要介護度</v>
      </c>
      <c r="J150" s="56" t="str">
        <f t="shared" si="16"/>
        <v>一致</v>
      </c>
      <c r="K150" s="56" t="str">
        <f>IF($F150="old", INDEX('外部インタフェース一覧(計算用)'!$B$5:$C$60, MATCH(summary!$B150, '外部インタフェース一覧(計算用)'!$C$5:$C$60, 0), 1), $B150)</f>
        <v>栄養・摂食嚥下情報</v>
      </c>
      <c r="L150" s="56">
        <f t="shared" si="20"/>
        <v>9</v>
      </c>
      <c r="M150" s="56" t="str">
        <f t="shared" si="17"/>
        <v>care_level</v>
      </c>
      <c r="N150" s="33" t="str">
        <f t="shared" si="18"/>
        <v>要介護度</v>
      </c>
      <c r="O150" s="33" t="str">
        <f t="shared" si="19"/>
        <v>要介護度</v>
      </c>
    </row>
    <row r="151" spans="1:15" hidden="1">
      <c r="A151" s="56">
        <v>149</v>
      </c>
      <c r="B151" s="56" t="s">
        <v>461</v>
      </c>
      <c r="C151" s="56">
        <v>10</v>
      </c>
      <c r="D151" s="33" t="s">
        <v>436</v>
      </c>
      <c r="E151" s="134" t="s">
        <v>466</v>
      </c>
      <c r="F151" s="56" t="str">
        <f>VLOOKUP($B151, '外部インタフェース一覧(計算用)'!$C:$G, 2, FALSE)</f>
        <v>old</v>
      </c>
      <c r="G151" s="56" t="str">
        <f>VLOOKUP($B151, '外部インタフェース一覧(計算用)'!$C:$G, 5, FALSE)</f>
        <v>NUTRITION_FEEDING_SWALLOWING_SCREENING_ASSESSMENT_MONITORING_2024_FORM_0100_2021</v>
      </c>
      <c r="H151" s="56" t="str">
        <f t="shared" si="14"/>
        <v>NUTRITION_FEEDING_SWALLOWING_SCREENING_ASSESSMENT_MONITORING_2024_FORM_0100_2021_disease_name_old</v>
      </c>
      <c r="I151" s="134" t="str">
        <f t="shared" si="15"/>
        <v>病名・特記事項等</v>
      </c>
      <c r="J151" s="56" t="str">
        <f t="shared" si="16"/>
        <v>一致</v>
      </c>
      <c r="K151" s="56" t="str">
        <f>IF($F151="old", INDEX('外部インタフェース一覧(計算用)'!$B$5:$C$60, MATCH(summary!$B151, '外部インタフェース一覧(計算用)'!$C$5:$C$60, 0), 1), $B151)</f>
        <v>栄養・摂食嚥下情報</v>
      </c>
      <c r="L151" s="56">
        <f t="shared" si="20"/>
        <v>10</v>
      </c>
      <c r="M151" s="56" t="str">
        <f t="shared" si="17"/>
        <v>disease_name</v>
      </c>
      <c r="N151" s="33" t="str">
        <f t="shared" si="18"/>
        <v>病名・特記事項等</v>
      </c>
      <c r="O151" s="33" t="str">
        <f t="shared" si="19"/>
        <v>病名・特記事項等</v>
      </c>
    </row>
    <row r="152" spans="1:15" ht="37.5" hidden="1">
      <c r="A152" s="56">
        <v>150</v>
      </c>
      <c r="B152" s="56" t="s">
        <v>461</v>
      </c>
      <c r="C152" s="56">
        <v>11</v>
      </c>
      <c r="D152" s="33" t="s">
        <v>467</v>
      </c>
      <c r="E152" s="134" t="s">
        <v>468</v>
      </c>
      <c r="F152" s="56" t="str">
        <f>VLOOKUP($B152, '外部インタフェース一覧(計算用)'!$C:$G, 2, FALSE)</f>
        <v>old</v>
      </c>
      <c r="G152" s="56" t="str">
        <f>VLOOKUP($B152, '外部インタフェース一覧(計算用)'!$C:$G, 5, FALSE)</f>
        <v>NUTRITION_FEEDING_SWALLOWING_SCREENING_ASSESSMENT_MONITORING_2024_FORM_0100_2021</v>
      </c>
      <c r="H152" s="56" t="str">
        <f t="shared" si="14"/>
        <v>NUTRITION_FEEDING_SWALLOWING_SCREENING_ASSESSMENT_MONITORING_2024_FORM_0100_2021_meal_content_old</v>
      </c>
      <c r="I152" s="134" t="str">
        <f t="shared" si="15"/>
        <v>食事の準備状況（買い物、食事の支度、地域特性等）</v>
      </c>
      <c r="J152" s="56" t="str">
        <f t="shared" si="16"/>
        <v>一致</v>
      </c>
      <c r="K152" s="56" t="str">
        <f>IF($F152="old", INDEX('外部インタフェース一覧(計算用)'!$B$5:$C$60, MATCH(summary!$B152, '外部インタフェース一覧(計算用)'!$C$5:$C$60, 0), 1), $B152)</f>
        <v>栄養・摂食嚥下情報</v>
      </c>
      <c r="L152" s="56">
        <f t="shared" si="20"/>
        <v>11</v>
      </c>
      <c r="M152" s="56" t="str">
        <f t="shared" si="17"/>
        <v>meal_content</v>
      </c>
      <c r="N152" s="33" t="str">
        <f t="shared" si="18"/>
        <v>食事の準備状況（買い物、食事の支度、地域特性等）</v>
      </c>
      <c r="O152" s="33" t="str">
        <f t="shared" si="19"/>
        <v>食事の準備状況（買い物、食事の支度、地域特性等）</v>
      </c>
    </row>
    <row r="153" spans="1:15" hidden="1">
      <c r="A153" s="56">
        <v>151</v>
      </c>
      <c r="B153" s="56" t="s">
        <v>461</v>
      </c>
      <c r="C153" s="56">
        <v>12</v>
      </c>
      <c r="D153" s="33" t="s">
        <v>469</v>
      </c>
      <c r="E153" s="134" t="s">
        <v>470</v>
      </c>
      <c r="F153" s="56" t="str">
        <f>VLOOKUP($B153, '外部インタフェース一覧(計算用)'!$C:$G, 2, FALSE)</f>
        <v>old</v>
      </c>
      <c r="G153" s="56" t="str">
        <f>VLOOKUP($B153, '外部インタフェース一覧(計算用)'!$C:$G, 5, FALSE)</f>
        <v>NUTRITION_FEEDING_SWALLOWING_SCREENING_ASSESSMENT_MONITORING_2024_FORM_0100_2021</v>
      </c>
      <c r="H153" s="56" t="str">
        <f t="shared" si="14"/>
        <v>NUTRITION_FEEDING_SWALLOWING_SCREENING_ASSESSMENT_MONITORING_2024_FORM_0100_2021_family_content_old</v>
      </c>
      <c r="I153" s="134" t="str">
        <f t="shared" si="15"/>
        <v>家族構成とキーパーソン（支援者）</v>
      </c>
      <c r="J153" s="56" t="str">
        <f t="shared" si="16"/>
        <v>一致</v>
      </c>
      <c r="K153" s="56" t="str">
        <f>IF($F153="old", INDEX('外部インタフェース一覧(計算用)'!$B$5:$C$60, MATCH(summary!$B153, '外部インタフェース一覧(計算用)'!$C$5:$C$60, 0), 1), $B153)</f>
        <v>栄養・摂食嚥下情報</v>
      </c>
      <c r="L153" s="56">
        <f t="shared" si="20"/>
        <v>12</v>
      </c>
      <c r="M153" s="56" t="str">
        <f t="shared" si="17"/>
        <v>family_content</v>
      </c>
      <c r="N153" s="33" t="str">
        <f t="shared" si="18"/>
        <v>家族構成とキーパーソン（支援者）</v>
      </c>
      <c r="O153" s="33" t="str">
        <f t="shared" si="19"/>
        <v>家族構成とキーパーソン（支援者）</v>
      </c>
    </row>
    <row r="154" spans="1:15" hidden="1">
      <c r="A154" s="56">
        <v>152</v>
      </c>
      <c r="B154" s="56" t="s">
        <v>461</v>
      </c>
      <c r="C154" s="56">
        <v>13</v>
      </c>
      <c r="D154" s="33" t="s">
        <v>471</v>
      </c>
      <c r="E154" s="134" t="s">
        <v>472</v>
      </c>
      <c r="F154" s="56" t="str">
        <f>VLOOKUP($B154, '外部インタフェース一覧(計算用)'!$C:$G, 2, FALSE)</f>
        <v>old</v>
      </c>
      <c r="G154" s="56" t="str">
        <f>VLOOKUP($B154, '外部インタフェース一覧(計算用)'!$C:$G, 5, FALSE)</f>
        <v>NUTRITION_FEEDING_SWALLOWING_SCREENING_ASSESSMENT_MONITORING_2024_FORM_0100_2021</v>
      </c>
      <c r="H154" s="56" t="str">
        <f t="shared" si="14"/>
        <v>NUTRITION_FEEDING_SWALLOWING_SCREENING_ASSESSMENT_MONITORING_2024_FORM_0100_2021_implementation_date_old</v>
      </c>
      <c r="I154" s="134" t="str">
        <f t="shared" si="15"/>
        <v>実施日</v>
      </c>
      <c r="J154" s="56" t="str">
        <f t="shared" si="16"/>
        <v>一致</v>
      </c>
      <c r="K154" s="56" t="str">
        <f>IF($F154="old", INDEX('外部インタフェース一覧(計算用)'!$B$5:$C$60, MATCH(summary!$B154, '外部インタフェース一覧(計算用)'!$C$5:$C$60, 0), 1), $B154)</f>
        <v>栄養・摂食嚥下情報</v>
      </c>
      <c r="L154" s="56">
        <f t="shared" si="20"/>
        <v>13</v>
      </c>
      <c r="M154" s="56" t="str">
        <f t="shared" si="17"/>
        <v>implementation_date</v>
      </c>
      <c r="N154" s="33" t="str">
        <f t="shared" si="18"/>
        <v>実施日</v>
      </c>
      <c r="O154" s="33" t="str">
        <f t="shared" si="19"/>
        <v>実施日</v>
      </c>
    </row>
    <row r="155" spans="1:15" hidden="1">
      <c r="A155" s="56">
        <v>153</v>
      </c>
      <c r="B155" s="56" t="s">
        <v>461</v>
      </c>
      <c r="C155" s="56">
        <v>14</v>
      </c>
      <c r="D155" s="33" t="s">
        <v>473</v>
      </c>
      <c r="E155" s="134" t="s">
        <v>474</v>
      </c>
      <c r="F155" s="56" t="str">
        <f>VLOOKUP($B155, '外部インタフェース一覧(計算用)'!$C:$G, 2, FALSE)</f>
        <v>old</v>
      </c>
      <c r="G155" s="56" t="str">
        <f>VLOOKUP($B155, '外部インタフェース一覧(計算用)'!$C:$G, 5, FALSE)</f>
        <v>NUTRITION_FEEDING_SWALLOWING_SCREENING_ASSESSMENT_MONITORING_2024_FORM_0100_2021</v>
      </c>
      <c r="H155" s="56" t="str">
        <f t="shared" si="14"/>
        <v>NUTRITION_FEEDING_SWALLOWING_SCREENING_ASSESSMENT_MONITORING_2024_FORM_0100_2021_process_old</v>
      </c>
      <c r="I155" s="134" t="str">
        <f t="shared" si="15"/>
        <v>プロセス</v>
      </c>
      <c r="J155" s="56" t="str">
        <f t="shared" si="16"/>
        <v>一致</v>
      </c>
      <c r="K155" s="56" t="str">
        <f>IF($F155="old", INDEX('外部インタフェース一覧(計算用)'!$B$5:$C$60, MATCH(summary!$B155, '外部インタフェース一覧(計算用)'!$C$5:$C$60, 0), 1), $B155)</f>
        <v>栄養・摂食嚥下情報</v>
      </c>
      <c r="L155" s="56">
        <f t="shared" si="20"/>
        <v>14</v>
      </c>
      <c r="M155" s="56" t="str">
        <f t="shared" si="17"/>
        <v>process</v>
      </c>
      <c r="N155" s="33" t="str">
        <f t="shared" si="18"/>
        <v>プロセス</v>
      </c>
      <c r="O155" s="33" t="str">
        <f t="shared" si="19"/>
        <v>プロセス</v>
      </c>
    </row>
    <row r="156" spans="1:15" ht="37.5" hidden="1">
      <c r="A156" s="56">
        <v>154</v>
      </c>
      <c r="B156" s="56" t="s">
        <v>461</v>
      </c>
      <c r="C156" s="56">
        <v>15</v>
      </c>
      <c r="D156" s="33" t="s">
        <v>274</v>
      </c>
      <c r="E156" s="134" t="s">
        <v>275</v>
      </c>
      <c r="F156" s="56" t="str">
        <f>VLOOKUP($B156, '外部インタフェース一覧(計算用)'!$C:$G, 2, FALSE)</f>
        <v>old</v>
      </c>
      <c r="G156" s="56" t="str">
        <f>VLOOKUP($B156, '外部インタフェース一覧(計算用)'!$C:$G, 5, FALSE)</f>
        <v>NUTRITION_FEEDING_SWALLOWING_SCREENING_ASSESSMENT_MONITORING_2024_FORM_0100_2021</v>
      </c>
      <c r="H156" s="56" t="str">
        <f t="shared" si="14"/>
        <v>NUTRITION_FEEDING_SWALLOWING_SCREENING_ASSESSMENT_MONITORING_2024_FORM_0100_2021_record_staff_job_category_old</v>
      </c>
      <c r="I156" s="134" t="str">
        <f t="shared" si="15"/>
        <v>削除</v>
      </c>
      <c r="J156" s="56" t="str">
        <f t="shared" si="16"/>
        <v>名称変更</v>
      </c>
      <c r="K156" s="56" t="str">
        <f>IF($F156="old", INDEX('外部インタフェース一覧(計算用)'!$B$5:$C$60, MATCH(summary!$B156, '外部インタフェース一覧(計算用)'!$C$5:$C$60, 0), 1), $B156)</f>
        <v>栄養・摂食嚥下情報</v>
      </c>
      <c r="L156" s="56">
        <f t="shared" si="20"/>
        <v>15</v>
      </c>
      <c r="M156" s="56" t="str">
        <f t="shared" si="17"/>
        <v>record_staff_job_category</v>
      </c>
      <c r="N156" s="33" t="str">
        <f t="shared" si="18"/>
        <v>記入者職員職種</v>
      </c>
      <c r="O156" s="33" t="str">
        <f t="shared" si="19"/>
        <v>削除</v>
      </c>
    </row>
    <row r="157" spans="1:15" hidden="1">
      <c r="A157" s="56">
        <v>155</v>
      </c>
      <c r="B157" s="56" t="s">
        <v>461</v>
      </c>
      <c r="C157" s="56">
        <v>16</v>
      </c>
      <c r="D157" s="33" t="s">
        <v>276</v>
      </c>
      <c r="E157" s="134" t="s">
        <v>277</v>
      </c>
      <c r="F157" s="56" t="str">
        <f>VLOOKUP($B157, '外部インタフェース一覧(計算用)'!$C:$G, 2, FALSE)</f>
        <v>old</v>
      </c>
      <c r="G157" s="56" t="str">
        <f>VLOOKUP($B157, '外部インタフェース一覧(計算用)'!$C:$G, 5, FALSE)</f>
        <v>NUTRITION_FEEDING_SWALLOWING_SCREENING_ASSESSMENT_MONITORING_2024_FORM_0100_2021</v>
      </c>
      <c r="H157" s="56" t="str">
        <f t="shared" si="14"/>
        <v>NUTRITION_FEEDING_SWALLOWING_SCREENING_ASSESSMENT_MONITORING_2024_FORM_0100_2021_filing_staff_old</v>
      </c>
      <c r="I157" s="134" t="str">
        <f t="shared" si="15"/>
        <v>削除</v>
      </c>
      <c r="J157" s="56" t="str">
        <f t="shared" si="16"/>
        <v>名称変更</v>
      </c>
      <c r="K157" s="56" t="str">
        <f>IF($F157="old", INDEX('外部インタフェース一覧(計算用)'!$B$5:$C$60, MATCH(summary!$B157, '外部インタフェース一覧(計算用)'!$C$5:$C$60, 0), 1), $B157)</f>
        <v>栄養・摂食嚥下情報</v>
      </c>
      <c r="L157" s="56">
        <f t="shared" si="20"/>
        <v>16</v>
      </c>
      <c r="M157" s="56" t="str">
        <f t="shared" si="17"/>
        <v>filing_staff</v>
      </c>
      <c r="N157" s="33" t="str">
        <f t="shared" si="18"/>
        <v>記入者名</v>
      </c>
      <c r="O157" s="33" t="str">
        <f t="shared" si="19"/>
        <v>削除</v>
      </c>
    </row>
    <row r="158" spans="1:15" ht="37.5" hidden="1">
      <c r="A158" s="56">
        <v>156</v>
      </c>
      <c r="B158" s="56" t="s">
        <v>461</v>
      </c>
      <c r="C158" s="56">
        <v>17</v>
      </c>
      <c r="D158" s="33" t="s">
        <v>322</v>
      </c>
      <c r="E158" s="134" t="s">
        <v>475</v>
      </c>
      <c r="F158" s="56" t="str">
        <f>VLOOKUP($B158, '外部インタフェース一覧(計算用)'!$C:$G, 2, FALSE)</f>
        <v>old</v>
      </c>
      <c r="G158" s="56" t="str">
        <f>VLOOKUP($B158, '外部インタフェース一覧(計算用)'!$C:$G, 5, FALSE)</f>
        <v>NUTRITION_FEEDING_SWALLOWING_SCREENING_ASSESSMENT_MONITORING_2024_FORM_0100_2021</v>
      </c>
      <c r="H158" s="56" t="str">
        <f t="shared" si="14"/>
        <v>NUTRITION_FEEDING_SWALLOWING_SCREENING_ASSESSMENT_MONITORING_2024_FORM_0100_2021_low_operating_risk_level_old</v>
      </c>
      <c r="I158" s="134" t="str">
        <f t="shared" si="15"/>
        <v>低栄養状態のリスク　リスクレベル</v>
      </c>
      <c r="J158" s="56" t="str">
        <f t="shared" si="16"/>
        <v>一致</v>
      </c>
      <c r="K158" s="56" t="str">
        <f>IF($F158="old", INDEX('外部インタフェース一覧(計算用)'!$B$5:$C$60, MATCH(summary!$B158, '外部インタフェース一覧(計算用)'!$C$5:$C$60, 0), 1), $B158)</f>
        <v>栄養・摂食嚥下情報</v>
      </c>
      <c r="L158" s="56">
        <f t="shared" si="20"/>
        <v>17</v>
      </c>
      <c r="M158" s="56" t="str">
        <f t="shared" si="17"/>
        <v>low_operating_risk_level</v>
      </c>
      <c r="N158" s="33" t="str">
        <f t="shared" si="18"/>
        <v>低栄養状態のリスク　リスクレベル</v>
      </c>
      <c r="O158" s="33" t="str">
        <f t="shared" si="19"/>
        <v>低栄養状態のリスク　リスクレベル</v>
      </c>
    </row>
    <row r="159" spans="1:15" hidden="1">
      <c r="A159" s="56">
        <v>157</v>
      </c>
      <c r="B159" s="56" t="s">
        <v>461</v>
      </c>
      <c r="C159" s="56">
        <v>18</v>
      </c>
      <c r="D159" s="33" t="s">
        <v>318</v>
      </c>
      <c r="E159" s="134" t="s">
        <v>476</v>
      </c>
      <c r="F159" s="56" t="str">
        <f>VLOOKUP($B159, '外部インタフェース一覧(計算用)'!$C:$G, 2, FALSE)</f>
        <v>old</v>
      </c>
      <c r="G159" s="56" t="str">
        <f>VLOOKUP($B159, '外部インタフェース一覧(計算用)'!$C:$G, 5, FALSE)</f>
        <v>NUTRITION_FEEDING_SWALLOWING_SCREENING_ASSESSMENT_MONITORING_2024_FORM_0100_2021</v>
      </c>
      <c r="H159" s="56" t="str">
        <f t="shared" si="14"/>
        <v>NUTRITION_FEEDING_SWALLOWING_SCREENING_ASSESSMENT_MONITORING_2024_FORM_0100_2021_height_old</v>
      </c>
      <c r="I159" s="134" t="str">
        <f t="shared" si="15"/>
        <v>低栄養状態のリスク　身長</v>
      </c>
      <c r="J159" s="56" t="str">
        <f t="shared" si="16"/>
        <v>一致</v>
      </c>
      <c r="K159" s="56" t="str">
        <f>IF($F159="old", INDEX('外部インタフェース一覧(計算用)'!$B$5:$C$60, MATCH(summary!$B159, '外部インタフェース一覧(計算用)'!$C$5:$C$60, 0), 1), $B159)</f>
        <v>栄養・摂食嚥下情報</v>
      </c>
      <c r="L159" s="56">
        <f t="shared" si="20"/>
        <v>18</v>
      </c>
      <c r="M159" s="56" t="str">
        <f t="shared" si="17"/>
        <v>height</v>
      </c>
      <c r="N159" s="33" t="str">
        <f t="shared" si="18"/>
        <v>低栄養状態のリスク　身長</v>
      </c>
      <c r="O159" s="33" t="str">
        <f t="shared" si="19"/>
        <v>低栄養状態のリスク　身長</v>
      </c>
    </row>
    <row r="160" spans="1:15" hidden="1">
      <c r="A160" s="56">
        <v>158</v>
      </c>
      <c r="B160" s="56" t="s">
        <v>461</v>
      </c>
      <c r="C160" s="56">
        <v>19</v>
      </c>
      <c r="D160" s="33" t="s">
        <v>320</v>
      </c>
      <c r="E160" s="134" t="s">
        <v>477</v>
      </c>
      <c r="F160" s="56" t="str">
        <f>VLOOKUP($B160, '外部インタフェース一覧(計算用)'!$C:$G, 2, FALSE)</f>
        <v>old</v>
      </c>
      <c r="G160" s="56" t="str">
        <f>VLOOKUP($B160, '外部インタフェース一覧(計算用)'!$C:$G, 5, FALSE)</f>
        <v>NUTRITION_FEEDING_SWALLOWING_SCREENING_ASSESSMENT_MONITORING_2024_FORM_0100_2021</v>
      </c>
      <c r="H160" s="56" t="str">
        <f t="shared" si="14"/>
        <v>NUTRITION_FEEDING_SWALLOWING_SCREENING_ASSESSMENT_MONITORING_2024_FORM_0100_2021_weight_old</v>
      </c>
      <c r="I160" s="134" t="str">
        <f t="shared" si="15"/>
        <v>低栄養状態のリスク　体重</v>
      </c>
      <c r="J160" s="56" t="str">
        <f t="shared" si="16"/>
        <v>一致</v>
      </c>
      <c r="K160" s="56" t="str">
        <f>IF($F160="old", INDEX('外部インタフェース一覧(計算用)'!$B$5:$C$60, MATCH(summary!$B160, '外部インタフェース一覧(計算用)'!$C$5:$C$60, 0), 1), $B160)</f>
        <v>栄養・摂食嚥下情報</v>
      </c>
      <c r="L160" s="56">
        <f t="shared" si="20"/>
        <v>19</v>
      </c>
      <c r="M160" s="56" t="str">
        <f t="shared" si="17"/>
        <v>weight</v>
      </c>
      <c r="N160" s="33" t="str">
        <f t="shared" si="18"/>
        <v>低栄養状態のリスク　体重</v>
      </c>
      <c r="O160" s="33" t="str">
        <f t="shared" si="19"/>
        <v>低栄養状態のリスク　体重</v>
      </c>
    </row>
    <row r="161" spans="1:15" hidden="1">
      <c r="A161" s="56">
        <v>159</v>
      </c>
      <c r="B161" s="56" t="s">
        <v>461</v>
      </c>
      <c r="C161" s="56">
        <v>20</v>
      </c>
      <c r="D161" s="33" t="s">
        <v>478</v>
      </c>
      <c r="E161" s="134" t="s">
        <v>479</v>
      </c>
      <c r="F161" s="56" t="str">
        <f>VLOOKUP($B161, '外部インタフェース一覧(計算用)'!$C:$G, 2, FALSE)</f>
        <v>old</v>
      </c>
      <c r="G161" s="56" t="str">
        <f>VLOOKUP($B161, '外部インタフェース一覧(計算用)'!$C:$G, 5, FALSE)</f>
        <v>NUTRITION_FEEDING_SWALLOWING_SCREENING_ASSESSMENT_MONITORING_2024_FORM_0100_2021</v>
      </c>
      <c r="H161" s="56" t="str">
        <f t="shared" si="14"/>
        <v>NUTRITION_FEEDING_SWALLOWING_SCREENING_ASSESSMENT_MONITORING_2024_FORM_0100_2021_bmi_old</v>
      </c>
      <c r="I161" s="134" t="str">
        <f t="shared" si="15"/>
        <v>削除</v>
      </c>
      <c r="J161" s="56" t="str">
        <f t="shared" si="16"/>
        <v>名称変更</v>
      </c>
      <c r="K161" s="56" t="str">
        <f>IF($F161="old", INDEX('外部インタフェース一覧(計算用)'!$B$5:$C$60, MATCH(summary!$B161, '外部インタフェース一覧(計算用)'!$C$5:$C$60, 0), 1), $B161)</f>
        <v>栄養・摂食嚥下情報</v>
      </c>
      <c r="L161" s="56">
        <f t="shared" si="20"/>
        <v>20</v>
      </c>
      <c r="M161" s="56" t="str">
        <f t="shared" si="17"/>
        <v>bmi</v>
      </c>
      <c r="N161" s="33" t="str">
        <f t="shared" si="18"/>
        <v>低栄養状態のリスク　ＢＭＩ</v>
      </c>
      <c r="O161" s="33" t="str">
        <f t="shared" si="19"/>
        <v>削除</v>
      </c>
    </row>
    <row r="162" spans="1:15" ht="56.25" hidden="1">
      <c r="A162" s="56">
        <v>160</v>
      </c>
      <c r="B162" s="56" t="s">
        <v>461</v>
      </c>
      <c r="C162" s="56">
        <v>21</v>
      </c>
      <c r="D162" s="33" t="s">
        <v>480</v>
      </c>
      <c r="E162" s="134" t="s">
        <v>481</v>
      </c>
      <c r="F162" s="56" t="str">
        <f>VLOOKUP($B162, '外部インタフェース一覧(計算用)'!$C:$G, 2, FALSE)</f>
        <v>old</v>
      </c>
      <c r="G162" s="56" t="str">
        <f>VLOOKUP($B162, '外部インタフェース一覧(計算用)'!$C:$G, 5, FALSE)</f>
        <v>NUTRITION_FEEDING_SWALLOWING_SCREENING_ASSESSMENT_MONITORING_2024_FORM_0100_2021</v>
      </c>
      <c r="H162" s="56" t="str">
        <f t="shared" si="14"/>
        <v>NUTRITION_FEEDING_SWALLOWING_SCREENING_ASSESSMENT_MONITORING_2024_FORM_0100_2021_is_one_month_weight_loss_old</v>
      </c>
      <c r="I162" s="134" t="str">
        <f t="shared" si="15"/>
        <v>低栄養状態のリスク　3%以上の体重減少率（kg/1ヶ月）　3%以上の体重減少（kg/1ヶ月）の有無</v>
      </c>
      <c r="J162" s="56" t="str">
        <f t="shared" si="16"/>
        <v>名称変更</v>
      </c>
      <c r="K162" s="33" t="str">
        <f>IF($F162="old", INDEX('外部インタフェース一覧(計算用)'!$B$5:$C$60, MATCH(summary!$B162, '外部インタフェース一覧(計算用)'!$C$5:$C$60, 0), 1), $B162)</f>
        <v>栄養・摂食嚥下情報</v>
      </c>
      <c r="L162" s="56">
        <f t="shared" si="20"/>
        <v>21</v>
      </c>
      <c r="M162" s="33" t="str">
        <f t="shared" si="17"/>
        <v>is_one_month_weight_loss</v>
      </c>
      <c r="N162" s="33" t="str">
        <f t="shared" si="18"/>
        <v>低栄養状態のリスク　3%以上の体重減少率（kg/1ヶ月）　3%以上の体重減少（kg/1ヶ月）_有無</v>
      </c>
      <c r="O162" s="33" t="str">
        <f t="shared" si="19"/>
        <v>低栄養状態のリスク　3%以上の体重減少率（kg/1ヶ月）　3%以上の体重減少（kg/1ヶ月）の有無</v>
      </c>
    </row>
    <row r="163" spans="1:15" ht="56.25" hidden="1">
      <c r="A163" s="56">
        <v>161</v>
      </c>
      <c r="B163" s="56" t="s">
        <v>461</v>
      </c>
      <c r="C163" s="56">
        <v>22</v>
      </c>
      <c r="D163" s="33" t="s">
        <v>482</v>
      </c>
      <c r="E163" s="134" t="s">
        <v>483</v>
      </c>
      <c r="F163" s="56" t="str">
        <f>VLOOKUP($B163, '外部インタフェース一覧(計算用)'!$C:$G, 2, FALSE)</f>
        <v>old</v>
      </c>
      <c r="G163" s="56" t="str">
        <f>VLOOKUP($B163, '外部インタフェース一覧(計算用)'!$C:$G, 5, FALSE)</f>
        <v>NUTRITION_FEEDING_SWALLOWING_SCREENING_ASSESSMENT_MONITORING_2024_FORM_0100_2021</v>
      </c>
      <c r="H163" s="56" t="str">
        <f t="shared" si="14"/>
        <v>NUTRITION_FEEDING_SWALLOWING_SCREENING_ASSESSMENT_MONITORING_2024_FORM_0100_2021_one_month_weight_loss_old</v>
      </c>
      <c r="I163" s="134" t="str">
        <f t="shared" si="15"/>
        <v>低栄養状態のリスク　3%以上の体重減少率（kg/1ヶ月）　体重減少（kg/1ヶ月）</v>
      </c>
      <c r="J163" s="56" t="str">
        <f t="shared" si="16"/>
        <v>一致</v>
      </c>
      <c r="K163" s="56" t="str">
        <f>IF($F163="old", INDEX('外部インタフェース一覧(計算用)'!$B$5:$C$60, MATCH(summary!$B163, '外部インタフェース一覧(計算用)'!$C$5:$C$60, 0), 1), $B163)</f>
        <v>栄養・摂食嚥下情報</v>
      </c>
      <c r="L163" s="56">
        <f t="shared" si="20"/>
        <v>22</v>
      </c>
      <c r="M163" s="56" t="str">
        <f t="shared" si="17"/>
        <v>one_month_weight_loss</v>
      </c>
      <c r="N163" s="33" t="str">
        <f t="shared" si="18"/>
        <v>低栄養状態のリスク　3%以上の体重減少率（kg/1ヶ月）　体重減少（kg/1ヶ月）</v>
      </c>
      <c r="O163" s="33" t="str">
        <f t="shared" si="19"/>
        <v>低栄養状態のリスク　3%以上の体重減少率（kg/1ヶ月）　体重減少（kg/1ヶ月）</v>
      </c>
    </row>
    <row r="164" spans="1:15" ht="56.25" hidden="1">
      <c r="A164" s="56">
        <v>162</v>
      </c>
      <c r="B164" s="56" t="s">
        <v>461</v>
      </c>
      <c r="C164" s="56">
        <v>23</v>
      </c>
      <c r="D164" s="33" t="s">
        <v>484</v>
      </c>
      <c r="E164" s="134" t="s">
        <v>485</v>
      </c>
      <c r="F164" s="56" t="str">
        <f>VLOOKUP($B164, '外部インタフェース一覧(計算用)'!$C:$G, 2, FALSE)</f>
        <v>old</v>
      </c>
      <c r="G164" s="56" t="str">
        <f>VLOOKUP($B164, '外部インタフェース一覧(計算用)'!$C:$G, 5, FALSE)</f>
        <v>NUTRITION_FEEDING_SWALLOWING_SCREENING_ASSESSMENT_MONITORING_2024_FORM_0100_2021</v>
      </c>
      <c r="H164" s="56" t="str">
        <f t="shared" si="14"/>
        <v>NUTRITION_FEEDING_SWALLOWING_SCREENING_ASSESSMENT_MONITORING_2024_FORM_0100_2021_is_three_month_weight_loss_old</v>
      </c>
      <c r="I164" s="134" t="str">
        <f t="shared" si="15"/>
        <v>低栄養状態のリスク　3%以上の体重減少率（kg/3ヶ月）　3%以上の体重減少（kg/3ヶ月）の有無</v>
      </c>
      <c r="J164" s="56" t="str">
        <f t="shared" si="16"/>
        <v>名称変更</v>
      </c>
      <c r="K164" s="33" t="str">
        <f>IF($F164="old", INDEX('外部インタフェース一覧(計算用)'!$B$5:$C$60, MATCH(summary!$B164, '外部インタフェース一覧(計算用)'!$C$5:$C$60, 0), 1), $B164)</f>
        <v>栄養・摂食嚥下情報</v>
      </c>
      <c r="L164" s="56">
        <f t="shared" si="20"/>
        <v>23</v>
      </c>
      <c r="M164" s="33" t="str">
        <f t="shared" si="17"/>
        <v>is_three_month_weight_loss</v>
      </c>
      <c r="N164" s="33" t="str">
        <f t="shared" si="18"/>
        <v>低栄養状態のリスク　3%以上の体重減少率（kg/3ヶ月）　3%以上の体重減少（kg/3ヶ月）</v>
      </c>
      <c r="O164" s="33" t="str">
        <f t="shared" si="19"/>
        <v>低栄養状態のリスク　3%以上の体重減少率（kg/3ヶ月）　3%以上の体重減少（kg/3ヶ月）の有無</v>
      </c>
    </row>
    <row r="165" spans="1:15" ht="56.25" hidden="1">
      <c r="A165" s="56">
        <v>163</v>
      </c>
      <c r="B165" s="56" t="s">
        <v>461</v>
      </c>
      <c r="C165" s="56">
        <v>24</v>
      </c>
      <c r="D165" s="33" t="s">
        <v>486</v>
      </c>
      <c r="E165" s="134" t="s">
        <v>487</v>
      </c>
      <c r="F165" s="56" t="str">
        <f>VLOOKUP($B165, '外部インタフェース一覧(計算用)'!$C:$G, 2, FALSE)</f>
        <v>old</v>
      </c>
      <c r="G165" s="56" t="str">
        <f>VLOOKUP($B165, '外部インタフェース一覧(計算用)'!$C:$G, 5, FALSE)</f>
        <v>NUTRITION_FEEDING_SWALLOWING_SCREENING_ASSESSMENT_MONITORING_2024_FORM_0100_2021</v>
      </c>
      <c r="H165" s="56" t="str">
        <f t="shared" si="14"/>
        <v>NUTRITION_FEEDING_SWALLOWING_SCREENING_ASSESSMENT_MONITORING_2024_FORM_0100_2021_three_month_weight_loss_old</v>
      </c>
      <c r="I165" s="134" t="str">
        <f t="shared" si="15"/>
        <v>低栄養状態のリスク　3%以上の体重減少率（kg/3ヶ月）　体重減少（kg/3ヶ月）</v>
      </c>
      <c r="J165" s="56" t="str">
        <f t="shared" si="16"/>
        <v>一致</v>
      </c>
      <c r="K165" s="56" t="str">
        <f>IF($F165="old", INDEX('外部インタフェース一覧(計算用)'!$B$5:$C$60, MATCH(summary!$B165, '外部インタフェース一覧(計算用)'!$C$5:$C$60, 0), 1), $B165)</f>
        <v>栄養・摂食嚥下情報</v>
      </c>
      <c r="L165" s="56">
        <f t="shared" si="20"/>
        <v>24</v>
      </c>
      <c r="M165" s="56" t="str">
        <f t="shared" si="17"/>
        <v>three_month_weight_loss</v>
      </c>
      <c r="N165" s="33" t="str">
        <f t="shared" si="18"/>
        <v>低栄養状態のリスク　3%以上の体重減少率（kg/3ヶ月）　体重減少（kg/3ヶ月）</v>
      </c>
      <c r="O165" s="33" t="str">
        <f t="shared" si="19"/>
        <v>低栄養状態のリスク　3%以上の体重減少率（kg/3ヶ月）　体重減少（kg/3ヶ月）</v>
      </c>
    </row>
    <row r="166" spans="1:15" ht="56.25" hidden="1">
      <c r="A166" s="56">
        <v>164</v>
      </c>
      <c r="B166" s="56" t="s">
        <v>461</v>
      </c>
      <c r="C166" s="56">
        <v>25</v>
      </c>
      <c r="D166" s="33" t="s">
        <v>488</v>
      </c>
      <c r="E166" s="134" t="s">
        <v>489</v>
      </c>
      <c r="F166" s="56" t="str">
        <f>VLOOKUP($B166, '外部インタフェース一覧(計算用)'!$C:$G, 2, FALSE)</f>
        <v>old</v>
      </c>
      <c r="G166" s="56" t="str">
        <f>VLOOKUP($B166, '外部インタフェース一覧(計算用)'!$C:$G, 5, FALSE)</f>
        <v>NUTRITION_FEEDING_SWALLOWING_SCREENING_ASSESSMENT_MONITORING_2024_FORM_0100_2021</v>
      </c>
      <c r="H166" s="56" t="str">
        <f t="shared" si="14"/>
        <v>NUTRITION_FEEDING_SWALLOWING_SCREENING_ASSESSMENT_MONITORING_2024_FORM_0100_2021_is_six_month_weight_loss_old</v>
      </c>
      <c r="I166" s="134" t="str">
        <f t="shared" si="15"/>
        <v>低栄養状態のリスク　3%以上の体重減少率（kg/6ヶ月）　3%以上の体重減少（kg/6ヶ月）の有無</v>
      </c>
      <c r="J166" s="56" t="str">
        <f t="shared" si="16"/>
        <v>名称変更</v>
      </c>
      <c r="K166" s="33" t="str">
        <f>IF($F166="old", INDEX('外部インタフェース一覧(計算用)'!$B$5:$C$60, MATCH(summary!$B166, '外部インタフェース一覧(計算用)'!$C$5:$C$60, 0), 1), $B166)</f>
        <v>栄養・摂食嚥下情報</v>
      </c>
      <c r="L166" s="56">
        <f t="shared" si="20"/>
        <v>25</v>
      </c>
      <c r="M166" s="33" t="str">
        <f t="shared" si="17"/>
        <v>is_six_month_weight_loss</v>
      </c>
      <c r="N166" s="33" t="str">
        <f t="shared" si="18"/>
        <v>低栄養状態のリスク　3%以上の体重減少率（kg/6ヶ月）　3%以上の体重減少（kg/6ヶ月）_有無</v>
      </c>
      <c r="O166" s="33" t="str">
        <f t="shared" si="19"/>
        <v>低栄養状態のリスク　3%以上の体重減少率（kg/6ヶ月）　3%以上の体重減少（kg/6ヶ月）の有無</v>
      </c>
    </row>
    <row r="167" spans="1:15" ht="56.25" hidden="1">
      <c r="A167" s="56">
        <v>165</v>
      </c>
      <c r="B167" s="56" t="s">
        <v>461</v>
      </c>
      <c r="C167" s="56">
        <v>26</v>
      </c>
      <c r="D167" s="33" t="s">
        <v>490</v>
      </c>
      <c r="E167" s="134" t="s">
        <v>491</v>
      </c>
      <c r="F167" s="56" t="str">
        <f>VLOOKUP($B167, '外部インタフェース一覧(計算用)'!$C:$G, 2, FALSE)</f>
        <v>old</v>
      </c>
      <c r="G167" s="56" t="str">
        <f>VLOOKUP($B167, '外部インタフェース一覧(計算用)'!$C:$G, 5, FALSE)</f>
        <v>NUTRITION_FEEDING_SWALLOWING_SCREENING_ASSESSMENT_MONITORING_2024_FORM_0100_2021</v>
      </c>
      <c r="H167" s="56" t="str">
        <f t="shared" si="14"/>
        <v>NUTRITION_FEEDING_SWALLOWING_SCREENING_ASSESSMENT_MONITORING_2024_FORM_0100_2021_six_month_weight_loss_old</v>
      </c>
      <c r="I167" s="134" t="str">
        <f t="shared" si="15"/>
        <v>低栄養状態のリスク　3%以上の体重減少率（kg/6ヶ月）　体重減少（kg/6ヶ月）</v>
      </c>
      <c r="J167" s="56" t="str">
        <f t="shared" si="16"/>
        <v>一致</v>
      </c>
      <c r="K167" s="56" t="str">
        <f>IF($F167="old", INDEX('外部インタフェース一覧(計算用)'!$B$5:$C$60, MATCH(summary!$B167, '外部インタフェース一覧(計算用)'!$C$5:$C$60, 0), 1), $B167)</f>
        <v>栄養・摂食嚥下情報</v>
      </c>
      <c r="L167" s="56">
        <f t="shared" si="20"/>
        <v>26</v>
      </c>
      <c r="M167" s="56" t="str">
        <f t="shared" si="17"/>
        <v>six_month_weight_loss</v>
      </c>
      <c r="N167" s="33" t="str">
        <f t="shared" si="18"/>
        <v>低栄養状態のリスク　3%以上の体重減少率（kg/6ヶ月）　体重減少（kg/6ヶ月）</v>
      </c>
      <c r="O167" s="33" t="str">
        <f t="shared" si="19"/>
        <v>低栄養状態のリスク　3%以上の体重減少率（kg/6ヶ月）　体重減少（kg/6ヶ月）</v>
      </c>
    </row>
    <row r="168" spans="1:15" ht="37.5" hidden="1">
      <c r="A168" s="56">
        <v>166</v>
      </c>
      <c r="B168" s="56" t="s">
        <v>461</v>
      </c>
      <c r="C168" s="56">
        <v>27</v>
      </c>
      <c r="D168" s="33" t="s">
        <v>350</v>
      </c>
      <c r="E168" s="134" t="s">
        <v>492</v>
      </c>
      <c r="F168" s="56" t="str">
        <f>VLOOKUP($B168, '外部インタフェース一覧(計算用)'!$C:$G, 2, FALSE)</f>
        <v>old</v>
      </c>
      <c r="G168" s="56" t="str">
        <f>VLOOKUP($B168, '外部インタフェース一覧(計算用)'!$C:$G, 5, FALSE)</f>
        <v>NUTRITION_FEEDING_SWALLOWING_SCREENING_ASSESSMENT_MONITORING_2024_FORM_0100_2021</v>
      </c>
      <c r="H168" s="56" t="str">
        <f t="shared" si="14"/>
        <v>NUTRITION_FEEDING_SWALLOWING_SCREENING_ASSESSMENT_MONITORING_2024_FORM_0100_2021_is_serum_albumin_value_old</v>
      </c>
      <c r="I168" s="134" t="str">
        <f t="shared" si="15"/>
        <v>削除</v>
      </c>
      <c r="J168" s="56" t="str">
        <f t="shared" si="16"/>
        <v>名称変更</v>
      </c>
      <c r="K168" s="56" t="str">
        <f>IF($F168="old", INDEX('外部インタフェース一覧(計算用)'!$B$5:$C$60, MATCH(summary!$B168, '外部インタフェース一覧(計算用)'!$C$5:$C$60, 0), 1), $B168)</f>
        <v>栄養・摂食嚥下情報</v>
      </c>
      <c r="L168" s="56">
        <f t="shared" si="20"/>
        <v>27</v>
      </c>
      <c r="M168" s="56" t="str">
        <f t="shared" si="17"/>
        <v>is_serum_albumin_value</v>
      </c>
      <c r="N168" s="33" t="str">
        <f t="shared" si="18"/>
        <v>低栄養状態のリスク　血清アルブミン値_有無</v>
      </c>
      <c r="O168" s="33" t="str">
        <f t="shared" si="19"/>
        <v>削除</v>
      </c>
    </row>
    <row r="169" spans="1:15" ht="37.5" hidden="1">
      <c r="A169" s="56">
        <v>167</v>
      </c>
      <c r="B169" s="56" t="s">
        <v>461</v>
      </c>
      <c r="C169" s="56">
        <v>28</v>
      </c>
      <c r="D169" s="33" t="s">
        <v>352</v>
      </c>
      <c r="E169" s="134" t="s">
        <v>493</v>
      </c>
      <c r="F169" s="56" t="str">
        <f>VLOOKUP($B169, '外部インタフェース一覧(計算用)'!$C:$G, 2, FALSE)</f>
        <v>old</v>
      </c>
      <c r="G169" s="56" t="str">
        <f>VLOOKUP($B169, '外部インタフェース一覧(計算用)'!$C:$G, 5, FALSE)</f>
        <v>NUTRITION_FEEDING_SWALLOWING_SCREENING_ASSESSMENT_MONITORING_2024_FORM_0100_2021</v>
      </c>
      <c r="H169" s="56" t="str">
        <f t="shared" si="14"/>
        <v>NUTRITION_FEEDING_SWALLOWING_SCREENING_ASSESSMENT_MONITORING_2024_FORM_0100_2021_serum_albumin_value_old</v>
      </c>
      <c r="I169" s="134" t="str">
        <f t="shared" si="15"/>
        <v>削除</v>
      </c>
      <c r="J169" s="56" t="str">
        <f t="shared" si="16"/>
        <v>名称変更</v>
      </c>
      <c r="K169" s="56" t="str">
        <f>IF($F169="old", INDEX('外部インタフェース一覧(計算用)'!$B$5:$C$60, MATCH(summary!$B169, '外部インタフェース一覧(計算用)'!$C$5:$C$60, 0), 1), $B169)</f>
        <v>栄養・摂食嚥下情報</v>
      </c>
      <c r="L169" s="56">
        <f t="shared" si="20"/>
        <v>28</v>
      </c>
      <c r="M169" s="56" t="str">
        <f t="shared" si="17"/>
        <v>serum_albumin_value</v>
      </c>
      <c r="N169" s="33" t="str">
        <f t="shared" si="18"/>
        <v>低栄養状態のリスク　血清アルブミン値</v>
      </c>
      <c r="O169" s="33" t="str">
        <f t="shared" si="19"/>
        <v>削除</v>
      </c>
    </row>
    <row r="170" spans="1:15" hidden="1">
      <c r="A170" s="56">
        <v>168</v>
      </c>
      <c r="B170" s="56" t="s">
        <v>461</v>
      </c>
      <c r="C170" s="56">
        <v>29</v>
      </c>
      <c r="D170" s="33" t="s">
        <v>354</v>
      </c>
      <c r="E170" s="134" t="s">
        <v>494</v>
      </c>
      <c r="F170" s="56" t="str">
        <f>VLOOKUP($B170, '外部インタフェース一覧(計算用)'!$C:$G, 2, FALSE)</f>
        <v>old</v>
      </c>
      <c r="G170" s="56" t="str">
        <f>VLOOKUP($B170, '外部インタフェース一覧(計算用)'!$C:$G, 5, FALSE)</f>
        <v>NUTRITION_FEEDING_SWALLOWING_SCREENING_ASSESSMENT_MONITORING_2024_FORM_0100_2021</v>
      </c>
      <c r="H170" s="56" t="str">
        <f t="shared" si="14"/>
        <v>NUTRITION_FEEDING_SWALLOWING_SCREENING_ASSESSMENT_MONITORING_2024_FORM_0100_2021_bedsore_old</v>
      </c>
      <c r="I170" s="134" t="str">
        <f t="shared" si="15"/>
        <v>低栄養状態のリスク　褥瘡</v>
      </c>
      <c r="J170" s="56" t="str">
        <f t="shared" si="16"/>
        <v>一致</v>
      </c>
      <c r="K170" s="56" t="str">
        <f>IF($F170="old", INDEX('外部インタフェース一覧(計算用)'!$B$5:$C$60, MATCH(summary!$B170, '外部インタフェース一覧(計算用)'!$C$5:$C$60, 0), 1), $B170)</f>
        <v>栄養・摂食嚥下情報</v>
      </c>
      <c r="L170" s="56">
        <f t="shared" si="20"/>
        <v>29</v>
      </c>
      <c r="M170" s="56" t="str">
        <f t="shared" si="17"/>
        <v>bedsore</v>
      </c>
      <c r="N170" s="33" t="str">
        <f t="shared" si="18"/>
        <v>低栄養状態のリスク　褥瘡</v>
      </c>
      <c r="O170" s="33" t="str">
        <f t="shared" si="19"/>
        <v>低栄養状態のリスク　褥瘡</v>
      </c>
    </row>
    <row r="171" spans="1:15" ht="37.5" hidden="1">
      <c r="A171" s="56">
        <v>169</v>
      </c>
      <c r="B171" s="56" t="s">
        <v>461</v>
      </c>
      <c r="C171" s="56">
        <v>30</v>
      </c>
      <c r="D171" s="33" t="s">
        <v>328</v>
      </c>
      <c r="E171" s="134" t="s">
        <v>495</v>
      </c>
      <c r="F171" s="56" t="str">
        <f>VLOOKUP($B171, '外部インタフェース一覧(計算用)'!$C:$G, 2, FALSE)</f>
        <v>old</v>
      </c>
      <c r="G171" s="56" t="str">
        <f>VLOOKUP($B171, '外部インタフェース一覧(計算用)'!$C:$G, 5, FALSE)</f>
        <v>NUTRITION_FEEDING_SWALLOWING_SCREENING_ASSESSMENT_MONITORING_2024_FORM_0100_2021</v>
      </c>
      <c r="H171" s="56" t="str">
        <f t="shared" si="14"/>
        <v>NUTRITION_FEEDING_SWALLOWING_SCREENING_ASSESSMENT_MONITORING_2024_FORM_0100_2021_food_form_ingestion_old</v>
      </c>
      <c r="I171" s="134" t="str">
        <f t="shared" si="15"/>
        <v>低栄養状態のリスク　栄養補給法　経口摂取</v>
      </c>
      <c r="J171" s="56" t="str">
        <f t="shared" si="16"/>
        <v>一致</v>
      </c>
      <c r="K171" s="56" t="str">
        <f>IF($F171="old", INDEX('外部インタフェース一覧(計算用)'!$B$5:$C$60, MATCH(summary!$B171, '外部インタフェース一覧(計算用)'!$C$5:$C$60, 0), 1), $B171)</f>
        <v>栄養・摂食嚥下情報</v>
      </c>
      <c r="L171" s="56">
        <f t="shared" si="20"/>
        <v>30</v>
      </c>
      <c r="M171" s="56" t="str">
        <f t="shared" si="17"/>
        <v>food_form_ingestion</v>
      </c>
      <c r="N171" s="33" t="str">
        <f t="shared" si="18"/>
        <v>低栄養状態のリスク　栄養補給法　経口摂取</v>
      </c>
      <c r="O171" s="33" t="str">
        <f t="shared" si="19"/>
        <v>低栄養状態のリスク　栄養補給法　経口摂取</v>
      </c>
    </row>
    <row r="172" spans="1:15" ht="56.25" hidden="1">
      <c r="A172" s="56">
        <v>170</v>
      </c>
      <c r="B172" s="56" t="s">
        <v>461</v>
      </c>
      <c r="C172" s="56">
        <v>31</v>
      </c>
      <c r="D172" s="33" t="s">
        <v>324</v>
      </c>
      <c r="E172" s="134" t="s">
        <v>496</v>
      </c>
      <c r="F172" s="56" t="str">
        <f>VLOOKUP($B172, '外部インタフェース一覧(計算用)'!$C:$G, 2, FALSE)</f>
        <v>old</v>
      </c>
      <c r="G172" s="56" t="str">
        <f>VLOOKUP($B172, '外部インタフェース一覧(計算用)'!$C:$G, 5, FALSE)</f>
        <v>NUTRITION_FEEDING_SWALLOWING_SCREENING_ASSESSMENT_MONITORING_2024_FORM_0100_2021</v>
      </c>
      <c r="H172" s="56" t="str">
        <f t="shared" si="14"/>
        <v>NUTRITION_FEEDING_SWALLOWING_SCREENING_ASSESSMENT_MONITORING_2024_FORM_0100_2021_is_nutrition_supply_method_enteral_nutrition_old</v>
      </c>
      <c r="I172" s="134" t="str">
        <f t="shared" si="15"/>
        <v>低栄養状態のリスク　栄養補給法　経腸栄養法</v>
      </c>
      <c r="J172" s="56" t="str">
        <f t="shared" si="16"/>
        <v>一致</v>
      </c>
      <c r="K172" s="56" t="str">
        <f>IF($F172="old", INDEX('外部インタフェース一覧(計算用)'!$B$5:$C$60, MATCH(summary!$B172, '外部インタフェース一覧(計算用)'!$C$5:$C$60, 0), 1), $B172)</f>
        <v>栄養・摂食嚥下情報</v>
      </c>
      <c r="L172" s="56">
        <f t="shared" si="20"/>
        <v>31</v>
      </c>
      <c r="M172" s="56" t="str">
        <f t="shared" si="17"/>
        <v>is_nutrition_supply_method_enteral_nutrition</v>
      </c>
      <c r="N172" s="33" t="str">
        <f t="shared" si="18"/>
        <v>低栄養状態のリスク　栄養補給法　経腸栄養法</v>
      </c>
      <c r="O172" s="33" t="str">
        <f t="shared" si="19"/>
        <v>低栄養状態のリスク　栄養補給法　経腸栄養法</v>
      </c>
    </row>
    <row r="173" spans="1:15" ht="56.25" hidden="1">
      <c r="A173" s="56">
        <v>171</v>
      </c>
      <c r="B173" s="56" t="s">
        <v>461</v>
      </c>
      <c r="C173" s="56">
        <v>32</v>
      </c>
      <c r="D173" s="33" t="s">
        <v>326</v>
      </c>
      <c r="E173" s="134" t="s">
        <v>497</v>
      </c>
      <c r="F173" s="56" t="str">
        <f>VLOOKUP($B173, '外部インタフェース一覧(計算用)'!$C:$G, 2, FALSE)</f>
        <v>old</v>
      </c>
      <c r="G173" s="56" t="str">
        <f>VLOOKUP($B173, '外部インタフェース一覧(計算用)'!$C:$G, 5, FALSE)</f>
        <v>NUTRITION_FEEDING_SWALLOWING_SCREENING_ASSESSMENT_MONITORING_2024_FORM_0100_2021</v>
      </c>
      <c r="H173" s="56" t="str">
        <f t="shared" si="14"/>
        <v>NUTRITION_FEEDING_SWALLOWING_SCREENING_ASSESSMENT_MONITORING_2024_FORM_0100_2021_is_nutrition_supply_method_parenteral_nutrition_old</v>
      </c>
      <c r="I173" s="134" t="str">
        <f t="shared" si="15"/>
        <v>低栄養状態のリスク　栄養補給法　静脈栄養法</v>
      </c>
      <c r="J173" s="56" t="str">
        <f t="shared" si="16"/>
        <v>一致</v>
      </c>
      <c r="K173" s="56" t="str">
        <f>IF($F173="old", INDEX('外部インタフェース一覧(計算用)'!$B$5:$C$60, MATCH(summary!$B173, '外部インタフェース一覧(計算用)'!$C$5:$C$60, 0), 1), $B173)</f>
        <v>栄養・摂食嚥下情報</v>
      </c>
      <c r="L173" s="56">
        <f t="shared" si="20"/>
        <v>32</v>
      </c>
      <c r="M173" s="56" t="str">
        <f t="shared" si="17"/>
        <v>is_nutrition_supply_method_parenteral_nutrition</v>
      </c>
      <c r="N173" s="33" t="str">
        <f t="shared" si="18"/>
        <v>低栄養状態のリスク　栄養補給法　静脈栄養法</v>
      </c>
      <c r="O173" s="33" t="str">
        <f t="shared" si="19"/>
        <v>低栄養状態のリスク　栄養補給法　静脈栄養法</v>
      </c>
    </row>
    <row r="174" spans="1:15" ht="37.5" hidden="1">
      <c r="A174" s="56">
        <v>172</v>
      </c>
      <c r="B174" s="56" t="s">
        <v>461</v>
      </c>
      <c r="C174" s="56">
        <v>33</v>
      </c>
      <c r="D174" s="33" t="s">
        <v>498</v>
      </c>
      <c r="E174" s="134" t="s">
        <v>499</v>
      </c>
      <c r="F174" s="56" t="str">
        <f>VLOOKUP($B174, '外部インタフェース一覧(計算用)'!$C:$G, 2, FALSE)</f>
        <v>old</v>
      </c>
      <c r="G174" s="56" t="str">
        <f>VLOOKUP($B174, '外部インタフェース一覧(計算用)'!$C:$G, 5, FALSE)</f>
        <v>NUTRITION_FEEDING_SWALLOWING_SCREENING_ASSESSMENT_MONITORING_2024_FORM_0100_2021</v>
      </c>
      <c r="H174" s="56" t="str">
        <f t="shared" si="14"/>
        <v>NUTRITION_FEEDING_SWALLOWING_SCREENING_ASSESSMENT_MONITORING_2024_FORM_0100_2021_nutrition_supply_method_other_old</v>
      </c>
      <c r="I174" s="134" t="str">
        <f t="shared" si="15"/>
        <v>低栄養状態のリスク　その他</v>
      </c>
      <c r="J174" s="56" t="str">
        <f t="shared" si="16"/>
        <v>一致</v>
      </c>
      <c r="K174" s="56" t="str">
        <f>IF($F174="old", INDEX('外部インタフェース一覧(計算用)'!$B$5:$C$60, MATCH(summary!$B174, '外部インタフェース一覧(計算用)'!$C$5:$C$60, 0), 1), $B174)</f>
        <v>栄養・摂食嚥下情報</v>
      </c>
      <c r="L174" s="56">
        <f t="shared" si="20"/>
        <v>33</v>
      </c>
      <c r="M174" s="56" t="str">
        <f t="shared" si="17"/>
        <v>nutrition_supply_method_other</v>
      </c>
      <c r="N174" s="33" t="str">
        <f t="shared" si="18"/>
        <v>低栄養状態のリスク　その他</v>
      </c>
      <c r="O174" s="33" t="str">
        <f t="shared" si="19"/>
        <v>低栄養状態のリスク　その他</v>
      </c>
    </row>
    <row r="175" spans="1:15" ht="37.5" hidden="1">
      <c r="A175" s="56">
        <v>173</v>
      </c>
      <c r="B175" s="56" t="s">
        <v>461</v>
      </c>
      <c r="C175" s="56">
        <v>34</v>
      </c>
      <c r="D175" s="33" t="s">
        <v>336</v>
      </c>
      <c r="E175" s="134" t="s">
        <v>500</v>
      </c>
      <c r="F175" s="56" t="str">
        <f>VLOOKUP($B175, '外部インタフェース一覧(計算用)'!$C:$G, 2, FALSE)</f>
        <v>old</v>
      </c>
      <c r="G175" s="56" t="str">
        <f>VLOOKUP($B175, '外部インタフェース一覧(計算用)'!$C:$G, 5, FALSE)</f>
        <v>NUTRITION_FEEDING_SWALLOWING_SCREENING_ASSESSMENT_MONITORING_2024_FORM_0100_2021</v>
      </c>
      <c r="H175" s="56" t="str">
        <f t="shared" si="14"/>
        <v>NUTRITION_FEEDING_SWALLOWING_SCREENING_ASSESSMENT_MONITORING_2024_FORM_0100_2021_dietary_intake_old</v>
      </c>
      <c r="I175" s="134" t="str">
        <f t="shared" si="15"/>
        <v>食生活状況等　栄養補給の状態　食事摂取量（割合）</v>
      </c>
      <c r="J175" s="56" t="str">
        <f t="shared" si="16"/>
        <v>名称変更</v>
      </c>
      <c r="K175" s="33" t="str">
        <f>IF($F175="old", INDEX('外部インタフェース一覧(計算用)'!$B$5:$C$60, MATCH(summary!$B175, '外部インタフェース一覧(計算用)'!$C$5:$C$60, 0), 1), $B175)</f>
        <v>栄養・摂食嚥下情報</v>
      </c>
      <c r="L175" s="56">
        <f t="shared" si="20"/>
        <v>34</v>
      </c>
      <c r="M175" s="33" t="str">
        <f t="shared" si="17"/>
        <v>dietary_intake</v>
      </c>
      <c r="N175" s="33" t="str">
        <f t="shared" si="18"/>
        <v>食生活状況等　栄養補給の状態　食事摂取量（全体）</v>
      </c>
      <c r="O175" s="33" t="str">
        <f t="shared" si="19"/>
        <v>食生活状況等　栄養補給の状態　食事摂取量（割合）</v>
      </c>
    </row>
    <row r="176" spans="1:15" ht="37.5" hidden="1">
      <c r="A176" s="56">
        <v>174</v>
      </c>
      <c r="B176" s="56" t="s">
        <v>461</v>
      </c>
      <c r="C176" s="56">
        <v>35</v>
      </c>
      <c r="D176" s="33" t="s">
        <v>338</v>
      </c>
      <c r="E176" s="134" t="s">
        <v>501</v>
      </c>
      <c r="F176" s="56" t="str">
        <f>VLOOKUP($B176, '外部インタフェース一覧(計算用)'!$C:$G, 2, FALSE)</f>
        <v>old</v>
      </c>
      <c r="G176" s="56" t="str">
        <f>VLOOKUP($B176, '外部インタフェース一覧(計算用)'!$C:$G, 5, FALSE)</f>
        <v>NUTRITION_FEEDING_SWALLOWING_SCREENING_ASSESSMENT_MONITORING_2024_FORM_0100_2021</v>
      </c>
      <c r="H176" s="56" t="str">
        <f t="shared" si="14"/>
        <v>NUTRITION_FEEDING_SWALLOWING_SCREENING_ASSESSMENT_MONITORING_2024_FORM_0100_2021_staple_food_intake_old</v>
      </c>
      <c r="I176" s="134" t="str">
        <f t="shared" si="15"/>
        <v>食生活状況等　栄養補給の状態　主食の摂取量（割合）</v>
      </c>
      <c r="J176" s="56" t="str">
        <f t="shared" si="16"/>
        <v>名称変更</v>
      </c>
      <c r="K176" s="33" t="str">
        <f>IF($F176="old", INDEX('外部インタフェース一覧(計算用)'!$B$5:$C$60, MATCH(summary!$B176, '外部インタフェース一覧(計算用)'!$C$5:$C$60, 0), 1), $B176)</f>
        <v>栄養・摂食嚥下情報</v>
      </c>
      <c r="L176" s="56">
        <f t="shared" si="20"/>
        <v>35</v>
      </c>
      <c r="M176" s="33" t="str">
        <f t="shared" si="17"/>
        <v>staple_food_intake</v>
      </c>
      <c r="N176" s="33" t="str">
        <f t="shared" si="18"/>
        <v>食生活状況等　栄養補給の状態　主食の摂取量</v>
      </c>
      <c r="O176" s="33" t="str">
        <f t="shared" si="19"/>
        <v>食生活状況等　栄養補給の状態　主食の摂取量（割合）</v>
      </c>
    </row>
    <row r="177" spans="1:15" ht="56.25" hidden="1">
      <c r="A177" s="56">
        <v>175</v>
      </c>
      <c r="B177" s="56" t="s">
        <v>461</v>
      </c>
      <c r="C177" s="56">
        <v>36</v>
      </c>
      <c r="D177" s="33" t="s">
        <v>502</v>
      </c>
      <c r="E177" s="134" t="s">
        <v>503</v>
      </c>
      <c r="F177" s="56" t="str">
        <f>VLOOKUP($B177, '外部インタフェース一覧(計算用)'!$C:$G, 2, FALSE)</f>
        <v>old</v>
      </c>
      <c r="G177" s="56" t="str">
        <f>VLOOKUP($B177, '外部インタフェース一覧(計算用)'!$C:$G, 5, FALSE)</f>
        <v>NUTRITION_FEEDING_SWALLOWING_SCREENING_ASSESSMENT_MONITORING_2024_FORM_0100_2021</v>
      </c>
      <c r="H177" s="56" t="str">
        <f t="shared" si="14"/>
        <v>NUTRITION_FEEDING_SWALLOWING_SCREENING_ASSESSMENT_MONITORING_2024_FORM_0100_2021_main_dish_intake_old</v>
      </c>
      <c r="I177" s="134" t="str">
        <f t="shared" si="15"/>
        <v>食生活状況等　栄養補給の状態　主菜、副菜の摂取量（割合）　主菜の摂取量</v>
      </c>
      <c r="J177" s="56" t="str">
        <f t="shared" si="16"/>
        <v>名称変更</v>
      </c>
      <c r="K177" s="33" t="str">
        <f>IF($F177="old", INDEX('外部インタフェース一覧(計算用)'!$B$5:$C$60, MATCH(summary!$B177, '外部インタフェース一覧(計算用)'!$C$5:$C$60, 0), 1), $B177)</f>
        <v>栄養・摂食嚥下情報</v>
      </c>
      <c r="L177" s="56">
        <f t="shared" si="20"/>
        <v>36</v>
      </c>
      <c r="M177" s="33" t="str">
        <f t="shared" si="17"/>
        <v>main_dish_intake</v>
      </c>
      <c r="N177" s="33" t="str">
        <f t="shared" si="18"/>
        <v>食生活状況等　栄養補給の状態　主菜、副菜の摂取量　主菜の摂取量</v>
      </c>
      <c r="O177" s="33" t="str">
        <f t="shared" si="19"/>
        <v>食生活状況等　栄養補給の状態　主菜、副菜の摂取量（割合）　主菜の摂取量</v>
      </c>
    </row>
    <row r="178" spans="1:15" ht="56.25" hidden="1">
      <c r="A178" s="56">
        <v>176</v>
      </c>
      <c r="B178" s="56" t="s">
        <v>461</v>
      </c>
      <c r="C178" s="56">
        <v>37</v>
      </c>
      <c r="D178" s="33" t="s">
        <v>340</v>
      </c>
      <c r="E178" s="134" t="s">
        <v>504</v>
      </c>
      <c r="F178" s="56" t="str">
        <f>VLOOKUP($B178, '外部インタフェース一覧(計算用)'!$C:$G, 2, FALSE)</f>
        <v>old</v>
      </c>
      <c r="G178" s="56" t="str">
        <f>VLOOKUP($B178, '外部インタフェース一覧(計算用)'!$C:$G, 5, FALSE)</f>
        <v>NUTRITION_FEEDING_SWALLOWING_SCREENING_ASSESSMENT_MONITORING_2024_FORM_0100_2021</v>
      </c>
      <c r="H178" s="56" t="str">
        <f t="shared" si="14"/>
        <v>NUTRITION_FEEDING_SWALLOWING_SCREENING_ASSESSMENT_MONITORING_2024_FORM_0100_2021_side_dish_intake_old</v>
      </c>
      <c r="I178" s="134" t="str">
        <f t="shared" si="15"/>
        <v>食生活状況等　栄養補給の状態　主菜、副菜の摂取量（割合）　副菜の摂取量</v>
      </c>
      <c r="J178" s="56" t="str">
        <f t="shared" si="16"/>
        <v>名称変更</v>
      </c>
      <c r="K178" s="33" t="str">
        <f>IF($F178="old", INDEX('外部インタフェース一覧(計算用)'!$B$5:$C$60, MATCH(summary!$B178, '外部インタフェース一覧(計算用)'!$C$5:$C$60, 0), 1), $B178)</f>
        <v>栄養・摂食嚥下情報</v>
      </c>
      <c r="L178" s="56">
        <f t="shared" si="20"/>
        <v>37</v>
      </c>
      <c r="M178" s="33" t="str">
        <f t="shared" si="17"/>
        <v>side_dish_intake</v>
      </c>
      <c r="N178" s="33" t="str">
        <f t="shared" si="18"/>
        <v>食生活状況等　栄養補給の状態　主菜、副菜の摂取量　副菜の摂取量</v>
      </c>
      <c r="O178" s="33" t="str">
        <f t="shared" si="19"/>
        <v>食生活状況等　栄養補給の状態　主菜、副菜の摂取量（割合）　副菜の摂取量</v>
      </c>
    </row>
    <row r="179" spans="1:15" ht="37.5" hidden="1">
      <c r="A179" s="56">
        <v>177</v>
      </c>
      <c r="B179" s="56" t="s">
        <v>461</v>
      </c>
      <c r="C179" s="56">
        <v>38</v>
      </c>
      <c r="D179" s="33" t="s">
        <v>505</v>
      </c>
      <c r="E179" s="134" t="s">
        <v>506</v>
      </c>
      <c r="F179" s="56" t="str">
        <f>VLOOKUP($B179, '外部インタフェース一覧(計算用)'!$C:$G, 2, FALSE)</f>
        <v>old</v>
      </c>
      <c r="G179" s="56" t="str">
        <f>VLOOKUP($B179, '外部インタフェース一覧(計算用)'!$C:$G, 5, FALSE)</f>
        <v>NUTRITION_FEEDING_SWALLOWING_SCREENING_ASSESSMENT_MONITORING_2024_FORM_0100_2021</v>
      </c>
      <c r="H179" s="56" t="str">
        <f t="shared" si="14"/>
        <v>NUTRITION_FEEDING_SWALLOWING_SCREENING_ASSESSMENT_MONITORING_2024_FORM_0100_2021_provided_nutrients_other_old</v>
      </c>
      <c r="I179" s="134" t="str">
        <f t="shared" si="15"/>
        <v>食生活状況等　栄養補給の状態　その他（補助食品など）</v>
      </c>
      <c r="J179" s="56" t="str">
        <f t="shared" si="16"/>
        <v>一致</v>
      </c>
      <c r="K179" s="56" t="str">
        <f>IF($F179="old", INDEX('外部インタフェース一覧(計算用)'!$B$5:$C$60, MATCH(summary!$B179, '外部インタフェース一覧(計算用)'!$C$5:$C$60, 0), 1), $B179)</f>
        <v>栄養・摂食嚥下情報</v>
      </c>
      <c r="L179" s="56">
        <f t="shared" si="20"/>
        <v>38</v>
      </c>
      <c r="M179" s="56" t="str">
        <f t="shared" si="17"/>
        <v>provided_nutrients_other</v>
      </c>
      <c r="N179" s="33" t="str">
        <f t="shared" si="18"/>
        <v>食生活状況等　栄養補給の状態　その他（補助食品など）</v>
      </c>
      <c r="O179" s="33" t="str">
        <f t="shared" si="19"/>
        <v>食生活状況等　栄養補給の状態　その他（補助食品など）</v>
      </c>
    </row>
    <row r="180" spans="1:15" ht="37.5" hidden="1">
      <c r="A180" s="56">
        <v>178</v>
      </c>
      <c r="B180" s="56" t="s">
        <v>461</v>
      </c>
      <c r="C180" s="56">
        <v>39</v>
      </c>
      <c r="D180" s="33" t="s">
        <v>507</v>
      </c>
      <c r="E180" s="134" t="s">
        <v>508</v>
      </c>
      <c r="F180" s="56" t="str">
        <f>VLOOKUP($B180, '外部インタフェース一覧(計算用)'!$C:$G, 2, FALSE)</f>
        <v>old</v>
      </c>
      <c r="G180" s="56" t="str">
        <f>VLOOKUP($B180, '外部インタフェース一覧(計算用)'!$C:$G, 5, FALSE)</f>
        <v>NUTRITION_FEEDING_SWALLOWING_SCREENING_ASSESSMENT_MONITORING_2024_FORM_0100_2021</v>
      </c>
      <c r="H180" s="56" t="str">
        <f t="shared" si="14"/>
        <v>NUTRITION_FEEDING_SWALLOWING_SCREENING_ASSESSMENT_MONITORING_2024_FORM_0100_2021_nutrition_intake_energy_old</v>
      </c>
      <c r="I180" s="134" t="str">
        <f t="shared" si="15"/>
        <v>食生活状況等　摂取栄養量_エネルギー（kcal）</v>
      </c>
      <c r="J180" s="56" t="str">
        <f t="shared" si="16"/>
        <v>一致</v>
      </c>
      <c r="K180" s="56" t="str">
        <f>IF($F180="old", INDEX('外部インタフェース一覧(計算用)'!$B$5:$C$60, MATCH(summary!$B180, '外部インタフェース一覧(計算用)'!$C$5:$C$60, 0), 1), $B180)</f>
        <v>栄養・摂食嚥下情報</v>
      </c>
      <c r="L180" s="56">
        <f t="shared" si="20"/>
        <v>39</v>
      </c>
      <c r="M180" s="56" t="str">
        <f t="shared" si="17"/>
        <v>nutrition_intake_energy</v>
      </c>
      <c r="N180" s="33" t="str">
        <f t="shared" si="18"/>
        <v>食生活状況等　摂取栄養量_エネルギー（kcal）</v>
      </c>
      <c r="O180" s="33" t="str">
        <f t="shared" si="19"/>
        <v>食生活状況等　摂取栄養量_エネルギー（kcal）</v>
      </c>
    </row>
    <row r="181" spans="1:15" ht="37.5" hidden="1">
      <c r="A181" s="56">
        <v>179</v>
      </c>
      <c r="B181" s="56" t="s">
        <v>461</v>
      </c>
      <c r="C181" s="56">
        <v>40</v>
      </c>
      <c r="D181" s="33" t="s">
        <v>509</v>
      </c>
      <c r="E181" s="134" t="s">
        <v>510</v>
      </c>
      <c r="F181" s="56" t="str">
        <f>VLOOKUP($B181, '外部インタフェース一覧(計算用)'!$C:$G, 2, FALSE)</f>
        <v>old</v>
      </c>
      <c r="G181" s="56" t="str">
        <f>VLOOKUP($B181, '外部インタフェース一覧(計算用)'!$C:$G, 5, FALSE)</f>
        <v>NUTRITION_FEEDING_SWALLOWING_SCREENING_ASSESSMENT_MONITORING_2024_FORM_0100_2021</v>
      </c>
      <c r="H181" s="56" t="str">
        <f t="shared" si="14"/>
        <v>NUTRITION_FEEDING_SWALLOWING_SCREENING_ASSESSMENT_MONITORING_2024_FORM_0100_2021_nutrition_intake_energy_kg_old</v>
      </c>
      <c r="I181" s="134" t="str">
        <f t="shared" si="15"/>
        <v>削除</v>
      </c>
      <c r="J181" s="56" t="str">
        <f t="shared" si="16"/>
        <v>名称変更</v>
      </c>
      <c r="K181" s="56" t="str">
        <f>IF($F181="old", INDEX('外部インタフェース一覧(計算用)'!$B$5:$C$60, MATCH(summary!$B181, '外部インタフェース一覧(計算用)'!$C$5:$C$60, 0), 1), $B181)</f>
        <v>栄養・摂食嚥下情報</v>
      </c>
      <c r="L181" s="56">
        <f t="shared" si="20"/>
        <v>40</v>
      </c>
      <c r="M181" s="56" t="str">
        <f t="shared" si="17"/>
        <v>nutrition_intake_energy_kg</v>
      </c>
      <c r="N181" s="33" t="str">
        <f t="shared" si="18"/>
        <v>食生活状況等　摂取栄養量_エネルギー（現体重当たり）（kcal/kg）</v>
      </c>
      <c r="O181" s="33" t="str">
        <f t="shared" si="19"/>
        <v>削除</v>
      </c>
    </row>
    <row r="182" spans="1:15" ht="37.5" hidden="1">
      <c r="A182" s="56">
        <v>180</v>
      </c>
      <c r="B182" s="56" t="s">
        <v>461</v>
      </c>
      <c r="C182" s="56">
        <v>41</v>
      </c>
      <c r="D182" s="33" t="s">
        <v>511</v>
      </c>
      <c r="E182" s="134" t="s">
        <v>512</v>
      </c>
      <c r="F182" s="56" t="str">
        <f>VLOOKUP($B182, '外部インタフェース一覧(計算用)'!$C:$G, 2, FALSE)</f>
        <v>old</v>
      </c>
      <c r="G182" s="56" t="str">
        <f>VLOOKUP($B182, '外部インタフェース一覧(計算用)'!$C:$G, 5, FALSE)</f>
        <v>NUTRITION_FEEDING_SWALLOWING_SCREENING_ASSESSMENT_MONITORING_2024_FORM_0100_2021</v>
      </c>
      <c r="H182" s="56" t="str">
        <f t="shared" si="14"/>
        <v>NUTRITION_FEEDING_SWALLOWING_SCREENING_ASSESSMENT_MONITORING_2024_FORM_0100_2021_nutrition_intake_protein_old</v>
      </c>
      <c r="I182" s="134" t="str">
        <f t="shared" si="15"/>
        <v>食生活状況等　摂取栄養量_たんぱく質（g）</v>
      </c>
      <c r="J182" s="56" t="str">
        <f t="shared" si="16"/>
        <v>一致</v>
      </c>
      <c r="K182" s="56" t="str">
        <f>IF($F182="old", INDEX('外部インタフェース一覧(計算用)'!$B$5:$C$60, MATCH(summary!$B182, '外部インタフェース一覧(計算用)'!$C$5:$C$60, 0), 1), $B182)</f>
        <v>栄養・摂食嚥下情報</v>
      </c>
      <c r="L182" s="56">
        <f t="shared" si="20"/>
        <v>41</v>
      </c>
      <c r="M182" s="56" t="str">
        <f t="shared" si="17"/>
        <v>nutrition_intake_protein</v>
      </c>
      <c r="N182" s="33" t="str">
        <f t="shared" si="18"/>
        <v>食生活状況等　摂取栄養量_たんぱく質（g）</v>
      </c>
      <c r="O182" s="33" t="str">
        <f t="shared" si="19"/>
        <v>食生活状況等　摂取栄養量_たんぱく質（g）</v>
      </c>
    </row>
    <row r="183" spans="1:15" ht="37.5" hidden="1">
      <c r="A183" s="56">
        <v>181</v>
      </c>
      <c r="B183" s="56" t="s">
        <v>461</v>
      </c>
      <c r="C183" s="56">
        <v>42</v>
      </c>
      <c r="D183" s="33" t="s">
        <v>513</v>
      </c>
      <c r="E183" s="134" t="s">
        <v>514</v>
      </c>
      <c r="F183" s="56" t="str">
        <f>VLOOKUP($B183, '外部インタフェース一覧(計算用)'!$C:$G, 2, FALSE)</f>
        <v>old</v>
      </c>
      <c r="G183" s="56" t="str">
        <f>VLOOKUP($B183, '外部インタフェース一覧(計算用)'!$C:$G, 5, FALSE)</f>
        <v>NUTRITION_FEEDING_SWALLOWING_SCREENING_ASSESSMENT_MONITORING_2024_FORM_0100_2021</v>
      </c>
      <c r="H183" s="56" t="str">
        <f t="shared" si="14"/>
        <v>NUTRITION_FEEDING_SWALLOWING_SCREENING_ASSESSMENT_MONITORING_2024_FORM_0100_2021_nutrition_intake_protein_kg_old</v>
      </c>
      <c r="I183" s="134" t="str">
        <f t="shared" si="15"/>
        <v>削除</v>
      </c>
      <c r="J183" s="56" t="str">
        <f t="shared" si="16"/>
        <v>名称変更</v>
      </c>
      <c r="K183" s="56" t="str">
        <f>IF($F183="old", INDEX('外部インタフェース一覧(計算用)'!$B$5:$C$60, MATCH(summary!$B183, '外部インタフェース一覧(計算用)'!$C$5:$C$60, 0), 1), $B183)</f>
        <v>栄養・摂食嚥下情報</v>
      </c>
      <c r="L183" s="56">
        <f t="shared" si="20"/>
        <v>42</v>
      </c>
      <c r="M183" s="56" t="str">
        <f t="shared" si="17"/>
        <v>nutrition_intake_protein_kg</v>
      </c>
      <c r="N183" s="33" t="str">
        <f t="shared" si="18"/>
        <v>食生活状況等　摂取栄養量_たんぱく質（g/kg）</v>
      </c>
      <c r="O183" s="33" t="str">
        <f t="shared" si="19"/>
        <v>削除</v>
      </c>
    </row>
    <row r="184" spans="1:15" ht="37.5" hidden="1">
      <c r="A184" s="56">
        <v>182</v>
      </c>
      <c r="B184" s="56" t="s">
        <v>461</v>
      </c>
      <c r="C184" s="56">
        <v>43</v>
      </c>
      <c r="D184" s="33" t="s">
        <v>515</v>
      </c>
      <c r="E184" s="134" t="s">
        <v>516</v>
      </c>
      <c r="F184" s="56" t="str">
        <f>VLOOKUP($B184, '外部インタフェース一覧(計算用)'!$C:$G, 2, FALSE)</f>
        <v>old</v>
      </c>
      <c r="G184" s="56" t="str">
        <f>VLOOKUP($B184, '外部インタフェース一覧(計算用)'!$C:$G, 5, FALSE)</f>
        <v>NUTRITION_FEEDING_SWALLOWING_SCREENING_ASSESSMENT_MONITORING_2024_FORM_0100_2021</v>
      </c>
      <c r="H184" s="56" t="str">
        <f t="shared" si="14"/>
        <v>NUTRITION_FEEDING_SWALLOWING_SCREENING_ASSESSMENT_MONITORING_2024_FORM_0100_2021_nutrition_provided_energy_old</v>
      </c>
      <c r="I184" s="134" t="str">
        <f t="shared" si="15"/>
        <v>食生活状況等　提供栄養量_エネルギー（kcal）</v>
      </c>
      <c r="J184" s="56" t="str">
        <f t="shared" si="16"/>
        <v>一致</v>
      </c>
      <c r="K184" s="56" t="str">
        <f>IF($F184="old", INDEX('外部インタフェース一覧(計算用)'!$B$5:$C$60, MATCH(summary!$B184, '外部インタフェース一覧(計算用)'!$C$5:$C$60, 0), 1), $B184)</f>
        <v>栄養・摂食嚥下情報</v>
      </c>
      <c r="L184" s="56">
        <f t="shared" si="20"/>
        <v>43</v>
      </c>
      <c r="M184" s="56" t="str">
        <f t="shared" si="17"/>
        <v>nutrition_provided_energy</v>
      </c>
      <c r="N184" s="33" t="str">
        <f t="shared" si="18"/>
        <v>食生活状況等　提供栄養量_エネルギー（kcal）</v>
      </c>
      <c r="O184" s="33" t="str">
        <f t="shared" si="19"/>
        <v>食生活状況等　提供栄養量_エネルギー（kcal）</v>
      </c>
    </row>
    <row r="185" spans="1:15" ht="37.5" hidden="1">
      <c r="A185" s="56">
        <v>183</v>
      </c>
      <c r="B185" s="56" t="s">
        <v>461</v>
      </c>
      <c r="C185" s="56">
        <v>44</v>
      </c>
      <c r="D185" s="33" t="s">
        <v>517</v>
      </c>
      <c r="E185" s="134" t="s">
        <v>518</v>
      </c>
      <c r="F185" s="56" t="str">
        <f>VLOOKUP($B185, '外部インタフェース一覧(計算用)'!$C:$G, 2, FALSE)</f>
        <v>old</v>
      </c>
      <c r="G185" s="56" t="str">
        <f>VLOOKUP($B185, '外部インタフェース一覧(計算用)'!$C:$G, 5, FALSE)</f>
        <v>NUTRITION_FEEDING_SWALLOWING_SCREENING_ASSESSMENT_MONITORING_2024_FORM_0100_2021</v>
      </c>
      <c r="H185" s="56" t="str">
        <f t="shared" si="14"/>
        <v>NUTRITION_FEEDING_SWALLOWING_SCREENING_ASSESSMENT_MONITORING_2024_FORM_0100_2021_nutrition_provided_energy_kg_old</v>
      </c>
      <c r="I185" s="134" t="str">
        <f t="shared" si="15"/>
        <v>削除</v>
      </c>
      <c r="J185" s="56" t="str">
        <f t="shared" si="16"/>
        <v>名称変更</v>
      </c>
      <c r="K185" s="56" t="str">
        <f>IF($F185="old", INDEX('外部インタフェース一覧(計算用)'!$B$5:$C$60, MATCH(summary!$B185, '外部インタフェース一覧(計算用)'!$C$5:$C$60, 0), 1), $B185)</f>
        <v>栄養・摂食嚥下情報</v>
      </c>
      <c r="L185" s="56">
        <f t="shared" si="20"/>
        <v>44</v>
      </c>
      <c r="M185" s="56" t="str">
        <f t="shared" si="17"/>
        <v>nutrition_provided_energy_kg</v>
      </c>
      <c r="N185" s="33" t="str">
        <f t="shared" si="18"/>
        <v>食生活状況等　提供栄養量_エネルギー（現体重当たり）（kcal/kg）</v>
      </c>
      <c r="O185" s="33" t="str">
        <f t="shared" si="19"/>
        <v>削除</v>
      </c>
    </row>
    <row r="186" spans="1:15" ht="37.5" hidden="1">
      <c r="A186" s="56">
        <v>184</v>
      </c>
      <c r="B186" s="56" t="s">
        <v>461</v>
      </c>
      <c r="C186" s="56">
        <v>45</v>
      </c>
      <c r="D186" s="33" t="s">
        <v>519</v>
      </c>
      <c r="E186" s="134" t="s">
        <v>520</v>
      </c>
      <c r="F186" s="56" t="str">
        <f>VLOOKUP($B186, '外部インタフェース一覧(計算用)'!$C:$G, 2, FALSE)</f>
        <v>old</v>
      </c>
      <c r="G186" s="56" t="str">
        <f>VLOOKUP($B186, '外部インタフェース一覧(計算用)'!$C:$G, 5, FALSE)</f>
        <v>NUTRITION_FEEDING_SWALLOWING_SCREENING_ASSESSMENT_MONITORING_2024_FORM_0100_2021</v>
      </c>
      <c r="H186" s="56" t="str">
        <f t="shared" si="14"/>
        <v>NUTRITION_FEEDING_SWALLOWING_SCREENING_ASSESSMENT_MONITORING_2024_FORM_0100_2021_nutrition_provided_protein_old</v>
      </c>
      <c r="I186" s="134" t="str">
        <f t="shared" si="15"/>
        <v>食生活状況等　提供栄養量_たんぱく質（g）</v>
      </c>
      <c r="J186" s="56" t="str">
        <f t="shared" si="16"/>
        <v>一致</v>
      </c>
      <c r="K186" s="56" t="str">
        <f>IF($F186="old", INDEX('外部インタフェース一覧(計算用)'!$B$5:$C$60, MATCH(summary!$B186, '外部インタフェース一覧(計算用)'!$C$5:$C$60, 0), 1), $B186)</f>
        <v>栄養・摂食嚥下情報</v>
      </c>
      <c r="L186" s="56">
        <f t="shared" si="20"/>
        <v>45</v>
      </c>
      <c r="M186" s="56" t="str">
        <f t="shared" si="17"/>
        <v>nutrition_provided_protein</v>
      </c>
      <c r="N186" s="33" t="str">
        <f t="shared" si="18"/>
        <v>食生活状況等　提供栄養量_たんぱく質（g）</v>
      </c>
      <c r="O186" s="33" t="str">
        <f t="shared" si="19"/>
        <v>食生活状況等　提供栄養量_たんぱく質（g）</v>
      </c>
    </row>
    <row r="187" spans="1:15" ht="37.5" hidden="1">
      <c r="A187" s="56">
        <v>185</v>
      </c>
      <c r="B187" s="56" t="s">
        <v>461</v>
      </c>
      <c r="C187" s="56">
        <v>46</v>
      </c>
      <c r="D187" s="33" t="s">
        <v>521</v>
      </c>
      <c r="E187" s="134" t="s">
        <v>522</v>
      </c>
      <c r="F187" s="56" t="str">
        <f>VLOOKUP($B187, '外部インタフェース一覧(計算用)'!$C:$G, 2, FALSE)</f>
        <v>old</v>
      </c>
      <c r="G187" s="56" t="str">
        <f>VLOOKUP($B187, '外部インタフェース一覧(計算用)'!$C:$G, 5, FALSE)</f>
        <v>NUTRITION_FEEDING_SWALLOWING_SCREENING_ASSESSMENT_MONITORING_2024_FORM_0100_2021</v>
      </c>
      <c r="H187" s="56" t="str">
        <f t="shared" si="14"/>
        <v>NUTRITION_FEEDING_SWALLOWING_SCREENING_ASSESSMENT_MONITORING_2024_FORM_0100_2021_nutrition_provided_protein_kg_old</v>
      </c>
      <c r="I187" s="134" t="str">
        <f t="shared" si="15"/>
        <v>削除</v>
      </c>
      <c r="J187" s="56" t="str">
        <f t="shared" si="16"/>
        <v>名称変更</v>
      </c>
      <c r="K187" s="56" t="str">
        <f>IF($F187="old", INDEX('外部インタフェース一覧(計算用)'!$B$5:$C$60, MATCH(summary!$B187, '外部インタフェース一覧(計算用)'!$C$5:$C$60, 0), 1), $B187)</f>
        <v>栄養・摂食嚥下情報</v>
      </c>
      <c r="L187" s="56">
        <f t="shared" si="20"/>
        <v>46</v>
      </c>
      <c r="M187" s="56" t="str">
        <f t="shared" si="17"/>
        <v>nutrition_provided_protein_kg</v>
      </c>
      <c r="N187" s="33" t="str">
        <f t="shared" si="18"/>
        <v>食生活状況等　提供栄養量_たんぱく質（g/kg）</v>
      </c>
      <c r="O187" s="33" t="str">
        <f t="shared" si="19"/>
        <v>削除</v>
      </c>
    </row>
    <row r="188" spans="1:15" ht="37.5" hidden="1">
      <c r="A188" s="56">
        <v>186</v>
      </c>
      <c r="B188" s="56" t="s">
        <v>461</v>
      </c>
      <c r="C188" s="56">
        <v>47</v>
      </c>
      <c r="D188" s="33" t="s">
        <v>342</v>
      </c>
      <c r="E188" s="134" t="s">
        <v>523</v>
      </c>
      <c r="F188" s="56" t="str">
        <f>VLOOKUP($B188, '外部インタフェース一覧(計算用)'!$C:$G, 2, FALSE)</f>
        <v>old</v>
      </c>
      <c r="G188" s="56" t="str">
        <f>VLOOKUP($B188, '外部インタフェース一覧(計算用)'!$C:$G, 5, FALSE)</f>
        <v>NUTRITION_FEEDING_SWALLOWING_SCREENING_ASSESSMENT_MONITORING_2024_FORM_0100_2021</v>
      </c>
      <c r="H188" s="56" t="str">
        <f t="shared" si="14"/>
        <v>NUTRITION_FEEDING_SWALLOWING_SCREENING_ASSESSMENT_MONITORING_2024_FORM_0100_2021_required_nutrients_energy_old</v>
      </c>
      <c r="I188" s="134" t="str">
        <f t="shared" si="15"/>
        <v>食生活状況等　必要栄養量_エネルギー（kcal）</v>
      </c>
      <c r="J188" s="56" t="str">
        <f t="shared" si="16"/>
        <v>一致</v>
      </c>
      <c r="K188" s="56" t="str">
        <f>IF($F188="old", INDEX('外部インタフェース一覧(計算用)'!$B$5:$C$60, MATCH(summary!$B188, '外部インタフェース一覧(計算用)'!$C$5:$C$60, 0), 1), $B188)</f>
        <v>栄養・摂食嚥下情報</v>
      </c>
      <c r="L188" s="56">
        <f t="shared" si="20"/>
        <v>47</v>
      </c>
      <c r="M188" s="56" t="str">
        <f t="shared" si="17"/>
        <v>required_nutrients_energy</v>
      </c>
      <c r="N188" s="33" t="str">
        <f t="shared" si="18"/>
        <v>食生活状況等　必要栄養量_エネルギー（kcal）</v>
      </c>
      <c r="O188" s="33" t="str">
        <f t="shared" si="19"/>
        <v>食生活状況等　必要栄養量_エネルギー（kcal）</v>
      </c>
    </row>
    <row r="189" spans="1:15" ht="37.5" hidden="1">
      <c r="A189" s="56">
        <v>187</v>
      </c>
      <c r="B189" s="56" t="s">
        <v>461</v>
      </c>
      <c r="C189" s="56">
        <v>48</v>
      </c>
      <c r="D189" s="33" t="s">
        <v>524</v>
      </c>
      <c r="E189" s="134" t="s">
        <v>525</v>
      </c>
      <c r="F189" s="56" t="str">
        <f>VLOOKUP($B189, '外部インタフェース一覧(計算用)'!$C:$G, 2, FALSE)</f>
        <v>old</v>
      </c>
      <c r="G189" s="56" t="str">
        <f>VLOOKUP($B189, '外部インタフェース一覧(計算用)'!$C:$G, 5, FALSE)</f>
        <v>NUTRITION_FEEDING_SWALLOWING_SCREENING_ASSESSMENT_MONITORING_2024_FORM_0100_2021</v>
      </c>
      <c r="H189" s="56" t="str">
        <f t="shared" si="14"/>
        <v>NUTRITION_FEEDING_SWALLOWING_SCREENING_ASSESSMENT_MONITORING_2024_FORM_0100_2021_required_nutrients_energy_kg_old</v>
      </c>
      <c r="I189" s="134" t="str">
        <f t="shared" si="15"/>
        <v>削除</v>
      </c>
      <c r="J189" s="56" t="str">
        <f t="shared" si="16"/>
        <v>名称変更</v>
      </c>
      <c r="K189" s="56" t="str">
        <f>IF($F189="old", INDEX('外部インタフェース一覧(計算用)'!$B$5:$C$60, MATCH(summary!$B189, '外部インタフェース一覧(計算用)'!$C$5:$C$60, 0), 1), $B189)</f>
        <v>栄養・摂食嚥下情報</v>
      </c>
      <c r="L189" s="56">
        <f t="shared" si="20"/>
        <v>48</v>
      </c>
      <c r="M189" s="56" t="str">
        <f t="shared" si="17"/>
        <v>required_nutrients_energy_kg</v>
      </c>
      <c r="N189" s="33" t="str">
        <f t="shared" si="18"/>
        <v>食生活状況等　必要栄養量_エネルギー（現体重当たり）（kcal/kg）</v>
      </c>
      <c r="O189" s="33" t="str">
        <f t="shared" si="19"/>
        <v>削除</v>
      </c>
    </row>
    <row r="190" spans="1:15" ht="37.5" hidden="1">
      <c r="A190" s="56">
        <v>188</v>
      </c>
      <c r="B190" s="56" t="s">
        <v>461</v>
      </c>
      <c r="C190" s="56">
        <v>49</v>
      </c>
      <c r="D190" s="33" t="s">
        <v>344</v>
      </c>
      <c r="E190" s="134" t="s">
        <v>526</v>
      </c>
      <c r="F190" s="56" t="str">
        <f>VLOOKUP($B190, '外部インタフェース一覧(計算用)'!$C:$G, 2, FALSE)</f>
        <v>old</v>
      </c>
      <c r="G190" s="56" t="str">
        <f>VLOOKUP($B190, '外部インタフェース一覧(計算用)'!$C:$G, 5, FALSE)</f>
        <v>NUTRITION_FEEDING_SWALLOWING_SCREENING_ASSESSMENT_MONITORING_2024_FORM_0100_2021</v>
      </c>
      <c r="H190" s="56" t="str">
        <f t="shared" si="14"/>
        <v>NUTRITION_FEEDING_SWALLOWING_SCREENING_ASSESSMENT_MONITORING_2024_FORM_0100_2021_required_nutrients_protein_old</v>
      </c>
      <c r="I190" s="134" t="str">
        <f t="shared" si="15"/>
        <v>食生活状況等　必要栄養量_たんぱく質（g）</v>
      </c>
      <c r="J190" s="56" t="str">
        <f t="shared" si="16"/>
        <v>一致</v>
      </c>
      <c r="K190" s="56" t="str">
        <f>IF($F190="old", INDEX('外部インタフェース一覧(計算用)'!$B$5:$C$60, MATCH(summary!$B190, '外部インタフェース一覧(計算用)'!$C$5:$C$60, 0), 1), $B190)</f>
        <v>栄養・摂食嚥下情報</v>
      </c>
      <c r="L190" s="56">
        <f t="shared" si="20"/>
        <v>49</v>
      </c>
      <c r="M190" s="56" t="str">
        <f t="shared" si="17"/>
        <v>required_nutrients_protein</v>
      </c>
      <c r="N190" s="33" t="str">
        <f t="shared" si="18"/>
        <v>食生活状況等　必要栄養量_たんぱく質（g）</v>
      </c>
      <c r="O190" s="33" t="str">
        <f t="shared" si="19"/>
        <v>食生活状況等　必要栄養量_たんぱく質（g）</v>
      </c>
    </row>
    <row r="191" spans="1:15" ht="37.5" hidden="1">
      <c r="A191" s="56">
        <v>189</v>
      </c>
      <c r="B191" s="56" t="s">
        <v>461</v>
      </c>
      <c r="C191" s="56">
        <v>50</v>
      </c>
      <c r="D191" s="33" t="s">
        <v>527</v>
      </c>
      <c r="E191" s="134" t="s">
        <v>528</v>
      </c>
      <c r="F191" s="56" t="str">
        <f>VLOOKUP($B191, '外部インタフェース一覧(計算用)'!$C:$G, 2, FALSE)</f>
        <v>old</v>
      </c>
      <c r="G191" s="56" t="str">
        <f>VLOOKUP($B191, '外部インタフェース一覧(計算用)'!$C:$G, 5, FALSE)</f>
        <v>NUTRITION_FEEDING_SWALLOWING_SCREENING_ASSESSMENT_MONITORING_2024_FORM_0100_2021</v>
      </c>
      <c r="H191" s="56" t="str">
        <f t="shared" si="14"/>
        <v>NUTRITION_FEEDING_SWALLOWING_SCREENING_ASSESSMENT_MONITORING_2024_FORM_0100_2021_required_nutrients_protein_kg_old</v>
      </c>
      <c r="I191" s="134" t="str">
        <f t="shared" si="15"/>
        <v>削除</v>
      </c>
      <c r="J191" s="56" t="str">
        <f t="shared" si="16"/>
        <v>名称変更</v>
      </c>
      <c r="K191" s="56" t="str">
        <f>IF($F191="old", INDEX('外部インタフェース一覧(計算用)'!$B$5:$C$60, MATCH(summary!$B191, '外部インタフェース一覧(計算用)'!$C$5:$C$60, 0), 1), $B191)</f>
        <v>栄養・摂食嚥下情報</v>
      </c>
      <c r="L191" s="56">
        <f t="shared" si="20"/>
        <v>50</v>
      </c>
      <c r="M191" s="56" t="str">
        <f t="shared" si="17"/>
        <v>required_nutrients_protein_kg</v>
      </c>
      <c r="N191" s="33" t="str">
        <f t="shared" si="18"/>
        <v>食生活状況等　必要栄養量_たんぱく質（g/kg）</v>
      </c>
      <c r="O191" s="33" t="str">
        <f t="shared" si="19"/>
        <v>削除</v>
      </c>
    </row>
    <row r="192" spans="1:15" ht="37.5" hidden="1">
      <c r="A192" s="56">
        <v>190</v>
      </c>
      <c r="B192" s="56" t="s">
        <v>461</v>
      </c>
      <c r="C192" s="56">
        <v>51</v>
      </c>
      <c r="D192" s="33" t="s">
        <v>330</v>
      </c>
      <c r="E192" s="134" t="s">
        <v>529</v>
      </c>
      <c r="F192" s="56" t="str">
        <f>VLOOKUP($B192, '外部インタフェース一覧(計算用)'!$C:$G, 2, FALSE)</f>
        <v>old</v>
      </c>
      <c r="G192" s="56" t="str">
        <f>VLOOKUP($B192, '外部インタフェース一覧(計算用)'!$C:$G, 5, FALSE)</f>
        <v>NUTRITION_FEEDING_SWALLOWING_SCREENING_ASSESSMENT_MONITORING_2024_FORM_0100_2021</v>
      </c>
      <c r="H192" s="56" t="str">
        <f t="shared" si="14"/>
        <v>NUTRITION_FEEDING_SWALLOWING_SCREENING_ASSESSMENT_MONITORING_2024_FORM_0100_2021_is_need_swallowing_adjusted_food_old</v>
      </c>
      <c r="I192" s="134" t="str">
        <f t="shared" si="15"/>
        <v>食生活状況等　嚥下調整食の必要性</v>
      </c>
      <c r="J192" s="56" t="str">
        <f t="shared" si="16"/>
        <v>名称変更</v>
      </c>
      <c r="K192" s="33" t="str">
        <f>IF($F192="old", INDEX('外部インタフェース一覧(計算用)'!$B$5:$C$60, MATCH(summary!$B192, '外部インタフェース一覧(計算用)'!$C$5:$C$60, 0), 1), $B192)</f>
        <v>栄養・摂食嚥下情報</v>
      </c>
      <c r="L192" s="56">
        <f t="shared" si="20"/>
        <v>51</v>
      </c>
      <c r="M192" s="33" t="str">
        <f t="shared" si="17"/>
        <v>is_need_swallowing_adjusted_food</v>
      </c>
      <c r="N192" s="33" t="str">
        <f t="shared" si="18"/>
        <v>食生活状況等　嚥下調整食品の必要性</v>
      </c>
      <c r="O192" s="33" t="str">
        <f t="shared" si="19"/>
        <v>食生活状況等　嚥下調整食の必要性</v>
      </c>
    </row>
    <row r="193" spans="1:15" hidden="1">
      <c r="A193" s="56">
        <v>191</v>
      </c>
      <c r="B193" s="56" t="s">
        <v>461</v>
      </c>
      <c r="C193" s="56">
        <v>52</v>
      </c>
      <c r="D193" s="33" t="s">
        <v>332</v>
      </c>
      <c r="E193" s="134" t="s">
        <v>530</v>
      </c>
      <c r="F193" s="56" t="str">
        <f>VLOOKUP($B193, '外部インタフェース一覧(計算用)'!$C:$G, 2, FALSE)</f>
        <v>old</v>
      </c>
      <c r="G193" s="56" t="str">
        <f>VLOOKUP($B193, '外部インタフェース一覧(計算用)'!$C:$G, 5, FALSE)</f>
        <v>NUTRITION_FEEDING_SWALLOWING_SCREENING_ASSESSMENT_MONITORING_2024_FORM_0100_2021</v>
      </c>
      <c r="H193" s="56" t="str">
        <f t="shared" si="14"/>
        <v>NUTRITION_FEEDING_SWALLOWING_SCREENING_ASSESSMENT_MONITORING_2024_FORM_0100_2021_meal_form_old</v>
      </c>
      <c r="I193" s="134" t="str">
        <f t="shared" si="15"/>
        <v>食生活状況等　食事の形態（コード）</v>
      </c>
      <c r="J193" s="56" t="str">
        <f t="shared" si="16"/>
        <v>一致</v>
      </c>
      <c r="K193" s="56" t="str">
        <f>IF($F193="old", INDEX('外部インタフェース一覧(計算用)'!$B$5:$C$60, MATCH(summary!$B193, '外部インタフェース一覧(計算用)'!$C$5:$C$60, 0), 1), $B193)</f>
        <v>栄養・摂食嚥下情報</v>
      </c>
      <c r="L193" s="56">
        <f t="shared" si="20"/>
        <v>52</v>
      </c>
      <c r="M193" s="56" t="str">
        <f t="shared" si="17"/>
        <v>meal_form</v>
      </c>
      <c r="N193" s="33" t="str">
        <f t="shared" si="18"/>
        <v>食生活状況等　食事の形態（コード）</v>
      </c>
      <c r="O193" s="33" t="str">
        <f t="shared" si="19"/>
        <v>食生活状況等　食事の形態（コード）</v>
      </c>
    </row>
    <row r="194" spans="1:15" hidden="1">
      <c r="A194" s="56">
        <v>192</v>
      </c>
      <c r="B194" s="56" t="s">
        <v>461</v>
      </c>
      <c r="C194" s="56">
        <v>53</v>
      </c>
      <c r="D194" s="33" t="s">
        <v>334</v>
      </c>
      <c r="E194" s="134" t="s">
        <v>531</v>
      </c>
      <c r="F194" s="56" t="str">
        <f>VLOOKUP($B194, '外部インタフェース一覧(計算用)'!$C:$G, 2, FALSE)</f>
        <v>old</v>
      </c>
      <c r="G194" s="56" t="str">
        <f>VLOOKUP($B194, '外部インタフェース一覧(計算用)'!$C:$G, 5, FALSE)</f>
        <v>NUTRITION_FEEDING_SWALLOWING_SCREENING_ASSESSMENT_MONITORING_2024_FORM_0100_2021</v>
      </c>
      <c r="H194" s="56" t="str">
        <f t="shared" si="14"/>
        <v>NUTRITION_FEEDING_SWALLOWING_SCREENING_ASSESSMENT_MONITORING_2024_FORM_0100_2021_thickening_old</v>
      </c>
      <c r="I194" s="134" t="str">
        <f t="shared" si="15"/>
        <v>食生活状況等　とろみ</v>
      </c>
      <c r="J194" s="56" t="str">
        <f t="shared" si="16"/>
        <v>一致</v>
      </c>
      <c r="K194" s="56" t="str">
        <f>IF($F194="old", INDEX('外部インタフェース一覧(計算用)'!$B$5:$C$60, MATCH(summary!$B194, '外部インタフェース一覧(計算用)'!$C$5:$C$60, 0), 1), $B194)</f>
        <v>栄養・摂食嚥下情報</v>
      </c>
      <c r="L194" s="56">
        <f t="shared" si="20"/>
        <v>53</v>
      </c>
      <c r="M194" s="56" t="str">
        <f t="shared" si="17"/>
        <v>thickening</v>
      </c>
      <c r="N194" s="33" t="str">
        <f t="shared" si="18"/>
        <v>食生活状況等　とろみ</v>
      </c>
      <c r="O194" s="33" t="str">
        <f t="shared" si="19"/>
        <v>食生活状況等　とろみ</v>
      </c>
    </row>
    <row r="195" spans="1:15" ht="56.25" hidden="1">
      <c r="A195" s="56">
        <v>193</v>
      </c>
      <c r="B195" s="56" t="s">
        <v>461</v>
      </c>
      <c r="C195" s="56">
        <v>54</v>
      </c>
      <c r="D195" s="33" t="s">
        <v>532</v>
      </c>
      <c r="E195" s="134" t="s">
        <v>533</v>
      </c>
      <c r="F195" s="56" t="str">
        <f>VLOOKUP($B195, '外部インタフェース一覧(計算用)'!$C:$G, 2, FALSE)</f>
        <v>old</v>
      </c>
      <c r="G195" s="56" t="str">
        <f>VLOOKUP($B195, '外部インタフェース一覧(計算用)'!$C:$G, 5, FALSE)</f>
        <v>NUTRITION_FEEDING_SWALLOWING_SCREENING_ASSESSMENT_MONITORING_2024_FORM_0100_2021</v>
      </c>
      <c r="H195" s="56" t="str">
        <f t="shared" ref="H195:H258" si="21">G195&amp;"_"&amp;D195&amp;"_"&amp;F195</f>
        <v>NUTRITION_FEEDING_SWALLOWING_SCREENING_ASSESSMENT_MONITORING_2024_FORM_0100_2021_is_meal_notes_old</v>
      </c>
      <c r="I195" s="134" t="str">
        <f t="shared" ref="I195:I258" si="22">IFERROR(INDEX($E:$H, MATCH(LEFT($H195, LEN($H195)-4)&amp;"_new", $H:$H, 0), 1), IF(F195="old", "削除", "追加"))</f>
        <v>食生活状況等　食事の留意事項の有無（療養食の指示、食事形態、嗜好、薬剤影響食品、アレルギーなど）</v>
      </c>
      <c r="J195" s="56" t="str">
        <f t="shared" ref="J195:J258" si="23">IF(E195=I195, "一致", "名称変更")</f>
        <v>一致</v>
      </c>
      <c r="K195" s="56" t="str">
        <f>IF($F195="old", INDEX('外部インタフェース一覧(計算用)'!$B$5:$C$60, MATCH(summary!$B195, '外部インタフェース一覧(計算用)'!$C$5:$C$60, 0), 1), $B195)</f>
        <v>栄養・摂食嚥下情報</v>
      </c>
      <c r="L195" s="56">
        <f t="shared" si="20"/>
        <v>54</v>
      </c>
      <c r="M195" s="56" t="str">
        <f t="shared" ref="M195:M258" si="24">$D195</f>
        <v>is_meal_notes</v>
      </c>
      <c r="N195" s="33" t="str">
        <f t="shared" ref="N195:N258" si="25">IF($F195="old", $E195, $I195)</f>
        <v>食生活状況等　食事の留意事項の有無（療養食の指示、食事形態、嗜好、薬剤影響食品、アレルギーなど）</v>
      </c>
      <c r="O195" s="33" t="str">
        <f t="shared" ref="O195:O258" si="26">IF($F195="old", $I195, $E195)</f>
        <v>食生活状況等　食事の留意事項の有無（療養食の指示、食事形態、嗜好、薬剤影響食品、アレルギーなど）</v>
      </c>
    </row>
    <row r="196" spans="1:15" ht="37.5" hidden="1">
      <c r="A196" s="56">
        <v>194</v>
      </c>
      <c r="B196" s="56" t="s">
        <v>461</v>
      </c>
      <c r="C196" s="56">
        <v>55</v>
      </c>
      <c r="D196" s="33" t="s">
        <v>534</v>
      </c>
      <c r="E196" s="134" t="s">
        <v>535</v>
      </c>
      <c r="F196" s="56" t="str">
        <f>VLOOKUP($B196, '外部インタフェース一覧(計算用)'!$C:$G, 2, FALSE)</f>
        <v>old</v>
      </c>
      <c r="G196" s="56" t="str">
        <f>VLOOKUP($B196, '外部インタフェース一覧(計算用)'!$C:$G, 5, FALSE)</f>
        <v>NUTRITION_FEEDING_SWALLOWING_SCREENING_ASSESSMENT_MONITORING_2024_FORM_0100_2021</v>
      </c>
      <c r="H196" s="56" t="str">
        <f t="shared" si="21"/>
        <v>NUTRITION_FEEDING_SWALLOWING_SCREENING_ASSESSMENT_MONITORING_2024_FORM_0100_2021_instructions_and_allergies_etc_notes_old</v>
      </c>
      <c r="I196" s="134" t="str">
        <f t="shared" si="22"/>
        <v>食生活状況等　食事の留意事項（内容）</v>
      </c>
      <c r="J196" s="56" t="str">
        <f t="shared" si="23"/>
        <v>名称変更</v>
      </c>
      <c r="K196" s="33" t="str">
        <f>IF($F196="old", INDEX('外部インタフェース一覧(計算用)'!$B$5:$C$60, MATCH(summary!$B196, '外部インタフェース一覧(計算用)'!$C$5:$C$60, 0), 1), $B196)</f>
        <v>栄養・摂食嚥下情報</v>
      </c>
      <c r="L196" s="56">
        <f t="shared" ref="L196:L259" si="27">C196</f>
        <v>55</v>
      </c>
      <c r="M196" s="33" t="str">
        <f t="shared" si="24"/>
        <v>instructions_and_allergies_etc_notes</v>
      </c>
      <c r="N196" s="33" t="str">
        <f t="shared" si="25"/>
        <v>食生活状況等　食事の留意事項（具体的に）</v>
      </c>
      <c r="O196" s="33" t="str">
        <f t="shared" si="26"/>
        <v>食生活状況等　食事の留意事項（内容）</v>
      </c>
    </row>
    <row r="197" spans="1:15" hidden="1">
      <c r="A197" s="56">
        <v>195</v>
      </c>
      <c r="B197" s="56" t="s">
        <v>461</v>
      </c>
      <c r="C197" s="56">
        <v>56</v>
      </c>
      <c r="D197" s="33" t="s">
        <v>536</v>
      </c>
      <c r="E197" s="134" t="s">
        <v>537</v>
      </c>
      <c r="F197" s="56" t="str">
        <f>VLOOKUP($B197, '外部インタフェース一覧(計算用)'!$C:$G, 2, FALSE)</f>
        <v>old</v>
      </c>
      <c r="G197" s="56" t="str">
        <f>VLOOKUP($B197, '外部インタフェース一覧(計算用)'!$C:$G, 5, FALSE)</f>
        <v>NUTRITION_FEEDING_SWALLOWING_SCREENING_ASSESSMENT_MONITORING_2024_FORM_0100_2021</v>
      </c>
      <c r="H197" s="56" t="str">
        <f t="shared" si="21"/>
        <v>NUTRITION_FEEDING_SWALLOWING_SCREENING_ASSESSMENT_MONITORING_2024_FORM_0100_2021_motivation_old</v>
      </c>
      <c r="I197" s="134" t="str">
        <f t="shared" si="22"/>
        <v>食生活状況等　本人の意欲</v>
      </c>
      <c r="J197" s="56" t="str">
        <f t="shared" si="23"/>
        <v>一致</v>
      </c>
      <c r="K197" s="56" t="str">
        <f>IF($F197="old", INDEX('外部インタフェース一覧(計算用)'!$B$5:$C$60, MATCH(summary!$B197, '外部インタフェース一覧(計算用)'!$C$5:$C$60, 0), 1), $B197)</f>
        <v>栄養・摂食嚥下情報</v>
      </c>
      <c r="L197" s="56">
        <f t="shared" si="27"/>
        <v>56</v>
      </c>
      <c r="M197" s="56" t="str">
        <f t="shared" si="24"/>
        <v>motivation</v>
      </c>
      <c r="N197" s="33" t="str">
        <f t="shared" si="25"/>
        <v>食生活状況等　本人の意欲</v>
      </c>
      <c r="O197" s="33" t="str">
        <f t="shared" si="26"/>
        <v>食生活状況等　本人の意欲</v>
      </c>
    </row>
    <row r="198" spans="1:15" ht="37.5" hidden="1">
      <c r="A198" s="56">
        <v>196</v>
      </c>
      <c r="B198" s="56" t="s">
        <v>461</v>
      </c>
      <c r="C198" s="56">
        <v>57</v>
      </c>
      <c r="D198" s="33" t="s">
        <v>538</v>
      </c>
      <c r="E198" s="134" t="s">
        <v>539</v>
      </c>
      <c r="F198" s="56" t="str">
        <f>VLOOKUP($B198, '外部インタフェース一覧(計算用)'!$C:$G, 2, FALSE)</f>
        <v>old</v>
      </c>
      <c r="G198" s="56" t="str">
        <f>VLOOKUP($B198, '外部インタフェース一覧(計算用)'!$C:$G, 5, FALSE)</f>
        <v>NUTRITION_FEEDING_SWALLOWING_SCREENING_ASSESSMENT_MONITORING_2024_FORM_0100_2021</v>
      </c>
      <c r="H198" s="56" t="str">
        <f t="shared" si="21"/>
        <v>NUTRITION_FEEDING_SWALLOWING_SCREENING_ASSESSMENT_MONITORING_2024_FORM_0100_2021_appetite_meal_satisfaction_old</v>
      </c>
      <c r="I198" s="134" t="str">
        <f t="shared" si="22"/>
        <v>食生活状況等　食欲・食事の満足感</v>
      </c>
      <c r="J198" s="56" t="str">
        <f t="shared" si="23"/>
        <v>一致</v>
      </c>
      <c r="K198" s="56" t="str">
        <f>IF($F198="old", INDEX('外部インタフェース一覧(計算用)'!$B$5:$C$60, MATCH(summary!$B198, '外部インタフェース一覧(計算用)'!$C$5:$C$60, 0), 1), $B198)</f>
        <v>栄養・摂食嚥下情報</v>
      </c>
      <c r="L198" s="56">
        <f t="shared" si="27"/>
        <v>57</v>
      </c>
      <c r="M198" s="56" t="str">
        <f t="shared" si="24"/>
        <v>appetite_meal_satisfaction</v>
      </c>
      <c r="N198" s="33" t="str">
        <f t="shared" si="25"/>
        <v>食生活状況等　食欲・食事の満足感</v>
      </c>
      <c r="O198" s="33" t="str">
        <f t="shared" si="26"/>
        <v>食生活状況等　食欲・食事の満足感</v>
      </c>
    </row>
    <row r="199" spans="1:15" hidden="1">
      <c r="A199" s="56">
        <v>197</v>
      </c>
      <c r="B199" s="56" t="s">
        <v>461</v>
      </c>
      <c r="C199" s="56">
        <v>58</v>
      </c>
      <c r="D199" s="33" t="s">
        <v>540</v>
      </c>
      <c r="E199" s="134" t="s">
        <v>541</v>
      </c>
      <c r="F199" s="56" t="str">
        <f>VLOOKUP($B199, '外部インタフェース一覧(計算用)'!$C:$G, 2, FALSE)</f>
        <v>old</v>
      </c>
      <c r="G199" s="56" t="str">
        <f>VLOOKUP($B199, '外部インタフェース一覧(計算用)'!$C:$G, 5, FALSE)</f>
        <v>NUTRITION_FEEDING_SWALLOWING_SCREENING_ASSESSMENT_MONITORING_2024_FORM_0100_2021</v>
      </c>
      <c r="H199" s="56" t="str">
        <f t="shared" si="21"/>
        <v>NUTRITION_FEEDING_SWALLOWING_SCREENING_ASSESSMENT_MONITORING_2024_FORM_0100_2021_eating_aweareness_old</v>
      </c>
      <c r="I199" s="134" t="str">
        <f t="shared" si="22"/>
        <v>食生活状況等　食事に対する意識</v>
      </c>
      <c r="J199" s="56" t="str">
        <f t="shared" si="23"/>
        <v>一致</v>
      </c>
      <c r="K199" s="56" t="str">
        <f>IF($F199="old", INDEX('外部インタフェース一覧(計算用)'!$B$5:$C$60, MATCH(summary!$B199, '外部インタフェース一覧(計算用)'!$C$5:$C$60, 0), 1), $B199)</f>
        <v>栄養・摂食嚥下情報</v>
      </c>
      <c r="L199" s="56">
        <f t="shared" si="27"/>
        <v>58</v>
      </c>
      <c r="M199" s="56" t="str">
        <f t="shared" si="24"/>
        <v>eating_aweareness</v>
      </c>
      <c r="N199" s="33" t="str">
        <f t="shared" si="25"/>
        <v>食生活状況等　食事に対する意識</v>
      </c>
      <c r="O199" s="33" t="str">
        <f t="shared" si="26"/>
        <v>食生活状況等　食事に対する意識</v>
      </c>
    </row>
    <row r="200" spans="1:15" ht="56.25" hidden="1">
      <c r="A200" s="56">
        <v>198</v>
      </c>
      <c r="B200" s="56" t="s">
        <v>461</v>
      </c>
      <c r="C200" s="56">
        <v>59</v>
      </c>
      <c r="D200" s="33" t="s">
        <v>542</v>
      </c>
      <c r="E200" s="134" t="s">
        <v>543</v>
      </c>
      <c r="F200" s="56" t="str">
        <f>VLOOKUP($B200, '外部インタフェース一覧(計算用)'!$C:$G, 2, FALSE)</f>
        <v>old</v>
      </c>
      <c r="G200" s="56" t="str">
        <f>VLOOKUP($B200, '外部インタフェース一覧(計算用)'!$C:$G, 5, FALSE)</f>
        <v>NUTRITION_FEEDING_SWALLOWING_SCREENING_ASSESSMENT_MONITORING_2024_FORM_0100_2021</v>
      </c>
      <c r="H200" s="56" t="str">
        <f t="shared" si="21"/>
        <v>NUTRITION_FEEDING_SWALLOWING_SCREENING_ASSESSMENT_MONITORING_2024_FORM_0100_2021_eating_status_oral_old</v>
      </c>
      <c r="I200" s="134" t="str">
        <f t="shared" si="22"/>
        <v>多職種による栄養ケアの課題（低栄養関連問題）　口腔関係　口腔関係の課題　口腔衛生</v>
      </c>
      <c r="J200" s="56" t="str">
        <f t="shared" si="23"/>
        <v>一致</v>
      </c>
      <c r="K200" s="56" t="str">
        <f>IF($F200="old", INDEX('外部インタフェース一覧(計算用)'!$B$5:$C$60, MATCH(summary!$B200, '外部インタフェース一覧(計算用)'!$C$5:$C$60, 0), 1), $B200)</f>
        <v>栄養・摂食嚥下情報</v>
      </c>
      <c r="L200" s="56">
        <f t="shared" si="27"/>
        <v>59</v>
      </c>
      <c r="M200" s="56" t="str">
        <f t="shared" si="24"/>
        <v>eating_status_oral</v>
      </c>
      <c r="N200" s="33" t="str">
        <f t="shared" si="25"/>
        <v>多職種による栄養ケアの課題（低栄養関連問題）　口腔関係　口腔関係の課題　口腔衛生</v>
      </c>
      <c r="O200" s="33" t="str">
        <f t="shared" si="26"/>
        <v>多職種による栄養ケアの課題（低栄養関連問題）　口腔関係　口腔関係の課題　口腔衛生</v>
      </c>
    </row>
    <row r="201" spans="1:15" ht="56.25" hidden="1">
      <c r="A201" s="56">
        <v>199</v>
      </c>
      <c r="B201" s="56" t="s">
        <v>461</v>
      </c>
      <c r="C201" s="56">
        <v>60</v>
      </c>
      <c r="D201" s="33" t="s">
        <v>544</v>
      </c>
      <c r="E201" s="134" t="s">
        <v>545</v>
      </c>
      <c r="F201" s="56" t="str">
        <f>VLOOKUP($B201, '外部インタフェース一覧(計算用)'!$C:$G, 2, FALSE)</f>
        <v>old</v>
      </c>
      <c r="G201" s="56" t="str">
        <f>VLOOKUP($B201, '外部インタフェース一覧(計算用)'!$C:$G, 5, FALSE)</f>
        <v>NUTRITION_FEEDING_SWALLOWING_SCREENING_ASSESSMENT_MONITORING_2024_FORM_0100_2021</v>
      </c>
      <c r="H201" s="56" t="str">
        <f t="shared" si="21"/>
        <v>NUTRITION_FEEDING_SWALLOWING_SCREENING_ASSESSMENT_MONITORING_2024_FORM_0100_2021_eating_status_eating_swallow_old</v>
      </c>
      <c r="I201" s="134" t="str">
        <f t="shared" si="22"/>
        <v>多職種による栄養ケアの課題（低栄養関連問題）　口腔関係　口腔関係の課題　摂食・嚥下</v>
      </c>
      <c r="J201" s="56" t="str">
        <f t="shared" si="23"/>
        <v>一致</v>
      </c>
      <c r="K201" s="56" t="str">
        <f>IF($F201="old", INDEX('外部インタフェース一覧(計算用)'!$B$5:$C$60, MATCH(summary!$B201, '外部インタフェース一覧(計算用)'!$C$5:$C$60, 0), 1), $B201)</f>
        <v>栄養・摂食嚥下情報</v>
      </c>
      <c r="L201" s="56">
        <f t="shared" si="27"/>
        <v>60</v>
      </c>
      <c r="M201" s="56" t="str">
        <f t="shared" si="24"/>
        <v>eating_status_eating_swallow</v>
      </c>
      <c r="N201" s="33" t="str">
        <f t="shared" si="25"/>
        <v>多職種による栄養ケアの課題（低栄養関連問題）　口腔関係　口腔関係の課題　摂食・嚥下</v>
      </c>
      <c r="O201" s="33" t="str">
        <f t="shared" si="26"/>
        <v>多職種による栄養ケアの課題（低栄養関連問題）　口腔関係　口腔関係の課題　摂食・嚥下</v>
      </c>
    </row>
    <row r="202" spans="1:15" ht="56.25" hidden="1">
      <c r="A202" s="56">
        <v>200</v>
      </c>
      <c r="B202" s="56" t="s">
        <v>461</v>
      </c>
      <c r="C202" s="56">
        <v>61</v>
      </c>
      <c r="D202" s="33" t="s">
        <v>546</v>
      </c>
      <c r="E202" s="134" t="s">
        <v>547</v>
      </c>
      <c r="F202" s="56" t="str">
        <f>VLOOKUP($B202, '外部インタフェース一覧(計算用)'!$C:$G, 2, FALSE)</f>
        <v>old</v>
      </c>
      <c r="G202" s="56" t="str">
        <f>VLOOKUP($B202, '外部インタフェース一覧(計算用)'!$C:$G, 5, FALSE)</f>
        <v>NUTRITION_FEEDING_SWALLOWING_SCREENING_ASSESSMENT_MONITORING_2024_FORM_0100_2021</v>
      </c>
      <c r="H202" s="56" t="str">
        <f t="shared" si="21"/>
        <v>NUTRITION_FEEDING_SWALLOWING_SCREENING_ASSESSMENT_MONITORING_2024_FORM_0100_2021_eating_status_unable_stable_right_posture_old</v>
      </c>
      <c r="I202" s="134" t="str">
        <f t="shared" si="22"/>
        <v>多職種による栄養ケアの課題（低栄養関連問題）　口腔関係　安定した正しい姿勢が自分で取れない</v>
      </c>
      <c r="J202" s="56" t="str">
        <f t="shared" si="23"/>
        <v>一致</v>
      </c>
      <c r="K202" s="56" t="str">
        <f>IF($F202="old", INDEX('外部インタフェース一覧(計算用)'!$B$5:$C$60, MATCH(summary!$B202, '外部インタフェース一覧(計算用)'!$C$5:$C$60, 0), 1), $B202)</f>
        <v>栄養・摂食嚥下情報</v>
      </c>
      <c r="L202" s="56">
        <f t="shared" si="27"/>
        <v>61</v>
      </c>
      <c r="M202" s="56" t="str">
        <f t="shared" si="24"/>
        <v>eating_status_unable_stable_right_posture</v>
      </c>
      <c r="N202" s="33" t="str">
        <f t="shared" si="25"/>
        <v>多職種による栄養ケアの課題（低栄養関連問題）　口腔関係　安定した正しい姿勢が自分で取れない</v>
      </c>
      <c r="O202" s="33" t="str">
        <f t="shared" si="26"/>
        <v>多職種による栄養ケアの課題（低栄養関連問題）　口腔関係　安定した正しい姿勢が自分で取れない</v>
      </c>
    </row>
    <row r="203" spans="1:15" ht="56.25" hidden="1">
      <c r="A203" s="56">
        <v>201</v>
      </c>
      <c r="B203" s="56" t="s">
        <v>461</v>
      </c>
      <c r="C203" s="56">
        <v>62</v>
      </c>
      <c r="D203" s="33" t="s">
        <v>548</v>
      </c>
      <c r="E203" s="134" t="s">
        <v>549</v>
      </c>
      <c r="F203" s="56" t="str">
        <f>VLOOKUP($B203, '外部インタフェース一覧(計算用)'!$C:$G, 2, FALSE)</f>
        <v>old</v>
      </c>
      <c r="G203" s="56" t="str">
        <f>VLOOKUP($B203, '外部インタフェース一覧(計算用)'!$C:$G, 5, FALSE)</f>
        <v>NUTRITION_FEEDING_SWALLOWING_SCREENING_ASSESSMENT_MONITORING_2024_FORM_0100_2021</v>
      </c>
      <c r="H203" s="56" t="str">
        <f t="shared" si="21"/>
        <v>NUTRITION_FEEDING_SWALLOWING_SCREENING_ASSESSMENT_MONITORING_2024_FORM_0100_2021_eating_status_unable_meal_concentrate_old</v>
      </c>
      <c r="I203" s="134" t="str">
        <f t="shared" si="22"/>
        <v>多職種による栄養ケアの課題（低栄養関連問題）　口腔関係　食事に集中することができない</v>
      </c>
      <c r="J203" s="56" t="str">
        <f t="shared" si="23"/>
        <v>一致</v>
      </c>
      <c r="K203" s="56" t="str">
        <f>IF($F203="old", INDEX('外部インタフェース一覧(計算用)'!$B$5:$C$60, MATCH(summary!$B203, '外部インタフェース一覧(計算用)'!$C$5:$C$60, 0), 1), $B203)</f>
        <v>栄養・摂食嚥下情報</v>
      </c>
      <c r="L203" s="56">
        <f t="shared" si="27"/>
        <v>62</v>
      </c>
      <c r="M203" s="56" t="str">
        <f t="shared" si="24"/>
        <v>eating_status_unable_meal_concentrate</v>
      </c>
      <c r="N203" s="33" t="str">
        <f t="shared" si="25"/>
        <v>多職種による栄養ケアの課題（低栄養関連問題）　口腔関係　食事に集中することができない</v>
      </c>
      <c r="O203" s="33" t="str">
        <f t="shared" si="26"/>
        <v>多職種による栄養ケアの課題（低栄養関連問題）　口腔関係　食事に集中することができない</v>
      </c>
    </row>
    <row r="204" spans="1:15" ht="56.25" hidden="1">
      <c r="A204" s="56">
        <v>202</v>
      </c>
      <c r="B204" s="56" t="s">
        <v>461</v>
      </c>
      <c r="C204" s="56">
        <v>63</v>
      </c>
      <c r="D204" s="33" t="s">
        <v>550</v>
      </c>
      <c r="E204" s="134" t="s">
        <v>551</v>
      </c>
      <c r="F204" s="56" t="str">
        <f>VLOOKUP($B204, '外部インタフェース一覧(計算用)'!$C:$G, 2, FALSE)</f>
        <v>old</v>
      </c>
      <c r="G204" s="56" t="str">
        <f>VLOOKUP($B204, '外部インタフェース一覧(計算用)'!$C:$G, 5, FALSE)</f>
        <v>NUTRITION_FEEDING_SWALLOWING_SCREENING_ASSESSMENT_MONITORING_2024_FORM_0100_2021</v>
      </c>
      <c r="H204" s="56" t="str">
        <f t="shared" si="21"/>
        <v>NUTRITION_FEEDING_SWALLOWING_SCREENING_ASSESSMENT_MONITORING_2024_FORM_0100_2021_eating_status_somnolence_confusion_during_meal_old</v>
      </c>
      <c r="I204" s="134" t="str">
        <f t="shared" si="22"/>
        <v>多職種による栄養ケアの課題（低栄養関連問題）　口腔関係　食事中に傾眠や意識混濁がある</v>
      </c>
      <c r="J204" s="56" t="str">
        <f t="shared" si="23"/>
        <v>一致</v>
      </c>
      <c r="K204" s="56" t="str">
        <f>IF($F204="old", INDEX('外部インタフェース一覧(計算用)'!$B$5:$C$60, MATCH(summary!$B204, '外部インタフェース一覧(計算用)'!$C$5:$C$60, 0), 1), $B204)</f>
        <v>栄養・摂食嚥下情報</v>
      </c>
      <c r="L204" s="56">
        <f t="shared" si="27"/>
        <v>63</v>
      </c>
      <c r="M204" s="56" t="str">
        <f t="shared" si="24"/>
        <v>eating_status_somnolence_confusion_during_meal</v>
      </c>
      <c r="N204" s="33" t="str">
        <f t="shared" si="25"/>
        <v>多職種による栄養ケアの課題（低栄養関連問題）　口腔関係　食事中に傾眠や意識混濁がある</v>
      </c>
      <c r="O204" s="33" t="str">
        <f t="shared" si="26"/>
        <v>多職種による栄養ケアの課題（低栄養関連問題）　口腔関係　食事中に傾眠や意識混濁がある</v>
      </c>
    </row>
    <row r="205" spans="1:15" ht="56.25" hidden="1">
      <c r="A205" s="56">
        <v>203</v>
      </c>
      <c r="B205" s="56" t="s">
        <v>461</v>
      </c>
      <c r="C205" s="56">
        <v>64</v>
      </c>
      <c r="D205" s="33" t="s">
        <v>552</v>
      </c>
      <c r="E205" s="134" t="s">
        <v>553</v>
      </c>
      <c r="F205" s="56" t="str">
        <f>VLOOKUP($B205, '外部インタフェース一覧(計算用)'!$C:$G, 2, FALSE)</f>
        <v>old</v>
      </c>
      <c r="G205" s="56" t="str">
        <f>VLOOKUP($B205, '外部インタフェース一覧(計算用)'!$C:$G, 5, FALSE)</f>
        <v>NUTRITION_FEEDING_SWALLOWING_SCREENING_ASSESSMENT_MONITORING_2024_FORM_0100_2021</v>
      </c>
      <c r="H205" s="56" t="str">
        <f t="shared" si="21"/>
        <v>NUTRITION_FEEDING_SWALLOWING_SCREENING_ASSESSMENT_MONITORING_2024_FORM_0100_2021_eating_status_eating_without_denture_old</v>
      </c>
      <c r="I205" s="134" t="str">
        <f t="shared" si="22"/>
        <v>多職種による栄養ケアの課題（低栄養関連問題）　口腔関係　歯（義歯）のない状態で食事をしている</v>
      </c>
      <c r="J205" s="56" t="str">
        <f t="shared" si="23"/>
        <v>一致</v>
      </c>
      <c r="K205" s="56" t="str">
        <f>IF($F205="old", INDEX('外部インタフェース一覧(計算用)'!$B$5:$C$60, MATCH(summary!$B205, '外部インタフェース一覧(計算用)'!$C$5:$C$60, 0), 1), $B205)</f>
        <v>栄養・摂食嚥下情報</v>
      </c>
      <c r="L205" s="56">
        <f t="shared" si="27"/>
        <v>64</v>
      </c>
      <c r="M205" s="56" t="str">
        <f t="shared" si="24"/>
        <v>eating_status_eating_without_denture</v>
      </c>
      <c r="N205" s="33" t="str">
        <f t="shared" si="25"/>
        <v>多職種による栄養ケアの課題（低栄養関連問題）　口腔関係　歯（義歯）のない状態で食事をしている</v>
      </c>
      <c r="O205" s="33" t="str">
        <f t="shared" si="26"/>
        <v>多職種による栄養ケアの課題（低栄養関連問題）　口腔関係　歯（義歯）のない状態で食事をしている</v>
      </c>
    </row>
    <row r="206" spans="1:15" ht="56.25" hidden="1">
      <c r="A206" s="56">
        <v>204</v>
      </c>
      <c r="B206" s="56" t="s">
        <v>461</v>
      </c>
      <c r="C206" s="56">
        <v>65</v>
      </c>
      <c r="D206" s="33" t="s">
        <v>554</v>
      </c>
      <c r="E206" s="134" t="s">
        <v>555</v>
      </c>
      <c r="F206" s="56" t="str">
        <f>VLOOKUP($B206, '外部インタフェース一覧(計算用)'!$C:$G, 2, FALSE)</f>
        <v>old</v>
      </c>
      <c r="G206" s="56" t="str">
        <f>VLOOKUP($B206, '外部インタフェース一覧(計算用)'!$C:$G, 5, FALSE)</f>
        <v>NUTRITION_FEEDING_SWALLOWING_SCREENING_ASSESSMENT_MONITORING_2024_FORM_0100_2021</v>
      </c>
      <c r="H206" s="56" t="str">
        <f t="shared" si="21"/>
        <v>NUTRITION_FEEDING_SWALLOWING_SCREENING_ASSESSMENT_MONITORING_2024_FORM_0100_2021_eating_status_accumulate_food_in_mouth_old</v>
      </c>
      <c r="I206" s="134" t="str">
        <f t="shared" si="22"/>
        <v>多職種による栄養ケアの課題（低栄養関連問題）　口腔関係　食べ物を口腔内に溜め込む</v>
      </c>
      <c r="J206" s="56" t="str">
        <f t="shared" si="23"/>
        <v>一致</v>
      </c>
      <c r="K206" s="56" t="str">
        <f>IF($F206="old", INDEX('外部インタフェース一覧(計算用)'!$B$5:$C$60, MATCH(summary!$B206, '外部インタフェース一覧(計算用)'!$C$5:$C$60, 0), 1), $B206)</f>
        <v>栄養・摂食嚥下情報</v>
      </c>
      <c r="L206" s="56">
        <f t="shared" si="27"/>
        <v>65</v>
      </c>
      <c r="M206" s="56" t="str">
        <f t="shared" si="24"/>
        <v>eating_status_accumulate_food_in_mouth</v>
      </c>
      <c r="N206" s="33" t="str">
        <f t="shared" si="25"/>
        <v>多職種による栄養ケアの課題（低栄養関連問題）　口腔関係　食べ物を口腔内に溜め込む</v>
      </c>
      <c r="O206" s="33" t="str">
        <f t="shared" si="26"/>
        <v>多職種による栄養ケアの課題（低栄養関連問題）　口腔関係　食べ物を口腔内に溜め込む</v>
      </c>
    </row>
    <row r="207" spans="1:15" ht="56.25" hidden="1">
      <c r="A207" s="56">
        <v>205</v>
      </c>
      <c r="B207" s="56" t="s">
        <v>461</v>
      </c>
      <c r="C207" s="56">
        <v>66</v>
      </c>
      <c r="D207" s="33" t="s">
        <v>556</v>
      </c>
      <c r="E207" s="134" t="s">
        <v>557</v>
      </c>
      <c r="F207" s="56" t="str">
        <f>VLOOKUP($B207, '外部インタフェース一覧(計算用)'!$C:$G, 2, FALSE)</f>
        <v>old</v>
      </c>
      <c r="G207" s="56" t="str">
        <f>VLOOKUP($B207, '外部インタフェース一覧(計算用)'!$C:$G, 5, FALSE)</f>
        <v>NUTRITION_FEEDING_SWALLOWING_SCREENING_ASSESSMENT_MONITORING_2024_FORM_0100_2021</v>
      </c>
      <c r="H207" s="56" t="str">
        <f t="shared" si="21"/>
        <v>NUTRITION_FEEDING_SWALLOWING_SCREENING_ASSESSMENT_MONITORING_2024_FORM_0100_2021_eating_status_choke_while_chewing_solid_food_old</v>
      </c>
      <c r="I207" s="134" t="str">
        <f t="shared" si="22"/>
        <v>多職種による栄養ケアの課題（低栄養関連問題）　口腔関係　固形の食べ物を咀しゃく中にむせる</v>
      </c>
      <c r="J207" s="56" t="str">
        <f t="shared" si="23"/>
        <v>一致</v>
      </c>
      <c r="K207" s="56" t="str">
        <f>IF($F207="old", INDEX('外部インタフェース一覧(計算用)'!$B$5:$C$60, MATCH(summary!$B207, '外部インタフェース一覧(計算用)'!$C$5:$C$60, 0), 1), $B207)</f>
        <v>栄養・摂食嚥下情報</v>
      </c>
      <c r="L207" s="56">
        <f t="shared" si="27"/>
        <v>66</v>
      </c>
      <c r="M207" s="56" t="str">
        <f t="shared" si="24"/>
        <v>eating_status_choke_while_chewing_solid_food</v>
      </c>
      <c r="N207" s="33" t="str">
        <f t="shared" si="25"/>
        <v>多職種による栄養ケアの課題（低栄養関連問題）　口腔関係　固形の食べ物を咀しゃく中にむせる</v>
      </c>
      <c r="O207" s="33" t="str">
        <f t="shared" si="26"/>
        <v>多職種による栄養ケアの課題（低栄養関連問題）　口腔関係　固形の食べ物を咀しゃく中にむせる</v>
      </c>
    </row>
    <row r="208" spans="1:15" ht="56.25" hidden="1">
      <c r="A208" s="56">
        <v>206</v>
      </c>
      <c r="B208" s="56" t="s">
        <v>461</v>
      </c>
      <c r="C208" s="56">
        <v>67</v>
      </c>
      <c r="D208" s="33" t="s">
        <v>558</v>
      </c>
      <c r="E208" s="134" t="s">
        <v>559</v>
      </c>
      <c r="F208" s="56" t="str">
        <f>VLOOKUP($B208, '外部インタフェース一覧(計算用)'!$C:$G, 2, FALSE)</f>
        <v>old</v>
      </c>
      <c r="G208" s="56" t="str">
        <f>VLOOKUP($B208, '外部インタフェース一覧(計算用)'!$C:$G, 5, FALSE)</f>
        <v>NUTRITION_FEEDING_SWALLOWING_SCREENING_ASSESSMENT_MONITORING_2024_FORM_0100_2021</v>
      </c>
      <c r="H208" s="56" t="str">
        <f t="shared" si="21"/>
        <v>NUTRITION_FEEDING_SWALLOWING_SCREENING_ASSESSMENT_MONITORING_2024_FORM_0100_2021_eating_status_food_remain_in_cheeks_or_mouth_after_meal_old</v>
      </c>
      <c r="I208" s="134" t="str">
        <f t="shared" si="22"/>
        <v>多職種による栄養ケアの課題（低栄養関連問題）　口腔関係　食後、頬の内側や口腔内に残渣がある</v>
      </c>
      <c r="J208" s="56" t="str">
        <f t="shared" si="23"/>
        <v>一致</v>
      </c>
      <c r="K208" s="56" t="str">
        <f>IF($F208="old", INDEX('外部インタフェース一覧(計算用)'!$B$5:$C$60, MATCH(summary!$B208, '外部インタフェース一覧(計算用)'!$C$5:$C$60, 0), 1), $B208)</f>
        <v>栄養・摂食嚥下情報</v>
      </c>
      <c r="L208" s="56">
        <f t="shared" si="27"/>
        <v>67</v>
      </c>
      <c r="M208" s="56" t="str">
        <f t="shared" si="24"/>
        <v>eating_status_food_remain_in_cheeks_or_mouth_after_meal</v>
      </c>
      <c r="N208" s="33" t="str">
        <f t="shared" si="25"/>
        <v>多職種による栄養ケアの課題（低栄養関連問題）　口腔関係　食後、頬の内側や口腔内に残渣がある</v>
      </c>
      <c r="O208" s="33" t="str">
        <f t="shared" si="26"/>
        <v>多職種による栄養ケアの課題（低栄養関連問題）　口腔関係　食後、頬の内側や口腔内に残渣がある</v>
      </c>
    </row>
    <row r="209" spans="1:15" ht="37.5" hidden="1">
      <c r="A209" s="56">
        <v>207</v>
      </c>
      <c r="B209" s="56" t="s">
        <v>461</v>
      </c>
      <c r="C209" s="56">
        <v>68</v>
      </c>
      <c r="D209" s="33" t="s">
        <v>560</v>
      </c>
      <c r="E209" s="134" t="s">
        <v>561</v>
      </c>
      <c r="F209" s="56" t="str">
        <f>VLOOKUP($B209, '外部インタフェース一覧(計算用)'!$C:$G, 2, FALSE)</f>
        <v>old</v>
      </c>
      <c r="G209" s="56" t="str">
        <f>VLOOKUP($B209, '外部インタフェース一覧(計算用)'!$C:$G, 5, FALSE)</f>
        <v>NUTRITION_FEEDING_SWALLOWING_SCREENING_ASSESSMENT_MONITORING_2024_FORM_0100_2021</v>
      </c>
      <c r="H209" s="56" t="str">
        <f t="shared" si="21"/>
        <v>NUTRITION_FEEDING_SWALLOWING_SCREENING_ASSESSMENT_MONITORING_2024_FORM_0100_2021_eating_status_choke_by_water_old</v>
      </c>
      <c r="I209" s="134" t="str">
        <f t="shared" si="22"/>
        <v>多職種による栄養ケアの課題（低栄養関連問題）　口腔関係　水分でむせる</v>
      </c>
      <c r="J209" s="56" t="str">
        <f t="shared" si="23"/>
        <v>一致</v>
      </c>
      <c r="K209" s="56" t="str">
        <f>IF($F209="old", INDEX('外部インタフェース一覧(計算用)'!$B$5:$C$60, MATCH(summary!$B209, '外部インタフェース一覧(計算用)'!$C$5:$C$60, 0), 1), $B209)</f>
        <v>栄養・摂食嚥下情報</v>
      </c>
      <c r="L209" s="56">
        <f t="shared" si="27"/>
        <v>68</v>
      </c>
      <c r="M209" s="56" t="str">
        <f t="shared" si="24"/>
        <v>eating_status_choke_by_water</v>
      </c>
      <c r="N209" s="33" t="str">
        <f t="shared" si="25"/>
        <v>多職種による栄養ケアの課題（低栄養関連問題）　口腔関係　水分でむせる</v>
      </c>
      <c r="O209" s="33" t="str">
        <f t="shared" si="26"/>
        <v>多職種による栄養ケアの課題（低栄養関連問題）　口腔関係　水分でむせる</v>
      </c>
    </row>
    <row r="210" spans="1:15" ht="56.25" hidden="1">
      <c r="A210" s="56">
        <v>208</v>
      </c>
      <c r="B210" s="56" t="s">
        <v>461</v>
      </c>
      <c r="C210" s="56">
        <v>69</v>
      </c>
      <c r="D210" s="33" t="s">
        <v>562</v>
      </c>
      <c r="E210" s="134" t="s">
        <v>563</v>
      </c>
      <c r="F210" s="56" t="str">
        <f>VLOOKUP($B210, '外部インタフェース一覧(計算用)'!$C:$G, 2, FALSE)</f>
        <v>old</v>
      </c>
      <c r="G210" s="56" t="str">
        <f>VLOOKUP($B210, '外部インタフェース一覧(計算用)'!$C:$G, 5, FALSE)</f>
        <v>NUTRITION_FEEDING_SWALLOWING_SCREENING_ASSESSMENT_MONITORING_2024_FORM_0100_2021</v>
      </c>
      <c r="H210" s="56" t="str">
        <f t="shared" si="21"/>
        <v>NUTRITION_FEEDING_SWALLOWING_SCREENING_ASSESSMENT_MONITORING_2024_FORM_0100_2021_eating_status_cough_during_or_after_meal_old</v>
      </c>
      <c r="I210" s="134" t="str">
        <f t="shared" si="22"/>
        <v>多職種による栄養ケアの課題（低栄養関連問題）　口腔関係　食事中、食後に咳をすることがある</v>
      </c>
      <c r="J210" s="56" t="str">
        <f t="shared" si="23"/>
        <v>一致</v>
      </c>
      <c r="K210" s="56" t="str">
        <f>IF($F210="old", INDEX('外部インタフェース一覧(計算用)'!$B$5:$C$60, MATCH(summary!$B210, '外部インタフェース一覧(計算用)'!$C$5:$C$60, 0), 1), $B210)</f>
        <v>栄養・摂食嚥下情報</v>
      </c>
      <c r="L210" s="56">
        <f t="shared" si="27"/>
        <v>69</v>
      </c>
      <c r="M210" s="56" t="str">
        <f t="shared" si="24"/>
        <v>eating_status_cough_during_or_after_meal</v>
      </c>
      <c r="N210" s="33" t="str">
        <f t="shared" si="25"/>
        <v>多職種による栄養ケアの課題（低栄養関連問題）　口腔関係　食事中、食後に咳をすることがある</v>
      </c>
      <c r="O210" s="33" t="str">
        <f t="shared" si="26"/>
        <v>多職種による栄養ケアの課題（低栄養関連問題）　口腔関係　食事中、食後に咳をすることがある</v>
      </c>
    </row>
    <row r="211" spans="1:15" ht="56.25" hidden="1">
      <c r="A211" s="56">
        <v>209</v>
      </c>
      <c r="B211" s="56" t="s">
        <v>461</v>
      </c>
      <c r="C211" s="56">
        <v>70</v>
      </c>
      <c r="D211" s="33" t="s">
        <v>564</v>
      </c>
      <c r="E211" s="134" t="s">
        <v>565</v>
      </c>
      <c r="F211" s="56" t="str">
        <f>VLOOKUP($B211, '外部インタフェース一覧(計算用)'!$C:$G, 2, FALSE)</f>
        <v>old</v>
      </c>
      <c r="G211" s="56" t="str">
        <f>VLOOKUP($B211, '外部インタフェース一覧(計算用)'!$C:$G, 5, FALSE)</f>
        <v>NUTRITION_FEEDING_SWALLOWING_SCREENING_ASSESSMENT_MONITORING_2024_FORM_0100_2021</v>
      </c>
      <c r="H211" s="56" t="str">
        <f t="shared" si="21"/>
        <v>NUTRITION_FEEDING_SWALLOWING_SCREENING_ASSESSMENT_MONITORING_2024_FORM_0100_2021_eating_status_other_notice_old</v>
      </c>
      <c r="I211" s="134" t="str">
        <f t="shared" si="22"/>
        <v>多職種による栄養ケアの課題（低栄養関連問題）　口腔関係　その他・気が付いた点</v>
      </c>
      <c r="J211" s="56" t="str">
        <f t="shared" si="23"/>
        <v>名称変更</v>
      </c>
      <c r="K211" s="33" t="str">
        <f>IF($F211="old", INDEX('外部インタフェース一覧(計算用)'!$B$5:$C$60, MATCH(summary!$B211, '外部インタフェース一覧(計算用)'!$C$5:$C$60, 0), 1), $B211)</f>
        <v>栄養・摂食嚥下情報</v>
      </c>
      <c r="L211" s="56">
        <f t="shared" si="27"/>
        <v>70</v>
      </c>
      <c r="M211" s="33" t="str">
        <f t="shared" si="24"/>
        <v>eating_status_other_notice</v>
      </c>
      <c r="N211" s="33" t="str">
        <f t="shared" si="25"/>
        <v>多職種による栄養ケアの課題（低栄養関連問題）　口腔関係　その他・気が付いた点_自由記述</v>
      </c>
      <c r="O211" s="33" t="str">
        <f t="shared" si="26"/>
        <v>多職種による栄養ケアの課題（低栄養関連問題）　口腔関係　その他・気が付いた点</v>
      </c>
    </row>
    <row r="212" spans="1:15" ht="37.5" hidden="1">
      <c r="A212" s="56">
        <v>210</v>
      </c>
      <c r="B212" s="56" t="s">
        <v>461</v>
      </c>
      <c r="C212" s="56">
        <v>71</v>
      </c>
      <c r="D212" s="33" t="s">
        <v>566</v>
      </c>
      <c r="E212" s="134" t="s">
        <v>567</v>
      </c>
      <c r="F212" s="56" t="str">
        <f>VLOOKUP($B212, '外部インタフェース一覧(計算用)'!$C:$G, 2, FALSE)</f>
        <v>old</v>
      </c>
      <c r="G212" s="56" t="str">
        <f>VLOOKUP($B212, '外部インタフェース一覧(計算用)'!$C:$G, 5, FALSE)</f>
        <v>NUTRITION_FEEDING_SWALLOWING_SCREENING_ASSESSMENT_MONITORING_2024_FORM_0100_2021</v>
      </c>
      <c r="H212" s="56" t="str">
        <f t="shared" si="21"/>
        <v>NUTRITION_FEEDING_SWALLOWING_SCREENING_ASSESSMENT_MONITORING_2024_FORM_0100_2021_nutrition_care_issues_bedsore_old</v>
      </c>
      <c r="I212" s="134" t="str">
        <f t="shared" si="22"/>
        <v>多職種による栄養ケアの課題（低栄養関連問題）　その他　褥瘡（再掲）</v>
      </c>
      <c r="J212" s="56" t="str">
        <f t="shared" si="23"/>
        <v>名称変更</v>
      </c>
      <c r="K212" s="33" t="str">
        <f>IF($F212="old", INDEX('外部インタフェース一覧(計算用)'!$B$5:$C$60, MATCH(summary!$B212, '外部インタフェース一覧(計算用)'!$C$5:$C$60, 0), 1), $B212)</f>
        <v>栄養・摂食嚥下情報</v>
      </c>
      <c r="L212" s="56">
        <f t="shared" si="27"/>
        <v>71</v>
      </c>
      <c r="M212" s="33" t="str">
        <f t="shared" si="24"/>
        <v>nutrition_care_issues_bedsore</v>
      </c>
      <c r="N212" s="33" t="str">
        <f t="shared" si="25"/>
        <v>多職種による栄養ケアの課題（低栄養関連問題）　その他　褥瘡</v>
      </c>
      <c r="O212" s="33" t="str">
        <f t="shared" si="26"/>
        <v>多職種による栄養ケアの課題（低栄養関連問題）　その他　褥瘡（再掲）</v>
      </c>
    </row>
    <row r="213" spans="1:15" ht="56.25" hidden="1">
      <c r="A213" s="56">
        <v>211</v>
      </c>
      <c r="B213" s="56" t="s">
        <v>461</v>
      </c>
      <c r="C213" s="56">
        <v>72</v>
      </c>
      <c r="D213" s="33" t="s">
        <v>568</v>
      </c>
      <c r="E213" s="134" t="s">
        <v>569</v>
      </c>
      <c r="F213" s="56" t="str">
        <f>VLOOKUP($B213, '外部インタフェース一覧(計算用)'!$C:$G, 2, FALSE)</f>
        <v>old</v>
      </c>
      <c r="G213" s="56" t="str">
        <f>VLOOKUP($B213, '外部インタフェース一覧(計算用)'!$C:$G, 5, FALSE)</f>
        <v>NUTRITION_FEEDING_SWALLOWING_SCREENING_ASSESSMENT_MONITORING_2024_FORM_0100_2021</v>
      </c>
      <c r="H213" s="56" t="str">
        <f t="shared" si="21"/>
        <v>NUTRITION_FEEDING_SWALLOWING_SCREENING_ASSESSMENT_MONITORING_2024_FORM_0100_2021_nutrition_care_issues_living_function_deterioration_old</v>
      </c>
      <c r="I213" s="134" t="str">
        <f t="shared" si="22"/>
        <v>多職種による栄養ケアの課題（低栄養関連問題）　その他　生活機能低下</v>
      </c>
      <c r="J213" s="56" t="str">
        <f t="shared" si="23"/>
        <v>一致</v>
      </c>
      <c r="K213" s="56" t="str">
        <f>IF($F213="old", INDEX('外部インタフェース一覧(計算用)'!$B$5:$C$60, MATCH(summary!$B213, '外部インタフェース一覧(計算用)'!$C$5:$C$60, 0), 1), $B213)</f>
        <v>栄養・摂食嚥下情報</v>
      </c>
      <c r="L213" s="56">
        <f t="shared" si="27"/>
        <v>72</v>
      </c>
      <c r="M213" s="56" t="str">
        <f t="shared" si="24"/>
        <v>nutrition_care_issues_living_function_deterioration</v>
      </c>
      <c r="N213" s="33" t="str">
        <f t="shared" si="25"/>
        <v>多職種による栄養ケアの課題（低栄養関連問題）　その他　生活機能低下</v>
      </c>
      <c r="O213" s="33" t="str">
        <f t="shared" si="26"/>
        <v>多職種による栄養ケアの課題（低栄養関連問題）　その他　生活機能低下</v>
      </c>
    </row>
    <row r="214" spans="1:15" ht="37.5" hidden="1">
      <c r="A214" s="56">
        <v>212</v>
      </c>
      <c r="B214" s="56" t="s">
        <v>461</v>
      </c>
      <c r="C214" s="56">
        <v>73</v>
      </c>
      <c r="D214" s="33" t="s">
        <v>570</v>
      </c>
      <c r="E214" s="134" t="s">
        <v>571</v>
      </c>
      <c r="F214" s="56" t="str">
        <f>VLOOKUP($B214, '外部インタフェース一覧(計算用)'!$C:$G, 2, FALSE)</f>
        <v>old</v>
      </c>
      <c r="G214" s="56" t="str">
        <f>VLOOKUP($B214, '外部インタフェース一覧(計算用)'!$C:$G, 5, FALSE)</f>
        <v>NUTRITION_FEEDING_SWALLOWING_SCREENING_ASSESSMENT_MONITORING_2024_FORM_0100_2021</v>
      </c>
      <c r="H214" s="56" t="str">
        <f t="shared" si="21"/>
        <v>NUTRITION_FEEDING_SWALLOWING_SCREENING_ASSESSMENT_MONITORING_2024_FORM_0100_2021_nutrition_care_issues_nausea_vomit_old</v>
      </c>
      <c r="I214" s="134" t="str">
        <f t="shared" si="22"/>
        <v>多職種による栄養ケアの課題（低栄養関連問題）　その他　嘔気・嘔吐</v>
      </c>
      <c r="J214" s="56" t="str">
        <f t="shared" si="23"/>
        <v>一致</v>
      </c>
      <c r="K214" s="56" t="str">
        <f>IF($F214="old", INDEX('外部インタフェース一覧(計算用)'!$B$5:$C$60, MATCH(summary!$B214, '外部インタフェース一覧(計算用)'!$C$5:$C$60, 0), 1), $B214)</f>
        <v>栄養・摂食嚥下情報</v>
      </c>
      <c r="L214" s="56">
        <f t="shared" si="27"/>
        <v>73</v>
      </c>
      <c r="M214" s="56" t="str">
        <f t="shared" si="24"/>
        <v>nutrition_care_issues_nausea_vomit</v>
      </c>
      <c r="N214" s="33" t="str">
        <f t="shared" si="25"/>
        <v>多職種による栄養ケアの課題（低栄養関連問題）　その他　嘔気・嘔吐</v>
      </c>
      <c r="O214" s="33" t="str">
        <f t="shared" si="26"/>
        <v>多職種による栄養ケアの課題（低栄養関連問題）　その他　嘔気・嘔吐</v>
      </c>
    </row>
    <row r="215" spans="1:15" ht="37.5" hidden="1">
      <c r="A215" s="56">
        <v>213</v>
      </c>
      <c r="B215" s="56" t="s">
        <v>461</v>
      </c>
      <c r="C215" s="56">
        <v>74</v>
      </c>
      <c r="D215" s="33" t="s">
        <v>572</v>
      </c>
      <c r="E215" s="134" t="s">
        <v>573</v>
      </c>
      <c r="F215" s="56" t="str">
        <f>VLOOKUP($B215, '外部インタフェース一覧(計算用)'!$C:$G, 2, FALSE)</f>
        <v>old</v>
      </c>
      <c r="G215" s="56" t="str">
        <f>VLOOKUP($B215, '外部インタフェース一覧(計算用)'!$C:$G, 5, FALSE)</f>
        <v>NUTRITION_FEEDING_SWALLOWING_SCREENING_ASSESSMENT_MONITORING_2024_FORM_0100_2021</v>
      </c>
      <c r="H215" s="56" t="str">
        <f t="shared" si="21"/>
        <v>NUTRITION_FEEDING_SWALLOWING_SCREENING_ASSESSMENT_MONITORING_2024_FORM_0100_2021_nutrition_care_issues_diarrhoea_old</v>
      </c>
      <c r="I215" s="134" t="str">
        <f t="shared" si="22"/>
        <v>多職種による栄養ケアの課題（低栄養関連問題）　その他　下痢</v>
      </c>
      <c r="J215" s="56" t="str">
        <f t="shared" si="23"/>
        <v>一致</v>
      </c>
      <c r="K215" s="56" t="str">
        <f>IF($F215="old", INDEX('外部インタフェース一覧(計算用)'!$B$5:$C$60, MATCH(summary!$B215, '外部インタフェース一覧(計算用)'!$C$5:$C$60, 0), 1), $B215)</f>
        <v>栄養・摂食嚥下情報</v>
      </c>
      <c r="L215" s="56">
        <f t="shared" si="27"/>
        <v>74</v>
      </c>
      <c r="M215" s="56" t="str">
        <f t="shared" si="24"/>
        <v>nutrition_care_issues_diarrhoea</v>
      </c>
      <c r="N215" s="33" t="str">
        <f t="shared" si="25"/>
        <v>多職種による栄養ケアの課題（低栄養関連問題）　その他　下痢</v>
      </c>
      <c r="O215" s="33" t="str">
        <f t="shared" si="26"/>
        <v>多職種による栄養ケアの課題（低栄養関連問題）　その他　下痢</v>
      </c>
    </row>
    <row r="216" spans="1:15" ht="37.5" hidden="1">
      <c r="A216" s="56">
        <v>214</v>
      </c>
      <c r="B216" s="56" t="s">
        <v>461</v>
      </c>
      <c r="C216" s="56">
        <v>75</v>
      </c>
      <c r="D216" s="33" t="s">
        <v>574</v>
      </c>
      <c r="E216" s="134" t="s">
        <v>575</v>
      </c>
      <c r="F216" s="56" t="str">
        <f>VLOOKUP($B216, '外部インタフェース一覧(計算用)'!$C:$G, 2, FALSE)</f>
        <v>old</v>
      </c>
      <c r="G216" s="56" t="str">
        <f>VLOOKUP($B216, '外部インタフェース一覧(計算用)'!$C:$G, 5, FALSE)</f>
        <v>NUTRITION_FEEDING_SWALLOWING_SCREENING_ASSESSMENT_MONITORING_2024_FORM_0100_2021</v>
      </c>
      <c r="H216" s="56" t="str">
        <f t="shared" si="21"/>
        <v>NUTRITION_FEEDING_SWALLOWING_SCREENING_ASSESSMENT_MONITORING_2024_FORM_0100_2021_nutrition_care_issues_constipation_old</v>
      </c>
      <c r="I216" s="134" t="str">
        <f t="shared" si="22"/>
        <v>多職種による栄養ケアの課題（低栄養関連問題）　その他　便秘</v>
      </c>
      <c r="J216" s="56" t="str">
        <f t="shared" si="23"/>
        <v>一致</v>
      </c>
      <c r="K216" s="56" t="str">
        <f>IF($F216="old", INDEX('外部インタフェース一覧(計算用)'!$B$5:$C$60, MATCH(summary!$B216, '外部インタフェース一覧(計算用)'!$C$5:$C$60, 0), 1), $B216)</f>
        <v>栄養・摂食嚥下情報</v>
      </c>
      <c r="L216" s="56">
        <f t="shared" si="27"/>
        <v>75</v>
      </c>
      <c r="M216" s="56" t="str">
        <f t="shared" si="24"/>
        <v>nutrition_care_issues_constipation</v>
      </c>
      <c r="N216" s="33" t="str">
        <f t="shared" si="25"/>
        <v>多職種による栄養ケアの課題（低栄養関連問題）　その他　便秘</v>
      </c>
      <c r="O216" s="33" t="str">
        <f t="shared" si="26"/>
        <v>多職種による栄養ケアの課題（低栄養関連問題）　その他　便秘</v>
      </c>
    </row>
    <row r="217" spans="1:15" ht="37.5" hidden="1">
      <c r="A217" s="56">
        <v>215</v>
      </c>
      <c r="B217" s="56" t="s">
        <v>461</v>
      </c>
      <c r="C217" s="56">
        <v>76</v>
      </c>
      <c r="D217" s="33" t="s">
        <v>576</v>
      </c>
      <c r="E217" s="134" t="s">
        <v>577</v>
      </c>
      <c r="F217" s="56" t="str">
        <f>VLOOKUP($B217, '外部インタフェース一覧(計算用)'!$C:$G, 2, FALSE)</f>
        <v>old</v>
      </c>
      <c r="G217" s="56" t="str">
        <f>VLOOKUP($B217, '外部インタフェース一覧(計算用)'!$C:$G, 5, FALSE)</f>
        <v>NUTRITION_FEEDING_SWALLOWING_SCREENING_ASSESSMENT_MONITORING_2024_FORM_0100_2021</v>
      </c>
      <c r="H217" s="56" t="str">
        <f t="shared" si="21"/>
        <v>NUTRITION_FEEDING_SWALLOWING_SCREENING_ASSESSMENT_MONITORING_2024_FORM_0100_2021_nutrition_care_issues_edema_old</v>
      </c>
      <c r="I217" s="134" t="str">
        <f t="shared" si="22"/>
        <v>多職種による栄養ケアの課題（低栄養関連問題）　その他　浮腫</v>
      </c>
      <c r="J217" s="56" t="str">
        <f t="shared" si="23"/>
        <v>一致</v>
      </c>
      <c r="K217" s="56" t="str">
        <f>IF($F217="old", INDEX('外部インタフェース一覧(計算用)'!$B$5:$C$60, MATCH(summary!$B217, '外部インタフェース一覧(計算用)'!$C$5:$C$60, 0), 1), $B217)</f>
        <v>栄養・摂食嚥下情報</v>
      </c>
      <c r="L217" s="56">
        <f t="shared" si="27"/>
        <v>76</v>
      </c>
      <c r="M217" s="56" t="str">
        <f t="shared" si="24"/>
        <v>nutrition_care_issues_edema</v>
      </c>
      <c r="N217" s="33" t="str">
        <f t="shared" si="25"/>
        <v>多職種による栄養ケアの課題（低栄養関連問題）　その他　浮腫</v>
      </c>
      <c r="O217" s="33" t="str">
        <f t="shared" si="26"/>
        <v>多職種による栄養ケアの課題（低栄養関連問題）　その他　浮腫</v>
      </c>
    </row>
    <row r="218" spans="1:15" ht="37.5" hidden="1">
      <c r="A218" s="56">
        <v>216</v>
      </c>
      <c r="B218" s="56" t="s">
        <v>461</v>
      </c>
      <c r="C218" s="56">
        <v>77</v>
      </c>
      <c r="D218" s="33" t="s">
        <v>578</v>
      </c>
      <c r="E218" s="134" t="s">
        <v>579</v>
      </c>
      <c r="F218" s="56" t="str">
        <f>VLOOKUP($B218, '外部インタフェース一覧(計算用)'!$C:$G, 2, FALSE)</f>
        <v>old</v>
      </c>
      <c r="G218" s="56" t="str">
        <f>VLOOKUP($B218, '外部インタフェース一覧(計算用)'!$C:$G, 5, FALSE)</f>
        <v>NUTRITION_FEEDING_SWALLOWING_SCREENING_ASSESSMENT_MONITORING_2024_FORM_0100_2021</v>
      </c>
      <c r="H218" s="56" t="str">
        <f t="shared" si="21"/>
        <v>NUTRITION_FEEDING_SWALLOWING_SCREENING_ASSESSMENT_MONITORING_2024_FORM_0100_2021_nutrition_care_issues_dehydration_old</v>
      </c>
      <c r="I218" s="134" t="str">
        <f t="shared" si="22"/>
        <v>多職種による栄養ケアの課題（低栄養関連問題）　その他　脱水</v>
      </c>
      <c r="J218" s="56" t="str">
        <f t="shared" si="23"/>
        <v>一致</v>
      </c>
      <c r="K218" s="56" t="str">
        <f>IF($F218="old", INDEX('外部インタフェース一覧(計算用)'!$B$5:$C$60, MATCH(summary!$B218, '外部インタフェース一覧(計算用)'!$C$5:$C$60, 0), 1), $B218)</f>
        <v>栄養・摂食嚥下情報</v>
      </c>
      <c r="L218" s="56">
        <f t="shared" si="27"/>
        <v>77</v>
      </c>
      <c r="M218" s="56" t="str">
        <f t="shared" si="24"/>
        <v>nutrition_care_issues_dehydration</v>
      </c>
      <c r="N218" s="33" t="str">
        <f t="shared" si="25"/>
        <v>多職種による栄養ケアの課題（低栄養関連問題）　その他　脱水</v>
      </c>
      <c r="O218" s="33" t="str">
        <f t="shared" si="26"/>
        <v>多職種による栄養ケアの課題（低栄養関連問題）　その他　脱水</v>
      </c>
    </row>
    <row r="219" spans="1:15" ht="37.5" hidden="1">
      <c r="A219" s="56">
        <v>217</v>
      </c>
      <c r="B219" s="56" t="s">
        <v>461</v>
      </c>
      <c r="C219" s="56">
        <v>78</v>
      </c>
      <c r="D219" s="33" t="s">
        <v>580</v>
      </c>
      <c r="E219" s="134" t="s">
        <v>581</v>
      </c>
      <c r="F219" s="56" t="str">
        <f>VLOOKUP($B219, '外部インタフェース一覧(計算用)'!$C:$G, 2, FALSE)</f>
        <v>old</v>
      </c>
      <c r="G219" s="56" t="str">
        <f>VLOOKUP($B219, '外部インタフェース一覧(計算用)'!$C:$G, 5, FALSE)</f>
        <v>NUTRITION_FEEDING_SWALLOWING_SCREENING_ASSESSMENT_MONITORING_2024_FORM_0100_2021</v>
      </c>
      <c r="H219" s="56" t="str">
        <f t="shared" si="21"/>
        <v>NUTRITION_FEEDING_SWALLOWING_SCREENING_ASSESSMENT_MONITORING_2024_FORM_0100_2021_nutrition_care_issues_infection_old</v>
      </c>
      <c r="I219" s="134" t="str">
        <f t="shared" si="22"/>
        <v>多職種による栄養ケアの課題（低栄養関連問題）　その他　感染</v>
      </c>
      <c r="J219" s="56" t="str">
        <f t="shared" si="23"/>
        <v>一致</v>
      </c>
      <c r="K219" s="56" t="str">
        <f>IF($F219="old", INDEX('外部インタフェース一覧(計算用)'!$B$5:$C$60, MATCH(summary!$B219, '外部インタフェース一覧(計算用)'!$C$5:$C$60, 0), 1), $B219)</f>
        <v>栄養・摂食嚥下情報</v>
      </c>
      <c r="L219" s="56">
        <f t="shared" si="27"/>
        <v>78</v>
      </c>
      <c r="M219" s="56" t="str">
        <f t="shared" si="24"/>
        <v>nutrition_care_issues_infection</v>
      </c>
      <c r="N219" s="33" t="str">
        <f t="shared" si="25"/>
        <v>多職種による栄養ケアの課題（低栄養関連問題）　その他　感染</v>
      </c>
      <c r="O219" s="33" t="str">
        <f t="shared" si="26"/>
        <v>多職種による栄養ケアの課題（低栄養関連問題）　その他　感染</v>
      </c>
    </row>
    <row r="220" spans="1:15" ht="37.5" hidden="1">
      <c r="A220" s="56">
        <v>218</v>
      </c>
      <c r="B220" s="56" t="s">
        <v>461</v>
      </c>
      <c r="C220" s="56">
        <v>79</v>
      </c>
      <c r="D220" s="33" t="s">
        <v>582</v>
      </c>
      <c r="E220" s="134" t="s">
        <v>583</v>
      </c>
      <c r="F220" s="56" t="str">
        <f>VLOOKUP($B220, '外部インタフェース一覧(計算用)'!$C:$G, 2, FALSE)</f>
        <v>old</v>
      </c>
      <c r="G220" s="56" t="str">
        <f>VLOOKUP($B220, '外部インタフェース一覧(計算用)'!$C:$G, 5, FALSE)</f>
        <v>NUTRITION_FEEDING_SWALLOWING_SCREENING_ASSESSMENT_MONITORING_2024_FORM_0100_2021</v>
      </c>
      <c r="H220" s="56" t="str">
        <f t="shared" si="21"/>
        <v>NUTRITION_FEEDING_SWALLOWING_SCREENING_ASSESSMENT_MONITORING_2024_FORM_0100_2021_nutrition_care_issues_fever_old</v>
      </c>
      <c r="I220" s="134" t="str">
        <f t="shared" si="22"/>
        <v>多職種による栄養ケアの課題（低栄養関連問題）　その他　発熱</v>
      </c>
      <c r="J220" s="56" t="str">
        <f t="shared" si="23"/>
        <v>一致</v>
      </c>
      <c r="K220" s="56" t="str">
        <f>IF($F220="old", INDEX('外部インタフェース一覧(計算用)'!$B$5:$C$60, MATCH(summary!$B220, '外部インタフェース一覧(計算用)'!$C$5:$C$60, 0), 1), $B220)</f>
        <v>栄養・摂食嚥下情報</v>
      </c>
      <c r="L220" s="56">
        <f t="shared" si="27"/>
        <v>79</v>
      </c>
      <c r="M220" s="56" t="str">
        <f t="shared" si="24"/>
        <v>nutrition_care_issues_fever</v>
      </c>
      <c r="N220" s="33" t="str">
        <f t="shared" si="25"/>
        <v>多職種による栄養ケアの課題（低栄養関連問題）　その他　発熱</v>
      </c>
      <c r="O220" s="33" t="str">
        <f t="shared" si="26"/>
        <v>多職種による栄養ケアの課題（低栄養関連問題）　その他　発熱</v>
      </c>
    </row>
    <row r="221" spans="1:15" ht="37.5" hidden="1">
      <c r="A221" s="56">
        <v>219</v>
      </c>
      <c r="B221" s="56" t="s">
        <v>461</v>
      </c>
      <c r="C221" s="56">
        <v>80</v>
      </c>
      <c r="D221" s="33" t="s">
        <v>584</v>
      </c>
      <c r="E221" s="134" t="s">
        <v>585</v>
      </c>
      <c r="F221" s="56" t="str">
        <f>VLOOKUP($B221, '外部インタフェース一覧(計算用)'!$C:$G, 2, FALSE)</f>
        <v>old</v>
      </c>
      <c r="G221" s="56" t="str">
        <f>VLOOKUP($B221, '外部インタフェース一覧(計算用)'!$C:$G, 5, FALSE)</f>
        <v>NUTRITION_FEEDING_SWALLOWING_SCREENING_ASSESSMENT_MONITORING_2024_FORM_0100_2021</v>
      </c>
      <c r="H221" s="56" t="str">
        <f t="shared" si="21"/>
        <v>NUTRITION_FEEDING_SWALLOWING_SCREENING_ASSESSMENT_MONITORING_2024_FORM_0100_2021_nutrition_care_issues_homebodies_old</v>
      </c>
      <c r="I221" s="134" t="str">
        <f t="shared" si="22"/>
        <v>多職種による栄養ケアの課題（低栄養関連問題）　その他　閉じこもり</v>
      </c>
      <c r="J221" s="56" t="str">
        <f t="shared" si="23"/>
        <v>一致</v>
      </c>
      <c r="K221" s="56" t="str">
        <f>IF($F221="old", INDEX('外部インタフェース一覧(計算用)'!$B$5:$C$60, MATCH(summary!$B221, '外部インタフェース一覧(計算用)'!$C$5:$C$60, 0), 1), $B221)</f>
        <v>栄養・摂食嚥下情報</v>
      </c>
      <c r="L221" s="56">
        <f t="shared" si="27"/>
        <v>80</v>
      </c>
      <c r="M221" s="56" t="str">
        <f t="shared" si="24"/>
        <v>nutrition_care_issues_homebodies</v>
      </c>
      <c r="N221" s="33" t="str">
        <f t="shared" si="25"/>
        <v>多職種による栄養ケアの課題（低栄養関連問題）　その他　閉じこもり</v>
      </c>
      <c r="O221" s="33" t="str">
        <f t="shared" si="26"/>
        <v>多職種による栄養ケアの課題（低栄養関連問題）　その他　閉じこもり</v>
      </c>
    </row>
    <row r="222" spans="1:15" ht="37.5" hidden="1">
      <c r="A222" s="56">
        <v>220</v>
      </c>
      <c r="B222" s="56" t="s">
        <v>461</v>
      </c>
      <c r="C222" s="56">
        <v>81</v>
      </c>
      <c r="D222" s="33" t="s">
        <v>586</v>
      </c>
      <c r="E222" s="134" t="s">
        <v>587</v>
      </c>
      <c r="F222" s="56" t="str">
        <f>VLOOKUP($B222, '外部インタフェース一覧(計算用)'!$C:$G, 2, FALSE)</f>
        <v>old</v>
      </c>
      <c r="G222" s="56" t="str">
        <f>VLOOKUP($B222, '外部インタフェース一覧(計算用)'!$C:$G, 5, FALSE)</f>
        <v>NUTRITION_FEEDING_SWALLOWING_SCREENING_ASSESSMENT_MONITORING_2024_FORM_0100_2021</v>
      </c>
      <c r="H222" s="56" t="str">
        <f t="shared" si="21"/>
        <v>NUTRITION_FEEDING_SWALLOWING_SCREENING_ASSESSMENT_MONITORING_2024_FORM_0100_2021_nutrition_care_issues_depression_old</v>
      </c>
      <c r="I222" s="134" t="str">
        <f t="shared" si="22"/>
        <v>多職種による栄養ケアの課題（低栄養関連問題）　その他　うつ</v>
      </c>
      <c r="J222" s="56" t="str">
        <f t="shared" si="23"/>
        <v>一致</v>
      </c>
      <c r="K222" s="56" t="str">
        <f>IF($F222="old", INDEX('外部インタフェース一覧(計算用)'!$B$5:$C$60, MATCH(summary!$B222, '外部インタフェース一覧(計算用)'!$C$5:$C$60, 0), 1), $B222)</f>
        <v>栄養・摂食嚥下情報</v>
      </c>
      <c r="L222" s="56">
        <f t="shared" si="27"/>
        <v>81</v>
      </c>
      <c r="M222" s="56" t="str">
        <f t="shared" si="24"/>
        <v>nutrition_care_issues_depression</v>
      </c>
      <c r="N222" s="33" t="str">
        <f t="shared" si="25"/>
        <v>多職種による栄養ケアの課題（低栄養関連問題）　その他　うつ</v>
      </c>
      <c r="O222" s="33" t="str">
        <f t="shared" si="26"/>
        <v>多職種による栄養ケアの課題（低栄養関連問題）　その他　うつ</v>
      </c>
    </row>
    <row r="223" spans="1:15" ht="37.5" hidden="1">
      <c r="A223" s="56">
        <v>221</v>
      </c>
      <c r="B223" s="56" t="s">
        <v>461</v>
      </c>
      <c r="C223" s="56">
        <v>82</v>
      </c>
      <c r="D223" s="33" t="s">
        <v>588</v>
      </c>
      <c r="E223" s="134" t="s">
        <v>589</v>
      </c>
      <c r="F223" s="56" t="str">
        <f>VLOOKUP($B223, '外部インタフェース一覧(計算用)'!$C:$G, 2, FALSE)</f>
        <v>old</v>
      </c>
      <c r="G223" s="56" t="str">
        <f>VLOOKUP($B223, '外部インタフェース一覧(計算用)'!$C:$G, 5, FALSE)</f>
        <v>NUTRITION_FEEDING_SWALLOWING_SCREENING_ASSESSMENT_MONITORING_2024_FORM_0100_2021</v>
      </c>
      <c r="H223" s="56" t="str">
        <f t="shared" si="21"/>
        <v>NUTRITION_FEEDING_SWALLOWING_SCREENING_ASSESSMENT_MONITORING_2024_FORM_0100_2021_nutrition_care_issues_cognitive_function_old</v>
      </c>
      <c r="I223" s="134" t="str">
        <f t="shared" si="22"/>
        <v>多職種による栄養ケアの課題（低栄養関連問題）　その他　認知症</v>
      </c>
      <c r="J223" s="56" t="str">
        <f t="shared" si="23"/>
        <v>一致</v>
      </c>
      <c r="K223" s="56" t="str">
        <f>IF($F223="old", INDEX('外部インタフェース一覧(計算用)'!$B$5:$C$60, MATCH(summary!$B223, '外部インタフェース一覧(計算用)'!$C$5:$C$60, 0), 1), $B223)</f>
        <v>栄養・摂食嚥下情報</v>
      </c>
      <c r="L223" s="56">
        <f t="shared" si="27"/>
        <v>82</v>
      </c>
      <c r="M223" s="56" t="str">
        <f t="shared" si="24"/>
        <v>nutrition_care_issues_cognitive_function</v>
      </c>
      <c r="N223" s="33" t="str">
        <f t="shared" si="25"/>
        <v>多職種による栄養ケアの課題（低栄養関連問題）　その他　認知症</v>
      </c>
      <c r="O223" s="33" t="str">
        <f t="shared" si="26"/>
        <v>多職種による栄養ケアの課題（低栄養関連問題）　その他　認知症</v>
      </c>
    </row>
    <row r="224" spans="1:15" ht="37.5" hidden="1">
      <c r="A224" s="56">
        <v>222</v>
      </c>
      <c r="B224" s="56" t="s">
        <v>461</v>
      </c>
      <c r="C224" s="56">
        <v>83</v>
      </c>
      <c r="D224" s="33" t="s">
        <v>590</v>
      </c>
      <c r="E224" s="134" t="s">
        <v>591</v>
      </c>
      <c r="F224" s="56" t="str">
        <f>VLOOKUP($B224, '外部インタフェース一覧(計算用)'!$C:$G, 2, FALSE)</f>
        <v>old</v>
      </c>
      <c r="G224" s="56" t="str">
        <f>VLOOKUP($B224, '外部インタフェース一覧(計算用)'!$C:$G, 5, FALSE)</f>
        <v>NUTRITION_FEEDING_SWALLOWING_SCREENING_ASSESSMENT_MONITORING_2024_FORM_0100_2021</v>
      </c>
      <c r="H224" s="56" t="str">
        <f t="shared" si="21"/>
        <v>NUTRITION_FEEDING_SWALLOWING_SCREENING_ASSESSMENT_MONITORING_2024_FORM_0100_2021_nutrition_care_issues_medicine_old</v>
      </c>
      <c r="I224" s="134" t="str">
        <f t="shared" si="22"/>
        <v>多職種による栄養ケアの課題（低栄養関連問題）　その他　薬の影響</v>
      </c>
      <c r="J224" s="56" t="str">
        <f t="shared" si="23"/>
        <v>一致</v>
      </c>
      <c r="K224" s="56" t="str">
        <f>IF($F224="old", INDEX('外部インタフェース一覧(計算用)'!$B$5:$C$60, MATCH(summary!$B224, '外部インタフェース一覧(計算用)'!$C$5:$C$60, 0), 1), $B224)</f>
        <v>栄養・摂食嚥下情報</v>
      </c>
      <c r="L224" s="56">
        <f t="shared" si="27"/>
        <v>83</v>
      </c>
      <c r="M224" s="56" t="str">
        <f t="shared" si="24"/>
        <v>nutrition_care_issues_medicine</v>
      </c>
      <c r="N224" s="33" t="str">
        <f t="shared" si="25"/>
        <v>多職種による栄養ケアの課題（低栄養関連問題）　その他　薬の影響</v>
      </c>
      <c r="O224" s="33" t="str">
        <f t="shared" si="26"/>
        <v>多職種による栄養ケアの課題（低栄養関連問題）　その他　薬の影響</v>
      </c>
    </row>
    <row r="225" spans="1:15" hidden="1">
      <c r="A225" s="56">
        <v>223</v>
      </c>
      <c r="B225" s="56" t="s">
        <v>461</v>
      </c>
      <c r="C225" s="56">
        <v>84</v>
      </c>
      <c r="D225" s="33" t="s">
        <v>592</v>
      </c>
      <c r="E225" s="134" t="s">
        <v>593</v>
      </c>
      <c r="F225" s="56" t="str">
        <f>VLOOKUP($B225, '外部インタフェース一覧(計算用)'!$C:$G, 2, FALSE)</f>
        <v>old</v>
      </c>
      <c r="G225" s="56" t="str">
        <f>VLOOKUP($B225, '外部インタフェース一覧(計算用)'!$C:$G, 5, FALSE)</f>
        <v>NUTRITION_FEEDING_SWALLOWING_SCREENING_ASSESSMENT_MONITORING_2024_FORM_0100_2021</v>
      </c>
      <c r="H225" s="56" t="str">
        <f t="shared" si="21"/>
        <v>NUTRITION_FEEDING_SWALLOWING_SCREENING_ASSESSMENT_MONITORING_2024_FORM_0100_2021_overall_notice_old</v>
      </c>
      <c r="I225" s="134" t="str">
        <f t="shared" si="22"/>
        <v>特記事項</v>
      </c>
      <c r="J225" s="56" t="str">
        <f t="shared" si="23"/>
        <v>一致</v>
      </c>
      <c r="K225" s="56" t="str">
        <f>IF($F225="old", INDEX('外部インタフェース一覧(計算用)'!$B$5:$C$60, MATCH(summary!$B225, '外部インタフェース一覧(計算用)'!$C$5:$C$60, 0), 1), $B225)</f>
        <v>栄養・摂食嚥下情報</v>
      </c>
      <c r="L225" s="56">
        <f t="shared" si="27"/>
        <v>84</v>
      </c>
      <c r="M225" s="56" t="str">
        <f t="shared" si="24"/>
        <v>overall_notice</v>
      </c>
      <c r="N225" s="33" t="str">
        <f t="shared" si="25"/>
        <v>特記事項</v>
      </c>
      <c r="O225" s="33" t="str">
        <f t="shared" si="26"/>
        <v>特記事項</v>
      </c>
    </row>
    <row r="226" spans="1:15" hidden="1">
      <c r="A226" s="56">
        <v>224</v>
      </c>
      <c r="B226" s="56" t="s">
        <v>461</v>
      </c>
      <c r="C226" s="56">
        <v>85</v>
      </c>
      <c r="D226" s="33" t="s">
        <v>594</v>
      </c>
      <c r="E226" s="134" t="s">
        <v>595</v>
      </c>
      <c r="F226" s="56" t="str">
        <f>VLOOKUP($B226, '外部インタフェース一覧(計算用)'!$C:$G, 2, FALSE)</f>
        <v>old</v>
      </c>
      <c r="G226" s="56" t="str">
        <f>VLOOKUP($B226, '外部インタフェース一覧(計算用)'!$C:$G, 5, FALSE)</f>
        <v>NUTRITION_FEEDING_SWALLOWING_SCREENING_ASSESSMENT_MONITORING_2024_FORM_0100_2021</v>
      </c>
      <c r="H226" s="56" t="str">
        <f t="shared" si="21"/>
        <v>NUTRITION_FEEDING_SWALLOWING_SCREENING_ASSESSMENT_MONITORING_2024_FORM_0100_2021_overall_evaluation_old</v>
      </c>
      <c r="I226" s="134" t="str">
        <f t="shared" si="22"/>
        <v>総合評価</v>
      </c>
      <c r="J226" s="56" t="str">
        <f t="shared" si="23"/>
        <v>一致</v>
      </c>
      <c r="K226" s="56" t="str">
        <f>IF($F226="old", INDEX('外部インタフェース一覧(計算用)'!$B$5:$C$60, MATCH(summary!$B226, '外部インタフェース一覧(計算用)'!$C$5:$C$60, 0), 1), $B226)</f>
        <v>栄養・摂食嚥下情報</v>
      </c>
      <c r="L226" s="56">
        <f t="shared" si="27"/>
        <v>85</v>
      </c>
      <c r="M226" s="56" t="str">
        <f t="shared" si="24"/>
        <v>overall_evaluation</v>
      </c>
      <c r="N226" s="33" t="str">
        <f t="shared" si="25"/>
        <v>総合評価</v>
      </c>
      <c r="O226" s="33" t="str">
        <f t="shared" si="26"/>
        <v>総合評価</v>
      </c>
    </row>
    <row r="227" spans="1:15" ht="37.5" hidden="1">
      <c r="A227" s="56">
        <v>225</v>
      </c>
      <c r="B227" s="56" t="s">
        <v>461</v>
      </c>
      <c r="C227" s="56">
        <v>86</v>
      </c>
      <c r="D227" s="33" t="s">
        <v>596</v>
      </c>
      <c r="E227" s="134" t="s">
        <v>597</v>
      </c>
      <c r="F227" s="56" t="str">
        <f>VLOOKUP($B227, '外部インタフェース一覧(計算用)'!$C:$G, 2, FALSE)</f>
        <v>old</v>
      </c>
      <c r="G227" s="56" t="str">
        <f>VLOOKUP($B227, '外部インタフェース一覧(計算用)'!$C:$G, 5, FALSE)</f>
        <v>NUTRITION_FEEDING_SWALLOWING_SCREENING_ASSESSMENT_MONITORING_2024_FORM_0100_2021</v>
      </c>
      <c r="H227" s="56" t="str">
        <f t="shared" si="21"/>
        <v>NUTRITION_FEEDING_SWALLOWING_SCREENING_ASSESSMENT_MONITORING_2024_FORM_0100_2021_is_overall_evaluation_planning_old</v>
      </c>
      <c r="I227" s="134" t="str">
        <f t="shared" si="22"/>
        <v>計画変更</v>
      </c>
      <c r="J227" s="56" t="str">
        <f t="shared" si="23"/>
        <v>一致</v>
      </c>
      <c r="K227" s="56" t="str">
        <f>IF($F227="old", INDEX('外部インタフェース一覧(計算用)'!$B$5:$C$60, MATCH(summary!$B227, '外部インタフェース一覧(計算用)'!$C$5:$C$60, 0), 1), $B227)</f>
        <v>栄養・摂食嚥下情報</v>
      </c>
      <c r="L227" s="56">
        <f t="shared" si="27"/>
        <v>86</v>
      </c>
      <c r="M227" s="56" t="str">
        <f t="shared" si="24"/>
        <v>is_overall_evaluation_planning</v>
      </c>
      <c r="N227" s="33" t="str">
        <f t="shared" si="25"/>
        <v>計画変更</v>
      </c>
      <c r="O227" s="33" t="str">
        <f t="shared" si="26"/>
        <v>計画変更</v>
      </c>
    </row>
    <row r="228" spans="1:15" ht="37.5" hidden="1">
      <c r="A228" s="56">
        <v>226</v>
      </c>
      <c r="B228" s="56" t="s">
        <v>461</v>
      </c>
      <c r="C228" s="56">
        <v>87</v>
      </c>
      <c r="D228" s="33" t="s">
        <v>598</v>
      </c>
      <c r="E228" s="134" t="s">
        <v>599</v>
      </c>
      <c r="F228" s="56" t="str">
        <f>VLOOKUP($B228, '外部インタフェース一覧(計算用)'!$C:$G, 2, FALSE)</f>
        <v>old</v>
      </c>
      <c r="G228" s="56" t="str">
        <f>VLOOKUP($B228, '外部インタフェース一覧(計算用)'!$C:$G, 5, FALSE)</f>
        <v>NUTRITION_FEEDING_SWALLOWING_SCREENING_ASSESSMENT_MONITORING_2024_FORM_0100_2021</v>
      </c>
      <c r="H228" s="56" t="str">
        <f t="shared" si="21"/>
        <v>NUTRITION_FEEDING_SWALLOWING_SCREENING_ASSESSMENT_MONITORING_2024_FORM_0100_2021_overall_service_continuous_necessity_old</v>
      </c>
      <c r="I228" s="134" t="str">
        <f t="shared" si="22"/>
        <v>サービス継続の必要性</v>
      </c>
      <c r="J228" s="56" t="str">
        <f t="shared" si="23"/>
        <v>一致</v>
      </c>
      <c r="K228" s="56" t="str">
        <f>IF($F228="old", INDEX('外部インタフェース一覧(計算用)'!$B$5:$C$60, MATCH(summary!$B228, '外部インタフェース一覧(計算用)'!$C$5:$C$60, 0), 1), $B228)</f>
        <v>栄養・摂食嚥下情報</v>
      </c>
      <c r="L228" s="56">
        <f t="shared" si="27"/>
        <v>87</v>
      </c>
      <c r="M228" s="56" t="str">
        <f t="shared" si="24"/>
        <v>overall_service_continuous_necessity</v>
      </c>
      <c r="N228" s="33" t="str">
        <f t="shared" si="25"/>
        <v>サービス継続の必要性</v>
      </c>
      <c r="O228" s="33" t="str">
        <f t="shared" si="26"/>
        <v>サービス継続の必要性</v>
      </c>
    </row>
    <row r="229" spans="1:15" ht="56.25" hidden="1">
      <c r="A229" s="56">
        <v>227</v>
      </c>
      <c r="B229" s="56" t="s">
        <v>461</v>
      </c>
      <c r="C229" s="56">
        <v>88</v>
      </c>
      <c r="D229" s="33" t="s">
        <v>600</v>
      </c>
      <c r="E229" s="134" t="s">
        <v>601</v>
      </c>
      <c r="F229" s="56" t="str">
        <f>VLOOKUP($B229, '外部インタフェース一覧(計算用)'!$C:$G, 2, FALSE)</f>
        <v>old</v>
      </c>
      <c r="G229" s="56" t="str">
        <f>VLOOKUP($B229, '外部インタフェース一覧(計算用)'!$C:$G, 5, FALSE)</f>
        <v>NUTRITION_FEEDING_SWALLOWING_SCREENING_ASSESSMENT_MONITORING_2024_FORM_0100_2021</v>
      </c>
      <c r="H229" s="56" t="str">
        <f t="shared" si="21"/>
        <v>NUTRITION_FEEDING_SWALLOWING_SCREENING_ASSESSMENT_MONITORING_2024_FORM_0100_2021_inspection_drinking_test_old</v>
      </c>
      <c r="I229" s="134" t="str">
        <f t="shared" si="22"/>
        <v xml:space="preserve">経口維持加算(Ⅰ)又は(Ⅱ)を算定している場合は必須　摂食・嚥下の課題　　水飲みテスト </v>
      </c>
      <c r="J229" s="56" t="str">
        <f t="shared" si="23"/>
        <v>名称変更</v>
      </c>
      <c r="K229" s="33" t="str">
        <f>IF($F229="old", INDEX('外部インタフェース一覧(計算用)'!$B$5:$C$60, MATCH(summary!$B229, '外部インタフェース一覧(計算用)'!$C$5:$C$60, 0), 1), $B229)</f>
        <v>栄養・摂食嚥下情報</v>
      </c>
      <c r="L229" s="56">
        <f t="shared" si="27"/>
        <v>88</v>
      </c>
      <c r="M229" s="33" t="str">
        <f t="shared" si="24"/>
        <v>inspection_drinking_test</v>
      </c>
      <c r="N229" s="33" t="str">
        <f t="shared" si="25"/>
        <v xml:space="preserve">経口維持加算　Ⅰ・Ⅱを算定する場合　※施設のみ※　摂食・嚥下の課題　摂食・嚥下機能検査　水飲みテスト </v>
      </c>
      <c r="O229" s="33" t="str">
        <f t="shared" si="26"/>
        <v xml:space="preserve">経口維持加算(Ⅰ)又は(Ⅱ)を算定している場合は必須　摂食・嚥下の課題　　水飲みテスト </v>
      </c>
    </row>
    <row r="230" spans="1:15" ht="56.25" hidden="1">
      <c r="A230" s="56">
        <v>228</v>
      </c>
      <c r="B230" s="56" t="s">
        <v>461</v>
      </c>
      <c r="C230" s="56">
        <v>89</v>
      </c>
      <c r="D230" s="33" t="s">
        <v>602</v>
      </c>
      <c r="E230" s="134" t="s">
        <v>603</v>
      </c>
      <c r="F230" s="56" t="str">
        <f>VLOOKUP($B230, '外部インタフェース一覧(計算用)'!$C:$G, 2, FALSE)</f>
        <v>old</v>
      </c>
      <c r="G230" s="56" t="str">
        <f>VLOOKUP($B230, '外部インタフェース一覧(計算用)'!$C:$G, 5, FALSE)</f>
        <v>NUTRITION_FEEDING_SWALLOWING_SCREENING_ASSESSMENT_MONITORING_2024_FORM_0100_2021</v>
      </c>
      <c r="H230" s="56" t="str">
        <f t="shared" si="21"/>
        <v>NUTRITION_FEEDING_SWALLOWING_SCREENING_ASSESSMENT_MONITORING_2024_FORM_0100_2021_inspection_cervical_auscultation_old</v>
      </c>
      <c r="I230" s="134" t="str">
        <f t="shared" si="22"/>
        <v xml:space="preserve">経口維持加算(Ⅰ)又は(Ⅱ)を算定している場合は必須　摂食・嚥下の課題　　頚部聴診法 </v>
      </c>
      <c r="J230" s="56" t="str">
        <f t="shared" si="23"/>
        <v>名称変更</v>
      </c>
      <c r="K230" s="33" t="str">
        <f>IF($F230="old", INDEX('外部インタフェース一覧(計算用)'!$B$5:$C$60, MATCH(summary!$B230, '外部インタフェース一覧(計算用)'!$C$5:$C$60, 0), 1), $B230)</f>
        <v>栄養・摂食嚥下情報</v>
      </c>
      <c r="L230" s="56">
        <f t="shared" si="27"/>
        <v>89</v>
      </c>
      <c r="M230" s="33" t="str">
        <f t="shared" si="24"/>
        <v>inspection_cervical_auscultation</v>
      </c>
      <c r="N230" s="33" t="str">
        <f t="shared" si="25"/>
        <v xml:space="preserve">経口維持加算　Ⅰ・Ⅱを算定する場合　※施設のみ※　摂食・嚥下の課題　摂食・嚥下機能検査　頚部聴診法 </v>
      </c>
      <c r="O230" s="33" t="str">
        <f t="shared" si="26"/>
        <v xml:space="preserve">経口維持加算(Ⅰ)又は(Ⅱ)を算定している場合は必須　摂食・嚥下の課題　　頚部聴診法 </v>
      </c>
    </row>
    <row r="231" spans="1:15" ht="56.25" hidden="1">
      <c r="A231" s="56">
        <v>229</v>
      </c>
      <c r="B231" s="56" t="s">
        <v>461</v>
      </c>
      <c r="C231" s="56">
        <v>90</v>
      </c>
      <c r="D231" s="33" t="s">
        <v>604</v>
      </c>
      <c r="E231" s="134" t="s">
        <v>605</v>
      </c>
      <c r="F231" s="56" t="str">
        <f>VLOOKUP($B231, '外部インタフェース一覧(計算用)'!$C:$G, 2, FALSE)</f>
        <v>old</v>
      </c>
      <c r="G231" s="56" t="str">
        <f>VLOOKUP($B231, '外部インタフェース一覧(計算用)'!$C:$G, 5, FALSE)</f>
        <v>NUTRITION_FEEDING_SWALLOWING_SCREENING_ASSESSMENT_MONITORING_2024_FORM_0100_2021</v>
      </c>
      <c r="H231" s="56" t="str">
        <f t="shared" si="21"/>
        <v>NUTRITION_FEEDING_SWALLOWING_SCREENING_ASSESSMENT_MONITORING_2024_FORM_0100_2021_inspection_swallow_endoscopic_old</v>
      </c>
      <c r="I231" s="134" t="str">
        <f t="shared" si="22"/>
        <v xml:space="preserve">経口維持加算(Ⅰ)又は(Ⅱ)を算定している場合は必須　摂食・嚥下の課題　　嚥下内視鏡検査 </v>
      </c>
      <c r="J231" s="56" t="str">
        <f t="shared" si="23"/>
        <v>名称変更</v>
      </c>
      <c r="K231" s="33" t="str">
        <f>IF($F231="old", INDEX('外部インタフェース一覧(計算用)'!$B$5:$C$60, MATCH(summary!$B231, '外部インタフェース一覧(計算用)'!$C$5:$C$60, 0), 1), $B231)</f>
        <v>栄養・摂食嚥下情報</v>
      </c>
      <c r="L231" s="56">
        <f t="shared" si="27"/>
        <v>90</v>
      </c>
      <c r="M231" s="33" t="str">
        <f t="shared" si="24"/>
        <v>inspection_swallow_endoscopic</v>
      </c>
      <c r="N231" s="33" t="str">
        <f t="shared" si="25"/>
        <v xml:space="preserve">経口維持加算　Ⅰ・Ⅱを算定する場合　※施設のみ※　摂食・嚥下の課題　摂食・嚥下機能検査　嚥下内視鏡検査 </v>
      </c>
      <c r="O231" s="33" t="str">
        <f t="shared" si="26"/>
        <v xml:space="preserve">経口維持加算(Ⅰ)又は(Ⅱ)を算定している場合は必須　摂食・嚥下の課題　　嚥下内視鏡検査 </v>
      </c>
    </row>
    <row r="232" spans="1:15" ht="56.25" hidden="1">
      <c r="A232" s="56">
        <v>230</v>
      </c>
      <c r="B232" s="56" t="s">
        <v>461</v>
      </c>
      <c r="C232" s="56">
        <v>91</v>
      </c>
      <c r="D232" s="33" t="s">
        <v>606</v>
      </c>
      <c r="E232" s="134" t="s">
        <v>607</v>
      </c>
      <c r="F232" s="56" t="str">
        <f>VLOOKUP($B232, '外部インタフェース一覧(計算用)'!$C:$G, 2, FALSE)</f>
        <v>old</v>
      </c>
      <c r="G232" s="56" t="str">
        <f>VLOOKUP($B232, '外部インタフェース一覧(計算用)'!$C:$G, 5, FALSE)</f>
        <v>NUTRITION_FEEDING_SWALLOWING_SCREENING_ASSESSMENT_MONITORING_2024_FORM_0100_2021</v>
      </c>
      <c r="H232" s="56" t="str">
        <f t="shared" si="21"/>
        <v>NUTRITION_FEEDING_SWALLOWING_SCREENING_ASSESSMENT_MONITORING_2024_FORM_0100_2021_inspection_swallow_fluoroscopic_old</v>
      </c>
      <c r="I232" s="134" t="str">
        <f t="shared" si="22"/>
        <v>経口維持加算(Ⅰ)又は(Ⅱ)を算定している場合は必須　摂食・嚥下の課題　　嚥下造影検査</v>
      </c>
      <c r="J232" s="56" t="str">
        <f t="shared" si="23"/>
        <v>名称変更</v>
      </c>
      <c r="K232" s="33" t="str">
        <f>IF($F232="old", INDEX('外部インタフェース一覧(計算用)'!$B$5:$C$60, MATCH(summary!$B232, '外部インタフェース一覧(計算用)'!$C$5:$C$60, 0), 1), $B232)</f>
        <v>栄養・摂食嚥下情報</v>
      </c>
      <c r="L232" s="56">
        <f t="shared" si="27"/>
        <v>91</v>
      </c>
      <c r="M232" s="33" t="str">
        <f t="shared" si="24"/>
        <v>inspection_swallow_fluoroscopic</v>
      </c>
      <c r="N232" s="33" t="str">
        <f t="shared" si="25"/>
        <v>経口維持加算　Ⅰ・Ⅱを算定する場合　※施設のみ※　摂食・嚥下の課題　摂食・嚥下機能検査　嚥下造影検査</v>
      </c>
      <c r="O232" s="33" t="str">
        <f t="shared" si="26"/>
        <v>経口維持加算(Ⅰ)又は(Ⅱ)を算定している場合は必須　摂食・嚥下の課題　　嚥下造影検査</v>
      </c>
    </row>
    <row r="233" spans="1:15" ht="75" hidden="1">
      <c r="A233" s="56">
        <v>231</v>
      </c>
      <c r="B233" s="56" t="s">
        <v>461</v>
      </c>
      <c r="C233" s="56">
        <v>92</v>
      </c>
      <c r="D233" s="33" t="s">
        <v>608</v>
      </c>
      <c r="E233" s="134" t="s">
        <v>609</v>
      </c>
      <c r="F233" s="56" t="str">
        <f>VLOOKUP($B233, '外部インタフェース一覧(計算用)'!$C:$G, 2, FALSE)</f>
        <v>old</v>
      </c>
      <c r="G233" s="56" t="str">
        <f>VLOOKUP($B233, '外部インタフェース一覧(計算用)'!$C:$G, 5, FALSE)</f>
        <v>NUTRITION_FEEDING_SWALLOWING_SCREENING_ASSESSMENT_MONITORING_2024_FORM_0100_2021</v>
      </c>
      <c r="H233" s="56" t="str">
        <f t="shared" si="21"/>
        <v>NUTRITION_FEEDING_SWALLOWING_SCREENING_ASSESSMENT_MONITORING_2024_FORM_0100_2021_inspection_chewing_ability_function_inspection_old</v>
      </c>
      <c r="I233" s="134" t="str">
        <f t="shared" si="22"/>
        <v>経口維持加算(Ⅰ)又は(Ⅱ)を算定している場合は必須　摂食・嚥下の課題　　咀嚼能力・機能の検査　</v>
      </c>
      <c r="J233" s="56" t="str">
        <f t="shared" si="23"/>
        <v>名称変更</v>
      </c>
      <c r="K233" s="33" t="str">
        <f>IF($F233="old", INDEX('外部インタフェース一覧(計算用)'!$B$5:$C$60, MATCH(summary!$B233, '外部インタフェース一覧(計算用)'!$C$5:$C$60, 0), 1), $B233)</f>
        <v>栄養・摂食嚥下情報</v>
      </c>
      <c r="L233" s="56">
        <f t="shared" si="27"/>
        <v>92</v>
      </c>
      <c r="M233" s="33" t="str">
        <f t="shared" si="24"/>
        <v>inspection_chewing_ability_function_inspection</v>
      </c>
      <c r="N233" s="33" t="str">
        <f t="shared" si="25"/>
        <v>経口維持加算　Ⅰ・Ⅱを算定する場合　※施設のみ※　摂食・嚥下の課題　摂食・嚥下機能検査　咀嚼能力・機能の検査　</v>
      </c>
      <c r="O233" s="33" t="str">
        <f t="shared" si="26"/>
        <v>経口維持加算(Ⅰ)又は(Ⅱ)を算定している場合は必須　摂食・嚥下の課題　　咀嚼能力・機能の検査　</v>
      </c>
    </row>
    <row r="234" spans="1:15" ht="75" hidden="1">
      <c r="A234" s="56">
        <v>232</v>
      </c>
      <c r="B234" s="56" t="s">
        <v>461</v>
      </c>
      <c r="C234" s="56">
        <v>93</v>
      </c>
      <c r="D234" s="33" t="s">
        <v>610</v>
      </c>
      <c r="E234" s="134" t="s">
        <v>611</v>
      </c>
      <c r="F234" s="56" t="str">
        <f>VLOOKUP($B234, '外部インタフェース一覧(計算用)'!$C:$G, 2, FALSE)</f>
        <v>old</v>
      </c>
      <c r="G234" s="56" t="str">
        <f>VLOOKUP($B234, '外部インタフェース一覧(計算用)'!$C:$G, 5, FALSE)</f>
        <v>NUTRITION_FEEDING_SWALLOWING_SCREENING_ASSESSMENT_MONITORING_2024_FORM_0100_2021</v>
      </c>
      <c r="H234" s="56" t="str">
        <f t="shared" si="21"/>
        <v>NUTRITION_FEEDING_SWALLOWING_SCREENING_ASSESSMENT_MONITORING_2024_FORM_0100_2021_inspection_problem_in_cognitive_function_old</v>
      </c>
      <c r="I234" s="134" t="str">
        <f t="shared" si="22"/>
        <v>経口維持加算(Ⅰ)又は(Ⅱ)を算定している場合は必須　摂食・嚥下の課題　　認知機能に課題あり</v>
      </c>
      <c r="J234" s="56" t="str">
        <f t="shared" si="23"/>
        <v>名称変更</v>
      </c>
      <c r="K234" s="33" t="str">
        <f>IF($F234="old", INDEX('外部インタフェース一覧(計算用)'!$B$5:$C$60, MATCH(summary!$B234, '外部インタフェース一覧(計算用)'!$C$5:$C$60, 0), 1), $B234)</f>
        <v>栄養・摂食嚥下情報</v>
      </c>
      <c r="L234" s="56">
        <f t="shared" si="27"/>
        <v>93</v>
      </c>
      <c r="M234" s="33" t="str">
        <f t="shared" si="24"/>
        <v>inspection_problem_in_cognitive_function</v>
      </c>
      <c r="N234" s="33" t="str">
        <f t="shared" si="25"/>
        <v>経口維持加算　Ⅰ・Ⅱを算定する場合　※施設のみ※　摂食・嚥下の課題　摂食・嚥下機能検査　認知機能に課題あり</v>
      </c>
      <c r="O234" s="33" t="str">
        <f t="shared" si="26"/>
        <v>経口維持加算(Ⅰ)又は(Ⅱ)を算定している場合は必須　摂食・嚥下の課題　　認知機能に課題あり</v>
      </c>
    </row>
    <row r="235" spans="1:15" ht="56.25" hidden="1">
      <c r="A235" s="56">
        <v>233</v>
      </c>
      <c r="B235" s="56" t="s">
        <v>461</v>
      </c>
      <c r="C235" s="56">
        <v>94</v>
      </c>
      <c r="D235" s="33" t="s">
        <v>612</v>
      </c>
      <c r="E235" s="134" t="s">
        <v>613</v>
      </c>
      <c r="F235" s="56" t="str">
        <f>VLOOKUP($B235, '外部インタフェース一覧(計算用)'!$C:$G, 2, FALSE)</f>
        <v>old</v>
      </c>
      <c r="G235" s="56" t="str">
        <f>VLOOKUP($B235, '外部インタフェース一覧(計算用)'!$C:$G, 5, FALSE)</f>
        <v>NUTRITION_FEEDING_SWALLOWING_SCREENING_ASSESSMENT_MONITORING_2024_FORM_0100_2021</v>
      </c>
      <c r="H235" s="56" t="str">
        <f t="shared" si="21"/>
        <v>NUTRITION_FEEDING_SWALLOWING_SCREENING_ASSESSMENT_MONITORING_2024_FORM_0100_2021_inspection_other_old</v>
      </c>
      <c r="I235" s="134" t="str">
        <f t="shared" si="22"/>
        <v>経口維持加算(Ⅰ)又は(Ⅱ)を算定している場合は必須　摂食・嚥下の課題　　その他の有無</v>
      </c>
      <c r="J235" s="56" t="str">
        <f t="shared" si="23"/>
        <v>名称変更</v>
      </c>
      <c r="K235" s="33" t="str">
        <f>IF($F235="old", INDEX('外部インタフェース一覧(計算用)'!$B$5:$C$60, MATCH(summary!$B235, '外部インタフェース一覧(計算用)'!$C$5:$C$60, 0), 1), $B235)</f>
        <v>栄養・摂食嚥下情報</v>
      </c>
      <c r="L235" s="56">
        <f t="shared" si="27"/>
        <v>94</v>
      </c>
      <c r="M235" s="33" t="str">
        <f t="shared" si="24"/>
        <v>inspection_other</v>
      </c>
      <c r="N235" s="33" t="str">
        <f t="shared" si="25"/>
        <v>経口維持加算　Ⅰ・Ⅱを算定する場合　※施設のみ※　摂食・嚥下の課題　摂食・嚥下機能検査　その他</v>
      </c>
      <c r="O235" s="33" t="str">
        <f t="shared" si="26"/>
        <v>経口維持加算(Ⅰ)又は(Ⅱ)を算定している場合は必須　摂食・嚥下の課題　　その他の有無</v>
      </c>
    </row>
    <row r="236" spans="1:15" ht="56.25" hidden="1">
      <c r="A236" s="56">
        <v>234</v>
      </c>
      <c r="B236" s="56" t="s">
        <v>461</v>
      </c>
      <c r="C236" s="56">
        <v>95</v>
      </c>
      <c r="D236" s="33" t="s">
        <v>614</v>
      </c>
      <c r="E236" s="134" t="s">
        <v>615</v>
      </c>
      <c r="F236" s="56" t="str">
        <f>VLOOKUP($B236, '外部インタフェース一覧(計算用)'!$C:$G, 2, FALSE)</f>
        <v>old</v>
      </c>
      <c r="G236" s="56" t="str">
        <f>VLOOKUP($B236, '外部インタフェース一覧(計算用)'!$C:$G, 5, FALSE)</f>
        <v>NUTRITION_FEEDING_SWALLOWING_SCREENING_ASSESSMENT_MONITORING_2024_FORM_0100_2021</v>
      </c>
      <c r="H236" s="56" t="str">
        <f t="shared" si="21"/>
        <v>NUTRITION_FEEDING_SWALLOWING_SCREENING_ASSESSMENT_MONITORING_2024_FORM_0100_2021_inspection_noice_old</v>
      </c>
      <c r="I236" s="134" t="str">
        <f t="shared" si="22"/>
        <v>経口維持加算(Ⅰ)又は(Ⅱ)を算定している場合は必須　摂食・嚥下の課題　　その他（内容）</v>
      </c>
      <c r="J236" s="56" t="str">
        <f t="shared" si="23"/>
        <v>名称変更</v>
      </c>
      <c r="K236" s="33" t="str">
        <f>IF($F236="old", INDEX('外部インタフェース一覧(計算用)'!$B$5:$C$60, MATCH(summary!$B236, '外部インタフェース一覧(計算用)'!$C$5:$C$60, 0), 1), $B236)</f>
        <v>栄養・摂食嚥下情報</v>
      </c>
      <c r="L236" s="56">
        <f t="shared" si="27"/>
        <v>95</v>
      </c>
      <c r="M236" s="33" t="str">
        <f t="shared" si="24"/>
        <v>inspection_noice</v>
      </c>
      <c r="N236" s="33" t="str">
        <f t="shared" si="25"/>
        <v>経口維持加算　Ⅰ・Ⅱを算定する場合　※施設のみ※　摂食・嚥下の課題　摂食・嚥下機能検査　その他_自由記述</v>
      </c>
      <c r="O236" s="33" t="str">
        <f t="shared" si="26"/>
        <v>経口維持加算(Ⅰ)又は(Ⅱ)を算定している場合は必須　摂食・嚥下の課題　　その他（内容）</v>
      </c>
    </row>
    <row r="237" spans="1:15" ht="56.25" hidden="1">
      <c r="A237" s="56">
        <v>235</v>
      </c>
      <c r="B237" s="56" t="s">
        <v>461</v>
      </c>
      <c r="C237" s="56">
        <v>96</v>
      </c>
      <c r="D237" s="33" t="s">
        <v>616</v>
      </c>
      <c r="E237" s="134" t="s">
        <v>617</v>
      </c>
      <c r="F237" s="56" t="str">
        <f>VLOOKUP($B237, '外部インタフェース一覧(計算用)'!$C:$G, 2, FALSE)</f>
        <v>old</v>
      </c>
      <c r="G237" s="56" t="str">
        <f>VLOOKUP($B237, '外部インタフェース一覧(計算用)'!$C:$G, 5, FALSE)</f>
        <v>NUTRITION_FEEDING_SWALLOWING_SCREENING_ASSESSMENT_MONITORING_2024_FORM_0100_2021</v>
      </c>
      <c r="H237" s="56" t="str">
        <f t="shared" si="21"/>
        <v>NUTRITION_FEEDING_SWALLOWING_SCREENING_ASSESSMENT_MONITORING_2024_FORM_0100_2021_inspection_date_old</v>
      </c>
      <c r="I237" s="134" t="str">
        <f t="shared" si="22"/>
        <v>経口維持加算(Ⅰ)又は(Ⅱ)を算定している場合は必須　摂食・嚥下の課題　　実施日</v>
      </c>
      <c r="J237" s="56" t="str">
        <f t="shared" si="23"/>
        <v>名称変更</v>
      </c>
      <c r="K237" s="33" t="str">
        <f>IF($F237="old", INDEX('外部インタフェース一覧(計算用)'!$B$5:$C$60, MATCH(summary!$B237, '外部インタフェース一覧(計算用)'!$C$5:$C$60, 0), 1), $B237)</f>
        <v>栄養・摂食嚥下情報</v>
      </c>
      <c r="L237" s="56">
        <f t="shared" si="27"/>
        <v>96</v>
      </c>
      <c r="M237" s="33" t="str">
        <f t="shared" si="24"/>
        <v>inspection_date</v>
      </c>
      <c r="N237" s="33" t="str">
        <f t="shared" si="25"/>
        <v>経口維持加算　Ⅰ・Ⅱを算定する場合　※施設のみ※　摂食・嚥下の課題　摂食・嚥下機能検査の実施日</v>
      </c>
      <c r="O237" s="33" t="str">
        <f t="shared" si="26"/>
        <v>経口維持加算(Ⅰ)又は(Ⅱ)を算定している場合は必須　摂食・嚥下の課題　　実施日</v>
      </c>
    </row>
    <row r="238" spans="1:15" ht="75" hidden="1">
      <c r="A238" s="56">
        <v>236</v>
      </c>
      <c r="B238" s="56" t="s">
        <v>461</v>
      </c>
      <c r="C238" s="56">
        <v>97</v>
      </c>
      <c r="D238" s="33" t="s">
        <v>618</v>
      </c>
      <c r="E238" s="134" t="s">
        <v>619</v>
      </c>
      <c r="F238" s="56" t="str">
        <f>VLOOKUP($B238, '外部インタフェース一覧(計算用)'!$C:$G, 2, FALSE)</f>
        <v>old</v>
      </c>
      <c r="G238" s="56" t="str">
        <f>VLOOKUP($B238, '外部インタフェース一覧(計算用)'!$C:$G, 5, FALSE)</f>
        <v>NUTRITION_FEEDING_SWALLOWING_SCREENING_ASSESSMENT_MONITORING_2024_FORM_0100_2021</v>
      </c>
      <c r="H238" s="56" t="str">
        <f t="shared" si="21"/>
        <v>NUTRITION_FEEDING_SWALLOWING_SCREENING_ASSESSMENT_MONITORING_2024_FORM_0100_2021_issues_location_cognitive_function_old</v>
      </c>
      <c r="I238" s="134" t="str">
        <f t="shared" si="22"/>
        <v>経口維持加算(Ⅰ)又は(Ⅱ)を算定している場合は必須　摂食・嚥下の課題　検査結果や観察等を通して把握した課題の所在　認知機能</v>
      </c>
      <c r="J238" s="56" t="str">
        <f t="shared" si="23"/>
        <v>名称変更</v>
      </c>
      <c r="K238" s="33" t="str">
        <f>IF($F238="old", INDEX('外部インタフェース一覧(計算用)'!$B$5:$C$60, MATCH(summary!$B238, '外部インタフェース一覧(計算用)'!$C$5:$C$60, 0), 1), $B238)</f>
        <v>栄養・摂食嚥下情報</v>
      </c>
      <c r="L238" s="56">
        <f t="shared" si="27"/>
        <v>97</v>
      </c>
      <c r="M238" s="33" t="str">
        <f t="shared" si="24"/>
        <v>issues_location_cognitive_function</v>
      </c>
      <c r="N238" s="33" t="str">
        <f t="shared" si="25"/>
        <v>経口維持加算　Ⅰ・Ⅱを算定する場合　※施設のみ※　摂食・嚥下の課題　検査結果や観察等を通して把握した課題の所在　認知機能</v>
      </c>
      <c r="O238" s="33" t="str">
        <f t="shared" si="26"/>
        <v>経口維持加算(Ⅰ)又は(Ⅱ)を算定している場合は必須　摂食・嚥下の課題　検査結果や観察等を通して把握した課題の所在　認知機能</v>
      </c>
    </row>
    <row r="239" spans="1:15" ht="75" hidden="1">
      <c r="A239" s="56">
        <v>237</v>
      </c>
      <c r="B239" s="56" t="s">
        <v>461</v>
      </c>
      <c r="C239" s="56">
        <v>98</v>
      </c>
      <c r="D239" s="33" t="s">
        <v>620</v>
      </c>
      <c r="E239" s="134" t="s">
        <v>621</v>
      </c>
      <c r="F239" s="56" t="str">
        <f>VLOOKUP($B239, '外部インタフェース一覧(計算用)'!$C:$G, 2, FALSE)</f>
        <v>old</v>
      </c>
      <c r="G239" s="56" t="str">
        <f>VLOOKUP($B239, '外部インタフェース一覧(計算用)'!$C:$G, 5, FALSE)</f>
        <v>NUTRITION_FEEDING_SWALLOWING_SCREENING_ASSESSMENT_MONITORING_2024_FORM_0100_2021</v>
      </c>
      <c r="H239" s="56" t="str">
        <f t="shared" si="21"/>
        <v>NUTRITION_FEEDING_SWALLOWING_SCREENING_ASSESSMENT_MONITORING_2024_FORM_0100_2021_issues_location_chewing_oral_function_old</v>
      </c>
      <c r="I239" s="134" t="str">
        <f t="shared" si="22"/>
        <v>経口維持加算(Ⅰ)又は(Ⅱ)を算定している場合は必須　摂食・嚥下の課題　検査結果や観察等を通して把握した課題の所在　咀嚼・口腔機能</v>
      </c>
      <c r="J239" s="56" t="str">
        <f t="shared" si="23"/>
        <v>名称変更</v>
      </c>
      <c r="K239" s="33" t="str">
        <f>IF($F239="old", INDEX('外部インタフェース一覧(計算用)'!$B$5:$C$60, MATCH(summary!$B239, '外部インタフェース一覧(計算用)'!$C$5:$C$60, 0), 1), $B239)</f>
        <v>栄養・摂食嚥下情報</v>
      </c>
      <c r="L239" s="56">
        <f t="shared" si="27"/>
        <v>98</v>
      </c>
      <c r="M239" s="33" t="str">
        <f t="shared" si="24"/>
        <v>issues_location_chewing_oral_function</v>
      </c>
      <c r="N239" s="33" t="str">
        <f t="shared" si="25"/>
        <v>経口維持加算　Ⅰ・Ⅱを算定する場合　※施設のみ※　摂食・嚥下の課題　検査結果や観察等を通して把握した課題の所在　咀嚼・口腔機能</v>
      </c>
      <c r="O239" s="33" t="str">
        <f t="shared" si="26"/>
        <v>経口維持加算(Ⅰ)又は(Ⅱ)を算定している場合は必須　摂食・嚥下の課題　検査結果や観察等を通して把握した課題の所在　咀嚼・口腔機能</v>
      </c>
    </row>
    <row r="240" spans="1:15" ht="75" hidden="1">
      <c r="A240" s="56">
        <v>238</v>
      </c>
      <c r="B240" s="56" t="s">
        <v>461</v>
      </c>
      <c r="C240" s="56">
        <v>99</v>
      </c>
      <c r="D240" s="33" t="s">
        <v>622</v>
      </c>
      <c r="E240" s="134" t="s">
        <v>623</v>
      </c>
      <c r="F240" s="56" t="str">
        <f>VLOOKUP($B240, '外部インタフェース一覧(計算用)'!$C:$G, 2, FALSE)</f>
        <v>old</v>
      </c>
      <c r="G240" s="56" t="str">
        <f>VLOOKUP($B240, '外部インタフェース一覧(計算用)'!$C:$G, 5, FALSE)</f>
        <v>NUTRITION_FEEDING_SWALLOWING_SCREENING_ASSESSMENT_MONITORING_2024_FORM_0100_2021</v>
      </c>
      <c r="H240" s="56" t="str">
        <f t="shared" si="21"/>
        <v>NUTRITION_FEEDING_SWALLOWING_SCREENING_ASSESSMENT_MONITORING_2024_FORM_0100_2021_issues_location_swallowing_function_old</v>
      </c>
      <c r="I240" s="134" t="str">
        <f t="shared" si="22"/>
        <v>経口維持加算(Ⅰ)又は(Ⅱ)を算定している場合は必須　摂食・嚥下の課題　検査結果や観察等を通して把握した課題の所在　嚥下機能</v>
      </c>
      <c r="J240" s="56" t="str">
        <f t="shared" si="23"/>
        <v>名称変更</v>
      </c>
      <c r="K240" s="33" t="str">
        <f>IF($F240="old", INDEX('外部インタフェース一覧(計算用)'!$B$5:$C$60, MATCH(summary!$B240, '外部インタフェース一覧(計算用)'!$C$5:$C$60, 0), 1), $B240)</f>
        <v>栄養・摂食嚥下情報</v>
      </c>
      <c r="L240" s="56">
        <f t="shared" si="27"/>
        <v>99</v>
      </c>
      <c r="M240" s="33" t="str">
        <f t="shared" si="24"/>
        <v>issues_location_swallowing_function</v>
      </c>
      <c r="N240" s="33" t="str">
        <f t="shared" si="25"/>
        <v>経口維持加算　Ⅰ・Ⅱを算定する場合　※施設のみ※　摂食・嚥下の課題　検査結果や観察等を通して把握した課題の所在　嚥下機能</v>
      </c>
      <c r="O240" s="33" t="str">
        <f t="shared" si="26"/>
        <v>経口維持加算(Ⅰ)又は(Ⅱ)を算定している場合は必須　摂食・嚥下の課題　検査結果や観察等を通して把握した課題の所在　嚥下機能</v>
      </c>
    </row>
    <row r="241" spans="1:15" ht="56.25" hidden="1">
      <c r="A241" s="56">
        <v>239</v>
      </c>
      <c r="B241" s="56" t="s">
        <v>461</v>
      </c>
      <c r="C241" s="56">
        <v>100</v>
      </c>
      <c r="D241" s="33" t="s">
        <v>624</v>
      </c>
      <c r="E241" s="134" t="s">
        <v>625</v>
      </c>
      <c r="F241" s="56" t="str">
        <f>VLOOKUP($B241, '外部インタフェース一覧(計算用)'!$C:$G, 2, FALSE)</f>
        <v>old</v>
      </c>
      <c r="G241" s="56" t="str">
        <f>VLOOKUP($B241, '外部インタフェース一覧(計算用)'!$C:$G, 5, FALSE)</f>
        <v>NUTRITION_FEEDING_SWALLOWING_SCREENING_ASSESSMENT_MONITORING_2024_FORM_0100_2021</v>
      </c>
      <c r="H241" s="56" t="str">
        <f t="shared" si="21"/>
        <v>NUTRITION_FEEDING_SWALLOWING_SCREENING_ASSESSMENT_MONITORING_2024_FORM_0100_2021_meals_observation_participants_doctor_old</v>
      </c>
      <c r="I241" s="134" t="str">
        <f t="shared" si="22"/>
        <v>経口維持加算(Ⅰ)又は(Ⅱ)を算定している場合は必須　食事の観察　参加者　医師</v>
      </c>
      <c r="J241" s="56" t="str">
        <f t="shared" si="23"/>
        <v>名称変更</v>
      </c>
      <c r="K241" s="33" t="str">
        <f>IF($F241="old", INDEX('外部インタフェース一覧(計算用)'!$B$5:$C$60, MATCH(summary!$B241, '外部インタフェース一覧(計算用)'!$C$5:$C$60, 0), 1), $B241)</f>
        <v>栄養・摂食嚥下情報</v>
      </c>
      <c r="L241" s="56">
        <f t="shared" si="27"/>
        <v>100</v>
      </c>
      <c r="M241" s="33" t="str">
        <f t="shared" si="24"/>
        <v>meals_observation_participants_doctor</v>
      </c>
      <c r="N241" s="33" t="str">
        <f t="shared" si="25"/>
        <v>経口維持加算　Ⅰ・Ⅱを算定する場合　※施設のみ※　食事の観察　参加者　食事の観察　参加者　医師　</v>
      </c>
      <c r="O241" s="33" t="str">
        <f t="shared" si="26"/>
        <v>経口維持加算(Ⅰ)又は(Ⅱ)を算定している場合は必須　食事の観察　参加者　医師</v>
      </c>
    </row>
    <row r="242" spans="1:15" ht="56.25" hidden="1">
      <c r="A242" s="56">
        <v>240</v>
      </c>
      <c r="B242" s="56" t="s">
        <v>461</v>
      </c>
      <c r="C242" s="56">
        <v>101</v>
      </c>
      <c r="D242" s="33" t="s">
        <v>626</v>
      </c>
      <c r="E242" s="134" t="s">
        <v>627</v>
      </c>
      <c r="F242" s="56" t="str">
        <f>VLOOKUP($B242, '外部インタフェース一覧(計算用)'!$C:$G, 2, FALSE)</f>
        <v>old</v>
      </c>
      <c r="G242" s="56" t="str">
        <f>VLOOKUP($B242, '外部インタフェース一覧(計算用)'!$C:$G, 5, FALSE)</f>
        <v>NUTRITION_FEEDING_SWALLOWING_SCREENING_ASSESSMENT_MONITORING_2024_FORM_0100_2021</v>
      </c>
      <c r="H242" s="56" t="str">
        <f t="shared" si="21"/>
        <v>NUTRITION_FEEDING_SWALLOWING_SCREENING_ASSESSMENT_MONITORING_2024_FORM_0100_2021_meals_observation_participants_dentist_old</v>
      </c>
      <c r="I242" s="134" t="str">
        <f t="shared" si="22"/>
        <v>経口維持加算(Ⅰ)又は(Ⅱ)を算定している場合は必須　食事の観察　参加者　歯科医師　</v>
      </c>
      <c r="J242" s="56" t="str">
        <f t="shared" si="23"/>
        <v>名称変更</v>
      </c>
      <c r="K242" s="33" t="str">
        <f>IF($F242="old", INDEX('外部インタフェース一覧(計算用)'!$B$5:$C$60, MATCH(summary!$B242, '外部インタフェース一覧(計算用)'!$C$5:$C$60, 0), 1), $B242)</f>
        <v>栄養・摂食嚥下情報</v>
      </c>
      <c r="L242" s="56">
        <f t="shared" si="27"/>
        <v>101</v>
      </c>
      <c r="M242" s="33" t="str">
        <f t="shared" si="24"/>
        <v>meals_observation_participants_dentist</v>
      </c>
      <c r="N242" s="33" t="str">
        <f t="shared" si="25"/>
        <v>経口維持加算　Ⅰ・Ⅱを算定する場合　※施設のみ※　食事の観察　参加者　食事の観察　参加者　歯科医師　</v>
      </c>
      <c r="O242" s="33" t="str">
        <f t="shared" si="26"/>
        <v>経口維持加算(Ⅰ)又は(Ⅱ)を算定している場合は必須　食事の観察　参加者　歯科医師　</v>
      </c>
    </row>
    <row r="243" spans="1:15" ht="56.25" hidden="1">
      <c r="A243" s="56">
        <v>241</v>
      </c>
      <c r="B243" s="56" t="s">
        <v>461</v>
      </c>
      <c r="C243" s="56">
        <v>102</v>
      </c>
      <c r="D243" s="33" t="s">
        <v>628</v>
      </c>
      <c r="E243" s="134" t="s">
        <v>629</v>
      </c>
      <c r="F243" s="56" t="str">
        <f>VLOOKUP($B243, '外部インタフェース一覧(計算用)'!$C:$G, 2, FALSE)</f>
        <v>old</v>
      </c>
      <c r="G243" s="56" t="str">
        <f>VLOOKUP($B243, '外部インタフェース一覧(計算用)'!$C:$G, 5, FALSE)</f>
        <v>NUTRITION_FEEDING_SWALLOWING_SCREENING_ASSESSMENT_MONITORING_2024_FORM_0100_2021</v>
      </c>
      <c r="H243" s="56" t="str">
        <f t="shared" si="21"/>
        <v>NUTRITION_FEEDING_SWALLOWING_SCREENING_ASSESSMENT_MONITORING_2024_FORM_0100_2021_meals_observation_participants_managerial_dietician_old</v>
      </c>
      <c r="I243" s="134" t="str">
        <f t="shared" si="22"/>
        <v>経口維持加算(Ⅰ)又は(Ⅱ)を算定している場合は必須　食事の観察　参加者　管理栄養士</v>
      </c>
      <c r="J243" s="56" t="str">
        <f t="shared" si="23"/>
        <v>名称変更</v>
      </c>
      <c r="K243" s="33" t="str">
        <f>IF($F243="old", INDEX('外部インタフェース一覧(計算用)'!$B$5:$C$60, MATCH(summary!$B243, '外部インタフェース一覧(計算用)'!$C$5:$C$60, 0), 1), $B243)</f>
        <v>栄養・摂食嚥下情報</v>
      </c>
      <c r="L243" s="56">
        <f t="shared" si="27"/>
        <v>102</v>
      </c>
      <c r="M243" s="33" t="str">
        <f t="shared" si="24"/>
        <v>meals_observation_participants_managerial_dietician</v>
      </c>
      <c r="N243" s="33" t="str">
        <f t="shared" si="25"/>
        <v>経口維持加算　Ⅰ・Ⅱを算定する場合　※施設のみ※　食事の観察　参加者　管理栄養士</v>
      </c>
      <c r="O243" s="33" t="str">
        <f t="shared" si="26"/>
        <v>経口維持加算(Ⅰ)又は(Ⅱ)を算定している場合は必須　食事の観察　参加者　管理栄養士</v>
      </c>
    </row>
    <row r="244" spans="1:15" ht="56.25" hidden="1">
      <c r="A244" s="56">
        <v>242</v>
      </c>
      <c r="B244" s="56" t="s">
        <v>461</v>
      </c>
      <c r="C244" s="56">
        <v>103</v>
      </c>
      <c r="D244" s="33" t="s">
        <v>630</v>
      </c>
      <c r="E244" s="134" t="s">
        <v>631</v>
      </c>
      <c r="F244" s="56" t="str">
        <f>VLOOKUP($B244, '外部インタフェース一覧(計算用)'!$C:$G, 2, FALSE)</f>
        <v>old</v>
      </c>
      <c r="G244" s="56" t="str">
        <f>VLOOKUP($B244, '外部インタフェース一覧(計算用)'!$C:$G, 5, FALSE)</f>
        <v>NUTRITION_FEEDING_SWALLOWING_SCREENING_ASSESSMENT_MONITORING_2024_FORM_0100_2021</v>
      </c>
      <c r="H244" s="56" t="str">
        <f t="shared" si="21"/>
        <v>NUTRITION_FEEDING_SWALLOWING_SCREENING_ASSESSMENT_MONITORING_2024_FORM_0100_2021_meals_observation_participants_dietician_old</v>
      </c>
      <c r="I244" s="134" t="str">
        <f t="shared" si="22"/>
        <v>経口維持加算(Ⅰ)又は(Ⅱ)を算定している場合は必須　食事の観察　参加者　栄養士</v>
      </c>
      <c r="J244" s="56" t="str">
        <f t="shared" si="23"/>
        <v>名称変更</v>
      </c>
      <c r="K244" s="33" t="str">
        <f>IF($F244="old", INDEX('外部インタフェース一覧(計算用)'!$B$5:$C$60, MATCH(summary!$B244, '外部インタフェース一覧(計算用)'!$C$5:$C$60, 0), 1), $B244)</f>
        <v>栄養・摂食嚥下情報</v>
      </c>
      <c r="L244" s="56">
        <f t="shared" si="27"/>
        <v>103</v>
      </c>
      <c r="M244" s="33" t="str">
        <f t="shared" si="24"/>
        <v>meals_observation_participants_dietician</v>
      </c>
      <c r="N244" s="33" t="str">
        <f t="shared" si="25"/>
        <v>経口維持加算　Ⅰ・Ⅱを算定する場合　※施設のみ※　食事の観察　参加者　栄養士</v>
      </c>
      <c r="O244" s="33" t="str">
        <f t="shared" si="26"/>
        <v>経口維持加算(Ⅰ)又は(Ⅱ)を算定している場合は必須　食事の観察　参加者　栄養士</v>
      </c>
    </row>
    <row r="245" spans="1:15" ht="56.25" hidden="1">
      <c r="A245" s="56">
        <v>243</v>
      </c>
      <c r="B245" s="56" t="s">
        <v>461</v>
      </c>
      <c r="C245" s="56">
        <v>104</v>
      </c>
      <c r="D245" s="33" t="s">
        <v>632</v>
      </c>
      <c r="E245" s="134" t="s">
        <v>633</v>
      </c>
      <c r="F245" s="56" t="str">
        <f>VLOOKUP($B245, '外部インタフェース一覧(計算用)'!$C:$G, 2, FALSE)</f>
        <v>old</v>
      </c>
      <c r="G245" s="56" t="str">
        <f>VLOOKUP($B245, '外部インタフェース一覧(計算用)'!$C:$G, 5, FALSE)</f>
        <v>NUTRITION_FEEDING_SWALLOWING_SCREENING_ASSESSMENT_MONITORING_2024_FORM_0100_2021</v>
      </c>
      <c r="H245" s="56" t="str">
        <f t="shared" si="21"/>
        <v>NUTRITION_FEEDING_SWALLOWING_SCREENING_ASSESSMENT_MONITORING_2024_FORM_0100_2021_meals_observation_participants_dental_hygienist_old</v>
      </c>
      <c r="I245" s="134" t="str">
        <f t="shared" si="22"/>
        <v>経口維持加算(Ⅰ)又は(Ⅱ)を算定している場合は必須　食事の観察　参加者　歯科衛生士</v>
      </c>
      <c r="J245" s="56" t="str">
        <f t="shared" si="23"/>
        <v>名称変更</v>
      </c>
      <c r="K245" s="33" t="str">
        <f>IF($F245="old", INDEX('外部インタフェース一覧(計算用)'!$B$5:$C$60, MATCH(summary!$B245, '外部インタフェース一覧(計算用)'!$C$5:$C$60, 0), 1), $B245)</f>
        <v>栄養・摂食嚥下情報</v>
      </c>
      <c r="L245" s="56">
        <f t="shared" si="27"/>
        <v>104</v>
      </c>
      <c r="M245" s="33" t="str">
        <f t="shared" si="24"/>
        <v>meals_observation_participants_dental_hygienist</v>
      </c>
      <c r="N245" s="33" t="str">
        <f t="shared" si="25"/>
        <v>経口維持加算　Ⅰ・Ⅱを算定する場合　※施設のみ※　食事の観察　参加者　歯科衛生士　</v>
      </c>
      <c r="O245" s="33" t="str">
        <f t="shared" si="26"/>
        <v>経口維持加算(Ⅰ)又は(Ⅱ)を算定している場合は必須　食事の観察　参加者　歯科衛生士</v>
      </c>
    </row>
    <row r="246" spans="1:15" ht="56.25" hidden="1">
      <c r="A246" s="56">
        <v>244</v>
      </c>
      <c r="B246" s="56" t="s">
        <v>461</v>
      </c>
      <c r="C246" s="56">
        <v>105</v>
      </c>
      <c r="D246" s="33" t="s">
        <v>634</v>
      </c>
      <c r="E246" s="134" t="s">
        <v>635</v>
      </c>
      <c r="F246" s="56" t="str">
        <f>VLOOKUP($B246, '外部インタフェース一覧(計算用)'!$C:$G, 2, FALSE)</f>
        <v>old</v>
      </c>
      <c r="G246" s="56" t="str">
        <f>VLOOKUP($B246, '外部インタフェース一覧(計算用)'!$C:$G, 5, FALSE)</f>
        <v>NUTRITION_FEEDING_SWALLOWING_SCREENING_ASSESSMENT_MONITORING_2024_FORM_0100_2021</v>
      </c>
      <c r="H246" s="56" t="str">
        <f t="shared" si="21"/>
        <v>NUTRITION_FEEDING_SWALLOWING_SCREENING_ASSESSMENT_MONITORING_2024_FORM_0100_2021_meals_observation_participants_hearing_therapist_old</v>
      </c>
      <c r="I246" s="134" t="str">
        <f t="shared" si="22"/>
        <v>経口維持加算(Ⅰ)又は(Ⅱ)を算定している場合は必須　食事の観察　参加者　言語聴覚士</v>
      </c>
      <c r="J246" s="56" t="str">
        <f t="shared" si="23"/>
        <v>名称変更</v>
      </c>
      <c r="K246" s="33" t="str">
        <f>IF($F246="old", INDEX('外部インタフェース一覧(計算用)'!$B$5:$C$60, MATCH(summary!$B246, '外部インタフェース一覧(計算用)'!$C$5:$C$60, 0), 1), $B246)</f>
        <v>栄養・摂食嚥下情報</v>
      </c>
      <c r="L246" s="56">
        <f t="shared" si="27"/>
        <v>105</v>
      </c>
      <c r="M246" s="33" t="str">
        <f t="shared" si="24"/>
        <v>meals_observation_participants_hearing_therapist</v>
      </c>
      <c r="N246" s="33" t="str">
        <f t="shared" si="25"/>
        <v>経口維持加算　Ⅰ・Ⅱを算定する場合　※施設のみ※　食事の観察　参加者　言語聴覚士　</v>
      </c>
      <c r="O246" s="33" t="str">
        <f t="shared" si="26"/>
        <v>経口維持加算(Ⅰ)又は(Ⅱ)を算定している場合は必須　食事の観察　参加者　言語聴覚士</v>
      </c>
    </row>
    <row r="247" spans="1:15" ht="56.25" hidden="1">
      <c r="A247" s="56">
        <v>245</v>
      </c>
      <c r="B247" s="56" t="s">
        <v>461</v>
      </c>
      <c r="C247" s="56">
        <v>106</v>
      </c>
      <c r="D247" s="33" t="s">
        <v>636</v>
      </c>
      <c r="E247" s="134" t="s">
        <v>637</v>
      </c>
      <c r="F247" s="56" t="str">
        <f>VLOOKUP($B247, '外部インタフェース一覧(計算用)'!$C:$G, 2, FALSE)</f>
        <v>old</v>
      </c>
      <c r="G247" s="56" t="str">
        <f>VLOOKUP($B247, '外部インタフェース一覧(計算用)'!$C:$G, 5, FALSE)</f>
        <v>NUTRITION_FEEDING_SWALLOWING_SCREENING_ASSESSMENT_MONITORING_2024_FORM_0100_2021</v>
      </c>
      <c r="H247" s="56" t="str">
        <f t="shared" si="21"/>
        <v>NUTRITION_FEEDING_SWALLOWING_SCREENING_ASSESSMENT_MONITORING_2024_FORM_0100_2021_meals_observation_participants_occupational_therapist_old</v>
      </c>
      <c r="I247" s="134" t="str">
        <f t="shared" si="22"/>
        <v>経口維持加算(Ⅰ)又は(Ⅱ)を算定している場合は必須　食事の観察　参加者　作業療法士　</v>
      </c>
      <c r="J247" s="56" t="str">
        <f t="shared" si="23"/>
        <v>名称変更</v>
      </c>
      <c r="K247" s="33" t="str">
        <f>IF($F247="old", INDEX('外部インタフェース一覧(計算用)'!$B$5:$C$60, MATCH(summary!$B247, '外部インタフェース一覧(計算用)'!$C$5:$C$60, 0), 1), $B247)</f>
        <v>栄養・摂食嚥下情報</v>
      </c>
      <c r="L247" s="56">
        <f t="shared" si="27"/>
        <v>106</v>
      </c>
      <c r="M247" s="33" t="str">
        <f t="shared" si="24"/>
        <v>meals_observation_participants_occupational_therapist</v>
      </c>
      <c r="N247" s="33" t="str">
        <f t="shared" si="25"/>
        <v>経口維持加算　Ⅰ・Ⅱを算定する場合　※施設のみ※　食事の観察　参加者　作業療法士　</v>
      </c>
      <c r="O247" s="33" t="str">
        <f t="shared" si="26"/>
        <v>経口維持加算(Ⅰ)又は(Ⅱ)を算定している場合は必須　食事の観察　参加者　作業療法士　</v>
      </c>
    </row>
    <row r="248" spans="1:15" ht="56.25" hidden="1">
      <c r="A248" s="56">
        <v>246</v>
      </c>
      <c r="B248" s="56" t="s">
        <v>461</v>
      </c>
      <c r="C248" s="56">
        <v>107</v>
      </c>
      <c r="D248" s="33" t="s">
        <v>638</v>
      </c>
      <c r="E248" s="134" t="s">
        <v>639</v>
      </c>
      <c r="F248" s="56" t="str">
        <f>VLOOKUP($B248, '外部インタフェース一覧(計算用)'!$C:$G, 2, FALSE)</f>
        <v>old</v>
      </c>
      <c r="G248" s="56" t="str">
        <f>VLOOKUP($B248, '外部インタフェース一覧(計算用)'!$C:$G, 5, FALSE)</f>
        <v>NUTRITION_FEEDING_SWALLOWING_SCREENING_ASSESSMENT_MONITORING_2024_FORM_0100_2021</v>
      </c>
      <c r="H248" s="56" t="str">
        <f t="shared" si="21"/>
        <v>NUTRITION_FEEDING_SWALLOWING_SCREENING_ASSESSMENT_MONITORING_2024_FORM_0100_2021_meals_observation_participants_physical_therapist_old</v>
      </c>
      <c r="I248" s="134" t="str">
        <f t="shared" si="22"/>
        <v>経口維持加算(Ⅰ)又は(Ⅱ)を算定している場合は必須　食事の観察　参加者　理学療法士</v>
      </c>
      <c r="J248" s="56" t="str">
        <f t="shared" si="23"/>
        <v>名称変更</v>
      </c>
      <c r="K248" s="33" t="str">
        <f>IF($F248="old", INDEX('外部インタフェース一覧(計算用)'!$B$5:$C$60, MATCH(summary!$B248, '外部インタフェース一覧(計算用)'!$C$5:$C$60, 0), 1), $B248)</f>
        <v>栄養・摂食嚥下情報</v>
      </c>
      <c r="L248" s="56">
        <f t="shared" si="27"/>
        <v>107</v>
      </c>
      <c r="M248" s="33" t="str">
        <f t="shared" si="24"/>
        <v>meals_observation_participants_physical_therapist</v>
      </c>
      <c r="N248" s="33" t="str">
        <f t="shared" si="25"/>
        <v>経口維持加算　Ⅰ・Ⅱを算定する場合　※施設のみ※　食事の観察　参加者　理学療法士　</v>
      </c>
      <c r="O248" s="33" t="str">
        <f t="shared" si="26"/>
        <v>経口維持加算(Ⅰ)又は(Ⅱ)を算定している場合は必須　食事の観察　参加者　理学療法士</v>
      </c>
    </row>
    <row r="249" spans="1:15" ht="56.25" hidden="1">
      <c r="A249" s="56">
        <v>247</v>
      </c>
      <c r="B249" s="56" t="s">
        <v>461</v>
      </c>
      <c r="C249" s="56">
        <v>108</v>
      </c>
      <c r="D249" s="33" t="s">
        <v>640</v>
      </c>
      <c r="E249" s="134" t="s">
        <v>641</v>
      </c>
      <c r="F249" s="56" t="str">
        <f>VLOOKUP($B249, '外部インタフェース一覧(計算用)'!$C:$G, 2, FALSE)</f>
        <v>old</v>
      </c>
      <c r="G249" s="56" t="str">
        <f>VLOOKUP($B249, '外部インタフェース一覧(計算用)'!$C:$G, 5, FALSE)</f>
        <v>NUTRITION_FEEDING_SWALLOWING_SCREENING_ASSESSMENT_MONITORING_2024_FORM_0100_2021</v>
      </c>
      <c r="H249" s="56" t="str">
        <f t="shared" si="21"/>
        <v>NUTRITION_FEEDING_SWALLOWING_SCREENING_ASSESSMENT_MONITORING_2024_FORM_0100_2021_meals_observation_participants_nursing_staff_old</v>
      </c>
      <c r="I249" s="134" t="str">
        <f t="shared" si="22"/>
        <v>経口維持加算(Ⅰ)又は(Ⅱ)を算定している場合は必須　食事の観察　参加者　看護職員</v>
      </c>
      <c r="J249" s="56" t="str">
        <f t="shared" si="23"/>
        <v>名称変更</v>
      </c>
      <c r="K249" s="33" t="str">
        <f>IF($F249="old", INDEX('外部インタフェース一覧(計算用)'!$B$5:$C$60, MATCH(summary!$B249, '外部インタフェース一覧(計算用)'!$C$5:$C$60, 0), 1), $B249)</f>
        <v>栄養・摂食嚥下情報</v>
      </c>
      <c r="L249" s="56">
        <f t="shared" si="27"/>
        <v>108</v>
      </c>
      <c r="M249" s="33" t="str">
        <f t="shared" si="24"/>
        <v>meals_observation_participants_nursing_staff</v>
      </c>
      <c r="N249" s="33" t="str">
        <f t="shared" si="25"/>
        <v>経口維持加算　Ⅰ・Ⅱを算定する場合　※施設のみ※　食事の観察　参加者　看護職員　</v>
      </c>
      <c r="O249" s="33" t="str">
        <f t="shared" si="26"/>
        <v>経口維持加算(Ⅰ)又は(Ⅱ)を算定している場合は必須　食事の観察　参加者　看護職員</v>
      </c>
    </row>
    <row r="250" spans="1:15" ht="56.25" hidden="1">
      <c r="A250" s="56">
        <v>248</v>
      </c>
      <c r="B250" s="56" t="s">
        <v>461</v>
      </c>
      <c r="C250" s="56">
        <v>109</v>
      </c>
      <c r="D250" s="33" t="s">
        <v>642</v>
      </c>
      <c r="E250" s="134" t="s">
        <v>643</v>
      </c>
      <c r="F250" s="56" t="str">
        <f>VLOOKUP($B250, '外部インタフェース一覧(計算用)'!$C:$G, 2, FALSE)</f>
        <v>old</v>
      </c>
      <c r="G250" s="56" t="str">
        <f>VLOOKUP($B250, '外部インタフェース一覧(計算用)'!$C:$G, 5, FALSE)</f>
        <v>NUTRITION_FEEDING_SWALLOWING_SCREENING_ASSESSMENT_MONITORING_2024_FORM_0100_2021</v>
      </c>
      <c r="H250" s="56" t="str">
        <f t="shared" si="21"/>
        <v>NUTRITION_FEEDING_SWALLOWING_SCREENING_ASSESSMENT_MONITORING_2024_FORM_0100_2021_meals_observation_participants_nursing_care_staff_old</v>
      </c>
      <c r="I250" s="134" t="str">
        <f t="shared" si="22"/>
        <v>経口維持加算(Ⅰ)又は(Ⅱ)を算定している場合は必須　食事の観察　参加者　介護職員</v>
      </c>
      <c r="J250" s="56" t="str">
        <f t="shared" si="23"/>
        <v>名称変更</v>
      </c>
      <c r="K250" s="33" t="str">
        <f>IF($F250="old", INDEX('外部インタフェース一覧(計算用)'!$B$5:$C$60, MATCH(summary!$B250, '外部インタフェース一覧(計算用)'!$C$5:$C$60, 0), 1), $B250)</f>
        <v>栄養・摂食嚥下情報</v>
      </c>
      <c r="L250" s="56">
        <f t="shared" si="27"/>
        <v>109</v>
      </c>
      <c r="M250" s="33" t="str">
        <f t="shared" si="24"/>
        <v>meals_observation_participants_nursing_care_staff</v>
      </c>
      <c r="N250" s="33" t="str">
        <f t="shared" si="25"/>
        <v>経口維持加算　Ⅰ・Ⅱを算定する場合　※施設のみ※　食事の観察　参加者　介護職員　</v>
      </c>
      <c r="O250" s="33" t="str">
        <f t="shared" si="26"/>
        <v>経口維持加算(Ⅰ)又は(Ⅱ)を算定している場合は必須　食事の観察　参加者　介護職員</v>
      </c>
    </row>
    <row r="251" spans="1:15" ht="56.25" hidden="1">
      <c r="A251" s="56">
        <v>249</v>
      </c>
      <c r="B251" s="56" t="s">
        <v>461</v>
      </c>
      <c r="C251" s="56">
        <v>110</v>
      </c>
      <c r="D251" s="33" t="s">
        <v>644</v>
      </c>
      <c r="E251" s="134" t="s">
        <v>645</v>
      </c>
      <c r="F251" s="56" t="str">
        <f>VLOOKUP($B251, '外部インタフェース一覧(計算用)'!$C:$G, 2, FALSE)</f>
        <v>old</v>
      </c>
      <c r="G251" s="56" t="str">
        <f>VLOOKUP($B251, '外部インタフェース一覧(計算用)'!$C:$G, 5, FALSE)</f>
        <v>NUTRITION_FEEDING_SWALLOWING_SCREENING_ASSESSMENT_MONITORING_2024_FORM_0100_2021</v>
      </c>
      <c r="H251" s="56" t="str">
        <f t="shared" si="21"/>
        <v>NUTRITION_FEEDING_SWALLOWING_SCREENING_ASSESSMENT_MONITORING_2024_FORM_0100_2021_meals_observation_participants_care_support_specialist_old</v>
      </c>
      <c r="I251" s="134" t="str">
        <f t="shared" si="22"/>
        <v>経口維持加算(Ⅰ)又は(Ⅱ)を算定している場合は必須　食事の観察　参加者　介護支援専門員</v>
      </c>
      <c r="J251" s="56" t="str">
        <f t="shared" si="23"/>
        <v>名称変更</v>
      </c>
      <c r="K251" s="33" t="str">
        <f>IF($F251="old", INDEX('外部インタフェース一覧(計算用)'!$B$5:$C$60, MATCH(summary!$B251, '外部インタフェース一覧(計算用)'!$C$5:$C$60, 0), 1), $B251)</f>
        <v>栄養・摂食嚥下情報</v>
      </c>
      <c r="L251" s="56">
        <f t="shared" si="27"/>
        <v>110</v>
      </c>
      <c r="M251" s="33" t="str">
        <f t="shared" si="24"/>
        <v>meals_observation_participants_care_support_specialist</v>
      </c>
      <c r="N251" s="33" t="str">
        <f t="shared" si="25"/>
        <v>経口維持加算　Ⅰ・Ⅱを算定する場合　※施設のみ※　食事の観察　参加者　介護支援専門員</v>
      </c>
      <c r="O251" s="33" t="str">
        <f t="shared" si="26"/>
        <v>経口維持加算(Ⅰ)又は(Ⅱ)を算定している場合は必須　食事の観察　参加者　介護支援専門員</v>
      </c>
    </row>
    <row r="252" spans="1:15" ht="56.25" hidden="1">
      <c r="A252" s="56">
        <v>250</v>
      </c>
      <c r="B252" s="56" t="s">
        <v>461</v>
      </c>
      <c r="C252" s="56">
        <v>111</v>
      </c>
      <c r="D252" s="33" t="s">
        <v>646</v>
      </c>
      <c r="E252" s="134" t="s">
        <v>647</v>
      </c>
      <c r="F252" s="56" t="str">
        <f>VLOOKUP($B252, '外部インタフェース一覧(計算用)'!$C:$G, 2, FALSE)</f>
        <v>old</v>
      </c>
      <c r="G252" s="56" t="str">
        <f>VLOOKUP($B252, '外部インタフェース一覧(計算用)'!$C:$G, 5, FALSE)</f>
        <v>NUTRITION_FEEDING_SWALLOWING_SCREENING_ASSESSMENT_MONITORING_2024_FORM_0100_2021</v>
      </c>
      <c r="H252" s="56" t="str">
        <f t="shared" si="21"/>
        <v>NUTRITION_FEEDING_SWALLOWING_SCREENING_ASSESSMENT_MONITORING_2024_FORM_0100_2021_meals_observation_date_old</v>
      </c>
      <c r="I252" s="134" t="str">
        <f t="shared" si="22"/>
        <v>経口維持加算(Ⅰ)又は(Ⅱ)を算定している場合は必須　食事の観察　参加者　実施日</v>
      </c>
      <c r="J252" s="56" t="str">
        <f t="shared" si="23"/>
        <v>名称変更</v>
      </c>
      <c r="K252" s="33" t="str">
        <f>IF($F252="old", INDEX('外部インタフェース一覧(計算用)'!$B$5:$C$60, MATCH(summary!$B252, '外部インタフェース一覧(計算用)'!$C$5:$C$60, 0), 1), $B252)</f>
        <v>栄養・摂食嚥下情報</v>
      </c>
      <c r="L252" s="56">
        <f t="shared" si="27"/>
        <v>111</v>
      </c>
      <c r="M252" s="33" t="str">
        <f t="shared" si="24"/>
        <v>meals_observation_date</v>
      </c>
      <c r="N252" s="33" t="str">
        <f t="shared" si="25"/>
        <v>経口維持加算　Ⅰ・Ⅱを算定する場合　※施設のみ※　食事の観察　食事の観察の実施日</v>
      </c>
      <c r="O252" s="33" t="str">
        <f t="shared" si="26"/>
        <v>経口維持加算(Ⅰ)又は(Ⅱ)を算定している場合は必須　食事の観察　参加者　実施日</v>
      </c>
    </row>
    <row r="253" spans="1:15" ht="56.25" hidden="1">
      <c r="A253" s="56">
        <v>251</v>
      </c>
      <c r="B253" s="56" t="s">
        <v>461</v>
      </c>
      <c r="C253" s="56">
        <v>112</v>
      </c>
      <c r="D253" s="33" t="s">
        <v>648</v>
      </c>
      <c r="E253" s="134" t="s">
        <v>649</v>
      </c>
      <c r="F253" s="56" t="str">
        <f>VLOOKUP($B253, '外部インタフェース一覧(計算用)'!$C:$G, 2, FALSE)</f>
        <v>old</v>
      </c>
      <c r="G253" s="56" t="str">
        <f>VLOOKUP($B253, '外部インタフェース一覧(計算用)'!$C:$G, 5, FALSE)</f>
        <v>NUTRITION_FEEDING_SWALLOWING_SCREENING_ASSESSMENT_MONITORING_2024_FORM_0100_2021</v>
      </c>
      <c r="H253" s="56" t="str">
        <f t="shared" si="21"/>
        <v>NUTRITION_FEEDING_SWALLOWING_SCREENING_ASSESSMENT_MONITORING_2024_FORM_0100_2021_meeting_participants_doctor_old</v>
      </c>
      <c r="I253" s="134" t="str">
        <f t="shared" si="22"/>
        <v>経口維持加算(Ⅰ)又は(Ⅱ)を算定している場合は必須　多職種会議　参加者　医師</v>
      </c>
      <c r="J253" s="56" t="str">
        <f t="shared" si="23"/>
        <v>名称変更</v>
      </c>
      <c r="K253" s="33" t="str">
        <f>IF($F253="old", INDEX('外部インタフェース一覧(計算用)'!$B$5:$C$60, MATCH(summary!$B253, '外部インタフェース一覧(計算用)'!$C$5:$C$60, 0), 1), $B253)</f>
        <v>栄養・摂食嚥下情報</v>
      </c>
      <c r="L253" s="56">
        <f t="shared" si="27"/>
        <v>112</v>
      </c>
      <c r="M253" s="33" t="str">
        <f t="shared" si="24"/>
        <v>meeting_participants_doctor</v>
      </c>
      <c r="N253" s="33" t="str">
        <f t="shared" si="25"/>
        <v>経口維持加算　Ⅰ・Ⅱを算定する場合　※施設のみ※　多職種会議　参加者　医師　</v>
      </c>
      <c r="O253" s="33" t="str">
        <f t="shared" si="26"/>
        <v>経口維持加算(Ⅰ)又は(Ⅱ)を算定している場合は必須　多職種会議　参加者　医師</v>
      </c>
    </row>
    <row r="254" spans="1:15" ht="56.25" hidden="1">
      <c r="A254" s="56">
        <v>252</v>
      </c>
      <c r="B254" s="56" t="s">
        <v>461</v>
      </c>
      <c r="C254" s="56">
        <v>113</v>
      </c>
      <c r="D254" s="33" t="s">
        <v>650</v>
      </c>
      <c r="E254" s="134" t="s">
        <v>651</v>
      </c>
      <c r="F254" s="56" t="str">
        <f>VLOOKUP($B254, '外部インタフェース一覧(計算用)'!$C:$G, 2, FALSE)</f>
        <v>old</v>
      </c>
      <c r="G254" s="56" t="str">
        <f>VLOOKUP($B254, '外部インタフェース一覧(計算用)'!$C:$G, 5, FALSE)</f>
        <v>NUTRITION_FEEDING_SWALLOWING_SCREENING_ASSESSMENT_MONITORING_2024_FORM_0100_2021</v>
      </c>
      <c r="H254" s="56" t="str">
        <f t="shared" si="21"/>
        <v>NUTRITION_FEEDING_SWALLOWING_SCREENING_ASSESSMENT_MONITORING_2024_FORM_0100_2021_meeting_participants_dentist_old</v>
      </c>
      <c r="I254" s="134" t="str">
        <f t="shared" si="22"/>
        <v>経口維持加算(Ⅰ)又は(Ⅱ)を算定している場合は必須　多職種会議　参加者　歯科医師</v>
      </c>
      <c r="J254" s="56" t="str">
        <f t="shared" si="23"/>
        <v>名称変更</v>
      </c>
      <c r="K254" s="33" t="str">
        <f>IF($F254="old", INDEX('外部インタフェース一覧(計算用)'!$B$5:$C$60, MATCH(summary!$B254, '外部インタフェース一覧(計算用)'!$C$5:$C$60, 0), 1), $B254)</f>
        <v>栄養・摂食嚥下情報</v>
      </c>
      <c r="L254" s="56">
        <f t="shared" si="27"/>
        <v>113</v>
      </c>
      <c r="M254" s="33" t="str">
        <f t="shared" si="24"/>
        <v>meeting_participants_dentist</v>
      </c>
      <c r="N254" s="33" t="str">
        <f t="shared" si="25"/>
        <v>経口維持加算　Ⅰ・Ⅱを算定する場合　※施設のみ※　多職種会議　参加者　歯科医師　</v>
      </c>
      <c r="O254" s="33" t="str">
        <f t="shared" si="26"/>
        <v>経口維持加算(Ⅰ)又は(Ⅱ)を算定している場合は必須　多職種会議　参加者　歯科医師</v>
      </c>
    </row>
    <row r="255" spans="1:15" ht="56.25" hidden="1">
      <c r="A255" s="56">
        <v>253</v>
      </c>
      <c r="B255" s="56" t="s">
        <v>461</v>
      </c>
      <c r="C255" s="56">
        <v>114</v>
      </c>
      <c r="D255" s="33" t="s">
        <v>652</v>
      </c>
      <c r="E255" s="134" t="s">
        <v>653</v>
      </c>
      <c r="F255" s="56" t="str">
        <f>VLOOKUP($B255, '外部インタフェース一覧(計算用)'!$C:$G, 2, FALSE)</f>
        <v>old</v>
      </c>
      <c r="G255" s="56" t="str">
        <f>VLOOKUP($B255, '外部インタフェース一覧(計算用)'!$C:$G, 5, FALSE)</f>
        <v>NUTRITION_FEEDING_SWALLOWING_SCREENING_ASSESSMENT_MONITORING_2024_FORM_0100_2021</v>
      </c>
      <c r="H255" s="56" t="str">
        <f t="shared" si="21"/>
        <v>NUTRITION_FEEDING_SWALLOWING_SCREENING_ASSESSMENT_MONITORING_2024_FORM_0100_2021_meeting_participants_managerial_dietician_old</v>
      </c>
      <c r="I255" s="134" t="str">
        <f t="shared" si="22"/>
        <v>経口維持加算(Ⅰ)又は(Ⅱ)を算定している場合は必須　多職種会議　参加者　管理栄養士</v>
      </c>
      <c r="J255" s="56" t="str">
        <f t="shared" si="23"/>
        <v>名称変更</v>
      </c>
      <c r="K255" s="33" t="str">
        <f>IF($F255="old", INDEX('外部インタフェース一覧(計算用)'!$B$5:$C$60, MATCH(summary!$B255, '外部インタフェース一覧(計算用)'!$C$5:$C$60, 0), 1), $B255)</f>
        <v>栄養・摂食嚥下情報</v>
      </c>
      <c r="L255" s="56">
        <f t="shared" si="27"/>
        <v>114</v>
      </c>
      <c r="M255" s="33" t="str">
        <f t="shared" si="24"/>
        <v>meeting_participants_managerial_dietician</v>
      </c>
      <c r="N255" s="33" t="str">
        <f t="shared" si="25"/>
        <v>経口維持加算　Ⅰ・Ⅱを算定する場合　※施設のみ※　多職種会議　参加者　管理栄養士　</v>
      </c>
      <c r="O255" s="33" t="str">
        <f t="shared" si="26"/>
        <v>経口維持加算(Ⅰ)又は(Ⅱ)を算定している場合は必須　多職種会議　参加者　管理栄養士</v>
      </c>
    </row>
    <row r="256" spans="1:15" ht="56.25" hidden="1">
      <c r="A256" s="56">
        <v>254</v>
      </c>
      <c r="B256" s="56" t="s">
        <v>461</v>
      </c>
      <c r="C256" s="56">
        <v>115</v>
      </c>
      <c r="D256" s="33" t="s">
        <v>654</v>
      </c>
      <c r="E256" s="134" t="s">
        <v>655</v>
      </c>
      <c r="F256" s="56" t="str">
        <f>VLOOKUP($B256, '外部インタフェース一覧(計算用)'!$C:$G, 2, FALSE)</f>
        <v>old</v>
      </c>
      <c r="G256" s="56" t="str">
        <f>VLOOKUP($B256, '外部インタフェース一覧(計算用)'!$C:$G, 5, FALSE)</f>
        <v>NUTRITION_FEEDING_SWALLOWING_SCREENING_ASSESSMENT_MONITORING_2024_FORM_0100_2021</v>
      </c>
      <c r="H256" s="56" t="str">
        <f t="shared" si="21"/>
        <v>NUTRITION_FEEDING_SWALLOWING_SCREENING_ASSESSMENT_MONITORING_2024_FORM_0100_2021_meeting_participants_dietician_old</v>
      </c>
      <c r="I256" s="134" t="str">
        <f t="shared" si="22"/>
        <v>経口維持加算(Ⅰ)又は(Ⅱ)を算定している場合は必須　多職種会議　参加者　栄養士</v>
      </c>
      <c r="J256" s="56" t="str">
        <f t="shared" si="23"/>
        <v>名称変更</v>
      </c>
      <c r="K256" s="33" t="str">
        <f>IF($F256="old", INDEX('外部インタフェース一覧(計算用)'!$B$5:$C$60, MATCH(summary!$B256, '外部インタフェース一覧(計算用)'!$C$5:$C$60, 0), 1), $B256)</f>
        <v>栄養・摂食嚥下情報</v>
      </c>
      <c r="L256" s="56">
        <f t="shared" si="27"/>
        <v>115</v>
      </c>
      <c r="M256" s="33" t="str">
        <f t="shared" si="24"/>
        <v>meeting_participants_dietician</v>
      </c>
      <c r="N256" s="33" t="str">
        <f t="shared" si="25"/>
        <v>経口維持加算　Ⅰ・Ⅱを算定する場合　※施設のみ※　多職種会議　参加者　栄養士</v>
      </c>
      <c r="O256" s="33" t="str">
        <f t="shared" si="26"/>
        <v>経口維持加算(Ⅰ)又は(Ⅱ)を算定している場合は必須　多職種会議　参加者　栄養士</v>
      </c>
    </row>
    <row r="257" spans="1:15" ht="56.25" hidden="1">
      <c r="A257" s="56">
        <v>255</v>
      </c>
      <c r="B257" s="56" t="s">
        <v>461</v>
      </c>
      <c r="C257" s="56">
        <v>116</v>
      </c>
      <c r="D257" s="33" t="s">
        <v>656</v>
      </c>
      <c r="E257" s="134" t="s">
        <v>657</v>
      </c>
      <c r="F257" s="56" t="str">
        <f>VLOOKUP($B257, '外部インタフェース一覧(計算用)'!$C:$G, 2, FALSE)</f>
        <v>old</v>
      </c>
      <c r="G257" s="56" t="str">
        <f>VLOOKUP($B257, '外部インタフェース一覧(計算用)'!$C:$G, 5, FALSE)</f>
        <v>NUTRITION_FEEDING_SWALLOWING_SCREENING_ASSESSMENT_MONITORING_2024_FORM_0100_2021</v>
      </c>
      <c r="H257" s="56" t="str">
        <f t="shared" si="21"/>
        <v>NUTRITION_FEEDING_SWALLOWING_SCREENING_ASSESSMENT_MONITORING_2024_FORM_0100_2021_meeting_participants_dental_hygienist_old</v>
      </c>
      <c r="I257" s="134" t="str">
        <f t="shared" si="22"/>
        <v>経口維持加算(Ⅰ)又は(Ⅱ)を算定している場合は必須　多職種会議　参加者　歯科衛生士</v>
      </c>
      <c r="J257" s="56" t="str">
        <f t="shared" si="23"/>
        <v>名称変更</v>
      </c>
      <c r="K257" s="33" t="str">
        <f>IF($F257="old", INDEX('外部インタフェース一覧(計算用)'!$B$5:$C$60, MATCH(summary!$B257, '外部インタフェース一覧(計算用)'!$C$5:$C$60, 0), 1), $B257)</f>
        <v>栄養・摂食嚥下情報</v>
      </c>
      <c r="L257" s="56">
        <f t="shared" si="27"/>
        <v>116</v>
      </c>
      <c r="M257" s="33" t="str">
        <f t="shared" si="24"/>
        <v>meeting_participants_dental_hygienist</v>
      </c>
      <c r="N257" s="33" t="str">
        <f t="shared" si="25"/>
        <v>経口維持加算　Ⅰ・Ⅱを算定する場合　※施設のみ※　多職種会議　参加者　歯科衛生士　</v>
      </c>
      <c r="O257" s="33" t="str">
        <f t="shared" si="26"/>
        <v>経口維持加算(Ⅰ)又は(Ⅱ)を算定している場合は必須　多職種会議　参加者　歯科衛生士</v>
      </c>
    </row>
    <row r="258" spans="1:15" ht="56.25" hidden="1">
      <c r="A258" s="56">
        <v>256</v>
      </c>
      <c r="B258" s="56" t="s">
        <v>461</v>
      </c>
      <c r="C258" s="56">
        <v>117</v>
      </c>
      <c r="D258" s="33" t="s">
        <v>658</v>
      </c>
      <c r="E258" s="134" t="s">
        <v>659</v>
      </c>
      <c r="F258" s="56" t="str">
        <f>VLOOKUP($B258, '外部インタフェース一覧(計算用)'!$C:$G, 2, FALSE)</f>
        <v>old</v>
      </c>
      <c r="G258" s="56" t="str">
        <f>VLOOKUP($B258, '外部インタフェース一覧(計算用)'!$C:$G, 5, FALSE)</f>
        <v>NUTRITION_FEEDING_SWALLOWING_SCREENING_ASSESSMENT_MONITORING_2024_FORM_0100_2021</v>
      </c>
      <c r="H258" s="56" t="str">
        <f t="shared" si="21"/>
        <v>NUTRITION_FEEDING_SWALLOWING_SCREENING_ASSESSMENT_MONITORING_2024_FORM_0100_2021_meeting_participants_speech_language_hearing_therapist_old</v>
      </c>
      <c r="I258" s="134" t="str">
        <f t="shared" si="22"/>
        <v>経口維持加算(Ⅰ)又は(Ⅱ)を算定している場合は必須　多職種会議　参加者　言語聴覚士　</v>
      </c>
      <c r="J258" s="56" t="str">
        <f t="shared" si="23"/>
        <v>名称変更</v>
      </c>
      <c r="K258" s="33" t="str">
        <f>IF($F258="old", INDEX('外部インタフェース一覧(計算用)'!$B$5:$C$60, MATCH(summary!$B258, '外部インタフェース一覧(計算用)'!$C$5:$C$60, 0), 1), $B258)</f>
        <v>栄養・摂食嚥下情報</v>
      </c>
      <c r="L258" s="56">
        <f t="shared" si="27"/>
        <v>117</v>
      </c>
      <c r="M258" s="33" t="str">
        <f t="shared" si="24"/>
        <v>meeting_participants_speech_language_hearing_therapist</v>
      </c>
      <c r="N258" s="33" t="str">
        <f t="shared" si="25"/>
        <v>経口維持加算　Ⅰ・Ⅱを算定する場合　※施設のみ※　多職種会議　参加者　言語聴覚士　</v>
      </c>
      <c r="O258" s="33" t="str">
        <f t="shared" si="26"/>
        <v>経口維持加算(Ⅰ)又は(Ⅱ)を算定している場合は必須　多職種会議　参加者　言語聴覚士　</v>
      </c>
    </row>
    <row r="259" spans="1:15" ht="56.25" hidden="1">
      <c r="A259" s="56">
        <v>257</v>
      </c>
      <c r="B259" s="56" t="s">
        <v>461</v>
      </c>
      <c r="C259" s="56">
        <v>118</v>
      </c>
      <c r="D259" s="33" t="s">
        <v>660</v>
      </c>
      <c r="E259" s="134" t="s">
        <v>661</v>
      </c>
      <c r="F259" s="56" t="str">
        <f>VLOOKUP($B259, '外部インタフェース一覧(計算用)'!$C:$G, 2, FALSE)</f>
        <v>old</v>
      </c>
      <c r="G259" s="56" t="str">
        <f>VLOOKUP($B259, '外部インタフェース一覧(計算用)'!$C:$G, 5, FALSE)</f>
        <v>NUTRITION_FEEDING_SWALLOWING_SCREENING_ASSESSMENT_MONITORING_2024_FORM_0100_2021</v>
      </c>
      <c r="H259" s="56" t="str">
        <f t="shared" ref="H259:H322" si="28">G259&amp;"_"&amp;D259&amp;"_"&amp;F259</f>
        <v>NUTRITION_FEEDING_SWALLOWING_SCREENING_ASSESSMENT_MONITORING_2024_FORM_0100_2021_meeting_participants_occupational_therapist_old</v>
      </c>
      <c r="I259" s="134" t="str">
        <f t="shared" ref="I259:I322" si="29">IFERROR(INDEX($E:$H, MATCH(LEFT($H259, LEN($H259)-4)&amp;"_new", $H:$H, 0), 1), IF(F259="old", "削除", "追加"))</f>
        <v>経口維持加算(Ⅰ)又は(Ⅱ)を算定している場合は必須　多職種会議　参加者　作業療法士</v>
      </c>
      <c r="J259" s="56" t="str">
        <f t="shared" ref="J259:J322" si="30">IF(E259=I259, "一致", "名称変更")</f>
        <v>名称変更</v>
      </c>
      <c r="K259" s="33" t="str">
        <f>IF($F259="old", INDEX('外部インタフェース一覧(計算用)'!$B$5:$C$60, MATCH(summary!$B259, '外部インタフェース一覧(計算用)'!$C$5:$C$60, 0), 1), $B259)</f>
        <v>栄養・摂食嚥下情報</v>
      </c>
      <c r="L259" s="56">
        <f t="shared" si="27"/>
        <v>118</v>
      </c>
      <c r="M259" s="33" t="str">
        <f t="shared" ref="M259:M322" si="31">$D259</f>
        <v>meeting_participants_occupational_therapist</v>
      </c>
      <c r="N259" s="33" t="str">
        <f t="shared" ref="N259:N322" si="32">IF($F259="old", $E259, $I259)</f>
        <v>経口維持加算　Ⅰ・Ⅱを算定する場合　※施設のみ※　多職種会議　参加者　作業療法士　</v>
      </c>
      <c r="O259" s="33" t="str">
        <f t="shared" ref="O259:O322" si="33">IF($F259="old", $I259, $E259)</f>
        <v>経口維持加算(Ⅰ)又は(Ⅱ)を算定している場合は必須　多職種会議　参加者　作業療法士</v>
      </c>
    </row>
    <row r="260" spans="1:15" ht="56.25" hidden="1">
      <c r="A260" s="56">
        <v>258</v>
      </c>
      <c r="B260" s="56" t="s">
        <v>461</v>
      </c>
      <c r="C260" s="56">
        <v>119</v>
      </c>
      <c r="D260" s="33" t="s">
        <v>662</v>
      </c>
      <c r="E260" s="134" t="s">
        <v>663</v>
      </c>
      <c r="F260" s="56" t="str">
        <f>VLOOKUP($B260, '外部インタフェース一覧(計算用)'!$C:$G, 2, FALSE)</f>
        <v>old</v>
      </c>
      <c r="G260" s="56" t="str">
        <f>VLOOKUP($B260, '外部インタフェース一覧(計算用)'!$C:$G, 5, FALSE)</f>
        <v>NUTRITION_FEEDING_SWALLOWING_SCREENING_ASSESSMENT_MONITORING_2024_FORM_0100_2021</v>
      </c>
      <c r="H260" s="56" t="str">
        <f t="shared" si="28"/>
        <v>NUTRITION_FEEDING_SWALLOWING_SCREENING_ASSESSMENT_MONITORING_2024_FORM_0100_2021_meeting_participants_physical_therapist_old</v>
      </c>
      <c r="I260" s="134" t="str">
        <f t="shared" si="29"/>
        <v>経口維持加算(Ⅰ)又は(Ⅱ)を算定している場合は必須　多職種会議　参加者　理学療法士　</v>
      </c>
      <c r="J260" s="56" t="str">
        <f t="shared" si="30"/>
        <v>名称変更</v>
      </c>
      <c r="K260" s="33" t="str">
        <f>IF($F260="old", INDEX('外部インタフェース一覧(計算用)'!$B$5:$C$60, MATCH(summary!$B260, '外部インタフェース一覧(計算用)'!$C$5:$C$60, 0), 1), $B260)</f>
        <v>栄養・摂食嚥下情報</v>
      </c>
      <c r="L260" s="56">
        <f t="shared" ref="L260:L323" si="34">C260</f>
        <v>119</v>
      </c>
      <c r="M260" s="33" t="str">
        <f t="shared" si="31"/>
        <v>meeting_participants_physical_therapist</v>
      </c>
      <c r="N260" s="33" t="str">
        <f t="shared" si="32"/>
        <v>経口維持加算　Ⅰ・Ⅱを算定する場合　※施設のみ※　多職種会議　参加者　理学療法士　</v>
      </c>
      <c r="O260" s="33" t="str">
        <f t="shared" si="33"/>
        <v>経口維持加算(Ⅰ)又は(Ⅱ)を算定している場合は必須　多職種会議　参加者　理学療法士　</v>
      </c>
    </row>
    <row r="261" spans="1:15" ht="56.25" hidden="1">
      <c r="A261" s="56">
        <v>259</v>
      </c>
      <c r="B261" s="56" t="s">
        <v>461</v>
      </c>
      <c r="C261" s="56">
        <v>120</v>
      </c>
      <c r="D261" s="33" t="s">
        <v>664</v>
      </c>
      <c r="E261" s="134" t="s">
        <v>665</v>
      </c>
      <c r="F261" s="56" t="str">
        <f>VLOOKUP($B261, '外部インタフェース一覧(計算用)'!$C:$G, 2, FALSE)</f>
        <v>old</v>
      </c>
      <c r="G261" s="56" t="str">
        <f>VLOOKUP($B261, '外部インタフェース一覧(計算用)'!$C:$G, 5, FALSE)</f>
        <v>NUTRITION_FEEDING_SWALLOWING_SCREENING_ASSESSMENT_MONITORING_2024_FORM_0100_2021</v>
      </c>
      <c r="H261" s="56" t="str">
        <f t="shared" si="28"/>
        <v>NUTRITION_FEEDING_SWALLOWING_SCREENING_ASSESSMENT_MONITORING_2024_FORM_0100_2021_meeting_participants_nursing_staff_old</v>
      </c>
      <c r="I261" s="134" t="str">
        <f t="shared" si="29"/>
        <v>経口維持加算(Ⅰ)又は(Ⅱ)を算定している場合は必須　多職種会議　参加者　看護職員</v>
      </c>
      <c r="J261" s="56" t="str">
        <f t="shared" si="30"/>
        <v>名称変更</v>
      </c>
      <c r="K261" s="33" t="str">
        <f>IF($F261="old", INDEX('外部インタフェース一覧(計算用)'!$B$5:$C$60, MATCH(summary!$B261, '外部インタフェース一覧(計算用)'!$C$5:$C$60, 0), 1), $B261)</f>
        <v>栄養・摂食嚥下情報</v>
      </c>
      <c r="L261" s="56">
        <f t="shared" si="34"/>
        <v>120</v>
      </c>
      <c r="M261" s="33" t="str">
        <f t="shared" si="31"/>
        <v>meeting_participants_nursing_staff</v>
      </c>
      <c r="N261" s="33" t="str">
        <f t="shared" si="32"/>
        <v>経口維持加算　Ⅰ・Ⅱを算定する場合　※施設のみ※　多職種会議　参加者　看護職員　</v>
      </c>
      <c r="O261" s="33" t="str">
        <f t="shared" si="33"/>
        <v>経口維持加算(Ⅰ)又は(Ⅱ)を算定している場合は必須　多職種会議　参加者　看護職員</v>
      </c>
    </row>
    <row r="262" spans="1:15" ht="56.25" hidden="1">
      <c r="A262" s="56">
        <v>260</v>
      </c>
      <c r="B262" s="56" t="s">
        <v>461</v>
      </c>
      <c r="C262" s="56">
        <v>121</v>
      </c>
      <c r="D262" s="33" t="s">
        <v>666</v>
      </c>
      <c r="E262" s="134" t="s">
        <v>667</v>
      </c>
      <c r="F262" s="56" t="str">
        <f>VLOOKUP($B262, '外部インタフェース一覧(計算用)'!$C:$G, 2, FALSE)</f>
        <v>old</v>
      </c>
      <c r="G262" s="56" t="str">
        <f>VLOOKUP($B262, '外部インタフェース一覧(計算用)'!$C:$G, 5, FALSE)</f>
        <v>NUTRITION_FEEDING_SWALLOWING_SCREENING_ASSESSMENT_MONITORING_2024_FORM_0100_2021</v>
      </c>
      <c r="H262" s="56" t="str">
        <f t="shared" si="28"/>
        <v>NUTRITION_FEEDING_SWALLOWING_SCREENING_ASSESSMENT_MONITORING_2024_FORM_0100_2021_meeting_participants_nursing_care_staff_old</v>
      </c>
      <c r="I262" s="134" t="str">
        <f t="shared" si="29"/>
        <v>経口維持加算(Ⅰ)又は(Ⅱ)を算定している場合は必須　多職種会議　参加者　介護職員</v>
      </c>
      <c r="J262" s="56" t="str">
        <f t="shared" si="30"/>
        <v>名称変更</v>
      </c>
      <c r="K262" s="33" t="str">
        <f>IF($F262="old", INDEX('外部インタフェース一覧(計算用)'!$B$5:$C$60, MATCH(summary!$B262, '外部インタフェース一覧(計算用)'!$C$5:$C$60, 0), 1), $B262)</f>
        <v>栄養・摂食嚥下情報</v>
      </c>
      <c r="L262" s="56">
        <f t="shared" si="34"/>
        <v>121</v>
      </c>
      <c r="M262" s="33" t="str">
        <f t="shared" si="31"/>
        <v>meeting_participants_nursing_care_staff</v>
      </c>
      <c r="N262" s="33" t="str">
        <f t="shared" si="32"/>
        <v>経口維持加算　Ⅰ・Ⅱを算定する場合　※施設のみ※　多職種会議　参加者　介護職員　</v>
      </c>
      <c r="O262" s="33" t="str">
        <f t="shared" si="33"/>
        <v>経口維持加算(Ⅰ)又は(Ⅱ)を算定している場合は必須　多職種会議　参加者　介護職員</v>
      </c>
    </row>
    <row r="263" spans="1:15" ht="56.25" hidden="1">
      <c r="A263" s="56">
        <v>261</v>
      </c>
      <c r="B263" s="56" t="s">
        <v>461</v>
      </c>
      <c r="C263" s="56">
        <v>122</v>
      </c>
      <c r="D263" s="33" t="s">
        <v>668</v>
      </c>
      <c r="E263" s="134" t="s">
        <v>669</v>
      </c>
      <c r="F263" s="56" t="str">
        <f>VLOOKUP($B263, '外部インタフェース一覧(計算用)'!$C:$G, 2, FALSE)</f>
        <v>old</v>
      </c>
      <c r="G263" s="56" t="str">
        <f>VLOOKUP($B263, '外部インタフェース一覧(計算用)'!$C:$G, 5, FALSE)</f>
        <v>NUTRITION_FEEDING_SWALLOWING_SCREENING_ASSESSMENT_MONITORING_2024_FORM_0100_2021</v>
      </c>
      <c r="H263" s="56" t="str">
        <f t="shared" si="28"/>
        <v>NUTRITION_FEEDING_SWALLOWING_SCREENING_ASSESSMENT_MONITORING_2024_FORM_0100_2021_meeting_participants_care_support_specialist_old</v>
      </c>
      <c r="I263" s="134" t="str">
        <f t="shared" si="29"/>
        <v>経口維持加算(Ⅰ)又は(Ⅱ)を算定している場合は必須　多職種会議　参加者　介護支援専門員</v>
      </c>
      <c r="J263" s="56" t="str">
        <f t="shared" si="30"/>
        <v>名称変更</v>
      </c>
      <c r="K263" s="33" t="str">
        <f>IF($F263="old", INDEX('外部インタフェース一覧(計算用)'!$B$5:$C$60, MATCH(summary!$B263, '外部インタフェース一覧(計算用)'!$C$5:$C$60, 0), 1), $B263)</f>
        <v>栄養・摂食嚥下情報</v>
      </c>
      <c r="L263" s="56">
        <f t="shared" si="34"/>
        <v>122</v>
      </c>
      <c r="M263" s="33" t="str">
        <f t="shared" si="31"/>
        <v>meeting_participants_care_support_specialist</v>
      </c>
      <c r="N263" s="33" t="str">
        <f t="shared" si="32"/>
        <v>経口維持加算　Ⅰ・Ⅱを算定する場合　※施設のみ※　多職種会議　参加者　介護支援専門員</v>
      </c>
      <c r="O263" s="33" t="str">
        <f t="shared" si="33"/>
        <v>経口維持加算(Ⅰ)又は(Ⅱ)を算定している場合は必須　多職種会議　参加者　介護支援専門員</v>
      </c>
    </row>
    <row r="264" spans="1:15" ht="56.25" hidden="1">
      <c r="A264" s="56">
        <v>262</v>
      </c>
      <c r="B264" s="56" t="s">
        <v>461</v>
      </c>
      <c r="C264" s="56">
        <v>123</v>
      </c>
      <c r="D264" s="33" t="s">
        <v>670</v>
      </c>
      <c r="E264" s="134" t="s">
        <v>671</v>
      </c>
      <c r="F264" s="56" t="str">
        <f>VLOOKUP($B264, '外部インタフェース一覧(計算用)'!$C:$G, 2, FALSE)</f>
        <v>old</v>
      </c>
      <c r="G264" s="56" t="str">
        <f>VLOOKUP($B264, '外部インタフェース一覧(計算用)'!$C:$G, 5, FALSE)</f>
        <v>NUTRITION_FEEDING_SWALLOWING_SCREENING_ASSESSMENT_MONITORING_2024_FORM_0100_2021</v>
      </c>
      <c r="H264" s="56" t="str">
        <f t="shared" si="28"/>
        <v>NUTRITION_FEEDING_SWALLOWING_SCREENING_ASSESSMENT_MONITORING_2024_FORM_0100_2021_meeting_date_old</v>
      </c>
      <c r="I264" s="134" t="str">
        <f t="shared" si="29"/>
        <v>経口維持加算(Ⅰ)又は(Ⅱ)を算定している場合は必須　多職種会議　参加者　実施日</v>
      </c>
      <c r="J264" s="56" t="str">
        <f t="shared" si="30"/>
        <v>名称変更</v>
      </c>
      <c r="K264" s="33" t="str">
        <f>IF($F264="old", INDEX('外部インタフェース一覧(計算用)'!$B$5:$C$60, MATCH(summary!$B264, '外部インタフェース一覧(計算用)'!$C$5:$C$60, 0), 1), $B264)</f>
        <v>栄養・摂食嚥下情報</v>
      </c>
      <c r="L264" s="56">
        <f t="shared" si="34"/>
        <v>123</v>
      </c>
      <c r="M264" s="33" t="str">
        <f t="shared" si="31"/>
        <v>meeting_date</v>
      </c>
      <c r="N264" s="33" t="str">
        <f t="shared" si="32"/>
        <v>経口維持加算　Ⅰ・Ⅱを算定する場合　※施設のみ※　多職種会議　会議実施日</v>
      </c>
      <c r="O264" s="33" t="str">
        <f t="shared" si="33"/>
        <v>経口維持加算(Ⅰ)又は(Ⅱ)を算定している場合は必須　多職種会議　参加者　実施日</v>
      </c>
    </row>
    <row r="265" spans="1:15" ht="56.25" hidden="1">
      <c r="A265" s="56">
        <v>263</v>
      </c>
      <c r="B265" s="56" t="s">
        <v>461</v>
      </c>
      <c r="C265" s="56">
        <v>124</v>
      </c>
      <c r="D265" s="33" t="s">
        <v>672</v>
      </c>
      <c r="E265" s="134" t="s">
        <v>673</v>
      </c>
      <c r="F265" s="56" t="str">
        <f>VLOOKUP($B265, '外部インタフェース一覧(計算用)'!$C:$G, 2, FALSE)</f>
        <v>old</v>
      </c>
      <c r="G265" s="56" t="str">
        <f>VLOOKUP($B265, '外部インタフェース一覧(計算用)'!$C:$G, 5, FALSE)</f>
        <v>NUTRITION_FEEDING_SWALLOWING_SCREENING_ASSESSMENT_MONITORING_2024_FORM_0100_2021</v>
      </c>
      <c r="H265" s="56" t="str">
        <f t="shared" si="28"/>
        <v>NUTRITION_FEEDING_SWALLOWING_SCREENING_ASSESSMENT_MONITORING_2024_FORM_0100_2021_support_viewpoint_meal_forms_supplementary_meals_old</v>
      </c>
      <c r="I265" s="134" t="str">
        <f t="shared" si="29"/>
        <v>経口維持加算(Ⅰ)又は(Ⅱ)を算定している場合は必須　多職種会議　食事の形態・とろみ、補助食の活用</v>
      </c>
      <c r="J265" s="56" t="str">
        <f t="shared" si="30"/>
        <v>名称変更</v>
      </c>
      <c r="K265" s="33" t="str">
        <f>IF($F265="old", INDEX('外部インタフェース一覧(計算用)'!$B$5:$C$60, MATCH(summary!$B265, '外部インタフェース一覧(計算用)'!$C$5:$C$60, 0), 1), $B265)</f>
        <v>栄養・摂食嚥下情報</v>
      </c>
      <c r="L265" s="56">
        <f t="shared" si="34"/>
        <v>124</v>
      </c>
      <c r="M265" s="33" t="str">
        <f t="shared" si="31"/>
        <v>support_viewpoint_meal_forms_supplementary_meals</v>
      </c>
      <c r="N265" s="33" t="str">
        <f t="shared" si="32"/>
        <v>経口維持加算　Ⅰ・Ⅱを算定する場合　※施設のみ※　多職種会議　食事の形態・とろみ、補助食の活用</v>
      </c>
      <c r="O265" s="33" t="str">
        <f t="shared" si="33"/>
        <v>経口維持加算(Ⅰ)又は(Ⅱ)を算定している場合は必須　多職種会議　食事の形態・とろみ、補助食の活用</v>
      </c>
    </row>
    <row r="266" spans="1:15" ht="56.25" hidden="1">
      <c r="A266" s="56">
        <v>264</v>
      </c>
      <c r="B266" s="56" t="s">
        <v>461</v>
      </c>
      <c r="C266" s="56">
        <v>125</v>
      </c>
      <c r="D266" s="33" t="s">
        <v>674</v>
      </c>
      <c r="E266" s="134" t="s">
        <v>675</v>
      </c>
      <c r="F266" s="56" t="str">
        <f>VLOOKUP($B266, '外部インタフェース一覧(計算用)'!$C:$G, 2, FALSE)</f>
        <v>old</v>
      </c>
      <c r="G266" s="56" t="str">
        <f>VLOOKUP($B266, '外部インタフェース一覧(計算用)'!$C:$G, 5, FALSE)</f>
        <v>NUTRITION_FEEDING_SWALLOWING_SCREENING_ASSESSMENT_MONITORING_2024_FORM_0100_2021</v>
      </c>
      <c r="H266" s="56" t="str">
        <f t="shared" si="28"/>
        <v>NUTRITION_FEEDING_SWALLOWING_SCREENING_ASSESSMENT_MONITORING_2024_FORM_0100_2021_support_viewpoint_meal_ambience_old</v>
      </c>
      <c r="I266" s="134" t="str">
        <f t="shared" si="29"/>
        <v>経口維持加算(Ⅰ)又は(Ⅱ)を算定している場合は必須　多職種会議　食事の周囲環境</v>
      </c>
      <c r="J266" s="56" t="str">
        <f t="shared" si="30"/>
        <v>名称変更</v>
      </c>
      <c r="K266" s="33" t="str">
        <f>IF($F266="old", INDEX('外部インタフェース一覧(計算用)'!$B$5:$C$60, MATCH(summary!$B266, '外部インタフェース一覧(計算用)'!$C$5:$C$60, 0), 1), $B266)</f>
        <v>栄養・摂食嚥下情報</v>
      </c>
      <c r="L266" s="56">
        <f t="shared" si="34"/>
        <v>125</v>
      </c>
      <c r="M266" s="33" t="str">
        <f t="shared" si="31"/>
        <v>support_viewpoint_meal_ambience</v>
      </c>
      <c r="N266" s="33" t="str">
        <f t="shared" si="32"/>
        <v>経口維持加算　Ⅰ・Ⅱを算定する場合　※施設のみ※　多職種会議　食事の周囲環境</v>
      </c>
      <c r="O266" s="33" t="str">
        <f t="shared" si="33"/>
        <v>経口維持加算(Ⅰ)又は(Ⅱ)を算定している場合は必須　多職種会議　食事の周囲環境</v>
      </c>
    </row>
    <row r="267" spans="1:15" ht="56.25" hidden="1">
      <c r="A267" s="56">
        <v>265</v>
      </c>
      <c r="B267" s="56" t="s">
        <v>461</v>
      </c>
      <c r="C267" s="56">
        <v>126</v>
      </c>
      <c r="D267" s="33" t="s">
        <v>676</v>
      </c>
      <c r="E267" s="134" t="s">
        <v>677</v>
      </c>
      <c r="F267" s="56" t="str">
        <f>VLOOKUP($B267, '外部インタフェース一覧(計算用)'!$C:$G, 2, FALSE)</f>
        <v>old</v>
      </c>
      <c r="G267" s="56" t="str">
        <f>VLOOKUP($B267, '外部インタフェース一覧(計算用)'!$C:$G, 5, FALSE)</f>
        <v>NUTRITION_FEEDING_SWALLOWING_SCREENING_ASSESSMENT_MONITORING_2024_FORM_0100_2021</v>
      </c>
      <c r="H267" s="56" t="str">
        <f t="shared" si="28"/>
        <v>NUTRITION_FEEDING_SWALLOWING_SCREENING_ASSESSMENT_MONITORING_2024_FORM_0100_2021_support_viewpoint_meal_support_method_old</v>
      </c>
      <c r="I267" s="134" t="str">
        <f t="shared" si="29"/>
        <v>経口維持加算(Ⅰ)又は(Ⅱ)を算定している場合は必須　多職種会議　食事の介助の方法</v>
      </c>
      <c r="J267" s="56" t="str">
        <f t="shared" si="30"/>
        <v>名称変更</v>
      </c>
      <c r="K267" s="33" t="str">
        <f>IF($F267="old", INDEX('外部インタフェース一覧(計算用)'!$B$5:$C$60, MATCH(summary!$B267, '外部インタフェース一覧(計算用)'!$C$5:$C$60, 0), 1), $B267)</f>
        <v>栄養・摂食嚥下情報</v>
      </c>
      <c r="L267" s="56">
        <f t="shared" si="34"/>
        <v>126</v>
      </c>
      <c r="M267" s="33" t="str">
        <f t="shared" si="31"/>
        <v>support_viewpoint_meal_support_method</v>
      </c>
      <c r="N267" s="33" t="str">
        <f t="shared" si="32"/>
        <v>経口維持加算　Ⅰ・Ⅱを算定する場合　※施設のみ※　多職種会議　食事の介助の方法</v>
      </c>
      <c r="O267" s="33" t="str">
        <f t="shared" si="33"/>
        <v>経口維持加算(Ⅰ)又は(Ⅱ)を算定している場合は必須　多職種会議　食事の介助の方法</v>
      </c>
    </row>
    <row r="268" spans="1:15" ht="56.25" hidden="1">
      <c r="A268" s="56">
        <v>266</v>
      </c>
      <c r="B268" s="56" t="s">
        <v>461</v>
      </c>
      <c r="C268" s="56">
        <v>127</v>
      </c>
      <c r="D268" s="33" t="s">
        <v>678</v>
      </c>
      <c r="E268" s="134" t="s">
        <v>679</v>
      </c>
      <c r="F268" s="56" t="str">
        <f>VLOOKUP($B268, '外部インタフェース一覧(計算用)'!$C:$G, 2, FALSE)</f>
        <v>old</v>
      </c>
      <c r="G268" s="56" t="str">
        <f>VLOOKUP($B268, '外部インタフェース一覧(計算用)'!$C:$G, 5, FALSE)</f>
        <v>NUTRITION_FEEDING_SWALLOWING_SCREENING_ASSESSMENT_MONITORING_2024_FORM_0100_2021</v>
      </c>
      <c r="H268" s="56" t="str">
        <f t="shared" si="28"/>
        <v>NUTRITION_FEEDING_SWALLOWING_SCREENING_ASSESSMENT_MONITORING_2024_FORM_0100_2021_support_viewpoint_oral_care_method_old</v>
      </c>
      <c r="I268" s="134" t="str">
        <f t="shared" si="29"/>
        <v>経口維持加算(Ⅰ)又は(Ⅱ)を算定している場合は必須　多職種会議　口腔のケアの方法</v>
      </c>
      <c r="J268" s="56" t="str">
        <f t="shared" si="30"/>
        <v>名称変更</v>
      </c>
      <c r="K268" s="33" t="str">
        <f>IF($F268="old", INDEX('外部インタフェース一覧(計算用)'!$B$5:$C$60, MATCH(summary!$B268, '外部インタフェース一覧(計算用)'!$C$5:$C$60, 0), 1), $B268)</f>
        <v>栄養・摂食嚥下情報</v>
      </c>
      <c r="L268" s="56">
        <f t="shared" si="34"/>
        <v>127</v>
      </c>
      <c r="M268" s="33" t="str">
        <f t="shared" si="31"/>
        <v>support_viewpoint_oral_care_method</v>
      </c>
      <c r="N268" s="33" t="str">
        <f t="shared" si="32"/>
        <v>経口維持加算　Ⅰ・Ⅱを算定する場合　※施設のみ※　多職種会議　口腔のケアの方法</v>
      </c>
      <c r="O268" s="33" t="str">
        <f t="shared" si="33"/>
        <v>経口維持加算(Ⅰ)又は(Ⅱ)を算定している場合は必須　多職種会議　口腔のケアの方法</v>
      </c>
    </row>
    <row r="269" spans="1:15" ht="56.25" hidden="1">
      <c r="A269" s="56">
        <v>267</v>
      </c>
      <c r="B269" s="56" t="s">
        <v>461</v>
      </c>
      <c r="C269" s="56">
        <v>128</v>
      </c>
      <c r="D269" s="33" t="s">
        <v>680</v>
      </c>
      <c r="E269" s="134" t="s">
        <v>681</v>
      </c>
      <c r="F269" s="56" t="str">
        <f>VLOOKUP($B269, '外部インタフェース一覧(計算用)'!$C:$G, 2, FALSE)</f>
        <v>old</v>
      </c>
      <c r="G269" s="56" t="str">
        <f>VLOOKUP($B269, '外部インタフェース一覧(計算用)'!$C:$G, 5, FALSE)</f>
        <v>NUTRITION_FEEDING_SWALLOWING_SCREENING_ASSESSMENT_MONITORING_2024_FORM_0100_2021</v>
      </c>
      <c r="H269" s="56" t="str">
        <f t="shared" si="28"/>
        <v>NUTRITION_FEEDING_SWALLOWING_SCREENING_ASSESSMENT_MONITORING_2024_FORM_0100_2021_support_viewpoint_medical_or_dental_treatment_necessity_old</v>
      </c>
      <c r="I269" s="134" t="str">
        <f t="shared" si="29"/>
        <v>経口維持加算(Ⅰ)又は(Ⅱ)を算定している場合は必須　多職種会議　医療又は歯科医療受療の必要性</v>
      </c>
      <c r="J269" s="56" t="str">
        <f t="shared" si="30"/>
        <v>名称変更</v>
      </c>
      <c r="K269" s="33" t="str">
        <f>IF($F269="old", INDEX('外部インタフェース一覧(計算用)'!$B$5:$C$60, MATCH(summary!$B269, '外部インタフェース一覧(計算用)'!$C$5:$C$60, 0), 1), $B269)</f>
        <v>栄養・摂食嚥下情報</v>
      </c>
      <c r="L269" s="56">
        <f t="shared" si="34"/>
        <v>128</v>
      </c>
      <c r="M269" s="33" t="str">
        <f t="shared" si="31"/>
        <v>support_viewpoint_medical_or_dental_treatment_necessity</v>
      </c>
      <c r="N269" s="33" t="str">
        <f t="shared" si="32"/>
        <v>経口維持加算　Ⅰ・Ⅱを算定する場合　※施設のみ※　多職種会議　医療又は歯科医療受療の必要性</v>
      </c>
      <c r="O269" s="33" t="str">
        <f t="shared" si="33"/>
        <v>経口維持加算(Ⅰ)又は(Ⅱ)を算定している場合は必須　多職種会議　医療又は歯科医療受療の必要性</v>
      </c>
    </row>
    <row r="270" spans="1:15" ht="37.5" hidden="1">
      <c r="A270" s="56">
        <v>268</v>
      </c>
      <c r="B270" s="56" t="s">
        <v>461</v>
      </c>
      <c r="C270" s="56">
        <v>129</v>
      </c>
      <c r="D270" s="33" t="s">
        <v>682</v>
      </c>
      <c r="E270" s="134" t="s">
        <v>683</v>
      </c>
      <c r="F270" s="56" t="str">
        <f>VLOOKUP($B270, '外部インタフェース一覧(計算用)'!$C:$G, 2, FALSE)</f>
        <v>old</v>
      </c>
      <c r="G270" s="56" t="str">
        <f>VLOOKUP($B270, '外部インタフェース一覧(計算用)'!$C:$G, 5, FALSE)</f>
        <v>NUTRITION_FEEDING_SWALLOWING_SCREENING_ASSESSMENT_MONITORING_2024_FORM_0100_2021</v>
      </c>
      <c r="H270" s="56" t="str">
        <f t="shared" si="28"/>
        <v>NUTRITION_FEEDING_SWALLOWING_SCREENING_ASSESSMENT_MONITORING_2024_FORM_0100_2021_support_viewpoint_notice_old</v>
      </c>
      <c r="I270" s="134" t="str">
        <f t="shared" si="29"/>
        <v>経口維持加算(Ⅰ)又は(Ⅱ)を算定している場合は必須　特記事項</v>
      </c>
      <c r="J270" s="56" t="str">
        <f t="shared" si="30"/>
        <v>名称変更</v>
      </c>
      <c r="K270" s="33" t="str">
        <f>IF($F270="old", INDEX('外部インタフェース一覧(計算用)'!$B$5:$C$60, MATCH(summary!$B270, '外部インタフェース一覧(計算用)'!$C$5:$C$60, 0), 1), $B270)</f>
        <v>栄養・摂食嚥下情報</v>
      </c>
      <c r="L270" s="56">
        <f t="shared" si="34"/>
        <v>129</v>
      </c>
      <c r="M270" s="33" t="str">
        <f t="shared" si="31"/>
        <v>support_viewpoint_notice</v>
      </c>
      <c r="N270" s="33" t="str">
        <f t="shared" si="32"/>
        <v>経口維持加算　Ⅰ・Ⅱを算定する場合　※施設のみ※　特記事項</v>
      </c>
      <c r="O270" s="33" t="str">
        <f t="shared" si="33"/>
        <v>経口維持加算(Ⅰ)又は(Ⅱ)を算定している場合は必須　特記事項</v>
      </c>
    </row>
    <row r="271" spans="1:15" hidden="1">
      <c r="A271" s="56">
        <v>269</v>
      </c>
      <c r="B271" s="56" t="s">
        <v>461</v>
      </c>
      <c r="C271" s="56">
        <v>130</v>
      </c>
      <c r="D271" s="33" t="s">
        <v>265</v>
      </c>
      <c r="E271" s="134" t="s">
        <v>266</v>
      </c>
      <c r="F271" s="56" t="str">
        <f>VLOOKUP($B271, '外部インタフェース一覧(計算用)'!$C:$G, 2, FALSE)</f>
        <v>old</v>
      </c>
      <c r="G271" s="56" t="str">
        <f>VLOOKUP($B271, '外部インタフェース一覧(計算用)'!$C:$G, 5, FALSE)</f>
        <v>NUTRITION_FEEDING_SWALLOWING_SCREENING_ASSESSMENT_MONITORING_2024_FORM_0100_2021</v>
      </c>
      <c r="H271" s="56" t="str">
        <f t="shared" si="28"/>
        <v>NUTRITION_FEEDING_SWALLOWING_SCREENING_ASSESSMENT_MONITORING_2024_FORM_0100_2021_version_old</v>
      </c>
      <c r="I271" s="134" t="str">
        <f t="shared" si="29"/>
        <v>バージョン番号</v>
      </c>
      <c r="J271" s="56" t="str">
        <f t="shared" si="30"/>
        <v>一致</v>
      </c>
      <c r="K271" s="56" t="str">
        <f>IF($F271="old", INDEX('外部インタフェース一覧(計算用)'!$B$5:$C$60, MATCH(summary!$B271, '外部インタフェース一覧(計算用)'!$C$5:$C$60, 0), 1), $B271)</f>
        <v>栄養・摂食嚥下情報</v>
      </c>
      <c r="L271" s="56">
        <f t="shared" si="34"/>
        <v>130</v>
      </c>
      <c r="M271" s="56" t="str">
        <f t="shared" si="31"/>
        <v>version</v>
      </c>
      <c r="N271" s="33" t="str">
        <f t="shared" si="32"/>
        <v>バージョン番号</v>
      </c>
      <c r="O271" s="33" t="str">
        <f t="shared" si="33"/>
        <v>バージョン番号</v>
      </c>
    </row>
    <row r="272" spans="1:15" hidden="1">
      <c r="A272" s="56">
        <v>270</v>
      </c>
      <c r="B272" s="56" t="s">
        <v>684</v>
      </c>
      <c r="C272" s="56">
        <v>1</v>
      </c>
      <c r="D272" s="33" t="s">
        <v>223</v>
      </c>
      <c r="E272" s="134" t="s">
        <v>224</v>
      </c>
      <c r="F272" s="56" t="str">
        <f>VLOOKUP($B272, '外部インタフェース一覧(計算用)'!$C:$G, 2, FALSE)</f>
        <v>old</v>
      </c>
      <c r="G272" s="56" t="str">
        <f>VLOOKUP($B272, '外部インタフェース一覧(計算用)'!$C:$G, 5, FALSE)</f>
        <v>NUTRITION_CARE_PLAN_2024_FORM_0110_2021</v>
      </c>
      <c r="H272" s="56" t="str">
        <f t="shared" si="28"/>
        <v>NUTRITION_CARE_PLAN_2024_FORM_0110_2021_care_facility_id_old</v>
      </c>
      <c r="I272" s="134" t="str">
        <f t="shared" si="29"/>
        <v>事業所番号</v>
      </c>
      <c r="J272" s="56" t="str">
        <f t="shared" si="30"/>
        <v>一致</v>
      </c>
      <c r="K272" s="56" t="str">
        <f>IF($F272="old", INDEX('外部インタフェース一覧(計算用)'!$B$5:$C$60, MATCH(summary!$B272, '外部インタフェース一覧(計算用)'!$C$5:$C$60, 0), 1), $B272)</f>
        <v>栄養ケア計画等情報</v>
      </c>
      <c r="L272" s="56">
        <f t="shared" si="34"/>
        <v>1</v>
      </c>
      <c r="M272" s="56" t="str">
        <f t="shared" si="31"/>
        <v>care_facility_id</v>
      </c>
      <c r="N272" s="33" t="str">
        <f t="shared" si="32"/>
        <v>事業所番号</v>
      </c>
      <c r="O272" s="33" t="str">
        <f t="shared" si="33"/>
        <v>事業所番号</v>
      </c>
    </row>
    <row r="273" spans="1:15" hidden="1">
      <c r="A273" s="56">
        <v>271</v>
      </c>
      <c r="B273" s="56" t="s">
        <v>684</v>
      </c>
      <c r="C273" s="56">
        <v>2</v>
      </c>
      <c r="D273" s="33" t="s">
        <v>225</v>
      </c>
      <c r="E273" s="134" t="s">
        <v>226</v>
      </c>
      <c r="F273" s="56" t="str">
        <f>VLOOKUP($B273, '外部インタフェース一覧(計算用)'!$C:$G, 2, FALSE)</f>
        <v>old</v>
      </c>
      <c r="G273" s="56" t="str">
        <f>VLOOKUP($B273, '外部インタフェース一覧(計算用)'!$C:$G, 5, FALSE)</f>
        <v>NUTRITION_CARE_PLAN_2024_FORM_0110_2021</v>
      </c>
      <c r="H273" s="56" t="str">
        <f t="shared" si="28"/>
        <v>NUTRITION_CARE_PLAN_2024_FORM_0110_2021_service_code_old</v>
      </c>
      <c r="I273" s="134" t="str">
        <f t="shared" si="29"/>
        <v>サービス種類コード</v>
      </c>
      <c r="J273" s="56" t="str">
        <f t="shared" si="30"/>
        <v>一致</v>
      </c>
      <c r="K273" s="56" t="str">
        <f>IF($F273="old", INDEX('外部インタフェース一覧(計算用)'!$B$5:$C$60, MATCH(summary!$B273, '外部インタフェース一覧(計算用)'!$C$5:$C$60, 0), 1), $B273)</f>
        <v>栄養ケア計画等情報</v>
      </c>
      <c r="L273" s="56">
        <f t="shared" si="34"/>
        <v>2</v>
      </c>
      <c r="M273" s="56" t="str">
        <f t="shared" si="31"/>
        <v>service_code</v>
      </c>
      <c r="N273" s="33" t="str">
        <f t="shared" si="32"/>
        <v>サービス種類コード</v>
      </c>
      <c r="O273" s="33" t="str">
        <f t="shared" si="33"/>
        <v>サービス種類コード</v>
      </c>
    </row>
    <row r="274" spans="1:15" hidden="1">
      <c r="A274" s="56">
        <v>272</v>
      </c>
      <c r="B274" s="56" t="s">
        <v>684</v>
      </c>
      <c r="C274" s="56">
        <v>3</v>
      </c>
      <c r="D274" s="33" t="s">
        <v>229</v>
      </c>
      <c r="E274" s="134" t="s">
        <v>230</v>
      </c>
      <c r="F274" s="56" t="str">
        <f>VLOOKUP($B274, '外部インタフェース一覧(計算用)'!$C:$G, 2, FALSE)</f>
        <v>old</v>
      </c>
      <c r="G274" s="56" t="str">
        <f>VLOOKUP($B274, '外部インタフェース一覧(計算用)'!$C:$G, 5, FALSE)</f>
        <v>NUTRITION_CARE_PLAN_2024_FORM_0110_2021</v>
      </c>
      <c r="H274" s="56" t="str">
        <f t="shared" si="28"/>
        <v>NUTRITION_CARE_PLAN_2024_FORM_0110_2021_insurer_no_old</v>
      </c>
      <c r="I274" s="134" t="str">
        <f t="shared" si="29"/>
        <v>保険者番号</v>
      </c>
      <c r="J274" s="56" t="str">
        <f t="shared" si="30"/>
        <v>一致</v>
      </c>
      <c r="K274" s="56" t="str">
        <f>IF($F274="old", INDEX('外部インタフェース一覧(計算用)'!$B$5:$C$60, MATCH(summary!$B274, '外部インタフェース一覧(計算用)'!$C$5:$C$60, 0), 1), $B274)</f>
        <v>栄養ケア計画等情報</v>
      </c>
      <c r="L274" s="56">
        <f t="shared" si="34"/>
        <v>3</v>
      </c>
      <c r="M274" s="56" t="str">
        <f t="shared" si="31"/>
        <v>insurer_no</v>
      </c>
      <c r="N274" s="33" t="str">
        <f t="shared" si="32"/>
        <v>保険者番号</v>
      </c>
      <c r="O274" s="33" t="str">
        <f t="shared" si="33"/>
        <v>保険者番号</v>
      </c>
    </row>
    <row r="275" spans="1:15" hidden="1">
      <c r="A275" s="56">
        <v>273</v>
      </c>
      <c r="B275" s="56" t="s">
        <v>684</v>
      </c>
      <c r="C275" s="56">
        <v>4</v>
      </c>
      <c r="D275" s="33" t="s">
        <v>231</v>
      </c>
      <c r="E275" s="134" t="s">
        <v>232</v>
      </c>
      <c r="F275" s="56" t="str">
        <f>VLOOKUP($B275, '外部インタフェース一覧(計算用)'!$C:$G, 2, FALSE)</f>
        <v>old</v>
      </c>
      <c r="G275" s="56" t="str">
        <f>VLOOKUP($B275, '外部インタフェース一覧(計算用)'!$C:$G, 5, FALSE)</f>
        <v>NUTRITION_CARE_PLAN_2024_FORM_0110_2021</v>
      </c>
      <c r="H275" s="56" t="str">
        <f t="shared" si="28"/>
        <v>NUTRITION_CARE_PLAN_2024_FORM_0110_2021_insured_no_old</v>
      </c>
      <c r="I275" s="134" t="str">
        <f t="shared" si="29"/>
        <v>被保険者番号</v>
      </c>
      <c r="J275" s="56" t="str">
        <f t="shared" si="30"/>
        <v>一致</v>
      </c>
      <c r="K275" s="56" t="str">
        <f>IF($F275="old", INDEX('外部インタフェース一覧(計算用)'!$B$5:$C$60, MATCH(summary!$B275, '外部インタフェース一覧(計算用)'!$C$5:$C$60, 0), 1), $B275)</f>
        <v>栄養ケア計画等情報</v>
      </c>
      <c r="L275" s="56">
        <f t="shared" si="34"/>
        <v>4</v>
      </c>
      <c r="M275" s="56" t="str">
        <f t="shared" si="31"/>
        <v>insured_no</v>
      </c>
      <c r="N275" s="33" t="str">
        <f t="shared" si="32"/>
        <v>被保険者番号</v>
      </c>
      <c r="O275" s="33" t="str">
        <f t="shared" si="33"/>
        <v>被保険者番号</v>
      </c>
    </row>
    <row r="276" spans="1:15" ht="37.5" hidden="1">
      <c r="A276" s="56">
        <v>274</v>
      </c>
      <c r="B276" s="56" t="s">
        <v>684</v>
      </c>
      <c r="C276" s="56">
        <v>5</v>
      </c>
      <c r="D276" s="33" t="s">
        <v>227</v>
      </c>
      <c r="E276" s="134" t="s">
        <v>228</v>
      </c>
      <c r="F276" s="56" t="str">
        <f>VLOOKUP($B276, '外部インタフェース一覧(計算用)'!$C:$G, 2, FALSE)</f>
        <v>old</v>
      </c>
      <c r="G276" s="56" t="str">
        <f>VLOOKUP($B276, '外部インタフェース一覧(計算用)'!$C:$G, 5, FALSE)</f>
        <v>NUTRITION_CARE_PLAN_2024_FORM_0110_2021</v>
      </c>
      <c r="H276" s="56" t="str">
        <f t="shared" si="28"/>
        <v>NUTRITION_CARE_PLAN_2024_FORM_0110_2021_external_system_management_number_old</v>
      </c>
      <c r="I276" s="134" t="str">
        <f t="shared" si="29"/>
        <v>外部システム管理番号</v>
      </c>
      <c r="J276" s="56" t="str">
        <f t="shared" si="30"/>
        <v>一致</v>
      </c>
      <c r="K276" s="56" t="str">
        <f>IF($F276="old", INDEX('外部インタフェース一覧(計算用)'!$B$5:$C$60, MATCH(summary!$B276, '外部インタフェース一覧(計算用)'!$C$5:$C$60, 0), 1), $B276)</f>
        <v>栄養ケア計画等情報</v>
      </c>
      <c r="L276" s="56">
        <f t="shared" si="34"/>
        <v>5</v>
      </c>
      <c r="M276" s="56" t="str">
        <f t="shared" si="31"/>
        <v>external_system_management_number</v>
      </c>
      <c r="N276" s="33" t="str">
        <f t="shared" si="32"/>
        <v>外部システム管理番号</v>
      </c>
      <c r="O276" s="33" t="str">
        <f t="shared" si="33"/>
        <v>外部システム管理番号</v>
      </c>
    </row>
    <row r="277" spans="1:15" ht="37.5" hidden="1">
      <c r="A277" s="56">
        <v>275</v>
      </c>
      <c r="B277" s="56" t="s">
        <v>684</v>
      </c>
      <c r="C277" s="56">
        <v>6</v>
      </c>
      <c r="D277" s="33" t="s">
        <v>268</v>
      </c>
      <c r="E277" s="134" t="s">
        <v>269</v>
      </c>
      <c r="F277" s="56" t="str">
        <f>VLOOKUP($B277, '外部インタフェース一覧(計算用)'!$C:$G, 2, FALSE)</f>
        <v>old</v>
      </c>
      <c r="G277" s="56" t="str">
        <f>VLOOKUP($B277, '外部インタフェース一覧(計算用)'!$C:$G, 5, FALSE)</f>
        <v>NUTRITION_CARE_PLAN_2024_FORM_0110_2021</v>
      </c>
      <c r="H277" s="56" t="str">
        <f t="shared" si="28"/>
        <v>NUTRITION_CARE_PLAN_2024_FORM_0110_2021_facility_outpatient_category_old</v>
      </c>
      <c r="I277" s="134" t="str">
        <f t="shared" si="29"/>
        <v>施設／通所・居宅区分</v>
      </c>
      <c r="J277" s="56" t="str">
        <f t="shared" si="30"/>
        <v>一致</v>
      </c>
      <c r="K277" s="56" t="str">
        <f>IF($F277="old", INDEX('外部インタフェース一覧(計算用)'!$B$5:$C$60, MATCH(summary!$B277, '外部インタフェース一覧(計算用)'!$C$5:$C$60, 0), 1), $B277)</f>
        <v>栄養ケア計画等情報</v>
      </c>
      <c r="L277" s="56">
        <f t="shared" si="34"/>
        <v>6</v>
      </c>
      <c r="M277" s="56" t="str">
        <f t="shared" si="31"/>
        <v>facility_outpatient_category</v>
      </c>
      <c r="N277" s="33" t="str">
        <f t="shared" si="32"/>
        <v>施設／通所・居宅区分</v>
      </c>
      <c r="O277" s="33" t="str">
        <f t="shared" si="33"/>
        <v>施設／通所・居宅区分</v>
      </c>
    </row>
    <row r="278" spans="1:15" hidden="1">
      <c r="A278" s="56">
        <v>276</v>
      </c>
      <c r="B278" s="56" t="s">
        <v>684</v>
      </c>
      <c r="C278" s="56">
        <v>7</v>
      </c>
      <c r="D278" s="33" t="s">
        <v>685</v>
      </c>
      <c r="E278" s="134" t="s">
        <v>686</v>
      </c>
      <c r="F278" s="56" t="str">
        <f>VLOOKUP($B278, '外部インタフェース一覧(計算用)'!$C:$G, 2, FALSE)</f>
        <v>old</v>
      </c>
      <c r="G278" s="56" t="str">
        <f>VLOOKUP($B278, '外部インタフェース一覧(計算用)'!$C:$G, 5, FALSE)</f>
        <v>NUTRITION_CARE_PLAN_2024_FORM_0110_2021</v>
      </c>
      <c r="H278" s="56" t="str">
        <f t="shared" si="28"/>
        <v>NUTRITION_CARE_PLAN_2024_FORM_0110_2021_admission_date_old</v>
      </c>
      <c r="I278" s="134" t="str">
        <f t="shared" si="29"/>
        <v>入所（院）日</v>
      </c>
      <c r="J278" s="56" t="str">
        <f t="shared" si="30"/>
        <v>一致</v>
      </c>
      <c r="K278" s="56" t="str">
        <f>IF($F278="old", INDEX('外部インタフェース一覧(計算用)'!$B$5:$C$60, MATCH(summary!$B278, '外部インタフェース一覧(計算用)'!$C$5:$C$60, 0), 1), $B278)</f>
        <v>栄養ケア計画等情報</v>
      </c>
      <c r="L278" s="56">
        <f t="shared" si="34"/>
        <v>7</v>
      </c>
      <c r="M278" s="56" t="str">
        <f t="shared" si="31"/>
        <v>admission_date</v>
      </c>
      <c r="N278" s="33" t="str">
        <f t="shared" si="32"/>
        <v>入所（院）日</v>
      </c>
      <c r="O278" s="33" t="str">
        <f t="shared" si="33"/>
        <v>入所（院）日</v>
      </c>
    </row>
    <row r="279" spans="1:15" ht="37.5" hidden="1">
      <c r="A279" s="56">
        <v>277</v>
      </c>
      <c r="B279" s="56" t="s">
        <v>684</v>
      </c>
      <c r="C279" s="56">
        <v>8</v>
      </c>
      <c r="D279" s="33" t="s">
        <v>687</v>
      </c>
      <c r="E279" s="134" t="s">
        <v>688</v>
      </c>
      <c r="F279" s="56" t="str">
        <f>VLOOKUP($B279, '外部インタフェース一覧(計算用)'!$C:$G, 2, FALSE)</f>
        <v>old</v>
      </c>
      <c r="G279" s="56" t="str">
        <f>VLOOKUP($B279, '外部インタフェース一覧(計算用)'!$C:$G, 5, FALSE)</f>
        <v>NUTRITION_CARE_PLAN_2024_FORM_0110_2021</v>
      </c>
      <c r="H279" s="56" t="str">
        <f t="shared" si="28"/>
        <v>NUTRITION_CARE_PLAN_2024_FORM_0110_2021_first_time_create_date_old</v>
      </c>
      <c r="I279" s="134" t="str">
        <f t="shared" si="29"/>
        <v>削除</v>
      </c>
      <c r="J279" s="56" t="str">
        <f t="shared" si="30"/>
        <v>名称変更</v>
      </c>
      <c r="K279" s="56" t="str">
        <f>IF($F279="old", INDEX('外部インタフェース一覧(計算用)'!$B$5:$C$60, MATCH(summary!$B279, '外部インタフェース一覧(計算用)'!$C$5:$C$60, 0), 1), $B279)</f>
        <v>栄養ケア計画等情報</v>
      </c>
      <c r="L279" s="56">
        <f t="shared" si="34"/>
        <v>8</v>
      </c>
      <c r="M279" s="56" t="str">
        <f t="shared" si="31"/>
        <v>first_time_create_date</v>
      </c>
      <c r="N279" s="33" t="str">
        <f t="shared" si="32"/>
        <v>初回作成日</v>
      </c>
      <c r="O279" s="33" t="str">
        <f t="shared" si="33"/>
        <v>削除</v>
      </c>
    </row>
    <row r="280" spans="1:15" hidden="1">
      <c r="A280" s="56">
        <v>278</v>
      </c>
      <c r="B280" s="56" t="s">
        <v>684</v>
      </c>
      <c r="C280" s="56">
        <v>9</v>
      </c>
      <c r="D280" s="33" t="s">
        <v>464</v>
      </c>
      <c r="E280" s="134" t="s">
        <v>689</v>
      </c>
      <c r="F280" s="56" t="str">
        <f>VLOOKUP($B280, '外部インタフェース一覧(計算用)'!$C:$G, 2, FALSE)</f>
        <v>old</v>
      </c>
      <c r="G280" s="56" t="str">
        <f>VLOOKUP($B280, '外部インタフェース一覧(計算用)'!$C:$G, 5, FALSE)</f>
        <v>NUTRITION_CARE_PLAN_2024_FORM_0110_2021</v>
      </c>
      <c r="H280" s="56" t="str">
        <f t="shared" si="28"/>
        <v>NUTRITION_CARE_PLAN_2024_FORM_0110_2021_create_date_old</v>
      </c>
      <c r="I280" s="134" t="str">
        <f t="shared" si="29"/>
        <v>作成（変更）日</v>
      </c>
      <c r="J280" s="56" t="str">
        <f t="shared" si="30"/>
        <v>一致</v>
      </c>
      <c r="K280" s="56" t="str">
        <f>IF($F280="old", INDEX('外部インタフェース一覧(計算用)'!$B$5:$C$60, MATCH(summary!$B280, '外部インタフェース一覧(計算用)'!$C$5:$C$60, 0), 1), $B280)</f>
        <v>栄養ケア計画等情報</v>
      </c>
      <c r="L280" s="56">
        <f t="shared" si="34"/>
        <v>9</v>
      </c>
      <c r="M280" s="56" t="str">
        <f t="shared" si="31"/>
        <v>create_date</v>
      </c>
      <c r="N280" s="33" t="str">
        <f t="shared" si="32"/>
        <v>作成（変更）日</v>
      </c>
      <c r="O280" s="33" t="str">
        <f t="shared" si="33"/>
        <v>作成（変更）日</v>
      </c>
    </row>
    <row r="281" spans="1:15" ht="37.5" hidden="1">
      <c r="A281" s="56">
        <v>279</v>
      </c>
      <c r="B281" s="56" t="s">
        <v>684</v>
      </c>
      <c r="C281" s="56">
        <v>10</v>
      </c>
      <c r="D281" s="33" t="s">
        <v>690</v>
      </c>
      <c r="E281" s="134" t="s">
        <v>691</v>
      </c>
      <c r="F281" s="56" t="str">
        <f>VLOOKUP($B281, '外部インタフェース一覧(計算用)'!$C:$G, 2, FALSE)</f>
        <v>old</v>
      </c>
      <c r="G281" s="56" t="str">
        <f>VLOOKUP($B281, '外部インタフェース一覧(計算用)'!$C:$G, 5, FALSE)</f>
        <v>NUTRITION_CARE_PLAN_2024_FORM_0110_2021</v>
      </c>
      <c r="H281" s="56" t="str">
        <f t="shared" si="28"/>
        <v>NUTRITION_CARE_PLAN_2024_FORM_0110_2021_plan_create_date_name_old</v>
      </c>
      <c r="I281" s="134" t="str">
        <f t="shared" si="29"/>
        <v>削除</v>
      </c>
      <c r="J281" s="56" t="str">
        <f t="shared" si="30"/>
        <v>名称変更</v>
      </c>
      <c r="K281" s="56" t="str">
        <f>IF($F281="old", INDEX('外部インタフェース一覧(計算用)'!$B$5:$C$60, MATCH(summary!$B281, '外部インタフェース一覧(計算用)'!$C$5:$C$60, 0), 1), $B281)</f>
        <v>栄養ケア計画等情報</v>
      </c>
      <c r="L281" s="56">
        <f t="shared" si="34"/>
        <v>10</v>
      </c>
      <c r="M281" s="56" t="str">
        <f t="shared" si="31"/>
        <v>plan_create_date_name</v>
      </c>
      <c r="N281" s="33" t="str">
        <f t="shared" si="32"/>
        <v>作成者名</v>
      </c>
      <c r="O281" s="33" t="str">
        <f t="shared" si="33"/>
        <v>削除</v>
      </c>
    </row>
    <row r="282" spans="1:15" ht="37.5" hidden="1">
      <c r="A282" s="56">
        <v>280</v>
      </c>
      <c r="B282" s="56" t="s">
        <v>684</v>
      </c>
      <c r="C282" s="56">
        <v>11</v>
      </c>
      <c r="D282" s="33" t="s">
        <v>274</v>
      </c>
      <c r="E282" s="134" t="s">
        <v>692</v>
      </c>
      <c r="F282" s="56" t="str">
        <f>VLOOKUP($B282, '外部インタフェース一覧(計算用)'!$C:$G, 2, FALSE)</f>
        <v>old</v>
      </c>
      <c r="G282" s="56" t="str">
        <f>VLOOKUP($B282, '外部インタフェース一覧(計算用)'!$C:$G, 5, FALSE)</f>
        <v>NUTRITION_CARE_PLAN_2024_FORM_0110_2021</v>
      </c>
      <c r="H282" s="56" t="str">
        <f t="shared" si="28"/>
        <v>NUTRITION_CARE_PLAN_2024_FORM_0110_2021_record_staff_job_category_old</v>
      </c>
      <c r="I282" s="134" t="str">
        <f t="shared" si="29"/>
        <v>削除</v>
      </c>
      <c r="J282" s="56" t="str">
        <f t="shared" si="30"/>
        <v>名称変更</v>
      </c>
      <c r="K282" s="56" t="str">
        <f>IF($F282="old", INDEX('外部インタフェース一覧(計算用)'!$B$5:$C$60, MATCH(summary!$B282, '外部インタフェース一覧(計算用)'!$C$5:$C$60, 0), 1), $B282)</f>
        <v>栄養ケア計画等情報</v>
      </c>
      <c r="L282" s="56">
        <f t="shared" si="34"/>
        <v>11</v>
      </c>
      <c r="M282" s="56" t="str">
        <f t="shared" si="31"/>
        <v>record_staff_job_category</v>
      </c>
      <c r="N282" s="33" t="str">
        <f t="shared" si="32"/>
        <v>作成者職員職種</v>
      </c>
      <c r="O282" s="33" t="str">
        <f t="shared" si="33"/>
        <v>削除</v>
      </c>
    </row>
    <row r="283" spans="1:15" ht="37.5" hidden="1">
      <c r="A283" s="56">
        <v>281</v>
      </c>
      <c r="B283" s="56" t="s">
        <v>684</v>
      </c>
      <c r="C283" s="56">
        <v>12</v>
      </c>
      <c r="D283" s="33" t="s">
        <v>693</v>
      </c>
      <c r="E283" s="134" t="s">
        <v>694</v>
      </c>
      <c r="F283" s="56" t="str">
        <f>VLOOKUP($B283, '外部インタフェース一覧(計算用)'!$C:$G, 2, FALSE)</f>
        <v>old</v>
      </c>
      <c r="G283" s="56" t="str">
        <f>VLOOKUP($B283, '外部インタフェース一覧(計算用)'!$C:$G, 5, FALSE)</f>
        <v>NUTRITION_CARE_PLAN_2024_FORM_0110_2021</v>
      </c>
      <c r="H283" s="56" t="str">
        <f t="shared" si="28"/>
        <v>NUTRITION_CARE_PLAN_2024_FORM_0110_2021_is_doctor_instructions_old</v>
      </c>
      <c r="I283" s="134" t="str">
        <f t="shared" si="29"/>
        <v>医師の指示　指示の有無</v>
      </c>
      <c r="J283" s="56" t="str">
        <f t="shared" si="30"/>
        <v>一致</v>
      </c>
      <c r="K283" s="56" t="str">
        <f>IF($F283="old", INDEX('外部インタフェース一覧(計算用)'!$B$5:$C$60, MATCH(summary!$B283, '外部インタフェース一覧(計算用)'!$C$5:$C$60, 0), 1), $B283)</f>
        <v>栄養ケア計画等情報</v>
      </c>
      <c r="L283" s="56">
        <f t="shared" si="34"/>
        <v>12</v>
      </c>
      <c r="M283" s="56" t="str">
        <f t="shared" si="31"/>
        <v>is_doctor_instructions</v>
      </c>
      <c r="N283" s="33" t="str">
        <f t="shared" si="32"/>
        <v>医師の指示　指示の有無</v>
      </c>
      <c r="O283" s="33" t="str">
        <f t="shared" si="33"/>
        <v>医師の指示　指示の有無</v>
      </c>
    </row>
    <row r="284" spans="1:15" ht="37.5" hidden="1">
      <c r="A284" s="56">
        <v>282</v>
      </c>
      <c r="B284" s="56" t="s">
        <v>684</v>
      </c>
      <c r="C284" s="56">
        <v>13</v>
      </c>
      <c r="D284" s="33" t="s">
        <v>695</v>
      </c>
      <c r="E284" s="134" t="s">
        <v>696</v>
      </c>
      <c r="F284" s="56" t="str">
        <f>VLOOKUP($B284, '外部インタフェース一覧(計算用)'!$C:$G, 2, FALSE)</f>
        <v>old</v>
      </c>
      <c r="G284" s="56" t="str">
        <f>VLOOKUP($B284, '外部インタフェース一覧(計算用)'!$C:$G, 5, FALSE)</f>
        <v>NUTRITION_CARE_PLAN_2024_FORM_0110_2021</v>
      </c>
      <c r="H284" s="56" t="str">
        <f t="shared" si="28"/>
        <v>NUTRITION_CARE_PLAN_2024_FORM_0110_2021_doctor_instructions_point_old</v>
      </c>
      <c r="I284" s="134" t="str">
        <f t="shared" si="29"/>
        <v>医師の指示　要点</v>
      </c>
      <c r="J284" s="56" t="str">
        <f t="shared" si="30"/>
        <v>一致</v>
      </c>
      <c r="K284" s="56" t="str">
        <f>IF($F284="old", INDEX('外部インタフェース一覧(計算用)'!$B$5:$C$60, MATCH(summary!$B284, '外部インタフェース一覧(計算用)'!$C$5:$C$60, 0), 1), $B284)</f>
        <v>栄養ケア計画等情報</v>
      </c>
      <c r="L284" s="56">
        <f t="shared" si="34"/>
        <v>13</v>
      </c>
      <c r="M284" s="56" t="str">
        <f t="shared" si="31"/>
        <v>doctor_instructions_point</v>
      </c>
      <c r="N284" s="33" t="str">
        <f t="shared" si="32"/>
        <v>医師の指示　要点</v>
      </c>
      <c r="O284" s="33" t="str">
        <f t="shared" si="33"/>
        <v>医師の指示　要点</v>
      </c>
    </row>
    <row r="285" spans="1:15" ht="37.5" hidden="1">
      <c r="A285" s="56">
        <v>283</v>
      </c>
      <c r="B285" s="56" t="s">
        <v>684</v>
      </c>
      <c r="C285" s="56">
        <v>14</v>
      </c>
      <c r="D285" s="33" t="s">
        <v>697</v>
      </c>
      <c r="E285" s="134" t="s">
        <v>698</v>
      </c>
      <c r="F285" s="56" t="str">
        <f>VLOOKUP($B285, '外部インタフェース一覧(計算用)'!$C:$G, 2, FALSE)</f>
        <v>old</v>
      </c>
      <c r="G285" s="56" t="str">
        <f>VLOOKUP($B285, '外部インタフェース一覧(計算用)'!$C:$G, 5, FALSE)</f>
        <v>NUTRITION_CARE_PLAN_2024_FORM_0110_2021</v>
      </c>
      <c r="H285" s="56" t="str">
        <f t="shared" si="28"/>
        <v>NUTRITION_CARE_PLAN_2024_FORM_0110_2021_doctor_instructions_date_old</v>
      </c>
      <c r="I285" s="134" t="str">
        <f t="shared" si="29"/>
        <v>医師の指示　指示日</v>
      </c>
      <c r="J285" s="56" t="str">
        <f t="shared" si="30"/>
        <v>一致</v>
      </c>
      <c r="K285" s="56" t="str">
        <f>IF($F285="old", INDEX('外部インタフェース一覧(計算用)'!$B$5:$C$60, MATCH(summary!$B285, '外部インタフェース一覧(計算用)'!$C$5:$C$60, 0), 1), $B285)</f>
        <v>栄養ケア計画等情報</v>
      </c>
      <c r="L285" s="56">
        <f t="shared" si="34"/>
        <v>14</v>
      </c>
      <c r="M285" s="56" t="str">
        <f t="shared" si="31"/>
        <v>doctor_instructions_date</v>
      </c>
      <c r="N285" s="33" t="str">
        <f t="shared" si="32"/>
        <v>医師の指示　指示日</v>
      </c>
      <c r="O285" s="33" t="str">
        <f t="shared" si="33"/>
        <v>医師の指示　指示日</v>
      </c>
    </row>
    <row r="286" spans="1:15" hidden="1">
      <c r="A286" s="56">
        <v>284</v>
      </c>
      <c r="B286" s="56" t="s">
        <v>684</v>
      </c>
      <c r="C286" s="56">
        <v>15</v>
      </c>
      <c r="D286" s="33" t="s">
        <v>462</v>
      </c>
      <c r="E286" s="134" t="s">
        <v>699</v>
      </c>
      <c r="F286" s="56" t="str">
        <f>VLOOKUP($B286, '外部インタフェース一覧(計算用)'!$C:$G, 2, FALSE)</f>
        <v>old</v>
      </c>
      <c r="G286" s="56" t="str">
        <f>VLOOKUP($B286, '外部インタフェース一覧(計算用)'!$C:$G, 5, FALSE)</f>
        <v>NUTRITION_CARE_PLAN_2024_FORM_0110_2021</v>
      </c>
      <c r="H286" s="56" t="str">
        <f t="shared" si="28"/>
        <v>NUTRITION_CARE_PLAN_2024_FORM_0110_2021_user_family_intention_old</v>
      </c>
      <c r="I286" s="134" t="str">
        <f t="shared" si="29"/>
        <v>利用者及び家族の意向</v>
      </c>
      <c r="J286" s="56" t="str">
        <f t="shared" si="30"/>
        <v>一致</v>
      </c>
      <c r="K286" s="56" t="str">
        <f>IF($F286="old", INDEX('外部インタフェース一覧(計算用)'!$B$5:$C$60, MATCH(summary!$B286, '外部インタフェース一覧(計算用)'!$C$5:$C$60, 0), 1), $B286)</f>
        <v>栄養ケア計画等情報</v>
      </c>
      <c r="L286" s="56">
        <f t="shared" si="34"/>
        <v>15</v>
      </c>
      <c r="M286" s="56" t="str">
        <f t="shared" si="31"/>
        <v>user_family_intention</v>
      </c>
      <c r="N286" s="33" t="str">
        <f t="shared" si="32"/>
        <v>利用者及び家族の意向</v>
      </c>
      <c r="O286" s="33" t="str">
        <f t="shared" si="33"/>
        <v>利用者及び家族の意向</v>
      </c>
    </row>
    <row r="287" spans="1:15" ht="37.5" hidden="1">
      <c r="A287" s="56">
        <v>285</v>
      </c>
      <c r="B287" s="56" t="s">
        <v>684</v>
      </c>
      <c r="C287" s="56">
        <v>16</v>
      </c>
      <c r="D287" s="33" t="s">
        <v>700</v>
      </c>
      <c r="E287" s="134" t="s">
        <v>701</v>
      </c>
      <c r="F287" s="56" t="str">
        <f>VLOOKUP($B287, '外部インタフェース一覧(計算用)'!$C:$G, 2, FALSE)</f>
        <v>old</v>
      </c>
      <c r="G287" s="56" t="str">
        <f>VLOOKUP($B287, '外部インタフェース一覧(計算用)'!$C:$G, 5, FALSE)</f>
        <v>NUTRITION_CARE_PLAN_2024_FORM_0110_2021</v>
      </c>
      <c r="H287" s="56" t="str">
        <f t="shared" si="28"/>
        <v>NUTRITION_CARE_PLAN_2024_FORM_0110_2021_user_family_intention_date_old</v>
      </c>
      <c r="I287" s="134" t="str">
        <f t="shared" si="29"/>
        <v>説明日</v>
      </c>
      <c r="J287" s="56" t="str">
        <f t="shared" si="30"/>
        <v>一致</v>
      </c>
      <c r="K287" s="56" t="str">
        <f>IF($F287="old", INDEX('外部インタフェース一覧(計算用)'!$B$5:$C$60, MATCH(summary!$B287, '外部インタフェース一覧(計算用)'!$C$5:$C$60, 0), 1), $B287)</f>
        <v>栄養ケア計画等情報</v>
      </c>
      <c r="L287" s="56">
        <f t="shared" si="34"/>
        <v>16</v>
      </c>
      <c r="M287" s="56" t="str">
        <f t="shared" si="31"/>
        <v>user_family_intention_date</v>
      </c>
      <c r="N287" s="33" t="str">
        <f t="shared" si="32"/>
        <v>説明日</v>
      </c>
      <c r="O287" s="33" t="str">
        <f t="shared" si="33"/>
        <v>説明日</v>
      </c>
    </row>
    <row r="288" spans="1:15" ht="37.5" hidden="1">
      <c r="A288" s="56">
        <v>286</v>
      </c>
      <c r="B288" s="56" t="s">
        <v>684</v>
      </c>
      <c r="C288" s="56">
        <v>17</v>
      </c>
      <c r="D288" s="33" t="s">
        <v>322</v>
      </c>
      <c r="E288" s="134" t="s">
        <v>702</v>
      </c>
      <c r="F288" s="56" t="str">
        <f>VLOOKUP($B288, '外部インタフェース一覧(計算用)'!$C:$G, 2, FALSE)</f>
        <v>old</v>
      </c>
      <c r="G288" s="56" t="str">
        <f>VLOOKUP($B288, '外部インタフェース一覧(計算用)'!$C:$G, 5, FALSE)</f>
        <v>NUTRITION_CARE_PLAN_2024_FORM_0110_2021</v>
      </c>
      <c r="H288" s="56" t="str">
        <f t="shared" si="28"/>
        <v>NUTRITION_CARE_PLAN_2024_FORM_0110_2021_low_operating_risk_level_old</v>
      </c>
      <c r="I288" s="134" t="str">
        <f t="shared" si="29"/>
        <v>解決すべき課題（ニーズ）　低栄養状態のリスクレベル</v>
      </c>
      <c r="J288" s="56" t="str">
        <f t="shared" si="30"/>
        <v>名称変更</v>
      </c>
      <c r="K288" s="33" t="str">
        <f>IF($F288="old", INDEX('外部インタフェース一覧(計算用)'!$B$5:$C$60, MATCH(summary!$B288, '外部インタフェース一覧(計算用)'!$C$5:$C$60, 0), 1), $B288)</f>
        <v>栄養ケア計画等情報</v>
      </c>
      <c r="L288" s="56">
        <f t="shared" si="34"/>
        <v>17</v>
      </c>
      <c r="M288" s="33" t="str">
        <f t="shared" si="31"/>
        <v>low_operating_risk_level</v>
      </c>
      <c r="N288" s="33" t="str">
        <f t="shared" si="32"/>
        <v>解決すべき課題（ニーズ）　低栄養状態のリスク</v>
      </c>
      <c r="O288" s="33" t="str">
        <f t="shared" si="33"/>
        <v>解決すべき課題（ニーズ）　低栄養状態のリスクレベル</v>
      </c>
    </row>
    <row r="289" spans="1:15" ht="37.5" hidden="1">
      <c r="A289" s="56">
        <v>287</v>
      </c>
      <c r="B289" s="56" t="s">
        <v>684</v>
      </c>
      <c r="C289" s="56">
        <v>18</v>
      </c>
      <c r="D289" s="33" t="s">
        <v>703</v>
      </c>
      <c r="E289" s="134" t="s">
        <v>704</v>
      </c>
      <c r="F289" s="56" t="str">
        <f>VLOOKUP($B289, '外部インタフェース一覧(計算用)'!$C:$G, 2, FALSE)</f>
        <v>old</v>
      </c>
      <c r="G289" s="56" t="str">
        <f>VLOOKUP($B289, '外部インタフェース一覧(計算用)'!$C:$G, 5, FALSE)</f>
        <v>NUTRITION_CARE_PLAN_2024_FORM_0110_2021</v>
      </c>
      <c r="H289" s="56" t="str">
        <f t="shared" si="28"/>
        <v>NUTRITION_CARE_PLAN_2024_FORM_0110_2021_assignment_contents_old</v>
      </c>
      <c r="I289" s="134" t="str">
        <f t="shared" si="29"/>
        <v>解決すべき課題（ニーズ）　課題（ニーズ）の内容</v>
      </c>
      <c r="J289" s="56" t="str">
        <f t="shared" si="30"/>
        <v>一致</v>
      </c>
      <c r="K289" s="56" t="str">
        <f>IF($F289="old", INDEX('外部インタフェース一覧(計算用)'!$B$5:$C$60, MATCH(summary!$B289, '外部インタフェース一覧(計算用)'!$C$5:$C$60, 0), 1), $B289)</f>
        <v>栄養ケア計画等情報</v>
      </c>
      <c r="L289" s="56">
        <f t="shared" si="34"/>
        <v>18</v>
      </c>
      <c r="M289" s="56" t="str">
        <f t="shared" si="31"/>
        <v>assignment_contents</v>
      </c>
      <c r="N289" s="33" t="str">
        <f t="shared" si="32"/>
        <v>解決すべき課題（ニーズ）　課題（ニーズ）の内容</v>
      </c>
      <c r="O289" s="33" t="str">
        <f t="shared" si="33"/>
        <v>解決すべき課題（ニーズ）　課題（ニーズ）の内容</v>
      </c>
    </row>
    <row r="290" spans="1:15" ht="37.5" hidden="1">
      <c r="A290" s="56">
        <v>288</v>
      </c>
      <c r="B290" s="56" t="s">
        <v>684</v>
      </c>
      <c r="C290" s="56">
        <v>19</v>
      </c>
      <c r="D290" s="33" t="s">
        <v>705</v>
      </c>
      <c r="E290" s="134" t="s">
        <v>706</v>
      </c>
      <c r="F290" s="56" t="str">
        <f>VLOOKUP($B290, '外部インタフェース一覧(計算用)'!$C:$G, 2, FALSE)</f>
        <v>old</v>
      </c>
      <c r="G290" s="56" t="str">
        <f>VLOOKUP($B290, '外部インタフェース一覧(計算用)'!$C:$G, 5, FALSE)</f>
        <v>NUTRITION_CARE_PLAN_2024_FORM_0110_2021</v>
      </c>
      <c r="H290" s="56" t="str">
        <f t="shared" si="28"/>
        <v>NUTRITION_CARE_PLAN_2024_FORM_0110_2021_long_goal_and_period_contents_old</v>
      </c>
      <c r="I290" s="134" t="str">
        <f t="shared" si="29"/>
        <v>長期目標と期間</v>
      </c>
      <c r="J290" s="56" t="str">
        <f t="shared" si="30"/>
        <v>一致</v>
      </c>
      <c r="K290" s="56" t="str">
        <f>IF($F290="old", INDEX('外部インタフェース一覧(計算用)'!$B$5:$C$60, MATCH(summary!$B290, '外部インタフェース一覧(計算用)'!$C$5:$C$60, 0), 1), $B290)</f>
        <v>栄養ケア計画等情報</v>
      </c>
      <c r="L290" s="56">
        <f t="shared" si="34"/>
        <v>19</v>
      </c>
      <c r="M290" s="56" t="str">
        <f t="shared" si="31"/>
        <v>long_goal_and_period_contents</v>
      </c>
      <c r="N290" s="33" t="str">
        <f t="shared" si="32"/>
        <v>長期目標と期間</v>
      </c>
      <c r="O290" s="33" t="str">
        <f t="shared" si="33"/>
        <v>長期目標と期間</v>
      </c>
    </row>
    <row r="291" spans="1:15" ht="37.5" hidden="1">
      <c r="A291" s="56">
        <v>289</v>
      </c>
      <c r="B291" s="56" t="s">
        <v>684</v>
      </c>
      <c r="C291" s="56">
        <v>20</v>
      </c>
      <c r="D291" s="33" t="s">
        <v>707</v>
      </c>
      <c r="E291" s="134" t="s">
        <v>708</v>
      </c>
      <c r="F291" s="56" t="str">
        <f>VLOOKUP($B291, '外部インタフェース一覧(計算用)'!$C:$G, 2, FALSE)</f>
        <v>old</v>
      </c>
      <c r="G291" s="56" t="str">
        <f>VLOOKUP($B291, '外部インタフェース一覧(計算用)'!$C:$G, 5, FALSE)</f>
        <v>NUTRITION_CARE_PLAN_2024_FORM_0110_2021</v>
      </c>
      <c r="H291" s="56" t="str">
        <f t="shared" si="28"/>
        <v>NUTRITION_CARE_PLAN_2024_FORM_0110_2021_plan_classification_01_old</v>
      </c>
      <c r="I291" s="134" t="str">
        <f t="shared" si="29"/>
        <v>栄養ケア・経口移行・経口維持計画1　分類</v>
      </c>
      <c r="J291" s="56" t="str">
        <f t="shared" si="30"/>
        <v>一致</v>
      </c>
      <c r="K291" s="56" t="str">
        <f>IF($F291="old", INDEX('外部インタフェース一覧(計算用)'!$B$5:$C$60, MATCH(summary!$B291, '外部インタフェース一覧(計算用)'!$C$5:$C$60, 0), 1), $B291)</f>
        <v>栄養ケア計画等情報</v>
      </c>
      <c r="L291" s="56">
        <f t="shared" si="34"/>
        <v>20</v>
      </c>
      <c r="M291" s="56" t="str">
        <f t="shared" si="31"/>
        <v>plan_classification_01</v>
      </c>
      <c r="N291" s="33" t="str">
        <f t="shared" si="32"/>
        <v>栄養ケア・経口移行・経口維持計画1　分類</v>
      </c>
      <c r="O291" s="33" t="str">
        <f t="shared" si="33"/>
        <v>栄養ケア・経口移行・経口維持計画1　分類</v>
      </c>
    </row>
    <row r="292" spans="1:15" ht="37.5" hidden="1">
      <c r="A292" s="56">
        <v>290</v>
      </c>
      <c r="B292" s="56" t="s">
        <v>684</v>
      </c>
      <c r="C292" s="56">
        <v>21</v>
      </c>
      <c r="D292" s="33" t="s">
        <v>709</v>
      </c>
      <c r="E292" s="134" t="s">
        <v>710</v>
      </c>
      <c r="F292" s="56" t="str">
        <f>VLOOKUP($B292, '外部インタフェース一覧(計算用)'!$C:$G, 2, FALSE)</f>
        <v>old</v>
      </c>
      <c r="G292" s="56" t="str">
        <f>VLOOKUP($B292, '外部インタフェース一覧(計算用)'!$C:$G, 5, FALSE)</f>
        <v>NUTRITION_CARE_PLAN_2024_FORM_0110_2021</v>
      </c>
      <c r="H292" s="56" t="str">
        <f t="shared" si="28"/>
        <v>NUTRITION_CARE_PLAN_2024_FORM_0110_2021_plan_short_goal_and_period_01_old</v>
      </c>
      <c r="I292" s="134" t="str">
        <f t="shared" si="29"/>
        <v>栄養ケア・経口移行・経口維持計画1　短期目標と期間</v>
      </c>
      <c r="J292" s="56" t="str">
        <f t="shared" si="30"/>
        <v>一致</v>
      </c>
      <c r="K292" s="56" t="str">
        <f>IF($F292="old", INDEX('外部インタフェース一覧(計算用)'!$B$5:$C$60, MATCH(summary!$B292, '外部インタフェース一覧(計算用)'!$C$5:$C$60, 0), 1), $B292)</f>
        <v>栄養ケア計画等情報</v>
      </c>
      <c r="L292" s="56">
        <f t="shared" si="34"/>
        <v>21</v>
      </c>
      <c r="M292" s="56" t="str">
        <f t="shared" si="31"/>
        <v>plan_short_goal_and_period_01</v>
      </c>
      <c r="N292" s="33" t="str">
        <f t="shared" si="32"/>
        <v>栄養ケア・経口移行・経口維持計画1　短期目標と期間</v>
      </c>
      <c r="O292" s="33" t="str">
        <f t="shared" si="33"/>
        <v>栄養ケア・経口移行・経口維持計画1　短期目標と期間</v>
      </c>
    </row>
    <row r="293" spans="1:15" ht="37.5" hidden="1">
      <c r="A293" s="56">
        <v>291</v>
      </c>
      <c r="B293" s="56" t="s">
        <v>684</v>
      </c>
      <c r="C293" s="56">
        <v>22</v>
      </c>
      <c r="D293" s="33" t="s">
        <v>711</v>
      </c>
      <c r="E293" s="134" t="s">
        <v>712</v>
      </c>
      <c r="F293" s="56" t="str">
        <f>VLOOKUP($B293, '外部インタフェース一覧(計算用)'!$C:$G, 2, FALSE)</f>
        <v>old</v>
      </c>
      <c r="G293" s="56" t="str">
        <f>VLOOKUP($B293, '外部インタフェース一覧(計算用)'!$C:$G, 5, FALSE)</f>
        <v>NUTRITION_CARE_PLAN_2024_FORM_0110_2021</v>
      </c>
      <c r="H293" s="56" t="str">
        <f t="shared" si="28"/>
        <v>NUTRITION_CARE_PLAN_2024_FORM_0110_2021_plan_content_of_nutritional_care_01_old</v>
      </c>
      <c r="I293" s="134" t="str">
        <f t="shared" si="29"/>
        <v>栄養ケア・経口移行・経口維持計画1　栄養ケアの具体的内容（頻度、期間）</v>
      </c>
      <c r="J293" s="56" t="str">
        <f t="shared" si="30"/>
        <v>一致</v>
      </c>
      <c r="K293" s="56" t="str">
        <f>IF($F293="old", INDEX('外部インタフェース一覧(計算用)'!$B$5:$C$60, MATCH(summary!$B293, '外部インタフェース一覧(計算用)'!$C$5:$C$60, 0), 1), $B293)</f>
        <v>栄養ケア計画等情報</v>
      </c>
      <c r="L293" s="56">
        <f t="shared" si="34"/>
        <v>22</v>
      </c>
      <c r="M293" s="56" t="str">
        <f t="shared" si="31"/>
        <v>plan_content_of_nutritional_care_01</v>
      </c>
      <c r="N293" s="33" t="str">
        <f t="shared" si="32"/>
        <v>栄養ケア・経口移行・経口維持計画1　栄養ケアの具体的内容（頻度、期間）</v>
      </c>
      <c r="O293" s="33" t="str">
        <f t="shared" si="33"/>
        <v>栄養ケア・経口移行・経口維持計画1　栄養ケアの具体的内容（頻度、期間）</v>
      </c>
    </row>
    <row r="294" spans="1:15" ht="37.5" hidden="1">
      <c r="A294" s="56">
        <v>292</v>
      </c>
      <c r="B294" s="56" t="s">
        <v>684</v>
      </c>
      <c r="C294" s="56">
        <v>23</v>
      </c>
      <c r="D294" s="33" t="s">
        <v>713</v>
      </c>
      <c r="E294" s="134" t="s">
        <v>714</v>
      </c>
      <c r="F294" s="56" t="str">
        <f>VLOOKUP($B294, '外部インタフェース一覧(計算用)'!$C:$G, 2, FALSE)</f>
        <v>old</v>
      </c>
      <c r="G294" s="56" t="str">
        <f>VLOOKUP($B294, '外部インタフェース一覧(計算用)'!$C:$G, 5, FALSE)</f>
        <v>NUTRITION_CARE_PLAN_2024_FORM_0110_2021</v>
      </c>
      <c r="H294" s="56" t="str">
        <f t="shared" si="28"/>
        <v>NUTRITION_CARE_PLAN_2024_FORM_0110_2021_plan_staff_01_old</v>
      </c>
      <c r="I294" s="134" t="str">
        <f t="shared" si="29"/>
        <v>削除</v>
      </c>
      <c r="J294" s="56" t="str">
        <f t="shared" si="30"/>
        <v>名称変更</v>
      </c>
      <c r="K294" s="56" t="str">
        <f>IF($F294="old", INDEX('外部インタフェース一覧(計算用)'!$B$5:$C$60, MATCH(summary!$B294, '外部インタフェース一覧(計算用)'!$C$5:$C$60, 0), 1), $B294)</f>
        <v>栄養ケア計画等情報</v>
      </c>
      <c r="L294" s="56">
        <f t="shared" si="34"/>
        <v>23</v>
      </c>
      <c r="M294" s="56" t="str">
        <f t="shared" si="31"/>
        <v>plan_staff_01</v>
      </c>
      <c r="N294" s="33" t="str">
        <f t="shared" si="32"/>
        <v>栄養ケア・経口移行・経口維持計画1　担当者名</v>
      </c>
      <c r="O294" s="33" t="str">
        <f t="shared" si="33"/>
        <v>削除</v>
      </c>
    </row>
    <row r="295" spans="1:15" ht="37.5" hidden="1">
      <c r="A295" s="56">
        <v>293</v>
      </c>
      <c r="B295" s="56" t="s">
        <v>684</v>
      </c>
      <c r="C295" s="56">
        <v>24</v>
      </c>
      <c r="D295" s="33" t="s">
        <v>715</v>
      </c>
      <c r="E295" s="134" t="s">
        <v>716</v>
      </c>
      <c r="F295" s="56" t="str">
        <f>VLOOKUP($B295, '外部インタフェース一覧(計算用)'!$C:$G, 2, FALSE)</f>
        <v>old</v>
      </c>
      <c r="G295" s="56" t="str">
        <f>VLOOKUP($B295, '外部インタフェース一覧(計算用)'!$C:$G, 5, FALSE)</f>
        <v>NUTRITION_CARE_PLAN_2024_FORM_0110_2021</v>
      </c>
      <c r="H295" s="56" t="str">
        <f t="shared" si="28"/>
        <v>NUTRITION_CARE_PLAN_2024_FORM_0110_2021_plan_staff_job_category_01_old</v>
      </c>
      <c r="I295" s="134" t="str">
        <f t="shared" si="29"/>
        <v>削除</v>
      </c>
      <c r="J295" s="56" t="str">
        <f t="shared" si="30"/>
        <v>名称変更</v>
      </c>
      <c r="K295" s="56" t="str">
        <f>IF($F295="old", INDEX('外部インタフェース一覧(計算用)'!$B$5:$C$60, MATCH(summary!$B295, '外部インタフェース一覧(計算用)'!$C$5:$C$60, 0), 1), $B295)</f>
        <v>栄養ケア計画等情報</v>
      </c>
      <c r="L295" s="56">
        <f t="shared" si="34"/>
        <v>24</v>
      </c>
      <c r="M295" s="56" t="str">
        <f t="shared" si="31"/>
        <v>plan_staff_job_category_01</v>
      </c>
      <c r="N295" s="33" t="str">
        <f t="shared" si="32"/>
        <v>栄養ケア・経口移行・経口維持計画1　担当者職種</v>
      </c>
      <c r="O295" s="33" t="str">
        <f t="shared" si="33"/>
        <v>削除</v>
      </c>
    </row>
    <row r="296" spans="1:15" ht="37.5" hidden="1">
      <c r="A296" s="56">
        <v>294</v>
      </c>
      <c r="B296" s="56" t="s">
        <v>684</v>
      </c>
      <c r="C296" s="56">
        <v>25</v>
      </c>
      <c r="D296" s="33" t="s">
        <v>717</v>
      </c>
      <c r="E296" s="134" t="s">
        <v>718</v>
      </c>
      <c r="F296" s="56" t="str">
        <f>VLOOKUP($B296, '外部インタフェース一覧(計算用)'!$C:$G, 2, FALSE)</f>
        <v>old</v>
      </c>
      <c r="G296" s="56" t="str">
        <f>VLOOKUP($B296, '外部インタフェース一覧(計算用)'!$C:$G, 5, FALSE)</f>
        <v>NUTRITION_CARE_PLAN_2024_FORM_0110_2021</v>
      </c>
      <c r="H296" s="56" t="str">
        <f t="shared" si="28"/>
        <v>NUTRITION_CARE_PLAN_2024_FORM_0110_2021_plan_classification_02_old</v>
      </c>
      <c r="I296" s="134" t="str">
        <f t="shared" si="29"/>
        <v>栄養ケア・経口移行・経口維持計画2　分類</v>
      </c>
      <c r="J296" s="56" t="str">
        <f t="shared" si="30"/>
        <v>一致</v>
      </c>
      <c r="K296" s="56" t="str">
        <f>IF($F296="old", INDEX('外部インタフェース一覧(計算用)'!$B$5:$C$60, MATCH(summary!$B296, '外部インタフェース一覧(計算用)'!$C$5:$C$60, 0), 1), $B296)</f>
        <v>栄養ケア計画等情報</v>
      </c>
      <c r="L296" s="56">
        <f t="shared" si="34"/>
        <v>25</v>
      </c>
      <c r="M296" s="56" t="str">
        <f t="shared" si="31"/>
        <v>plan_classification_02</v>
      </c>
      <c r="N296" s="33" t="str">
        <f t="shared" si="32"/>
        <v>栄養ケア・経口移行・経口維持計画2　分類</v>
      </c>
      <c r="O296" s="33" t="str">
        <f t="shared" si="33"/>
        <v>栄養ケア・経口移行・経口維持計画2　分類</v>
      </c>
    </row>
    <row r="297" spans="1:15" ht="37.5" hidden="1">
      <c r="A297" s="56">
        <v>295</v>
      </c>
      <c r="B297" s="56" t="s">
        <v>684</v>
      </c>
      <c r="C297" s="56">
        <v>26</v>
      </c>
      <c r="D297" s="33" t="s">
        <v>719</v>
      </c>
      <c r="E297" s="134" t="s">
        <v>720</v>
      </c>
      <c r="F297" s="56" t="str">
        <f>VLOOKUP($B297, '外部インタフェース一覧(計算用)'!$C:$G, 2, FALSE)</f>
        <v>old</v>
      </c>
      <c r="G297" s="56" t="str">
        <f>VLOOKUP($B297, '外部インタフェース一覧(計算用)'!$C:$G, 5, FALSE)</f>
        <v>NUTRITION_CARE_PLAN_2024_FORM_0110_2021</v>
      </c>
      <c r="H297" s="56" t="str">
        <f t="shared" si="28"/>
        <v>NUTRITION_CARE_PLAN_2024_FORM_0110_2021_plan_short_goal_and_period_02_old</v>
      </c>
      <c r="I297" s="134" t="str">
        <f t="shared" si="29"/>
        <v>栄養ケア・経口移行・経口維持計画2　短期目標と期間</v>
      </c>
      <c r="J297" s="56" t="str">
        <f t="shared" si="30"/>
        <v>一致</v>
      </c>
      <c r="K297" s="56" t="str">
        <f>IF($F297="old", INDEX('外部インタフェース一覧(計算用)'!$B$5:$C$60, MATCH(summary!$B297, '外部インタフェース一覧(計算用)'!$C$5:$C$60, 0), 1), $B297)</f>
        <v>栄養ケア計画等情報</v>
      </c>
      <c r="L297" s="56">
        <f t="shared" si="34"/>
        <v>26</v>
      </c>
      <c r="M297" s="56" t="str">
        <f t="shared" si="31"/>
        <v>plan_short_goal_and_period_02</v>
      </c>
      <c r="N297" s="33" t="str">
        <f t="shared" si="32"/>
        <v>栄養ケア・経口移行・経口維持計画2　短期目標と期間</v>
      </c>
      <c r="O297" s="33" t="str">
        <f t="shared" si="33"/>
        <v>栄養ケア・経口移行・経口維持計画2　短期目標と期間</v>
      </c>
    </row>
    <row r="298" spans="1:15" ht="37.5" hidden="1">
      <c r="A298" s="56">
        <v>296</v>
      </c>
      <c r="B298" s="56" t="s">
        <v>684</v>
      </c>
      <c r="C298" s="56">
        <v>27</v>
      </c>
      <c r="D298" s="33" t="s">
        <v>721</v>
      </c>
      <c r="E298" s="134" t="s">
        <v>722</v>
      </c>
      <c r="F298" s="56" t="str">
        <f>VLOOKUP($B298, '外部インタフェース一覧(計算用)'!$C:$G, 2, FALSE)</f>
        <v>old</v>
      </c>
      <c r="G298" s="56" t="str">
        <f>VLOOKUP($B298, '外部インタフェース一覧(計算用)'!$C:$G, 5, FALSE)</f>
        <v>NUTRITION_CARE_PLAN_2024_FORM_0110_2021</v>
      </c>
      <c r="H298" s="56" t="str">
        <f t="shared" si="28"/>
        <v>NUTRITION_CARE_PLAN_2024_FORM_0110_2021_plan_content_of_nutritional_care_02_old</v>
      </c>
      <c r="I298" s="134" t="str">
        <f t="shared" si="29"/>
        <v>栄養ケア・経口移行・経口維持計画2　栄養ケアの具体的内容（頻度、期間）</v>
      </c>
      <c r="J298" s="56" t="str">
        <f t="shared" si="30"/>
        <v>一致</v>
      </c>
      <c r="K298" s="56" t="str">
        <f>IF($F298="old", INDEX('外部インタフェース一覧(計算用)'!$B$5:$C$60, MATCH(summary!$B298, '外部インタフェース一覧(計算用)'!$C$5:$C$60, 0), 1), $B298)</f>
        <v>栄養ケア計画等情報</v>
      </c>
      <c r="L298" s="56">
        <f t="shared" si="34"/>
        <v>27</v>
      </c>
      <c r="M298" s="56" t="str">
        <f t="shared" si="31"/>
        <v>plan_content_of_nutritional_care_02</v>
      </c>
      <c r="N298" s="33" t="str">
        <f t="shared" si="32"/>
        <v>栄養ケア・経口移行・経口維持計画2　栄養ケアの具体的内容（頻度、期間）</v>
      </c>
      <c r="O298" s="33" t="str">
        <f t="shared" si="33"/>
        <v>栄養ケア・経口移行・経口維持計画2　栄養ケアの具体的内容（頻度、期間）</v>
      </c>
    </row>
    <row r="299" spans="1:15" ht="37.5" hidden="1">
      <c r="A299" s="56">
        <v>297</v>
      </c>
      <c r="B299" s="56" t="s">
        <v>684</v>
      </c>
      <c r="C299" s="56">
        <v>28</v>
      </c>
      <c r="D299" s="33" t="s">
        <v>723</v>
      </c>
      <c r="E299" s="134" t="s">
        <v>724</v>
      </c>
      <c r="F299" s="56" t="str">
        <f>VLOOKUP($B299, '外部インタフェース一覧(計算用)'!$C:$G, 2, FALSE)</f>
        <v>old</v>
      </c>
      <c r="G299" s="56" t="str">
        <f>VLOOKUP($B299, '外部インタフェース一覧(計算用)'!$C:$G, 5, FALSE)</f>
        <v>NUTRITION_CARE_PLAN_2024_FORM_0110_2021</v>
      </c>
      <c r="H299" s="56" t="str">
        <f t="shared" si="28"/>
        <v>NUTRITION_CARE_PLAN_2024_FORM_0110_2021_plan_staff_02_old</v>
      </c>
      <c r="I299" s="134" t="str">
        <f t="shared" si="29"/>
        <v>削除</v>
      </c>
      <c r="J299" s="56" t="str">
        <f t="shared" si="30"/>
        <v>名称変更</v>
      </c>
      <c r="K299" s="56" t="str">
        <f>IF($F299="old", INDEX('外部インタフェース一覧(計算用)'!$B$5:$C$60, MATCH(summary!$B299, '外部インタフェース一覧(計算用)'!$C$5:$C$60, 0), 1), $B299)</f>
        <v>栄養ケア計画等情報</v>
      </c>
      <c r="L299" s="56">
        <f t="shared" si="34"/>
        <v>28</v>
      </c>
      <c r="M299" s="56" t="str">
        <f t="shared" si="31"/>
        <v>plan_staff_02</v>
      </c>
      <c r="N299" s="33" t="str">
        <f t="shared" si="32"/>
        <v>栄養ケア・経口移行・経口維持計画2　担当者名</v>
      </c>
      <c r="O299" s="33" t="str">
        <f t="shared" si="33"/>
        <v>削除</v>
      </c>
    </row>
    <row r="300" spans="1:15" ht="37.5" hidden="1">
      <c r="A300" s="56">
        <v>298</v>
      </c>
      <c r="B300" s="56" t="s">
        <v>684</v>
      </c>
      <c r="C300" s="56">
        <v>29</v>
      </c>
      <c r="D300" s="33" t="s">
        <v>725</v>
      </c>
      <c r="E300" s="134" t="s">
        <v>726</v>
      </c>
      <c r="F300" s="56" t="str">
        <f>VLOOKUP($B300, '外部インタフェース一覧(計算用)'!$C:$G, 2, FALSE)</f>
        <v>old</v>
      </c>
      <c r="G300" s="56" t="str">
        <f>VLOOKUP($B300, '外部インタフェース一覧(計算用)'!$C:$G, 5, FALSE)</f>
        <v>NUTRITION_CARE_PLAN_2024_FORM_0110_2021</v>
      </c>
      <c r="H300" s="56" t="str">
        <f t="shared" si="28"/>
        <v>NUTRITION_CARE_PLAN_2024_FORM_0110_2021_plan_staff_job_category_02_old</v>
      </c>
      <c r="I300" s="134" t="str">
        <f t="shared" si="29"/>
        <v>削除</v>
      </c>
      <c r="J300" s="56" t="str">
        <f t="shared" si="30"/>
        <v>名称変更</v>
      </c>
      <c r="K300" s="56" t="str">
        <f>IF($F300="old", INDEX('外部インタフェース一覧(計算用)'!$B$5:$C$60, MATCH(summary!$B300, '外部インタフェース一覧(計算用)'!$C$5:$C$60, 0), 1), $B300)</f>
        <v>栄養ケア計画等情報</v>
      </c>
      <c r="L300" s="56">
        <f t="shared" si="34"/>
        <v>29</v>
      </c>
      <c r="M300" s="56" t="str">
        <f t="shared" si="31"/>
        <v>plan_staff_job_category_02</v>
      </c>
      <c r="N300" s="33" t="str">
        <f t="shared" si="32"/>
        <v>栄養ケア・経口移行・経口維持計画2　担当者職種</v>
      </c>
      <c r="O300" s="33" t="str">
        <f t="shared" si="33"/>
        <v>削除</v>
      </c>
    </row>
    <row r="301" spans="1:15" ht="37.5" hidden="1">
      <c r="A301" s="56">
        <v>299</v>
      </c>
      <c r="B301" s="56" t="s">
        <v>684</v>
      </c>
      <c r="C301" s="56">
        <v>30</v>
      </c>
      <c r="D301" s="33" t="s">
        <v>727</v>
      </c>
      <c r="E301" s="134" t="s">
        <v>728</v>
      </c>
      <c r="F301" s="56" t="str">
        <f>VLOOKUP($B301, '外部インタフェース一覧(計算用)'!$C:$G, 2, FALSE)</f>
        <v>old</v>
      </c>
      <c r="G301" s="56" t="str">
        <f>VLOOKUP($B301, '外部インタフェース一覧(計算用)'!$C:$G, 5, FALSE)</f>
        <v>NUTRITION_CARE_PLAN_2024_FORM_0110_2021</v>
      </c>
      <c r="H301" s="56" t="str">
        <f t="shared" si="28"/>
        <v>NUTRITION_CARE_PLAN_2024_FORM_0110_2021_plan_classification_03_old</v>
      </c>
      <c r="I301" s="134" t="str">
        <f t="shared" si="29"/>
        <v>栄養ケア・経口移行・経口維持計画3　分類</v>
      </c>
      <c r="J301" s="56" t="str">
        <f t="shared" si="30"/>
        <v>一致</v>
      </c>
      <c r="K301" s="56" t="str">
        <f>IF($F301="old", INDEX('外部インタフェース一覧(計算用)'!$B$5:$C$60, MATCH(summary!$B301, '外部インタフェース一覧(計算用)'!$C$5:$C$60, 0), 1), $B301)</f>
        <v>栄養ケア計画等情報</v>
      </c>
      <c r="L301" s="56">
        <f t="shared" si="34"/>
        <v>30</v>
      </c>
      <c r="M301" s="56" t="str">
        <f t="shared" si="31"/>
        <v>plan_classification_03</v>
      </c>
      <c r="N301" s="33" t="str">
        <f t="shared" si="32"/>
        <v>栄養ケア・経口移行・経口維持計画3　分類</v>
      </c>
      <c r="O301" s="33" t="str">
        <f t="shared" si="33"/>
        <v>栄養ケア・経口移行・経口維持計画3　分類</v>
      </c>
    </row>
    <row r="302" spans="1:15" ht="37.5" hidden="1">
      <c r="A302" s="56">
        <v>300</v>
      </c>
      <c r="B302" s="56" t="s">
        <v>684</v>
      </c>
      <c r="C302" s="56">
        <v>31</v>
      </c>
      <c r="D302" s="33" t="s">
        <v>729</v>
      </c>
      <c r="E302" s="134" t="s">
        <v>730</v>
      </c>
      <c r="F302" s="56" t="str">
        <f>VLOOKUP($B302, '外部インタフェース一覧(計算用)'!$C:$G, 2, FALSE)</f>
        <v>old</v>
      </c>
      <c r="G302" s="56" t="str">
        <f>VLOOKUP($B302, '外部インタフェース一覧(計算用)'!$C:$G, 5, FALSE)</f>
        <v>NUTRITION_CARE_PLAN_2024_FORM_0110_2021</v>
      </c>
      <c r="H302" s="56" t="str">
        <f t="shared" si="28"/>
        <v>NUTRITION_CARE_PLAN_2024_FORM_0110_2021_plan_short_goal_and_period_03_old</v>
      </c>
      <c r="I302" s="134" t="str">
        <f t="shared" si="29"/>
        <v>栄養ケア・経口移行・経口維持計画3　短期目標と期間</v>
      </c>
      <c r="J302" s="56" t="str">
        <f t="shared" si="30"/>
        <v>一致</v>
      </c>
      <c r="K302" s="56" t="str">
        <f>IF($F302="old", INDEX('外部インタフェース一覧(計算用)'!$B$5:$C$60, MATCH(summary!$B302, '外部インタフェース一覧(計算用)'!$C$5:$C$60, 0), 1), $B302)</f>
        <v>栄養ケア計画等情報</v>
      </c>
      <c r="L302" s="56">
        <f t="shared" si="34"/>
        <v>31</v>
      </c>
      <c r="M302" s="56" t="str">
        <f t="shared" si="31"/>
        <v>plan_short_goal_and_period_03</v>
      </c>
      <c r="N302" s="33" t="str">
        <f t="shared" si="32"/>
        <v>栄養ケア・経口移行・経口維持計画3　短期目標と期間</v>
      </c>
      <c r="O302" s="33" t="str">
        <f t="shared" si="33"/>
        <v>栄養ケア・経口移行・経口維持計画3　短期目標と期間</v>
      </c>
    </row>
    <row r="303" spans="1:15" ht="37.5" hidden="1">
      <c r="A303" s="56">
        <v>301</v>
      </c>
      <c r="B303" s="56" t="s">
        <v>684</v>
      </c>
      <c r="C303" s="56">
        <v>32</v>
      </c>
      <c r="D303" s="33" t="s">
        <v>731</v>
      </c>
      <c r="E303" s="134" t="s">
        <v>732</v>
      </c>
      <c r="F303" s="56" t="str">
        <f>VLOOKUP($B303, '外部インタフェース一覧(計算用)'!$C:$G, 2, FALSE)</f>
        <v>old</v>
      </c>
      <c r="G303" s="56" t="str">
        <f>VLOOKUP($B303, '外部インタフェース一覧(計算用)'!$C:$G, 5, FALSE)</f>
        <v>NUTRITION_CARE_PLAN_2024_FORM_0110_2021</v>
      </c>
      <c r="H303" s="56" t="str">
        <f t="shared" si="28"/>
        <v>NUTRITION_CARE_PLAN_2024_FORM_0110_2021_plan_content_of_nutritional_care_03_old</v>
      </c>
      <c r="I303" s="134" t="str">
        <f t="shared" si="29"/>
        <v>栄養ケア・経口移行・経口維持計画3　栄養ケアの具体的内容（頻度、期間）</v>
      </c>
      <c r="J303" s="56" t="str">
        <f t="shared" si="30"/>
        <v>一致</v>
      </c>
      <c r="K303" s="56" t="str">
        <f>IF($F303="old", INDEX('外部インタフェース一覧(計算用)'!$B$5:$C$60, MATCH(summary!$B303, '外部インタフェース一覧(計算用)'!$C$5:$C$60, 0), 1), $B303)</f>
        <v>栄養ケア計画等情報</v>
      </c>
      <c r="L303" s="56">
        <f t="shared" si="34"/>
        <v>32</v>
      </c>
      <c r="M303" s="56" t="str">
        <f t="shared" si="31"/>
        <v>plan_content_of_nutritional_care_03</v>
      </c>
      <c r="N303" s="33" t="str">
        <f t="shared" si="32"/>
        <v>栄養ケア・経口移行・経口維持計画3　栄養ケアの具体的内容（頻度、期間）</v>
      </c>
      <c r="O303" s="33" t="str">
        <f t="shared" si="33"/>
        <v>栄養ケア・経口移行・経口維持計画3　栄養ケアの具体的内容（頻度、期間）</v>
      </c>
    </row>
    <row r="304" spans="1:15" ht="37.5" hidden="1">
      <c r="A304" s="56">
        <v>302</v>
      </c>
      <c r="B304" s="56" t="s">
        <v>684</v>
      </c>
      <c r="C304" s="56">
        <v>33</v>
      </c>
      <c r="D304" s="33" t="s">
        <v>733</v>
      </c>
      <c r="E304" s="134" t="s">
        <v>734</v>
      </c>
      <c r="F304" s="56" t="str">
        <f>VLOOKUP($B304, '外部インタフェース一覧(計算用)'!$C:$G, 2, FALSE)</f>
        <v>old</v>
      </c>
      <c r="G304" s="56" t="str">
        <f>VLOOKUP($B304, '外部インタフェース一覧(計算用)'!$C:$G, 5, FALSE)</f>
        <v>NUTRITION_CARE_PLAN_2024_FORM_0110_2021</v>
      </c>
      <c r="H304" s="56" t="str">
        <f t="shared" si="28"/>
        <v>NUTRITION_CARE_PLAN_2024_FORM_0110_2021_plan_staff_03_old</v>
      </c>
      <c r="I304" s="134" t="str">
        <f t="shared" si="29"/>
        <v>削除</v>
      </c>
      <c r="J304" s="56" t="str">
        <f t="shared" si="30"/>
        <v>名称変更</v>
      </c>
      <c r="K304" s="56" t="str">
        <f>IF($F304="old", INDEX('外部インタフェース一覧(計算用)'!$B$5:$C$60, MATCH(summary!$B304, '外部インタフェース一覧(計算用)'!$C$5:$C$60, 0), 1), $B304)</f>
        <v>栄養ケア計画等情報</v>
      </c>
      <c r="L304" s="56">
        <f t="shared" si="34"/>
        <v>33</v>
      </c>
      <c r="M304" s="56" t="str">
        <f t="shared" si="31"/>
        <v>plan_staff_03</v>
      </c>
      <c r="N304" s="33" t="str">
        <f t="shared" si="32"/>
        <v>栄養ケア・経口移行・経口維持計画3　担当者名</v>
      </c>
      <c r="O304" s="33" t="str">
        <f t="shared" si="33"/>
        <v>削除</v>
      </c>
    </row>
    <row r="305" spans="1:15" ht="37.5" hidden="1">
      <c r="A305" s="56">
        <v>303</v>
      </c>
      <c r="B305" s="56" t="s">
        <v>684</v>
      </c>
      <c r="C305" s="56">
        <v>34</v>
      </c>
      <c r="D305" s="33" t="s">
        <v>735</v>
      </c>
      <c r="E305" s="134" t="s">
        <v>736</v>
      </c>
      <c r="F305" s="56" t="str">
        <f>VLOOKUP($B305, '外部インタフェース一覧(計算用)'!$C:$G, 2, FALSE)</f>
        <v>old</v>
      </c>
      <c r="G305" s="56" t="str">
        <f>VLOOKUP($B305, '外部インタフェース一覧(計算用)'!$C:$G, 5, FALSE)</f>
        <v>NUTRITION_CARE_PLAN_2024_FORM_0110_2021</v>
      </c>
      <c r="H305" s="56" t="str">
        <f t="shared" si="28"/>
        <v>NUTRITION_CARE_PLAN_2024_FORM_0110_2021_plan_staff_job_category_03_old</v>
      </c>
      <c r="I305" s="134" t="str">
        <f t="shared" si="29"/>
        <v>削除</v>
      </c>
      <c r="J305" s="56" t="str">
        <f t="shared" si="30"/>
        <v>名称変更</v>
      </c>
      <c r="K305" s="56" t="str">
        <f>IF($F305="old", INDEX('外部インタフェース一覧(計算用)'!$B$5:$C$60, MATCH(summary!$B305, '外部インタフェース一覧(計算用)'!$C$5:$C$60, 0), 1), $B305)</f>
        <v>栄養ケア計画等情報</v>
      </c>
      <c r="L305" s="56">
        <f t="shared" si="34"/>
        <v>34</v>
      </c>
      <c r="M305" s="56" t="str">
        <f t="shared" si="31"/>
        <v>plan_staff_job_category_03</v>
      </c>
      <c r="N305" s="33" t="str">
        <f t="shared" si="32"/>
        <v>栄養ケア・経口移行・経口維持計画3　担当者職種</v>
      </c>
      <c r="O305" s="33" t="str">
        <f t="shared" si="33"/>
        <v>削除</v>
      </c>
    </row>
    <row r="306" spans="1:15" ht="37.5" hidden="1">
      <c r="A306" s="56">
        <v>304</v>
      </c>
      <c r="B306" s="56" t="s">
        <v>684</v>
      </c>
      <c r="C306" s="56">
        <v>35</v>
      </c>
      <c r="D306" s="33" t="s">
        <v>737</v>
      </c>
      <c r="E306" s="134" t="s">
        <v>738</v>
      </c>
      <c r="F306" s="56" t="str">
        <f>VLOOKUP($B306, '外部インタフェース一覧(計算用)'!$C:$G, 2, FALSE)</f>
        <v>old</v>
      </c>
      <c r="G306" s="56" t="str">
        <f>VLOOKUP($B306, '外部インタフェース一覧(計算用)'!$C:$G, 5, FALSE)</f>
        <v>NUTRITION_CARE_PLAN_2024_FORM_0110_2021</v>
      </c>
      <c r="H306" s="56" t="str">
        <f t="shared" si="28"/>
        <v>NUTRITION_CARE_PLAN_2024_FORM_0110_2021_plan_classification_04_old</v>
      </c>
      <c r="I306" s="134" t="str">
        <f t="shared" si="29"/>
        <v>栄養ケア・経口移行・経口維持計画4　分類</v>
      </c>
      <c r="J306" s="56" t="str">
        <f t="shared" si="30"/>
        <v>一致</v>
      </c>
      <c r="K306" s="56" t="str">
        <f>IF($F306="old", INDEX('外部インタフェース一覧(計算用)'!$B$5:$C$60, MATCH(summary!$B306, '外部インタフェース一覧(計算用)'!$C$5:$C$60, 0), 1), $B306)</f>
        <v>栄養ケア計画等情報</v>
      </c>
      <c r="L306" s="56">
        <f t="shared" si="34"/>
        <v>35</v>
      </c>
      <c r="M306" s="56" t="str">
        <f t="shared" si="31"/>
        <v>plan_classification_04</v>
      </c>
      <c r="N306" s="33" t="str">
        <f t="shared" si="32"/>
        <v>栄養ケア・経口移行・経口維持計画4　分類</v>
      </c>
      <c r="O306" s="33" t="str">
        <f t="shared" si="33"/>
        <v>栄養ケア・経口移行・経口維持計画4　分類</v>
      </c>
    </row>
    <row r="307" spans="1:15" ht="37.5" hidden="1">
      <c r="A307" s="56">
        <v>305</v>
      </c>
      <c r="B307" s="56" t="s">
        <v>684</v>
      </c>
      <c r="C307" s="56">
        <v>36</v>
      </c>
      <c r="D307" s="33" t="s">
        <v>739</v>
      </c>
      <c r="E307" s="134" t="s">
        <v>740</v>
      </c>
      <c r="F307" s="56" t="str">
        <f>VLOOKUP($B307, '外部インタフェース一覧(計算用)'!$C:$G, 2, FALSE)</f>
        <v>old</v>
      </c>
      <c r="G307" s="56" t="str">
        <f>VLOOKUP($B307, '外部インタフェース一覧(計算用)'!$C:$G, 5, FALSE)</f>
        <v>NUTRITION_CARE_PLAN_2024_FORM_0110_2021</v>
      </c>
      <c r="H307" s="56" t="str">
        <f t="shared" si="28"/>
        <v>NUTRITION_CARE_PLAN_2024_FORM_0110_2021_plan_short_goal_and_period_04_old</v>
      </c>
      <c r="I307" s="134" t="str">
        <f t="shared" si="29"/>
        <v>栄養ケア・経口移行・経口維持計画4　短期目標と期間</v>
      </c>
      <c r="J307" s="56" t="str">
        <f t="shared" si="30"/>
        <v>一致</v>
      </c>
      <c r="K307" s="56" t="str">
        <f>IF($F307="old", INDEX('外部インタフェース一覧(計算用)'!$B$5:$C$60, MATCH(summary!$B307, '外部インタフェース一覧(計算用)'!$C$5:$C$60, 0), 1), $B307)</f>
        <v>栄養ケア計画等情報</v>
      </c>
      <c r="L307" s="56">
        <f t="shared" si="34"/>
        <v>36</v>
      </c>
      <c r="M307" s="56" t="str">
        <f t="shared" si="31"/>
        <v>plan_short_goal_and_period_04</v>
      </c>
      <c r="N307" s="33" t="str">
        <f t="shared" si="32"/>
        <v>栄養ケア・経口移行・経口維持計画4　短期目標と期間</v>
      </c>
      <c r="O307" s="33" t="str">
        <f t="shared" si="33"/>
        <v>栄養ケア・経口移行・経口維持計画4　短期目標と期間</v>
      </c>
    </row>
    <row r="308" spans="1:15" ht="37.5" hidden="1">
      <c r="A308" s="56">
        <v>306</v>
      </c>
      <c r="B308" s="56" t="s">
        <v>684</v>
      </c>
      <c r="C308" s="56">
        <v>37</v>
      </c>
      <c r="D308" s="33" t="s">
        <v>741</v>
      </c>
      <c r="E308" s="134" t="s">
        <v>742</v>
      </c>
      <c r="F308" s="56" t="str">
        <f>VLOOKUP($B308, '外部インタフェース一覧(計算用)'!$C:$G, 2, FALSE)</f>
        <v>old</v>
      </c>
      <c r="G308" s="56" t="str">
        <f>VLOOKUP($B308, '外部インタフェース一覧(計算用)'!$C:$G, 5, FALSE)</f>
        <v>NUTRITION_CARE_PLAN_2024_FORM_0110_2021</v>
      </c>
      <c r="H308" s="56" t="str">
        <f t="shared" si="28"/>
        <v>NUTRITION_CARE_PLAN_2024_FORM_0110_2021_plan_content_of_nutritional_care_04_old</v>
      </c>
      <c r="I308" s="134" t="str">
        <f t="shared" si="29"/>
        <v>栄養ケア・経口移行・経口維持計画4　栄養ケアの具体的内容（頻度、期間）</v>
      </c>
      <c r="J308" s="56" t="str">
        <f t="shared" si="30"/>
        <v>一致</v>
      </c>
      <c r="K308" s="56" t="str">
        <f>IF($F308="old", INDEX('外部インタフェース一覧(計算用)'!$B$5:$C$60, MATCH(summary!$B308, '外部インタフェース一覧(計算用)'!$C$5:$C$60, 0), 1), $B308)</f>
        <v>栄養ケア計画等情報</v>
      </c>
      <c r="L308" s="56">
        <f t="shared" si="34"/>
        <v>37</v>
      </c>
      <c r="M308" s="56" t="str">
        <f t="shared" si="31"/>
        <v>plan_content_of_nutritional_care_04</v>
      </c>
      <c r="N308" s="33" t="str">
        <f t="shared" si="32"/>
        <v>栄養ケア・経口移行・経口維持計画4　栄養ケアの具体的内容（頻度、期間）</v>
      </c>
      <c r="O308" s="33" t="str">
        <f t="shared" si="33"/>
        <v>栄養ケア・経口移行・経口維持計画4　栄養ケアの具体的内容（頻度、期間）</v>
      </c>
    </row>
    <row r="309" spans="1:15" ht="37.5" hidden="1">
      <c r="A309" s="56">
        <v>307</v>
      </c>
      <c r="B309" s="56" t="s">
        <v>684</v>
      </c>
      <c r="C309" s="56">
        <v>38</v>
      </c>
      <c r="D309" s="33" t="s">
        <v>743</v>
      </c>
      <c r="E309" s="134" t="s">
        <v>744</v>
      </c>
      <c r="F309" s="56" t="str">
        <f>VLOOKUP($B309, '外部インタフェース一覧(計算用)'!$C:$G, 2, FALSE)</f>
        <v>old</v>
      </c>
      <c r="G309" s="56" t="str">
        <f>VLOOKUP($B309, '外部インタフェース一覧(計算用)'!$C:$G, 5, FALSE)</f>
        <v>NUTRITION_CARE_PLAN_2024_FORM_0110_2021</v>
      </c>
      <c r="H309" s="56" t="str">
        <f t="shared" si="28"/>
        <v>NUTRITION_CARE_PLAN_2024_FORM_0110_2021_plan_staff_04_old</v>
      </c>
      <c r="I309" s="134" t="str">
        <f t="shared" si="29"/>
        <v>削除</v>
      </c>
      <c r="J309" s="56" t="str">
        <f t="shared" si="30"/>
        <v>名称変更</v>
      </c>
      <c r="K309" s="56" t="str">
        <f>IF($F309="old", INDEX('外部インタフェース一覧(計算用)'!$B$5:$C$60, MATCH(summary!$B309, '外部インタフェース一覧(計算用)'!$C$5:$C$60, 0), 1), $B309)</f>
        <v>栄養ケア計画等情報</v>
      </c>
      <c r="L309" s="56">
        <f t="shared" si="34"/>
        <v>38</v>
      </c>
      <c r="M309" s="56" t="str">
        <f t="shared" si="31"/>
        <v>plan_staff_04</v>
      </c>
      <c r="N309" s="33" t="str">
        <f t="shared" si="32"/>
        <v>栄養ケア・経口移行・経口維持計画4　担当者名</v>
      </c>
      <c r="O309" s="33" t="str">
        <f t="shared" si="33"/>
        <v>削除</v>
      </c>
    </row>
    <row r="310" spans="1:15" ht="37.5" hidden="1">
      <c r="A310" s="56">
        <v>308</v>
      </c>
      <c r="B310" s="56" t="s">
        <v>684</v>
      </c>
      <c r="C310" s="56">
        <v>39</v>
      </c>
      <c r="D310" s="33" t="s">
        <v>745</v>
      </c>
      <c r="E310" s="134" t="s">
        <v>746</v>
      </c>
      <c r="F310" s="56" t="str">
        <f>VLOOKUP($B310, '外部インタフェース一覧(計算用)'!$C:$G, 2, FALSE)</f>
        <v>old</v>
      </c>
      <c r="G310" s="56" t="str">
        <f>VLOOKUP($B310, '外部インタフェース一覧(計算用)'!$C:$G, 5, FALSE)</f>
        <v>NUTRITION_CARE_PLAN_2024_FORM_0110_2021</v>
      </c>
      <c r="H310" s="56" t="str">
        <f t="shared" si="28"/>
        <v>NUTRITION_CARE_PLAN_2024_FORM_0110_2021_plan_staff_job_category_04_old</v>
      </c>
      <c r="I310" s="134" t="str">
        <f t="shared" si="29"/>
        <v>削除</v>
      </c>
      <c r="J310" s="56" t="str">
        <f t="shared" si="30"/>
        <v>名称変更</v>
      </c>
      <c r="K310" s="56" t="str">
        <f>IF($F310="old", INDEX('外部インタフェース一覧(計算用)'!$B$5:$C$60, MATCH(summary!$B310, '外部インタフェース一覧(計算用)'!$C$5:$C$60, 0), 1), $B310)</f>
        <v>栄養ケア計画等情報</v>
      </c>
      <c r="L310" s="56">
        <f t="shared" si="34"/>
        <v>39</v>
      </c>
      <c r="M310" s="56" t="str">
        <f t="shared" si="31"/>
        <v>plan_staff_job_category_04</v>
      </c>
      <c r="N310" s="33" t="str">
        <f t="shared" si="32"/>
        <v>栄養ケア・経口移行・経口維持計画4　担当者職種</v>
      </c>
      <c r="O310" s="33" t="str">
        <f t="shared" si="33"/>
        <v>削除</v>
      </c>
    </row>
    <row r="311" spans="1:15" ht="37.5" hidden="1">
      <c r="A311" s="56">
        <v>309</v>
      </c>
      <c r="B311" s="56" t="s">
        <v>684</v>
      </c>
      <c r="C311" s="56">
        <v>40</v>
      </c>
      <c r="D311" s="33" t="s">
        <v>747</v>
      </c>
      <c r="E311" s="134" t="s">
        <v>748</v>
      </c>
      <c r="F311" s="56" t="str">
        <f>VLOOKUP($B311, '外部インタフェース一覧(計算用)'!$C:$G, 2, FALSE)</f>
        <v>old</v>
      </c>
      <c r="G311" s="56" t="str">
        <f>VLOOKUP($B311, '外部インタフェース一覧(計算用)'!$C:$G, 5, FALSE)</f>
        <v>NUTRITION_CARE_PLAN_2024_FORM_0110_2021</v>
      </c>
      <c r="H311" s="56" t="str">
        <f t="shared" si="28"/>
        <v>NUTRITION_CARE_PLAN_2024_FORM_0110_2021_plan_classification_05_old</v>
      </c>
      <c r="I311" s="134" t="str">
        <f t="shared" si="29"/>
        <v>栄養ケア・経口移行・経口維持計画5　分類</v>
      </c>
      <c r="J311" s="56" t="str">
        <f t="shared" si="30"/>
        <v>一致</v>
      </c>
      <c r="K311" s="56" t="str">
        <f>IF($F311="old", INDEX('外部インタフェース一覧(計算用)'!$B$5:$C$60, MATCH(summary!$B311, '外部インタフェース一覧(計算用)'!$C$5:$C$60, 0), 1), $B311)</f>
        <v>栄養ケア計画等情報</v>
      </c>
      <c r="L311" s="56">
        <f t="shared" si="34"/>
        <v>40</v>
      </c>
      <c r="M311" s="56" t="str">
        <f t="shared" si="31"/>
        <v>plan_classification_05</v>
      </c>
      <c r="N311" s="33" t="str">
        <f t="shared" si="32"/>
        <v>栄養ケア・経口移行・経口維持計画5　分類</v>
      </c>
      <c r="O311" s="33" t="str">
        <f t="shared" si="33"/>
        <v>栄養ケア・経口移行・経口維持計画5　分類</v>
      </c>
    </row>
    <row r="312" spans="1:15" ht="37.5" hidden="1">
      <c r="A312" s="56">
        <v>310</v>
      </c>
      <c r="B312" s="56" t="s">
        <v>684</v>
      </c>
      <c r="C312" s="56">
        <v>41</v>
      </c>
      <c r="D312" s="33" t="s">
        <v>749</v>
      </c>
      <c r="E312" s="134" t="s">
        <v>750</v>
      </c>
      <c r="F312" s="56" t="str">
        <f>VLOOKUP($B312, '外部インタフェース一覧(計算用)'!$C:$G, 2, FALSE)</f>
        <v>old</v>
      </c>
      <c r="G312" s="56" t="str">
        <f>VLOOKUP($B312, '外部インタフェース一覧(計算用)'!$C:$G, 5, FALSE)</f>
        <v>NUTRITION_CARE_PLAN_2024_FORM_0110_2021</v>
      </c>
      <c r="H312" s="56" t="str">
        <f t="shared" si="28"/>
        <v>NUTRITION_CARE_PLAN_2024_FORM_0110_2021_plan_short_goal_and_period_05_old</v>
      </c>
      <c r="I312" s="134" t="str">
        <f t="shared" si="29"/>
        <v>栄養ケア・経口移行・経口維持計画5　短期目標と期間</v>
      </c>
      <c r="J312" s="56" t="str">
        <f t="shared" si="30"/>
        <v>一致</v>
      </c>
      <c r="K312" s="56" t="str">
        <f>IF($F312="old", INDEX('外部インタフェース一覧(計算用)'!$B$5:$C$60, MATCH(summary!$B312, '外部インタフェース一覧(計算用)'!$C$5:$C$60, 0), 1), $B312)</f>
        <v>栄養ケア計画等情報</v>
      </c>
      <c r="L312" s="56">
        <f t="shared" si="34"/>
        <v>41</v>
      </c>
      <c r="M312" s="56" t="str">
        <f t="shared" si="31"/>
        <v>plan_short_goal_and_period_05</v>
      </c>
      <c r="N312" s="33" t="str">
        <f t="shared" si="32"/>
        <v>栄養ケア・経口移行・経口維持計画5　短期目標と期間</v>
      </c>
      <c r="O312" s="33" t="str">
        <f t="shared" si="33"/>
        <v>栄養ケア・経口移行・経口維持計画5　短期目標と期間</v>
      </c>
    </row>
    <row r="313" spans="1:15" ht="37.5" hidden="1">
      <c r="A313" s="56">
        <v>311</v>
      </c>
      <c r="B313" s="56" t="s">
        <v>684</v>
      </c>
      <c r="C313" s="56">
        <v>42</v>
      </c>
      <c r="D313" s="33" t="s">
        <v>751</v>
      </c>
      <c r="E313" s="134" t="s">
        <v>752</v>
      </c>
      <c r="F313" s="56" t="str">
        <f>VLOOKUP($B313, '外部インタフェース一覧(計算用)'!$C:$G, 2, FALSE)</f>
        <v>old</v>
      </c>
      <c r="G313" s="56" t="str">
        <f>VLOOKUP($B313, '外部インタフェース一覧(計算用)'!$C:$G, 5, FALSE)</f>
        <v>NUTRITION_CARE_PLAN_2024_FORM_0110_2021</v>
      </c>
      <c r="H313" s="56" t="str">
        <f t="shared" si="28"/>
        <v>NUTRITION_CARE_PLAN_2024_FORM_0110_2021_plan_content_of_nutritional_care_05_old</v>
      </c>
      <c r="I313" s="134" t="str">
        <f t="shared" si="29"/>
        <v>栄養ケア・経口移行・経口維持計画5　栄養ケアの具体的内容（頻度、期間）</v>
      </c>
      <c r="J313" s="56" t="str">
        <f t="shared" si="30"/>
        <v>一致</v>
      </c>
      <c r="K313" s="56" t="str">
        <f>IF($F313="old", INDEX('外部インタフェース一覧(計算用)'!$B$5:$C$60, MATCH(summary!$B313, '外部インタフェース一覧(計算用)'!$C$5:$C$60, 0), 1), $B313)</f>
        <v>栄養ケア計画等情報</v>
      </c>
      <c r="L313" s="56">
        <f t="shared" si="34"/>
        <v>42</v>
      </c>
      <c r="M313" s="56" t="str">
        <f t="shared" si="31"/>
        <v>plan_content_of_nutritional_care_05</v>
      </c>
      <c r="N313" s="33" t="str">
        <f t="shared" si="32"/>
        <v>栄養ケア・経口移行・経口維持計画5　栄養ケアの具体的内容（頻度、期間）</v>
      </c>
      <c r="O313" s="33" t="str">
        <f t="shared" si="33"/>
        <v>栄養ケア・経口移行・経口維持計画5　栄養ケアの具体的内容（頻度、期間）</v>
      </c>
    </row>
    <row r="314" spans="1:15" ht="37.5" hidden="1">
      <c r="A314" s="56">
        <v>312</v>
      </c>
      <c r="B314" s="56" t="s">
        <v>684</v>
      </c>
      <c r="C314" s="56">
        <v>43</v>
      </c>
      <c r="D314" s="33" t="s">
        <v>753</v>
      </c>
      <c r="E314" s="134" t="s">
        <v>754</v>
      </c>
      <c r="F314" s="56" t="str">
        <f>VLOOKUP($B314, '外部インタフェース一覧(計算用)'!$C:$G, 2, FALSE)</f>
        <v>old</v>
      </c>
      <c r="G314" s="56" t="str">
        <f>VLOOKUP($B314, '外部インタフェース一覧(計算用)'!$C:$G, 5, FALSE)</f>
        <v>NUTRITION_CARE_PLAN_2024_FORM_0110_2021</v>
      </c>
      <c r="H314" s="56" t="str">
        <f t="shared" si="28"/>
        <v>NUTRITION_CARE_PLAN_2024_FORM_0110_2021_plan_staff_05_old</v>
      </c>
      <c r="I314" s="134" t="str">
        <f t="shared" si="29"/>
        <v>削除</v>
      </c>
      <c r="J314" s="56" t="str">
        <f t="shared" si="30"/>
        <v>名称変更</v>
      </c>
      <c r="K314" s="56" t="str">
        <f>IF($F314="old", INDEX('外部インタフェース一覧(計算用)'!$B$5:$C$60, MATCH(summary!$B314, '外部インタフェース一覧(計算用)'!$C$5:$C$60, 0), 1), $B314)</f>
        <v>栄養ケア計画等情報</v>
      </c>
      <c r="L314" s="56">
        <f t="shared" si="34"/>
        <v>43</v>
      </c>
      <c r="M314" s="56" t="str">
        <f t="shared" si="31"/>
        <v>plan_staff_05</v>
      </c>
      <c r="N314" s="33" t="str">
        <f t="shared" si="32"/>
        <v>栄養ケア・経口移行・経口維持計画5　担当者名</v>
      </c>
      <c r="O314" s="33" t="str">
        <f t="shared" si="33"/>
        <v>削除</v>
      </c>
    </row>
    <row r="315" spans="1:15" ht="37.5" hidden="1">
      <c r="A315" s="56">
        <v>313</v>
      </c>
      <c r="B315" s="56" t="s">
        <v>684</v>
      </c>
      <c r="C315" s="56">
        <v>44</v>
      </c>
      <c r="D315" s="33" t="s">
        <v>755</v>
      </c>
      <c r="E315" s="134" t="s">
        <v>756</v>
      </c>
      <c r="F315" s="56" t="str">
        <f>VLOOKUP($B315, '外部インタフェース一覧(計算用)'!$C:$G, 2, FALSE)</f>
        <v>old</v>
      </c>
      <c r="G315" s="56" t="str">
        <f>VLOOKUP($B315, '外部インタフェース一覧(計算用)'!$C:$G, 5, FALSE)</f>
        <v>NUTRITION_CARE_PLAN_2024_FORM_0110_2021</v>
      </c>
      <c r="H315" s="56" t="str">
        <f t="shared" si="28"/>
        <v>NUTRITION_CARE_PLAN_2024_FORM_0110_2021_plan_staff_job_category_05_old</v>
      </c>
      <c r="I315" s="134" t="str">
        <f t="shared" si="29"/>
        <v>削除</v>
      </c>
      <c r="J315" s="56" t="str">
        <f t="shared" si="30"/>
        <v>名称変更</v>
      </c>
      <c r="K315" s="56" t="str">
        <f>IF($F315="old", INDEX('外部インタフェース一覧(計算用)'!$B$5:$C$60, MATCH(summary!$B315, '外部インタフェース一覧(計算用)'!$C$5:$C$60, 0), 1), $B315)</f>
        <v>栄養ケア計画等情報</v>
      </c>
      <c r="L315" s="56">
        <f t="shared" si="34"/>
        <v>44</v>
      </c>
      <c r="M315" s="56" t="str">
        <f t="shared" si="31"/>
        <v>plan_staff_job_category_05</v>
      </c>
      <c r="N315" s="33" t="str">
        <f t="shared" si="32"/>
        <v>栄養ケア・経口移行・経口維持計画5　担当者職種</v>
      </c>
      <c r="O315" s="33" t="str">
        <f t="shared" si="33"/>
        <v>削除</v>
      </c>
    </row>
    <row r="316" spans="1:15" ht="37.5" hidden="1">
      <c r="A316" s="56">
        <v>314</v>
      </c>
      <c r="B316" s="56" t="s">
        <v>684</v>
      </c>
      <c r="C316" s="56">
        <v>45</v>
      </c>
      <c r="D316" s="33" t="s">
        <v>682</v>
      </c>
      <c r="E316" s="134" t="s">
        <v>593</v>
      </c>
      <c r="F316" s="56" t="str">
        <f>VLOOKUP($B316, '外部インタフェース一覧(計算用)'!$C:$G, 2, FALSE)</f>
        <v>old</v>
      </c>
      <c r="G316" s="56" t="str">
        <f>VLOOKUP($B316, '外部インタフェース一覧(計算用)'!$C:$G, 5, FALSE)</f>
        <v>NUTRITION_CARE_PLAN_2024_FORM_0110_2021</v>
      </c>
      <c r="H316" s="56" t="str">
        <f t="shared" si="28"/>
        <v>NUTRITION_CARE_PLAN_2024_FORM_0110_2021_support_viewpoint_notice_old</v>
      </c>
      <c r="I316" s="134" t="str">
        <f t="shared" si="29"/>
        <v>特記事項</v>
      </c>
      <c r="J316" s="56" t="str">
        <f t="shared" si="30"/>
        <v>一致</v>
      </c>
      <c r="K316" s="56" t="str">
        <f>IF($F316="old", INDEX('外部インタフェース一覧(計算用)'!$B$5:$C$60, MATCH(summary!$B316, '外部インタフェース一覧(計算用)'!$C$5:$C$60, 0), 1), $B316)</f>
        <v>栄養ケア計画等情報</v>
      </c>
      <c r="L316" s="56">
        <f t="shared" si="34"/>
        <v>45</v>
      </c>
      <c r="M316" s="56" t="str">
        <f t="shared" si="31"/>
        <v>support_viewpoint_notice</v>
      </c>
      <c r="N316" s="33" t="str">
        <f t="shared" si="32"/>
        <v>特記事項</v>
      </c>
      <c r="O316" s="33" t="str">
        <f t="shared" si="33"/>
        <v>特記事項</v>
      </c>
    </row>
    <row r="317" spans="1:15" ht="37.5" hidden="1">
      <c r="A317" s="56">
        <v>315</v>
      </c>
      <c r="B317" s="56" t="s">
        <v>684</v>
      </c>
      <c r="C317" s="56">
        <v>46</v>
      </c>
      <c r="D317" s="33" t="s">
        <v>757</v>
      </c>
      <c r="E317" s="134" t="s">
        <v>758</v>
      </c>
      <c r="F317" s="56" t="str">
        <f>VLOOKUP($B317, '外部インタフェース一覧(計算用)'!$C:$G, 2, FALSE)</f>
        <v>old</v>
      </c>
      <c r="G317" s="56" t="str">
        <f>VLOOKUP($B317, '外部インタフェース一覧(計算用)'!$C:$G, 5, FALSE)</f>
        <v>NUTRITION_CARE_PLAN_2024_FORM_0110_2021</v>
      </c>
      <c r="H317" s="56" t="str">
        <f t="shared" si="28"/>
        <v>NUTRITION_CARE_PLAN_2024_FORM_0110_2021_is_nutrition_management_addition_old</v>
      </c>
      <c r="I317" s="134" t="str">
        <f t="shared" si="29"/>
        <v>算定加算　栄養マネジメント強化加算</v>
      </c>
      <c r="J317" s="56" t="str">
        <f t="shared" si="30"/>
        <v>一致</v>
      </c>
      <c r="K317" s="56" t="str">
        <f>IF($F317="old", INDEX('外部インタフェース一覧(計算用)'!$B$5:$C$60, MATCH(summary!$B317, '外部インタフェース一覧(計算用)'!$C$5:$C$60, 0), 1), $B317)</f>
        <v>栄養ケア計画等情報</v>
      </c>
      <c r="L317" s="56">
        <f t="shared" si="34"/>
        <v>46</v>
      </c>
      <c r="M317" s="56" t="str">
        <f t="shared" si="31"/>
        <v>is_nutrition_management_addition</v>
      </c>
      <c r="N317" s="33" t="str">
        <f t="shared" si="32"/>
        <v>算定加算　栄養マネジメント強化加算</v>
      </c>
      <c r="O317" s="33" t="str">
        <f t="shared" si="33"/>
        <v>算定加算　栄養マネジメント強化加算</v>
      </c>
    </row>
    <row r="318" spans="1:15" hidden="1">
      <c r="A318" s="56">
        <v>316</v>
      </c>
      <c r="B318" s="56" t="s">
        <v>684</v>
      </c>
      <c r="C318" s="56">
        <v>47</v>
      </c>
      <c r="D318" s="33" t="s">
        <v>759</v>
      </c>
      <c r="E318" s="134" t="s">
        <v>760</v>
      </c>
      <c r="F318" s="56" t="str">
        <f>VLOOKUP($B318, '外部インタフェース一覧(計算用)'!$C:$G, 2, FALSE)</f>
        <v>old</v>
      </c>
      <c r="G318" s="56" t="str">
        <f>VLOOKUP($B318, '外部インタフェース一覧(計算用)'!$C:$G, 5, FALSE)</f>
        <v>NUTRITION_CARE_PLAN_2024_FORM_0110_2021</v>
      </c>
      <c r="H318" s="56" t="str">
        <f t="shared" si="28"/>
        <v>NUTRITION_CARE_PLAN_2024_FORM_0110_2021_oral_shift_addition_old</v>
      </c>
      <c r="I318" s="134" t="str">
        <f t="shared" si="29"/>
        <v>算定加算　経口移行加算</v>
      </c>
      <c r="J318" s="56" t="str">
        <f t="shared" si="30"/>
        <v>一致</v>
      </c>
      <c r="K318" s="56" t="str">
        <f>IF($F318="old", INDEX('外部インタフェース一覧(計算用)'!$B$5:$C$60, MATCH(summary!$B318, '外部インタフェース一覧(計算用)'!$C$5:$C$60, 0), 1), $B318)</f>
        <v>栄養ケア計画等情報</v>
      </c>
      <c r="L318" s="56">
        <f t="shared" si="34"/>
        <v>47</v>
      </c>
      <c r="M318" s="56" t="str">
        <f t="shared" si="31"/>
        <v>oral_shift_addition</v>
      </c>
      <c r="N318" s="33" t="str">
        <f t="shared" si="32"/>
        <v>算定加算　経口移行加算</v>
      </c>
      <c r="O318" s="33" t="str">
        <f t="shared" si="33"/>
        <v>算定加算　経口移行加算</v>
      </c>
    </row>
    <row r="319" spans="1:15" ht="37.5" hidden="1">
      <c r="A319" s="56">
        <v>317</v>
      </c>
      <c r="B319" s="56" t="s">
        <v>684</v>
      </c>
      <c r="C319" s="56">
        <v>48</v>
      </c>
      <c r="D319" s="33" t="s">
        <v>761</v>
      </c>
      <c r="E319" s="134" t="s">
        <v>762</v>
      </c>
      <c r="F319" s="56" t="str">
        <f>VLOOKUP($B319, '外部インタフェース一覧(計算用)'!$C:$G, 2, FALSE)</f>
        <v>old</v>
      </c>
      <c r="G319" s="56" t="str">
        <f>VLOOKUP($B319, '外部インタフェース一覧(計算用)'!$C:$G, 5, FALSE)</f>
        <v>NUTRITION_CARE_PLAN_2024_FORM_0110_2021</v>
      </c>
      <c r="H319" s="56" t="str">
        <f t="shared" si="28"/>
        <v>NUTRITION_CARE_PLAN_2024_FORM_0110_2021_oral_maintenance_addition_01_old</v>
      </c>
      <c r="I319" s="134" t="str">
        <f t="shared" si="29"/>
        <v>算定加算　経口維持加算(Ⅰ)</v>
      </c>
      <c r="J319" s="56" t="str">
        <f t="shared" si="30"/>
        <v>一致</v>
      </c>
      <c r="K319" s="56" t="str">
        <f>IF($F319="old", INDEX('外部インタフェース一覧(計算用)'!$B$5:$C$60, MATCH(summary!$B319, '外部インタフェース一覧(計算用)'!$C$5:$C$60, 0), 1), $B319)</f>
        <v>栄養ケア計画等情報</v>
      </c>
      <c r="L319" s="56">
        <f t="shared" si="34"/>
        <v>48</v>
      </c>
      <c r="M319" s="56" t="str">
        <f t="shared" si="31"/>
        <v>oral_maintenance_addition_01</v>
      </c>
      <c r="N319" s="33" t="str">
        <f t="shared" si="32"/>
        <v>算定加算　経口維持加算(Ⅰ)</v>
      </c>
      <c r="O319" s="33" t="str">
        <f t="shared" si="33"/>
        <v>算定加算　経口維持加算(Ⅰ)</v>
      </c>
    </row>
    <row r="320" spans="1:15" ht="37.5" hidden="1">
      <c r="A320" s="56">
        <v>318</v>
      </c>
      <c r="B320" s="56" t="s">
        <v>684</v>
      </c>
      <c r="C320" s="56">
        <v>49</v>
      </c>
      <c r="D320" s="33" t="s">
        <v>763</v>
      </c>
      <c r="E320" s="134" t="s">
        <v>764</v>
      </c>
      <c r="F320" s="56" t="str">
        <f>VLOOKUP($B320, '外部インタフェース一覧(計算用)'!$C:$G, 2, FALSE)</f>
        <v>old</v>
      </c>
      <c r="G320" s="56" t="str">
        <f>VLOOKUP($B320, '外部インタフェース一覧(計算用)'!$C:$G, 5, FALSE)</f>
        <v>NUTRITION_CARE_PLAN_2024_FORM_0110_2021</v>
      </c>
      <c r="H320" s="56" t="str">
        <f t="shared" si="28"/>
        <v>NUTRITION_CARE_PLAN_2024_FORM_0110_2021_oral_maintenance_addition_02_old</v>
      </c>
      <c r="I320" s="134" t="str">
        <f t="shared" si="29"/>
        <v>算定加算　経口維持加算(Ⅱ)</v>
      </c>
      <c r="J320" s="56" t="str">
        <f t="shared" si="30"/>
        <v>一致</v>
      </c>
      <c r="K320" s="56" t="str">
        <f>IF($F320="old", INDEX('外部インタフェース一覧(計算用)'!$B$5:$C$60, MATCH(summary!$B320, '外部インタフェース一覧(計算用)'!$C$5:$C$60, 0), 1), $B320)</f>
        <v>栄養ケア計画等情報</v>
      </c>
      <c r="L320" s="56">
        <f t="shared" si="34"/>
        <v>49</v>
      </c>
      <c r="M320" s="56" t="str">
        <f t="shared" si="31"/>
        <v>oral_maintenance_addition_02</v>
      </c>
      <c r="N320" s="33" t="str">
        <f t="shared" si="32"/>
        <v>算定加算　経口維持加算(Ⅱ)</v>
      </c>
      <c r="O320" s="33" t="str">
        <f t="shared" si="33"/>
        <v>算定加算　経口維持加算(Ⅱ)</v>
      </c>
    </row>
    <row r="321" spans="1:15" ht="37.5" hidden="1">
      <c r="A321" s="56">
        <v>319</v>
      </c>
      <c r="B321" s="56" t="s">
        <v>684</v>
      </c>
      <c r="C321" s="56">
        <v>50</v>
      </c>
      <c r="D321" s="33" t="s">
        <v>765</v>
      </c>
      <c r="E321" s="134" t="s">
        <v>766</v>
      </c>
      <c r="F321" s="56" t="str">
        <f>VLOOKUP($B321, '外部インタフェース一覧(計算用)'!$C:$G, 2, FALSE)</f>
        <v>old</v>
      </c>
      <c r="G321" s="56" t="str">
        <f>VLOOKUP($B321, '外部インタフェース一覧(計算用)'!$C:$G, 5, FALSE)</f>
        <v>NUTRITION_CARE_PLAN_2024_FORM_0110_2021</v>
      </c>
      <c r="H321" s="56" t="str">
        <f t="shared" si="28"/>
        <v>NUTRITION_CARE_PLAN_2024_FORM_0110_2021_dietetic_food_addition_old</v>
      </c>
      <c r="I321" s="134" t="str">
        <f t="shared" si="29"/>
        <v>算定加算　療養食加算</v>
      </c>
      <c r="J321" s="56" t="str">
        <f t="shared" si="30"/>
        <v>一致</v>
      </c>
      <c r="K321" s="56" t="str">
        <f>IF($F321="old", INDEX('外部インタフェース一覧(計算用)'!$B$5:$C$60, MATCH(summary!$B321, '外部インタフェース一覧(計算用)'!$C$5:$C$60, 0), 1), $B321)</f>
        <v>栄養ケア計画等情報</v>
      </c>
      <c r="L321" s="56">
        <f t="shared" si="34"/>
        <v>50</v>
      </c>
      <c r="M321" s="56" t="str">
        <f t="shared" si="31"/>
        <v>dietetic_food_addition</v>
      </c>
      <c r="N321" s="33" t="str">
        <f t="shared" si="32"/>
        <v>算定加算　療養食加算</v>
      </c>
      <c r="O321" s="33" t="str">
        <f t="shared" si="33"/>
        <v>算定加算　療養食加算</v>
      </c>
    </row>
    <row r="322" spans="1:15" ht="37.5" hidden="1">
      <c r="A322" s="56">
        <v>320</v>
      </c>
      <c r="B322" s="56" t="s">
        <v>684</v>
      </c>
      <c r="C322" s="56">
        <v>51</v>
      </c>
      <c r="D322" s="33" t="s">
        <v>767</v>
      </c>
      <c r="E322" s="134" t="s">
        <v>768</v>
      </c>
      <c r="F322" s="56" t="str">
        <f>VLOOKUP($B322, '外部インタフェース一覧(計算用)'!$C:$G, 2, FALSE)</f>
        <v>old</v>
      </c>
      <c r="G322" s="56" t="str">
        <f>VLOOKUP($B322, '外部インタフェース一覧(計算用)'!$C:$G, 5, FALSE)</f>
        <v>NUTRITION_CARE_PLAN_2024_FORM_0110_2021</v>
      </c>
      <c r="H322" s="56" t="str">
        <f t="shared" si="28"/>
        <v>NUTRITION_CARE_PLAN_2024_FORM_0110_2021_implementation_date_01_old</v>
      </c>
      <c r="I322" s="134" t="str">
        <f t="shared" si="29"/>
        <v>栄養ケア提供経過記録1　実施日</v>
      </c>
      <c r="J322" s="56" t="str">
        <f t="shared" si="30"/>
        <v>一致</v>
      </c>
      <c r="K322" s="56" t="str">
        <f>IF($F322="old", INDEX('外部インタフェース一覧(計算用)'!$B$5:$C$60, MATCH(summary!$B322, '外部インタフェース一覧(計算用)'!$C$5:$C$60, 0), 1), $B322)</f>
        <v>栄養ケア計画等情報</v>
      </c>
      <c r="L322" s="56">
        <f t="shared" si="34"/>
        <v>51</v>
      </c>
      <c r="M322" s="56" t="str">
        <f t="shared" si="31"/>
        <v>implementation_date_01</v>
      </c>
      <c r="N322" s="33" t="str">
        <f t="shared" si="32"/>
        <v>栄養ケア提供経過記録1　実施日</v>
      </c>
      <c r="O322" s="33" t="str">
        <f t="shared" si="33"/>
        <v>栄養ケア提供経過記録1　実施日</v>
      </c>
    </row>
    <row r="323" spans="1:15" ht="37.5" hidden="1">
      <c r="A323" s="56">
        <v>321</v>
      </c>
      <c r="B323" s="56" t="s">
        <v>684</v>
      </c>
      <c r="C323" s="56">
        <v>52</v>
      </c>
      <c r="D323" s="33" t="s">
        <v>769</v>
      </c>
      <c r="E323" s="134" t="s">
        <v>770</v>
      </c>
      <c r="F323" s="56" t="str">
        <f>VLOOKUP($B323, '外部インタフェース一覧(計算用)'!$C:$G, 2, FALSE)</f>
        <v>old</v>
      </c>
      <c r="G323" s="56" t="str">
        <f>VLOOKUP($B323, '外部インタフェース一覧(計算用)'!$C:$G, 5, FALSE)</f>
        <v>NUTRITION_CARE_PLAN_2024_FORM_0110_2021</v>
      </c>
      <c r="H323" s="56" t="str">
        <f t="shared" ref="H323:H386" si="35">G323&amp;"_"&amp;D323&amp;"_"&amp;F323</f>
        <v>NUTRITION_CARE_PLAN_2024_FORM_0110_2021_service_provision_items_01_old</v>
      </c>
      <c r="I323" s="134" t="str">
        <f t="shared" ref="I323:I386" si="36">IFERROR(INDEX($E:$H, MATCH(LEFT($H323, LEN($H323)-4)&amp;"_new", $H:$H, 0), 1), IF(F323="old", "削除", "追加"))</f>
        <v>栄養ケア提供経過記録1　サービス提供項目</v>
      </c>
      <c r="J323" s="56" t="str">
        <f t="shared" ref="J323:J386" si="37">IF(E323=I323, "一致", "名称変更")</f>
        <v>一致</v>
      </c>
      <c r="K323" s="56" t="str">
        <f>IF($F323="old", INDEX('外部インタフェース一覧(計算用)'!$B$5:$C$60, MATCH(summary!$B323, '外部インタフェース一覧(計算用)'!$C$5:$C$60, 0), 1), $B323)</f>
        <v>栄養ケア計画等情報</v>
      </c>
      <c r="L323" s="56">
        <f t="shared" si="34"/>
        <v>52</v>
      </c>
      <c r="M323" s="56" t="str">
        <f t="shared" ref="M323:M386" si="38">$D323</f>
        <v>service_provision_items_01</v>
      </c>
      <c r="N323" s="33" t="str">
        <f t="shared" ref="N323:N386" si="39">IF($F323="old", $E323, $I323)</f>
        <v>栄養ケア提供経過記録1　サービス提供項目</v>
      </c>
      <c r="O323" s="33" t="str">
        <f t="shared" ref="O323:O386" si="40">IF($F323="old", $I323, $E323)</f>
        <v>栄養ケア提供経過記録1　サービス提供項目</v>
      </c>
    </row>
    <row r="324" spans="1:15" ht="37.5" hidden="1">
      <c r="A324" s="56">
        <v>322</v>
      </c>
      <c r="B324" s="56" t="s">
        <v>684</v>
      </c>
      <c r="C324" s="56">
        <v>53</v>
      </c>
      <c r="D324" s="33" t="s">
        <v>771</v>
      </c>
      <c r="E324" s="134" t="s">
        <v>772</v>
      </c>
      <c r="F324" s="56" t="str">
        <f>VLOOKUP($B324, '外部インタフェース一覧(計算用)'!$C:$G, 2, FALSE)</f>
        <v>old</v>
      </c>
      <c r="G324" s="56" t="str">
        <f>VLOOKUP($B324, '外部インタフェース一覧(計算用)'!$C:$G, 5, FALSE)</f>
        <v>NUTRITION_CARE_PLAN_2024_FORM_0110_2021</v>
      </c>
      <c r="H324" s="56" t="str">
        <f t="shared" si="35"/>
        <v>NUTRITION_CARE_PLAN_2024_FORM_0110_2021_implementation_date_02_old</v>
      </c>
      <c r="I324" s="134" t="str">
        <f t="shared" si="36"/>
        <v>栄養ケア提供経過記録2　実施日</v>
      </c>
      <c r="J324" s="56" t="str">
        <f t="shared" si="37"/>
        <v>一致</v>
      </c>
      <c r="K324" s="56" t="str">
        <f>IF($F324="old", INDEX('外部インタフェース一覧(計算用)'!$B$5:$C$60, MATCH(summary!$B324, '外部インタフェース一覧(計算用)'!$C$5:$C$60, 0), 1), $B324)</f>
        <v>栄養ケア計画等情報</v>
      </c>
      <c r="L324" s="56">
        <f t="shared" ref="L324:L387" si="41">C324</f>
        <v>53</v>
      </c>
      <c r="M324" s="56" t="str">
        <f t="shared" si="38"/>
        <v>implementation_date_02</v>
      </c>
      <c r="N324" s="33" t="str">
        <f t="shared" si="39"/>
        <v>栄養ケア提供経過記録2　実施日</v>
      </c>
      <c r="O324" s="33" t="str">
        <f t="shared" si="40"/>
        <v>栄養ケア提供経過記録2　実施日</v>
      </c>
    </row>
    <row r="325" spans="1:15" ht="37.5" hidden="1">
      <c r="A325" s="56">
        <v>323</v>
      </c>
      <c r="B325" s="56" t="s">
        <v>684</v>
      </c>
      <c r="C325" s="56">
        <v>54</v>
      </c>
      <c r="D325" s="33" t="s">
        <v>773</v>
      </c>
      <c r="E325" s="134" t="s">
        <v>774</v>
      </c>
      <c r="F325" s="56" t="str">
        <f>VLOOKUP($B325, '外部インタフェース一覧(計算用)'!$C:$G, 2, FALSE)</f>
        <v>old</v>
      </c>
      <c r="G325" s="56" t="str">
        <f>VLOOKUP($B325, '外部インタフェース一覧(計算用)'!$C:$G, 5, FALSE)</f>
        <v>NUTRITION_CARE_PLAN_2024_FORM_0110_2021</v>
      </c>
      <c r="H325" s="56" t="str">
        <f t="shared" si="35"/>
        <v>NUTRITION_CARE_PLAN_2024_FORM_0110_2021_service_provision_items_02_old</v>
      </c>
      <c r="I325" s="134" t="str">
        <f t="shared" si="36"/>
        <v>栄養ケア提供経過記録2　サービス提供項目</v>
      </c>
      <c r="J325" s="56" t="str">
        <f t="shared" si="37"/>
        <v>一致</v>
      </c>
      <c r="K325" s="56" t="str">
        <f>IF($F325="old", INDEX('外部インタフェース一覧(計算用)'!$B$5:$C$60, MATCH(summary!$B325, '外部インタフェース一覧(計算用)'!$C$5:$C$60, 0), 1), $B325)</f>
        <v>栄養ケア計画等情報</v>
      </c>
      <c r="L325" s="56">
        <f t="shared" si="41"/>
        <v>54</v>
      </c>
      <c r="M325" s="56" t="str">
        <f t="shared" si="38"/>
        <v>service_provision_items_02</v>
      </c>
      <c r="N325" s="33" t="str">
        <f t="shared" si="39"/>
        <v>栄養ケア提供経過記録2　サービス提供項目</v>
      </c>
      <c r="O325" s="33" t="str">
        <f t="shared" si="40"/>
        <v>栄養ケア提供経過記録2　サービス提供項目</v>
      </c>
    </row>
    <row r="326" spans="1:15" ht="37.5" hidden="1">
      <c r="A326" s="56">
        <v>324</v>
      </c>
      <c r="B326" s="56" t="s">
        <v>684</v>
      </c>
      <c r="C326" s="56">
        <v>55</v>
      </c>
      <c r="D326" s="33" t="s">
        <v>775</v>
      </c>
      <c r="E326" s="134" t="s">
        <v>776</v>
      </c>
      <c r="F326" s="56" t="str">
        <f>VLOOKUP($B326, '外部インタフェース一覧(計算用)'!$C:$G, 2, FALSE)</f>
        <v>old</v>
      </c>
      <c r="G326" s="56" t="str">
        <f>VLOOKUP($B326, '外部インタフェース一覧(計算用)'!$C:$G, 5, FALSE)</f>
        <v>NUTRITION_CARE_PLAN_2024_FORM_0110_2021</v>
      </c>
      <c r="H326" s="56" t="str">
        <f t="shared" si="35"/>
        <v>NUTRITION_CARE_PLAN_2024_FORM_0110_2021_implementation_date_03_old</v>
      </c>
      <c r="I326" s="134" t="str">
        <f t="shared" si="36"/>
        <v>栄養ケア提供経過記録3　実施日</v>
      </c>
      <c r="J326" s="56" t="str">
        <f t="shared" si="37"/>
        <v>一致</v>
      </c>
      <c r="K326" s="56" t="str">
        <f>IF($F326="old", INDEX('外部インタフェース一覧(計算用)'!$B$5:$C$60, MATCH(summary!$B326, '外部インタフェース一覧(計算用)'!$C$5:$C$60, 0), 1), $B326)</f>
        <v>栄養ケア計画等情報</v>
      </c>
      <c r="L326" s="56">
        <f t="shared" si="41"/>
        <v>55</v>
      </c>
      <c r="M326" s="56" t="str">
        <f t="shared" si="38"/>
        <v>implementation_date_03</v>
      </c>
      <c r="N326" s="33" t="str">
        <f t="shared" si="39"/>
        <v>栄養ケア提供経過記録3　実施日</v>
      </c>
      <c r="O326" s="33" t="str">
        <f t="shared" si="40"/>
        <v>栄養ケア提供経過記録3　実施日</v>
      </c>
    </row>
    <row r="327" spans="1:15" ht="37.5" hidden="1">
      <c r="A327" s="56">
        <v>325</v>
      </c>
      <c r="B327" s="56" t="s">
        <v>684</v>
      </c>
      <c r="C327" s="56">
        <v>56</v>
      </c>
      <c r="D327" s="33" t="s">
        <v>777</v>
      </c>
      <c r="E327" s="134" t="s">
        <v>778</v>
      </c>
      <c r="F327" s="56" t="str">
        <f>VLOOKUP($B327, '外部インタフェース一覧(計算用)'!$C:$G, 2, FALSE)</f>
        <v>old</v>
      </c>
      <c r="G327" s="56" t="str">
        <f>VLOOKUP($B327, '外部インタフェース一覧(計算用)'!$C:$G, 5, FALSE)</f>
        <v>NUTRITION_CARE_PLAN_2024_FORM_0110_2021</v>
      </c>
      <c r="H327" s="56" t="str">
        <f t="shared" si="35"/>
        <v>NUTRITION_CARE_PLAN_2024_FORM_0110_2021_service_provision_items_03_old</v>
      </c>
      <c r="I327" s="134" t="str">
        <f t="shared" si="36"/>
        <v>栄養ケア提供経過記録3　サービス提供項目</v>
      </c>
      <c r="J327" s="56" t="str">
        <f t="shared" si="37"/>
        <v>一致</v>
      </c>
      <c r="K327" s="56" t="str">
        <f>IF($F327="old", INDEX('外部インタフェース一覧(計算用)'!$B$5:$C$60, MATCH(summary!$B327, '外部インタフェース一覧(計算用)'!$C$5:$C$60, 0), 1), $B327)</f>
        <v>栄養ケア計画等情報</v>
      </c>
      <c r="L327" s="56">
        <f t="shared" si="41"/>
        <v>56</v>
      </c>
      <c r="M327" s="56" t="str">
        <f t="shared" si="38"/>
        <v>service_provision_items_03</v>
      </c>
      <c r="N327" s="33" t="str">
        <f t="shared" si="39"/>
        <v>栄養ケア提供経過記録3　サービス提供項目</v>
      </c>
      <c r="O327" s="33" t="str">
        <f t="shared" si="40"/>
        <v>栄養ケア提供経過記録3　サービス提供項目</v>
      </c>
    </row>
    <row r="328" spans="1:15" ht="37.5" hidden="1">
      <c r="A328" s="56">
        <v>326</v>
      </c>
      <c r="B328" s="56" t="s">
        <v>684</v>
      </c>
      <c r="C328" s="56">
        <v>57</v>
      </c>
      <c r="D328" s="33" t="s">
        <v>779</v>
      </c>
      <c r="E328" s="134" t="s">
        <v>780</v>
      </c>
      <c r="F328" s="56" t="str">
        <f>VLOOKUP($B328, '外部インタフェース一覧(計算用)'!$C:$G, 2, FALSE)</f>
        <v>old</v>
      </c>
      <c r="G328" s="56" t="str">
        <f>VLOOKUP($B328, '外部インタフェース一覧(計算用)'!$C:$G, 5, FALSE)</f>
        <v>NUTRITION_CARE_PLAN_2024_FORM_0110_2021</v>
      </c>
      <c r="H328" s="56" t="str">
        <f t="shared" si="35"/>
        <v>NUTRITION_CARE_PLAN_2024_FORM_0110_2021_implementation_date_04_old</v>
      </c>
      <c r="I328" s="134" t="str">
        <f t="shared" si="36"/>
        <v>栄養ケア提供経過記録4　実施日</v>
      </c>
      <c r="J328" s="56" t="str">
        <f t="shared" si="37"/>
        <v>一致</v>
      </c>
      <c r="K328" s="56" t="str">
        <f>IF($F328="old", INDEX('外部インタフェース一覧(計算用)'!$B$5:$C$60, MATCH(summary!$B328, '外部インタフェース一覧(計算用)'!$C$5:$C$60, 0), 1), $B328)</f>
        <v>栄養ケア計画等情報</v>
      </c>
      <c r="L328" s="56">
        <f t="shared" si="41"/>
        <v>57</v>
      </c>
      <c r="M328" s="56" t="str">
        <f t="shared" si="38"/>
        <v>implementation_date_04</v>
      </c>
      <c r="N328" s="33" t="str">
        <f t="shared" si="39"/>
        <v>栄養ケア提供経過記録4　実施日</v>
      </c>
      <c r="O328" s="33" t="str">
        <f t="shared" si="40"/>
        <v>栄養ケア提供経過記録4　実施日</v>
      </c>
    </row>
    <row r="329" spans="1:15" ht="37.5" hidden="1">
      <c r="A329" s="56">
        <v>327</v>
      </c>
      <c r="B329" s="56" t="s">
        <v>684</v>
      </c>
      <c r="C329" s="56">
        <v>58</v>
      </c>
      <c r="D329" s="33" t="s">
        <v>781</v>
      </c>
      <c r="E329" s="134" t="s">
        <v>782</v>
      </c>
      <c r="F329" s="56" t="str">
        <f>VLOOKUP($B329, '外部インタフェース一覧(計算用)'!$C:$G, 2, FALSE)</f>
        <v>old</v>
      </c>
      <c r="G329" s="56" t="str">
        <f>VLOOKUP($B329, '外部インタフェース一覧(計算用)'!$C:$G, 5, FALSE)</f>
        <v>NUTRITION_CARE_PLAN_2024_FORM_0110_2021</v>
      </c>
      <c r="H329" s="56" t="str">
        <f t="shared" si="35"/>
        <v>NUTRITION_CARE_PLAN_2024_FORM_0110_2021_service_provision_items_04_old</v>
      </c>
      <c r="I329" s="134" t="str">
        <f t="shared" si="36"/>
        <v>栄養ケア提供経過記録4　サービス提供項目</v>
      </c>
      <c r="J329" s="56" t="str">
        <f t="shared" si="37"/>
        <v>一致</v>
      </c>
      <c r="K329" s="56" t="str">
        <f>IF($F329="old", INDEX('外部インタフェース一覧(計算用)'!$B$5:$C$60, MATCH(summary!$B329, '外部インタフェース一覧(計算用)'!$C$5:$C$60, 0), 1), $B329)</f>
        <v>栄養ケア計画等情報</v>
      </c>
      <c r="L329" s="56">
        <f t="shared" si="41"/>
        <v>58</v>
      </c>
      <c r="M329" s="56" t="str">
        <f t="shared" si="38"/>
        <v>service_provision_items_04</v>
      </c>
      <c r="N329" s="33" t="str">
        <f t="shared" si="39"/>
        <v>栄養ケア提供経過記録4　サービス提供項目</v>
      </c>
      <c r="O329" s="33" t="str">
        <f t="shared" si="40"/>
        <v>栄養ケア提供経過記録4　サービス提供項目</v>
      </c>
    </row>
    <row r="330" spans="1:15" ht="37.5" hidden="1">
      <c r="A330" s="56">
        <v>328</v>
      </c>
      <c r="B330" s="56" t="s">
        <v>684</v>
      </c>
      <c r="C330" s="56">
        <v>59</v>
      </c>
      <c r="D330" s="33" t="s">
        <v>783</v>
      </c>
      <c r="E330" s="134" t="s">
        <v>784</v>
      </c>
      <c r="F330" s="56" t="str">
        <f>VLOOKUP($B330, '外部インタフェース一覧(計算用)'!$C:$G, 2, FALSE)</f>
        <v>old</v>
      </c>
      <c r="G330" s="56" t="str">
        <f>VLOOKUP($B330, '外部インタフェース一覧(計算用)'!$C:$G, 5, FALSE)</f>
        <v>NUTRITION_CARE_PLAN_2024_FORM_0110_2021</v>
      </c>
      <c r="H330" s="56" t="str">
        <f t="shared" si="35"/>
        <v>NUTRITION_CARE_PLAN_2024_FORM_0110_2021_implementation_date_05_old</v>
      </c>
      <c r="I330" s="134" t="str">
        <f t="shared" si="36"/>
        <v>栄養ケア提供経過記録5　実施日</v>
      </c>
      <c r="J330" s="56" t="str">
        <f t="shared" si="37"/>
        <v>一致</v>
      </c>
      <c r="K330" s="56" t="str">
        <f>IF($F330="old", INDEX('外部インタフェース一覧(計算用)'!$B$5:$C$60, MATCH(summary!$B330, '外部インタフェース一覧(計算用)'!$C$5:$C$60, 0), 1), $B330)</f>
        <v>栄養ケア計画等情報</v>
      </c>
      <c r="L330" s="56">
        <f t="shared" si="41"/>
        <v>59</v>
      </c>
      <c r="M330" s="56" t="str">
        <f t="shared" si="38"/>
        <v>implementation_date_05</v>
      </c>
      <c r="N330" s="33" t="str">
        <f t="shared" si="39"/>
        <v>栄養ケア提供経過記録5　実施日</v>
      </c>
      <c r="O330" s="33" t="str">
        <f t="shared" si="40"/>
        <v>栄養ケア提供経過記録5　実施日</v>
      </c>
    </row>
    <row r="331" spans="1:15" ht="37.5" hidden="1">
      <c r="A331" s="56">
        <v>329</v>
      </c>
      <c r="B331" s="56" t="s">
        <v>684</v>
      </c>
      <c r="C331" s="56">
        <v>60</v>
      </c>
      <c r="D331" s="33" t="s">
        <v>785</v>
      </c>
      <c r="E331" s="134" t="s">
        <v>786</v>
      </c>
      <c r="F331" s="56" t="str">
        <f>VLOOKUP($B331, '外部インタフェース一覧(計算用)'!$C:$G, 2, FALSE)</f>
        <v>old</v>
      </c>
      <c r="G331" s="56" t="str">
        <f>VLOOKUP($B331, '外部インタフェース一覧(計算用)'!$C:$G, 5, FALSE)</f>
        <v>NUTRITION_CARE_PLAN_2024_FORM_0110_2021</v>
      </c>
      <c r="H331" s="56" t="str">
        <f t="shared" si="35"/>
        <v>NUTRITION_CARE_PLAN_2024_FORM_0110_2021_service_provision_items_05_old</v>
      </c>
      <c r="I331" s="134" t="str">
        <f t="shared" si="36"/>
        <v>栄養ケア提供経過記録5　サービス提供項目</v>
      </c>
      <c r="J331" s="56" t="str">
        <f t="shared" si="37"/>
        <v>一致</v>
      </c>
      <c r="K331" s="56" t="str">
        <f>IF($F331="old", INDEX('外部インタフェース一覧(計算用)'!$B$5:$C$60, MATCH(summary!$B331, '外部インタフェース一覧(計算用)'!$C$5:$C$60, 0), 1), $B331)</f>
        <v>栄養ケア計画等情報</v>
      </c>
      <c r="L331" s="56">
        <f t="shared" si="41"/>
        <v>60</v>
      </c>
      <c r="M331" s="56" t="str">
        <f t="shared" si="38"/>
        <v>service_provision_items_05</v>
      </c>
      <c r="N331" s="33" t="str">
        <f t="shared" si="39"/>
        <v>栄養ケア提供経過記録5　サービス提供項目</v>
      </c>
      <c r="O331" s="33" t="str">
        <f t="shared" si="40"/>
        <v>栄養ケア提供経過記録5　サービス提供項目</v>
      </c>
    </row>
    <row r="332" spans="1:15" ht="37.5" hidden="1">
      <c r="A332" s="56">
        <v>330</v>
      </c>
      <c r="B332" s="56" t="s">
        <v>684</v>
      </c>
      <c r="C332" s="56">
        <v>61</v>
      </c>
      <c r="D332" s="33" t="s">
        <v>787</v>
      </c>
      <c r="E332" s="134" t="s">
        <v>788</v>
      </c>
      <c r="F332" s="56" t="str">
        <f>VLOOKUP($B332, '外部インタフェース一覧(計算用)'!$C:$G, 2, FALSE)</f>
        <v>old</v>
      </c>
      <c r="G332" s="56" t="str">
        <f>VLOOKUP($B332, '外部インタフェース一覧(計算用)'!$C:$G, 5, FALSE)</f>
        <v>NUTRITION_CARE_PLAN_2024_FORM_0110_2021</v>
      </c>
      <c r="H332" s="56" t="str">
        <f t="shared" si="35"/>
        <v>NUTRITION_CARE_PLAN_2024_FORM_0110_2021_implementation_date_06_old</v>
      </c>
      <c r="I332" s="134" t="str">
        <f t="shared" si="36"/>
        <v>栄養ケア提供経過記録6　実施日</v>
      </c>
      <c r="J332" s="56" t="str">
        <f t="shared" si="37"/>
        <v>一致</v>
      </c>
      <c r="K332" s="56" t="str">
        <f>IF($F332="old", INDEX('外部インタフェース一覧(計算用)'!$B$5:$C$60, MATCH(summary!$B332, '外部インタフェース一覧(計算用)'!$C$5:$C$60, 0), 1), $B332)</f>
        <v>栄養ケア計画等情報</v>
      </c>
      <c r="L332" s="56">
        <f t="shared" si="41"/>
        <v>61</v>
      </c>
      <c r="M332" s="56" t="str">
        <f t="shared" si="38"/>
        <v>implementation_date_06</v>
      </c>
      <c r="N332" s="33" t="str">
        <f t="shared" si="39"/>
        <v>栄養ケア提供経過記録6　実施日</v>
      </c>
      <c r="O332" s="33" t="str">
        <f t="shared" si="40"/>
        <v>栄養ケア提供経過記録6　実施日</v>
      </c>
    </row>
    <row r="333" spans="1:15" ht="37.5" hidden="1">
      <c r="A333" s="56">
        <v>331</v>
      </c>
      <c r="B333" s="56" t="s">
        <v>684</v>
      </c>
      <c r="C333" s="56">
        <v>62</v>
      </c>
      <c r="D333" s="33" t="s">
        <v>789</v>
      </c>
      <c r="E333" s="134" t="s">
        <v>790</v>
      </c>
      <c r="F333" s="56" t="str">
        <f>VLOOKUP($B333, '外部インタフェース一覧(計算用)'!$C:$G, 2, FALSE)</f>
        <v>old</v>
      </c>
      <c r="G333" s="56" t="str">
        <f>VLOOKUP($B333, '外部インタフェース一覧(計算用)'!$C:$G, 5, FALSE)</f>
        <v>NUTRITION_CARE_PLAN_2024_FORM_0110_2021</v>
      </c>
      <c r="H333" s="56" t="str">
        <f t="shared" si="35"/>
        <v>NUTRITION_CARE_PLAN_2024_FORM_0110_2021_service_provision_items_06_old</v>
      </c>
      <c r="I333" s="134" t="str">
        <f t="shared" si="36"/>
        <v>栄養ケア提供経過記録6　サービス提供項目</v>
      </c>
      <c r="J333" s="56" t="str">
        <f t="shared" si="37"/>
        <v>一致</v>
      </c>
      <c r="K333" s="56" t="str">
        <f>IF($F333="old", INDEX('外部インタフェース一覧(計算用)'!$B$5:$C$60, MATCH(summary!$B333, '外部インタフェース一覧(計算用)'!$C$5:$C$60, 0), 1), $B333)</f>
        <v>栄養ケア計画等情報</v>
      </c>
      <c r="L333" s="56">
        <f t="shared" si="41"/>
        <v>62</v>
      </c>
      <c r="M333" s="56" t="str">
        <f t="shared" si="38"/>
        <v>service_provision_items_06</v>
      </c>
      <c r="N333" s="33" t="str">
        <f t="shared" si="39"/>
        <v>栄養ケア提供経過記録6　サービス提供項目</v>
      </c>
      <c r="O333" s="33" t="str">
        <f t="shared" si="40"/>
        <v>栄養ケア提供経過記録6　サービス提供項目</v>
      </c>
    </row>
    <row r="334" spans="1:15" ht="37.5" hidden="1">
      <c r="A334" s="56">
        <v>332</v>
      </c>
      <c r="B334" s="56" t="s">
        <v>684</v>
      </c>
      <c r="C334" s="56">
        <v>63</v>
      </c>
      <c r="D334" s="33" t="s">
        <v>791</v>
      </c>
      <c r="E334" s="134" t="s">
        <v>792</v>
      </c>
      <c r="F334" s="56" t="str">
        <f>VLOOKUP($B334, '外部インタフェース一覧(計算用)'!$C:$G, 2, FALSE)</f>
        <v>old</v>
      </c>
      <c r="G334" s="56" t="str">
        <f>VLOOKUP($B334, '外部インタフェース一覧(計算用)'!$C:$G, 5, FALSE)</f>
        <v>NUTRITION_CARE_PLAN_2024_FORM_0110_2021</v>
      </c>
      <c r="H334" s="56" t="str">
        <f t="shared" si="35"/>
        <v>NUTRITION_CARE_PLAN_2024_FORM_0110_2021_implementation_date_07_old</v>
      </c>
      <c r="I334" s="134" t="str">
        <f t="shared" si="36"/>
        <v>栄養ケア提供経過記録7　実施日</v>
      </c>
      <c r="J334" s="56" t="str">
        <f t="shared" si="37"/>
        <v>一致</v>
      </c>
      <c r="K334" s="56" t="str">
        <f>IF($F334="old", INDEX('外部インタフェース一覧(計算用)'!$B$5:$C$60, MATCH(summary!$B334, '外部インタフェース一覧(計算用)'!$C$5:$C$60, 0), 1), $B334)</f>
        <v>栄養ケア計画等情報</v>
      </c>
      <c r="L334" s="56">
        <f t="shared" si="41"/>
        <v>63</v>
      </c>
      <c r="M334" s="56" t="str">
        <f t="shared" si="38"/>
        <v>implementation_date_07</v>
      </c>
      <c r="N334" s="33" t="str">
        <f t="shared" si="39"/>
        <v>栄養ケア提供経過記録7　実施日</v>
      </c>
      <c r="O334" s="33" t="str">
        <f t="shared" si="40"/>
        <v>栄養ケア提供経過記録7　実施日</v>
      </c>
    </row>
    <row r="335" spans="1:15" ht="37.5" hidden="1">
      <c r="A335" s="56">
        <v>333</v>
      </c>
      <c r="B335" s="56" t="s">
        <v>684</v>
      </c>
      <c r="C335" s="56">
        <v>64</v>
      </c>
      <c r="D335" s="33" t="s">
        <v>793</v>
      </c>
      <c r="E335" s="134" t="s">
        <v>794</v>
      </c>
      <c r="F335" s="56" t="str">
        <f>VLOOKUP($B335, '外部インタフェース一覧(計算用)'!$C:$G, 2, FALSE)</f>
        <v>old</v>
      </c>
      <c r="G335" s="56" t="str">
        <f>VLOOKUP($B335, '外部インタフェース一覧(計算用)'!$C:$G, 5, FALSE)</f>
        <v>NUTRITION_CARE_PLAN_2024_FORM_0110_2021</v>
      </c>
      <c r="H335" s="56" t="str">
        <f t="shared" si="35"/>
        <v>NUTRITION_CARE_PLAN_2024_FORM_0110_2021_service_provision_items_07_old</v>
      </c>
      <c r="I335" s="134" t="str">
        <f t="shared" si="36"/>
        <v>栄養ケア提供経過記録7　サービス提供項目</v>
      </c>
      <c r="J335" s="56" t="str">
        <f t="shared" si="37"/>
        <v>一致</v>
      </c>
      <c r="K335" s="56" t="str">
        <f>IF($F335="old", INDEX('外部インタフェース一覧(計算用)'!$B$5:$C$60, MATCH(summary!$B335, '外部インタフェース一覧(計算用)'!$C$5:$C$60, 0), 1), $B335)</f>
        <v>栄養ケア計画等情報</v>
      </c>
      <c r="L335" s="56">
        <f t="shared" si="41"/>
        <v>64</v>
      </c>
      <c r="M335" s="56" t="str">
        <f t="shared" si="38"/>
        <v>service_provision_items_07</v>
      </c>
      <c r="N335" s="33" t="str">
        <f t="shared" si="39"/>
        <v>栄養ケア提供経過記録7　サービス提供項目</v>
      </c>
      <c r="O335" s="33" t="str">
        <f t="shared" si="40"/>
        <v>栄養ケア提供経過記録7　サービス提供項目</v>
      </c>
    </row>
    <row r="336" spans="1:15" ht="37.5" hidden="1">
      <c r="A336" s="56">
        <v>334</v>
      </c>
      <c r="B336" s="56" t="s">
        <v>684</v>
      </c>
      <c r="C336" s="56">
        <v>65</v>
      </c>
      <c r="D336" s="33" t="s">
        <v>795</v>
      </c>
      <c r="E336" s="134" t="s">
        <v>796</v>
      </c>
      <c r="F336" s="56" t="str">
        <f>VLOOKUP($B336, '外部インタフェース一覧(計算用)'!$C:$G, 2, FALSE)</f>
        <v>old</v>
      </c>
      <c r="G336" s="56" t="str">
        <f>VLOOKUP($B336, '外部インタフェース一覧(計算用)'!$C:$G, 5, FALSE)</f>
        <v>NUTRITION_CARE_PLAN_2024_FORM_0110_2021</v>
      </c>
      <c r="H336" s="56" t="str">
        <f t="shared" si="35"/>
        <v>NUTRITION_CARE_PLAN_2024_FORM_0110_2021_implementation_date_08_old</v>
      </c>
      <c r="I336" s="134" t="str">
        <f t="shared" si="36"/>
        <v>栄養ケア提供経過記録8　実施日</v>
      </c>
      <c r="J336" s="56" t="str">
        <f t="shared" si="37"/>
        <v>一致</v>
      </c>
      <c r="K336" s="56" t="str">
        <f>IF($F336="old", INDEX('外部インタフェース一覧(計算用)'!$B$5:$C$60, MATCH(summary!$B336, '外部インタフェース一覧(計算用)'!$C$5:$C$60, 0), 1), $B336)</f>
        <v>栄養ケア計画等情報</v>
      </c>
      <c r="L336" s="56">
        <f t="shared" si="41"/>
        <v>65</v>
      </c>
      <c r="M336" s="56" t="str">
        <f t="shared" si="38"/>
        <v>implementation_date_08</v>
      </c>
      <c r="N336" s="33" t="str">
        <f t="shared" si="39"/>
        <v>栄養ケア提供経過記録8　実施日</v>
      </c>
      <c r="O336" s="33" t="str">
        <f t="shared" si="40"/>
        <v>栄養ケア提供経過記録8　実施日</v>
      </c>
    </row>
    <row r="337" spans="1:15" ht="37.5" hidden="1">
      <c r="A337" s="56">
        <v>335</v>
      </c>
      <c r="B337" s="56" t="s">
        <v>684</v>
      </c>
      <c r="C337" s="56">
        <v>66</v>
      </c>
      <c r="D337" s="33" t="s">
        <v>797</v>
      </c>
      <c r="E337" s="134" t="s">
        <v>798</v>
      </c>
      <c r="F337" s="56" t="str">
        <f>VLOOKUP($B337, '外部インタフェース一覧(計算用)'!$C:$G, 2, FALSE)</f>
        <v>old</v>
      </c>
      <c r="G337" s="56" t="str">
        <f>VLOOKUP($B337, '外部インタフェース一覧(計算用)'!$C:$G, 5, FALSE)</f>
        <v>NUTRITION_CARE_PLAN_2024_FORM_0110_2021</v>
      </c>
      <c r="H337" s="56" t="str">
        <f t="shared" si="35"/>
        <v>NUTRITION_CARE_PLAN_2024_FORM_0110_2021_service_provision_items_08_old</v>
      </c>
      <c r="I337" s="134" t="str">
        <f t="shared" si="36"/>
        <v>栄養ケア提供経過記録8　サービス提供項目</v>
      </c>
      <c r="J337" s="56" t="str">
        <f t="shared" si="37"/>
        <v>一致</v>
      </c>
      <c r="K337" s="56" t="str">
        <f>IF($F337="old", INDEX('外部インタフェース一覧(計算用)'!$B$5:$C$60, MATCH(summary!$B337, '外部インタフェース一覧(計算用)'!$C$5:$C$60, 0), 1), $B337)</f>
        <v>栄養ケア計画等情報</v>
      </c>
      <c r="L337" s="56">
        <f t="shared" si="41"/>
        <v>66</v>
      </c>
      <c r="M337" s="56" t="str">
        <f t="shared" si="38"/>
        <v>service_provision_items_08</v>
      </c>
      <c r="N337" s="33" t="str">
        <f t="shared" si="39"/>
        <v>栄養ケア提供経過記録8　サービス提供項目</v>
      </c>
      <c r="O337" s="33" t="str">
        <f t="shared" si="40"/>
        <v>栄養ケア提供経過記録8　サービス提供項目</v>
      </c>
    </row>
    <row r="338" spans="1:15" ht="37.5" hidden="1">
      <c r="A338" s="56">
        <v>336</v>
      </c>
      <c r="B338" s="56" t="s">
        <v>684</v>
      </c>
      <c r="C338" s="56">
        <v>67</v>
      </c>
      <c r="D338" s="33" t="s">
        <v>799</v>
      </c>
      <c r="E338" s="134" t="s">
        <v>800</v>
      </c>
      <c r="F338" s="56" t="str">
        <f>VLOOKUP($B338, '外部インタフェース一覧(計算用)'!$C:$G, 2, FALSE)</f>
        <v>old</v>
      </c>
      <c r="G338" s="56" t="str">
        <f>VLOOKUP($B338, '外部インタフェース一覧(計算用)'!$C:$G, 5, FALSE)</f>
        <v>NUTRITION_CARE_PLAN_2024_FORM_0110_2021</v>
      </c>
      <c r="H338" s="56" t="str">
        <f t="shared" si="35"/>
        <v>NUTRITION_CARE_PLAN_2024_FORM_0110_2021_implementation_date_09_old</v>
      </c>
      <c r="I338" s="134" t="str">
        <f t="shared" si="36"/>
        <v>栄養ケア提供経過記録9　実施日</v>
      </c>
      <c r="J338" s="56" t="str">
        <f t="shared" si="37"/>
        <v>一致</v>
      </c>
      <c r="K338" s="56" t="str">
        <f>IF($F338="old", INDEX('外部インタフェース一覧(計算用)'!$B$5:$C$60, MATCH(summary!$B338, '外部インタフェース一覧(計算用)'!$C$5:$C$60, 0), 1), $B338)</f>
        <v>栄養ケア計画等情報</v>
      </c>
      <c r="L338" s="56">
        <f t="shared" si="41"/>
        <v>67</v>
      </c>
      <c r="M338" s="56" t="str">
        <f t="shared" si="38"/>
        <v>implementation_date_09</v>
      </c>
      <c r="N338" s="33" t="str">
        <f t="shared" si="39"/>
        <v>栄養ケア提供経過記録9　実施日</v>
      </c>
      <c r="O338" s="33" t="str">
        <f t="shared" si="40"/>
        <v>栄養ケア提供経過記録9　実施日</v>
      </c>
    </row>
    <row r="339" spans="1:15" ht="37.5" hidden="1">
      <c r="A339" s="56">
        <v>337</v>
      </c>
      <c r="B339" s="56" t="s">
        <v>684</v>
      </c>
      <c r="C339" s="56">
        <v>68</v>
      </c>
      <c r="D339" s="33" t="s">
        <v>801</v>
      </c>
      <c r="E339" s="134" t="s">
        <v>802</v>
      </c>
      <c r="F339" s="56" t="str">
        <f>VLOOKUP($B339, '外部インタフェース一覧(計算用)'!$C:$G, 2, FALSE)</f>
        <v>old</v>
      </c>
      <c r="G339" s="56" t="str">
        <f>VLOOKUP($B339, '外部インタフェース一覧(計算用)'!$C:$G, 5, FALSE)</f>
        <v>NUTRITION_CARE_PLAN_2024_FORM_0110_2021</v>
      </c>
      <c r="H339" s="56" t="str">
        <f t="shared" si="35"/>
        <v>NUTRITION_CARE_PLAN_2024_FORM_0110_2021_service_provision_items_09_old</v>
      </c>
      <c r="I339" s="134" t="str">
        <f t="shared" si="36"/>
        <v>栄養ケア提供経過記録9　サービス提供項目</v>
      </c>
      <c r="J339" s="56" t="str">
        <f t="shared" si="37"/>
        <v>一致</v>
      </c>
      <c r="K339" s="56" t="str">
        <f>IF($F339="old", INDEX('外部インタフェース一覧(計算用)'!$B$5:$C$60, MATCH(summary!$B339, '外部インタフェース一覧(計算用)'!$C$5:$C$60, 0), 1), $B339)</f>
        <v>栄養ケア計画等情報</v>
      </c>
      <c r="L339" s="56">
        <f t="shared" si="41"/>
        <v>68</v>
      </c>
      <c r="M339" s="56" t="str">
        <f t="shared" si="38"/>
        <v>service_provision_items_09</v>
      </c>
      <c r="N339" s="33" t="str">
        <f t="shared" si="39"/>
        <v>栄養ケア提供経過記録9　サービス提供項目</v>
      </c>
      <c r="O339" s="33" t="str">
        <f t="shared" si="40"/>
        <v>栄養ケア提供経過記録9　サービス提供項目</v>
      </c>
    </row>
    <row r="340" spans="1:15" ht="37.5" hidden="1">
      <c r="A340" s="56">
        <v>338</v>
      </c>
      <c r="B340" s="56" t="s">
        <v>684</v>
      </c>
      <c r="C340" s="56">
        <v>69</v>
      </c>
      <c r="D340" s="33" t="s">
        <v>803</v>
      </c>
      <c r="E340" s="134" t="s">
        <v>804</v>
      </c>
      <c r="F340" s="56" t="str">
        <f>VLOOKUP($B340, '外部インタフェース一覧(計算用)'!$C:$G, 2, FALSE)</f>
        <v>old</v>
      </c>
      <c r="G340" s="56" t="str">
        <f>VLOOKUP($B340, '外部インタフェース一覧(計算用)'!$C:$G, 5, FALSE)</f>
        <v>NUTRITION_CARE_PLAN_2024_FORM_0110_2021</v>
      </c>
      <c r="H340" s="56" t="str">
        <f t="shared" si="35"/>
        <v>NUTRITION_CARE_PLAN_2024_FORM_0110_2021_implementation_date_10_old</v>
      </c>
      <c r="I340" s="134" t="str">
        <f t="shared" si="36"/>
        <v>栄養ケア提供経過記録10　実施日</v>
      </c>
      <c r="J340" s="56" t="str">
        <f t="shared" si="37"/>
        <v>一致</v>
      </c>
      <c r="K340" s="56" t="str">
        <f>IF($F340="old", INDEX('外部インタフェース一覧(計算用)'!$B$5:$C$60, MATCH(summary!$B340, '外部インタフェース一覧(計算用)'!$C$5:$C$60, 0), 1), $B340)</f>
        <v>栄養ケア計画等情報</v>
      </c>
      <c r="L340" s="56">
        <f t="shared" si="41"/>
        <v>69</v>
      </c>
      <c r="M340" s="56" t="str">
        <f t="shared" si="38"/>
        <v>implementation_date_10</v>
      </c>
      <c r="N340" s="33" t="str">
        <f t="shared" si="39"/>
        <v>栄養ケア提供経過記録10　実施日</v>
      </c>
      <c r="O340" s="33" t="str">
        <f t="shared" si="40"/>
        <v>栄養ケア提供経過記録10　実施日</v>
      </c>
    </row>
    <row r="341" spans="1:15" ht="37.5" hidden="1">
      <c r="A341" s="56">
        <v>339</v>
      </c>
      <c r="B341" s="56" t="s">
        <v>684</v>
      </c>
      <c r="C341" s="56">
        <v>70</v>
      </c>
      <c r="D341" s="33" t="s">
        <v>805</v>
      </c>
      <c r="E341" s="134" t="s">
        <v>806</v>
      </c>
      <c r="F341" s="56" t="str">
        <f>VLOOKUP($B341, '外部インタフェース一覧(計算用)'!$C:$G, 2, FALSE)</f>
        <v>old</v>
      </c>
      <c r="G341" s="56" t="str">
        <f>VLOOKUP($B341, '外部インタフェース一覧(計算用)'!$C:$G, 5, FALSE)</f>
        <v>NUTRITION_CARE_PLAN_2024_FORM_0110_2021</v>
      </c>
      <c r="H341" s="56" t="str">
        <f t="shared" si="35"/>
        <v>NUTRITION_CARE_PLAN_2024_FORM_0110_2021_service_provision_items_10_old</v>
      </c>
      <c r="I341" s="134" t="str">
        <f t="shared" si="36"/>
        <v>栄養ケア提供経過記録10　サービス提供項目</v>
      </c>
      <c r="J341" s="56" t="str">
        <f t="shared" si="37"/>
        <v>一致</v>
      </c>
      <c r="K341" s="56" t="str">
        <f>IF($F341="old", INDEX('外部インタフェース一覧(計算用)'!$B$5:$C$60, MATCH(summary!$B341, '外部インタフェース一覧(計算用)'!$C$5:$C$60, 0), 1), $B341)</f>
        <v>栄養ケア計画等情報</v>
      </c>
      <c r="L341" s="56">
        <f t="shared" si="41"/>
        <v>70</v>
      </c>
      <c r="M341" s="56" t="str">
        <f t="shared" si="38"/>
        <v>service_provision_items_10</v>
      </c>
      <c r="N341" s="33" t="str">
        <f t="shared" si="39"/>
        <v>栄養ケア提供経過記録10　サービス提供項目</v>
      </c>
      <c r="O341" s="33" t="str">
        <f t="shared" si="40"/>
        <v>栄養ケア提供経過記録10　サービス提供項目</v>
      </c>
    </row>
    <row r="342" spans="1:15" ht="37.5" hidden="1">
      <c r="A342" s="56">
        <v>340</v>
      </c>
      <c r="B342" s="56" t="s">
        <v>684</v>
      </c>
      <c r="C342" s="56">
        <v>71</v>
      </c>
      <c r="D342" s="33" t="s">
        <v>807</v>
      </c>
      <c r="E342" s="134" t="s">
        <v>808</v>
      </c>
      <c r="F342" s="56" t="str">
        <f>VLOOKUP($B342, '外部インタフェース一覧(計算用)'!$C:$G, 2, FALSE)</f>
        <v>old</v>
      </c>
      <c r="G342" s="56" t="str">
        <f>VLOOKUP($B342, '外部インタフェース一覧(計算用)'!$C:$G, 5, FALSE)</f>
        <v>NUTRITION_CARE_PLAN_2024_FORM_0110_2021</v>
      </c>
      <c r="H342" s="56" t="str">
        <f t="shared" si="35"/>
        <v>NUTRITION_CARE_PLAN_2024_FORM_0110_2021_implementation_date_11_old</v>
      </c>
      <c r="I342" s="134" t="str">
        <f t="shared" si="36"/>
        <v>栄養ケア提供経過記録11　実施日</v>
      </c>
      <c r="J342" s="56" t="str">
        <f t="shared" si="37"/>
        <v>一致</v>
      </c>
      <c r="K342" s="56" t="str">
        <f>IF($F342="old", INDEX('外部インタフェース一覧(計算用)'!$B$5:$C$60, MATCH(summary!$B342, '外部インタフェース一覧(計算用)'!$C$5:$C$60, 0), 1), $B342)</f>
        <v>栄養ケア計画等情報</v>
      </c>
      <c r="L342" s="56">
        <f t="shared" si="41"/>
        <v>71</v>
      </c>
      <c r="M342" s="56" t="str">
        <f t="shared" si="38"/>
        <v>implementation_date_11</v>
      </c>
      <c r="N342" s="33" t="str">
        <f t="shared" si="39"/>
        <v>栄養ケア提供経過記録11　実施日</v>
      </c>
      <c r="O342" s="33" t="str">
        <f t="shared" si="40"/>
        <v>栄養ケア提供経過記録11　実施日</v>
      </c>
    </row>
    <row r="343" spans="1:15" ht="37.5" hidden="1">
      <c r="A343" s="56">
        <v>341</v>
      </c>
      <c r="B343" s="56" t="s">
        <v>684</v>
      </c>
      <c r="C343" s="56">
        <v>72</v>
      </c>
      <c r="D343" s="33" t="s">
        <v>809</v>
      </c>
      <c r="E343" s="134" t="s">
        <v>810</v>
      </c>
      <c r="F343" s="56" t="str">
        <f>VLOOKUP($B343, '外部インタフェース一覧(計算用)'!$C:$G, 2, FALSE)</f>
        <v>old</v>
      </c>
      <c r="G343" s="56" t="str">
        <f>VLOOKUP($B343, '外部インタフェース一覧(計算用)'!$C:$G, 5, FALSE)</f>
        <v>NUTRITION_CARE_PLAN_2024_FORM_0110_2021</v>
      </c>
      <c r="H343" s="56" t="str">
        <f t="shared" si="35"/>
        <v>NUTRITION_CARE_PLAN_2024_FORM_0110_2021_service_provision_items_11_old</v>
      </c>
      <c r="I343" s="134" t="str">
        <f t="shared" si="36"/>
        <v>栄養ケア提供経過記録11　サービス提供項目</v>
      </c>
      <c r="J343" s="56" t="str">
        <f t="shared" si="37"/>
        <v>一致</v>
      </c>
      <c r="K343" s="56" t="str">
        <f>IF($F343="old", INDEX('外部インタフェース一覧(計算用)'!$B$5:$C$60, MATCH(summary!$B343, '外部インタフェース一覧(計算用)'!$C$5:$C$60, 0), 1), $B343)</f>
        <v>栄養ケア計画等情報</v>
      </c>
      <c r="L343" s="56">
        <f t="shared" si="41"/>
        <v>72</v>
      </c>
      <c r="M343" s="56" t="str">
        <f t="shared" si="38"/>
        <v>service_provision_items_11</v>
      </c>
      <c r="N343" s="33" t="str">
        <f t="shared" si="39"/>
        <v>栄養ケア提供経過記録11　サービス提供項目</v>
      </c>
      <c r="O343" s="33" t="str">
        <f t="shared" si="40"/>
        <v>栄養ケア提供経過記録11　サービス提供項目</v>
      </c>
    </row>
    <row r="344" spans="1:15" ht="37.5" hidden="1">
      <c r="A344" s="56">
        <v>342</v>
      </c>
      <c r="B344" s="56" t="s">
        <v>684</v>
      </c>
      <c r="C344" s="56">
        <v>73</v>
      </c>
      <c r="D344" s="33" t="s">
        <v>811</v>
      </c>
      <c r="E344" s="134" t="s">
        <v>812</v>
      </c>
      <c r="F344" s="56" t="str">
        <f>VLOOKUP($B344, '外部インタフェース一覧(計算用)'!$C:$G, 2, FALSE)</f>
        <v>old</v>
      </c>
      <c r="G344" s="56" t="str">
        <f>VLOOKUP($B344, '外部インタフェース一覧(計算用)'!$C:$G, 5, FALSE)</f>
        <v>NUTRITION_CARE_PLAN_2024_FORM_0110_2021</v>
      </c>
      <c r="H344" s="56" t="str">
        <f t="shared" si="35"/>
        <v>NUTRITION_CARE_PLAN_2024_FORM_0110_2021_implementation_date_12_old</v>
      </c>
      <c r="I344" s="134" t="str">
        <f t="shared" si="36"/>
        <v>栄養ケア提供経過記録12　実施日</v>
      </c>
      <c r="J344" s="56" t="str">
        <f t="shared" si="37"/>
        <v>一致</v>
      </c>
      <c r="K344" s="56" t="str">
        <f>IF($F344="old", INDEX('外部インタフェース一覧(計算用)'!$B$5:$C$60, MATCH(summary!$B344, '外部インタフェース一覧(計算用)'!$C$5:$C$60, 0), 1), $B344)</f>
        <v>栄養ケア計画等情報</v>
      </c>
      <c r="L344" s="56">
        <f t="shared" si="41"/>
        <v>73</v>
      </c>
      <c r="M344" s="56" t="str">
        <f t="shared" si="38"/>
        <v>implementation_date_12</v>
      </c>
      <c r="N344" s="33" t="str">
        <f t="shared" si="39"/>
        <v>栄養ケア提供経過記録12　実施日</v>
      </c>
      <c r="O344" s="33" t="str">
        <f t="shared" si="40"/>
        <v>栄養ケア提供経過記録12　実施日</v>
      </c>
    </row>
    <row r="345" spans="1:15" ht="37.5" hidden="1">
      <c r="A345" s="56">
        <v>343</v>
      </c>
      <c r="B345" s="56" t="s">
        <v>684</v>
      </c>
      <c r="C345" s="56">
        <v>74</v>
      </c>
      <c r="D345" s="33" t="s">
        <v>813</v>
      </c>
      <c r="E345" s="134" t="s">
        <v>814</v>
      </c>
      <c r="F345" s="56" t="str">
        <f>VLOOKUP($B345, '外部インタフェース一覧(計算用)'!$C:$G, 2, FALSE)</f>
        <v>old</v>
      </c>
      <c r="G345" s="56" t="str">
        <f>VLOOKUP($B345, '外部インタフェース一覧(計算用)'!$C:$G, 5, FALSE)</f>
        <v>NUTRITION_CARE_PLAN_2024_FORM_0110_2021</v>
      </c>
      <c r="H345" s="56" t="str">
        <f t="shared" si="35"/>
        <v>NUTRITION_CARE_PLAN_2024_FORM_0110_2021_service_provision_items_12_old</v>
      </c>
      <c r="I345" s="134" t="str">
        <f t="shared" si="36"/>
        <v>栄養ケア提供経過記録12　サービス提供項目</v>
      </c>
      <c r="J345" s="56" t="str">
        <f t="shared" si="37"/>
        <v>一致</v>
      </c>
      <c r="K345" s="56" t="str">
        <f>IF($F345="old", INDEX('外部インタフェース一覧(計算用)'!$B$5:$C$60, MATCH(summary!$B345, '外部インタフェース一覧(計算用)'!$C$5:$C$60, 0), 1), $B345)</f>
        <v>栄養ケア計画等情報</v>
      </c>
      <c r="L345" s="56">
        <f t="shared" si="41"/>
        <v>74</v>
      </c>
      <c r="M345" s="56" t="str">
        <f t="shared" si="38"/>
        <v>service_provision_items_12</v>
      </c>
      <c r="N345" s="33" t="str">
        <f t="shared" si="39"/>
        <v>栄養ケア提供経過記録12　サービス提供項目</v>
      </c>
      <c r="O345" s="33" t="str">
        <f t="shared" si="40"/>
        <v>栄養ケア提供経過記録12　サービス提供項目</v>
      </c>
    </row>
    <row r="346" spans="1:15" ht="37.5" hidden="1">
      <c r="A346" s="56">
        <v>344</v>
      </c>
      <c r="B346" s="56" t="s">
        <v>684</v>
      </c>
      <c r="C346" s="56">
        <v>75</v>
      </c>
      <c r="D346" s="33" t="s">
        <v>815</v>
      </c>
      <c r="E346" s="134" t="s">
        <v>816</v>
      </c>
      <c r="F346" s="56" t="str">
        <f>VLOOKUP($B346, '外部インタフェース一覧(計算用)'!$C:$G, 2, FALSE)</f>
        <v>old</v>
      </c>
      <c r="G346" s="56" t="str">
        <f>VLOOKUP($B346, '外部インタフェース一覧(計算用)'!$C:$G, 5, FALSE)</f>
        <v>NUTRITION_CARE_PLAN_2024_FORM_0110_2021</v>
      </c>
      <c r="H346" s="56" t="str">
        <f t="shared" si="35"/>
        <v>NUTRITION_CARE_PLAN_2024_FORM_0110_2021_implementation_date_13_old</v>
      </c>
      <c r="I346" s="134" t="str">
        <f t="shared" si="36"/>
        <v>栄養ケア提供経過記録13　実施日</v>
      </c>
      <c r="J346" s="56" t="str">
        <f t="shared" si="37"/>
        <v>一致</v>
      </c>
      <c r="K346" s="56" t="str">
        <f>IF($F346="old", INDEX('外部インタフェース一覧(計算用)'!$B$5:$C$60, MATCH(summary!$B346, '外部インタフェース一覧(計算用)'!$C$5:$C$60, 0), 1), $B346)</f>
        <v>栄養ケア計画等情報</v>
      </c>
      <c r="L346" s="56">
        <f t="shared" si="41"/>
        <v>75</v>
      </c>
      <c r="M346" s="56" t="str">
        <f t="shared" si="38"/>
        <v>implementation_date_13</v>
      </c>
      <c r="N346" s="33" t="str">
        <f t="shared" si="39"/>
        <v>栄養ケア提供経過記録13　実施日</v>
      </c>
      <c r="O346" s="33" t="str">
        <f t="shared" si="40"/>
        <v>栄養ケア提供経過記録13　実施日</v>
      </c>
    </row>
    <row r="347" spans="1:15" ht="37.5" hidden="1">
      <c r="A347" s="56">
        <v>345</v>
      </c>
      <c r="B347" s="56" t="s">
        <v>684</v>
      </c>
      <c r="C347" s="56">
        <v>76</v>
      </c>
      <c r="D347" s="33" t="s">
        <v>817</v>
      </c>
      <c r="E347" s="134" t="s">
        <v>818</v>
      </c>
      <c r="F347" s="56" t="str">
        <f>VLOOKUP($B347, '外部インタフェース一覧(計算用)'!$C:$G, 2, FALSE)</f>
        <v>old</v>
      </c>
      <c r="G347" s="56" t="str">
        <f>VLOOKUP($B347, '外部インタフェース一覧(計算用)'!$C:$G, 5, FALSE)</f>
        <v>NUTRITION_CARE_PLAN_2024_FORM_0110_2021</v>
      </c>
      <c r="H347" s="56" t="str">
        <f t="shared" si="35"/>
        <v>NUTRITION_CARE_PLAN_2024_FORM_0110_2021_service_provision_items_13_old</v>
      </c>
      <c r="I347" s="134" t="str">
        <f t="shared" si="36"/>
        <v>栄養ケア提供経過記録13　サービス提供項目</v>
      </c>
      <c r="J347" s="56" t="str">
        <f t="shared" si="37"/>
        <v>一致</v>
      </c>
      <c r="K347" s="56" t="str">
        <f>IF($F347="old", INDEX('外部インタフェース一覧(計算用)'!$B$5:$C$60, MATCH(summary!$B347, '外部インタフェース一覧(計算用)'!$C$5:$C$60, 0), 1), $B347)</f>
        <v>栄養ケア計画等情報</v>
      </c>
      <c r="L347" s="56">
        <f t="shared" si="41"/>
        <v>76</v>
      </c>
      <c r="M347" s="56" t="str">
        <f t="shared" si="38"/>
        <v>service_provision_items_13</v>
      </c>
      <c r="N347" s="33" t="str">
        <f t="shared" si="39"/>
        <v>栄養ケア提供経過記録13　サービス提供項目</v>
      </c>
      <c r="O347" s="33" t="str">
        <f t="shared" si="40"/>
        <v>栄養ケア提供経過記録13　サービス提供項目</v>
      </c>
    </row>
    <row r="348" spans="1:15" ht="37.5" hidden="1">
      <c r="A348" s="56">
        <v>346</v>
      </c>
      <c r="B348" s="56" t="s">
        <v>684</v>
      </c>
      <c r="C348" s="56">
        <v>77</v>
      </c>
      <c r="D348" s="33" t="s">
        <v>819</v>
      </c>
      <c r="E348" s="134" t="s">
        <v>820</v>
      </c>
      <c r="F348" s="56" t="str">
        <f>VLOOKUP($B348, '外部インタフェース一覧(計算用)'!$C:$G, 2, FALSE)</f>
        <v>old</v>
      </c>
      <c r="G348" s="56" t="str">
        <f>VLOOKUP($B348, '外部インタフェース一覧(計算用)'!$C:$G, 5, FALSE)</f>
        <v>NUTRITION_CARE_PLAN_2024_FORM_0110_2021</v>
      </c>
      <c r="H348" s="56" t="str">
        <f t="shared" si="35"/>
        <v>NUTRITION_CARE_PLAN_2024_FORM_0110_2021_implementation_date_14_old</v>
      </c>
      <c r="I348" s="134" t="str">
        <f t="shared" si="36"/>
        <v>栄養ケア提供経過記録14　実施日</v>
      </c>
      <c r="J348" s="56" t="str">
        <f t="shared" si="37"/>
        <v>一致</v>
      </c>
      <c r="K348" s="56" t="str">
        <f>IF($F348="old", INDEX('外部インタフェース一覧(計算用)'!$B$5:$C$60, MATCH(summary!$B348, '外部インタフェース一覧(計算用)'!$C$5:$C$60, 0), 1), $B348)</f>
        <v>栄養ケア計画等情報</v>
      </c>
      <c r="L348" s="56">
        <f t="shared" si="41"/>
        <v>77</v>
      </c>
      <c r="M348" s="56" t="str">
        <f t="shared" si="38"/>
        <v>implementation_date_14</v>
      </c>
      <c r="N348" s="33" t="str">
        <f t="shared" si="39"/>
        <v>栄養ケア提供経過記録14　実施日</v>
      </c>
      <c r="O348" s="33" t="str">
        <f t="shared" si="40"/>
        <v>栄養ケア提供経過記録14　実施日</v>
      </c>
    </row>
    <row r="349" spans="1:15" ht="37.5" hidden="1">
      <c r="A349" s="56">
        <v>347</v>
      </c>
      <c r="B349" s="56" t="s">
        <v>684</v>
      </c>
      <c r="C349" s="56">
        <v>78</v>
      </c>
      <c r="D349" s="33" t="s">
        <v>821</v>
      </c>
      <c r="E349" s="134" t="s">
        <v>822</v>
      </c>
      <c r="F349" s="56" t="str">
        <f>VLOOKUP($B349, '外部インタフェース一覧(計算用)'!$C:$G, 2, FALSE)</f>
        <v>old</v>
      </c>
      <c r="G349" s="56" t="str">
        <f>VLOOKUP($B349, '外部インタフェース一覧(計算用)'!$C:$G, 5, FALSE)</f>
        <v>NUTRITION_CARE_PLAN_2024_FORM_0110_2021</v>
      </c>
      <c r="H349" s="56" t="str">
        <f t="shared" si="35"/>
        <v>NUTRITION_CARE_PLAN_2024_FORM_0110_2021_service_provision_items_14_old</v>
      </c>
      <c r="I349" s="134" t="str">
        <f t="shared" si="36"/>
        <v>栄養ケア提供経過記録14　サービス提供項目</v>
      </c>
      <c r="J349" s="56" t="str">
        <f t="shared" si="37"/>
        <v>一致</v>
      </c>
      <c r="K349" s="56" t="str">
        <f>IF($F349="old", INDEX('外部インタフェース一覧(計算用)'!$B$5:$C$60, MATCH(summary!$B349, '外部インタフェース一覧(計算用)'!$C$5:$C$60, 0), 1), $B349)</f>
        <v>栄養ケア計画等情報</v>
      </c>
      <c r="L349" s="56">
        <f t="shared" si="41"/>
        <v>78</v>
      </c>
      <c r="M349" s="56" t="str">
        <f t="shared" si="38"/>
        <v>service_provision_items_14</v>
      </c>
      <c r="N349" s="33" t="str">
        <f t="shared" si="39"/>
        <v>栄養ケア提供経過記録14　サービス提供項目</v>
      </c>
      <c r="O349" s="33" t="str">
        <f t="shared" si="40"/>
        <v>栄養ケア提供経過記録14　サービス提供項目</v>
      </c>
    </row>
    <row r="350" spans="1:15" ht="37.5" hidden="1">
      <c r="A350" s="56">
        <v>348</v>
      </c>
      <c r="B350" s="56" t="s">
        <v>684</v>
      </c>
      <c r="C350" s="56">
        <v>79</v>
      </c>
      <c r="D350" s="33" t="s">
        <v>823</v>
      </c>
      <c r="E350" s="134" t="s">
        <v>824</v>
      </c>
      <c r="F350" s="56" t="str">
        <f>VLOOKUP($B350, '外部インタフェース一覧(計算用)'!$C:$G, 2, FALSE)</f>
        <v>old</v>
      </c>
      <c r="G350" s="56" t="str">
        <f>VLOOKUP($B350, '外部インタフェース一覧(計算用)'!$C:$G, 5, FALSE)</f>
        <v>NUTRITION_CARE_PLAN_2024_FORM_0110_2021</v>
      </c>
      <c r="H350" s="56" t="str">
        <f t="shared" si="35"/>
        <v>NUTRITION_CARE_PLAN_2024_FORM_0110_2021_implementation_date_15_old</v>
      </c>
      <c r="I350" s="134" t="str">
        <f t="shared" si="36"/>
        <v>栄養ケア提供経過記録15　実施日</v>
      </c>
      <c r="J350" s="56" t="str">
        <f t="shared" si="37"/>
        <v>一致</v>
      </c>
      <c r="K350" s="56" t="str">
        <f>IF($F350="old", INDEX('外部インタフェース一覧(計算用)'!$B$5:$C$60, MATCH(summary!$B350, '外部インタフェース一覧(計算用)'!$C$5:$C$60, 0), 1), $B350)</f>
        <v>栄養ケア計画等情報</v>
      </c>
      <c r="L350" s="56">
        <f t="shared" si="41"/>
        <v>79</v>
      </c>
      <c r="M350" s="56" t="str">
        <f t="shared" si="38"/>
        <v>implementation_date_15</v>
      </c>
      <c r="N350" s="33" t="str">
        <f t="shared" si="39"/>
        <v>栄養ケア提供経過記録15　実施日</v>
      </c>
      <c r="O350" s="33" t="str">
        <f t="shared" si="40"/>
        <v>栄養ケア提供経過記録15　実施日</v>
      </c>
    </row>
    <row r="351" spans="1:15" ht="37.5" hidden="1">
      <c r="A351" s="56">
        <v>349</v>
      </c>
      <c r="B351" s="56" t="s">
        <v>684</v>
      </c>
      <c r="C351" s="56">
        <v>80</v>
      </c>
      <c r="D351" s="33" t="s">
        <v>825</v>
      </c>
      <c r="E351" s="134" t="s">
        <v>826</v>
      </c>
      <c r="F351" s="56" t="str">
        <f>VLOOKUP($B351, '外部インタフェース一覧(計算用)'!$C:$G, 2, FALSE)</f>
        <v>old</v>
      </c>
      <c r="G351" s="56" t="str">
        <f>VLOOKUP($B351, '外部インタフェース一覧(計算用)'!$C:$G, 5, FALSE)</f>
        <v>NUTRITION_CARE_PLAN_2024_FORM_0110_2021</v>
      </c>
      <c r="H351" s="56" t="str">
        <f t="shared" si="35"/>
        <v>NUTRITION_CARE_PLAN_2024_FORM_0110_2021_service_provision_items_15_old</v>
      </c>
      <c r="I351" s="134" t="str">
        <f t="shared" si="36"/>
        <v>栄養ケア提供経過記録15　サービス提供項目</v>
      </c>
      <c r="J351" s="56" t="str">
        <f t="shared" si="37"/>
        <v>一致</v>
      </c>
      <c r="K351" s="56" t="str">
        <f>IF($F351="old", INDEX('外部インタフェース一覧(計算用)'!$B$5:$C$60, MATCH(summary!$B351, '外部インタフェース一覧(計算用)'!$C$5:$C$60, 0), 1), $B351)</f>
        <v>栄養ケア計画等情報</v>
      </c>
      <c r="L351" s="56">
        <f t="shared" si="41"/>
        <v>80</v>
      </c>
      <c r="M351" s="56" t="str">
        <f t="shared" si="38"/>
        <v>service_provision_items_15</v>
      </c>
      <c r="N351" s="33" t="str">
        <f t="shared" si="39"/>
        <v>栄養ケア提供経過記録15　サービス提供項目</v>
      </c>
      <c r="O351" s="33" t="str">
        <f t="shared" si="40"/>
        <v>栄養ケア提供経過記録15　サービス提供項目</v>
      </c>
    </row>
    <row r="352" spans="1:15" ht="37.5" hidden="1">
      <c r="A352" s="56">
        <v>350</v>
      </c>
      <c r="B352" s="56" t="s">
        <v>684</v>
      </c>
      <c r="C352" s="56">
        <v>81</v>
      </c>
      <c r="D352" s="33" t="s">
        <v>827</v>
      </c>
      <c r="E352" s="134" t="s">
        <v>828</v>
      </c>
      <c r="F352" s="56" t="str">
        <f>VLOOKUP($B352, '外部インタフェース一覧(計算用)'!$C:$G, 2, FALSE)</f>
        <v>old</v>
      </c>
      <c r="G352" s="56" t="str">
        <f>VLOOKUP($B352, '外部インタフェース一覧(計算用)'!$C:$G, 5, FALSE)</f>
        <v>NUTRITION_CARE_PLAN_2024_FORM_0110_2021</v>
      </c>
      <c r="H352" s="56" t="str">
        <f t="shared" si="35"/>
        <v>NUTRITION_CARE_PLAN_2024_FORM_0110_2021_implementation_date_16_old</v>
      </c>
      <c r="I352" s="134" t="str">
        <f t="shared" si="36"/>
        <v>栄養ケア提供経過記録16　実施日</v>
      </c>
      <c r="J352" s="56" t="str">
        <f t="shared" si="37"/>
        <v>一致</v>
      </c>
      <c r="K352" s="56" t="str">
        <f>IF($F352="old", INDEX('外部インタフェース一覧(計算用)'!$B$5:$C$60, MATCH(summary!$B352, '外部インタフェース一覧(計算用)'!$C$5:$C$60, 0), 1), $B352)</f>
        <v>栄養ケア計画等情報</v>
      </c>
      <c r="L352" s="56">
        <f t="shared" si="41"/>
        <v>81</v>
      </c>
      <c r="M352" s="56" t="str">
        <f t="shared" si="38"/>
        <v>implementation_date_16</v>
      </c>
      <c r="N352" s="33" t="str">
        <f t="shared" si="39"/>
        <v>栄養ケア提供経過記録16　実施日</v>
      </c>
      <c r="O352" s="33" t="str">
        <f t="shared" si="40"/>
        <v>栄養ケア提供経過記録16　実施日</v>
      </c>
    </row>
    <row r="353" spans="1:15" ht="37.5" hidden="1">
      <c r="A353" s="56">
        <v>351</v>
      </c>
      <c r="B353" s="56" t="s">
        <v>684</v>
      </c>
      <c r="C353" s="56">
        <v>82</v>
      </c>
      <c r="D353" s="33" t="s">
        <v>829</v>
      </c>
      <c r="E353" s="134" t="s">
        <v>830</v>
      </c>
      <c r="F353" s="56" t="str">
        <f>VLOOKUP($B353, '外部インタフェース一覧(計算用)'!$C:$G, 2, FALSE)</f>
        <v>old</v>
      </c>
      <c r="G353" s="56" t="str">
        <f>VLOOKUP($B353, '外部インタフェース一覧(計算用)'!$C:$G, 5, FALSE)</f>
        <v>NUTRITION_CARE_PLAN_2024_FORM_0110_2021</v>
      </c>
      <c r="H353" s="56" t="str">
        <f t="shared" si="35"/>
        <v>NUTRITION_CARE_PLAN_2024_FORM_0110_2021_service_provision_items_16_old</v>
      </c>
      <c r="I353" s="134" t="str">
        <f t="shared" si="36"/>
        <v>栄養ケア提供経過記録16　サービス提供項目</v>
      </c>
      <c r="J353" s="56" t="str">
        <f t="shared" si="37"/>
        <v>一致</v>
      </c>
      <c r="K353" s="56" t="str">
        <f>IF($F353="old", INDEX('外部インタフェース一覧(計算用)'!$B$5:$C$60, MATCH(summary!$B353, '外部インタフェース一覧(計算用)'!$C$5:$C$60, 0), 1), $B353)</f>
        <v>栄養ケア計画等情報</v>
      </c>
      <c r="L353" s="56">
        <f t="shared" si="41"/>
        <v>82</v>
      </c>
      <c r="M353" s="56" t="str">
        <f t="shared" si="38"/>
        <v>service_provision_items_16</v>
      </c>
      <c r="N353" s="33" t="str">
        <f t="shared" si="39"/>
        <v>栄養ケア提供経過記録16　サービス提供項目</v>
      </c>
      <c r="O353" s="33" t="str">
        <f t="shared" si="40"/>
        <v>栄養ケア提供経過記録16　サービス提供項目</v>
      </c>
    </row>
    <row r="354" spans="1:15" ht="37.5" hidden="1">
      <c r="A354" s="56">
        <v>352</v>
      </c>
      <c r="B354" s="56" t="s">
        <v>684</v>
      </c>
      <c r="C354" s="56">
        <v>83</v>
      </c>
      <c r="D354" s="33" t="s">
        <v>831</v>
      </c>
      <c r="E354" s="134" t="s">
        <v>832</v>
      </c>
      <c r="F354" s="56" t="str">
        <f>VLOOKUP($B354, '外部インタフェース一覧(計算用)'!$C:$G, 2, FALSE)</f>
        <v>old</v>
      </c>
      <c r="G354" s="56" t="str">
        <f>VLOOKUP($B354, '外部インタフェース一覧(計算用)'!$C:$G, 5, FALSE)</f>
        <v>NUTRITION_CARE_PLAN_2024_FORM_0110_2021</v>
      </c>
      <c r="H354" s="56" t="str">
        <f t="shared" si="35"/>
        <v>NUTRITION_CARE_PLAN_2024_FORM_0110_2021_implementation_date_17_old</v>
      </c>
      <c r="I354" s="134" t="str">
        <f t="shared" si="36"/>
        <v>栄養ケア提供経過記録17　実施日</v>
      </c>
      <c r="J354" s="56" t="str">
        <f t="shared" si="37"/>
        <v>一致</v>
      </c>
      <c r="K354" s="56" t="str">
        <f>IF($F354="old", INDEX('外部インタフェース一覧(計算用)'!$B$5:$C$60, MATCH(summary!$B354, '外部インタフェース一覧(計算用)'!$C$5:$C$60, 0), 1), $B354)</f>
        <v>栄養ケア計画等情報</v>
      </c>
      <c r="L354" s="56">
        <f t="shared" si="41"/>
        <v>83</v>
      </c>
      <c r="M354" s="56" t="str">
        <f t="shared" si="38"/>
        <v>implementation_date_17</v>
      </c>
      <c r="N354" s="33" t="str">
        <f t="shared" si="39"/>
        <v>栄養ケア提供経過記録17　実施日</v>
      </c>
      <c r="O354" s="33" t="str">
        <f t="shared" si="40"/>
        <v>栄養ケア提供経過記録17　実施日</v>
      </c>
    </row>
    <row r="355" spans="1:15" ht="37.5" hidden="1">
      <c r="A355" s="56">
        <v>353</v>
      </c>
      <c r="B355" s="56" t="s">
        <v>684</v>
      </c>
      <c r="C355" s="56">
        <v>84</v>
      </c>
      <c r="D355" s="33" t="s">
        <v>833</v>
      </c>
      <c r="E355" s="134" t="s">
        <v>834</v>
      </c>
      <c r="F355" s="56" t="str">
        <f>VLOOKUP($B355, '外部インタフェース一覧(計算用)'!$C:$G, 2, FALSE)</f>
        <v>old</v>
      </c>
      <c r="G355" s="56" t="str">
        <f>VLOOKUP($B355, '外部インタフェース一覧(計算用)'!$C:$G, 5, FALSE)</f>
        <v>NUTRITION_CARE_PLAN_2024_FORM_0110_2021</v>
      </c>
      <c r="H355" s="56" t="str">
        <f t="shared" si="35"/>
        <v>NUTRITION_CARE_PLAN_2024_FORM_0110_2021_service_provision_items_17_old</v>
      </c>
      <c r="I355" s="134" t="str">
        <f t="shared" si="36"/>
        <v>栄養ケア提供経過記録17　サービス提供項目</v>
      </c>
      <c r="J355" s="56" t="str">
        <f t="shared" si="37"/>
        <v>一致</v>
      </c>
      <c r="K355" s="56" t="str">
        <f>IF($F355="old", INDEX('外部インタフェース一覧(計算用)'!$B$5:$C$60, MATCH(summary!$B355, '外部インタフェース一覧(計算用)'!$C$5:$C$60, 0), 1), $B355)</f>
        <v>栄養ケア計画等情報</v>
      </c>
      <c r="L355" s="56">
        <f t="shared" si="41"/>
        <v>84</v>
      </c>
      <c r="M355" s="56" t="str">
        <f t="shared" si="38"/>
        <v>service_provision_items_17</v>
      </c>
      <c r="N355" s="33" t="str">
        <f t="shared" si="39"/>
        <v>栄養ケア提供経過記録17　サービス提供項目</v>
      </c>
      <c r="O355" s="33" t="str">
        <f t="shared" si="40"/>
        <v>栄養ケア提供経過記録17　サービス提供項目</v>
      </c>
    </row>
    <row r="356" spans="1:15" ht="37.5" hidden="1">
      <c r="A356" s="56">
        <v>354</v>
      </c>
      <c r="B356" s="56" t="s">
        <v>684</v>
      </c>
      <c r="C356" s="56">
        <v>85</v>
      </c>
      <c r="D356" s="33" t="s">
        <v>835</v>
      </c>
      <c r="E356" s="134" t="s">
        <v>836</v>
      </c>
      <c r="F356" s="56" t="str">
        <f>VLOOKUP($B356, '外部インタフェース一覧(計算用)'!$C:$G, 2, FALSE)</f>
        <v>old</v>
      </c>
      <c r="G356" s="56" t="str">
        <f>VLOOKUP($B356, '外部インタフェース一覧(計算用)'!$C:$G, 5, FALSE)</f>
        <v>NUTRITION_CARE_PLAN_2024_FORM_0110_2021</v>
      </c>
      <c r="H356" s="56" t="str">
        <f t="shared" si="35"/>
        <v>NUTRITION_CARE_PLAN_2024_FORM_0110_2021_implementation_date_18_old</v>
      </c>
      <c r="I356" s="134" t="str">
        <f t="shared" si="36"/>
        <v>栄養ケア提供経過記録18　実施日</v>
      </c>
      <c r="J356" s="56" t="str">
        <f t="shared" si="37"/>
        <v>一致</v>
      </c>
      <c r="K356" s="56" t="str">
        <f>IF($F356="old", INDEX('外部インタフェース一覧(計算用)'!$B$5:$C$60, MATCH(summary!$B356, '外部インタフェース一覧(計算用)'!$C$5:$C$60, 0), 1), $B356)</f>
        <v>栄養ケア計画等情報</v>
      </c>
      <c r="L356" s="56">
        <f t="shared" si="41"/>
        <v>85</v>
      </c>
      <c r="M356" s="56" t="str">
        <f t="shared" si="38"/>
        <v>implementation_date_18</v>
      </c>
      <c r="N356" s="33" t="str">
        <f t="shared" si="39"/>
        <v>栄養ケア提供経過記録18　実施日</v>
      </c>
      <c r="O356" s="33" t="str">
        <f t="shared" si="40"/>
        <v>栄養ケア提供経過記録18　実施日</v>
      </c>
    </row>
    <row r="357" spans="1:15" ht="37.5" hidden="1">
      <c r="A357" s="56">
        <v>355</v>
      </c>
      <c r="B357" s="56" t="s">
        <v>684</v>
      </c>
      <c r="C357" s="56">
        <v>86</v>
      </c>
      <c r="D357" s="33" t="s">
        <v>837</v>
      </c>
      <c r="E357" s="134" t="s">
        <v>838</v>
      </c>
      <c r="F357" s="56" t="str">
        <f>VLOOKUP($B357, '外部インタフェース一覧(計算用)'!$C:$G, 2, FALSE)</f>
        <v>old</v>
      </c>
      <c r="G357" s="56" t="str">
        <f>VLOOKUP($B357, '外部インタフェース一覧(計算用)'!$C:$G, 5, FALSE)</f>
        <v>NUTRITION_CARE_PLAN_2024_FORM_0110_2021</v>
      </c>
      <c r="H357" s="56" t="str">
        <f t="shared" si="35"/>
        <v>NUTRITION_CARE_PLAN_2024_FORM_0110_2021_service_provision_items_18_old</v>
      </c>
      <c r="I357" s="134" t="str">
        <f t="shared" si="36"/>
        <v>栄養ケア提供経過記録18　サービス提供項目</v>
      </c>
      <c r="J357" s="56" t="str">
        <f t="shared" si="37"/>
        <v>一致</v>
      </c>
      <c r="K357" s="56" t="str">
        <f>IF($F357="old", INDEX('外部インタフェース一覧(計算用)'!$B$5:$C$60, MATCH(summary!$B357, '外部インタフェース一覧(計算用)'!$C$5:$C$60, 0), 1), $B357)</f>
        <v>栄養ケア計画等情報</v>
      </c>
      <c r="L357" s="56">
        <f t="shared" si="41"/>
        <v>86</v>
      </c>
      <c r="M357" s="56" t="str">
        <f t="shared" si="38"/>
        <v>service_provision_items_18</v>
      </c>
      <c r="N357" s="33" t="str">
        <f t="shared" si="39"/>
        <v>栄養ケア提供経過記録18　サービス提供項目</v>
      </c>
      <c r="O357" s="33" t="str">
        <f t="shared" si="40"/>
        <v>栄養ケア提供経過記録18　サービス提供項目</v>
      </c>
    </row>
    <row r="358" spans="1:15" ht="37.5" hidden="1">
      <c r="A358" s="56">
        <v>356</v>
      </c>
      <c r="B358" s="56" t="s">
        <v>684</v>
      </c>
      <c r="C358" s="56">
        <v>87</v>
      </c>
      <c r="D358" s="33" t="s">
        <v>839</v>
      </c>
      <c r="E358" s="134" t="s">
        <v>840</v>
      </c>
      <c r="F358" s="56" t="str">
        <f>VLOOKUP($B358, '外部インタフェース一覧(計算用)'!$C:$G, 2, FALSE)</f>
        <v>old</v>
      </c>
      <c r="G358" s="56" t="str">
        <f>VLOOKUP($B358, '外部インタフェース一覧(計算用)'!$C:$G, 5, FALSE)</f>
        <v>NUTRITION_CARE_PLAN_2024_FORM_0110_2021</v>
      </c>
      <c r="H358" s="56" t="str">
        <f t="shared" si="35"/>
        <v>NUTRITION_CARE_PLAN_2024_FORM_0110_2021_implementation_date_19_old</v>
      </c>
      <c r="I358" s="134" t="str">
        <f t="shared" si="36"/>
        <v>栄養ケア提供経過記録19　実施日</v>
      </c>
      <c r="J358" s="56" t="str">
        <f t="shared" si="37"/>
        <v>一致</v>
      </c>
      <c r="K358" s="56" t="str">
        <f>IF($F358="old", INDEX('外部インタフェース一覧(計算用)'!$B$5:$C$60, MATCH(summary!$B358, '外部インタフェース一覧(計算用)'!$C$5:$C$60, 0), 1), $B358)</f>
        <v>栄養ケア計画等情報</v>
      </c>
      <c r="L358" s="56">
        <f t="shared" si="41"/>
        <v>87</v>
      </c>
      <c r="M358" s="56" t="str">
        <f t="shared" si="38"/>
        <v>implementation_date_19</v>
      </c>
      <c r="N358" s="33" t="str">
        <f t="shared" si="39"/>
        <v>栄養ケア提供経過記録19　実施日</v>
      </c>
      <c r="O358" s="33" t="str">
        <f t="shared" si="40"/>
        <v>栄養ケア提供経過記録19　実施日</v>
      </c>
    </row>
    <row r="359" spans="1:15" ht="37.5" hidden="1">
      <c r="A359" s="56">
        <v>357</v>
      </c>
      <c r="B359" s="56" t="s">
        <v>684</v>
      </c>
      <c r="C359" s="56">
        <v>88</v>
      </c>
      <c r="D359" s="33" t="s">
        <v>841</v>
      </c>
      <c r="E359" s="134" t="s">
        <v>842</v>
      </c>
      <c r="F359" s="56" t="str">
        <f>VLOOKUP($B359, '外部インタフェース一覧(計算用)'!$C:$G, 2, FALSE)</f>
        <v>old</v>
      </c>
      <c r="G359" s="56" t="str">
        <f>VLOOKUP($B359, '外部インタフェース一覧(計算用)'!$C:$G, 5, FALSE)</f>
        <v>NUTRITION_CARE_PLAN_2024_FORM_0110_2021</v>
      </c>
      <c r="H359" s="56" t="str">
        <f t="shared" si="35"/>
        <v>NUTRITION_CARE_PLAN_2024_FORM_0110_2021_service_provision_items_19_old</v>
      </c>
      <c r="I359" s="134" t="str">
        <f t="shared" si="36"/>
        <v>栄養ケア提供経過記録19　サービス提供項目</v>
      </c>
      <c r="J359" s="56" t="str">
        <f t="shared" si="37"/>
        <v>一致</v>
      </c>
      <c r="K359" s="56" t="str">
        <f>IF($F359="old", INDEX('外部インタフェース一覧(計算用)'!$B$5:$C$60, MATCH(summary!$B359, '外部インタフェース一覧(計算用)'!$C$5:$C$60, 0), 1), $B359)</f>
        <v>栄養ケア計画等情報</v>
      </c>
      <c r="L359" s="56">
        <f t="shared" si="41"/>
        <v>88</v>
      </c>
      <c r="M359" s="56" t="str">
        <f t="shared" si="38"/>
        <v>service_provision_items_19</v>
      </c>
      <c r="N359" s="33" t="str">
        <f t="shared" si="39"/>
        <v>栄養ケア提供経過記録19　サービス提供項目</v>
      </c>
      <c r="O359" s="33" t="str">
        <f t="shared" si="40"/>
        <v>栄養ケア提供経過記録19　サービス提供項目</v>
      </c>
    </row>
    <row r="360" spans="1:15" ht="37.5" hidden="1">
      <c r="A360" s="56">
        <v>358</v>
      </c>
      <c r="B360" s="56" t="s">
        <v>684</v>
      </c>
      <c r="C360" s="56">
        <v>89</v>
      </c>
      <c r="D360" s="33" t="s">
        <v>843</v>
      </c>
      <c r="E360" s="134" t="s">
        <v>844</v>
      </c>
      <c r="F360" s="56" t="str">
        <f>VLOOKUP($B360, '外部インタフェース一覧(計算用)'!$C:$G, 2, FALSE)</f>
        <v>old</v>
      </c>
      <c r="G360" s="56" t="str">
        <f>VLOOKUP($B360, '外部インタフェース一覧(計算用)'!$C:$G, 5, FALSE)</f>
        <v>NUTRITION_CARE_PLAN_2024_FORM_0110_2021</v>
      </c>
      <c r="H360" s="56" t="str">
        <f t="shared" si="35"/>
        <v>NUTRITION_CARE_PLAN_2024_FORM_0110_2021_implementation_date_20_old</v>
      </c>
      <c r="I360" s="134" t="str">
        <f t="shared" si="36"/>
        <v>栄養ケア提供経過記録20　実施日</v>
      </c>
      <c r="J360" s="56" t="str">
        <f t="shared" si="37"/>
        <v>一致</v>
      </c>
      <c r="K360" s="56" t="str">
        <f>IF($F360="old", INDEX('外部インタフェース一覧(計算用)'!$B$5:$C$60, MATCH(summary!$B360, '外部インタフェース一覧(計算用)'!$C$5:$C$60, 0), 1), $B360)</f>
        <v>栄養ケア計画等情報</v>
      </c>
      <c r="L360" s="56">
        <f t="shared" si="41"/>
        <v>89</v>
      </c>
      <c r="M360" s="56" t="str">
        <f t="shared" si="38"/>
        <v>implementation_date_20</v>
      </c>
      <c r="N360" s="33" t="str">
        <f t="shared" si="39"/>
        <v>栄養ケア提供経過記録20　実施日</v>
      </c>
      <c r="O360" s="33" t="str">
        <f t="shared" si="40"/>
        <v>栄養ケア提供経過記録20　実施日</v>
      </c>
    </row>
    <row r="361" spans="1:15" ht="37.5" hidden="1">
      <c r="A361" s="56">
        <v>359</v>
      </c>
      <c r="B361" s="56" t="s">
        <v>684</v>
      </c>
      <c r="C361" s="56">
        <v>90</v>
      </c>
      <c r="D361" s="33" t="s">
        <v>845</v>
      </c>
      <c r="E361" s="134" t="s">
        <v>846</v>
      </c>
      <c r="F361" s="56" t="str">
        <f>VLOOKUP($B361, '外部インタフェース一覧(計算用)'!$C:$G, 2, FALSE)</f>
        <v>old</v>
      </c>
      <c r="G361" s="56" t="str">
        <f>VLOOKUP($B361, '外部インタフェース一覧(計算用)'!$C:$G, 5, FALSE)</f>
        <v>NUTRITION_CARE_PLAN_2024_FORM_0110_2021</v>
      </c>
      <c r="H361" s="56" t="str">
        <f t="shared" si="35"/>
        <v>NUTRITION_CARE_PLAN_2024_FORM_0110_2021_service_provision_items_20_old</v>
      </c>
      <c r="I361" s="134" t="str">
        <f t="shared" si="36"/>
        <v>栄養ケア提供経過記録20　サービス提供項目</v>
      </c>
      <c r="J361" s="56" t="str">
        <f t="shared" si="37"/>
        <v>一致</v>
      </c>
      <c r="K361" s="56" t="str">
        <f>IF($F361="old", INDEX('外部インタフェース一覧(計算用)'!$B$5:$C$60, MATCH(summary!$B361, '外部インタフェース一覧(計算用)'!$C$5:$C$60, 0), 1), $B361)</f>
        <v>栄養ケア計画等情報</v>
      </c>
      <c r="L361" s="56">
        <f t="shared" si="41"/>
        <v>90</v>
      </c>
      <c r="M361" s="56" t="str">
        <f t="shared" si="38"/>
        <v>service_provision_items_20</v>
      </c>
      <c r="N361" s="33" t="str">
        <f t="shared" si="39"/>
        <v>栄養ケア提供経過記録20　サービス提供項目</v>
      </c>
      <c r="O361" s="33" t="str">
        <f t="shared" si="40"/>
        <v>栄養ケア提供経過記録20　サービス提供項目</v>
      </c>
    </row>
    <row r="362" spans="1:15" hidden="1">
      <c r="A362" s="56">
        <v>360</v>
      </c>
      <c r="B362" s="56" t="s">
        <v>684</v>
      </c>
      <c r="C362" s="56">
        <v>91</v>
      </c>
      <c r="D362" s="33" t="s">
        <v>265</v>
      </c>
      <c r="E362" s="134" t="s">
        <v>266</v>
      </c>
      <c r="F362" s="56" t="str">
        <f>VLOOKUP($B362, '外部インタフェース一覧(計算用)'!$C:$G, 2, FALSE)</f>
        <v>old</v>
      </c>
      <c r="G362" s="56" t="str">
        <f>VLOOKUP($B362, '外部インタフェース一覧(計算用)'!$C:$G, 5, FALSE)</f>
        <v>NUTRITION_CARE_PLAN_2024_FORM_0110_2021</v>
      </c>
      <c r="H362" s="56" t="str">
        <f t="shared" si="35"/>
        <v>NUTRITION_CARE_PLAN_2024_FORM_0110_2021_version_old</v>
      </c>
      <c r="I362" s="134" t="str">
        <f t="shared" si="36"/>
        <v>バージョン番号</v>
      </c>
      <c r="J362" s="56" t="str">
        <f t="shared" si="37"/>
        <v>一致</v>
      </c>
      <c r="K362" s="56" t="str">
        <f>IF($F362="old", INDEX('外部インタフェース一覧(計算用)'!$B$5:$C$60, MATCH(summary!$B362, '外部インタフェース一覧(計算用)'!$C$5:$C$60, 0), 1), $B362)</f>
        <v>栄養ケア計画等情報</v>
      </c>
      <c r="L362" s="56">
        <f t="shared" si="41"/>
        <v>91</v>
      </c>
      <c r="M362" s="56" t="str">
        <f t="shared" si="38"/>
        <v>version</v>
      </c>
      <c r="N362" s="33" t="str">
        <f t="shared" si="39"/>
        <v>バージョン番号</v>
      </c>
      <c r="O362" s="33" t="str">
        <f t="shared" si="40"/>
        <v>バージョン番号</v>
      </c>
    </row>
    <row r="363" spans="1:15" hidden="1">
      <c r="A363" s="56">
        <v>361</v>
      </c>
      <c r="B363" s="56" t="s">
        <v>847</v>
      </c>
      <c r="C363" s="56">
        <v>1</v>
      </c>
      <c r="D363" s="33" t="s">
        <v>223</v>
      </c>
      <c r="E363" s="134" t="s">
        <v>224</v>
      </c>
      <c r="F363" s="56" t="str">
        <f>VLOOKUP($B363, '外部インタフェース一覧(計算用)'!$C:$G, 2, FALSE)</f>
        <v>old</v>
      </c>
      <c r="G363" s="56" t="str">
        <f>VLOOKUP($B363, '外部インタフェース一覧(計算用)'!$C:$G, 5, FALSE)</f>
        <v>ORAL_HYGIENE_MANAGEMENT_ADDITION_2024_FORM_0210_2021</v>
      </c>
      <c r="H363" s="56" t="str">
        <f t="shared" si="35"/>
        <v>ORAL_HYGIENE_MANAGEMENT_ADDITION_2024_FORM_0210_2021_care_facility_id_old</v>
      </c>
      <c r="I363" s="134" t="str">
        <f t="shared" si="36"/>
        <v>事業所番号</v>
      </c>
      <c r="J363" s="56" t="str">
        <f t="shared" si="37"/>
        <v>一致</v>
      </c>
      <c r="K363" s="56" t="str">
        <f>IF($F363="old", INDEX('外部インタフェース一覧(計算用)'!$B$5:$C$60, MATCH(summary!$B363, '外部インタフェース一覧(計算用)'!$C$5:$C$60, 0), 1), $B363)</f>
        <v>口腔衛生管理情報</v>
      </c>
      <c r="L363" s="56">
        <f t="shared" si="41"/>
        <v>1</v>
      </c>
      <c r="M363" s="56" t="str">
        <f t="shared" si="38"/>
        <v>care_facility_id</v>
      </c>
      <c r="N363" s="33" t="str">
        <f t="shared" si="39"/>
        <v>事業所番号</v>
      </c>
      <c r="O363" s="33" t="str">
        <f t="shared" si="40"/>
        <v>事業所番号</v>
      </c>
    </row>
    <row r="364" spans="1:15" hidden="1">
      <c r="A364" s="56">
        <v>362</v>
      </c>
      <c r="B364" s="56" t="s">
        <v>847</v>
      </c>
      <c r="C364" s="56">
        <v>2</v>
      </c>
      <c r="D364" s="33" t="s">
        <v>225</v>
      </c>
      <c r="E364" s="134" t="s">
        <v>226</v>
      </c>
      <c r="F364" s="56" t="str">
        <f>VLOOKUP($B364, '外部インタフェース一覧(計算用)'!$C:$G, 2, FALSE)</f>
        <v>old</v>
      </c>
      <c r="G364" s="56" t="str">
        <f>VLOOKUP($B364, '外部インタフェース一覧(計算用)'!$C:$G, 5, FALSE)</f>
        <v>ORAL_HYGIENE_MANAGEMENT_ADDITION_2024_FORM_0210_2021</v>
      </c>
      <c r="H364" s="56" t="str">
        <f t="shared" si="35"/>
        <v>ORAL_HYGIENE_MANAGEMENT_ADDITION_2024_FORM_0210_2021_service_code_old</v>
      </c>
      <c r="I364" s="134" t="str">
        <f t="shared" si="36"/>
        <v>サービス種類コード</v>
      </c>
      <c r="J364" s="56" t="str">
        <f t="shared" si="37"/>
        <v>一致</v>
      </c>
      <c r="K364" s="56" t="str">
        <f>IF($F364="old", INDEX('外部インタフェース一覧(計算用)'!$B$5:$C$60, MATCH(summary!$B364, '外部インタフェース一覧(計算用)'!$C$5:$C$60, 0), 1), $B364)</f>
        <v>口腔衛生管理情報</v>
      </c>
      <c r="L364" s="56">
        <f t="shared" si="41"/>
        <v>2</v>
      </c>
      <c r="M364" s="56" t="str">
        <f t="shared" si="38"/>
        <v>service_code</v>
      </c>
      <c r="N364" s="33" t="str">
        <f t="shared" si="39"/>
        <v>サービス種類コード</v>
      </c>
      <c r="O364" s="33" t="str">
        <f t="shared" si="40"/>
        <v>サービス種類コード</v>
      </c>
    </row>
    <row r="365" spans="1:15" hidden="1">
      <c r="A365" s="56">
        <v>363</v>
      </c>
      <c r="B365" s="56" t="s">
        <v>847</v>
      </c>
      <c r="C365" s="56">
        <v>3</v>
      </c>
      <c r="D365" s="33" t="s">
        <v>229</v>
      </c>
      <c r="E365" s="134" t="s">
        <v>230</v>
      </c>
      <c r="F365" s="56" t="str">
        <f>VLOOKUP($B365, '外部インタフェース一覧(計算用)'!$C:$G, 2, FALSE)</f>
        <v>old</v>
      </c>
      <c r="G365" s="56" t="str">
        <f>VLOOKUP($B365, '外部インタフェース一覧(計算用)'!$C:$G, 5, FALSE)</f>
        <v>ORAL_HYGIENE_MANAGEMENT_ADDITION_2024_FORM_0210_2021</v>
      </c>
      <c r="H365" s="56" t="str">
        <f t="shared" si="35"/>
        <v>ORAL_HYGIENE_MANAGEMENT_ADDITION_2024_FORM_0210_2021_insurer_no_old</v>
      </c>
      <c r="I365" s="134" t="str">
        <f t="shared" si="36"/>
        <v>保険者番号</v>
      </c>
      <c r="J365" s="56" t="str">
        <f t="shared" si="37"/>
        <v>一致</v>
      </c>
      <c r="K365" s="56" t="str">
        <f>IF($F365="old", INDEX('外部インタフェース一覧(計算用)'!$B$5:$C$60, MATCH(summary!$B365, '外部インタフェース一覧(計算用)'!$C$5:$C$60, 0), 1), $B365)</f>
        <v>口腔衛生管理情報</v>
      </c>
      <c r="L365" s="56">
        <f t="shared" si="41"/>
        <v>3</v>
      </c>
      <c r="M365" s="56" t="str">
        <f t="shared" si="38"/>
        <v>insurer_no</v>
      </c>
      <c r="N365" s="33" t="str">
        <f t="shared" si="39"/>
        <v>保険者番号</v>
      </c>
      <c r="O365" s="33" t="str">
        <f t="shared" si="40"/>
        <v>保険者番号</v>
      </c>
    </row>
    <row r="366" spans="1:15" hidden="1">
      <c r="A366" s="56">
        <v>364</v>
      </c>
      <c r="B366" s="56" t="s">
        <v>847</v>
      </c>
      <c r="C366" s="56">
        <v>4</v>
      </c>
      <c r="D366" s="33" t="s">
        <v>231</v>
      </c>
      <c r="E366" s="134" t="s">
        <v>232</v>
      </c>
      <c r="F366" s="56" t="str">
        <f>VLOOKUP($B366, '外部インタフェース一覧(計算用)'!$C:$G, 2, FALSE)</f>
        <v>old</v>
      </c>
      <c r="G366" s="56" t="str">
        <f>VLOOKUP($B366, '外部インタフェース一覧(計算用)'!$C:$G, 5, FALSE)</f>
        <v>ORAL_HYGIENE_MANAGEMENT_ADDITION_2024_FORM_0210_2021</v>
      </c>
      <c r="H366" s="56" t="str">
        <f t="shared" si="35"/>
        <v>ORAL_HYGIENE_MANAGEMENT_ADDITION_2024_FORM_0210_2021_insured_no_old</v>
      </c>
      <c r="I366" s="134" t="str">
        <f t="shared" si="36"/>
        <v>被保険者番号</v>
      </c>
      <c r="J366" s="56" t="str">
        <f t="shared" si="37"/>
        <v>一致</v>
      </c>
      <c r="K366" s="56" t="str">
        <f>IF($F366="old", INDEX('外部インタフェース一覧(計算用)'!$B$5:$C$60, MATCH(summary!$B366, '外部インタフェース一覧(計算用)'!$C$5:$C$60, 0), 1), $B366)</f>
        <v>口腔衛生管理情報</v>
      </c>
      <c r="L366" s="56">
        <f t="shared" si="41"/>
        <v>4</v>
      </c>
      <c r="M366" s="56" t="str">
        <f t="shared" si="38"/>
        <v>insured_no</v>
      </c>
      <c r="N366" s="33" t="str">
        <f t="shared" si="39"/>
        <v>被保険者番号</v>
      </c>
      <c r="O366" s="33" t="str">
        <f t="shared" si="40"/>
        <v>被保険者番号</v>
      </c>
    </row>
    <row r="367" spans="1:15" ht="37.5" hidden="1">
      <c r="A367" s="56">
        <v>365</v>
      </c>
      <c r="B367" s="56" t="s">
        <v>847</v>
      </c>
      <c r="C367" s="56">
        <v>5</v>
      </c>
      <c r="D367" s="33" t="s">
        <v>227</v>
      </c>
      <c r="E367" s="134" t="s">
        <v>228</v>
      </c>
      <c r="F367" s="56" t="str">
        <f>VLOOKUP($B367, '外部インタフェース一覧(計算用)'!$C:$G, 2, FALSE)</f>
        <v>old</v>
      </c>
      <c r="G367" s="56" t="str">
        <f>VLOOKUP($B367, '外部インタフェース一覧(計算用)'!$C:$G, 5, FALSE)</f>
        <v>ORAL_HYGIENE_MANAGEMENT_ADDITION_2024_FORM_0210_2021</v>
      </c>
      <c r="H367" s="56" t="str">
        <f t="shared" si="35"/>
        <v>ORAL_HYGIENE_MANAGEMENT_ADDITION_2024_FORM_0210_2021_external_system_management_number_old</v>
      </c>
      <c r="I367" s="134" t="str">
        <f t="shared" si="36"/>
        <v>外部システム管理番号</v>
      </c>
      <c r="J367" s="56" t="str">
        <f t="shared" si="37"/>
        <v>一致</v>
      </c>
      <c r="K367" s="56" t="str">
        <f>IF($F367="old", INDEX('外部インタフェース一覧(計算用)'!$B$5:$C$60, MATCH(summary!$B367, '外部インタフェース一覧(計算用)'!$C$5:$C$60, 0), 1), $B367)</f>
        <v>口腔衛生管理情報</v>
      </c>
      <c r="L367" s="56">
        <f t="shared" si="41"/>
        <v>5</v>
      </c>
      <c r="M367" s="56" t="str">
        <f t="shared" si="38"/>
        <v>external_system_management_number</v>
      </c>
      <c r="N367" s="33" t="str">
        <f t="shared" si="39"/>
        <v>外部システム管理番号</v>
      </c>
      <c r="O367" s="33" t="str">
        <f t="shared" si="40"/>
        <v>外部システム管理番号</v>
      </c>
    </row>
    <row r="368" spans="1:15" hidden="1">
      <c r="A368" s="56">
        <v>366</v>
      </c>
      <c r="B368" s="56" t="s">
        <v>847</v>
      </c>
      <c r="C368" s="56">
        <v>6</v>
      </c>
      <c r="D368" s="33" t="s">
        <v>251</v>
      </c>
      <c r="E368" s="134" t="s">
        <v>252</v>
      </c>
      <c r="F368" s="56" t="str">
        <f>VLOOKUP($B368, '外部インタフェース一覧(計算用)'!$C:$G, 2, FALSE)</f>
        <v>old</v>
      </c>
      <c r="G368" s="56" t="str">
        <f>VLOOKUP($B368, '外部インタフェース一覧(計算用)'!$C:$G, 5, FALSE)</f>
        <v>ORAL_HYGIENE_MANAGEMENT_ADDITION_2024_FORM_0210_2021</v>
      </c>
      <c r="H368" s="56" t="str">
        <f t="shared" si="35"/>
        <v>ORAL_HYGIENE_MANAGEMENT_ADDITION_2024_FORM_0210_2021_care_level_old</v>
      </c>
      <c r="I368" s="134" t="str">
        <f t="shared" si="36"/>
        <v>要介護度</v>
      </c>
      <c r="J368" s="56" t="str">
        <f t="shared" si="37"/>
        <v>一致</v>
      </c>
      <c r="K368" s="56" t="str">
        <f>IF($F368="old", INDEX('外部インタフェース一覧(計算用)'!$B$5:$C$60, MATCH(summary!$B368, '外部インタフェース一覧(計算用)'!$C$5:$C$60, 0), 1), $B368)</f>
        <v>口腔衛生管理情報</v>
      </c>
      <c r="L368" s="56">
        <f t="shared" si="41"/>
        <v>6</v>
      </c>
      <c r="M368" s="56" t="str">
        <f t="shared" si="38"/>
        <v>care_level</v>
      </c>
      <c r="N368" s="33" t="str">
        <f t="shared" si="39"/>
        <v>要介護度</v>
      </c>
      <c r="O368" s="33" t="str">
        <f t="shared" si="40"/>
        <v>要介護度</v>
      </c>
    </row>
    <row r="369" spans="1:15" hidden="1">
      <c r="A369" s="56">
        <v>367</v>
      </c>
      <c r="B369" s="56" t="s">
        <v>847</v>
      </c>
      <c r="C369" s="56">
        <v>7</v>
      </c>
      <c r="D369" s="33" t="s">
        <v>436</v>
      </c>
      <c r="E369" s="134" t="s">
        <v>848</v>
      </c>
      <c r="F369" s="56" t="str">
        <f>VLOOKUP($B369, '外部インタフェース一覧(計算用)'!$C:$G, 2, FALSE)</f>
        <v>old</v>
      </c>
      <c r="G369" s="56" t="str">
        <f>VLOOKUP($B369, '外部インタフェース一覧(計算用)'!$C:$G, 5, FALSE)</f>
        <v>ORAL_HYGIENE_MANAGEMENT_ADDITION_2024_FORM_0210_2021</v>
      </c>
      <c r="H369" s="56" t="str">
        <f t="shared" si="35"/>
        <v>ORAL_HYGIENE_MANAGEMENT_ADDITION_2024_FORM_0210_2021_disease_name_old</v>
      </c>
      <c r="I369" s="134" t="str">
        <f t="shared" si="36"/>
        <v>病名等</v>
      </c>
      <c r="J369" s="56" t="str">
        <f t="shared" si="37"/>
        <v>一致</v>
      </c>
      <c r="K369" s="56" t="str">
        <f>IF($F369="old", INDEX('外部インタフェース一覧(計算用)'!$B$5:$C$60, MATCH(summary!$B369, '外部インタフェース一覧(計算用)'!$C$5:$C$60, 0), 1), $B369)</f>
        <v>口腔衛生管理情報</v>
      </c>
      <c r="L369" s="56">
        <f t="shared" si="41"/>
        <v>7</v>
      </c>
      <c r="M369" s="56" t="str">
        <f t="shared" si="38"/>
        <v>disease_name</v>
      </c>
      <c r="N369" s="33" t="str">
        <f t="shared" si="39"/>
        <v>病名等</v>
      </c>
      <c r="O369" s="33" t="str">
        <f t="shared" si="40"/>
        <v>病名等</v>
      </c>
    </row>
    <row r="370" spans="1:15" ht="37.5" hidden="1">
      <c r="A370" s="56">
        <v>368</v>
      </c>
      <c r="B370" s="56" t="s">
        <v>847</v>
      </c>
      <c r="C370" s="56">
        <v>8</v>
      </c>
      <c r="D370" s="33" t="s">
        <v>849</v>
      </c>
      <c r="E370" s="134" t="s">
        <v>850</v>
      </c>
      <c r="F370" s="56" t="str">
        <f>VLOOKUP($B370, '外部インタフェース一覧(計算用)'!$C:$G, 2, FALSE)</f>
        <v>old</v>
      </c>
      <c r="G370" s="56" t="str">
        <f>VLOOKUP($B370, '外部インタフェース一覧(計算用)'!$C:$G, 5, FALSE)</f>
        <v>ORAL_HYGIENE_MANAGEMENT_ADDITION_2024_FORM_0210_2021</v>
      </c>
      <c r="H370" s="56" t="str">
        <f t="shared" si="35"/>
        <v>ORAL_HYGIENE_MANAGEMENT_ADDITION_2024_FORM_0210_2021_family_dentist_old</v>
      </c>
      <c r="I370" s="134" t="str">
        <f t="shared" si="36"/>
        <v>現在の歯科受診について　かかりつけ歯科医</v>
      </c>
      <c r="J370" s="56" t="str">
        <f t="shared" si="37"/>
        <v>名称変更</v>
      </c>
      <c r="K370" s="33" t="str">
        <f>IF($F370="old", INDEX('外部インタフェース一覧(計算用)'!$B$5:$C$60, MATCH(summary!$B370, '外部インタフェース一覧(計算用)'!$C$5:$C$60, 0), 1), $B370)</f>
        <v>口腔衛生管理情報</v>
      </c>
      <c r="L370" s="56">
        <f t="shared" si="41"/>
        <v>8</v>
      </c>
      <c r="M370" s="33" t="str">
        <f t="shared" si="38"/>
        <v>family_dentist</v>
      </c>
      <c r="N370" s="33" t="str">
        <f t="shared" si="39"/>
        <v>かかりつけ歯科医</v>
      </c>
      <c r="O370" s="33" t="str">
        <f t="shared" si="40"/>
        <v>現在の歯科受診について　かかりつけ歯科医</v>
      </c>
    </row>
    <row r="371" spans="1:15" hidden="1">
      <c r="A371" s="56">
        <v>369</v>
      </c>
      <c r="B371" s="56" t="s">
        <v>847</v>
      </c>
      <c r="C371" s="56">
        <v>9</v>
      </c>
      <c r="D371" s="33" t="s">
        <v>851</v>
      </c>
      <c r="E371" s="134" t="s">
        <v>852</v>
      </c>
      <c r="F371" s="56" t="str">
        <f>VLOOKUP($B371, '外部インタフェース一覧(計算用)'!$C:$G, 2, FALSE)</f>
        <v>old</v>
      </c>
      <c r="G371" s="56" t="str">
        <f>VLOOKUP($B371, '外部インタフェース一覧(計算用)'!$C:$G, 5, FALSE)</f>
        <v>ORAL_HYGIENE_MANAGEMENT_ADDITION_2024_FORM_0210_2021</v>
      </c>
      <c r="H371" s="56" t="str">
        <f t="shared" si="35"/>
        <v>ORAL_HYGIENE_MANAGEMENT_ADDITION_2024_FORM_0210_2021_denture_using_old</v>
      </c>
      <c r="I371" s="134" t="str">
        <f t="shared" si="36"/>
        <v>義歯の使用</v>
      </c>
      <c r="J371" s="56" t="str">
        <f t="shared" si="37"/>
        <v>名称変更</v>
      </c>
      <c r="K371" s="33" t="str">
        <f>IF($F371="old", INDEX('外部インタフェース一覧(計算用)'!$B$5:$C$60, MATCH(summary!$B371, '外部インタフェース一覧(計算用)'!$C$5:$C$60, 0), 1), $B371)</f>
        <v>口腔衛生管理情報</v>
      </c>
      <c r="L371" s="56">
        <f t="shared" si="41"/>
        <v>9</v>
      </c>
      <c r="M371" s="33" t="str">
        <f t="shared" si="38"/>
        <v>denture_using</v>
      </c>
      <c r="N371" s="33" t="str">
        <f t="shared" si="39"/>
        <v>入れ歯の使用</v>
      </c>
      <c r="O371" s="33" t="str">
        <f t="shared" si="40"/>
        <v>義歯の使用</v>
      </c>
    </row>
    <row r="372" spans="1:15" ht="37.5" hidden="1">
      <c r="A372" s="56">
        <v>370</v>
      </c>
      <c r="B372" s="56" t="s">
        <v>847</v>
      </c>
      <c r="C372" s="56">
        <v>10</v>
      </c>
      <c r="D372" s="33" t="s">
        <v>853</v>
      </c>
      <c r="E372" s="134" t="s">
        <v>854</v>
      </c>
      <c r="F372" s="56" t="str">
        <f>VLOOKUP($B372, '外部インタフェース一覧(計算用)'!$C:$G, 2, FALSE)</f>
        <v>old</v>
      </c>
      <c r="G372" s="56" t="str">
        <f>VLOOKUP($B372, '外部インタフェース一覧(計算用)'!$C:$G, 5, FALSE)</f>
        <v>ORAL_HYGIENE_MANAGEMENT_ADDITION_2024_FORM_0210_2021</v>
      </c>
      <c r="H372" s="56" t="str">
        <f t="shared" si="35"/>
        <v>ORAL_HYGIENE_MANAGEMENT_ADDITION_2024_FORM_0210_2021_food_form_enteral_nutrition_old</v>
      </c>
      <c r="I372" s="134" t="str">
        <f t="shared" si="36"/>
        <v>削除</v>
      </c>
      <c r="J372" s="56" t="str">
        <f t="shared" si="37"/>
        <v>名称変更</v>
      </c>
      <c r="K372" s="56" t="str">
        <f>IF($F372="old", INDEX('外部インタフェース一覧(計算用)'!$B$5:$C$60, MATCH(summary!$B372, '外部インタフェース一覧(計算用)'!$C$5:$C$60, 0), 1), $B372)</f>
        <v>口腔衛生管理情報</v>
      </c>
      <c r="L372" s="56">
        <f t="shared" si="41"/>
        <v>10</v>
      </c>
      <c r="M372" s="56" t="str">
        <f t="shared" si="38"/>
        <v>food_form_enteral_nutrition</v>
      </c>
      <c r="N372" s="33" t="str">
        <f t="shared" si="39"/>
        <v>食形態　経腸栄養</v>
      </c>
      <c r="O372" s="33" t="str">
        <f t="shared" si="40"/>
        <v>削除</v>
      </c>
    </row>
    <row r="373" spans="1:15" ht="37.5" hidden="1">
      <c r="A373" s="56">
        <v>371</v>
      </c>
      <c r="B373" s="56" t="s">
        <v>847</v>
      </c>
      <c r="C373" s="56">
        <v>11</v>
      </c>
      <c r="D373" s="33" t="s">
        <v>855</v>
      </c>
      <c r="E373" s="134" t="s">
        <v>856</v>
      </c>
      <c r="F373" s="56" t="str">
        <f>VLOOKUP($B373, '外部インタフェース一覧(計算用)'!$C:$G, 2, FALSE)</f>
        <v>old</v>
      </c>
      <c r="G373" s="56" t="str">
        <f>VLOOKUP($B373, '外部インタフェース一覧(計算用)'!$C:$G, 5, FALSE)</f>
        <v>ORAL_HYGIENE_MANAGEMENT_ADDITION_2024_FORM_0210_2021</v>
      </c>
      <c r="H373" s="56" t="str">
        <f t="shared" si="35"/>
        <v>ORAL_HYGIENE_MANAGEMENT_ADDITION_2024_FORM_0210_2021_food_form_tube_feeding_old</v>
      </c>
      <c r="I373" s="134" t="str">
        <f t="shared" si="36"/>
        <v>削除</v>
      </c>
      <c r="J373" s="56" t="str">
        <f t="shared" si="37"/>
        <v>名称変更</v>
      </c>
      <c r="K373" s="56" t="str">
        <f>IF($F373="old", INDEX('外部インタフェース一覧(計算用)'!$B$5:$C$60, MATCH(summary!$B373, '外部インタフェース一覧(計算用)'!$C$5:$C$60, 0), 1), $B373)</f>
        <v>口腔衛生管理情報</v>
      </c>
      <c r="L373" s="56">
        <f t="shared" si="41"/>
        <v>11</v>
      </c>
      <c r="M373" s="56" t="str">
        <f t="shared" si="38"/>
        <v>food_form_tube_feeding</v>
      </c>
      <c r="N373" s="33" t="str">
        <f t="shared" si="39"/>
        <v>食形態　静脈栄養</v>
      </c>
      <c r="O373" s="33" t="str">
        <f t="shared" si="40"/>
        <v>削除</v>
      </c>
    </row>
    <row r="374" spans="1:15" hidden="1">
      <c r="A374" s="56">
        <v>372</v>
      </c>
      <c r="B374" s="56" t="s">
        <v>847</v>
      </c>
      <c r="C374" s="56">
        <v>12</v>
      </c>
      <c r="D374" s="33" t="s">
        <v>328</v>
      </c>
      <c r="E374" s="134" t="s">
        <v>857</v>
      </c>
      <c r="F374" s="56" t="str">
        <f>VLOOKUP($B374, '外部インタフェース一覧(計算用)'!$C:$G, 2, FALSE)</f>
        <v>old</v>
      </c>
      <c r="G374" s="56" t="str">
        <f>VLOOKUP($B374, '外部インタフェース一覧(計算用)'!$C:$G, 5, FALSE)</f>
        <v>ORAL_HYGIENE_MANAGEMENT_ADDITION_2024_FORM_0210_2021</v>
      </c>
      <c r="H374" s="56" t="str">
        <f t="shared" si="35"/>
        <v>ORAL_HYGIENE_MANAGEMENT_ADDITION_2024_FORM_0210_2021_food_form_ingestion_old</v>
      </c>
      <c r="I374" s="134" t="str">
        <f t="shared" si="36"/>
        <v>栄養補給法　経口摂取</v>
      </c>
      <c r="J374" s="56" t="str">
        <f t="shared" si="37"/>
        <v>名称変更</v>
      </c>
      <c r="K374" s="33" t="str">
        <f>IF($F374="old", INDEX('外部インタフェース一覧(計算用)'!$B$5:$C$60, MATCH(summary!$B374, '外部インタフェース一覧(計算用)'!$C$5:$C$60, 0), 1), $B374)</f>
        <v>口腔衛生管理情報</v>
      </c>
      <c r="L374" s="56">
        <f t="shared" si="41"/>
        <v>12</v>
      </c>
      <c r="M374" s="33" t="str">
        <f t="shared" si="38"/>
        <v>food_form_ingestion</v>
      </c>
      <c r="N374" s="33" t="str">
        <f t="shared" si="39"/>
        <v>食形態　経口摂取</v>
      </c>
      <c r="O374" s="33" t="str">
        <f t="shared" si="40"/>
        <v>栄養補給法　経口摂取</v>
      </c>
    </row>
    <row r="375" spans="1:15" hidden="1">
      <c r="A375" s="56">
        <v>373</v>
      </c>
      <c r="B375" s="56" t="s">
        <v>847</v>
      </c>
      <c r="C375" s="56">
        <v>13</v>
      </c>
      <c r="D375" s="33" t="s">
        <v>332</v>
      </c>
      <c r="E375" s="134" t="s">
        <v>858</v>
      </c>
      <c r="F375" s="56" t="str">
        <f>VLOOKUP($B375, '外部インタフェース一覧(計算用)'!$C:$G, 2, FALSE)</f>
        <v>old</v>
      </c>
      <c r="G375" s="56" t="str">
        <f>VLOOKUP($B375, '外部インタフェース一覧(計算用)'!$C:$G, 5, FALSE)</f>
        <v>ORAL_HYGIENE_MANAGEMENT_ADDITION_2024_FORM_0210_2021</v>
      </c>
      <c r="H375" s="56" t="str">
        <f t="shared" si="35"/>
        <v>ORAL_HYGIENE_MANAGEMENT_ADDITION_2024_FORM_0210_2021_meal_form_old</v>
      </c>
      <c r="I375" s="134" t="str">
        <f t="shared" si="36"/>
        <v>食形態等　食事形態</v>
      </c>
      <c r="J375" s="56" t="str">
        <f t="shared" si="37"/>
        <v>名称変更</v>
      </c>
      <c r="K375" s="33" t="str">
        <f>IF($F375="old", INDEX('外部インタフェース一覧(計算用)'!$B$5:$C$60, MATCH(summary!$B375, '外部インタフェース一覧(計算用)'!$C$5:$C$60, 0), 1), $B375)</f>
        <v>口腔衛生管理情報</v>
      </c>
      <c r="L375" s="56">
        <f t="shared" si="41"/>
        <v>13</v>
      </c>
      <c r="M375" s="33" t="str">
        <f t="shared" si="38"/>
        <v>meal_form</v>
      </c>
      <c r="N375" s="33" t="str">
        <f t="shared" si="39"/>
        <v>食形態　食事の形態（コード）</v>
      </c>
      <c r="O375" s="33" t="str">
        <f t="shared" si="40"/>
        <v>食形態等　食事形態</v>
      </c>
    </row>
    <row r="376" spans="1:15" ht="37.5" hidden="1">
      <c r="A376" s="56">
        <v>374</v>
      </c>
      <c r="B376" s="56" t="s">
        <v>847</v>
      </c>
      <c r="C376" s="56">
        <v>14</v>
      </c>
      <c r="D376" s="33" t="s">
        <v>859</v>
      </c>
      <c r="E376" s="134" t="s">
        <v>860</v>
      </c>
      <c r="F376" s="56" t="str">
        <f>VLOOKUP($B376, '外部インタフェース一覧(計算用)'!$C:$G, 2, FALSE)</f>
        <v>old</v>
      </c>
      <c r="G376" s="56" t="str">
        <f>VLOOKUP($B376, '外部インタフェース一覧(計算用)'!$C:$G, 5, FALSE)</f>
        <v>ORAL_HYGIENE_MANAGEMENT_ADDITION_2024_FORM_0210_2021</v>
      </c>
      <c r="H376" s="56" t="str">
        <f t="shared" si="35"/>
        <v>ORAL_HYGIENE_MANAGEMENT_ADDITION_2024_FORM_0210_2021_aspiration_pneumonitis_old</v>
      </c>
      <c r="I376" s="134" t="str">
        <f t="shared" si="36"/>
        <v>誤嚥性肺炎の発症・既往</v>
      </c>
      <c r="J376" s="56" t="str">
        <f t="shared" si="37"/>
        <v>名称変更</v>
      </c>
      <c r="K376" s="33" t="str">
        <f>IF($F376="old", INDEX('外部インタフェース一覧(計算用)'!$B$5:$C$60, MATCH(summary!$B376, '外部インタフェース一覧(計算用)'!$C$5:$C$60, 0), 1), $B376)</f>
        <v>口腔衛生管理情報</v>
      </c>
      <c r="L376" s="56">
        <f t="shared" si="41"/>
        <v>14</v>
      </c>
      <c r="M376" s="33" t="str">
        <f t="shared" si="38"/>
        <v>aspiration_pneumonitis</v>
      </c>
      <c r="N376" s="33" t="str">
        <f t="shared" si="39"/>
        <v>誤嚥性肺炎の発症・罹患　誤嚥性肺炎の発症・罹患</v>
      </c>
      <c r="O376" s="33" t="str">
        <f t="shared" si="40"/>
        <v>誤嚥性肺炎の発症・既往</v>
      </c>
    </row>
    <row r="377" spans="1:15" hidden="1">
      <c r="A377" s="56">
        <v>375</v>
      </c>
      <c r="B377" s="56" t="s">
        <v>847</v>
      </c>
      <c r="C377" s="56">
        <v>15</v>
      </c>
      <c r="D377" s="33" t="s">
        <v>371</v>
      </c>
      <c r="E377" s="134" t="s">
        <v>861</v>
      </c>
      <c r="F377" s="56" t="str">
        <f>VLOOKUP($B377, '外部インタフェース一覧(計算用)'!$C:$G, 2, FALSE)</f>
        <v>old</v>
      </c>
      <c r="G377" s="56" t="str">
        <f>VLOOKUP($B377, '外部インタフェース一覧(計算用)'!$C:$G, 5, FALSE)</f>
        <v>ORAL_HYGIENE_MANAGEMENT_ADDITION_2024_FORM_0210_2021</v>
      </c>
      <c r="H377" s="56" t="str">
        <f t="shared" si="35"/>
        <v>ORAL_HYGIENE_MANAGEMENT_ADDITION_2024_FORM_0210_2021_date_of_onset_01_old</v>
      </c>
      <c r="I377" s="134" t="str">
        <f t="shared" si="36"/>
        <v>削除</v>
      </c>
      <c r="J377" s="56" t="str">
        <f t="shared" si="37"/>
        <v>名称変更</v>
      </c>
      <c r="K377" s="56" t="str">
        <f>IF($F377="old", INDEX('外部インタフェース一覧(計算用)'!$B$5:$C$60, MATCH(summary!$B377, '外部インタフェース一覧(計算用)'!$C$5:$C$60, 0), 1), $B377)</f>
        <v>口腔衛生管理情報</v>
      </c>
      <c r="L377" s="56">
        <f t="shared" si="41"/>
        <v>15</v>
      </c>
      <c r="M377" s="56" t="str">
        <f t="shared" si="38"/>
        <v>date_of_onset_01</v>
      </c>
      <c r="N377" s="33" t="str">
        <f t="shared" si="39"/>
        <v>誤嚥性肺炎の発症・罹患　発症日(1)</v>
      </c>
      <c r="O377" s="33" t="str">
        <f t="shared" si="40"/>
        <v>削除</v>
      </c>
    </row>
    <row r="378" spans="1:15" hidden="1">
      <c r="A378" s="56">
        <v>376</v>
      </c>
      <c r="B378" s="56" t="s">
        <v>847</v>
      </c>
      <c r="C378" s="56">
        <v>16</v>
      </c>
      <c r="D378" s="33" t="s">
        <v>373</v>
      </c>
      <c r="E378" s="134" t="s">
        <v>862</v>
      </c>
      <c r="F378" s="56" t="str">
        <f>VLOOKUP($B378, '外部インタフェース一覧(計算用)'!$C:$G, 2, FALSE)</f>
        <v>old</v>
      </c>
      <c r="G378" s="56" t="str">
        <f>VLOOKUP($B378, '外部インタフェース一覧(計算用)'!$C:$G, 5, FALSE)</f>
        <v>ORAL_HYGIENE_MANAGEMENT_ADDITION_2024_FORM_0210_2021</v>
      </c>
      <c r="H378" s="56" t="str">
        <f t="shared" si="35"/>
        <v>ORAL_HYGIENE_MANAGEMENT_ADDITION_2024_FORM_0210_2021_date_of_onset_02_old</v>
      </c>
      <c r="I378" s="134" t="str">
        <f t="shared" si="36"/>
        <v>削除</v>
      </c>
      <c r="J378" s="56" t="str">
        <f t="shared" si="37"/>
        <v>名称変更</v>
      </c>
      <c r="K378" s="56" t="str">
        <f>IF($F378="old", INDEX('外部インタフェース一覧(計算用)'!$B$5:$C$60, MATCH(summary!$B378, '外部インタフェース一覧(計算用)'!$C$5:$C$60, 0), 1), $B378)</f>
        <v>口腔衛生管理情報</v>
      </c>
      <c r="L378" s="56">
        <f t="shared" si="41"/>
        <v>16</v>
      </c>
      <c r="M378" s="56" t="str">
        <f t="shared" si="38"/>
        <v>date_of_onset_02</v>
      </c>
      <c r="N378" s="33" t="str">
        <f t="shared" si="39"/>
        <v>誤嚥性肺炎の発症・罹患　発症日(2)</v>
      </c>
      <c r="O378" s="33" t="str">
        <f t="shared" si="40"/>
        <v>削除</v>
      </c>
    </row>
    <row r="379" spans="1:15" hidden="1">
      <c r="A379" s="56">
        <v>377</v>
      </c>
      <c r="B379" s="56" t="s">
        <v>847</v>
      </c>
      <c r="C379" s="56">
        <v>17</v>
      </c>
      <c r="D379" s="33" t="s">
        <v>375</v>
      </c>
      <c r="E379" s="134" t="s">
        <v>863</v>
      </c>
      <c r="F379" s="56" t="str">
        <f>VLOOKUP($B379, '外部インタフェース一覧(計算用)'!$C:$G, 2, FALSE)</f>
        <v>old</v>
      </c>
      <c r="G379" s="56" t="str">
        <f>VLOOKUP($B379, '外部インタフェース一覧(計算用)'!$C:$G, 5, FALSE)</f>
        <v>ORAL_HYGIENE_MANAGEMENT_ADDITION_2024_FORM_0210_2021</v>
      </c>
      <c r="H379" s="56" t="str">
        <f t="shared" si="35"/>
        <v>ORAL_HYGIENE_MANAGEMENT_ADDITION_2024_FORM_0210_2021_date_of_onset_03_old</v>
      </c>
      <c r="I379" s="134" t="str">
        <f t="shared" si="36"/>
        <v>削除</v>
      </c>
      <c r="J379" s="56" t="str">
        <f t="shared" si="37"/>
        <v>名称変更</v>
      </c>
      <c r="K379" s="56" t="str">
        <f>IF($F379="old", INDEX('外部インタフェース一覧(計算用)'!$B$5:$C$60, MATCH(summary!$B379, '外部インタフェース一覧(計算用)'!$C$5:$C$60, 0), 1), $B379)</f>
        <v>口腔衛生管理情報</v>
      </c>
      <c r="L379" s="56">
        <f t="shared" si="41"/>
        <v>17</v>
      </c>
      <c r="M379" s="56" t="str">
        <f t="shared" si="38"/>
        <v>date_of_onset_03</v>
      </c>
      <c r="N379" s="33" t="str">
        <f t="shared" si="39"/>
        <v>誤嚥性肺炎の発症・罹患　発症日(3)</v>
      </c>
      <c r="O379" s="33" t="str">
        <f t="shared" si="40"/>
        <v>削除</v>
      </c>
    </row>
    <row r="380" spans="1:15" hidden="1">
      <c r="A380" s="56">
        <v>378</v>
      </c>
      <c r="B380" s="56" t="s">
        <v>847</v>
      </c>
      <c r="C380" s="56">
        <v>18</v>
      </c>
      <c r="D380" s="33" t="s">
        <v>377</v>
      </c>
      <c r="E380" s="134" t="s">
        <v>864</v>
      </c>
      <c r="F380" s="56" t="str">
        <f>VLOOKUP($B380, '外部インタフェース一覧(計算用)'!$C:$G, 2, FALSE)</f>
        <v>old</v>
      </c>
      <c r="G380" s="56" t="str">
        <f>VLOOKUP($B380, '外部インタフェース一覧(計算用)'!$C:$G, 5, FALSE)</f>
        <v>ORAL_HYGIENE_MANAGEMENT_ADDITION_2024_FORM_0210_2021</v>
      </c>
      <c r="H380" s="56" t="str">
        <f t="shared" si="35"/>
        <v>ORAL_HYGIENE_MANAGEMENT_ADDITION_2024_FORM_0210_2021_date_of_onset_04_old</v>
      </c>
      <c r="I380" s="134" t="str">
        <f t="shared" si="36"/>
        <v>削除</v>
      </c>
      <c r="J380" s="56" t="str">
        <f t="shared" si="37"/>
        <v>名称変更</v>
      </c>
      <c r="K380" s="56" t="str">
        <f>IF($F380="old", INDEX('外部インタフェース一覧(計算用)'!$B$5:$C$60, MATCH(summary!$B380, '外部インタフェース一覧(計算用)'!$C$5:$C$60, 0), 1), $B380)</f>
        <v>口腔衛生管理情報</v>
      </c>
      <c r="L380" s="56">
        <f t="shared" si="41"/>
        <v>18</v>
      </c>
      <c r="M380" s="56" t="str">
        <f t="shared" si="38"/>
        <v>date_of_onset_04</v>
      </c>
      <c r="N380" s="33" t="str">
        <f t="shared" si="39"/>
        <v>誤嚥性肺炎の発症・罹患　発症日(4)</v>
      </c>
      <c r="O380" s="33" t="str">
        <f t="shared" si="40"/>
        <v>削除</v>
      </c>
    </row>
    <row r="381" spans="1:15" hidden="1">
      <c r="A381" s="56">
        <v>379</v>
      </c>
      <c r="B381" s="56" t="s">
        <v>847</v>
      </c>
      <c r="C381" s="56">
        <v>19</v>
      </c>
      <c r="D381" s="33" t="s">
        <v>379</v>
      </c>
      <c r="E381" s="134" t="s">
        <v>865</v>
      </c>
      <c r="F381" s="56" t="str">
        <f>VLOOKUP($B381, '外部インタフェース一覧(計算用)'!$C:$G, 2, FALSE)</f>
        <v>old</v>
      </c>
      <c r="G381" s="56" t="str">
        <f>VLOOKUP($B381, '外部インタフェース一覧(計算用)'!$C:$G, 5, FALSE)</f>
        <v>ORAL_HYGIENE_MANAGEMENT_ADDITION_2024_FORM_0210_2021</v>
      </c>
      <c r="H381" s="56" t="str">
        <f t="shared" si="35"/>
        <v>ORAL_HYGIENE_MANAGEMENT_ADDITION_2024_FORM_0210_2021_date_of_onset_05_old</v>
      </c>
      <c r="I381" s="134" t="str">
        <f t="shared" si="36"/>
        <v>削除</v>
      </c>
      <c r="J381" s="56" t="str">
        <f t="shared" si="37"/>
        <v>名称変更</v>
      </c>
      <c r="K381" s="56" t="str">
        <f>IF($F381="old", INDEX('外部インタフェース一覧(計算用)'!$B$5:$C$60, MATCH(summary!$B381, '外部インタフェース一覧(計算用)'!$C$5:$C$60, 0), 1), $B381)</f>
        <v>口腔衛生管理情報</v>
      </c>
      <c r="L381" s="56">
        <f t="shared" si="41"/>
        <v>19</v>
      </c>
      <c r="M381" s="56" t="str">
        <f t="shared" si="38"/>
        <v>date_of_onset_05</v>
      </c>
      <c r="N381" s="33" t="str">
        <f t="shared" si="39"/>
        <v>誤嚥性肺炎の発症・罹患　発症日(5)</v>
      </c>
      <c r="O381" s="33" t="str">
        <f t="shared" si="40"/>
        <v>削除</v>
      </c>
    </row>
    <row r="382" spans="1:15" ht="37.5" hidden="1">
      <c r="A382" s="56">
        <v>380</v>
      </c>
      <c r="B382" s="56" t="s">
        <v>847</v>
      </c>
      <c r="C382" s="56">
        <v>20</v>
      </c>
      <c r="D382" s="33" t="s">
        <v>866</v>
      </c>
      <c r="E382" s="134" t="s">
        <v>867</v>
      </c>
      <c r="F382" s="56" t="str">
        <f>VLOOKUP($B382, '外部インタフェース一覧(計算用)'!$C:$G, 2, FALSE)</f>
        <v>old</v>
      </c>
      <c r="G382" s="56" t="str">
        <f>VLOOKUP($B382, '外部インタフェース一覧(計算用)'!$C:$G, 5, FALSE)</f>
        <v>ORAL_HYGIENE_MANAGEMENT_ADDITION_2024_FORM_0210_2021</v>
      </c>
      <c r="H382" s="56" t="str">
        <f t="shared" si="35"/>
        <v>ORAL_HYGIENE_MANAGEMENT_ADDITION_2024_FORM_0210_2021_is_visiting_dental_hygiene_guidance_old</v>
      </c>
      <c r="I382" s="134" t="str">
        <f t="shared" si="36"/>
        <v>同一月内の訪問歯科衛生指導（医療保険）の実施の有無</v>
      </c>
      <c r="J382" s="56" t="str">
        <f t="shared" si="37"/>
        <v>名称変更</v>
      </c>
      <c r="K382" s="33" t="str">
        <f>IF($F382="old", INDEX('外部インタフェース一覧(計算用)'!$B$5:$C$60, MATCH(summary!$B382, '外部インタフェース一覧(計算用)'!$C$5:$C$60, 0), 1), $B382)</f>
        <v>口腔衛生管理情報</v>
      </c>
      <c r="L382" s="56">
        <f t="shared" si="41"/>
        <v>20</v>
      </c>
      <c r="M382" s="33" t="str">
        <f t="shared" si="38"/>
        <v>is_visiting_dental_hygiene_guidance</v>
      </c>
      <c r="N382" s="33" t="str">
        <f t="shared" si="39"/>
        <v>同一月内の訪問歯科衛生指導（医療保険）の実施の有無　実施の有無</v>
      </c>
      <c r="O382" s="33" t="str">
        <f t="shared" si="40"/>
        <v>同一月内の訪問歯科衛生指導（医療保険）の実施の有無</v>
      </c>
    </row>
    <row r="383" spans="1:15" ht="56.25" hidden="1">
      <c r="A383" s="56">
        <v>381</v>
      </c>
      <c r="B383" s="56" t="s">
        <v>847</v>
      </c>
      <c r="C383" s="56">
        <v>21</v>
      </c>
      <c r="D383" s="33" t="s">
        <v>868</v>
      </c>
      <c r="E383" s="134" t="s">
        <v>869</v>
      </c>
      <c r="F383" s="56" t="str">
        <f>VLOOKUP($B383, '外部インタフェース一覧(計算用)'!$C:$G, 2, FALSE)</f>
        <v>old</v>
      </c>
      <c r="G383" s="56" t="str">
        <f>VLOOKUP($B383, '外部インタフェース一覧(計算用)'!$C:$G, 5, FALSE)</f>
        <v>ORAL_HYGIENE_MANAGEMENT_ADDITION_2024_FORM_0210_2021</v>
      </c>
      <c r="H383" s="56" t="str">
        <f t="shared" si="35"/>
        <v>ORAL_HYGIENE_MANAGEMENT_ADDITION_2024_FORM_0210_2021_visiting_dental_hygiene_guidance_frequency_old</v>
      </c>
      <c r="I383" s="134" t="str">
        <f t="shared" si="36"/>
        <v>同一月内の訪問歯科衛生指導（医療保険）の実施の有無　回数</v>
      </c>
      <c r="J383" s="56" t="str">
        <f t="shared" si="37"/>
        <v>一致</v>
      </c>
      <c r="K383" s="56" t="str">
        <f>IF($F383="old", INDEX('外部インタフェース一覧(計算用)'!$B$5:$C$60, MATCH(summary!$B383, '外部インタフェース一覧(計算用)'!$C$5:$C$60, 0), 1), $B383)</f>
        <v>口腔衛生管理情報</v>
      </c>
      <c r="L383" s="56">
        <f t="shared" si="41"/>
        <v>21</v>
      </c>
      <c r="M383" s="56" t="str">
        <f t="shared" si="38"/>
        <v>visiting_dental_hygiene_guidance_frequency</v>
      </c>
      <c r="N383" s="33" t="str">
        <f t="shared" si="39"/>
        <v>同一月内の訪問歯科衛生指導（医療保険）の実施の有無　回数</v>
      </c>
      <c r="O383" s="33" t="str">
        <f t="shared" si="40"/>
        <v>同一月内の訪問歯科衛生指導（医療保険）の実施の有無　回数</v>
      </c>
    </row>
    <row r="384" spans="1:15" ht="37.5" hidden="1">
      <c r="A384" s="56">
        <v>382</v>
      </c>
      <c r="B384" s="56" t="s">
        <v>847</v>
      </c>
      <c r="C384" s="56">
        <v>22</v>
      </c>
      <c r="D384" s="33" t="s">
        <v>870</v>
      </c>
      <c r="E384" s="134" t="s">
        <v>871</v>
      </c>
      <c r="F384" s="56" t="str">
        <f>VLOOKUP($B384, '外部インタフェース一覧(計算用)'!$C:$G, 2, FALSE)</f>
        <v>old</v>
      </c>
      <c r="G384" s="56" t="str">
        <f>VLOOKUP($B384, '外部インタフェース一覧(計算用)'!$C:$G, 5, FALSE)</f>
        <v>ORAL_HYGIENE_MANAGEMENT_ADDITION_2024_FORM_0210_2021</v>
      </c>
      <c r="H384" s="56" t="str">
        <f t="shared" si="35"/>
        <v>ORAL_HYGIENE_MANAGEMENT_ADDITION_2024_FORM_0210_2021_filing_date_01_old</v>
      </c>
      <c r="I384" s="134" t="str">
        <f t="shared" si="36"/>
        <v>記入日</v>
      </c>
      <c r="J384" s="56" t="str">
        <f t="shared" si="37"/>
        <v>名称変更</v>
      </c>
      <c r="K384" s="56" t="str">
        <f>IF($F384="old", INDEX('外部インタフェース一覧(計算用)'!$B$5:$C$60, MATCH(summary!$B384, '外部インタフェース一覧(計算用)'!$C$5:$C$60, 0), 1), $B384)</f>
        <v>口腔衛生管理情報</v>
      </c>
      <c r="L384" s="56">
        <f t="shared" si="41"/>
        <v>22</v>
      </c>
      <c r="M384" s="56" t="str">
        <f t="shared" si="38"/>
        <v>filing_date_01</v>
      </c>
      <c r="N384" s="33" t="str">
        <f t="shared" si="39"/>
        <v>口腔に関する問題点（スクリーニング）　記入日</v>
      </c>
      <c r="O384" s="33" t="str">
        <f t="shared" si="40"/>
        <v>記入日</v>
      </c>
    </row>
    <row r="385" spans="1:15" ht="37.5" hidden="1">
      <c r="A385" s="56">
        <v>383</v>
      </c>
      <c r="B385" s="56" t="s">
        <v>847</v>
      </c>
      <c r="C385" s="56">
        <v>23</v>
      </c>
      <c r="D385" s="33" t="s">
        <v>872</v>
      </c>
      <c r="E385" s="134" t="s">
        <v>873</v>
      </c>
      <c r="F385" s="56" t="str">
        <f>VLOOKUP($B385, '外部インタフェース一覧(計算用)'!$C:$G, 2, FALSE)</f>
        <v>old</v>
      </c>
      <c r="G385" s="56" t="str">
        <f>VLOOKUP($B385, '外部インタフェース一覧(計算用)'!$C:$G, 5, FALSE)</f>
        <v>ORAL_HYGIENE_MANAGEMENT_ADDITION_2024_FORM_0210_2021</v>
      </c>
      <c r="H385" s="56" t="str">
        <f t="shared" si="35"/>
        <v>ORAL_HYGIENE_MANAGEMENT_ADDITION_2024_FORM_0210_2021_record_staff_job_category_01_old</v>
      </c>
      <c r="I385" s="134" t="str">
        <f t="shared" si="36"/>
        <v>削除</v>
      </c>
      <c r="J385" s="56" t="str">
        <f t="shared" si="37"/>
        <v>名称変更</v>
      </c>
      <c r="K385" s="56" t="str">
        <f>IF($F385="old", INDEX('外部インタフェース一覧(計算用)'!$B$5:$C$60, MATCH(summary!$B385, '外部インタフェース一覧(計算用)'!$C$5:$C$60, 0), 1), $B385)</f>
        <v>口腔衛生管理情報</v>
      </c>
      <c r="L385" s="56">
        <f t="shared" si="41"/>
        <v>23</v>
      </c>
      <c r="M385" s="56" t="str">
        <f t="shared" si="38"/>
        <v>record_staff_job_category_01</v>
      </c>
      <c r="N385" s="33" t="str">
        <f t="shared" si="39"/>
        <v>口腔に関する問題点（スクリーニング）　記入者職員職種</v>
      </c>
      <c r="O385" s="33" t="str">
        <f t="shared" si="40"/>
        <v>削除</v>
      </c>
    </row>
    <row r="386" spans="1:15" ht="37.5" hidden="1">
      <c r="A386" s="56">
        <v>384</v>
      </c>
      <c r="B386" s="56" t="s">
        <v>847</v>
      </c>
      <c r="C386" s="56">
        <v>24</v>
      </c>
      <c r="D386" s="33" t="s">
        <v>874</v>
      </c>
      <c r="E386" s="134" t="s">
        <v>875</v>
      </c>
      <c r="F386" s="56" t="str">
        <f>VLOOKUP($B386, '外部インタフェース一覧(計算用)'!$C:$G, 2, FALSE)</f>
        <v>old</v>
      </c>
      <c r="G386" s="56" t="str">
        <f>VLOOKUP($B386, '外部インタフェース一覧(計算用)'!$C:$G, 5, FALSE)</f>
        <v>ORAL_HYGIENE_MANAGEMENT_ADDITION_2024_FORM_0210_2021</v>
      </c>
      <c r="H386" s="56" t="str">
        <f t="shared" si="35"/>
        <v>ORAL_HYGIENE_MANAGEMENT_ADDITION_2024_FORM_0210_2021_filing_staff_01_old</v>
      </c>
      <c r="I386" s="134" t="str">
        <f t="shared" si="36"/>
        <v>削除</v>
      </c>
      <c r="J386" s="56" t="str">
        <f t="shared" si="37"/>
        <v>名称変更</v>
      </c>
      <c r="K386" s="56" t="str">
        <f>IF($F386="old", INDEX('外部インタフェース一覧(計算用)'!$B$5:$C$60, MATCH(summary!$B386, '外部インタフェース一覧(計算用)'!$C$5:$C$60, 0), 1), $B386)</f>
        <v>口腔衛生管理情報</v>
      </c>
      <c r="L386" s="56">
        <f t="shared" si="41"/>
        <v>24</v>
      </c>
      <c r="M386" s="56" t="str">
        <f t="shared" si="38"/>
        <v>filing_staff_01</v>
      </c>
      <c r="N386" s="33" t="str">
        <f t="shared" si="39"/>
        <v>口腔に関する問題点（スクリーニング）　記入者</v>
      </c>
      <c r="O386" s="33" t="str">
        <f t="shared" si="40"/>
        <v>削除</v>
      </c>
    </row>
    <row r="387" spans="1:15" ht="56.25" hidden="1">
      <c r="A387" s="56">
        <v>385</v>
      </c>
      <c r="B387" s="56" t="s">
        <v>847</v>
      </c>
      <c r="C387" s="56">
        <v>25</v>
      </c>
      <c r="D387" s="33" t="s">
        <v>876</v>
      </c>
      <c r="E387" s="134" t="s">
        <v>877</v>
      </c>
      <c r="F387" s="56" t="str">
        <f>VLOOKUP($B387, '外部インタフェース一覧(計算用)'!$C:$G, 2, FALSE)</f>
        <v>old</v>
      </c>
      <c r="G387" s="56" t="str">
        <f>VLOOKUP($B387, '外部インタフェース一覧(計算用)'!$C:$G, 5, FALSE)</f>
        <v>ORAL_HYGIENE_MANAGEMENT_ADDITION_2024_FORM_0210_2021</v>
      </c>
      <c r="H387" s="56" t="str">
        <f t="shared" ref="H387:H450" si="42">G387&amp;"_"&amp;D387&amp;"_"&amp;F387</f>
        <v>ORAL_HYGIENE_MANAGEMENT_ADDITION_2024_FORM_0210_2021_is_teeth_status_problem_old</v>
      </c>
      <c r="I387" s="134" t="str">
        <f t="shared" ref="I387:I450" si="43">IFERROR(INDEX($E:$H, MATCH(LEFT($H387, LEN($H387)-4)&amp;"_new", $H:$H, 0), 1), IF(F387="old", "削除", "追加"))</f>
        <v>口腔に関する問題点等　口腔衛生状態</v>
      </c>
      <c r="J387" s="56" t="str">
        <f t="shared" ref="J387:J450" si="44">IF(E387=I387, "一致", "名称変更")</f>
        <v>名称変更</v>
      </c>
      <c r="K387" s="56" t="str">
        <f>IF($F387="old", INDEX('外部インタフェース一覧(計算用)'!$B$5:$C$60, MATCH(summary!$B387, '外部インタフェース一覧(計算用)'!$C$5:$C$60, 0), 1), $B387)</f>
        <v>口腔衛生管理情報</v>
      </c>
      <c r="L387" s="56">
        <f t="shared" si="41"/>
        <v>25</v>
      </c>
      <c r="M387" s="56" t="str">
        <f t="shared" ref="M387:M450" si="45">$D387</f>
        <v>is_teeth_status_problem</v>
      </c>
      <c r="N387" s="33" t="str">
        <f t="shared" ref="N387:N450" si="46">IF($F387="old", $E387, $I387)</f>
        <v>口腔に関する問題点（スクリーニング）　口腔衛生状態　口腔衛生状態の問題</v>
      </c>
      <c r="O387" s="33" t="str">
        <f t="shared" ref="O387:O450" si="47">IF($F387="old", $I387, $E387)</f>
        <v>口腔に関する問題点等　口腔衛生状態</v>
      </c>
    </row>
    <row r="388" spans="1:15" ht="56.25" hidden="1">
      <c r="A388" s="56">
        <v>386</v>
      </c>
      <c r="B388" s="56" t="s">
        <v>847</v>
      </c>
      <c r="C388" s="56">
        <v>26</v>
      </c>
      <c r="D388" s="33" t="s">
        <v>878</v>
      </c>
      <c r="E388" s="134" t="s">
        <v>879</v>
      </c>
      <c r="F388" s="56" t="str">
        <f>VLOOKUP($B388, '外部インタフェース一覧(計算用)'!$C:$G, 2, FALSE)</f>
        <v>old</v>
      </c>
      <c r="G388" s="56" t="str">
        <f>VLOOKUP($B388, '外部インタフェース一覧(計算用)'!$C:$G, 5, FALSE)</f>
        <v>ORAL_HYGIENE_MANAGEMENT_ADDITION_2024_FORM_0210_2021</v>
      </c>
      <c r="H388" s="56" t="str">
        <f t="shared" si="42"/>
        <v>ORAL_HYGIENE_MANAGEMENT_ADDITION_2024_FORM_0210_2021_is_teeth_staining_old</v>
      </c>
      <c r="I388" s="134" t="str">
        <f t="shared" si="43"/>
        <v>口腔に関する問題点等　口腔衛生状態　歯の汚れ</v>
      </c>
      <c r="J388" s="56" t="str">
        <f t="shared" si="44"/>
        <v>名称変更</v>
      </c>
      <c r="K388" s="56" t="str">
        <f>IF($F388="old", INDEX('外部インタフェース一覧(計算用)'!$B$5:$C$60, MATCH(summary!$B388, '外部インタフェース一覧(計算用)'!$C$5:$C$60, 0), 1), $B388)</f>
        <v>口腔衛生管理情報</v>
      </c>
      <c r="L388" s="56">
        <f t="shared" ref="L388:L451" si="48">C388</f>
        <v>26</v>
      </c>
      <c r="M388" s="56" t="str">
        <f t="shared" si="45"/>
        <v>is_teeth_staining</v>
      </c>
      <c r="N388" s="33" t="str">
        <f t="shared" si="46"/>
        <v>口腔に関する問題点（スクリーニング）　口腔衛生状態　口腔衛生状態の問題の詳細　歯の汚れ</v>
      </c>
      <c r="O388" s="33" t="str">
        <f t="shared" si="47"/>
        <v>口腔に関する問題点等　口腔衛生状態　歯の汚れ</v>
      </c>
    </row>
    <row r="389" spans="1:15" ht="56.25" hidden="1">
      <c r="A389" s="56">
        <v>387</v>
      </c>
      <c r="B389" s="56" t="s">
        <v>847</v>
      </c>
      <c r="C389" s="56">
        <v>27</v>
      </c>
      <c r="D389" s="33" t="s">
        <v>880</v>
      </c>
      <c r="E389" s="134" t="s">
        <v>881</v>
      </c>
      <c r="F389" s="56" t="str">
        <f>VLOOKUP($B389, '外部インタフェース一覧(計算用)'!$C:$G, 2, FALSE)</f>
        <v>old</v>
      </c>
      <c r="G389" s="56" t="str">
        <f>VLOOKUP($B389, '外部インタフェース一覧(計算用)'!$C:$G, 5, FALSE)</f>
        <v>ORAL_HYGIENE_MANAGEMENT_ADDITION_2024_FORM_0210_2021</v>
      </c>
      <c r="H389" s="56" t="str">
        <f t="shared" si="42"/>
        <v>ORAL_HYGIENE_MANAGEMENT_ADDITION_2024_FORM_0210_2021_is_denture_staining_old</v>
      </c>
      <c r="I389" s="134" t="str">
        <f t="shared" si="43"/>
        <v>口腔に関する問題点等　口腔衛生状態　義歯の汚れ</v>
      </c>
      <c r="J389" s="56" t="str">
        <f t="shared" si="44"/>
        <v>名称変更</v>
      </c>
      <c r="K389" s="56" t="str">
        <f>IF($F389="old", INDEX('外部インタフェース一覧(計算用)'!$B$5:$C$60, MATCH(summary!$B389, '外部インタフェース一覧(計算用)'!$C$5:$C$60, 0), 1), $B389)</f>
        <v>口腔衛生管理情報</v>
      </c>
      <c r="L389" s="56">
        <f t="shared" si="48"/>
        <v>27</v>
      </c>
      <c r="M389" s="56" t="str">
        <f t="shared" si="45"/>
        <v>is_denture_staining</v>
      </c>
      <c r="N389" s="33" t="str">
        <f t="shared" si="46"/>
        <v>口腔に関する問題点（スクリーニング）　口腔衛生状態　口腔衛生状態の問題の詳細　義歯の汚れ</v>
      </c>
      <c r="O389" s="33" t="str">
        <f t="shared" si="47"/>
        <v>口腔に関する問題点等　口腔衛生状態　義歯の汚れ</v>
      </c>
    </row>
    <row r="390" spans="1:15" ht="56.25" hidden="1">
      <c r="A390" s="56">
        <v>388</v>
      </c>
      <c r="B390" s="56" t="s">
        <v>847</v>
      </c>
      <c r="C390" s="56">
        <v>28</v>
      </c>
      <c r="D390" s="33" t="s">
        <v>882</v>
      </c>
      <c r="E390" s="134" t="s">
        <v>883</v>
      </c>
      <c r="F390" s="56" t="str">
        <f>VLOOKUP($B390, '外部インタフェース一覧(計算用)'!$C:$G, 2, FALSE)</f>
        <v>old</v>
      </c>
      <c r="G390" s="56" t="str">
        <f>VLOOKUP($B390, '外部インタフェース一覧(計算用)'!$C:$G, 5, FALSE)</f>
        <v>ORAL_HYGIENE_MANAGEMENT_ADDITION_2024_FORM_0210_2021</v>
      </c>
      <c r="H390" s="56" t="str">
        <f t="shared" si="42"/>
        <v>ORAL_HYGIENE_MANAGEMENT_ADDITION_2024_FORM_0210_2021_is_coating_tongue_old</v>
      </c>
      <c r="I390" s="134" t="str">
        <f t="shared" si="43"/>
        <v>口腔に関する問題点等　口腔衛生状態　舌苔</v>
      </c>
      <c r="J390" s="56" t="str">
        <f t="shared" si="44"/>
        <v>名称変更</v>
      </c>
      <c r="K390" s="56" t="str">
        <f>IF($F390="old", INDEX('外部インタフェース一覧(計算用)'!$B$5:$C$60, MATCH(summary!$B390, '外部インタフェース一覧(計算用)'!$C$5:$C$60, 0), 1), $B390)</f>
        <v>口腔衛生管理情報</v>
      </c>
      <c r="L390" s="56">
        <f t="shared" si="48"/>
        <v>28</v>
      </c>
      <c r="M390" s="56" t="str">
        <f t="shared" si="45"/>
        <v>is_coating_tongue</v>
      </c>
      <c r="N390" s="33" t="str">
        <f t="shared" si="46"/>
        <v>口腔に関する問題点（スクリーニング）　口腔衛生状態　口腔衛生状態の問題の詳細　舌苔</v>
      </c>
      <c r="O390" s="33" t="str">
        <f t="shared" si="47"/>
        <v>口腔に関する問題点等　口腔衛生状態　舌苔</v>
      </c>
    </row>
    <row r="391" spans="1:15" ht="56.25" hidden="1">
      <c r="A391" s="56">
        <v>389</v>
      </c>
      <c r="B391" s="56" t="s">
        <v>847</v>
      </c>
      <c r="C391" s="56">
        <v>29</v>
      </c>
      <c r="D391" s="33" t="s">
        <v>884</v>
      </c>
      <c r="E391" s="134" t="s">
        <v>885</v>
      </c>
      <c r="F391" s="56" t="str">
        <f>VLOOKUP($B391, '外部インタフェース一覧(計算用)'!$C:$G, 2, FALSE)</f>
        <v>old</v>
      </c>
      <c r="G391" s="56" t="str">
        <f>VLOOKUP($B391, '外部インタフェース一覧(計算用)'!$C:$G, 5, FALSE)</f>
        <v>ORAL_HYGIENE_MANAGEMENT_ADDITION_2024_FORM_0210_2021</v>
      </c>
      <c r="H391" s="56" t="str">
        <f t="shared" si="42"/>
        <v>ORAL_HYGIENE_MANAGEMENT_ADDITION_2024_FORM_0210_2021_is_problem_bad_breath_old</v>
      </c>
      <c r="I391" s="134" t="str">
        <f t="shared" si="43"/>
        <v>口腔に関する問題点等　口腔衛生状態　口臭</v>
      </c>
      <c r="J391" s="56" t="str">
        <f t="shared" si="44"/>
        <v>名称変更</v>
      </c>
      <c r="K391" s="56" t="str">
        <f>IF($F391="old", INDEX('外部インタフェース一覧(計算用)'!$B$5:$C$60, MATCH(summary!$B391, '外部インタフェース一覧(計算用)'!$C$5:$C$60, 0), 1), $B391)</f>
        <v>口腔衛生管理情報</v>
      </c>
      <c r="L391" s="56">
        <f t="shared" si="48"/>
        <v>29</v>
      </c>
      <c r="M391" s="56" t="str">
        <f t="shared" si="45"/>
        <v>is_problem_bad_breath</v>
      </c>
      <c r="N391" s="33" t="str">
        <f t="shared" si="46"/>
        <v>口腔に関する問題点（スクリーニング）　口腔衛生状態　口腔衛生状態の問題の詳細　口臭</v>
      </c>
      <c r="O391" s="33" t="str">
        <f t="shared" si="47"/>
        <v>口腔に関する問題点等　口腔衛生状態　口臭</v>
      </c>
    </row>
    <row r="392" spans="1:15" ht="56.25" hidden="1">
      <c r="A392" s="56">
        <v>390</v>
      </c>
      <c r="B392" s="56" t="s">
        <v>847</v>
      </c>
      <c r="C392" s="56">
        <v>30</v>
      </c>
      <c r="D392" s="33" t="s">
        <v>886</v>
      </c>
      <c r="E392" s="134" t="s">
        <v>887</v>
      </c>
      <c r="F392" s="56" t="str">
        <f>VLOOKUP($B392, '外部インタフェース一覧(計算用)'!$C:$G, 2, FALSE)</f>
        <v>old</v>
      </c>
      <c r="G392" s="56" t="str">
        <f>VLOOKUP($B392, '外部インタフェース一覧(計算用)'!$C:$G, 5, FALSE)</f>
        <v>ORAL_HYGIENE_MANAGEMENT_ADDITION_2024_FORM_0210_2021</v>
      </c>
      <c r="H392" s="56" t="str">
        <f t="shared" si="42"/>
        <v>ORAL_HYGIENE_MANAGEMENT_ADDITION_2024_FORM_0210_2021_is_teeth_fucntion_problem_old</v>
      </c>
      <c r="I392" s="134" t="str">
        <f t="shared" si="43"/>
        <v>口腔に関する問題点等　口腔機能の状態</v>
      </c>
      <c r="J392" s="56" t="str">
        <f t="shared" si="44"/>
        <v>名称変更</v>
      </c>
      <c r="K392" s="56" t="str">
        <f>IF($F392="old", INDEX('外部インタフェース一覧(計算用)'!$B$5:$C$60, MATCH(summary!$B392, '外部インタフェース一覧(計算用)'!$C$5:$C$60, 0), 1), $B392)</f>
        <v>口腔衛生管理情報</v>
      </c>
      <c r="L392" s="56">
        <f t="shared" si="48"/>
        <v>30</v>
      </c>
      <c r="M392" s="56" t="str">
        <f t="shared" si="45"/>
        <v>is_teeth_fucntion_problem</v>
      </c>
      <c r="N392" s="33" t="str">
        <f t="shared" si="46"/>
        <v>口腔に関する問題点（スクリーニング）　口腔機能の状態　口腔機能の状態の問題</v>
      </c>
      <c r="O392" s="33" t="str">
        <f t="shared" si="47"/>
        <v>口腔に関する問題点等　口腔機能の状態</v>
      </c>
    </row>
    <row r="393" spans="1:15" ht="56.25" hidden="1">
      <c r="A393" s="56">
        <v>391</v>
      </c>
      <c r="B393" s="56" t="s">
        <v>847</v>
      </c>
      <c r="C393" s="56">
        <v>31</v>
      </c>
      <c r="D393" s="33" t="s">
        <v>888</v>
      </c>
      <c r="E393" s="134" t="s">
        <v>889</v>
      </c>
      <c r="F393" s="56" t="str">
        <f>VLOOKUP($B393, '外部インタフェース一覧(計算用)'!$C:$G, 2, FALSE)</f>
        <v>old</v>
      </c>
      <c r="G393" s="56" t="str">
        <f>VLOOKUP($B393, '外部インタフェース一覧(計算用)'!$C:$G, 5, FALSE)</f>
        <v>ORAL_HYGIENE_MANAGEMENT_ADDITION_2024_FORM_0210_2021</v>
      </c>
      <c r="H393" s="56" t="str">
        <f t="shared" si="42"/>
        <v>ORAL_HYGIENE_MANAGEMENT_ADDITION_2024_FORM_0210_2021_is_problem_spill_food_old</v>
      </c>
      <c r="I393" s="134" t="str">
        <f t="shared" si="43"/>
        <v>口腔に関する問題点等　口腔機能の状態　食べこぼし</v>
      </c>
      <c r="J393" s="56" t="str">
        <f t="shared" si="44"/>
        <v>名称変更</v>
      </c>
      <c r="K393" s="56" t="str">
        <f>IF($F393="old", INDEX('外部インタフェース一覧(計算用)'!$B$5:$C$60, MATCH(summary!$B393, '外部インタフェース一覧(計算用)'!$C$5:$C$60, 0), 1), $B393)</f>
        <v>口腔衛生管理情報</v>
      </c>
      <c r="L393" s="56">
        <f t="shared" si="48"/>
        <v>31</v>
      </c>
      <c r="M393" s="56" t="str">
        <f t="shared" si="45"/>
        <v>is_problem_spill_food</v>
      </c>
      <c r="N393" s="33" t="str">
        <f t="shared" si="46"/>
        <v>口腔に関する問題点（スクリーニング）　口腔機能の状態　口腔機能の状態の問題の詳細　食べこぼし</v>
      </c>
      <c r="O393" s="33" t="str">
        <f t="shared" si="47"/>
        <v>口腔に関する問題点等　口腔機能の状態　食べこぼし</v>
      </c>
    </row>
    <row r="394" spans="1:15" ht="56.25" hidden="1">
      <c r="A394" s="56">
        <v>392</v>
      </c>
      <c r="B394" s="56" t="s">
        <v>847</v>
      </c>
      <c r="C394" s="56">
        <v>32</v>
      </c>
      <c r="D394" s="33" t="s">
        <v>890</v>
      </c>
      <c r="E394" s="134" t="s">
        <v>891</v>
      </c>
      <c r="F394" s="56" t="str">
        <f>VLOOKUP($B394, '外部インタフェース一覧(計算用)'!$C:$G, 2, FALSE)</f>
        <v>old</v>
      </c>
      <c r="G394" s="56" t="str">
        <f>VLOOKUP($B394, '外部インタフェース一覧(計算用)'!$C:$G, 5, FALSE)</f>
        <v>ORAL_HYGIENE_MANAGEMENT_ADDITION_2024_FORM_0210_2021</v>
      </c>
      <c r="H394" s="56" t="str">
        <f t="shared" si="42"/>
        <v>ORAL_HYGIENE_MANAGEMENT_ADDITION_2024_FORM_0210_2021_is_move_tongue_old</v>
      </c>
      <c r="I394" s="134" t="str">
        <f t="shared" si="43"/>
        <v>口腔に関する問題点等　口腔機能の状態　舌の動きが悪い</v>
      </c>
      <c r="J394" s="56" t="str">
        <f t="shared" si="44"/>
        <v>名称変更</v>
      </c>
      <c r="K394" s="56" t="str">
        <f>IF($F394="old", INDEX('外部インタフェース一覧(計算用)'!$B$5:$C$60, MATCH(summary!$B394, '外部インタフェース一覧(計算用)'!$C$5:$C$60, 0), 1), $B394)</f>
        <v>口腔衛生管理情報</v>
      </c>
      <c r="L394" s="56">
        <f t="shared" si="48"/>
        <v>32</v>
      </c>
      <c r="M394" s="56" t="str">
        <f t="shared" si="45"/>
        <v>is_move_tongue</v>
      </c>
      <c r="N394" s="33" t="str">
        <f t="shared" si="46"/>
        <v>口腔に関する問題点（スクリーニング）　口腔機能の状態　口腔機能の状態の問題の詳細　舌の動きが悪い</v>
      </c>
      <c r="O394" s="33" t="str">
        <f t="shared" si="47"/>
        <v>口腔に関する問題点等　口腔機能の状態　舌の動きが悪い</v>
      </c>
    </row>
    <row r="395" spans="1:15" ht="56.25" hidden="1">
      <c r="A395" s="56">
        <v>393</v>
      </c>
      <c r="B395" s="56" t="s">
        <v>847</v>
      </c>
      <c r="C395" s="56">
        <v>33</v>
      </c>
      <c r="D395" s="33" t="s">
        <v>892</v>
      </c>
      <c r="E395" s="134" t="s">
        <v>893</v>
      </c>
      <c r="F395" s="56" t="str">
        <f>VLOOKUP($B395, '外部インタフェース一覧(計算用)'!$C:$G, 2, FALSE)</f>
        <v>old</v>
      </c>
      <c r="G395" s="56" t="str">
        <f>VLOOKUP($B395, '外部インタフェース一覧(計算用)'!$C:$G, 5, FALSE)</f>
        <v>ORAL_HYGIENE_MANAGEMENT_ADDITION_2024_FORM_0210_2021</v>
      </c>
      <c r="H395" s="56" t="str">
        <f t="shared" si="42"/>
        <v>ORAL_HYGIENE_MANAGEMENT_ADDITION_2024_FORM_0210_2021_is_choke_old</v>
      </c>
      <c r="I395" s="134" t="str">
        <f t="shared" si="43"/>
        <v>口腔に関する問題点等　口腔機能の状態　むせ</v>
      </c>
      <c r="J395" s="56" t="str">
        <f t="shared" si="44"/>
        <v>名称変更</v>
      </c>
      <c r="K395" s="56" t="str">
        <f>IF($F395="old", INDEX('外部インタフェース一覧(計算用)'!$B$5:$C$60, MATCH(summary!$B395, '外部インタフェース一覧(計算用)'!$C$5:$C$60, 0), 1), $B395)</f>
        <v>口腔衛生管理情報</v>
      </c>
      <c r="L395" s="56">
        <f t="shared" si="48"/>
        <v>33</v>
      </c>
      <c r="M395" s="56" t="str">
        <f t="shared" si="45"/>
        <v>is_choke</v>
      </c>
      <c r="N395" s="33" t="str">
        <f t="shared" si="46"/>
        <v>口腔に関する問題点（スクリーニング）　口腔機能の状態　口腔機能の状態の問題の詳細　むせ</v>
      </c>
      <c r="O395" s="33" t="str">
        <f t="shared" si="47"/>
        <v>口腔に関する問題点等　口腔機能の状態　むせ</v>
      </c>
    </row>
    <row r="396" spans="1:15" ht="56.25" hidden="1">
      <c r="A396" s="56">
        <v>394</v>
      </c>
      <c r="B396" s="56" t="s">
        <v>847</v>
      </c>
      <c r="C396" s="56">
        <v>34</v>
      </c>
      <c r="D396" s="33" t="s">
        <v>894</v>
      </c>
      <c r="E396" s="134" t="s">
        <v>895</v>
      </c>
      <c r="F396" s="56" t="str">
        <f>VLOOKUP($B396, '外部インタフェース一覧(計算用)'!$C:$G, 2, FALSE)</f>
        <v>old</v>
      </c>
      <c r="G396" s="56" t="str">
        <f>VLOOKUP($B396, '外部インタフェース一覧(計算用)'!$C:$G, 5, FALSE)</f>
        <v>ORAL_HYGIENE_MANAGEMENT_ADDITION_2024_FORM_0210_2021</v>
      </c>
      <c r="H396" s="56" t="str">
        <f t="shared" si="42"/>
        <v>ORAL_HYGIENE_MANAGEMENT_ADDITION_2024_FORM_0210_2021_is_phlegm_old</v>
      </c>
      <c r="I396" s="134" t="str">
        <f t="shared" si="43"/>
        <v>削除</v>
      </c>
      <c r="J396" s="56" t="str">
        <f t="shared" si="44"/>
        <v>名称変更</v>
      </c>
      <c r="K396" s="56" t="str">
        <f>IF($F396="old", INDEX('外部インタフェース一覧(計算用)'!$B$5:$C$60, MATCH(summary!$B396, '外部インタフェース一覧(計算用)'!$C$5:$C$60, 0), 1), $B396)</f>
        <v>口腔衛生管理情報</v>
      </c>
      <c r="L396" s="56">
        <f t="shared" si="48"/>
        <v>34</v>
      </c>
      <c r="M396" s="56" t="str">
        <f t="shared" si="45"/>
        <v>is_phlegm</v>
      </c>
      <c r="N396" s="33" t="str">
        <f t="shared" si="46"/>
        <v>口腔に関する問題点（スクリーニング）　口腔機能の状態　口腔機能の状態の問題の詳細　痰がらみ</v>
      </c>
      <c r="O396" s="33" t="str">
        <f t="shared" si="47"/>
        <v>削除</v>
      </c>
    </row>
    <row r="397" spans="1:15" ht="56.25" hidden="1">
      <c r="A397" s="56">
        <v>395</v>
      </c>
      <c r="B397" s="56" t="s">
        <v>847</v>
      </c>
      <c r="C397" s="56">
        <v>35</v>
      </c>
      <c r="D397" s="33" t="s">
        <v>896</v>
      </c>
      <c r="E397" s="134" t="s">
        <v>897</v>
      </c>
      <c r="F397" s="56" t="str">
        <f>VLOOKUP($B397, '外部インタフェース一覧(計算用)'!$C:$G, 2, FALSE)</f>
        <v>old</v>
      </c>
      <c r="G397" s="56" t="str">
        <f>VLOOKUP($B397, '外部インタフェース一覧(計算用)'!$C:$G, 5, FALSE)</f>
        <v>ORAL_HYGIENE_MANAGEMENT_ADDITION_2024_FORM_0210_2021</v>
      </c>
      <c r="H397" s="56" t="str">
        <f t="shared" si="42"/>
        <v>ORAL_HYGIENE_MANAGEMENT_ADDITION_2024_FORM_0210_2021_is_dryness_of_mouth_old</v>
      </c>
      <c r="I397" s="134" t="str">
        <f t="shared" si="43"/>
        <v>口腔に関する問題点等　口腔機能の状態　口腔乾燥</v>
      </c>
      <c r="J397" s="56" t="str">
        <f t="shared" si="44"/>
        <v>名称変更</v>
      </c>
      <c r="K397" s="56" t="str">
        <f>IF($F397="old", INDEX('外部インタフェース一覧(計算用)'!$B$5:$C$60, MATCH(summary!$B397, '外部インタフェース一覧(計算用)'!$C$5:$C$60, 0), 1), $B397)</f>
        <v>口腔衛生管理情報</v>
      </c>
      <c r="L397" s="56">
        <f t="shared" si="48"/>
        <v>35</v>
      </c>
      <c r="M397" s="56" t="str">
        <f t="shared" si="45"/>
        <v>is_dryness_of_mouth</v>
      </c>
      <c r="N397" s="33" t="str">
        <f t="shared" si="46"/>
        <v>口腔に関する問題点（スクリーニング）　口腔機能の状態　口腔機能の状態の問題の詳細　口腔乾燥</v>
      </c>
      <c r="O397" s="33" t="str">
        <f t="shared" si="47"/>
        <v>口腔に関する問題点等　口腔機能の状態　口腔乾燥</v>
      </c>
    </row>
    <row r="398" spans="1:15" ht="37.5" hidden="1">
      <c r="A398" s="56">
        <v>396</v>
      </c>
      <c r="B398" s="56" t="s">
        <v>847</v>
      </c>
      <c r="C398" s="56">
        <v>36</v>
      </c>
      <c r="D398" s="33" t="s">
        <v>898</v>
      </c>
      <c r="E398" s="134" t="s">
        <v>899</v>
      </c>
      <c r="F398" s="56" t="str">
        <f>VLOOKUP($B398, '外部インタフェース一覧(計算用)'!$C:$G, 2, FALSE)</f>
        <v>old</v>
      </c>
      <c r="G398" s="56" t="str">
        <f>VLOOKUP($B398, '外部インタフェース一覧(計算用)'!$C:$G, 5, FALSE)</f>
        <v>ORAL_HYGIENE_MANAGEMENT_ADDITION_2024_FORM_0210_2021</v>
      </c>
      <c r="H398" s="56" t="str">
        <f t="shared" si="42"/>
        <v>ORAL_HYGIENE_MANAGEMENT_ADDITION_2024_FORM_0210_2021_is_number_of_teeth_old</v>
      </c>
      <c r="I398" s="134" t="str">
        <f t="shared" si="43"/>
        <v>口腔に関する問題点等　歯数の問題</v>
      </c>
      <c r="J398" s="56" t="str">
        <f t="shared" si="44"/>
        <v>名称変更</v>
      </c>
      <c r="K398" s="56" t="str">
        <f>IF($F398="old", INDEX('外部インタフェース一覧(計算用)'!$B$5:$C$60, MATCH(summary!$B398, '外部インタフェース一覧(計算用)'!$C$5:$C$60, 0), 1), $B398)</f>
        <v>口腔衛生管理情報</v>
      </c>
      <c r="L398" s="56">
        <f t="shared" si="48"/>
        <v>36</v>
      </c>
      <c r="M398" s="56" t="str">
        <f t="shared" si="45"/>
        <v>is_number_of_teeth</v>
      </c>
      <c r="N398" s="33" t="str">
        <f t="shared" si="46"/>
        <v>口腔に関する問題点（スクリーニング）　歯数　歯数の問題</v>
      </c>
      <c r="O398" s="33" t="str">
        <f t="shared" si="47"/>
        <v>口腔に関する問題点等　歯数の問題</v>
      </c>
    </row>
    <row r="399" spans="1:15" ht="37.5" hidden="1">
      <c r="A399" s="56">
        <v>397</v>
      </c>
      <c r="B399" s="56" t="s">
        <v>847</v>
      </c>
      <c r="C399" s="56">
        <v>37</v>
      </c>
      <c r="D399" s="33" t="s">
        <v>900</v>
      </c>
      <c r="E399" s="134" t="s">
        <v>901</v>
      </c>
      <c r="F399" s="56" t="str">
        <f>VLOOKUP($B399, '外部インタフェース一覧(計算用)'!$C:$G, 2, FALSE)</f>
        <v>old</v>
      </c>
      <c r="G399" s="56" t="str">
        <f>VLOOKUP($B399, '外部インタフェース一覧(計算用)'!$C:$G, 5, FALSE)</f>
        <v>ORAL_HYGIENE_MANAGEMENT_ADDITION_2024_FORM_0210_2021</v>
      </c>
      <c r="H399" s="56" t="str">
        <f t="shared" si="42"/>
        <v>ORAL_HYGIENE_MANAGEMENT_ADDITION_2024_FORM_0210_2021_number_of_teeth_old</v>
      </c>
      <c r="I399" s="134" t="str">
        <f t="shared" si="43"/>
        <v>口腔に関する問題点等　歯数</v>
      </c>
      <c r="J399" s="56" t="str">
        <f t="shared" si="44"/>
        <v>名称変更</v>
      </c>
      <c r="K399" s="56" t="str">
        <f>IF($F399="old", INDEX('外部インタフェース一覧(計算用)'!$B$5:$C$60, MATCH(summary!$B399, '外部インタフェース一覧(計算用)'!$C$5:$C$60, 0), 1), $B399)</f>
        <v>口腔衛生管理情報</v>
      </c>
      <c r="L399" s="56">
        <f t="shared" si="48"/>
        <v>37</v>
      </c>
      <c r="M399" s="56" t="str">
        <f t="shared" si="45"/>
        <v>number_of_teeth</v>
      </c>
      <c r="N399" s="33" t="str">
        <f t="shared" si="46"/>
        <v>口腔に関する問題点（スクリーニング）　歯数　歯数</v>
      </c>
      <c r="O399" s="33" t="str">
        <f t="shared" si="47"/>
        <v>口腔に関する問題点等　歯数</v>
      </c>
    </row>
    <row r="400" spans="1:15" ht="37.5" hidden="1">
      <c r="A400" s="56">
        <v>398</v>
      </c>
      <c r="B400" s="56" t="s">
        <v>847</v>
      </c>
      <c r="C400" s="56">
        <v>38</v>
      </c>
      <c r="D400" s="33" t="s">
        <v>902</v>
      </c>
      <c r="E400" s="134" t="s">
        <v>903</v>
      </c>
      <c r="F400" s="56" t="str">
        <f>VLOOKUP($B400, '外部インタフェース一覧(計算用)'!$C:$G, 2, FALSE)</f>
        <v>old</v>
      </c>
      <c r="G400" s="56" t="str">
        <f>VLOOKUP($B400, '外部インタフェース一覧(計算用)'!$C:$G, 5, FALSE)</f>
        <v>ORAL_HYGIENE_MANAGEMENT_ADDITION_2024_FORM_0210_2021</v>
      </c>
      <c r="H400" s="56" t="str">
        <f t="shared" si="42"/>
        <v>ORAL_HYGIENE_MANAGEMENT_ADDITION_2024_FORM_0210_2021_is_teeth_problem_old</v>
      </c>
      <c r="I400" s="134" t="str">
        <f t="shared" si="43"/>
        <v>口腔に関する問題点等　歯の問題　</v>
      </c>
      <c r="J400" s="56" t="str">
        <f t="shared" si="44"/>
        <v>名称変更</v>
      </c>
      <c r="K400" s="56" t="str">
        <f>IF($F400="old", INDEX('外部インタフェース一覧(計算用)'!$B$5:$C$60, MATCH(summary!$B400, '外部インタフェース一覧(計算用)'!$C$5:$C$60, 0), 1), $B400)</f>
        <v>口腔衛生管理情報</v>
      </c>
      <c r="L400" s="56">
        <f t="shared" si="48"/>
        <v>38</v>
      </c>
      <c r="M400" s="56" t="str">
        <f t="shared" si="45"/>
        <v>is_teeth_problem</v>
      </c>
      <c r="N400" s="33" t="str">
        <f t="shared" si="46"/>
        <v>口腔に関する問題点（スクリーニング）　　歯の問題　歯の問題</v>
      </c>
      <c r="O400" s="33" t="str">
        <f t="shared" si="47"/>
        <v>口腔に関する問題点等　歯の問題　</v>
      </c>
    </row>
    <row r="401" spans="1:15" ht="56.25" hidden="1">
      <c r="A401" s="56">
        <v>399</v>
      </c>
      <c r="B401" s="56" t="s">
        <v>847</v>
      </c>
      <c r="C401" s="56">
        <v>39</v>
      </c>
      <c r="D401" s="33" t="s">
        <v>904</v>
      </c>
      <c r="E401" s="134" t="s">
        <v>905</v>
      </c>
      <c r="F401" s="56" t="str">
        <f>VLOOKUP($B401, '外部インタフェース一覧(計算用)'!$C:$G, 2, FALSE)</f>
        <v>old</v>
      </c>
      <c r="G401" s="56" t="str">
        <f>VLOOKUP($B401, '外部インタフェース一覧(計算用)'!$C:$G, 5, FALSE)</f>
        <v>ORAL_HYGIENE_MANAGEMENT_ADDITION_2024_FORM_0210_2021</v>
      </c>
      <c r="H401" s="56" t="str">
        <f t="shared" si="42"/>
        <v>ORAL_HYGIENE_MANAGEMENT_ADDITION_2024_FORM_0210_2021_is_caries_old</v>
      </c>
      <c r="I401" s="134" t="str">
        <f t="shared" si="43"/>
        <v>口腔に関する問題点等　歯の問題　う蝕</v>
      </c>
      <c r="J401" s="56" t="str">
        <f t="shared" si="44"/>
        <v>名称変更</v>
      </c>
      <c r="K401" s="56" t="str">
        <f>IF($F401="old", INDEX('外部インタフェース一覧(計算用)'!$B$5:$C$60, MATCH(summary!$B401, '外部インタフェース一覧(計算用)'!$C$5:$C$60, 0), 1), $B401)</f>
        <v>口腔衛生管理情報</v>
      </c>
      <c r="L401" s="56">
        <f t="shared" si="48"/>
        <v>39</v>
      </c>
      <c r="M401" s="56" t="str">
        <f t="shared" si="45"/>
        <v>is_caries</v>
      </c>
      <c r="N401" s="33" t="str">
        <f t="shared" si="46"/>
        <v>口腔に関する問題点（スクリーニング）　　歯の問題　歯の問題の詳細　う蝕</v>
      </c>
      <c r="O401" s="33" t="str">
        <f t="shared" si="47"/>
        <v>口腔に関する問題点等　歯の問題　う蝕</v>
      </c>
    </row>
    <row r="402" spans="1:15" ht="56.25" hidden="1">
      <c r="A402" s="56">
        <v>400</v>
      </c>
      <c r="B402" s="56" t="s">
        <v>847</v>
      </c>
      <c r="C402" s="56">
        <v>40</v>
      </c>
      <c r="D402" s="33" t="s">
        <v>906</v>
      </c>
      <c r="E402" s="134" t="s">
        <v>907</v>
      </c>
      <c r="F402" s="56" t="str">
        <f>VLOOKUP($B402, '外部インタフェース一覧(計算用)'!$C:$G, 2, FALSE)</f>
        <v>old</v>
      </c>
      <c r="G402" s="56" t="str">
        <f>VLOOKUP($B402, '外部インタフェース一覧(計算用)'!$C:$G, 5, FALSE)</f>
        <v>ORAL_HYGIENE_MANAGEMENT_ADDITION_2024_FORM_0210_2021</v>
      </c>
      <c r="H402" s="56" t="str">
        <f t="shared" si="42"/>
        <v>ORAL_HYGIENE_MANAGEMENT_ADDITION_2024_FORM_0210_2021_is_broken_teeth_old</v>
      </c>
      <c r="I402" s="134" t="str">
        <f t="shared" si="43"/>
        <v>口腔に関する問題点等　歯の問題　歯の破折</v>
      </c>
      <c r="J402" s="56" t="str">
        <f t="shared" si="44"/>
        <v>名称変更</v>
      </c>
      <c r="K402" s="56" t="str">
        <f>IF($F402="old", INDEX('外部インタフェース一覧(計算用)'!$B$5:$C$60, MATCH(summary!$B402, '外部インタフェース一覧(計算用)'!$C$5:$C$60, 0), 1), $B402)</f>
        <v>口腔衛生管理情報</v>
      </c>
      <c r="L402" s="56">
        <f t="shared" si="48"/>
        <v>40</v>
      </c>
      <c r="M402" s="56" t="str">
        <f t="shared" si="45"/>
        <v>is_broken_teeth</v>
      </c>
      <c r="N402" s="33" t="str">
        <f t="shared" si="46"/>
        <v>口腔に関する問題点（スクリーニング）　　歯の問題　歯の問題の詳細　歯の破折</v>
      </c>
      <c r="O402" s="33" t="str">
        <f t="shared" si="47"/>
        <v>口腔に関する問題点等　歯の問題　歯の破折</v>
      </c>
    </row>
    <row r="403" spans="1:15" ht="56.25" hidden="1">
      <c r="A403" s="56">
        <v>401</v>
      </c>
      <c r="B403" s="56" t="s">
        <v>847</v>
      </c>
      <c r="C403" s="56">
        <v>41</v>
      </c>
      <c r="D403" s="33" t="s">
        <v>908</v>
      </c>
      <c r="E403" s="134" t="s">
        <v>909</v>
      </c>
      <c r="F403" s="56" t="str">
        <f>VLOOKUP($B403, '外部インタフェース一覧(計算用)'!$C:$G, 2, FALSE)</f>
        <v>old</v>
      </c>
      <c r="G403" s="56" t="str">
        <f>VLOOKUP($B403, '外部インタフェース一覧(計算用)'!$C:$G, 5, FALSE)</f>
        <v>ORAL_HYGIENE_MANAGEMENT_ADDITION_2024_FORM_0210_2021</v>
      </c>
      <c r="H403" s="56" t="str">
        <f t="shared" si="42"/>
        <v>ORAL_HYGIENE_MANAGEMENT_ADDITION_2024_FORM_0210_2021_is_desorption_old</v>
      </c>
      <c r="I403" s="134" t="str">
        <f t="shared" si="43"/>
        <v>口腔に関する問題点等　歯の問題　修復物脱離</v>
      </c>
      <c r="J403" s="56" t="str">
        <f t="shared" si="44"/>
        <v>名称変更</v>
      </c>
      <c r="K403" s="56" t="str">
        <f>IF($F403="old", INDEX('外部インタフェース一覧(計算用)'!$B$5:$C$60, MATCH(summary!$B403, '外部インタフェース一覧(計算用)'!$C$5:$C$60, 0), 1), $B403)</f>
        <v>口腔衛生管理情報</v>
      </c>
      <c r="L403" s="56">
        <f t="shared" si="48"/>
        <v>41</v>
      </c>
      <c r="M403" s="56" t="str">
        <f t="shared" si="45"/>
        <v>is_desorption</v>
      </c>
      <c r="N403" s="33" t="str">
        <f t="shared" si="46"/>
        <v>口腔に関する問題点（スクリーニング）　　歯の問題　歯の問題の詳細　修復物脱離</v>
      </c>
      <c r="O403" s="33" t="str">
        <f t="shared" si="47"/>
        <v>口腔に関する問題点等　歯の問題　修復物脱離</v>
      </c>
    </row>
    <row r="404" spans="1:15" ht="56.25" hidden="1">
      <c r="A404" s="56">
        <v>402</v>
      </c>
      <c r="B404" s="56" t="s">
        <v>847</v>
      </c>
      <c r="C404" s="56">
        <v>42</v>
      </c>
      <c r="D404" s="33" t="s">
        <v>910</v>
      </c>
      <c r="E404" s="134" t="s">
        <v>911</v>
      </c>
      <c r="F404" s="56" t="str">
        <f>VLOOKUP($B404, '外部インタフェース一覧(計算用)'!$C:$G, 2, FALSE)</f>
        <v>old</v>
      </c>
      <c r="G404" s="56" t="str">
        <f>VLOOKUP($B404, '外部インタフェース一覧(計算用)'!$C:$G, 5, FALSE)</f>
        <v>ORAL_HYGIENE_MANAGEMENT_ADDITION_2024_FORM_0210_2021</v>
      </c>
      <c r="H404" s="56" t="str">
        <f t="shared" si="42"/>
        <v>ORAL_HYGIENE_MANAGEMENT_ADDITION_2024_FORM_0210_2021_is_teeth_problem_other_old</v>
      </c>
      <c r="I404" s="134" t="str">
        <f t="shared" si="43"/>
        <v>口腔に関する問題点等　歯の問題　その他</v>
      </c>
      <c r="J404" s="56" t="str">
        <f t="shared" si="44"/>
        <v>名称変更</v>
      </c>
      <c r="K404" s="56" t="str">
        <f>IF($F404="old", INDEX('外部インタフェース一覧(計算用)'!$B$5:$C$60, MATCH(summary!$B404, '外部インタフェース一覧(計算用)'!$C$5:$C$60, 0), 1), $B404)</f>
        <v>口腔衛生管理情報</v>
      </c>
      <c r="L404" s="56">
        <f t="shared" si="48"/>
        <v>42</v>
      </c>
      <c r="M404" s="56" t="str">
        <f t="shared" si="45"/>
        <v>is_teeth_problem_other</v>
      </c>
      <c r="N404" s="33" t="str">
        <f t="shared" si="46"/>
        <v>口腔に関する問題点（スクリーニング）　　歯の問題　歯の問題の詳細　その他</v>
      </c>
      <c r="O404" s="33" t="str">
        <f t="shared" si="47"/>
        <v>口腔に関する問題点等　歯の問題　その他</v>
      </c>
    </row>
    <row r="405" spans="1:15" ht="56.25" hidden="1">
      <c r="A405" s="56">
        <v>403</v>
      </c>
      <c r="B405" s="56" t="s">
        <v>847</v>
      </c>
      <c r="C405" s="56">
        <v>43</v>
      </c>
      <c r="D405" s="33" t="s">
        <v>912</v>
      </c>
      <c r="E405" s="134" t="s">
        <v>913</v>
      </c>
      <c r="F405" s="56" t="str">
        <f>VLOOKUP($B405, '外部インタフェース一覧(計算用)'!$C:$G, 2, FALSE)</f>
        <v>old</v>
      </c>
      <c r="G405" s="56" t="str">
        <f>VLOOKUP($B405, '外部インタフェース一覧(計算用)'!$C:$G, 5, FALSE)</f>
        <v>ORAL_HYGIENE_MANAGEMENT_ADDITION_2024_FORM_0210_2021</v>
      </c>
      <c r="H405" s="56" t="str">
        <f t="shared" si="42"/>
        <v>ORAL_HYGIENE_MANAGEMENT_ADDITION_2024_FORM_0210_2021_teeth_problem_other_contents_old</v>
      </c>
      <c r="I405" s="134" t="str">
        <f t="shared" si="43"/>
        <v>口腔に関する問題点等　歯の問題　その他（内容）</v>
      </c>
      <c r="J405" s="56" t="str">
        <f t="shared" si="44"/>
        <v>名称変更</v>
      </c>
      <c r="K405" s="56" t="str">
        <f>IF($F405="old", INDEX('外部インタフェース一覧(計算用)'!$B$5:$C$60, MATCH(summary!$B405, '外部インタフェース一覧(計算用)'!$C$5:$C$60, 0), 1), $B405)</f>
        <v>口腔衛生管理情報</v>
      </c>
      <c r="L405" s="56">
        <f t="shared" si="48"/>
        <v>43</v>
      </c>
      <c r="M405" s="56" t="str">
        <f t="shared" si="45"/>
        <v>teeth_problem_other_contents</v>
      </c>
      <c r="N405" s="33" t="str">
        <f t="shared" si="46"/>
        <v>口腔に関する問題点（スクリーニング）　　歯の問題　歯の問題の詳細　その他（具体的に）</v>
      </c>
      <c r="O405" s="33" t="str">
        <f t="shared" si="47"/>
        <v>口腔に関する問題点等　歯の問題　その他（内容）</v>
      </c>
    </row>
    <row r="406" spans="1:15" ht="37.5" hidden="1">
      <c r="A406" s="56">
        <v>404</v>
      </c>
      <c r="B406" s="56" t="s">
        <v>847</v>
      </c>
      <c r="C406" s="56">
        <v>44</v>
      </c>
      <c r="D406" s="33" t="s">
        <v>914</v>
      </c>
      <c r="E406" s="134" t="s">
        <v>915</v>
      </c>
      <c r="F406" s="56" t="str">
        <f>VLOOKUP($B406, '外部インタフェース一覧(計算用)'!$C:$G, 2, FALSE)</f>
        <v>old</v>
      </c>
      <c r="G406" s="56" t="str">
        <f>VLOOKUP($B406, '外部インタフェース一覧(計算用)'!$C:$G, 5, FALSE)</f>
        <v>ORAL_HYGIENE_MANAGEMENT_ADDITION_2024_FORM_0210_2021</v>
      </c>
      <c r="H406" s="56" t="str">
        <f t="shared" si="42"/>
        <v>ORAL_HYGIENE_MANAGEMENT_ADDITION_2024_FORM_0210_2021_is_denture_problem_old</v>
      </c>
      <c r="I406" s="134" t="str">
        <f t="shared" si="43"/>
        <v>口腔に関する問題点等　義歯の問題　</v>
      </c>
      <c r="J406" s="56" t="str">
        <f t="shared" si="44"/>
        <v>名称変更</v>
      </c>
      <c r="K406" s="56" t="str">
        <f>IF($F406="old", INDEX('外部インタフェース一覧(計算用)'!$B$5:$C$60, MATCH(summary!$B406, '外部インタフェース一覧(計算用)'!$C$5:$C$60, 0), 1), $B406)</f>
        <v>口腔衛生管理情報</v>
      </c>
      <c r="L406" s="56">
        <f t="shared" si="48"/>
        <v>44</v>
      </c>
      <c r="M406" s="56" t="str">
        <f t="shared" si="45"/>
        <v>is_denture_problem</v>
      </c>
      <c r="N406" s="33" t="str">
        <f t="shared" si="46"/>
        <v>口腔に関する問題点（スクリーニング）　　義歯の問題　義歯の問題</v>
      </c>
      <c r="O406" s="33" t="str">
        <f t="shared" si="47"/>
        <v>口腔に関する問題点等　義歯の問題　</v>
      </c>
    </row>
    <row r="407" spans="1:15" ht="56.25" hidden="1">
      <c r="A407" s="56">
        <v>405</v>
      </c>
      <c r="B407" s="56" t="s">
        <v>847</v>
      </c>
      <c r="C407" s="56">
        <v>45</v>
      </c>
      <c r="D407" s="33" t="s">
        <v>916</v>
      </c>
      <c r="E407" s="134" t="s">
        <v>917</v>
      </c>
      <c r="F407" s="56" t="str">
        <f>VLOOKUP($B407, '外部インタフェース一覧(計算用)'!$C:$G, 2, FALSE)</f>
        <v>old</v>
      </c>
      <c r="G407" s="56" t="str">
        <f>VLOOKUP($B407, '外部インタフェース一覧(計算用)'!$C:$G, 5, FALSE)</f>
        <v>ORAL_HYGIENE_MANAGEMENT_ADDITION_2024_FORM_0210_2021</v>
      </c>
      <c r="H407" s="56" t="str">
        <f t="shared" si="42"/>
        <v>ORAL_HYGIENE_MANAGEMENT_ADDITION_2024_FORM_0210_2021_is_denture_nonconformity_old</v>
      </c>
      <c r="I407" s="134" t="str">
        <f t="shared" si="43"/>
        <v>口腔に関する問題点等　義歯の問題　不適合</v>
      </c>
      <c r="J407" s="56" t="str">
        <f t="shared" si="44"/>
        <v>名称変更</v>
      </c>
      <c r="K407" s="56" t="str">
        <f>IF($F407="old", INDEX('外部インタフェース一覧(計算用)'!$B$5:$C$60, MATCH(summary!$B407, '外部インタフェース一覧(計算用)'!$C$5:$C$60, 0), 1), $B407)</f>
        <v>口腔衛生管理情報</v>
      </c>
      <c r="L407" s="56">
        <f t="shared" si="48"/>
        <v>45</v>
      </c>
      <c r="M407" s="56" t="str">
        <f t="shared" si="45"/>
        <v>is_denture_nonconformity</v>
      </c>
      <c r="N407" s="33" t="str">
        <f t="shared" si="46"/>
        <v>口腔に関する問題点（スクリーニング）　　義歯の問題　義歯の問題の詳細　不適合</v>
      </c>
      <c r="O407" s="33" t="str">
        <f t="shared" si="47"/>
        <v>口腔に関する問題点等　義歯の問題　不適合</v>
      </c>
    </row>
    <row r="408" spans="1:15" ht="56.25" hidden="1">
      <c r="A408" s="56">
        <v>406</v>
      </c>
      <c r="B408" s="56" t="s">
        <v>847</v>
      </c>
      <c r="C408" s="56">
        <v>46</v>
      </c>
      <c r="D408" s="33" t="s">
        <v>918</v>
      </c>
      <c r="E408" s="134" t="s">
        <v>919</v>
      </c>
      <c r="F408" s="56" t="str">
        <f>VLOOKUP($B408, '外部インタフェース一覧(計算用)'!$C:$G, 2, FALSE)</f>
        <v>old</v>
      </c>
      <c r="G408" s="56" t="str">
        <f>VLOOKUP($B408, '外部インタフェース一覧(計算用)'!$C:$G, 5, FALSE)</f>
        <v>ORAL_HYGIENE_MANAGEMENT_ADDITION_2024_FORM_0210_2021</v>
      </c>
      <c r="H408" s="56" t="str">
        <f t="shared" si="42"/>
        <v>ORAL_HYGIENE_MANAGEMENT_ADDITION_2024_FORM_0210_2021_is_broken_denture_old</v>
      </c>
      <c r="I408" s="134" t="str">
        <f t="shared" si="43"/>
        <v>口腔に関する問題点等　義歯の問題　破損</v>
      </c>
      <c r="J408" s="56" t="str">
        <f t="shared" si="44"/>
        <v>名称変更</v>
      </c>
      <c r="K408" s="56" t="str">
        <f>IF($F408="old", INDEX('外部インタフェース一覧(計算用)'!$B$5:$C$60, MATCH(summary!$B408, '外部インタフェース一覧(計算用)'!$C$5:$C$60, 0), 1), $B408)</f>
        <v>口腔衛生管理情報</v>
      </c>
      <c r="L408" s="56">
        <f t="shared" si="48"/>
        <v>46</v>
      </c>
      <c r="M408" s="56" t="str">
        <f t="shared" si="45"/>
        <v>is_broken_denture</v>
      </c>
      <c r="N408" s="33" t="str">
        <f t="shared" si="46"/>
        <v>口腔に関する問題点（スクリーニング）　　義歯の問題　義歯の問題の詳細　破損</v>
      </c>
      <c r="O408" s="33" t="str">
        <f t="shared" si="47"/>
        <v>口腔に関する問題点等　義歯の問題　破損</v>
      </c>
    </row>
    <row r="409" spans="1:15" ht="56.25" hidden="1">
      <c r="A409" s="56">
        <v>407</v>
      </c>
      <c r="B409" s="56" t="s">
        <v>847</v>
      </c>
      <c r="C409" s="56">
        <v>47</v>
      </c>
      <c r="D409" s="33" t="s">
        <v>920</v>
      </c>
      <c r="E409" s="134" t="s">
        <v>921</v>
      </c>
      <c r="F409" s="56" t="str">
        <f>VLOOKUP($B409, '外部インタフェース一覧(計算用)'!$C:$G, 2, FALSE)</f>
        <v>old</v>
      </c>
      <c r="G409" s="56" t="str">
        <f>VLOOKUP($B409, '外部インタフェース一覧(計算用)'!$C:$G, 5, FALSE)</f>
        <v>ORAL_HYGIENE_MANAGEMENT_ADDITION_2024_FORM_0210_2021</v>
      </c>
      <c r="H409" s="56" t="str">
        <f t="shared" si="42"/>
        <v>ORAL_HYGIENE_MANAGEMENT_ADDITION_2024_FORM_0210_2021_is_denture_other_old</v>
      </c>
      <c r="I409" s="134" t="str">
        <f t="shared" si="43"/>
        <v>口腔に関する問題点等　義歯の問題　その他</v>
      </c>
      <c r="J409" s="56" t="str">
        <f t="shared" si="44"/>
        <v>名称変更</v>
      </c>
      <c r="K409" s="56" t="str">
        <f>IF($F409="old", INDEX('外部インタフェース一覧(計算用)'!$B$5:$C$60, MATCH(summary!$B409, '外部インタフェース一覧(計算用)'!$C$5:$C$60, 0), 1), $B409)</f>
        <v>口腔衛生管理情報</v>
      </c>
      <c r="L409" s="56">
        <f t="shared" si="48"/>
        <v>47</v>
      </c>
      <c r="M409" s="56" t="str">
        <f t="shared" si="45"/>
        <v>is_denture_other</v>
      </c>
      <c r="N409" s="33" t="str">
        <f t="shared" si="46"/>
        <v>口腔に関する問題点（スクリーニング）　　義歯の問題　義歯の問題の詳細　その他</v>
      </c>
      <c r="O409" s="33" t="str">
        <f t="shared" si="47"/>
        <v>口腔に関する問題点等　義歯の問題　その他</v>
      </c>
    </row>
    <row r="410" spans="1:15" ht="56.25" hidden="1">
      <c r="A410" s="56">
        <v>408</v>
      </c>
      <c r="B410" s="56" t="s">
        <v>847</v>
      </c>
      <c r="C410" s="56">
        <v>48</v>
      </c>
      <c r="D410" s="33" t="s">
        <v>922</v>
      </c>
      <c r="E410" s="134" t="s">
        <v>923</v>
      </c>
      <c r="F410" s="56" t="str">
        <f>VLOOKUP($B410, '外部インタフェース一覧(計算用)'!$C:$G, 2, FALSE)</f>
        <v>old</v>
      </c>
      <c r="G410" s="56" t="str">
        <f>VLOOKUP($B410, '外部インタフェース一覧(計算用)'!$C:$G, 5, FALSE)</f>
        <v>ORAL_HYGIENE_MANAGEMENT_ADDITION_2024_FORM_0210_2021</v>
      </c>
      <c r="H410" s="56" t="str">
        <f t="shared" si="42"/>
        <v>ORAL_HYGIENE_MANAGEMENT_ADDITION_2024_FORM_0210_2021_denture_other_contents_old</v>
      </c>
      <c r="I410" s="134" t="str">
        <f t="shared" si="43"/>
        <v>口腔に関する問題点等　義歯の問題　　その他（内容）</v>
      </c>
      <c r="J410" s="56" t="str">
        <f t="shared" si="44"/>
        <v>名称変更</v>
      </c>
      <c r="K410" s="56" t="str">
        <f>IF($F410="old", INDEX('外部インタフェース一覧(計算用)'!$B$5:$C$60, MATCH(summary!$B410, '外部インタフェース一覧(計算用)'!$C$5:$C$60, 0), 1), $B410)</f>
        <v>口腔衛生管理情報</v>
      </c>
      <c r="L410" s="56">
        <f t="shared" si="48"/>
        <v>48</v>
      </c>
      <c r="M410" s="56" t="str">
        <f t="shared" si="45"/>
        <v>denture_other_contents</v>
      </c>
      <c r="N410" s="33" t="str">
        <f t="shared" si="46"/>
        <v>口腔に関する問題点（スクリーニング）　　義歯の問題　義歯の問題の詳細　その他（具体的に）</v>
      </c>
      <c r="O410" s="33" t="str">
        <f t="shared" si="47"/>
        <v>口腔に関する問題点等　義歯の問題　　その他（内容）</v>
      </c>
    </row>
    <row r="411" spans="1:15" ht="37.5" hidden="1">
      <c r="A411" s="56">
        <v>409</v>
      </c>
      <c r="B411" s="56" t="s">
        <v>847</v>
      </c>
      <c r="C411" s="56">
        <v>49</v>
      </c>
      <c r="D411" s="33" t="s">
        <v>924</v>
      </c>
      <c r="E411" s="134" t="s">
        <v>925</v>
      </c>
      <c r="F411" s="56" t="str">
        <f>VLOOKUP($B411, '外部インタフェース一覧(計算用)'!$C:$G, 2, FALSE)</f>
        <v>old</v>
      </c>
      <c r="G411" s="56" t="str">
        <f>VLOOKUP($B411, '外部インタフェース一覧(計算用)'!$C:$G, 5, FALSE)</f>
        <v>ORAL_HYGIENE_MANAGEMENT_ADDITION_2024_FORM_0210_2021</v>
      </c>
      <c r="H411" s="56" t="str">
        <f t="shared" si="42"/>
        <v>ORAL_HYGIENE_MANAGEMENT_ADDITION_2024_FORM_0210_2021_is_gingivitis_old</v>
      </c>
      <c r="I411" s="134" t="str">
        <f t="shared" si="43"/>
        <v>口腔に関する問題点等　歯周病</v>
      </c>
      <c r="J411" s="56" t="str">
        <f t="shared" si="44"/>
        <v>名称変更</v>
      </c>
      <c r="K411" s="56" t="str">
        <f>IF($F411="old", INDEX('外部インタフェース一覧(計算用)'!$B$5:$C$60, MATCH(summary!$B411, '外部インタフェース一覧(計算用)'!$C$5:$C$60, 0), 1), $B411)</f>
        <v>口腔衛生管理情報</v>
      </c>
      <c r="L411" s="56">
        <f t="shared" si="48"/>
        <v>49</v>
      </c>
      <c r="M411" s="56" t="str">
        <f t="shared" si="45"/>
        <v>is_gingivitis</v>
      </c>
      <c r="N411" s="33" t="str">
        <f t="shared" si="46"/>
        <v>口腔に関する問題点（スクリーニング）　歯肉・粘膜の問題　歯周病</v>
      </c>
      <c r="O411" s="33" t="str">
        <f t="shared" si="47"/>
        <v>口腔に関する問題点等　歯周病</v>
      </c>
    </row>
    <row r="412" spans="1:15" ht="56.25" hidden="1">
      <c r="A412" s="56">
        <v>410</v>
      </c>
      <c r="B412" s="56" t="s">
        <v>847</v>
      </c>
      <c r="C412" s="56">
        <v>50</v>
      </c>
      <c r="D412" s="33" t="s">
        <v>926</v>
      </c>
      <c r="E412" s="134" t="s">
        <v>927</v>
      </c>
      <c r="F412" s="56" t="str">
        <f>VLOOKUP($B412, '外部インタフェース一覧(計算用)'!$C:$G, 2, FALSE)</f>
        <v>old</v>
      </c>
      <c r="G412" s="56" t="str">
        <f>VLOOKUP($B412, '外部インタフェース一覧(計算用)'!$C:$G, 5, FALSE)</f>
        <v>ORAL_HYGIENE_MANAGEMENT_ADDITION_2024_FORM_0210_2021</v>
      </c>
      <c r="H412" s="56" t="str">
        <f t="shared" si="42"/>
        <v>ORAL_HYGIENE_MANAGEMENT_ADDITION_2024_FORM_0210_2021_is_ulceration_old</v>
      </c>
      <c r="I412" s="134" t="str">
        <f t="shared" si="43"/>
        <v>口腔に関する問題点等　口腔粘膜疾患（潰瘍等）</v>
      </c>
      <c r="J412" s="56" t="str">
        <f t="shared" si="44"/>
        <v>名称変更</v>
      </c>
      <c r="K412" s="56" t="str">
        <f>IF($F412="old", INDEX('外部インタフェース一覧(計算用)'!$B$5:$C$60, MATCH(summary!$B412, '外部インタフェース一覧(計算用)'!$C$5:$C$60, 0), 1), $B412)</f>
        <v>口腔衛生管理情報</v>
      </c>
      <c r="L412" s="56">
        <f t="shared" si="48"/>
        <v>50</v>
      </c>
      <c r="M412" s="56" t="str">
        <f t="shared" si="45"/>
        <v>is_ulceration</v>
      </c>
      <c r="N412" s="33" t="str">
        <f t="shared" si="46"/>
        <v>口腔に関する問題点（スクリーニング）　歯肉・粘膜の問題　口腔粘膜疾患（潰瘍等）</v>
      </c>
      <c r="O412" s="33" t="str">
        <f t="shared" si="47"/>
        <v>口腔に関する問題点等　口腔粘膜疾患（潰瘍等）</v>
      </c>
    </row>
    <row r="413" spans="1:15" ht="37.5" hidden="1">
      <c r="A413" s="56">
        <v>411</v>
      </c>
      <c r="B413" s="56" t="s">
        <v>847</v>
      </c>
      <c r="C413" s="56">
        <v>51</v>
      </c>
      <c r="D413" s="33" t="s">
        <v>928</v>
      </c>
      <c r="E413" s="134" t="s">
        <v>929</v>
      </c>
      <c r="F413" s="56" t="str">
        <f>VLOOKUP($B413, '外部インタフェース一覧(計算用)'!$C:$G, 2, FALSE)</f>
        <v>old</v>
      </c>
      <c r="G413" s="56" t="str">
        <f>VLOOKUP($B413, '外部インタフェース一覧(計算用)'!$C:$G, 5, FALSE)</f>
        <v>ORAL_HYGIENE_MANAGEMENT_ADDITION_2024_FORM_0210_2021</v>
      </c>
      <c r="H413" s="56" t="str">
        <f t="shared" si="42"/>
        <v>ORAL_HYGIENE_MANAGEMENT_ADDITION_2024_FORM_0210_2021_filing_date_02_old</v>
      </c>
      <c r="I413" s="134" t="str">
        <f t="shared" si="43"/>
        <v>記入日</v>
      </c>
      <c r="J413" s="56" t="str">
        <f t="shared" si="44"/>
        <v>名称変更</v>
      </c>
      <c r="K413" s="56" t="str">
        <f>IF($F413="old", INDEX('外部インタフェース一覧(計算用)'!$B$5:$C$60, MATCH(summary!$B413, '外部インタフェース一覧(計算用)'!$C$5:$C$60, 0), 1), $B413)</f>
        <v>口腔衛生管理情報</v>
      </c>
      <c r="L413" s="56">
        <f t="shared" si="48"/>
        <v>51</v>
      </c>
      <c r="M413" s="56" t="str">
        <f t="shared" si="45"/>
        <v>filing_date_02</v>
      </c>
      <c r="N413" s="33" t="str">
        <f t="shared" si="46"/>
        <v>口腔衛生管理の実施内容（アセスメント）　記入日</v>
      </c>
      <c r="O413" s="33" t="str">
        <f t="shared" si="47"/>
        <v>記入日</v>
      </c>
    </row>
    <row r="414" spans="1:15" ht="37.5" hidden="1">
      <c r="A414" s="56">
        <v>412</v>
      </c>
      <c r="B414" s="56" t="s">
        <v>847</v>
      </c>
      <c r="C414" s="56">
        <v>52</v>
      </c>
      <c r="D414" s="33" t="s">
        <v>930</v>
      </c>
      <c r="E414" s="134" t="s">
        <v>931</v>
      </c>
      <c r="F414" s="56" t="str">
        <f>VLOOKUP($B414, '外部インタフェース一覧(計算用)'!$C:$G, 2, FALSE)</f>
        <v>old</v>
      </c>
      <c r="G414" s="56" t="str">
        <f>VLOOKUP($B414, '外部インタフェース一覧(計算用)'!$C:$G, 5, FALSE)</f>
        <v>ORAL_HYGIENE_MANAGEMENT_ADDITION_2024_FORM_0210_2021</v>
      </c>
      <c r="H414" s="56" t="str">
        <f t="shared" si="42"/>
        <v>ORAL_HYGIENE_MANAGEMENT_ADDITION_2024_FORM_0210_2021_record_staff_job_category_02_old</v>
      </c>
      <c r="I414" s="134" t="str">
        <f t="shared" si="43"/>
        <v>削除</v>
      </c>
      <c r="J414" s="56" t="str">
        <f t="shared" si="44"/>
        <v>名称変更</v>
      </c>
      <c r="K414" s="56" t="str">
        <f>IF($F414="old", INDEX('外部インタフェース一覧(計算用)'!$B$5:$C$60, MATCH(summary!$B414, '外部インタフェース一覧(計算用)'!$C$5:$C$60, 0), 1), $B414)</f>
        <v>口腔衛生管理情報</v>
      </c>
      <c r="L414" s="56">
        <f t="shared" si="48"/>
        <v>52</v>
      </c>
      <c r="M414" s="56" t="str">
        <f t="shared" si="45"/>
        <v>record_staff_job_category_02</v>
      </c>
      <c r="N414" s="33" t="str">
        <f t="shared" si="46"/>
        <v>口腔衛生管理の実施内容（アセスメント）　記入者職員職種</v>
      </c>
      <c r="O414" s="33" t="str">
        <f t="shared" si="47"/>
        <v>削除</v>
      </c>
    </row>
    <row r="415" spans="1:15" ht="37.5" hidden="1">
      <c r="A415" s="56">
        <v>413</v>
      </c>
      <c r="B415" s="56" t="s">
        <v>847</v>
      </c>
      <c r="C415" s="56">
        <v>53</v>
      </c>
      <c r="D415" s="33" t="s">
        <v>932</v>
      </c>
      <c r="E415" s="134" t="s">
        <v>933</v>
      </c>
      <c r="F415" s="56" t="str">
        <f>VLOOKUP($B415, '外部インタフェース一覧(計算用)'!$C:$G, 2, FALSE)</f>
        <v>old</v>
      </c>
      <c r="G415" s="56" t="str">
        <f>VLOOKUP($B415, '外部インタフェース一覧(計算用)'!$C:$G, 5, FALSE)</f>
        <v>ORAL_HYGIENE_MANAGEMENT_ADDITION_2024_FORM_0210_2021</v>
      </c>
      <c r="H415" s="56" t="str">
        <f t="shared" si="42"/>
        <v>ORAL_HYGIENE_MANAGEMENT_ADDITION_2024_FORM_0210_2021_filing_staff_02_old</v>
      </c>
      <c r="I415" s="134" t="str">
        <f t="shared" si="43"/>
        <v>削除</v>
      </c>
      <c r="J415" s="56" t="str">
        <f t="shared" si="44"/>
        <v>名称変更</v>
      </c>
      <c r="K415" s="56" t="str">
        <f>IF($F415="old", INDEX('外部インタフェース一覧(計算用)'!$B$5:$C$60, MATCH(summary!$B415, '外部インタフェース一覧(計算用)'!$C$5:$C$60, 0), 1), $B415)</f>
        <v>口腔衛生管理情報</v>
      </c>
      <c r="L415" s="56">
        <f t="shared" si="48"/>
        <v>53</v>
      </c>
      <c r="M415" s="56" t="str">
        <f t="shared" si="45"/>
        <v>filing_staff_02</v>
      </c>
      <c r="N415" s="33" t="str">
        <f t="shared" si="46"/>
        <v>口腔衛生管理の実施内容（アセスメント）　記入者</v>
      </c>
      <c r="O415" s="33" t="str">
        <f t="shared" si="47"/>
        <v>削除</v>
      </c>
    </row>
    <row r="416" spans="1:15" ht="37.5" hidden="1">
      <c r="A416" s="56">
        <v>414</v>
      </c>
      <c r="B416" s="56" t="s">
        <v>847</v>
      </c>
      <c r="C416" s="56">
        <v>54</v>
      </c>
      <c r="D416" s="33" t="s">
        <v>934</v>
      </c>
      <c r="E416" s="134" t="s">
        <v>935</v>
      </c>
      <c r="F416" s="56" t="str">
        <f>VLOOKUP($B416, '外部インタフェース一覧(計算用)'!$C:$G, 2, FALSE)</f>
        <v>old</v>
      </c>
      <c r="G416" s="56" t="str">
        <f>VLOOKUP($B416, '外部インタフェース一覧(計算用)'!$C:$G, 5, FALSE)</f>
        <v>ORAL_HYGIENE_MANAGEMENT_ADDITION_2024_FORM_0210_2021</v>
      </c>
      <c r="H416" s="56" t="str">
        <f t="shared" si="42"/>
        <v>ORAL_HYGIENE_MANAGEMENT_ADDITION_2024_FORM_0210_2021_oral_management_indicator_name_old</v>
      </c>
      <c r="I416" s="134" t="str">
        <f t="shared" si="43"/>
        <v>削除</v>
      </c>
      <c r="J416" s="56" t="str">
        <f t="shared" si="44"/>
        <v>名称変更</v>
      </c>
      <c r="K416" s="56" t="str">
        <f>IF($F416="old", INDEX('外部インタフェース一覧(計算用)'!$B$5:$C$60, MATCH(summary!$B416, '外部インタフェース一覧(計算用)'!$C$5:$C$60, 0), 1), $B416)</f>
        <v>口腔衛生管理情報</v>
      </c>
      <c r="L416" s="56">
        <f t="shared" si="48"/>
        <v>54</v>
      </c>
      <c r="M416" s="56" t="str">
        <f t="shared" si="45"/>
        <v>oral_management_indicator_name</v>
      </c>
      <c r="N416" s="33" t="str">
        <f t="shared" si="46"/>
        <v>口腔衛生管理の実施内容（アセスメント）　指示を行った歯科医師名</v>
      </c>
      <c r="O416" s="33" t="str">
        <f t="shared" si="47"/>
        <v>削除</v>
      </c>
    </row>
    <row r="417" spans="1:15" ht="37.5" hidden="1">
      <c r="A417" s="56">
        <v>415</v>
      </c>
      <c r="B417" s="56" t="s">
        <v>847</v>
      </c>
      <c r="C417" s="56">
        <v>55</v>
      </c>
      <c r="D417" s="33" t="s">
        <v>936</v>
      </c>
      <c r="E417" s="134" t="s">
        <v>937</v>
      </c>
      <c r="F417" s="56" t="str">
        <f>VLOOKUP($B417, '外部インタフェース一覧(計算用)'!$C:$G, 2, FALSE)</f>
        <v>old</v>
      </c>
      <c r="G417" s="56" t="str">
        <f>VLOOKUP($B417, '外部インタフェース一覧(計算用)'!$C:$G, 5, FALSE)</f>
        <v>ORAL_HYGIENE_MANAGEMENT_ADDITION_2024_FORM_0210_2021</v>
      </c>
      <c r="H417" s="56" t="str">
        <f t="shared" si="42"/>
        <v>ORAL_HYGIENE_MANAGEMENT_ADDITION_2024_FORM_0210_2021_is_odontopathy_01_old</v>
      </c>
      <c r="I417" s="134" t="str">
        <f t="shared" si="43"/>
        <v>削除</v>
      </c>
      <c r="J417" s="56" t="str">
        <f t="shared" si="44"/>
        <v>名称変更</v>
      </c>
      <c r="K417" s="56" t="str">
        <f>IF($F417="old", INDEX('外部インタフェース一覧(計算用)'!$B$5:$C$60, MATCH(summary!$B417, '外部インタフェース一覧(計算用)'!$C$5:$C$60, 0), 1), $B417)</f>
        <v>口腔衛生管理情報</v>
      </c>
      <c r="L417" s="56">
        <f t="shared" si="48"/>
        <v>55</v>
      </c>
      <c r="M417" s="56" t="str">
        <f t="shared" si="45"/>
        <v>is_odontopathy_01</v>
      </c>
      <c r="N417" s="33" t="str">
        <f t="shared" si="46"/>
        <v>口腔衛生管理の実施内容（アセスメント）　実施目標　歯科疾患　予防</v>
      </c>
      <c r="O417" s="33" t="str">
        <f t="shared" si="47"/>
        <v>削除</v>
      </c>
    </row>
    <row r="418" spans="1:15" ht="56.25" hidden="1">
      <c r="A418" s="56">
        <v>416</v>
      </c>
      <c r="B418" s="56" t="s">
        <v>847</v>
      </c>
      <c r="C418" s="56">
        <v>56</v>
      </c>
      <c r="D418" s="33" t="s">
        <v>938</v>
      </c>
      <c r="E418" s="134" t="s">
        <v>939</v>
      </c>
      <c r="F418" s="56" t="str">
        <f>VLOOKUP($B418, '外部インタフェース一覧(計算用)'!$C:$G, 2, FALSE)</f>
        <v>old</v>
      </c>
      <c r="G418" s="56" t="str">
        <f>VLOOKUP($B418, '外部インタフェース一覧(計算用)'!$C:$G, 5, FALSE)</f>
        <v>ORAL_HYGIENE_MANAGEMENT_ADDITION_2024_FORM_0210_2021</v>
      </c>
      <c r="H418" s="56" t="str">
        <f t="shared" si="42"/>
        <v>ORAL_HYGIENE_MANAGEMENT_ADDITION_2024_FORM_0210_2021_is_odontopathy_02_old</v>
      </c>
      <c r="I418" s="134" t="str">
        <f t="shared" si="43"/>
        <v>削除</v>
      </c>
      <c r="J418" s="56" t="str">
        <f t="shared" si="44"/>
        <v>名称変更</v>
      </c>
      <c r="K418" s="56" t="str">
        <f>IF($F418="old", INDEX('外部インタフェース一覧(計算用)'!$B$5:$C$60, MATCH(summary!$B418, '外部インタフェース一覧(計算用)'!$C$5:$C$60, 0), 1), $B418)</f>
        <v>口腔衛生管理情報</v>
      </c>
      <c r="L418" s="56">
        <f t="shared" si="48"/>
        <v>56</v>
      </c>
      <c r="M418" s="56" t="str">
        <f t="shared" si="45"/>
        <v>is_odontopathy_02</v>
      </c>
      <c r="N418" s="33" t="str">
        <f t="shared" si="46"/>
        <v>口腔衛生管理の実施内容（アセスメント）　実施目標　歯科疾患　重症化予防</v>
      </c>
      <c r="O418" s="33" t="str">
        <f t="shared" si="47"/>
        <v>削除</v>
      </c>
    </row>
    <row r="419" spans="1:15" ht="37.5" hidden="1">
      <c r="A419" s="56">
        <v>417</v>
      </c>
      <c r="B419" s="56" t="s">
        <v>847</v>
      </c>
      <c r="C419" s="56">
        <v>57</v>
      </c>
      <c r="D419" s="33" t="s">
        <v>940</v>
      </c>
      <c r="E419" s="134" t="s">
        <v>941</v>
      </c>
      <c r="F419" s="56" t="str">
        <f>VLOOKUP($B419, '外部インタフェース一覧(計算用)'!$C:$G, 2, FALSE)</f>
        <v>old</v>
      </c>
      <c r="G419" s="56" t="str">
        <f>VLOOKUP($B419, '外部インタフェース一覧(計算用)'!$C:$G, 5, FALSE)</f>
        <v>ORAL_HYGIENE_MANAGEMENT_ADDITION_2024_FORM_0210_2021</v>
      </c>
      <c r="H419" s="56" t="str">
        <f t="shared" si="42"/>
        <v>ORAL_HYGIENE_MANAGEMENT_ADDITION_2024_FORM_0210_2021_is_oral_hygiene_01_old</v>
      </c>
      <c r="I419" s="134" t="str">
        <f t="shared" si="43"/>
        <v>削除</v>
      </c>
      <c r="J419" s="56" t="str">
        <f t="shared" si="44"/>
        <v>名称変更</v>
      </c>
      <c r="K419" s="56" t="str">
        <f>IF($F419="old", INDEX('外部インタフェース一覧(計算用)'!$B$5:$C$60, MATCH(summary!$B419, '外部インタフェース一覧(計算用)'!$C$5:$C$60, 0), 1), $B419)</f>
        <v>口腔衛生管理情報</v>
      </c>
      <c r="L419" s="56">
        <f t="shared" si="48"/>
        <v>57</v>
      </c>
      <c r="M419" s="56" t="str">
        <f t="shared" si="45"/>
        <v>is_oral_hygiene_01</v>
      </c>
      <c r="N419" s="33" t="str">
        <f t="shared" si="46"/>
        <v>口腔衛生管理の実施内容（アセスメント）　実施目標　口腔衛生　自立</v>
      </c>
      <c r="O419" s="33" t="str">
        <f t="shared" si="47"/>
        <v>削除</v>
      </c>
    </row>
    <row r="420" spans="1:15" ht="56.25" hidden="1">
      <c r="A420" s="56">
        <v>418</v>
      </c>
      <c r="B420" s="56" t="s">
        <v>847</v>
      </c>
      <c r="C420" s="56">
        <v>58</v>
      </c>
      <c r="D420" s="33" t="s">
        <v>942</v>
      </c>
      <c r="E420" s="134" t="s">
        <v>943</v>
      </c>
      <c r="F420" s="56" t="str">
        <f>VLOOKUP($B420, '外部インタフェース一覧(計算用)'!$C:$G, 2, FALSE)</f>
        <v>old</v>
      </c>
      <c r="G420" s="56" t="str">
        <f>VLOOKUP($B420, '外部インタフェース一覧(計算用)'!$C:$G, 5, FALSE)</f>
        <v>ORAL_HYGIENE_MANAGEMENT_ADDITION_2024_FORM_0210_2021</v>
      </c>
      <c r="H420" s="56" t="str">
        <f t="shared" si="42"/>
        <v>ORAL_HYGIENE_MANAGEMENT_ADDITION_2024_FORM_0210_2021_is_oral_hygiene_02_old</v>
      </c>
      <c r="I420" s="134" t="str">
        <f t="shared" si="43"/>
        <v>削除</v>
      </c>
      <c r="J420" s="56" t="str">
        <f t="shared" si="44"/>
        <v>名称変更</v>
      </c>
      <c r="K420" s="56" t="str">
        <f>IF($F420="old", INDEX('外部インタフェース一覧(計算用)'!$B$5:$C$60, MATCH(summary!$B420, '外部インタフェース一覧(計算用)'!$C$5:$C$60, 0), 1), $B420)</f>
        <v>口腔衛生管理情報</v>
      </c>
      <c r="L420" s="56">
        <f t="shared" si="48"/>
        <v>58</v>
      </c>
      <c r="M420" s="56" t="str">
        <f t="shared" si="45"/>
        <v>is_oral_hygiene_02</v>
      </c>
      <c r="N420" s="33" t="str">
        <f t="shared" si="46"/>
        <v>口腔衛生管理の実施内容（アセスメント）　実施目標　口腔衛生　介護者の口腔清掃の技術向上</v>
      </c>
      <c r="O420" s="33" t="str">
        <f t="shared" si="47"/>
        <v>削除</v>
      </c>
    </row>
    <row r="421" spans="1:15" ht="56.25" hidden="1">
      <c r="A421" s="56">
        <v>419</v>
      </c>
      <c r="B421" s="56" t="s">
        <v>847</v>
      </c>
      <c r="C421" s="56">
        <v>59</v>
      </c>
      <c r="D421" s="33" t="s">
        <v>944</v>
      </c>
      <c r="E421" s="134" t="s">
        <v>945</v>
      </c>
      <c r="F421" s="56" t="str">
        <f>VLOOKUP($B421, '外部インタフェース一覧(計算用)'!$C:$G, 2, FALSE)</f>
        <v>old</v>
      </c>
      <c r="G421" s="56" t="str">
        <f>VLOOKUP($B421, '外部インタフェース一覧(計算用)'!$C:$G, 5, FALSE)</f>
        <v>ORAL_HYGIENE_MANAGEMENT_ADDITION_2024_FORM_0210_2021</v>
      </c>
      <c r="H421" s="56" t="str">
        <f t="shared" si="42"/>
        <v>ORAL_HYGIENE_MANAGEMENT_ADDITION_2024_FORM_0210_2021_is_oral_hygiene_03_old</v>
      </c>
      <c r="I421" s="134" t="str">
        <f t="shared" si="43"/>
        <v>削除</v>
      </c>
      <c r="J421" s="56" t="str">
        <f t="shared" si="44"/>
        <v>名称変更</v>
      </c>
      <c r="K421" s="56" t="str">
        <f>IF($F421="old", INDEX('外部インタフェース一覧(計算用)'!$B$5:$C$60, MATCH(summary!$B421, '外部インタフェース一覧(計算用)'!$C$5:$C$60, 0), 1), $B421)</f>
        <v>口腔衛生管理情報</v>
      </c>
      <c r="L421" s="56">
        <f t="shared" si="48"/>
        <v>59</v>
      </c>
      <c r="M421" s="56" t="str">
        <f t="shared" si="45"/>
        <v>is_oral_hygiene_03</v>
      </c>
      <c r="N421" s="33" t="str">
        <f t="shared" si="46"/>
        <v>口腔衛生管理の実施内容（アセスメント）　実施目標　口腔衛生　専門職の定期的な口腔清掃等</v>
      </c>
      <c r="O421" s="33" t="str">
        <f t="shared" si="47"/>
        <v>削除</v>
      </c>
    </row>
    <row r="422" spans="1:15" ht="37.5" hidden="1">
      <c r="A422" s="56">
        <v>420</v>
      </c>
      <c r="B422" s="56" t="s">
        <v>847</v>
      </c>
      <c r="C422" s="56">
        <v>60</v>
      </c>
      <c r="D422" s="33" t="s">
        <v>946</v>
      </c>
      <c r="E422" s="134" t="s">
        <v>947</v>
      </c>
      <c r="F422" s="56" t="str">
        <f>VLOOKUP($B422, '外部インタフェース一覧(計算用)'!$C:$G, 2, FALSE)</f>
        <v>old</v>
      </c>
      <c r="G422" s="56" t="str">
        <f>VLOOKUP($B422, '外部インタフェース一覧(計算用)'!$C:$G, 5, FALSE)</f>
        <v>ORAL_HYGIENE_MANAGEMENT_ADDITION_2024_FORM_0210_2021</v>
      </c>
      <c r="H422" s="56" t="str">
        <f t="shared" si="42"/>
        <v>ORAL_HYGIENE_MANAGEMENT_ADDITION_2024_FORM_0210_2021_is_oral_hygiene_04_old</v>
      </c>
      <c r="I422" s="134" t="str">
        <f t="shared" si="43"/>
        <v>削除</v>
      </c>
      <c r="J422" s="56" t="str">
        <f t="shared" si="44"/>
        <v>名称変更</v>
      </c>
      <c r="K422" s="56" t="str">
        <f>IF($F422="old", INDEX('外部インタフェース一覧(計算用)'!$B$5:$C$60, MATCH(summary!$B422, '外部インタフェース一覧(計算用)'!$C$5:$C$60, 0), 1), $B422)</f>
        <v>口腔衛生管理情報</v>
      </c>
      <c r="L422" s="56">
        <f t="shared" si="48"/>
        <v>60</v>
      </c>
      <c r="M422" s="56" t="str">
        <f t="shared" si="45"/>
        <v>is_oral_hygiene_04</v>
      </c>
      <c r="N422" s="33" t="str">
        <f t="shared" si="46"/>
        <v>口腔衛生管理の実施内容（アセスメント）　実施目標　摂食・嚥下機能</v>
      </c>
      <c r="O422" s="33" t="str">
        <f t="shared" si="47"/>
        <v>削除</v>
      </c>
    </row>
    <row r="423" spans="1:15" ht="37.5" hidden="1">
      <c r="A423" s="56">
        <v>421</v>
      </c>
      <c r="B423" s="56" t="s">
        <v>847</v>
      </c>
      <c r="C423" s="56">
        <v>61</v>
      </c>
      <c r="D423" s="33" t="s">
        <v>948</v>
      </c>
      <c r="E423" s="134" t="s">
        <v>949</v>
      </c>
      <c r="F423" s="56" t="str">
        <f>VLOOKUP($B423, '外部インタフェース一覧(計算用)'!$C:$G, 2, FALSE)</f>
        <v>old</v>
      </c>
      <c r="G423" s="56" t="str">
        <f>VLOOKUP($B423, '外部インタフェース一覧(計算用)'!$C:$G, 5, FALSE)</f>
        <v>ORAL_HYGIENE_MANAGEMENT_ADDITION_2024_FORM_0210_2021</v>
      </c>
      <c r="H423" s="56" t="str">
        <f t="shared" si="42"/>
        <v>ORAL_HYGIENE_MANAGEMENT_ADDITION_2024_FORM_0210_2021_is_oral_hygiene_05_old</v>
      </c>
      <c r="I423" s="134" t="str">
        <f t="shared" si="43"/>
        <v>削除</v>
      </c>
      <c r="J423" s="56" t="str">
        <f t="shared" si="44"/>
        <v>名称変更</v>
      </c>
      <c r="K423" s="56" t="str">
        <f>IF($F423="old", INDEX('外部インタフェース一覧(計算用)'!$B$5:$C$60, MATCH(summary!$B423, '外部インタフェース一覧(計算用)'!$C$5:$C$60, 0), 1), $B423)</f>
        <v>口腔衛生管理情報</v>
      </c>
      <c r="L423" s="56">
        <f t="shared" si="48"/>
        <v>61</v>
      </c>
      <c r="M423" s="56" t="str">
        <f t="shared" si="45"/>
        <v>is_oral_hygiene_05</v>
      </c>
      <c r="N423" s="33" t="str">
        <f t="shared" si="46"/>
        <v>口腔衛生管理の実施内容（アセスメント）　実施目標　食形態　</v>
      </c>
      <c r="O423" s="33" t="str">
        <f t="shared" si="47"/>
        <v>削除</v>
      </c>
    </row>
    <row r="424" spans="1:15" ht="37.5" hidden="1">
      <c r="A424" s="56">
        <v>422</v>
      </c>
      <c r="B424" s="56" t="s">
        <v>847</v>
      </c>
      <c r="C424" s="56">
        <v>62</v>
      </c>
      <c r="D424" s="33" t="s">
        <v>950</v>
      </c>
      <c r="E424" s="134" t="s">
        <v>951</v>
      </c>
      <c r="F424" s="56" t="str">
        <f>VLOOKUP($B424, '外部インタフェース一覧(計算用)'!$C:$G, 2, FALSE)</f>
        <v>old</v>
      </c>
      <c r="G424" s="56" t="str">
        <f>VLOOKUP($B424, '外部インタフェース一覧(計算用)'!$C:$G, 5, FALSE)</f>
        <v>ORAL_HYGIENE_MANAGEMENT_ADDITION_2024_FORM_0210_2021</v>
      </c>
      <c r="H424" s="56" t="str">
        <f t="shared" si="42"/>
        <v>ORAL_HYGIENE_MANAGEMENT_ADDITION_2024_FORM_0210_2021_is_oral_hygiene_06_old</v>
      </c>
      <c r="I424" s="134" t="str">
        <f t="shared" si="43"/>
        <v>削除</v>
      </c>
      <c r="J424" s="56" t="str">
        <f t="shared" si="44"/>
        <v>名称変更</v>
      </c>
      <c r="K424" s="56" t="str">
        <f>IF($F424="old", INDEX('外部インタフェース一覧(計算用)'!$B$5:$C$60, MATCH(summary!$B424, '外部インタフェース一覧(計算用)'!$C$5:$C$60, 0), 1), $B424)</f>
        <v>口腔衛生管理情報</v>
      </c>
      <c r="L424" s="56">
        <f t="shared" si="48"/>
        <v>62</v>
      </c>
      <c r="M424" s="56" t="str">
        <f t="shared" si="45"/>
        <v>is_oral_hygiene_06</v>
      </c>
      <c r="N424" s="33" t="str">
        <f t="shared" si="46"/>
        <v>口腔衛生管理の実施内容（アセスメント）　実施目標　栄養状態</v>
      </c>
      <c r="O424" s="33" t="str">
        <f t="shared" si="47"/>
        <v>削除</v>
      </c>
    </row>
    <row r="425" spans="1:15" ht="37.5" hidden="1">
      <c r="A425" s="56">
        <v>423</v>
      </c>
      <c r="B425" s="56" t="s">
        <v>847</v>
      </c>
      <c r="C425" s="56">
        <v>63</v>
      </c>
      <c r="D425" s="33" t="s">
        <v>952</v>
      </c>
      <c r="E425" s="134" t="s">
        <v>953</v>
      </c>
      <c r="F425" s="56" t="str">
        <f>VLOOKUP($B425, '外部インタフェース一覧(計算用)'!$C:$G, 2, FALSE)</f>
        <v>old</v>
      </c>
      <c r="G425" s="56" t="str">
        <f>VLOOKUP($B425, '外部インタフェース一覧(計算用)'!$C:$G, 5, FALSE)</f>
        <v>ORAL_HYGIENE_MANAGEMENT_ADDITION_2024_FORM_0210_2021</v>
      </c>
      <c r="H425" s="56" t="str">
        <f t="shared" si="42"/>
        <v>ORAL_HYGIENE_MANAGEMENT_ADDITION_2024_FORM_0210_2021_is_oral_hygiene_07_old</v>
      </c>
      <c r="I425" s="134" t="str">
        <f t="shared" si="43"/>
        <v>削除</v>
      </c>
      <c r="J425" s="56" t="str">
        <f t="shared" si="44"/>
        <v>名称変更</v>
      </c>
      <c r="K425" s="56" t="str">
        <f>IF($F425="old", INDEX('外部インタフェース一覧(計算用)'!$B$5:$C$60, MATCH(summary!$B425, '外部インタフェース一覧(計算用)'!$C$5:$C$60, 0), 1), $B425)</f>
        <v>口腔衛生管理情報</v>
      </c>
      <c r="L425" s="56">
        <f t="shared" si="48"/>
        <v>63</v>
      </c>
      <c r="M425" s="56" t="str">
        <f t="shared" si="45"/>
        <v>is_oral_hygiene_07</v>
      </c>
      <c r="N425" s="33" t="str">
        <f t="shared" si="46"/>
        <v>口腔衛生管理の実施内容（アセスメント）　実施目標　誤嚥性肺炎の予防　</v>
      </c>
      <c r="O425" s="33" t="str">
        <f t="shared" si="47"/>
        <v>削除</v>
      </c>
    </row>
    <row r="426" spans="1:15" ht="37.5" hidden="1">
      <c r="A426" s="56">
        <v>424</v>
      </c>
      <c r="B426" s="56" t="s">
        <v>847</v>
      </c>
      <c r="C426" s="56">
        <v>64</v>
      </c>
      <c r="D426" s="33" t="s">
        <v>954</v>
      </c>
      <c r="E426" s="134" t="s">
        <v>955</v>
      </c>
      <c r="F426" s="56" t="str">
        <f>VLOOKUP($B426, '外部インタフェース一覧(計算用)'!$C:$G, 2, FALSE)</f>
        <v>old</v>
      </c>
      <c r="G426" s="56" t="str">
        <f>VLOOKUP($B426, '外部インタフェース一覧(計算用)'!$C:$G, 5, FALSE)</f>
        <v>ORAL_HYGIENE_MANAGEMENT_ADDITION_2024_FORM_0210_2021</v>
      </c>
      <c r="H426" s="56" t="str">
        <f t="shared" si="42"/>
        <v>ORAL_HYGIENE_MANAGEMENT_ADDITION_2024_FORM_0210_2021_is_oral_hygiene_other_old</v>
      </c>
      <c r="I426" s="134" t="str">
        <f t="shared" si="43"/>
        <v>口腔衛生の管理内容　実施目標　その他</v>
      </c>
      <c r="J426" s="56" t="str">
        <f t="shared" si="44"/>
        <v>名称変更</v>
      </c>
      <c r="K426" s="56" t="str">
        <f>IF($F426="old", INDEX('外部インタフェース一覧(計算用)'!$B$5:$C$60, MATCH(summary!$B426, '外部インタフェース一覧(計算用)'!$C$5:$C$60, 0), 1), $B426)</f>
        <v>口腔衛生管理情報</v>
      </c>
      <c r="L426" s="56">
        <f t="shared" si="48"/>
        <v>64</v>
      </c>
      <c r="M426" s="56" t="str">
        <f t="shared" si="45"/>
        <v>is_oral_hygiene_other</v>
      </c>
      <c r="N426" s="33" t="str">
        <f t="shared" si="46"/>
        <v>口腔衛生管理の実施内容（アセスメント）　実施目標　その他</v>
      </c>
      <c r="O426" s="33" t="str">
        <f t="shared" si="47"/>
        <v>口腔衛生の管理内容　実施目標　その他</v>
      </c>
    </row>
    <row r="427" spans="1:15" ht="37.5" hidden="1">
      <c r="A427" s="56">
        <v>425</v>
      </c>
      <c r="B427" s="56" t="s">
        <v>847</v>
      </c>
      <c r="C427" s="56">
        <v>65</v>
      </c>
      <c r="D427" s="33" t="s">
        <v>956</v>
      </c>
      <c r="E427" s="134" t="s">
        <v>957</v>
      </c>
      <c r="F427" s="56" t="str">
        <f>VLOOKUP($B427, '外部インタフェース一覧(計算用)'!$C:$G, 2, FALSE)</f>
        <v>old</v>
      </c>
      <c r="G427" s="56" t="str">
        <f>VLOOKUP($B427, '外部インタフェース一覧(計算用)'!$C:$G, 5, FALSE)</f>
        <v>ORAL_HYGIENE_MANAGEMENT_ADDITION_2024_FORM_0210_2021</v>
      </c>
      <c r="H427" s="56" t="str">
        <f t="shared" si="42"/>
        <v>ORAL_HYGIENE_MANAGEMENT_ADDITION_2024_FORM_0210_2021_is_oral_hygiene_other_contents_old</v>
      </c>
      <c r="I427" s="134" t="str">
        <f t="shared" si="43"/>
        <v>口腔衛生の管理内容　実施目標　その他（内容）</v>
      </c>
      <c r="J427" s="56" t="str">
        <f t="shared" si="44"/>
        <v>名称変更</v>
      </c>
      <c r="K427" s="56" t="str">
        <f>IF($F427="old", INDEX('外部インタフェース一覧(計算用)'!$B$5:$C$60, MATCH(summary!$B427, '外部インタフェース一覧(計算用)'!$C$5:$C$60, 0), 1), $B427)</f>
        <v>口腔衛生管理情報</v>
      </c>
      <c r="L427" s="56">
        <f t="shared" si="48"/>
        <v>65</v>
      </c>
      <c r="M427" s="56" t="str">
        <f t="shared" si="45"/>
        <v>is_oral_hygiene_other_contents</v>
      </c>
      <c r="N427" s="33" t="str">
        <f t="shared" si="46"/>
        <v>口腔衛生管理の実施内容（アセスメント）　実施目標　その他（具体的に）</v>
      </c>
      <c r="O427" s="33" t="str">
        <f t="shared" si="47"/>
        <v>口腔衛生の管理内容　実施目標　その他（内容）</v>
      </c>
    </row>
    <row r="428" spans="1:15" ht="37.5" hidden="1">
      <c r="A428" s="56">
        <v>426</v>
      </c>
      <c r="B428" s="56" t="s">
        <v>847</v>
      </c>
      <c r="C428" s="56">
        <v>66</v>
      </c>
      <c r="D428" s="33" t="s">
        <v>958</v>
      </c>
      <c r="E428" s="134" t="s">
        <v>959</v>
      </c>
      <c r="F428" s="56" t="str">
        <f>VLOOKUP($B428, '外部インタフェース一覧(計算用)'!$C:$G, 2, FALSE)</f>
        <v>old</v>
      </c>
      <c r="G428" s="56" t="str">
        <f>VLOOKUP($B428, '外部インタフェース一覧(計算用)'!$C:$G, 5, FALSE)</f>
        <v>ORAL_HYGIENE_MANAGEMENT_ADDITION_2024_FORM_0210_2021</v>
      </c>
      <c r="H428" s="56" t="str">
        <f t="shared" si="42"/>
        <v>ORAL_HYGIENE_MANAGEMENT_ADDITION_2024_FORM_0210_2021_is_contents_01_old</v>
      </c>
      <c r="I428" s="134" t="str">
        <f t="shared" si="43"/>
        <v>口腔衛生の管理内容　実施内容　口腔の清掃</v>
      </c>
      <c r="J428" s="56" t="str">
        <f t="shared" si="44"/>
        <v>名称変更</v>
      </c>
      <c r="K428" s="56" t="str">
        <f>IF($F428="old", INDEX('外部インタフェース一覧(計算用)'!$B$5:$C$60, MATCH(summary!$B428, '外部インタフェース一覧(計算用)'!$C$5:$C$60, 0), 1), $B428)</f>
        <v>口腔衛生管理情報</v>
      </c>
      <c r="L428" s="56">
        <f t="shared" si="48"/>
        <v>66</v>
      </c>
      <c r="M428" s="56" t="str">
        <f t="shared" si="45"/>
        <v>is_contents_01</v>
      </c>
      <c r="N428" s="33" t="str">
        <f t="shared" si="46"/>
        <v>口腔衛生管理の実施内容（アセスメント）　実施内容　口腔の清掃</v>
      </c>
      <c r="O428" s="33" t="str">
        <f t="shared" si="47"/>
        <v>口腔衛生の管理内容　実施内容　口腔の清掃</v>
      </c>
    </row>
    <row r="429" spans="1:15" ht="56.25" hidden="1">
      <c r="A429" s="56">
        <v>427</v>
      </c>
      <c r="B429" s="56" t="s">
        <v>847</v>
      </c>
      <c r="C429" s="56">
        <v>67</v>
      </c>
      <c r="D429" s="33" t="s">
        <v>960</v>
      </c>
      <c r="E429" s="134" t="s">
        <v>961</v>
      </c>
      <c r="F429" s="56" t="str">
        <f>VLOOKUP($B429, '外部インタフェース一覧(計算用)'!$C:$G, 2, FALSE)</f>
        <v>old</v>
      </c>
      <c r="G429" s="56" t="str">
        <f>VLOOKUP($B429, '外部インタフェース一覧(計算用)'!$C:$G, 5, FALSE)</f>
        <v>ORAL_HYGIENE_MANAGEMENT_ADDITION_2024_FORM_0210_2021</v>
      </c>
      <c r="H429" s="56" t="str">
        <f t="shared" si="42"/>
        <v>ORAL_HYGIENE_MANAGEMENT_ADDITION_2024_FORM_0210_2021_is_contents_02_old</v>
      </c>
      <c r="I429" s="134" t="str">
        <f t="shared" si="43"/>
        <v>口腔衛生の管理内容　実施内容　口腔の清掃に関する指導</v>
      </c>
      <c r="J429" s="56" t="str">
        <f t="shared" si="44"/>
        <v>名称変更</v>
      </c>
      <c r="K429" s="56" t="str">
        <f>IF($F429="old", INDEX('外部インタフェース一覧(計算用)'!$B$5:$C$60, MATCH(summary!$B429, '外部インタフェース一覧(計算用)'!$C$5:$C$60, 0), 1), $B429)</f>
        <v>口腔衛生管理情報</v>
      </c>
      <c r="L429" s="56">
        <f t="shared" si="48"/>
        <v>67</v>
      </c>
      <c r="M429" s="56" t="str">
        <f t="shared" si="45"/>
        <v>is_contents_02</v>
      </c>
      <c r="N429" s="33" t="str">
        <f t="shared" si="46"/>
        <v>口腔衛生管理の実施内容（アセスメント）　実施内容　口腔の清掃に関する指導</v>
      </c>
      <c r="O429" s="33" t="str">
        <f t="shared" si="47"/>
        <v>口腔衛生の管理内容　実施内容　口腔の清掃に関する指導</v>
      </c>
    </row>
    <row r="430" spans="1:15" ht="37.5" hidden="1">
      <c r="A430" s="56">
        <v>428</v>
      </c>
      <c r="B430" s="56" t="s">
        <v>847</v>
      </c>
      <c r="C430" s="56">
        <v>68</v>
      </c>
      <c r="D430" s="33" t="s">
        <v>962</v>
      </c>
      <c r="E430" s="134" t="s">
        <v>963</v>
      </c>
      <c r="F430" s="56" t="str">
        <f>VLOOKUP($B430, '外部インタフェース一覧(計算用)'!$C:$G, 2, FALSE)</f>
        <v>old</v>
      </c>
      <c r="G430" s="56" t="str">
        <f>VLOOKUP($B430, '外部インタフェース一覧(計算用)'!$C:$G, 5, FALSE)</f>
        <v>ORAL_HYGIENE_MANAGEMENT_ADDITION_2024_FORM_0210_2021</v>
      </c>
      <c r="H430" s="56" t="str">
        <f t="shared" si="42"/>
        <v>ORAL_HYGIENE_MANAGEMENT_ADDITION_2024_FORM_0210_2021_is_contents_03_old</v>
      </c>
      <c r="I430" s="134" t="str">
        <f t="shared" si="43"/>
        <v>口腔衛生の管理内容　実施内容　義歯の清掃</v>
      </c>
      <c r="J430" s="56" t="str">
        <f t="shared" si="44"/>
        <v>名称変更</v>
      </c>
      <c r="K430" s="56" t="str">
        <f>IF($F430="old", INDEX('外部インタフェース一覧(計算用)'!$B$5:$C$60, MATCH(summary!$B430, '外部インタフェース一覧(計算用)'!$C$5:$C$60, 0), 1), $B430)</f>
        <v>口腔衛生管理情報</v>
      </c>
      <c r="L430" s="56">
        <f t="shared" si="48"/>
        <v>68</v>
      </c>
      <c r="M430" s="56" t="str">
        <f t="shared" si="45"/>
        <v>is_contents_03</v>
      </c>
      <c r="N430" s="33" t="str">
        <f t="shared" si="46"/>
        <v>口腔衛生管理の実施内容（アセスメント）　実施内容　義歯の清掃</v>
      </c>
      <c r="O430" s="33" t="str">
        <f t="shared" si="47"/>
        <v>口腔衛生の管理内容　実施内容　義歯の清掃</v>
      </c>
    </row>
    <row r="431" spans="1:15" ht="56.25" hidden="1">
      <c r="A431" s="56">
        <v>429</v>
      </c>
      <c r="B431" s="56" t="s">
        <v>847</v>
      </c>
      <c r="C431" s="56">
        <v>69</v>
      </c>
      <c r="D431" s="33" t="s">
        <v>964</v>
      </c>
      <c r="E431" s="134" t="s">
        <v>965</v>
      </c>
      <c r="F431" s="56" t="str">
        <f>VLOOKUP($B431, '外部インタフェース一覧(計算用)'!$C:$G, 2, FALSE)</f>
        <v>old</v>
      </c>
      <c r="G431" s="56" t="str">
        <f>VLOOKUP($B431, '外部インタフェース一覧(計算用)'!$C:$G, 5, FALSE)</f>
        <v>ORAL_HYGIENE_MANAGEMENT_ADDITION_2024_FORM_0210_2021</v>
      </c>
      <c r="H431" s="56" t="str">
        <f t="shared" si="42"/>
        <v>ORAL_HYGIENE_MANAGEMENT_ADDITION_2024_FORM_0210_2021_is_contents_04_old</v>
      </c>
      <c r="I431" s="134" t="str">
        <f t="shared" si="43"/>
        <v>口腔衛生の管理内容　実施内容　義歯の清掃に関する指導</v>
      </c>
      <c r="J431" s="56" t="str">
        <f t="shared" si="44"/>
        <v>名称変更</v>
      </c>
      <c r="K431" s="56" t="str">
        <f>IF($F431="old", INDEX('外部インタフェース一覧(計算用)'!$B$5:$C$60, MATCH(summary!$B431, '外部インタフェース一覧(計算用)'!$C$5:$C$60, 0), 1), $B431)</f>
        <v>口腔衛生管理情報</v>
      </c>
      <c r="L431" s="56">
        <f t="shared" si="48"/>
        <v>69</v>
      </c>
      <c r="M431" s="56" t="str">
        <f t="shared" si="45"/>
        <v>is_contents_04</v>
      </c>
      <c r="N431" s="33" t="str">
        <f t="shared" si="46"/>
        <v>口腔衛生管理の実施内容（アセスメント）　実施内容　義歯の清掃に関する指導</v>
      </c>
      <c r="O431" s="33" t="str">
        <f t="shared" si="47"/>
        <v>口腔衛生の管理内容　実施内容　義歯の清掃に関する指導</v>
      </c>
    </row>
    <row r="432" spans="1:15" ht="56.25" hidden="1">
      <c r="A432" s="56">
        <v>430</v>
      </c>
      <c r="B432" s="56" t="s">
        <v>847</v>
      </c>
      <c r="C432" s="56">
        <v>70</v>
      </c>
      <c r="D432" s="33" t="s">
        <v>966</v>
      </c>
      <c r="E432" s="134" t="s">
        <v>967</v>
      </c>
      <c r="F432" s="56" t="str">
        <f>VLOOKUP($B432, '外部インタフェース一覧(計算用)'!$C:$G, 2, FALSE)</f>
        <v>old</v>
      </c>
      <c r="G432" s="56" t="str">
        <f>VLOOKUP($B432, '外部インタフェース一覧(計算用)'!$C:$G, 5, FALSE)</f>
        <v>ORAL_HYGIENE_MANAGEMENT_ADDITION_2024_FORM_0210_2021</v>
      </c>
      <c r="H432" s="56" t="str">
        <f t="shared" si="42"/>
        <v>ORAL_HYGIENE_MANAGEMENT_ADDITION_2024_FORM_0210_2021_is_contents_05_old</v>
      </c>
      <c r="I432" s="134" t="str">
        <f t="shared" si="43"/>
        <v>口腔衛生の管理内容　実施内容　摂食嚥下等の口腔機能に関する指導</v>
      </c>
      <c r="J432" s="56" t="str">
        <f t="shared" si="44"/>
        <v>名称変更</v>
      </c>
      <c r="K432" s="56" t="str">
        <f>IF($F432="old", INDEX('外部インタフェース一覧(計算用)'!$B$5:$C$60, MATCH(summary!$B432, '外部インタフェース一覧(計算用)'!$C$5:$C$60, 0), 1), $B432)</f>
        <v>口腔衛生管理情報</v>
      </c>
      <c r="L432" s="56">
        <f t="shared" si="48"/>
        <v>70</v>
      </c>
      <c r="M432" s="56" t="str">
        <f t="shared" si="45"/>
        <v>is_contents_05</v>
      </c>
      <c r="N432" s="33" t="str">
        <f t="shared" si="46"/>
        <v>口腔衛生管理の実施内容（アセスメント）　実施内容　摂食・嚥下等の口腔機能に関する指導</v>
      </c>
      <c r="O432" s="33" t="str">
        <f t="shared" si="47"/>
        <v>口腔衛生の管理内容　実施内容　摂食嚥下等の口腔機能に関する指導</v>
      </c>
    </row>
    <row r="433" spans="1:15" ht="56.25" hidden="1">
      <c r="A433" s="56">
        <v>431</v>
      </c>
      <c r="B433" s="56" t="s">
        <v>847</v>
      </c>
      <c r="C433" s="56">
        <v>71</v>
      </c>
      <c r="D433" s="33" t="s">
        <v>968</v>
      </c>
      <c r="E433" s="134" t="s">
        <v>969</v>
      </c>
      <c r="F433" s="56" t="str">
        <f>VLOOKUP($B433, '外部インタフェース一覧(計算用)'!$C:$G, 2, FALSE)</f>
        <v>old</v>
      </c>
      <c r="G433" s="56" t="str">
        <f>VLOOKUP($B433, '外部インタフェース一覧(計算用)'!$C:$G, 5, FALSE)</f>
        <v>ORAL_HYGIENE_MANAGEMENT_ADDITION_2024_FORM_0210_2021</v>
      </c>
      <c r="H433" s="56" t="str">
        <f t="shared" si="42"/>
        <v>ORAL_HYGIENE_MANAGEMENT_ADDITION_2024_FORM_0210_2021_is_contents_06_old</v>
      </c>
      <c r="I433" s="134" t="str">
        <f t="shared" si="43"/>
        <v>口腔衛生の管理内容　実施内容　誤嚥性肺炎の予防に関する指導</v>
      </c>
      <c r="J433" s="56" t="str">
        <f t="shared" si="44"/>
        <v>名称変更</v>
      </c>
      <c r="K433" s="56" t="str">
        <f>IF($F433="old", INDEX('外部インタフェース一覧(計算用)'!$B$5:$C$60, MATCH(summary!$B433, '外部インタフェース一覧(計算用)'!$C$5:$C$60, 0), 1), $B433)</f>
        <v>口腔衛生管理情報</v>
      </c>
      <c r="L433" s="56">
        <f t="shared" si="48"/>
        <v>71</v>
      </c>
      <c r="M433" s="56" t="str">
        <f t="shared" si="45"/>
        <v>is_contents_06</v>
      </c>
      <c r="N433" s="33" t="str">
        <f t="shared" si="46"/>
        <v>口腔衛生管理の実施内容（アセスメント）　実施内容　誤嚥性肺炎の予防に関する指導</v>
      </c>
      <c r="O433" s="33" t="str">
        <f t="shared" si="47"/>
        <v>口腔衛生の管理内容　実施内容　誤嚥性肺炎の予防に関する指導</v>
      </c>
    </row>
    <row r="434" spans="1:15" ht="37.5" hidden="1">
      <c r="A434" s="56">
        <v>432</v>
      </c>
      <c r="B434" s="56" t="s">
        <v>847</v>
      </c>
      <c r="C434" s="56">
        <v>72</v>
      </c>
      <c r="D434" s="33" t="s">
        <v>970</v>
      </c>
      <c r="E434" s="134" t="s">
        <v>971</v>
      </c>
      <c r="F434" s="56" t="str">
        <f>VLOOKUP($B434, '外部インタフェース一覧(計算用)'!$C:$G, 2, FALSE)</f>
        <v>old</v>
      </c>
      <c r="G434" s="56" t="str">
        <f>VLOOKUP($B434, '外部インタフェース一覧(計算用)'!$C:$G, 5, FALSE)</f>
        <v>ORAL_HYGIENE_MANAGEMENT_ADDITION_2024_FORM_0210_2021</v>
      </c>
      <c r="H434" s="56" t="str">
        <f t="shared" si="42"/>
        <v>ORAL_HYGIENE_MANAGEMENT_ADDITION_2024_FORM_0210_2021_is_contents_other_old</v>
      </c>
      <c r="I434" s="134" t="str">
        <f t="shared" si="43"/>
        <v>口腔衛生の管理内容　実施内容　その他</v>
      </c>
      <c r="J434" s="56" t="str">
        <f t="shared" si="44"/>
        <v>名称変更</v>
      </c>
      <c r="K434" s="56" t="str">
        <f>IF($F434="old", INDEX('外部インタフェース一覧(計算用)'!$B$5:$C$60, MATCH(summary!$B434, '外部インタフェース一覧(計算用)'!$C$5:$C$60, 0), 1), $B434)</f>
        <v>口腔衛生管理情報</v>
      </c>
      <c r="L434" s="56">
        <f t="shared" si="48"/>
        <v>72</v>
      </c>
      <c r="M434" s="56" t="str">
        <f t="shared" si="45"/>
        <v>is_contents_other</v>
      </c>
      <c r="N434" s="33" t="str">
        <f t="shared" si="46"/>
        <v>口腔衛生管理の実施内容（アセスメント）　実施内容　その他</v>
      </c>
      <c r="O434" s="33" t="str">
        <f t="shared" si="47"/>
        <v>口腔衛生の管理内容　実施内容　その他</v>
      </c>
    </row>
    <row r="435" spans="1:15" ht="37.5" hidden="1">
      <c r="A435" s="56">
        <v>433</v>
      </c>
      <c r="B435" s="56" t="s">
        <v>847</v>
      </c>
      <c r="C435" s="56">
        <v>73</v>
      </c>
      <c r="D435" s="33" t="s">
        <v>972</v>
      </c>
      <c r="E435" s="134" t="s">
        <v>973</v>
      </c>
      <c r="F435" s="56" t="str">
        <f>VLOOKUP($B435, '外部インタフェース一覧(計算用)'!$C:$G, 2, FALSE)</f>
        <v>old</v>
      </c>
      <c r="G435" s="56" t="str">
        <f>VLOOKUP($B435, '外部インタフェース一覧(計算用)'!$C:$G, 5, FALSE)</f>
        <v>ORAL_HYGIENE_MANAGEMENT_ADDITION_2024_FORM_0210_2021</v>
      </c>
      <c r="H435" s="56" t="str">
        <f t="shared" si="42"/>
        <v>ORAL_HYGIENE_MANAGEMENT_ADDITION_2024_FORM_0210_2021_is_contents_other_contents_old</v>
      </c>
      <c r="I435" s="134" t="str">
        <f t="shared" si="43"/>
        <v>口腔衛生の管理内容　実施内容　その他(内容）</v>
      </c>
      <c r="J435" s="56" t="str">
        <f t="shared" si="44"/>
        <v>名称変更</v>
      </c>
      <c r="K435" s="56" t="str">
        <f>IF($F435="old", INDEX('外部インタフェース一覧(計算用)'!$B$5:$C$60, MATCH(summary!$B435, '外部インタフェース一覧(計算用)'!$C$5:$C$60, 0), 1), $B435)</f>
        <v>口腔衛生管理情報</v>
      </c>
      <c r="L435" s="56">
        <f t="shared" si="48"/>
        <v>73</v>
      </c>
      <c r="M435" s="56" t="str">
        <f t="shared" si="45"/>
        <v>is_contents_other_contents</v>
      </c>
      <c r="N435" s="33" t="str">
        <f t="shared" si="46"/>
        <v>口腔衛生管理の実施内容（アセスメント）　実施内容　その他（具体的に）</v>
      </c>
      <c r="O435" s="33" t="str">
        <f t="shared" si="47"/>
        <v>口腔衛生の管理内容　実施内容　その他(内容）</v>
      </c>
    </row>
    <row r="436" spans="1:15" ht="37.5" hidden="1">
      <c r="A436" s="56">
        <v>434</v>
      </c>
      <c r="B436" s="56" t="s">
        <v>847</v>
      </c>
      <c r="C436" s="56">
        <v>74</v>
      </c>
      <c r="D436" s="33" t="s">
        <v>974</v>
      </c>
      <c r="E436" s="134" t="s">
        <v>975</v>
      </c>
      <c r="F436" s="56" t="str">
        <f>VLOOKUP($B436, '外部インタフェース一覧(計算用)'!$C:$G, 2, FALSE)</f>
        <v>old</v>
      </c>
      <c r="G436" s="56" t="str">
        <f>VLOOKUP($B436, '外部インタフェース一覧(計算用)'!$C:$G, 5, FALSE)</f>
        <v>ORAL_HYGIENE_MANAGEMENT_ADDITION_2024_FORM_0210_2021</v>
      </c>
      <c r="H436" s="56" t="str">
        <f t="shared" si="42"/>
        <v>ORAL_HYGIENE_MANAGEMENT_ADDITION_2024_FORM_0210_2021_implementation_frequency_old</v>
      </c>
      <c r="I436" s="134" t="str">
        <f t="shared" si="43"/>
        <v>口腔衛生の管理内容　実施頻度</v>
      </c>
      <c r="J436" s="56" t="str">
        <f t="shared" si="44"/>
        <v>名称変更</v>
      </c>
      <c r="K436" s="56" t="str">
        <f>IF($F436="old", INDEX('外部インタフェース一覧(計算用)'!$B$5:$C$60, MATCH(summary!$B436, '外部インタフェース一覧(計算用)'!$C$5:$C$60, 0), 1), $B436)</f>
        <v>口腔衛生管理情報</v>
      </c>
      <c r="L436" s="56">
        <f t="shared" si="48"/>
        <v>74</v>
      </c>
      <c r="M436" s="56" t="str">
        <f t="shared" si="45"/>
        <v>implementation_frequency</v>
      </c>
      <c r="N436" s="33" t="str">
        <f t="shared" si="46"/>
        <v>口腔衛生管理の実施内容（アセスメント）　実施頻度</v>
      </c>
      <c r="O436" s="33" t="str">
        <f t="shared" si="47"/>
        <v>口腔衛生の管理内容　実施頻度</v>
      </c>
    </row>
    <row r="437" spans="1:15" ht="37.5" hidden="1">
      <c r="A437" s="56">
        <v>435</v>
      </c>
      <c r="B437" s="56" t="s">
        <v>847</v>
      </c>
      <c r="C437" s="56">
        <v>75</v>
      </c>
      <c r="D437" s="33" t="s">
        <v>976</v>
      </c>
      <c r="E437" s="134" t="s">
        <v>977</v>
      </c>
      <c r="F437" s="56" t="str">
        <f>VLOOKUP($B437, '外部インタフェース一覧(計算用)'!$C:$G, 2, FALSE)</f>
        <v>old</v>
      </c>
      <c r="G437" s="56" t="str">
        <f>VLOOKUP($B437, '外部インタフェース一覧(計算用)'!$C:$G, 5, FALSE)</f>
        <v>ORAL_HYGIENE_MANAGEMENT_ADDITION_2024_FORM_0210_2021</v>
      </c>
      <c r="H437" s="56" t="str">
        <f t="shared" si="42"/>
        <v>ORAL_HYGIENE_MANAGEMENT_ADDITION_2024_FORM_0210_2021_implementation_frequency_contents_old</v>
      </c>
      <c r="I437" s="134" t="str">
        <f t="shared" si="43"/>
        <v>口腔衛生の管理内容　実施頻度 その他（内容）</v>
      </c>
      <c r="J437" s="56" t="str">
        <f t="shared" si="44"/>
        <v>名称変更</v>
      </c>
      <c r="K437" s="56" t="str">
        <f>IF($F437="old", INDEX('外部インタフェース一覧(計算用)'!$B$5:$C$60, MATCH(summary!$B437, '外部インタフェース一覧(計算用)'!$C$5:$C$60, 0), 1), $B437)</f>
        <v>口腔衛生管理情報</v>
      </c>
      <c r="L437" s="56">
        <f t="shared" si="48"/>
        <v>75</v>
      </c>
      <c r="M437" s="56" t="str">
        <f t="shared" si="45"/>
        <v>implementation_frequency_contents</v>
      </c>
      <c r="N437" s="33" t="str">
        <f t="shared" si="46"/>
        <v>口腔衛生管理の実施内容（アセスメント）　実施頻度その他（具体的に）</v>
      </c>
      <c r="O437" s="33" t="str">
        <f t="shared" si="47"/>
        <v>口腔衛生の管理内容　実施頻度 その他（内容）</v>
      </c>
    </row>
    <row r="438" spans="1:15" ht="75" hidden="1">
      <c r="A438" s="56">
        <v>436</v>
      </c>
      <c r="B438" s="56" t="s">
        <v>847</v>
      </c>
      <c r="C438" s="56">
        <v>76</v>
      </c>
      <c r="D438" s="33" t="s">
        <v>978</v>
      </c>
      <c r="E438" s="134" t="s">
        <v>979</v>
      </c>
      <c r="F438" s="56" t="str">
        <f>VLOOKUP($B438, '外部インタフェース一覧(計算用)'!$C:$G, 2, FALSE)</f>
        <v>old</v>
      </c>
      <c r="G438" s="56" t="str">
        <f>VLOOKUP($B438, '外部インタフェース一覧(計算用)'!$C:$G, 5, FALSE)</f>
        <v>ORAL_HYGIENE_MANAGEMENT_ADDITION_2024_FORM_0210_2021</v>
      </c>
      <c r="H438" s="56" t="str">
        <f t="shared" si="42"/>
        <v>ORAL_HYGIENE_MANAGEMENT_ADDITION_2024_FORM_0210_2021_oral_care_filing_date_01_old</v>
      </c>
      <c r="I438" s="134" t="str">
        <f t="shared" si="43"/>
        <v>実施日</v>
      </c>
      <c r="J438" s="56" t="str">
        <f t="shared" si="44"/>
        <v>名称変更</v>
      </c>
      <c r="K438" s="56" t="str">
        <f>IF($F438="old", INDEX('外部インタフェース一覧(計算用)'!$B$5:$C$60, MATCH(summary!$B438, '外部インタフェース一覧(計算用)'!$C$5:$C$60, 0), 1), $B438)</f>
        <v>口腔衛生管理情報</v>
      </c>
      <c r="L438" s="56">
        <f t="shared" si="48"/>
        <v>76</v>
      </c>
      <c r="M438" s="56" t="str">
        <f t="shared" si="45"/>
        <v>oral_care_filing_date_01</v>
      </c>
      <c r="N438" s="33" t="str">
        <f t="shared" si="46"/>
        <v>歯科衛生士が実施した口腔ケアの内容及び介護職員への具体的な技術的助言及び指導の内容の要点（1回目）　実施日</v>
      </c>
      <c r="O438" s="33" t="str">
        <f t="shared" si="47"/>
        <v>実施日</v>
      </c>
    </row>
    <row r="439" spans="1:15" ht="75" hidden="1">
      <c r="A439" s="56">
        <v>437</v>
      </c>
      <c r="B439" s="56" t="s">
        <v>847</v>
      </c>
      <c r="C439" s="56">
        <v>77</v>
      </c>
      <c r="D439" s="33" t="s">
        <v>980</v>
      </c>
      <c r="E439" s="134" t="s">
        <v>981</v>
      </c>
      <c r="F439" s="56" t="str">
        <f>VLOOKUP($B439, '外部インタフェース一覧(計算用)'!$C:$G, 2, FALSE)</f>
        <v>old</v>
      </c>
      <c r="G439" s="56" t="str">
        <f>VLOOKUP($B439, '外部インタフェース一覧(計算用)'!$C:$G, 5, FALSE)</f>
        <v>ORAL_HYGIENE_MANAGEMENT_ADDITION_2024_FORM_0210_2021</v>
      </c>
      <c r="H439" s="56" t="str">
        <f t="shared" si="42"/>
        <v>ORAL_HYGIENE_MANAGEMENT_ADDITION_2024_FORM_0210_2021_oral_care_record_staff_job_category_01_old</v>
      </c>
      <c r="I439" s="134" t="str">
        <f t="shared" si="43"/>
        <v>削除</v>
      </c>
      <c r="J439" s="56" t="str">
        <f t="shared" si="44"/>
        <v>名称変更</v>
      </c>
      <c r="K439" s="56" t="str">
        <f>IF($F439="old", INDEX('外部インタフェース一覧(計算用)'!$B$5:$C$60, MATCH(summary!$B439, '外部インタフェース一覧(計算用)'!$C$5:$C$60, 0), 1), $B439)</f>
        <v>口腔衛生管理情報</v>
      </c>
      <c r="L439" s="56">
        <f t="shared" si="48"/>
        <v>77</v>
      </c>
      <c r="M439" s="56" t="str">
        <f t="shared" si="45"/>
        <v>oral_care_record_staff_job_category_01</v>
      </c>
      <c r="N439" s="33" t="str">
        <f t="shared" si="46"/>
        <v>歯科衛生士が実施した口腔ケアの内容及び介護職員への具体的な技術的助言及び指導の内容の要点（1回目）　記入者職員職種</v>
      </c>
      <c r="O439" s="33" t="str">
        <f t="shared" si="47"/>
        <v>削除</v>
      </c>
    </row>
    <row r="440" spans="1:15" ht="75" hidden="1">
      <c r="A440" s="56">
        <v>438</v>
      </c>
      <c r="B440" s="56" t="s">
        <v>847</v>
      </c>
      <c r="C440" s="56">
        <v>78</v>
      </c>
      <c r="D440" s="33" t="s">
        <v>982</v>
      </c>
      <c r="E440" s="134" t="s">
        <v>983</v>
      </c>
      <c r="F440" s="56" t="str">
        <f>VLOOKUP($B440, '外部インタフェース一覧(計算用)'!$C:$G, 2, FALSE)</f>
        <v>old</v>
      </c>
      <c r="G440" s="56" t="str">
        <f>VLOOKUP($B440, '外部インタフェース一覧(計算用)'!$C:$G, 5, FALSE)</f>
        <v>ORAL_HYGIENE_MANAGEMENT_ADDITION_2024_FORM_0210_2021</v>
      </c>
      <c r="H440" s="56" t="str">
        <f t="shared" si="42"/>
        <v>ORAL_HYGIENE_MANAGEMENT_ADDITION_2024_FORM_0210_2021_oral_care_filing_staff_old</v>
      </c>
      <c r="I440" s="134" t="str">
        <f t="shared" si="43"/>
        <v>削除</v>
      </c>
      <c r="J440" s="56" t="str">
        <f t="shared" si="44"/>
        <v>名称変更</v>
      </c>
      <c r="K440" s="56" t="str">
        <f>IF($F440="old", INDEX('外部インタフェース一覧(計算用)'!$B$5:$C$60, MATCH(summary!$B440, '外部インタフェース一覧(計算用)'!$C$5:$C$60, 0), 1), $B440)</f>
        <v>口腔衛生管理情報</v>
      </c>
      <c r="L440" s="56">
        <f t="shared" si="48"/>
        <v>78</v>
      </c>
      <c r="M440" s="56" t="str">
        <f t="shared" si="45"/>
        <v>oral_care_filing_staff</v>
      </c>
      <c r="N440" s="33" t="str">
        <f t="shared" si="46"/>
        <v>歯科衛生士が実施した口腔ケアの内容及び介護職員への具体的な技術的助言及び指導の内容の要点（1回目）　記入者</v>
      </c>
      <c r="O440" s="33" t="str">
        <f t="shared" si="47"/>
        <v>削除</v>
      </c>
    </row>
    <row r="441" spans="1:15" ht="75" hidden="1">
      <c r="A441" s="56">
        <v>439</v>
      </c>
      <c r="B441" s="56" t="s">
        <v>847</v>
      </c>
      <c r="C441" s="56">
        <v>79</v>
      </c>
      <c r="D441" s="33" t="s">
        <v>984</v>
      </c>
      <c r="E441" s="134" t="s">
        <v>985</v>
      </c>
      <c r="F441" s="56" t="str">
        <f>VLOOKUP($B441, '外部インタフェース一覧(計算用)'!$C:$G, 2, FALSE)</f>
        <v>old</v>
      </c>
      <c r="G441" s="56" t="str">
        <f>VLOOKUP($B441, '外部インタフェース一覧(計算用)'!$C:$G, 5, FALSE)</f>
        <v>ORAL_HYGIENE_MANAGEMENT_ADDITION_2024_FORM_0210_2021</v>
      </c>
      <c r="H441" s="56" t="str">
        <f t="shared" si="42"/>
        <v>ORAL_HYGIENE_MANAGEMENT_ADDITION_2024_FORM_0210_2021_is_oral_management_01_01_old</v>
      </c>
      <c r="I441" s="134" t="str">
        <f t="shared" si="43"/>
        <v>口腔衛生等の管理　口腔清掃</v>
      </c>
      <c r="J441" s="56" t="str">
        <f t="shared" si="44"/>
        <v>名称変更</v>
      </c>
      <c r="K441" s="56" t="str">
        <f>IF($F441="old", INDEX('外部インタフェース一覧(計算用)'!$B$5:$C$60, MATCH(summary!$B441, '外部インタフェース一覧(計算用)'!$C$5:$C$60, 0), 1), $B441)</f>
        <v>口腔衛生管理情報</v>
      </c>
      <c r="L441" s="56">
        <f t="shared" si="48"/>
        <v>79</v>
      </c>
      <c r="M441" s="56" t="str">
        <f t="shared" si="45"/>
        <v>is_oral_management_01_01</v>
      </c>
      <c r="N441" s="33" t="str">
        <f t="shared" si="46"/>
        <v>歯科衛生士が実施した口腔ケアの内容及び介護職員への具体的な技術的助言及び指導の内容の要点（1回目）　口腔衛生等の管理　口腔の清掃</v>
      </c>
      <c r="O441" s="33" t="str">
        <f t="shared" si="47"/>
        <v>口腔衛生等の管理　口腔清掃</v>
      </c>
    </row>
    <row r="442" spans="1:15" ht="93.75" hidden="1">
      <c r="A442" s="56">
        <v>440</v>
      </c>
      <c r="B442" s="56" t="s">
        <v>847</v>
      </c>
      <c r="C442" s="56">
        <v>80</v>
      </c>
      <c r="D442" s="33" t="s">
        <v>986</v>
      </c>
      <c r="E442" s="134" t="s">
        <v>987</v>
      </c>
      <c r="F442" s="56" t="str">
        <f>VLOOKUP($B442, '外部インタフェース一覧(計算用)'!$C:$G, 2, FALSE)</f>
        <v>old</v>
      </c>
      <c r="G442" s="56" t="str">
        <f>VLOOKUP($B442, '外部インタフェース一覧(計算用)'!$C:$G, 5, FALSE)</f>
        <v>ORAL_HYGIENE_MANAGEMENT_ADDITION_2024_FORM_0210_2021</v>
      </c>
      <c r="H442" s="56" t="str">
        <f t="shared" si="42"/>
        <v>ORAL_HYGIENE_MANAGEMENT_ADDITION_2024_FORM_0210_2021_is_oral_management_01_02_old</v>
      </c>
      <c r="I442" s="134" t="str">
        <f t="shared" si="43"/>
        <v>口腔衛生等の管理　口腔清掃に関する指導</v>
      </c>
      <c r="J442" s="56" t="str">
        <f t="shared" si="44"/>
        <v>名称変更</v>
      </c>
      <c r="K442" s="56" t="str">
        <f>IF($F442="old", INDEX('外部インタフェース一覧(計算用)'!$B$5:$C$60, MATCH(summary!$B442, '外部インタフェース一覧(計算用)'!$C$5:$C$60, 0), 1), $B442)</f>
        <v>口腔衛生管理情報</v>
      </c>
      <c r="L442" s="56">
        <f t="shared" si="48"/>
        <v>80</v>
      </c>
      <c r="M442" s="56" t="str">
        <f t="shared" si="45"/>
        <v>is_oral_management_01_02</v>
      </c>
      <c r="N442" s="33" t="str">
        <f t="shared" si="46"/>
        <v>歯科衛生士が実施した口腔ケアの内容及び介護職員への具体的な技術的助言及び指導の内容の要点（1回目）　口腔衛生等の管理　口腔の清掃に関する指導</v>
      </c>
      <c r="O442" s="33" t="str">
        <f t="shared" si="47"/>
        <v>口腔衛生等の管理　口腔清掃に関する指導</v>
      </c>
    </row>
    <row r="443" spans="1:15" ht="75" hidden="1">
      <c r="A443" s="56">
        <v>441</v>
      </c>
      <c r="B443" s="56" t="s">
        <v>847</v>
      </c>
      <c r="C443" s="56">
        <v>81</v>
      </c>
      <c r="D443" s="33" t="s">
        <v>988</v>
      </c>
      <c r="E443" s="134" t="s">
        <v>989</v>
      </c>
      <c r="F443" s="56" t="str">
        <f>VLOOKUP($B443, '外部インタフェース一覧(計算用)'!$C:$G, 2, FALSE)</f>
        <v>old</v>
      </c>
      <c r="G443" s="56" t="str">
        <f>VLOOKUP($B443, '外部インタフェース一覧(計算用)'!$C:$G, 5, FALSE)</f>
        <v>ORAL_HYGIENE_MANAGEMENT_ADDITION_2024_FORM_0210_2021</v>
      </c>
      <c r="H443" s="56" t="str">
        <f t="shared" si="42"/>
        <v>ORAL_HYGIENE_MANAGEMENT_ADDITION_2024_FORM_0210_2021_is_oral_management_01_03_old</v>
      </c>
      <c r="I443" s="134" t="str">
        <f t="shared" si="43"/>
        <v>口腔衛生等の管理　義歯の清掃</v>
      </c>
      <c r="J443" s="56" t="str">
        <f t="shared" si="44"/>
        <v>名称変更</v>
      </c>
      <c r="K443" s="56" t="str">
        <f>IF($F443="old", INDEX('外部インタフェース一覧(計算用)'!$B$5:$C$60, MATCH(summary!$B443, '外部インタフェース一覧(計算用)'!$C$5:$C$60, 0), 1), $B443)</f>
        <v>口腔衛生管理情報</v>
      </c>
      <c r="L443" s="56">
        <f t="shared" si="48"/>
        <v>81</v>
      </c>
      <c r="M443" s="56" t="str">
        <f t="shared" si="45"/>
        <v>is_oral_management_01_03</v>
      </c>
      <c r="N443" s="33" t="str">
        <f t="shared" si="46"/>
        <v>歯科衛生士が実施した口腔ケアの内容及び介護職員への具体的な技術的助言及び指導の内容の要点（1回目）　口腔衛生等の管理　義歯の清掃</v>
      </c>
      <c r="O443" s="33" t="str">
        <f t="shared" si="47"/>
        <v>口腔衛生等の管理　義歯の清掃</v>
      </c>
    </row>
    <row r="444" spans="1:15" ht="93.75" hidden="1">
      <c r="A444" s="56">
        <v>442</v>
      </c>
      <c r="B444" s="56" t="s">
        <v>847</v>
      </c>
      <c r="C444" s="56">
        <v>82</v>
      </c>
      <c r="D444" s="33" t="s">
        <v>990</v>
      </c>
      <c r="E444" s="134" t="s">
        <v>991</v>
      </c>
      <c r="F444" s="56" t="str">
        <f>VLOOKUP($B444, '外部インタフェース一覧(計算用)'!$C:$G, 2, FALSE)</f>
        <v>old</v>
      </c>
      <c r="G444" s="56" t="str">
        <f>VLOOKUP($B444, '外部インタフェース一覧(計算用)'!$C:$G, 5, FALSE)</f>
        <v>ORAL_HYGIENE_MANAGEMENT_ADDITION_2024_FORM_0210_2021</v>
      </c>
      <c r="H444" s="56" t="str">
        <f t="shared" si="42"/>
        <v>ORAL_HYGIENE_MANAGEMENT_ADDITION_2024_FORM_0210_2021_is_oral_management_01_04_old</v>
      </c>
      <c r="I444" s="134" t="str">
        <f t="shared" si="43"/>
        <v>口腔衛生等の管理　義歯の清掃に関する指導</v>
      </c>
      <c r="J444" s="56" t="str">
        <f t="shared" si="44"/>
        <v>名称変更</v>
      </c>
      <c r="K444" s="56" t="str">
        <f>IF($F444="old", INDEX('外部インタフェース一覧(計算用)'!$B$5:$C$60, MATCH(summary!$B444, '外部インタフェース一覧(計算用)'!$C$5:$C$60, 0), 1), $B444)</f>
        <v>口腔衛生管理情報</v>
      </c>
      <c r="L444" s="56">
        <f t="shared" si="48"/>
        <v>82</v>
      </c>
      <c r="M444" s="56" t="str">
        <f t="shared" si="45"/>
        <v>is_oral_management_01_04</v>
      </c>
      <c r="N444" s="33" t="str">
        <f t="shared" si="46"/>
        <v>歯科衛生士が実施した口腔ケアの内容及び介護職員への具体的な技術的助言及び指導の内容の要点（1回目）　口腔衛生等の管理　義歯の清掃に関する指導</v>
      </c>
      <c r="O444" s="33" t="str">
        <f t="shared" si="47"/>
        <v>口腔衛生等の管理　義歯の清掃に関する指導</v>
      </c>
    </row>
    <row r="445" spans="1:15" ht="93.75" hidden="1">
      <c r="A445" s="56">
        <v>443</v>
      </c>
      <c r="B445" s="56" t="s">
        <v>847</v>
      </c>
      <c r="C445" s="56">
        <v>83</v>
      </c>
      <c r="D445" s="33" t="s">
        <v>992</v>
      </c>
      <c r="E445" s="134" t="s">
        <v>993</v>
      </c>
      <c r="F445" s="56" t="str">
        <f>VLOOKUP($B445, '外部インタフェース一覧(計算用)'!$C:$G, 2, FALSE)</f>
        <v>old</v>
      </c>
      <c r="G445" s="56" t="str">
        <f>VLOOKUP($B445, '外部インタフェース一覧(計算用)'!$C:$G, 5, FALSE)</f>
        <v>ORAL_HYGIENE_MANAGEMENT_ADDITION_2024_FORM_0210_2021</v>
      </c>
      <c r="H445" s="56" t="str">
        <f t="shared" si="42"/>
        <v>ORAL_HYGIENE_MANAGEMENT_ADDITION_2024_FORM_0210_2021_is_oral_management_01_05_old</v>
      </c>
      <c r="I445" s="134" t="str">
        <f t="shared" si="43"/>
        <v>口腔衛生等の管理　摂食嚥下等の口腔機能に関する指導</v>
      </c>
      <c r="J445" s="56" t="str">
        <f t="shared" si="44"/>
        <v>名称変更</v>
      </c>
      <c r="K445" s="56" t="str">
        <f>IF($F445="old", INDEX('外部インタフェース一覧(計算用)'!$B$5:$C$60, MATCH(summary!$B445, '外部インタフェース一覧(計算用)'!$C$5:$C$60, 0), 1), $B445)</f>
        <v>口腔衛生管理情報</v>
      </c>
      <c r="L445" s="56">
        <f t="shared" si="48"/>
        <v>83</v>
      </c>
      <c r="M445" s="56" t="str">
        <f t="shared" si="45"/>
        <v>is_oral_management_01_05</v>
      </c>
      <c r="N445" s="33" t="str">
        <f t="shared" si="46"/>
        <v>歯科衛生士が実施した口腔ケアの内容及び介護職員への具体的な技術的助言及び指導の内容の要点（1回目）　口腔衛生等の管理　摂食・嚥下等の口腔機能に関する指導</v>
      </c>
      <c r="O445" s="33" t="str">
        <f t="shared" si="47"/>
        <v>口腔衛生等の管理　摂食嚥下等の口腔機能に関する指導</v>
      </c>
    </row>
    <row r="446" spans="1:15" ht="93.75" hidden="1">
      <c r="A446" s="56">
        <v>444</v>
      </c>
      <c r="B446" s="56" t="s">
        <v>847</v>
      </c>
      <c r="C446" s="56">
        <v>84</v>
      </c>
      <c r="D446" s="33" t="s">
        <v>994</v>
      </c>
      <c r="E446" s="134" t="s">
        <v>995</v>
      </c>
      <c r="F446" s="56" t="str">
        <f>VLOOKUP($B446, '外部インタフェース一覧(計算用)'!$C:$G, 2, FALSE)</f>
        <v>old</v>
      </c>
      <c r="G446" s="56" t="str">
        <f>VLOOKUP($B446, '外部インタフェース一覧(計算用)'!$C:$G, 5, FALSE)</f>
        <v>ORAL_HYGIENE_MANAGEMENT_ADDITION_2024_FORM_0210_2021</v>
      </c>
      <c r="H446" s="56" t="str">
        <f t="shared" si="42"/>
        <v>ORAL_HYGIENE_MANAGEMENT_ADDITION_2024_FORM_0210_2021_is_oral_management_01_06_old</v>
      </c>
      <c r="I446" s="134" t="str">
        <f t="shared" si="43"/>
        <v>口腔衛生等の管理　誤嚥性肺炎の予防に関する指導</v>
      </c>
      <c r="J446" s="56" t="str">
        <f t="shared" si="44"/>
        <v>名称変更</v>
      </c>
      <c r="K446" s="56" t="str">
        <f>IF($F446="old", INDEX('外部インタフェース一覧(計算用)'!$B$5:$C$60, MATCH(summary!$B446, '外部インタフェース一覧(計算用)'!$C$5:$C$60, 0), 1), $B446)</f>
        <v>口腔衛生管理情報</v>
      </c>
      <c r="L446" s="56">
        <f t="shared" si="48"/>
        <v>84</v>
      </c>
      <c r="M446" s="56" t="str">
        <f t="shared" si="45"/>
        <v>is_oral_management_01_06</v>
      </c>
      <c r="N446" s="33" t="str">
        <f t="shared" si="46"/>
        <v>歯科衛生士が実施した口腔ケアの内容及び介護職員への具体的な技術的助言及び指導の内容の要点（1回目）　口腔衛生等の管理　誤嚥性肺炎の予防に関する指導</v>
      </c>
      <c r="O446" s="33" t="str">
        <f t="shared" si="47"/>
        <v>口腔衛生等の管理　誤嚥性肺炎の予防に関する指導</v>
      </c>
    </row>
    <row r="447" spans="1:15" ht="75" hidden="1">
      <c r="A447" s="56">
        <v>445</v>
      </c>
      <c r="B447" s="56" t="s">
        <v>847</v>
      </c>
      <c r="C447" s="56">
        <v>85</v>
      </c>
      <c r="D447" s="33" t="s">
        <v>996</v>
      </c>
      <c r="E447" s="134" t="s">
        <v>997</v>
      </c>
      <c r="F447" s="56" t="str">
        <f>VLOOKUP($B447, '外部インタフェース一覧(計算用)'!$C:$G, 2, FALSE)</f>
        <v>old</v>
      </c>
      <c r="G447" s="56" t="str">
        <f>VLOOKUP($B447, '外部インタフェース一覧(計算用)'!$C:$G, 5, FALSE)</f>
        <v>ORAL_HYGIENE_MANAGEMENT_ADDITION_2024_FORM_0210_2021</v>
      </c>
      <c r="H447" s="56" t="str">
        <f t="shared" si="42"/>
        <v>ORAL_HYGIENE_MANAGEMENT_ADDITION_2024_FORM_0210_2021_is_oral_care_01_other_old</v>
      </c>
      <c r="I447" s="134" t="str">
        <f t="shared" si="43"/>
        <v>口腔衛生等の管理　その他</v>
      </c>
      <c r="J447" s="56" t="str">
        <f t="shared" si="44"/>
        <v>名称変更</v>
      </c>
      <c r="K447" s="56" t="str">
        <f>IF($F447="old", INDEX('外部インタフェース一覧(計算用)'!$B$5:$C$60, MATCH(summary!$B447, '外部インタフェース一覧(計算用)'!$C$5:$C$60, 0), 1), $B447)</f>
        <v>口腔衛生管理情報</v>
      </c>
      <c r="L447" s="56">
        <f t="shared" si="48"/>
        <v>85</v>
      </c>
      <c r="M447" s="56" t="str">
        <f t="shared" si="45"/>
        <v>is_oral_care_01_other</v>
      </c>
      <c r="N447" s="33" t="str">
        <f t="shared" si="46"/>
        <v>歯科衛生士が実施した口腔ケアの内容及び介護職員への具体的な技術的助言及び指導の内容の要点（1回目）　口腔衛生等の管理　その他</v>
      </c>
      <c r="O447" s="33" t="str">
        <f t="shared" si="47"/>
        <v>口腔衛生等の管理　その他</v>
      </c>
    </row>
    <row r="448" spans="1:15" ht="75" hidden="1">
      <c r="A448" s="56">
        <v>446</v>
      </c>
      <c r="B448" s="56" t="s">
        <v>847</v>
      </c>
      <c r="C448" s="56">
        <v>86</v>
      </c>
      <c r="D448" s="33" t="s">
        <v>998</v>
      </c>
      <c r="E448" s="134" t="s">
        <v>999</v>
      </c>
      <c r="F448" s="56" t="str">
        <f>VLOOKUP($B448, '外部インタフェース一覧(計算用)'!$C:$G, 2, FALSE)</f>
        <v>old</v>
      </c>
      <c r="G448" s="56" t="str">
        <f>VLOOKUP($B448, '外部インタフェース一覧(計算用)'!$C:$G, 5, FALSE)</f>
        <v>ORAL_HYGIENE_MANAGEMENT_ADDITION_2024_FORM_0210_2021</v>
      </c>
      <c r="H448" s="56" t="str">
        <f t="shared" si="42"/>
        <v>ORAL_HYGIENE_MANAGEMENT_ADDITION_2024_FORM_0210_2021_is_oral_care_01_other_contents_old</v>
      </c>
      <c r="I448" s="134" t="str">
        <f t="shared" si="43"/>
        <v>口腔衛生等の管理　その他（内容）</v>
      </c>
      <c r="J448" s="56" t="str">
        <f t="shared" si="44"/>
        <v>名称変更</v>
      </c>
      <c r="K448" s="56" t="str">
        <f>IF($F448="old", INDEX('外部インタフェース一覧(計算用)'!$B$5:$C$60, MATCH(summary!$B448, '外部インタフェース一覧(計算用)'!$C$5:$C$60, 0), 1), $B448)</f>
        <v>口腔衛生管理情報</v>
      </c>
      <c r="L448" s="56">
        <f t="shared" si="48"/>
        <v>86</v>
      </c>
      <c r="M448" s="56" t="str">
        <f t="shared" si="45"/>
        <v>is_oral_care_01_other_contents</v>
      </c>
      <c r="N448" s="33" t="str">
        <f t="shared" si="46"/>
        <v>歯科衛生士が実施した口腔ケアの内容及び介護職員への具体的な技術的助言及び指導の内容の要点（1回目）　口腔衛生等の管理　その他（具体的に）</v>
      </c>
      <c r="O448" s="33" t="str">
        <f t="shared" si="47"/>
        <v>口腔衛生等の管理　その他（内容）</v>
      </c>
    </row>
    <row r="449" spans="1:15" ht="93.75" hidden="1">
      <c r="A449" s="56">
        <v>447</v>
      </c>
      <c r="B449" s="56" t="s">
        <v>847</v>
      </c>
      <c r="C449" s="56">
        <v>87</v>
      </c>
      <c r="D449" s="33" t="s">
        <v>1000</v>
      </c>
      <c r="E449" s="134" t="s">
        <v>1001</v>
      </c>
      <c r="F449" s="56" t="str">
        <f>VLOOKUP($B449, '外部インタフェース一覧(計算用)'!$C:$G, 2, FALSE)</f>
        <v>old</v>
      </c>
      <c r="G449" s="56" t="str">
        <f>VLOOKUP($B449, '外部インタフェース一覧(計算用)'!$C:$G, 5, FALSE)</f>
        <v>ORAL_HYGIENE_MANAGEMENT_ADDITION_2024_FORM_0210_2021</v>
      </c>
      <c r="H449" s="56" t="str">
        <f t="shared" si="42"/>
        <v>ORAL_HYGIENE_MANAGEMENT_ADDITION_2024_FORM_0210_2021_is_oral_care_support_01_01_old</v>
      </c>
      <c r="I449" s="134" t="str">
        <f t="shared" si="43"/>
        <v>介護職員への技術的助言等の内容　入所者のリスクに応じた口腔清掃等の実施　</v>
      </c>
      <c r="J449" s="56" t="str">
        <f t="shared" si="44"/>
        <v>名称変更</v>
      </c>
      <c r="K449" s="56" t="str">
        <f>IF($F449="old", INDEX('外部インタフェース一覧(計算用)'!$B$5:$C$60, MATCH(summary!$B449, '外部インタフェース一覧(計算用)'!$C$5:$C$60, 0), 1), $B449)</f>
        <v>口腔衛生管理情報</v>
      </c>
      <c r="L449" s="56">
        <f t="shared" si="48"/>
        <v>87</v>
      </c>
      <c r="M449" s="56" t="str">
        <f t="shared" si="45"/>
        <v>is_oral_care_support_01_01</v>
      </c>
      <c r="N449" s="33" t="str">
        <f t="shared" si="46"/>
        <v>歯科衛生士が実施した口腔ケアの内容及び介護職員への具体的な技術的助言及び指導の内容の要点（1回目）　介護職員への技術的助言等の内容　入所者のリスクに応じた口腔清掃等の実施　</v>
      </c>
      <c r="O449" s="33" t="str">
        <f t="shared" si="47"/>
        <v>介護職員への技術的助言等の内容　入所者のリスクに応じた口腔清掃等の実施　</v>
      </c>
    </row>
    <row r="450" spans="1:15" ht="112.5" hidden="1">
      <c r="A450" s="56">
        <v>448</v>
      </c>
      <c r="B450" s="56" t="s">
        <v>847</v>
      </c>
      <c r="C450" s="56">
        <v>88</v>
      </c>
      <c r="D450" s="33" t="s">
        <v>1002</v>
      </c>
      <c r="E450" s="134" t="s">
        <v>1003</v>
      </c>
      <c r="F450" s="56" t="str">
        <f>VLOOKUP($B450, '外部インタフェース一覧(計算用)'!$C:$G, 2, FALSE)</f>
        <v>old</v>
      </c>
      <c r="G450" s="56" t="str">
        <f>VLOOKUP($B450, '外部インタフェース一覧(計算用)'!$C:$G, 5, FALSE)</f>
        <v>ORAL_HYGIENE_MANAGEMENT_ADDITION_2024_FORM_0210_2021</v>
      </c>
      <c r="H450" s="56" t="str">
        <f t="shared" si="42"/>
        <v>ORAL_HYGIENE_MANAGEMENT_ADDITION_2024_FORM_0210_2021_is_oral_care_support_01_02_old</v>
      </c>
      <c r="I450" s="134" t="str">
        <f t="shared" si="43"/>
        <v>介護職員への技術的助言等の内容　口腔清掃にかかる知識、技術の習得の必要性</v>
      </c>
      <c r="J450" s="56" t="str">
        <f t="shared" si="44"/>
        <v>名称変更</v>
      </c>
      <c r="K450" s="56" t="str">
        <f>IF($F450="old", INDEX('外部インタフェース一覧(計算用)'!$B$5:$C$60, MATCH(summary!$B450, '外部インタフェース一覧(計算用)'!$C$5:$C$60, 0), 1), $B450)</f>
        <v>口腔衛生管理情報</v>
      </c>
      <c r="L450" s="56">
        <f t="shared" si="48"/>
        <v>88</v>
      </c>
      <c r="M450" s="56" t="str">
        <f t="shared" si="45"/>
        <v>is_oral_care_support_01_02</v>
      </c>
      <c r="N450" s="33" t="str">
        <f t="shared" si="46"/>
        <v>歯科衛生士が実施した口腔ケアの内容及び介護職員への具体的な技術的助言及び指導の内容の要点（1回目）　介護職員への技術的助言等の内容　口腔清掃にかかる知識、技術の習得の必要性</v>
      </c>
      <c r="O450" s="33" t="str">
        <f t="shared" si="47"/>
        <v>介護職員への技術的助言等の内容　口腔清掃にかかる知識、技術の習得の必要性</v>
      </c>
    </row>
    <row r="451" spans="1:15" ht="93.75" hidden="1">
      <c r="A451" s="56">
        <v>449</v>
      </c>
      <c r="B451" s="56" t="s">
        <v>847</v>
      </c>
      <c r="C451" s="56">
        <v>89</v>
      </c>
      <c r="D451" s="33" t="s">
        <v>1004</v>
      </c>
      <c r="E451" s="134" t="s">
        <v>1005</v>
      </c>
      <c r="F451" s="56" t="str">
        <f>VLOOKUP($B451, '外部インタフェース一覧(計算用)'!$C:$G, 2, FALSE)</f>
        <v>old</v>
      </c>
      <c r="G451" s="56" t="str">
        <f>VLOOKUP($B451, '外部インタフェース一覧(計算用)'!$C:$G, 5, FALSE)</f>
        <v>ORAL_HYGIENE_MANAGEMENT_ADDITION_2024_FORM_0210_2021</v>
      </c>
      <c r="H451" s="56" t="str">
        <f t="shared" ref="H451:H514" si="49">G451&amp;"_"&amp;D451&amp;"_"&amp;F451</f>
        <v>ORAL_HYGIENE_MANAGEMENT_ADDITION_2024_FORM_0210_2021_is_oral_care_support_01_03_old</v>
      </c>
      <c r="I451" s="134" t="str">
        <f t="shared" ref="I451:I514" si="50">IFERROR(INDEX($E:$H, MATCH(LEFT($H451, LEN($H451)-4)&amp;"_new", $H:$H, 0), 1), IF(F451="old", "削除", "追加"))</f>
        <v>介護職員への技術的助言等の内容　摂食嚥下等の口腔機能の改善のための取組の実施</v>
      </c>
      <c r="J451" s="56" t="str">
        <f t="shared" ref="J451:J514" si="51">IF(E451=I451, "一致", "名称変更")</f>
        <v>名称変更</v>
      </c>
      <c r="K451" s="56" t="str">
        <f>IF($F451="old", INDEX('外部インタフェース一覧(計算用)'!$B$5:$C$60, MATCH(summary!$B451, '外部インタフェース一覧(計算用)'!$C$5:$C$60, 0), 1), $B451)</f>
        <v>口腔衛生管理情報</v>
      </c>
      <c r="L451" s="56">
        <f t="shared" si="48"/>
        <v>89</v>
      </c>
      <c r="M451" s="56" t="str">
        <f t="shared" ref="M451:M514" si="52">$D451</f>
        <v>is_oral_care_support_01_03</v>
      </c>
      <c r="N451" s="33" t="str">
        <f t="shared" ref="N451:N514" si="53">IF($F451="old", $E451, $I451)</f>
        <v>歯科衛生士が実施した口腔ケアの内容及び介護職員への具体的な技術的助言及び指導の内容の要点（1回目）　介護職員への技術的助言等の内容　食事の状態、食形態等の確認</v>
      </c>
      <c r="O451" s="33" t="str">
        <f t="shared" ref="O451:O514" si="54">IF($F451="old", $I451, $E451)</f>
        <v>介護職員への技術的助言等の内容　摂食嚥下等の口腔機能の改善のための取組の実施</v>
      </c>
    </row>
    <row r="452" spans="1:15" ht="93.75" hidden="1">
      <c r="A452" s="56">
        <v>450</v>
      </c>
      <c r="B452" s="56" t="s">
        <v>847</v>
      </c>
      <c r="C452" s="56">
        <v>90</v>
      </c>
      <c r="D452" s="33" t="s">
        <v>1006</v>
      </c>
      <c r="E452" s="134" t="s">
        <v>1007</v>
      </c>
      <c r="F452" s="56" t="str">
        <f>VLOOKUP($B452, '外部インタフェース一覧(計算用)'!$C:$G, 2, FALSE)</f>
        <v>old</v>
      </c>
      <c r="G452" s="56" t="str">
        <f>VLOOKUP($B452, '外部インタフェース一覧(計算用)'!$C:$G, 5, FALSE)</f>
        <v>ORAL_HYGIENE_MANAGEMENT_ADDITION_2024_FORM_0210_2021</v>
      </c>
      <c r="H452" s="56" t="str">
        <f t="shared" si="49"/>
        <v>ORAL_HYGIENE_MANAGEMENT_ADDITION_2024_FORM_0210_2021_is_oral_care_support_01_04_old</v>
      </c>
      <c r="I452" s="134" t="str">
        <f t="shared" si="50"/>
        <v>介護職員への技術的助言等の内容　食事の状態、食形態等の確認検討の必要性</v>
      </c>
      <c r="J452" s="56" t="str">
        <f t="shared" si="51"/>
        <v>名称変更</v>
      </c>
      <c r="K452" s="56" t="str">
        <f>IF($F452="old", INDEX('外部インタフェース一覧(計算用)'!$B$5:$C$60, MATCH(summary!$B452, '外部インタフェース一覧(計算用)'!$C$5:$C$60, 0), 1), $B452)</f>
        <v>口腔衛生管理情報</v>
      </c>
      <c r="L452" s="56">
        <f t="shared" ref="L452:L515" si="55">C452</f>
        <v>90</v>
      </c>
      <c r="M452" s="56" t="str">
        <f t="shared" si="52"/>
        <v>is_oral_care_support_01_04</v>
      </c>
      <c r="N452" s="33" t="str">
        <f t="shared" si="53"/>
        <v>歯科衛生士が実施した口腔ケアの内容及び介護職員への具体的な技術的助言及び指導の内容の要点（1回目）　介護職員への技術的助言等の内容　現在の取組の継続</v>
      </c>
      <c r="O452" s="33" t="str">
        <f t="shared" si="54"/>
        <v>介護職員への技術的助言等の内容　食事の状態、食形態等の確認検討の必要性</v>
      </c>
    </row>
    <row r="453" spans="1:15" ht="93.75" hidden="1">
      <c r="A453" s="56">
        <v>451</v>
      </c>
      <c r="B453" s="56" t="s">
        <v>847</v>
      </c>
      <c r="C453" s="56">
        <v>91</v>
      </c>
      <c r="D453" s="33" t="s">
        <v>1008</v>
      </c>
      <c r="E453" s="134" t="s">
        <v>1009</v>
      </c>
      <c r="F453" s="56" t="str">
        <f>VLOOKUP($B453, '外部インタフェース一覧(計算用)'!$C:$G, 2, FALSE)</f>
        <v>old</v>
      </c>
      <c r="G453" s="56" t="str">
        <f>VLOOKUP($B453, '外部インタフェース一覧(計算用)'!$C:$G, 5, FALSE)</f>
        <v>ORAL_HYGIENE_MANAGEMENT_ADDITION_2024_FORM_0210_2021</v>
      </c>
      <c r="H453" s="56" t="str">
        <f t="shared" si="49"/>
        <v>ORAL_HYGIENE_MANAGEMENT_ADDITION_2024_FORM_0210_2021_is_oral_care_support_01_other_old</v>
      </c>
      <c r="I453" s="134" t="str">
        <f t="shared" si="50"/>
        <v>介護職員への技術的助言等の内容　その他</v>
      </c>
      <c r="J453" s="56" t="str">
        <f t="shared" si="51"/>
        <v>名称変更</v>
      </c>
      <c r="K453" s="56" t="str">
        <f>IF($F453="old", INDEX('外部インタフェース一覧(計算用)'!$B$5:$C$60, MATCH(summary!$B453, '外部インタフェース一覧(計算用)'!$C$5:$C$60, 0), 1), $B453)</f>
        <v>口腔衛生管理情報</v>
      </c>
      <c r="L453" s="56">
        <f t="shared" si="55"/>
        <v>91</v>
      </c>
      <c r="M453" s="56" t="str">
        <f t="shared" si="52"/>
        <v>is_oral_care_support_01_other</v>
      </c>
      <c r="N453" s="33" t="str">
        <f t="shared" si="53"/>
        <v>歯科衛生士が実施した口腔ケアの内容及び介護職員への具体的な技術的助言及び指導の内容の要点（1回目）　介護職員への技術的助言等の内容　その他</v>
      </c>
      <c r="O453" s="33" t="str">
        <f t="shared" si="54"/>
        <v>介護職員への技術的助言等の内容　その他</v>
      </c>
    </row>
    <row r="454" spans="1:15" ht="93.75" hidden="1">
      <c r="A454" s="56">
        <v>452</v>
      </c>
      <c r="B454" s="56" t="s">
        <v>847</v>
      </c>
      <c r="C454" s="56">
        <v>92</v>
      </c>
      <c r="D454" s="33" t="s">
        <v>1010</v>
      </c>
      <c r="E454" s="134" t="s">
        <v>1011</v>
      </c>
      <c r="F454" s="56" t="str">
        <f>VLOOKUP($B454, '外部インタフェース一覧(計算用)'!$C:$G, 2, FALSE)</f>
        <v>old</v>
      </c>
      <c r="G454" s="56" t="str">
        <f>VLOOKUP($B454, '外部インタフェース一覧(計算用)'!$C:$G, 5, FALSE)</f>
        <v>ORAL_HYGIENE_MANAGEMENT_ADDITION_2024_FORM_0210_2021</v>
      </c>
      <c r="H454" s="56" t="str">
        <f t="shared" si="49"/>
        <v>ORAL_HYGIENE_MANAGEMENT_ADDITION_2024_FORM_0210_2021_is_oral_care_support_01_other_contents_old</v>
      </c>
      <c r="I454" s="134" t="str">
        <f t="shared" si="50"/>
        <v>介護職員への技術的助言等の内容　その他（内容）</v>
      </c>
      <c r="J454" s="56" t="str">
        <f t="shared" si="51"/>
        <v>名称変更</v>
      </c>
      <c r="K454" s="56" t="str">
        <f>IF($F454="old", INDEX('外部インタフェース一覧(計算用)'!$B$5:$C$60, MATCH(summary!$B454, '外部インタフェース一覧(計算用)'!$C$5:$C$60, 0), 1), $B454)</f>
        <v>口腔衛生管理情報</v>
      </c>
      <c r="L454" s="56">
        <f t="shared" si="55"/>
        <v>92</v>
      </c>
      <c r="M454" s="56" t="str">
        <f t="shared" si="52"/>
        <v>is_oral_care_support_01_other_contents</v>
      </c>
      <c r="N454" s="33" t="str">
        <f t="shared" si="53"/>
        <v>歯科衛生士が実施した口腔ケアの内容及び介護職員への具体的な技術的助言及び指導の内容の要点（1回目）　介護職員への技術的助言等の内容　その他（具体的に）</v>
      </c>
      <c r="O454" s="33" t="str">
        <f t="shared" si="54"/>
        <v>介護職員への技術的助言等の内容　その他（内容）</v>
      </c>
    </row>
    <row r="455" spans="1:15" ht="75" hidden="1">
      <c r="A455" s="56">
        <v>453</v>
      </c>
      <c r="B455" s="56" t="s">
        <v>847</v>
      </c>
      <c r="C455" s="56">
        <v>93</v>
      </c>
      <c r="D455" s="33" t="s">
        <v>1012</v>
      </c>
      <c r="E455" s="134" t="s">
        <v>1013</v>
      </c>
      <c r="F455" s="56" t="str">
        <f>VLOOKUP($B455, '外部インタフェース一覧(計算用)'!$C:$G, 2, FALSE)</f>
        <v>old</v>
      </c>
      <c r="G455" s="56" t="str">
        <f>VLOOKUP($B455, '外部インタフェース一覧(計算用)'!$C:$G, 5, FALSE)</f>
        <v>ORAL_HYGIENE_MANAGEMENT_ADDITION_2024_FORM_0210_2021</v>
      </c>
      <c r="H455" s="56" t="str">
        <f t="shared" si="49"/>
        <v>ORAL_HYGIENE_MANAGEMENT_ADDITION_2024_FORM_0210_2021_oral_care_filing_date_02_old</v>
      </c>
      <c r="I455" s="134" t="str">
        <f t="shared" si="50"/>
        <v>削除</v>
      </c>
      <c r="J455" s="56" t="str">
        <f t="shared" si="51"/>
        <v>名称変更</v>
      </c>
      <c r="K455" s="56" t="str">
        <f>IF($F455="old", INDEX('外部インタフェース一覧(計算用)'!$B$5:$C$60, MATCH(summary!$B455, '外部インタフェース一覧(計算用)'!$C$5:$C$60, 0), 1), $B455)</f>
        <v>口腔衛生管理情報</v>
      </c>
      <c r="L455" s="56">
        <f t="shared" si="55"/>
        <v>93</v>
      </c>
      <c r="M455" s="56" t="str">
        <f t="shared" si="52"/>
        <v>oral_care_filing_date_02</v>
      </c>
      <c r="N455" s="33" t="str">
        <f t="shared" si="53"/>
        <v>歯科衛生士が実施した口腔ケアの内容及び介護職員への具体的な技術的助言及び指導の内容の要点（2回目）　記入日</v>
      </c>
      <c r="O455" s="33" t="str">
        <f t="shared" si="54"/>
        <v>削除</v>
      </c>
    </row>
    <row r="456" spans="1:15" ht="75" hidden="1">
      <c r="A456" s="56">
        <v>454</v>
      </c>
      <c r="B456" s="56" t="s">
        <v>847</v>
      </c>
      <c r="C456" s="56">
        <v>94</v>
      </c>
      <c r="D456" s="33" t="s">
        <v>1014</v>
      </c>
      <c r="E456" s="134" t="s">
        <v>1015</v>
      </c>
      <c r="F456" s="56" t="str">
        <f>VLOOKUP($B456, '外部インタフェース一覧(計算用)'!$C:$G, 2, FALSE)</f>
        <v>old</v>
      </c>
      <c r="G456" s="56" t="str">
        <f>VLOOKUP($B456, '外部インタフェース一覧(計算用)'!$C:$G, 5, FALSE)</f>
        <v>ORAL_HYGIENE_MANAGEMENT_ADDITION_2024_FORM_0210_2021</v>
      </c>
      <c r="H456" s="56" t="str">
        <f t="shared" si="49"/>
        <v>ORAL_HYGIENE_MANAGEMENT_ADDITION_2024_FORM_0210_2021_oral_care_record_staff_job_category_02_old</v>
      </c>
      <c r="I456" s="134" t="str">
        <f t="shared" si="50"/>
        <v>削除</v>
      </c>
      <c r="J456" s="56" t="str">
        <f t="shared" si="51"/>
        <v>名称変更</v>
      </c>
      <c r="K456" s="56" t="str">
        <f>IF($F456="old", INDEX('外部インタフェース一覧(計算用)'!$B$5:$C$60, MATCH(summary!$B456, '外部インタフェース一覧(計算用)'!$C$5:$C$60, 0), 1), $B456)</f>
        <v>口腔衛生管理情報</v>
      </c>
      <c r="L456" s="56">
        <f t="shared" si="55"/>
        <v>94</v>
      </c>
      <c r="M456" s="56" t="str">
        <f t="shared" si="52"/>
        <v>oral_care_record_staff_job_category_02</v>
      </c>
      <c r="N456" s="33" t="str">
        <f t="shared" si="53"/>
        <v>歯科衛生士が実施した口腔ケアの内容及び介護職員への具体的な技術的助言及び指導の内容の要点（2回目）　記入者職員職種</v>
      </c>
      <c r="O456" s="33" t="str">
        <f t="shared" si="54"/>
        <v>削除</v>
      </c>
    </row>
    <row r="457" spans="1:15" ht="75" hidden="1">
      <c r="A457" s="56">
        <v>455</v>
      </c>
      <c r="B457" s="56" t="s">
        <v>847</v>
      </c>
      <c r="C457" s="56">
        <v>95</v>
      </c>
      <c r="D457" s="33" t="s">
        <v>1016</v>
      </c>
      <c r="E457" s="134" t="s">
        <v>1017</v>
      </c>
      <c r="F457" s="56" t="str">
        <f>VLOOKUP($B457, '外部インタフェース一覧(計算用)'!$C:$G, 2, FALSE)</f>
        <v>old</v>
      </c>
      <c r="G457" s="56" t="str">
        <f>VLOOKUP($B457, '外部インタフェース一覧(計算用)'!$C:$G, 5, FALSE)</f>
        <v>ORAL_HYGIENE_MANAGEMENT_ADDITION_2024_FORM_0210_2021</v>
      </c>
      <c r="H457" s="56" t="str">
        <f t="shared" si="49"/>
        <v>ORAL_HYGIENE_MANAGEMENT_ADDITION_2024_FORM_0210_2021_oral_care_filing_staff_02_old</v>
      </c>
      <c r="I457" s="134" t="str">
        <f t="shared" si="50"/>
        <v>削除</v>
      </c>
      <c r="J457" s="56" t="str">
        <f t="shared" si="51"/>
        <v>名称変更</v>
      </c>
      <c r="K457" s="56" t="str">
        <f>IF($F457="old", INDEX('外部インタフェース一覧(計算用)'!$B$5:$C$60, MATCH(summary!$B457, '外部インタフェース一覧(計算用)'!$C$5:$C$60, 0), 1), $B457)</f>
        <v>口腔衛生管理情報</v>
      </c>
      <c r="L457" s="56">
        <f t="shared" si="55"/>
        <v>95</v>
      </c>
      <c r="M457" s="56" t="str">
        <f t="shared" si="52"/>
        <v>oral_care_filing_staff_02</v>
      </c>
      <c r="N457" s="33" t="str">
        <f t="shared" si="53"/>
        <v>歯科衛生士が実施した口腔ケアの内容及び介護職員への具体的な技術的助言及び指導の内容の要点（2回目）　記入者</v>
      </c>
      <c r="O457" s="33" t="str">
        <f t="shared" si="54"/>
        <v>削除</v>
      </c>
    </row>
    <row r="458" spans="1:15" ht="75" hidden="1">
      <c r="A458" s="56">
        <v>456</v>
      </c>
      <c r="B458" s="56" t="s">
        <v>847</v>
      </c>
      <c r="C458" s="56">
        <v>96</v>
      </c>
      <c r="D458" s="33" t="s">
        <v>1018</v>
      </c>
      <c r="E458" s="134" t="s">
        <v>1019</v>
      </c>
      <c r="F458" s="56" t="str">
        <f>VLOOKUP($B458, '外部インタフェース一覧(計算用)'!$C:$G, 2, FALSE)</f>
        <v>old</v>
      </c>
      <c r="G458" s="56" t="str">
        <f>VLOOKUP($B458, '外部インタフェース一覧(計算用)'!$C:$G, 5, FALSE)</f>
        <v>ORAL_HYGIENE_MANAGEMENT_ADDITION_2024_FORM_0210_2021</v>
      </c>
      <c r="H458" s="56" t="str">
        <f t="shared" si="49"/>
        <v>ORAL_HYGIENE_MANAGEMENT_ADDITION_2024_FORM_0210_2021_is_oral_management_02_01_old</v>
      </c>
      <c r="I458" s="134" t="str">
        <f t="shared" si="50"/>
        <v>削除</v>
      </c>
      <c r="J458" s="56" t="str">
        <f t="shared" si="51"/>
        <v>名称変更</v>
      </c>
      <c r="K458" s="56" t="str">
        <f>IF($F458="old", INDEX('外部インタフェース一覧(計算用)'!$B$5:$C$60, MATCH(summary!$B458, '外部インタフェース一覧(計算用)'!$C$5:$C$60, 0), 1), $B458)</f>
        <v>口腔衛生管理情報</v>
      </c>
      <c r="L458" s="56">
        <f t="shared" si="55"/>
        <v>96</v>
      </c>
      <c r="M458" s="56" t="str">
        <f t="shared" si="52"/>
        <v>is_oral_management_02_01</v>
      </c>
      <c r="N458" s="33" t="str">
        <f t="shared" si="53"/>
        <v>歯科衛生士が実施した口腔ケアの内容及び介護職員への具体的な技術的助言及び指導の内容の要点（2回目）　口腔衛生等の管理　口腔の清掃</v>
      </c>
      <c r="O458" s="33" t="str">
        <f t="shared" si="54"/>
        <v>削除</v>
      </c>
    </row>
    <row r="459" spans="1:15" ht="93.75" hidden="1">
      <c r="A459" s="56">
        <v>457</v>
      </c>
      <c r="B459" s="56" t="s">
        <v>847</v>
      </c>
      <c r="C459" s="56">
        <v>97</v>
      </c>
      <c r="D459" s="33" t="s">
        <v>1020</v>
      </c>
      <c r="E459" s="134" t="s">
        <v>1021</v>
      </c>
      <c r="F459" s="56" t="str">
        <f>VLOOKUP($B459, '外部インタフェース一覧(計算用)'!$C:$G, 2, FALSE)</f>
        <v>old</v>
      </c>
      <c r="G459" s="56" t="str">
        <f>VLOOKUP($B459, '外部インタフェース一覧(計算用)'!$C:$G, 5, FALSE)</f>
        <v>ORAL_HYGIENE_MANAGEMENT_ADDITION_2024_FORM_0210_2021</v>
      </c>
      <c r="H459" s="56" t="str">
        <f t="shared" si="49"/>
        <v>ORAL_HYGIENE_MANAGEMENT_ADDITION_2024_FORM_0210_2021_is_oral_management_02_02_old</v>
      </c>
      <c r="I459" s="134" t="str">
        <f t="shared" si="50"/>
        <v>削除</v>
      </c>
      <c r="J459" s="56" t="str">
        <f t="shared" si="51"/>
        <v>名称変更</v>
      </c>
      <c r="K459" s="56" t="str">
        <f>IF($F459="old", INDEX('外部インタフェース一覧(計算用)'!$B$5:$C$60, MATCH(summary!$B459, '外部インタフェース一覧(計算用)'!$C$5:$C$60, 0), 1), $B459)</f>
        <v>口腔衛生管理情報</v>
      </c>
      <c r="L459" s="56">
        <f t="shared" si="55"/>
        <v>97</v>
      </c>
      <c r="M459" s="56" t="str">
        <f t="shared" si="52"/>
        <v>is_oral_management_02_02</v>
      </c>
      <c r="N459" s="33" t="str">
        <f t="shared" si="53"/>
        <v>歯科衛生士が実施した口腔ケアの内容及び介護職員への具体的な技術的助言及び指導の内容の要点（2回目）　口腔衛生等の管理　口腔の清掃に関する指導</v>
      </c>
      <c r="O459" s="33" t="str">
        <f t="shared" si="54"/>
        <v>削除</v>
      </c>
    </row>
    <row r="460" spans="1:15" ht="75" hidden="1">
      <c r="A460" s="56">
        <v>458</v>
      </c>
      <c r="B460" s="56" t="s">
        <v>847</v>
      </c>
      <c r="C460" s="56">
        <v>98</v>
      </c>
      <c r="D460" s="33" t="s">
        <v>1022</v>
      </c>
      <c r="E460" s="134" t="s">
        <v>1023</v>
      </c>
      <c r="F460" s="56" t="str">
        <f>VLOOKUP($B460, '外部インタフェース一覧(計算用)'!$C:$G, 2, FALSE)</f>
        <v>old</v>
      </c>
      <c r="G460" s="56" t="str">
        <f>VLOOKUP($B460, '外部インタフェース一覧(計算用)'!$C:$G, 5, FALSE)</f>
        <v>ORAL_HYGIENE_MANAGEMENT_ADDITION_2024_FORM_0210_2021</v>
      </c>
      <c r="H460" s="56" t="str">
        <f t="shared" si="49"/>
        <v>ORAL_HYGIENE_MANAGEMENT_ADDITION_2024_FORM_0210_2021_is_oral_management_02_03_old</v>
      </c>
      <c r="I460" s="134" t="str">
        <f t="shared" si="50"/>
        <v>削除</v>
      </c>
      <c r="J460" s="56" t="str">
        <f t="shared" si="51"/>
        <v>名称変更</v>
      </c>
      <c r="K460" s="56" t="str">
        <f>IF($F460="old", INDEX('外部インタフェース一覧(計算用)'!$B$5:$C$60, MATCH(summary!$B460, '外部インタフェース一覧(計算用)'!$C$5:$C$60, 0), 1), $B460)</f>
        <v>口腔衛生管理情報</v>
      </c>
      <c r="L460" s="56">
        <f t="shared" si="55"/>
        <v>98</v>
      </c>
      <c r="M460" s="56" t="str">
        <f t="shared" si="52"/>
        <v>is_oral_management_02_03</v>
      </c>
      <c r="N460" s="33" t="str">
        <f t="shared" si="53"/>
        <v>歯科衛生士が実施した口腔ケアの内容及び介護職員への具体的な技術的助言及び指導の内容の要点（2回目）　口腔衛生等の管理　義歯の清掃</v>
      </c>
      <c r="O460" s="33" t="str">
        <f t="shared" si="54"/>
        <v>削除</v>
      </c>
    </row>
    <row r="461" spans="1:15" ht="93.75" hidden="1">
      <c r="A461" s="56">
        <v>459</v>
      </c>
      <c r="B461" s="56" t="s">
        <v>847</v>
      </c>
      <c r="C461" s="56">
        <v>99</v>
      </c>
      <c r="D461" s="33" t="s">
        <v>1024</v>
      </c>
      <c r="E461" s="134" t="s">
        <v>1025</v>
      </c>
      <c r="F461" s="56" t="str">
        <f>VLOOKUP($B461, '外部インタフェース一覧(計算用)'!$C:$G, 2, FALSE)</f>
        <v>old</v>
      </c>
      <c r="G461" s="56" t="str">
        <f>VLOOKUP($B461, '外部インタフェース一覧(計算用)'!$C:$G, 5, FALSE)</f>
        <v>ORAL_HYGIENE_MANAGEMENT_ADDITION_2024_FORM_0210_2021</v>
      </c>
      <c r="H461" s="56" t="str">
        <f t="shared" si="49"/>
        <v>ORAL_HYGIENE_MANAGEMENT_ADDITION_2024_FORM_0210_2021_is_oral_management_02_04_old</v>
      </c>
      <c r="I461" s="134" t="str">
        <f t="shared" si="50"/>
        <v>削除</v>
      </c>
      <c r="J461" s="56" t="str">
        <f t="shared" si="51"/>
        <v>名称変更</v>
      </c>
      <c r="K461" s="56" t="str">
        <f>IF($F461="old", INDEX('外部インタフェース一覧(計算用)'!$B$5:$C$60, MATCH(summary!$B461, '外部インタフェース一覧(計算用)'!$C$5:$C$60, 0), 1), $B461)</f>
        <v>口腔衛生管理情報</v>
      </c>
      <c r="L461" s="56">
        <f t="shared" si="55"/>
        <v>99</v>
      </c>
      <c r="M461" s="56" t="str">
        <f t="shared" si="52"/>
        <v>is_oral_management_02_04</v>
      </c>
      <c r="N461" s="33" t="str">
        <f t="shared" si="53"/>
        <v>歯科衛生士が実施した口腔ケアの内容及び介護職員への具体的な技術的助言及び指導の内容の要点（2回目）　口腔衛生等の管理　義歯の清掃に関する指導</v>
      </c>
      <c r="O461" s="33" t="str">
        <f t="shared" si="54"/>
        <v>削除</v>
      </c>
    </row>
    <row r="462" spans="1:15" ht="93.75" hidden="1">
      <c r="A462" s="56">
        <v>460</v>
      </c>
      <c r="B462" s="56" t="s">
        <v>847</v>
      </c>
      <c r="C462" s="56">
        <v>100</v>
      </c>
      <c r="D462" s="33" t="s">
        <v>1026</v>
      </c>
      <c r="E462" s="134" t="s">
        <v>1027</v>
      </c>
      <c r="F462" s="56" t="str">
        <f>VLOOKUP($B462, '外部インタフェース一覧(計算用)'!$C:$G, 2, FALSE)</f>
        <v>old</v>
      </c>
      <c r="G462" s="56" t="str">
        <f>VLOOKUP($B462, '外部インタフェース一覧(計算用)'!$C:$G, 5, FALSE)</f>
        <v>ORAL_HYGIENE_MANAGEMENT_ADDITION_2024_FORM_0210_2021</v>
      </c>
      <c r="H462" s="56" t="str">
        <f t="shared" si="49"/>
        <v>ORAL_HYGIENE_MANAGEMENT_ADDITION_2024_FORM_0210_2021_is_oral_management_02_05_old</v>
      </c>
      <c r="I462" s="134" t="str">
        <f t="shared" si="50"/>
        <v>削除</v>
      </c>
      <c r="J462" s="56" t="str">
        <f t="shared" si="51"/>
        <v>名称変更</v>
      </c>
      <c r="K462" s="56" t="str">
        <f>IF($F462="old", INDEX('外部インタフェース一覧(計算用)'!$B$5:$C$60, MATCH(summary!$B462, '外部インタフェース一覧(計算用)'!$C$5:$C$60, 0), 1), $B462)</f>
        <v>口腔衛生管理情報</v>
      </c>
      <c r="L462" s="56">
        <f t="shared" si="55"/>
        <v>100</v>
      </c>
      <c r="M462" s="56" t="str">
        <f t="shared" si="52"/>
        <v>is_oral_management_02_05</v>
      </c>
      <c r="N462" s="33" t="str">
        <f t="shared" si="53"/>
        <v>歯科衛生士が実施した口腔ケアの内容及び介護職員への具体的な技術的助言及び指導の内容の要点（2回目）　口腔衛生等の管理　摂食・嚥下等の口腔機能に関する指導</v>
      </c>
      <c r="O462" s="33" t="str">
        <f t="shared" si="54"/>
        <v>削除</v>
      </c>
    </row>
    <row r="463" spans="1:15" ht="93.75" hidden="1">
      <c r="A463" s="56">
        <v>461</v>
      </c>
      <c r="B463" s="56" t="s">
        <v>847</v>
      </c>
      <c r="C463" s="56">
        <v>101</v>
      </c>
      <c r="D463" s="33" t="s">
        <v>1028</v>
      </c>
      <c r="E463" s="134" t="s">
        <v>1029</v>
      </c>
      <c r="F463" s="56" t="str">
        <f>VLOOKUP($B463, '外部インタフェース一覧(計算用)'!$C:$G, 2, FALSE)</f>
        <v>old</v>
      </c>
      <c r="G463" s="56" t="str">
        <f>VLOOKUP($B463, '外部インタフェース一覧(計算用)'!$C:$G, 5, FALSE)</f>
        <v>ORAL_HYGIENE_MANAGEMENT_ADDITION_2024_FORM_0210_2021</v>
      </c>
      <c r="H463" s="56" t="str">
        <f t="shared" si="49"/>
        <v>ORAL_HYGIENE_MANAGEMENT_ADDITION_2024_FORM_0210_2021_is_oral_management_02_06_old</v>
      </c>
      <c r="I463" s="134" t="str">
        <f t="shared" si="50"/>
        <v>削除</v>
      </c>
      <c r="J463" s="56" t="str">
        <f t="shared" si="51"/>
        <v>名称変更</v>
      </c>
      <c r="K463" s="56" t="str">
        <f>IF($F463="old", INDEX('外部インタフェース一覧(計算用)'!$B$5:$C$60, MATCH(summary!$B463, '外部インタフェース一覧(計算用)'!$C$5:$C$60, 0), 1), $B463)</f>
        <v>口腔衛生管理情報</v>
      </c>
      <c r="L463" s="56">
        <f t="shared" si="55"/>
        <v>101</v>
      </c>
      <c r="M463" s="56" t="str">
        <f t="shared" si="52"/>
        <v>is_oral_management_02_06</v>
      </c>
      <c r="N463" s="33" t="str">
        <f t="shared" si="53"/>
        <v>歯科衛生士が実施した口腔ケアの内容及び介護職員への具体的な技術的助言及び指導の内容の要点（2回目）　口腔衛生等の管理　誤嚥性肺炎の予防に関する指導</v>
      </c>
      <c r="O463" s="33" t="str">
        <f t="shared" si="54"/>
        <v>削除</v>
      </c>
    </row>
    <row r="464" spans="1:15" ht="75" hidden="1">
      <c r="A464" s="56">
        <v>462</v>
      </c>
      <c r="B464" s="56" t="s">
        <v>847</v>
      </c>
      <c r="C464" s="56">
        <v>102</v>
      </c>
      <c r="D464" s="33" t="s">
        <v>1030</v>
      </c>
      <c r="E464" s="134" t="s">
        <v>1031</v>
      </c>
      <c r="F464" s="56" t="str">
        <f>VLOOKUP($B464, '外部インタフェース一覧(計算用)'!$C:$G, 2, FALSE)</f>
        <v>old</v>
      </c>
      <c r="G464" s="56" t="str">
        <f>VLOOKUP($B464, '外部インタフェース一覧(計算用)'!$C:$G, 5, FALSE)</f>
        <v>ORAL_HYGIENE_MANAGEMENT_ADDITION_2024_FORM_0210_2021</v>
      </c>
      <c r="H464" s="56" t="str">
        <f t="shared" si="49"/>
        <v>ORAL_HYGIENE_MANAGEMENT_ADDITION_2024_FORM_0210_2021_is_oral_care_02_other_old</v>
      </c>
      <c r="I464" s="134" t="str">
        <f t="shared" si="50"/>
        <v>削除</v>
      </c>
      <c r="J464" s="56" t="str">
        <f t="shared" si="51"/>
        <v>名称変更</v>
      </c>
      <c r="K464" s="56" t="str">
        <f>IF($F464="old", INDEX('外部インタフェース一覧(計算用)'!$B$5:$C$60, MATCH(summary!$B464, '外部インタフェース一覧(計算用)'!$C$5:$C$60, 0), 1), $B464)</f>
        <v>口腔衛生管理情報</v>
      </c>
      <c r="L464" s="56">
        <f t="shared" si="55"/>
        <v>102</v>
      </c>
      <c r="M464" s="56" t="str">
        <f t="shared" si="52"/>
        <v>is_oral_care_02_other</v>
      </c>
      <c r="N464" s="33" t="str">
        <f t="shared" si="53"/>
        <v>歯科衛生士が実施した口腔ケアの内容及び介護職員への具体的な技術的助言及び指導の内容の要点（2回目）　口腔衛生等の管理　その他</v>
      </c>
      <c r="O464" s="33" t="str">
        <f t="shared" si="54"/>
        <v>削除</v>
      </c>
    </row>
    <row r="465" spans="1:15" ht="75" hidden="1">
      <c r="A465" s="56">
        <v>463</v>
      </c>
      <c r="B465" s="56" t="s">
        <v>847</v>
      </c>
      <c r="C465" s="56">
        <v>103</v>
      </c>
      <c r="D465" s="33" t="s">
        <v>1032</v>
      </c>
      <c r="E465" s="134" t="s">
        <v>1033</v>
      </c>
      <c r="F465" s="56" t="str">
        <f>VLOOKUP($B465, '外部インタフェース一覧(計算用)'!$C:$G, 2, FALSE)</f>
        <v>old</v>
      </c>
      <c r="G465" s="56" t="str">
        <f>VLOOKUP($B465, '外部インタフェース一覧(計算用)'!$C:$G, 5, FALSE)</f>
        <v>ORAL_HYGIENE_MANAGEMENT_ADDITION_2024_FORM_0210_2021</v>
      </c>
      <c r="H465" s="56" t="str">
        <f t="shared" si="49"/>
        <v>ORAL_HYGIENE_MANAGEMENT_ADDITION_2024_FORM_0210_2021_is_oral_care_02_other_contents_old</v>
      </c>
      <c r="I465" s="134" t="str">
        <f t="shared" si="50"/>
        <v>削除</v>
      </c>
      <c r="J465" s="56" t="str">
        <f t="shared" si="51"/>
        <v>名称変更</v>
      </c>
      <c r="K465" s="56" t="str">
        <f>IF($F465="old", INDEX('外部インタフェース一覧(計算用)'!$B$5:$C$60, MATCH(summary!$B465, '外部インタフェース一覧(計算用)'!$C$5:$C$60, 0), 1), $B465)</f>
        <v>口腔衛生管理情報</v>
      </c>
      <c r="L465" s="56">
        <f t="shared" si="55"/>
        <v>103</v>
      </c>
      <c r="M465" s="56" t="str">
        <f t="shared" si="52"/>
        <v>is_oral_care_02_other_contents</v>
      </c>
      <c r="N465" s="33" t="str">
        <f t="shared" si="53"/>
        <v>歯科衛生士が実施した口腔ケアの内容及び介護職員への具体的な技術的助言及び指導の内容の要点（2回目）　口腔衛生等の管理　その他（具体的に）</v>
      </c>
      <c r="O465" s="33" t="str">
        <f t="shared" si="54"/>
        <v>削除</v>
      </c>
    </row>
    <row r="466" spans="1:15" ht="93.75" hidden="1">
      <c r="A466" s="56">
        <v>464</v>
      </c>
      <c r="B466" s="56" t="s">
        <v>847</v>
      </c>
      <c r="C466" s="56">
        <v>104</v>
      </c>
      <c r="D466" s="33" t="s">
        <v>1034</v>
      </c>
      <c r="E466" s="134" t="s">
        <v>1035</v>
      </c>
      <c r="F466" s="56" t="str">
        <f>VLOOKUP($B466, '外部インタフェース一覧(計算用)'!$C:$G, 2, FALSE)</f>
        <v>old</v>
      </c>
      <c r="G466" s="56" t="str">
        <f>VLOOKUP($B466, '外部インタフェース一覧(計算用)'!$C:$G, 5, FALSE)</f>
        <v>ORAL_HYGIENE_MANAGEMENT_ADDITION_2024_FORM_0210_2021</v>
      </c>
      <c r="H466" s="56" t="str">
        <f t="shared" si="49"/>
        <v>ORAL_HYGIENE_MANAGEMENT_ADDITION_2024_FORM_0210_2021_is_oral_care_support_02_01_old</v>
      </c>
      <c r="I466" s="134" t="str">
        <f t="shared" si="50"/>
        <v>削除</v>
      </c>
      <c r="J466" s="56" t="str">
        <f t="shared" si="51"/>
        <v>名称変更</v>
      </c>
      <c r="K466" s="56" t="str">
        <f>IF($F466="old", INDEX('外部インタフェース一覧(計算用)'!$B$5:$C$60, MATCH(summary!$B466, '外部インタフェース一覧(計算用)'!$C$5:$C$60, 0), 1), $B466)</f>
        <v>口腔衛生管理情報</v>
      </c>
      <c r="L466" s="56">
        <f t="shared" si="55"/>
        <v>104</v>
      </c>
      <c r="M466" s="56" t="str">
        <f t="shared" si="52"/>
        <v>is_oral_care_support_02_01</v>
      </c>
      <c r="N466" s="33" t="str">
        <f t="shared" si="53"/>
        <v>歯科衛生士が実施した口腔ケアの内容及び介護職員への具体的な技術的助言及び指導の内容の要点（2回目）　介護職員への技術的助言等の内容　入所者のリスクに応じた口腔清掃等の実施　</v>
      </c>
      <c r="O466" s="33" t="str">
        <f t="shared" si="54"/>
        <v>削除</v>
      </c>
    </row>
    <row r="467" spans="1:15" ht="112.5" hidden="1">
      <c r="A467" s="56">
        <v>465</v>
      </c>
      <c r="B467" s="56" t="s">
        <v>847</v>
      </c>
      <c r="C467" s="56">
        <v>105</v>
      </c>
      <c r="D467" s="33" t="s">
        <v>1036</v>
      </c>
      <c r="E467" s="134" t="s">
        <v>1037</v>
      </c>
      <c r="F467" s="56" t="str">
        <f>VLOOKUP($B467, '外部インタフェース一覧(計算用)'!$C:$G, 2, FALSE)</f>
        <v>old</v>
      </c>
      <c r="G467" s="56" t="str">
        <f>VLOOKUP($B467, '外部インタフェース一覧(計算用)'!$C:$G, 5, FALSE)</f>
        <v>ORAL_HYGIENE_MANAGEMENT_ADDITION_2024_FORM_0210_2021</v>
      </c>
      <c r="H467" s="56" t="str">
        <f t="shared" si="49"/>
        <v>ORAL_HYGIENE_MANAGEMENT_ADDITION_2024_FORM_0210_2021_is_oral_care_support_02_02_old</v>
      </c>
      <c r="I467" s="134" t="str">
        <f t="shared" si="50"/>
        <v>削除</v>
      </c>
      <c r="J467" s="56" t="str">
        <f t="shared" si="51"/>
        <v>名称変更</v>
      </c>
      <c r="K467" s="56" t="str">
        <f>IF($F467="old", INDEX('外部インタフェース一覧(計算用)'!$B$5:$C$60, MATCH(summary!$B467, '外部インタフェース一覧(計算用)'!$C$5:$C$60, 0), 1), $B467)</f>
        <v>口腔衛生管理情報</v>
      </c>
      <c r="L467" s="56">
        <f t="shared" si="55"/>
        <v>105</v>
      </c>
      <c r="M467" s="56" t="str">
        <f t="shared" si="52"/>
        <v>is_oral_care_support_02_02</v>
      </c>
      <c r="N467" s="33" t="str">
        <f t="shared" si="53"/>
        <v>歯科衛生士が実施した口腔ケアの内容及び介護職員への具体的な技術的助言及び指導の内容の要点（2回目）　介護職員への技術的助言等の内容　口腔清掃にかかる知識、技術の習得の必要性</v>
      </c>
      <c r="O467" s="33" t="str">
        <f t="shared" si="54"/>
        <v>削除</v>
      </c>
    </row>
    <row r="468" spans="1:15" ht="93.75" hidden="1">
      <c r="A468" s="56">
        <v>466</v>
      </c>
      <c r="B468" s="56" t="s">
        <v>847</v>
      </c>
      <c r="C468" s="56">
        <v>106</v>
      </c>
      <c r="D468" s="33" t="s">
        <v>1038</v>
      </c>
      <c r="E468" s="134" t="s">
        <v>1039</v>
      </c>
      <c r="F468" s="56" t="str">
        <f>VLOOKUP($B468, '外部インタフェース一覧(計算用)'!$C:$G, 2, FALSE)</f>
        <v>old</v>
      </c>
      <c r="G468" s="56" t="str">
        <f>VLOOKUP($B468, '外部インタフェース一覧(計算用)'!$C:$G, 5, FALSE)</f>
        <v>ORAL_HYGIENE_MANAGEMENT_ADDITION_2024_FORM_0210_2021</v>
      </c>
      <c r="H468" s="56" t="str">
        <f t="shared" si="49"/>
        <v>ORAL_HYGIENE_MANAGEMENT_ADDITION_2024_FORM_0210_2021_is_oral_care_support_02_03_old</v>
      </c>
      <c r="I468" s="134" t="str">
        <f t="shared" si="50"/>
        <v>削除</v>
      </c>
      <c r="J468" s="56" t="str">
        <f t="shared" si="51"/>
        <v>名称変更</v>
      </c>
      <c r="K468" s="56" t="str">
        <f>IF($F468="old", INDEX('外部インタフェース一覧(計算用)'!$B$5:$C$60, MATCH(summary!$B468, '外部インタフェース一覧(計算用)'!$C$5:$C$60, 0), 1), $B468)</f>
        <v>口腔衛生管理情報</v>
      </c>
      <c r="L468" s="56">
        <f t="shared" si="55"/>
        <v>106</v>
      </c>
      <c r="M468" s="56" t="str">
        <f t="shared" si="52"/>
        <v>is_oral_care_support_02_03</v>
      </c>
      <c r="N468" s="33" t="str">
        <f t="shared" si="53"/>
        <v>歯科衛生士が実施した口腔ケアの内容及び介護職員への具体的な技術的助言及び指導の内容の要点（2回目）　介護職員への技術的助言等の内容　食事の状態、食形態等の確認</v>
      </c>
      <c r="O468" s="33" t="str">
        <f t="shared" si="54"/>
        <v>削除</v>
      </c>
    </row>
    <row r="469" spans="1:15" ht="93.75" hidden="1">
      <c r="A469" s="56">
        <v>467</v>
      </c>
      <c r="B469" s="56" t="s">
        <v>847</v>
      </c>
      <c r="C469" s="56">
        <v>107</v>
      </c>
      <c r="D469" s="33" t="s">
        <v>1040</v>
      </c>
      <c r="E469" s="134" t="s">
        <v>1041</v>
      </c>
      <c r="F469" s="56" t="str">
        <f>VLOOKUP($B469, '外部インタフェース一覧(計算用)'!$C:$G, 2, FALSE)</f>
        <v>old</v>
      </c>
      <c r="G469" s="56" t="str">
        <f>VLOOKUP($B469, '外部インタフェース一覧(計算用)'!$C:$G, 5, FALSE)</f>
        <v>ORAL_HYGIENE_MANAGEMENT_ADDITION_2024_FORM_0210_2021</v>
      </c>
      <c r="H469" s="56" t="str">
        <f t="shared" si="49"/>
        <v>ORAL_HYGIENE_MANAGEMENT_ADDITION_2024_FORM_0210_2021_is_oral_care_support_02_04_old</v>
      </c>
      <c r="I469" s="134" t="str">
        <f t="shared" si="50"/>
        <v>削除</v>
      </c>
      <c r="J469" s="56" t="str">
        <f t="shared" si="51"/>
        <v>名称変更</v>
      </c>
      <c r="K469" s="56" t="str">
        <f>IF($F469="old", INDEX('外部インタフェース一覧(計算用)'!$B$5:$C$60, MATCH(summary!$B469, '外部インタフェース一覧(計算用)'!$C$5:$C$60, 0), 1), $B469)</f>
        <v>口腔衛生管理情報</v>
      </c>
      <c r="L469" s="56">
        <f t="shared" si="55"/>
        <v>107</v>
      </c>
      <c r="M469" s="56" t="str">
        <f t="shared" si="52"/>
        <v>is_oral_care_support_02_04</v>
      </c>
      <c r="N469" s="33" t="str">
        <f t="shared" si="53"/>
        <v>歯科衛生士が実施した口腔ケアの内容及び介護職員への具体的な技術的助言及び指導の内容の要点（2回目）　介護職員への技術的助言等の内容　現在の取組の継続</v>
      </c>
      <c r="O469" s="33" t="str">
        <f t="shared" si="54"/>
        <v>削除</v>
      </c>
    </row>
    <row r="470" spans="1:15" ht="93.75" hidden="1">
      <c r="A470" s="56">
        <v>468</v>
      </c>
      <c r="B470" s="56" t="s">
        <v>847</v>
      </c>
      <c r="C470" s="56">
        <v>108</v>
      </c>
      <c r="D470" s="33" t="s">
        <v>1042</v>
      </c>
      <c r="E470" s="134" t="s">
        <v>1043</v>
      </c>
      <c r="F470" s="56" t="str">
        <f>VLOOKUP($B470, '外部インタフェース一覧(計算用)'!$C:$G, 2, FALSE)</f>
        <v>old</v>
      </c>
      <c r="G470" s="56" t="str">
        <f>VLOOKUP($B470, '外部インタフェース一覧(計算用)'!$C:$G, 5, FALSE)</f>
        <v>ORAL_HYGIENE_MANAGEMENT_ADDITION_2024_FORM_0210_2021</v>
      </c>
      <c r="H470" s="56" t="str">
        <f t="shared" si="49"/>
        <v>ORAL_HYGIENE_MANAGEMENT_ADDITION_2024_FORM_0210_2021_is_oral_care_support_02_other_old</v>
      </c>
      <c r="I470" s="134" t="str">
        <f t="shared" si="50"/>
        <v>削除</v>
      </c>
      <c r="J470" s="56" t="str">
        <f t="shared" si="51"/>
        <v>名称変更</v>
      </c>
      <c r="K470" s="56" t="str">
        <f>IF($F470="old", INDEX('外部インタフェース一覧(計算用)'!$B$5:$C$60, MATCH(summary!$B470, '外部インタフェース一覧(計算用)'!$C$5:$C$60, 0), 1), $B470)</f>
        <v>口腔衛生管理情報</v>
      </c>
      <c r="L470" s="56">
        <f t="shared" si="55"/>
        <v>108</v>
      </c>
      <c r="M470" s="56" t="str">
        <f t="shared" si="52"/>
        <v>is_oral_care_support_02_other</v>
      </c>
      <c r="N470" s="33" t="str">
        <f t="shared" si="53"/>
        <v>歯科衛生士が実施した口腔ケアの内容及び介護職員への具体的な技術的助言及び指導の内容の要点（2回目）　介護職員への技術的助言等の内容　その他</v>
      </c>
      <c r="O470" s="33" t="str">
        <f t="shared" si="54"/>
        <v>削除</v>
      </c>
    </row>
    <row r="471" spans="1:15" ht="93.75" hidden="1">
      <c r="A471" s="56">
        <v>469</v>
      </c>
      <c r="B471" s="56" t="s">
        <v>847</v>
      </c>
      <c r="C471" s="56">
        <v>109</v>
      </c>
      <c r="D471" s="33" t="s">
        <v>1044</v>
      </c>
      <c r="E471" s="134" t="s">
        <v>1045</v>
      </c>
      <c r="F471" s="56" t="str">
        <f>VLOOKUP($B471, '外部インタフェース一覧(計算用)'!$C:$G, 2, FALSE)</f>
        <v>old</v>
      </c>
      <c r="G471" s="56" t="str">
        <f>VLOOKUP($B471, '外部インタフェース一覧(計算用)'!$C:$G, 5, FALSE)</f>
        <v>ORAL_HYGIENE_MANAGEMENT_ADDITION_2024_FORM_0210_2021</v>
      </c>
      <c r="H471" s="56" t="str">
        <f t="shared" si="49"/>
        <v>ORAL_HYGIENE_MANAGEMENT_ADDITION_2024_FORM_0210_2021_is_oral_care_support_02_other_contents_old</v>
      </c>
      <c r="I471" s="134" t="str">
        <f t="shared" si="50"/>
        <v>削除</v>
      </c>
      <c r="J471" s="56" t="str">
        <f t="shared" si="51"/>
        <v>名称変更</v>
      </c>
      <c r="K471" s="56" t="str">
        <f>IF($F471="old", INDEX('外部インタフェース一覧(計算用)'!$B$5:$C$60, MATCH(summary!$B471, '外部インタフェース一覧(計算用)'!$C$5:$C$60, 0), 1), $B471)</f>
        <v>口腔衛生管理情報</v>
      </c>
      <c r="L471" s="56">
        <f t="shared" si="55"/>
        <v>109</v>
      </c>
      <c r="M471" s="56" t="str">
        <f t="shared" si="52"/>
        <v>is_oral_care_support_02_other_contents</v>
      </c>
      <c r="N471" s="33" t="str">
        <f t="shared" si="53"/>
        <v>歯科衛生士が実施した口腔ケアの内容及び介護職員への具体的な技術的助言及び指導の内容の要点（2回目）　介護職員への技術的助言等の内容　その他（具体的に）</v>
      </c>
      <c r="O471" s="33" t="str">
        <f t="shared" si="54"/>
        <v>削除</v>
      </c>
    </row>
    <row r="472" spans="1:15" ht="75" hidden="1">
      <c r="A472" s="56">
        <v>470</v>
      </c>
      <c r="B472" s="56" t="s">
        <v>847</v>
      </c>
      <c r="C472" s="56">
        <v>110</v>
      </c>
      <c r="D472" s="33" t="s">
        <v>1046</v>
      </c>
      <c r="E472" s="134" t="s">
        <v>1047</v>
      </c>
      <c r="F472" s="56" t="str">
        <f>VLOOKUP($B472, '外部インタフェース一覧(計算用)'!$C:$G, 2, FALSE)</f>
        <v>old</v>
      </c>
      <c r="G472" s="56" t="str">
        <f>VLOOKUP($B472, '外部インタフェース一覧(計算用)'!$C:$G, 5, FALSE)</f>
        <v>ORAL_HYGIENE_MANAGEMENT_ADDITION_2024_FORM_0210_2021</v>
      </c>
      <c r="H472" s="56" t="str">
        <f t="shared" si="49"/>
        <v>ORAL_HYGIENE_MANAGEMENT_ADDITION_2024_FORM_0210_2021_oral_care_filing_date_03_old</v>
      </c>
      <c r="I472" s="134" t="str">
        <f t="shared" si="50"/>
        <v>削除</v>
      </c>
      <c r="J472" s="56" t="str">
        <f t="shared" si="51"/>
        <v>名称変更</v>
      </c>
      <c r="K472" s="56" t="str">
        <f>IF($F472="old", INDEX('外部インタフェース一覧(計算用)'!$B$5:$C$60, MATCH(summary!$B472, '外部インタフェース一覧(計算用)'!$C$5:$C$60, 0), 1), $B472)</f>
        <v>口腔衛生管理情報</v>
      </c>
      <c r="L472" s="56">
        <f t="shared" si="55"/>
        <v>110</v>
      </c>
      <c r="M472" s="56" t="str">
        <f t="shared" si="52"/>
        <v>oral_care_filing_date_03</v>
      </c>
      <c r="N472" s="33" t="str">
        <f t="shared" si="53"/>
        <v>歯科衛生士が実施した口腔ケアの内容及び介護職員への具体的な技術的助言及び指導の内容の要点（3回目）　記入日</v>
      </c>
      <c r="O472" s="33" t="str">
        <f t="shared" si="54"/>
        <v>削除</v>
      </c>
    </row>
    <row r="473" spans="1:15" ht="75" hidden="1">
      <c r="A473" s="56">
        <v>471</v>
      </c>
      <c r="B473" s="56" t="s">
        <v>847</v>
      </c>
      <c r="C473" s="56">
        <v>111</v>
      </c>
      <c r="D473" s="33" t="s">
        <v>1048</v>
      </c>
      <c r="E473" s="134" t="s">
        <v>1049</v>
      </c>
      <c r="F473" s="56" t="str">
        <f>VLOOKUP($B473, '外部インタフェース一覧(計算用)'!$C:$G, 2, FALSE)</f>
        <v>old</v>
      </c>
      <c r="G473" s="56" t="str">
        <f>VLOOKUP($B473, '外部インタフェース一覧(計算用)'!$C:$G, 5, FALSE)</f>
        <v>ORAL_HYGIENE_MANAGEMENT_ADDITION_2024_FORM_0210_2021</v>
      </c>
      <c r="H473" s="56" t="str">
        <f t="shared" si="49"/>
        <v>ORAL_HYGIENE_MANAGEMENT_ADDITION_2024_FORM_0210_2021_oral_care_record_staff_job_category_03_old</v>
      </c>
      <c r="I473" s="134" t="str">
        <f t="shared" si="50"/>
        <v>削除</v>
      </c>
      <c r="J473" s="56" t="str">
        <f t="shared" si="51"/>
        <v>名称変更</v>
      </c>
      <c r="K473" s="56" t="str">
        <f>IF($F473="old", INDEX('外部インタフェース一覧(計算用)'!$B$5:$C$60, MATCH(summary!$B473, '外部インタフェース一覧(計算用)'!$C$5:$C$60, 0), 1), $B473)</f>
        <v>口腔衛生管理情報</v>
      </c>
      <c r="L473" s="56">
        <f t="shared" si="55"/>
        <v>111</v>
      </c>
      <c r="M473" s="56" t="str">
        <f t="shared" si="52"/>
        <v>oral_care_record_staff_job_category_03</v>
      </c>
      <c r="N473" s="33" t="str">
        <f t="shared" si="53"/>
        <v>歯科衛生士が実施した口腔ケアの内容及び介護職員への具体的な技術的助言及び指導の内容の要点（3回目）　記入者職員職種</v>
      </c>
      <c r="O473" s="33" t="str">
        <f t="shared" si="54"/>
        <v>削除</v>
      </c>
    </row>
    <row r="474" spans="1:15" ht="75" hidden="1">
      <c r="A474" s="56">
        <v>472</v>
      </c>
      <c r="B474" s="56" t="s">
        <v>847</v>
      </c>
      <c r="C474" s="56">
        <v>112</v>
      </c>
      <c r="D474" s="33" t="s">
        <v>1050</v>
      </c>
      <c r="E474" s="134" t="s">
        <v>1051</v>
      </c>
      <c r="F474" s="56" t="str">
        <f>VLOOKUP($B474, '外部インタフェース一覧(計算用)'!$C:$G, 2, FALSE)</f>
        <v>old</v>
      </c>
      <c r="G474" s="56" t="str">
        <f>VLOOKUP($B474, '外部インタフェース一覧(計算用)'!$C:$G, 5, FALSE)</f>
        <v>ORAL_HYGIENE_MANAGEMENT_ADDITION_2024_FORM_0210_2021</v>
      </c>
      <c r="H474" s="56" t="str">
        <f t="shared" si="49"/>
        <v>ORAL_HYGIENE_MANAGEMENT_ADDITION_2024_FORM_0210_2021_oral_care_filing_staff_03_old</v>
      </c>
      <c r="I474" s="134" t="str">
        <f t="shared" si="50"/>
        <v>削除</v>
      </c>
      <c r="J474" s="56" t="str">
        <f t="shared" si="51"/>
        <v>名称変更</v>
      </c>
      <c r="K474" s="56" t="str">
        <f>IF($F474="old", INDEX('外部インタフェース一覧(計算用)'!$B$5:$C$60, MATCH(summary!$B474, '外部インタフェース一覧(計算用)'!$C$5:$C$60, 0), 1), $B474)</f>
        <v>口腔衛生管理情報</v>
      </c>
      <c r="L474" s="56">
        <f t="shared" si="55"/>
        <v>112</v>
      </c>
      <c r="M474" s="56" t="str">
        <f t="shared" si="52"/>
        <v>oral_care_filing_staff_03</v>
      </c>
      <c r="N474" s="33" t="str">
        <f t="shared" si="53"/>
        <v>歯科衛生士が実施した口腔ケアの内容及び介護職員への具体的な技術的助言及び指導の内容の要点（3回目）　記入者</v>
      </c>
      <c r="O474" s="33" t="str">
        <f t="shared" si="54"/>
        <v>削除</v>
      </c>
    </row>
    <row r="475" spans="1:15" ht="75" hidden="1">
      <c r="A475" s="56">
        <v>473</v>
      </c>
      <c r="B475" s="56" t="s">
        <v>847</v>
      </c>
      <c r="C475" s="56">
        <v>113</v>
      </c>
      <c r="D475" s="33" t="s">
        <v>1052</v>
      </c>
      <c r="E475" s="134" t="s">
        <v>1053</v>
      </c>
      <c r="F475" s="56" t="str">
        <f>VLOOKUP($B475, '外部インタフェース一覧(計算用)'!$C:$G, 2, FALSE)</f>
        <v>old</v>
      </c>
      <c r="G475" s="56" t="str">
        <f>VLOOKUP($B475, '外部インタフェース一覧(計算用)'!$C:$G, 5, FALSE)</f>
        <v>ORAL_HYGIENE_MANAGEMENT_ADDITION_2024_FORM_0210_2021</v>
      </c>
      <c r="H475" s="56" t="str">
        <f t="shared" si="49"/>
        <v>ORAL_HYGIENE_MANAGEMENT_ADDITION_2024_FORM_0210_2021_is_oral_management_03_01_old</v>
      </c>
      <c r="I475" s="134" t="str">
        <f t="shared" si="50"/>
        <v>削除</v>
      </c>
      <c r="J475" s="56" t="str">
        <f t="shared" si="51"/>
        <v>名称変更</v>
      </c>
      <c r="K475" s="56" t="str">
        <f>IF($F475="old", INDEX('外部インタフェース一覧(計算用)'!$B$5:$C$60, MATCH(summary!$B475, '外部インタフェース一覧(計算用)'!$C$5:$C$60, 0), 1), $B475)</f>
        <v>口腔衛生管理情報</v>
      </c>
      <c r="L475" s="56">
        <f t="shared" si="55"/>
        <v>113</v>
      </c>
      <c r="M475" s="56" t="str">
        <f t="shared" si="52"/>
        <v>is_oral_management_03_01</v>
      </c>
      <c r="N475" s="33" t="str">
        <f t="shared" si="53"/>
        <v>歯科衛生士が実施した口腔ケアの内容及び介護職員への具体的な技術的助言及び指導の内容の要点（3回目）　口腔衛生等の管理　口腔の清掃</v>
      </c>
      <c r="O475" s="33" t="str">
        <f t="shared" si="54"/>
        <v>削除</v>
      </c>
    </row>
    <row r="476" spans="1:15" ht="93.75" hidden="1">
      <c r="A476" s="56">
        <v>474</v>
      </c>
      <c r="B476" s="56" t="s">
        <v>847</v>
      </c>
      <c r="C476" s="56">
        <v>114</v>
      </c>
      <c r="D476" s="33" t="s">
        <v>1054</v>
      </c>
      <c r="E476" s="134" t="s">
        <v>1055</v>
      </c>
      <c r="F476" s="56" t="str">
        <f>VLOOKUP($B476, '外部インタフェース一覧(計算用)'!$C:$G, 2, FALSE)</f>
        <v>old</v>
      </c>
      <c r="G476" s="56" t="str">
        <f>VLOOKUP($B476, '外部インタフェース一覧(計算用)'!$C:$G, 5, FALSE)</f>
        <v>ORAL_HYGIENE_MANAGEMENT_ADDITION_2024_FORM_0210_2021</v>
      </c>
      <c r="H476" s="56" t="str">
        <f t="shared" si="49"/>
        <v>ORAL_HYGIENE_MANAGEMENT_ADDITION_2024_FORM_0210_2021_is_oral_management_03_02_old</v>
      </c>
      <c r="I476" s="134" t="str">
        <f t="shared" si="50"/>
        <v>削除</v>
      </c>
      <c r="J476" s="56" t="str">
        <f t="shared" si="51"/>
        <v>名称変更</v>
      </c>
      <c r="K476" s="56" t="str">
        <f>IF($F476="old", INDEX('外部インタフェース一覧(計算用)'!$B$5:$C$60, MATCH(summary!$B476, '外部インタフェース一覧(計算用)'!$C$5:$C$60, 0), 1), $B476)</f>
        <v>口腔衛生管理情報</v>
      </c>
      <c r="L476" s="56">
        <f t="shared" si="55"/>
        <v>114</v>
      </c>
      <c r="M476" s="56" t="str">
        <f t="shared" si="52"/>
        <v>is_oral_management_03_02</v>
      </c>
      <c r="N476" s="33" t="str">
        <f t="shared" si="53"/>
        <v>歯科衛生士が実施した口腔ケアの内容及び介護職員への具体的な技術的助言及び指導の内容の要点（3回目）　口腔衛生等の管理　口腔の清掃に関する指導</v>
      </c>
      <c r="O476" s="33" t="str">
        <f t="shared" si="54"/>
        <v>削除</v>
      </c>
    </row>
    <row r="477" spans="1:15" ht="75" hidden="1">
      <c r="A477" s="56">
        <v>475</v>
      </c>
      <c r="B477" s="56" t="s">
        <v>847</v>
      </c>
      <c r="C477" s="56">
        <v>115</v>
      </c>
      <c r="D477" s="33" t="s">
        <v>1056</v>
      </c>
      <c r="E477" s="134" t="s">
        <v>1057</v>
      </c>
      <c r="F477" s="56" t="str">
        <f>VLOOKUP($B477, '外部インタフェース一覧(計算用)'!$C:$G, 2, FALSE)</f>
        <v>old</v>
      </c>
      <c r="G477" s="56" t="str">
        <f>VLOOKUP($B477, '外部インタフェース一覧(計算用)'!$C:$G, 5, FALSE)</f>
        <v>ORAL_HYGIENE_MANAGEMENT_ADDITION_2024_FORM_0210_2021</v>
      </c>
      <c r="H477" s="56" t="str">
        <f t="shared" si="49"/>
        <v>ORAL_HYGIENE_MANAGEMENT_ADDITION_2024_FORM_0210_2021_is_oral_management_03_03_old</v>
      </c>
      <c r="I477" s="134" t="str">
        <f t="shared" si="50"/>
        <v>削除</v>
      </c>
      <c r="J477" s="56" t="str">
        <f t="shared" si="51"/>
        <v>名称変更</v>
      </c>
      <c r="K477" s="56" t="str">
        <f>IF($F477="old", INDEX('外部インタフェース一覧(計算用)'!$B$5:$C$60, MATCH(summary!$B477, '外部インタフェース一覧(計算用)'!$C$5:$C$60, 0), 1), $B477)</f>
        <v>口腔衛生管理情報</v>
      </c>
      <c r="L477" s="56">
        <f t="shared" si="55"/>
        <v>115</v>
      </c>
      <c r="M477" s="56" t="str">
        <f t="shared" si="52"/>
        <v>is_oral_management_03_03</v>
      </c>
      <c r="N477" s="33" t="str">
        <f t="shared" si="53"/>
        <v>歯科衛生士が実施した口腔ケアの内容及び介護職員への具体的な技術的助言及び指導の内容の要点（3回目）　口腔衛生等の管理　義歯の清掃</v>
      </c>
      <c r="O477" s="33" t="str">
        <f t="shared" si="54"/>
        <v>削除</v>
      </c>
    </row>
    <row r="478" spans="1:15" ht="93.75" hidden="1">
      <c r="A478" s="56">
        <v>476</v>
      </c>
      <c r="B478" s="56" t="s">
        <v>847</v>
      </c>
      <c r="C478" s="56">
        <v>116</v>
      </c>
      <c r="D478" s="33" t="s">
        <v>1058</v>
      </c>
      <c r="E478" s="134" t="s">
        <v>1059</v>
      </c>
      <c r="F478" s="56" t="str">
        <f>VLOOKUP($B478, '外部インタフェース一覧(計算用)'!$C:$G, 2, FALSE)</f>
        <v>old</v>
      </c>
      <c r="G478" s="56" t="str">
        <f>VLOOKUP($B478, '外部インタフェース一覧(計算用)'!$C:$G, 5, FALSE)</f>
        <v>ORAL_HYGIENE_MANAGEMENT_ADDITION_2024_FORM_0210_2021</v>
      </c>
      <c r="H478" s="56" t="str">
        <f t="shared" si="49"/>
        <v>ORAL_HYGIENE_MANAGEMENT_ADDITION_2024_FORM_0210_2021_is_oral_management_03_04_old</v>
      </c>
      <c r="I478" s="134" t="str">
        <f t="shared" si="50"/>
        <v>削除</v>
      </c>
      <c r="J478" s="56" t="str">
        <f t="shared" si="51"/>
        <v>名称変更</v>
      </c>
      <c r="K478" s="56" t="str">
        <f>IF($F478="old", INDEX('外部インタフェース一覧(計算用)'!$B$5:$C$60, MATCH(summary!$B478, '外部インタフェース一覧(計算用)'!$C$5:$C$60, 0), 1), $B478)</f>
        <v>口腔衛生管理情報</v>
      </c>
      <c r="L478" s="56">
        <f t="shared" si="55"/>
        <v>116</v>
      </c>
      <c r="M478" s="56" t="str">
        <f t="shared" si="52"/>
        <v>is_oral_management_03_04</v>
      </c>
      <c r="N478" s="33" t="str">
        <f t="shared" si="53"/>
        <v>歯科衛生士が実施した口腔ケアの内容及び介護職員への具体的な技術的助言及び指導の内容の要点（3回目）　口腔衛生等の管理　義歯の清掃に関する指導</v>
      </c>
      <c r="O478" s="33" t="str">
        <f t="shared" si="54"/>
        <v>削除</v>
      </c>
    </row>
    <row r="479" spans="1:15" ht="93.75" hidden="1">
      <c r="A479" s="56">
        <v>477</v>
      </c>
      <c r="B479" s="56" t="s">
        <v>847</v>
      </c>
      <c r="C479" s="56">
        <v>117</v>
      </c>
      <c r="D479" s="33" t="s">
        <v>1060</v>
      </c>
      <c r="E479" s="134" t="s">
        <v>1061</v>
      </c>
      <c r="F479" s="56" t="str">
        <f>VLOOKUP($B479, '外部インタフェース一覧(計算用)'!$C:$G, 2, FALSE)</f>
        <v>old</v>
      </c>
      <c r="G479" s="56" t="str">
        <f>VLOOKUP($B479, '外部インタフェース一覧(計算用)'!$C:$G, 5, FALSE)</f>
        <v>ORAL_HYGIENE_MANAGEMENT_ADDITION_2024_FORM_0210_2021</v>
      </c>
      <c r="H479" s="56" t="str">
        <f t="shared" si="49"/>
        <v>ORAL_HYGIENE_MANAGEMENT_ADDITION_2024_FORM_0210_2021_is_oral_management_03_05_old</v>
      </c>
      <c r="I479" s="134" t="str">
        <f t="shared" si="50"/>
        <v>削除</v>
      </c>
      <c r="J479" s="56" t="str">
        <f t="shared" si="51"/>
        <v>名称変更</v>
      </c>
      <c r="K479" s="56" t="str">
        <f>IF($F479="old", INDEX('外部インタフェース一覧(計算用)'!$B$5:$C$60, MATCH(summary!$B479, '外部インタフェース一覧(計算用)'!$C$5:$C$60, 0), 1), $B479)</f>
        <v>口腔衛生管理情報</v>
      </c>
      <c r="L479" s="56">
        <f t="shared" si="55"/>
        <v>117</v>
      </c>
      <c r="M479" s="56" t="str">
        <f t="shared" si="52"/>
        <v>is_oral_management_03_05</v>
      </c>
      <c r="N479" s="33" t="str">
        <f t="shared" si="53"/>
        <v>歯科衛生士が実施した口腔ケアの内容及び介護職員への具体的な技術的助言及び指導の内容の要点（3回目）　口腔衛生等の管理　摂食・嚥下等の口腔機能に関する指導</v>
      </c>
      <c r="O479" s="33" t="str">
        <f t="shared" si="54"/>
        <v>削除</v>
      </c>
    </row>
    <row r="480" spans="1:15" ht="93.75" hidden="1">
      <c r="A480" s="56">
        <v>478</v>
      </c>
      <c r="B480" s="56" t="s">
        <v>847</v>
      </c>
      <c r="C480" s="56">
        <v>118</v>
      </c>
      <c r="D480" s="33" t="s">
        <v>1062</v>
      </c>
      <c r="E480" s="134" t="s">
        <v>1063</v>
      </c>
      <c r="F480" s="56" t="str">
        <f>VLOOKUP($B480, '外部インタフェース一覧(計算用)'!$C:$G, 2, FALSE)</f>
        <v>old</v>
      </c>
      <c r="G480" s="56" t="str">
        <f>VLOOKUP($B480, '外部インタフェース一覧(計算用)'!$C:$G, 5, FALSE)</f>
        <v>ORAL_HYGIENE_MANAGEMENT_ADDITION_2024_FORM_0210_2021</v>
      </c>
      <c r="H480" s="56" t="str">
        <f t="shared" si="49"/>
        <v>ORAL_HYGIENE_MANAGEMENT_ADDITION_2024_FORM_0210_2021_is_oral_management_03_06_old</v>
      </c>
      <c r="I480" s="134" t="str">
        <f t="shared" si="50"/>
        <v>削除</v>
      </c>
      <c r="J480" s="56" t="str">
        <f t="shared" si="51"/>
        <v>名称変更</v>
      </c>
      <c r="K480" s="56" t="str">
        <f>IF($F480="old", INDEX('外部インタフェース一覧(計算用)'!$B$5:$C$60, MATCH(summary!$B480, '外部インタフェース一覧(計算用)'!$C$5:$C$60, 0), 1), $B480)</f>
        <v>口腔衛生管理情報</v>
      </c>
      <c r="L480" s="56">
        <f t="shared" si="55"/>
        <v>118</v>
      </c>
      <c r="M480" s="56" t="str">
        <f t="shared" si="52"/>
        <v>is_oral_management_03_06</v>
      </c>
      <c r="N480" s="33" t="str">
        <f t="shared" si="53"/>
        <v>歯科衛生士が実施した口腔ケアの内容及び介護職員への具体的な技術的助言及び指導の内容の要点（3回目）　口腔衛生等の管理　誤嚥性肺炎の予防に関する指導</v>
      </c>
      <c r="O480" s="33" t="str">
        <f t="shared" si="54"/>
        <v>削除</v>
      </c>
    </row>
    <row r="481" spans="1:15" ht="75" hidden="1">
      <c r="A481" s="56">
        <v>479</v>
      </c>
      <c r="B481" s="56" t="s">
        <v>847</v>
      </c>
      <c r="C481" s="56">
        <v>119</v>
      </c>
      <c r="D481" s="33" t="s">
        <v>1064</v>
      </c>
      <c r="E481" s="134" t="s">
        <v>1065</v>
      </c>
      <c r="F481" s="56" t="str">
        <f>VLOOKUP($B481, '外部インタフェース一覧(計算用)'!$C:$G, 2, FALSE)</f>
        <v>old</v>
      </c>
      <c r="G481" s="56" t="str">
        <f>VLOOKUP($B481, '外部インタフェース一覧(計算用)'!$C:$G, 5, FALSE)</f>
        <v>ORAL_HYGIENE_MANAGEMENT_ADDITION_2024_FORM_0210_2021</v>
      </c>
      <c r="H481" s="56" t="str">
        <f t="shared" si="49"/>
        <v>ORAL_HYGIENE_MANAGEMENT_ADDITION_2024_FORM_0210_2021_is_oral_care_03_other_old</v>
      </c>
      <c r="I481" s="134" t="str">
        <f t="shared" si="50"/>
        <v>削除</v>
      </c>
      <c r="J481" s="56" t="str">
        <f t="shared" si="51"/>
        <v>名称変更</v>
      </c>
      <c r="K481" s="56" t="str">
        <f>IF($F481="old", INDEX('外部インタフェース一覧(計算用)'!$B$5:$C$60, MATCH(summary!$B481, '外部インタフェース一覧(計算用)'!$C$5:$C$60, 0), 1), $B481)</f>
        <v>口腔衛生管理情報</v>
      </c>
      <c r="L481" s="56">
        <f t="shared" si="55"/>
        <v>119</v>
      </c>
      <c r="M481" s="56" t="str">
        <f t="shared" si="52"/>
        <v>is_oral_care_03_other</v>
      </c>
      <c r="N481" s="33" t="str">
        <f t="shared" si="53"/>
        <v>歯科衛生士が実施した口腔ケアの内容及び介護職員への具体的な技術的助言及び指導の内容の要点（3回目）　口腔衛生等の管理　その他</v>
      </c>
      <c r="O481" s="33" t="str">
        <f t="shared" si="54"/>
        <v>削除</v>
      </c>
    </row>
    <row r="482" spans="1:15" ht="75" hidden="1">
      <c r="A482" s="56">
        <v>480</v>
      </c>
      <c r="B482" s="56" t="s">
        <v>847</v>
      </c>
      <c r="C482" s="56">
        <v>120</v>
      </c>
      <c r="D482" s="33" t="s">
        <v>1066</v>
      </c>
      <c r="E482" s="134" t="s">
        <v>1067</v>
      </c>
      <c r="F482" s="56" t="str">
        <f>VLOOKUP($B482, '外部インタフェース一覧(計算用)'!$C:$G, 2, FALSE)</f>
        <v>old</v>
      </c>
      <c r="G482" s="56" t="str">
        <f>VLOOKUP($B482, '外部インタフェース一覧(計算用)'!$C:$G, 5, FALSE)</f>
        <v>ORAL_HYGIENE_MANAGEMENT_ADDITION_2024_FORM_0210_2021</v>
      </c>
      <c r="H482" s="56" t="str">
        <f t="shared" si="49"/>
        <v>ORAL_HYGIENE_MANAGEMENT_ADDITION_2024_FORM_0210_2021_is_oral_care_03_other_contents_old</v>
      </c>
      <c r="I482" s="134" t="str">
        <f t="shared" si="50"/>
        <v>削除</v>
      </c>
      <c r="J482" s="56" t="str">
        <f t="shared" si="51"/>
        <v>名称変更</v>
      </c>
      <c r="K482" s="56" t="str">
        <f>IF($F482="old", INDEX('外部インタフェース一覧(計算用)'!$B$5:$C$60, MATCH(summary!$B482, '外部インタフェース一覧(計算用)'!$C$5:$C$60, 0), 1), $B482)</f>
        <v>口腔衛生管理情報</v>
      </c>
      <c r="L482" s="56">
        <f t="shared" si="55"/>
        <v>120</v>
      </c>
      <c r="M482" s="56" t="str">
        <f t="shared" si="52"/>
        <v>is_oral_care_03_other_contents</v>
      </c>
      <c r="N482" s="33" t="str">
        <f t="shared" si="53"/>
        <v>歯科衛生士が実施した口腔ケアの内容及び介護職員への具体的な技術的助言及び指導の内容の要点（3回目）　口腔衛生等の管理　その他（具体的に）</v>
      </c>
      <c r="O482" s="33" t="str">
        <f t="shared" si="54"/>
        <v>削除</v>
      </c>
    </row>
    <row r="483" spans="1:15" ht="93.75" hidden="1">
      <c r="A483" s="56">
        <v>481</v>
      </c>
      <c r="B483" s="56" t="s">
        <v>847</v>
      </c>
      <c r="C483" s="56">
        <v>121</v>
      </c>
      <c r="D483" s="33" t="s">
        <v>1068</v>
      </c>
      <c r="E483" s="134" t="s">
        <v>1069</v>
      </c>
      <c r="F483" s="56" t="str">
        <f>VLOOKUP($B483, '外部インタフェース一覧(計算用)'!$C:$G, 2, FALSE)</f>
        <v>old</v>
      </c>
      <c r="G483" s="56" t="str">
        <f>VLOOKUP($B483, '外部インタフェース一覧(計算用)'!$C:$G, 5, FALSE)</f>
        <v>ORAL_HYGIENE_MANAGEMENT_ADDITION_2024_FORM_0210_2021</v>
      </c>
      <c r="H483" s="56" t="str">
        <f t="shared" si="49"/>
        <v>ORAL_HYGIENE_MANAGEMENT_ADDITION_2024_FORM_0210_2021_is_oral_care_support_03_01_old</v>
      </c>
      <c r="I483" s="134" t="str">
        <f t="shared" si="50"/>
        <v>削除</v>
      </c>
      <c r="J483" s="56" t="str">
        <f t="shared" si="51"/>
        <v>名称変更</v>
      </c>
      <c r="K483" s="56" t="str">
        <f>IF($F483="old", INDEX('外部インタフェース一覧(計算用)'!$B$5:$C$60, MATCH(summary!$B483, '外部インタフェース一覧(計算用)'!$C$5:$C$60, 0), 1), $B483)</f>
        <v>口腔衛生管理情報</v>
      </c>
      <c r="L483" s="56">
        <f t="shared" si="55"/>
        <v>121</v>
      </c>
      <c r="M483" s="56" t="str">
        <f t="shared" si="52"/>
        <v>is_oral_care_support_03_01</v>
      </c>
      <c r="N483" s="33" t="str">
        <f t="shared" si="53"/>
        <v>歯科衛生士が実施した口腔ケアの内容及び介護職員への具体的な技術的助言及び指導の内容の要点（3回目）　介護職員への技術的助言等の内容　入所者のリスクに応じた口腔清掃等の実施　</v>
      </c>
      <c r="O483" s="33" t="str">
        <f t="shared" si="54"/>
        <v>削除</v>
      </c>
    </row>
    <row r="484" spans="1:15" ht="112.5" hidden="1">
      <c r="A484" s="56">
        <v>482</v>
      </c>
      <c r="B484" s="56" t="s">
        <v>847</v>
      </c>
      <c r="C484" s="56">
        <v>122</v>
      </c>
      <c r="D484" s="33" t="s">
        <v>1070</v>
      </c>
      <c r="E484" s="134" t="s">
        <v>1071</v>
      </c>
      <c r="F484" s="56" t="str">
        <f>VLOOKUP($B484, '外部インタフェース一覧(計算用)'!$C:$G, 2, FALSE)</f>
        <v>old</v>
      </c>
      <c r="G484" s="56" t="str">
        <f>VLOOKUP($B484, '外部インタフェース一覧(計算用)'!$C:$G, 5, FALSE)</f>
        <v>ORAL_HYGIENE_MANAGEMENT_ADDITION_2024_FORM_0210_2021</v>
      </c>
      <c r="H484" s="56" t="str">
        <f t="shared" si="49"/>
        <v>ORAL_HYGIENE_MANAGEMENT_ADDITION_2024_FORM_0210_2021_is_oral_care_support_03_02_old</v>
      </c>
      <c r="I484" s="134" t="str">
        <f t="shared" si="50"/>
        <v>削除</v>
      </c>
      <c r="J484" s="56" t="str">
        <f t="shared" si="51"/>
        <v>名称変更</v>
      </c>
      <c r="K484" s="56" t="str">
        <f>IF($F484="old", INDEX('外部インタフェース一覧(計算用)'!$B$5:$C$60, MATCH(summary!$B484, '外部インタフェース一覧(計算用)'!$C$5:$C$60, 0), 1), $B484)</f>
        <v>口腔衛生管理情報</v>
      </c>
      <c r="L484" s="56">
        <f t="shared" si="55"/>
        <v>122</v>
      </c>
      <c r="M484" s="56" t="str">
        <f t="shared" si="52"/>
        <v>is_oral_care_support_03_02</v>
      </c>
      <c r="N484" s="33" t="str">
        <f t="shared" si="53"/>
        <v>歯科衛生士が実施した口腔ケアの内容及び介護職員への具体的な技術的助言及び指導の内容の要点（3回目）　介護職員への技術的助言等の内容　口腔清掃にかかる知識、技術の習得の必要性</v>
      </c>
      <c r="O484" s="33" t="str">
        <f t="shared" si="54"/>
        <v>削除</v>
      </c>
    </row>
    <row r="485" spans="1:15" ht="93.75" hidden="1">
      <c r="A485" s="56">
        <v>483</v>
      </c>
      <c r="B485" s="56" t="s">
        <v>847</v>
      </c>
      <c r="C485" s="56">
        <v>123</v>
      </c>
      <c r="D485" s="33" t="s">
        <v>1072</v>
      </c>
      <c r="E485" s="134" t="s">
        <v>1073</v>
      </c>
      <c r="F485" s="56" t="str">
        <f>VLOOKUP($B485, '外部インタフェース一覧(計算用)'!$C:$G, 2, FALSE)</f>
        <v>old</v>
      </c>
      <c r="G485" s="56" t="str">
        <f>VLOOKUP($B485, '外部インタフェース一覧(計算用)'!$C:$G, 5, FALSE)</f>
        <v>ORAL_HYGIENE_MANAGEMENT_ADDITION_2024_FORM_0210_2021</v>
      </c>
      <c r="H485" s="56" t="str">
        <f t="shared" si="49"/>
        <v>ORAL_HYGIENE_MANAGEMENT_ADDITION_2024_FORM_0210_2021_is_oral_care_support_03_03_old</v>
      </c>
      <c r="I485" s="134" t="str">
        <f t="shared" si="50"/>
        <v>削除</v>
      </c>
      <c r="J485" s="56" t="str">
        <f t="shared" si="51"/>
        <v>名称変更</v>
      </c>
      <c r="K485" s="56" t="str">
        <f>IF($F485="old", INDEX('外部インタフェース一覧(計算用)'!$B$5:$C$60, MATCH(summary!$B485, '外部インタフェース一覧(計算用)'!$C$5:$C$60, 0), 1), $B485)</f>
        <v>口腔衛生管理情報</v>
      </c>
      <c r="L485" s="56">
        <f t="shared" si="55"/>
        <v>123</v>
      </c>
      <c r="M485" s="56" t="str">
        <f t="shared" si="52"/>
        <v>is_oral_care_support_03_03</v>
      </c>
      <c r="N485" s="33" t="str">
        <f t="shared" si="53"/>
        <v>歯科衛生士が実施した口腔ケアの内容及び介護職員への具体的な技術的助言及び指導の内容の要点（3回目）　介護職員への技術的助言等の内容　食事の状態、食形態等の確認</v>
      </c>
      <c r="O485" s="33" t="str">
        <f t="shared" si="54"/>
        <v>削除</v>
      </c>
    </row>
    <row r="486" spans="1:15" ht="93.75" hidden="1">
      <c r="A486" s="56">
        <v>484</v>
      </c>
      <c r="B486" s="56" t="s">
        <v>847</v>
      </c>
      <c r="C486" s="56">
        <v>124</v>
      </c>
      <c r="D486" s="33" t="s">
        <v>1074</v>
      </c>
      <c r="E486" s="134" t="s">
        <v>1075</v>
      </c>
      <c r="F486" s="56" t="str">
        <f>VLOOKUP($B486, '外部インタフェース一覧(計算用)'!$C:$G, 2, FALSE)</f>
        <v>old</v>
      </c>
      <c r="G486" s="56" t="str">
        <f>VLOOKUP($B486, '外部インタフェース一覧(計算用)'!$C:$G, 5, FALSE)</f>
        <v>ORAL_HYGIENE_MANAGEMENT_ADDITION_2024_FORM_0210_2021</v>
      </c>
      <c r="H486" s="56" t="str">
        <f t="shared" si="49"/>
        <v>ORAL_HYGIENE_MANAGEMENT_ADDITION_2024_FORM_0210_2021_is_oral_care_support_03_04_old</v>
      </c>
      <c r="I486" s="134" t="str">
        <f t="shared" si="50"/>
        <v>削除</v>
      </c>
      <c r="J486" s="56" t="str">
        <f t="shared" si="51"/>
        <v>名称変更</v>
      </c>
      <c r="K486" s="56" t="str">
        <f>IF($F486="old", INDEX('外部インタフェース一覧(計算用)'!$B$5:$C$60, MATCH(summary!$B486, '外部インタフェース一覧(計算用)'!$C$5:$C$60, 0), 1), $B486)</f>
        <v>口腔衛生管理情報</v>
      </c>
      <c r="L486" s="56">
        <f t="shared" si="55"/>
        <v>124</v>
      </c>
      <c r="M486" s="56" t="str">
        <f t="shared" si="52"/>
        <v>is_oral_care_support_03_04</v>
      </c>
      <c r="N486" s="33" t="str">
        <f t="shared" si="53"/>
        <v>歯科衛生士が実施した口腔ケアの内容及び介護職員への具体的な技術的助言及び指導の内容の要点（3回目）　介護職員への技術的助言等の内容　現在の取組の継続</v>
      </c>
      <c r="O486" s="33" t="str">
        <f t="shared" si="54"/>
        <v>削除</v>
      </c>
    </row>
    <row r="487" spans="1:15" ht="93.75" hidden="1">
      <c r="A487" s="56">
        <v>485</v>
      </c>
      <c r="B487" s="56" t="s">
        <v>847</v>
      </c>
      <c r="C487" s="56">
        <v>125</v>
      </c>
      <c r="D487" s="33" t="s">
        <v>1076</v>
      </c>
      <c r="E487" s="134" t="s">
        <v>1077</v>
      </c>
      <c r="F487" s="56" t="str">
        <f>VLOOKUP($B487, '外部インタフェース一覧(計算用)'!$C:$G, 2, FALSE)</f>
        <v>old</v>
      </c>
      <c r="G487" s="56" t="str">
        <f>VLOOKUP($B487, '外部インタフェース一覧(計算用)'!$C:$G, 5, FALSE)</f>
        <v>ORAL_HYGIENE_MANAGEMENT_ADDITION_2024_FORM_0210_2021</v>
      </c>
      <c r="H487" s="56" t="str">
        <f t="shared" si="49"/>
        <v>ORAL_HYGIENE_MANAGEMENT_ADDITION_2024_FORM_0210_2021_is_oral_care_support_03_other_old</v>
      </c>
      <c r="I487" s="134" t="str">
        <f t="shared" si="50"/>
        <v>削除</v>
      </c>
      <c r="J487" s="56" t="str">
        <f t="shared" si="51"/>
        <v>名称変更</v>
      </c>
      <c r="K487" s="56" t="str">
        <f>IF($F487="old", INDEX('外部インタフェース一覧(計算用)'!$B$5:$C$60, MATCH(summary!$B487, '外部インタフェース一覧(計算用)'!$C$5:$C$60, 0), 1), $B487)</f>
        <v>口腔衛生管理情報</v>
      </c>
      <c r="L487" s="56">
        <f t="shared" si="55"/>
        <v>125</v>
      </c>
      <c r="M487" s="56" t="str">
        <f t="shared" si="52"/>
        <v>is_oral_care_support_03_other</v>
      </c>
      <c r="N487" s="33" t="str">
        <f t="shared" si="53"/>
        <v>歯科衛生士が実施した口腔ケアの内容及び介護職員への具体的な技術的助言及び指導の内容の要点（3回目）　介護職員への技術的助言等の内容　その他</v>
      </c>
      <c r="O487" s="33" t="str">
        <f t="shared" si="54"/>
        <v>削除</v>
      </c>
    </row>
    <row r="488" spans="1:15" ht="93.75" hidden="1">
      <c r="A488" s="56">
        <v>486</v>
      </c>
      <c r="B488" s="56" t="s">
        <v>847</v>
      </c>
      <c r="C488" s="56">
        <v>126</v>
      </c>
      <c r="D488" s="33" t="s">
        <v>1078</v>
      </c>
      <c r="E488" s="134" t="s">
        <v>1079</v>
      </c>
      <c r="F488" s="56" t="str">
        <f>VLOOKUP($B488, '外部インタフェース一覧(計算用)'!$C:$G, 2, FALSE)</f>
        <v>old</v>
      </c>
      <c r="G488" s="56" t="str">
        <f>VLOOKUP($B488, '外部インタフェース一覧(計算用)'!$C:$G, 5, FALSE)</f>
        <v>ORAL_HYGIENE_MANAGEMENT_ADDITION_2024_FORM_0210_2021</v>
      </c>
      <c r="H488" s="56" t="str">
        <f t="shared" si="49"/>
        <v>ORAL_HYGIENE_MANAGEMENT_ADDITION_2024_FORM_0210_2021_is_oral_care_support_03_other_contents_old</v>
      </c>
      <c r="I488" s="134" t="str">
        <f t="shared" si="50"/>
        <v>削除</v>
      </c>
      <c r="J488" s="56" t="str">
        <f t="shared" si="51"/>
        <v>名称変更</v>
      </c>
      <c r="K488" s="56" t="str">
        <f>IF($F488="old", INDEX('外部インタフェース一覧(計算用)'!$B$5:$C$60, MATCH(summary!$B488, '外部インタフェース一覧(計算用)'!$C$5:$C$60, 0), 1), $B488)</f>
        <v>口腔衛生管理情報</v>
      </c>
      <c r="L488" s="56">
        <f t="shared" si="55"/>
        <v>126</v>
      </c>
      <c r="M488" s="56" t="str">
        <f t="shared" si="52"/>
        <v>is_oral_care_support_03_other_contents</v>
      </c>
      <c r="N488" s="33" t="str">
        <f t="shared" si="53"/>
        <v>歯科衛生士が実施した口腔ケアの内容及び介護職員への具体的な技術的助言及び指導の内容の要点（3回目）　介護職員への技術的助言等の内容　その他（具体的に）</v>
      </c>
      <c r="O488" s="33" t="str">
        <f t="shared" si="54"/>
        <v>削除</v>
      </c>
    </row>
    <row r="489" spans="1:15" ht="75" hidden="1">
      <c r="A489" s="56">
        <v>487</v>
      </c>
      <c r="B489" s="56" t="s">
        <v>847</v>
      </c>
      <c r="C489" s="56">
        <v>127</v>
      </c>
      <c r="D489" s="33" t="s">
        <v>1080</v>
      </c>
      <c r="E489" s="134" t="s">
        <v>1081</v>
      </c>
      <c r="F489" s="56" t="str">
        <f>VLOOKUP($B489, '外部インタフェース一覧(計算用)'!$C:$G, 2, FALSE)</f>
        <v>old</v>
      </c>
      <c r="G489" s="56" t="str">
        <f>VLOOKUP($B489, '外部インタフェース一覧(計算用)'!$C:$G, 5, FALSE)</f>
        <v>ORAL_HYGIENE_MANAGEMENT_ADDITION_2024_FORM_0210_2021</v>
      </c>
      <c r="H489" s="56" t="str">
        <f t="shared" si="49"/>
        <v>ORAL_HYGIENE_MANAGEMENT_ADDITION_2024_FORM_0210_2021_oral_care_filing_date_04_old</v>
      </c>
      <c r="I489" s="134" t="str">
        <f t="shared" si="50"/>
        <v>削除</v>
      </c>
      <c r="J489" s="56" t="str">
        <f t="shared" si="51"/>
        <v>名称変更</v>
      </c>
      <c r="K489" s="56" t="str">
        <f>IF($F489="old", INDEX('外部インタフェース一覧(計算用)'!$B$5:$C$60, MATCH(summary!$B489, '外部インタフェース一覧(計算用)'!$C$5:$C$60, 0), 1), $B489)</f>
        <v>口腔衛生管理情報</v>
      </c>
      <c r="L489" s="56">
        <f t="shared" si="55"/>
        <v>127</v>
      </c>
      <c r="M489" s="56" t="str">
        <f t="shared" si="52"/>
        <v>oral_care_filing_date_04</v>
      </c>
      <c r="N489" s="33" t="str">
        <f t="shared" si="53"/>
        <v>歯科衛生士が実施した口腔ケアの内容及び介護職員への具体的な技術的助言及び指導の内容の要点（4回目）　記入日</v>
      </c>
      <c r="O489" s="33" t="str">
        <f t="shared" si="54"/>
        <v>削除</v>
      </c>
    </row>
    <row r="490" spans="1:15" ht="75" hidden="1">
      <c r="A490" s="56">
        <v>488</v>
      </c>
      <c r="B490" s="56" t="s">
        <v>847</v>
      </c>
      <c r="C490" s="56">
        <v>128</v>
      </c>
      <c r="D490" s="33" t="s">
        <v>1082</v>
      </c>
      <c r="E490" s="134" t="s">
        <v>1083</v>
      </c>
      <c r="F490" s="56" t="str">
        <f>VLOOKUP($B490, '外部インタフェース一覧(計算用)'!$C:$G, 2, FALSE)</f>
        <v>old</v>
      </c>
      <c r="G490" s="56" t="str">
        <f>VLOOKUP($B490, '外部インタフェース一覧(計算用)'!$C:$G, 5, FALSE)</f>
        <v>ORAL_HYGIENE_MANAGEMENT_ADDITION_2024_FORM_0210_2021</v>
      </c>
      <c r="H490" s="56" t="str">
        <f t="shared" si="49"/>
        <v>ORAL_HYGIENE_MANAGEMENT_ADDITION_2024_FORM_0210_2021_oral_care_record_staff_job_category_04_old</v>
      </c>
      <c r="I490" s="134" t="str">
        <f t="shared" si="50"/>
        <v>削除</v>
      </c>
      <c r="J490" s="56" t="str">
        <f t="shared" si="51"/>
        <v>名称変更</v>
      </c>
      <c r="K490" s="56" t="str">
        <f>IF($F490="old", INDEX('外部インタフェース一覧(計算用)'!$B$5:$C$60, MATCH(summary!$B490, '外部インタフェース一覧(計算用)'!$C$5:$C$60, 0), 1), $B490)</f>
        <v>口腔衛生管理情報</v>
      </c>
      <c r="L490" s="56">
        <f t="shared" si="55"/>
        <v>128</v>
      </c>
      <c r="M490" s="56" t="str">
        <f t="shared" si="52"/>
        <v>oral_care_record_staff_job_category_04</v>
      </c>
      <c r="N490" s="33" t="str">
        <f t="shared" si="53"/>
        <v>歯科衛生士が実施した口腔ケアの内容及び介護職員への具体的な技術的助言及び指導の内容の要点（4回目）　記入者職員職種</v>
      </c>
      <c r="O490" s="33" t="str">
        <f t="shared" si="54"/>
        <v>削除</v>
      </c>
    </row>
    <row r="491" spans="1:15" ht="75" hidden="1">
      <c r="A491" s="56">
        <v>489</v>
      </c>
      <c r="B491" s="56" t="s">
        <v>847</v>
      </c>
      <c r="C491" s="56">
        <v>129</v>
      </c>
      <c r="D491" s="33" t="s">
        <v>1084</v>
      </c>
      <c r="E491" s="134" t="s">
        <v>1085</v>
      </c>
      <c r="F491" s="56" t="str">
        <f>VLOOKUP($B491, '外部インタフェース一覧(計算用)'!$C:$G, 2, FALSE)</f>
        <v>old</v>
      </c>
      <c r="G491" s="56" t="str">
        <f>VLOOKUP($B491, '外部インタフェース一覧(計算用)'!$C:$G, 5, FALSE)</f>
        <v>ORAL_HYGIENE_MANAGEMENT_ADDITION_2024_FORM_0210_2021</v>
      </c>
      <c r="H491" s="56" t="str">
        <f t="shared" si="49"/>
        <v>ORAL_HYGIENE_MANAGEMENT_ADDITION_2024_FORM_0210_2021_oral_care_filing_staff_04_old</v>
      </c>
      <c r="I491" s="134" t="str">
        <f t="shared" si="50"/>
        <v>削除</v>
      </c>
      <c r="J491" s="56" t="str">
        <f t="shared" si="51"/>
        <v>名称変更</v>
      </c>
      <c r="K491" s="56" t="str">
        <f>IF($F491="old", INDEX('外部インタフェース一覧(計算用)'!$B$5:$C$60, MATCH(summary!$B491, '外部インタフェース一覧(計算用)'!$C$5:$C$60, 0), 1), $B491)</f>
        <v>口腔衛生管理情報</v>
      </c>
      <c r="L491" s="56">
        <f t="shared" si="55"/>
        <v>129</v>
      </c>
      <c r="M491" s="56" t="str">
        <f t="shared" si="52"/>
        <v>oral_care_filing_staff_04</v>
      </c>
      <c r="N491" s="33" t="str">
        <f t="shared" si="53"/>
        <v>歯科衛生士が実施した口腔ケアの内容及び介護職員への具体的な技術的助言及び指導の内容の要点（4回目）　記入者</v>
      </c>
      <c r="O491" s="33" t="str">
        <f t="shared" si="54"/>
        <v>削除</v>
      </c>
    </row>
    <row r="492" spans="1:15" ht="75" hidden="1">
      <c r="A492" s="56">
        <v>490</v>
      </c>
      <c r="B492" s="56" t="s">
        <v>847</v>
      </c>
      <c r="C492" s="56">
        <v>130</v>
      </c>
      <c r="D492" s="33" t="s">
        <v>1086</v>
      </c>
      <c r="E492" s="134" t="s">
        <v>1087</v>
      </c>
      <c r="F492" s="56" t="str">
        <f>VLOOKUP($B492, '外部インタフェース一覧(計算用)'!$C:$G, 2, FALSE)</f>
        <v>old</v>
      </c>
      <c r="G492" s="56" t="str">
        <f>VLOOKUP($B492, '外部インタフェース一覧(計算用)'!$C:$G, 5, FALSE)</f>
        <v>ORAL_HYGIENE_MANAGEMENT_ADDITION_2024_FORM_0210_2021</v>
      </c>
      <c r="H492" s="56" t="str">
        <f t="shared" si="49"/>
        <v>ORAL_HYGIENE_MANAGEMENT_ADDITION_2024_FORM_0210_2021_is_oral_management_04_01_old</v>
      </c>
      <c r="I492" s="134" t="str">
        <f t="shared" si="50"/>
        <v>削除</v>
      </c>
      <c r="J492" s="56" t="str">
        <f t="shared" si="51"/>
        <v>名称変更</v>
      </c>
      <c r="K492" s="56" t="str">
        <f>IF($F492="old", INDEX('外部インタフェース一覧(計算用)'!$B$5:$C$60, MATCH(summary!$B492, '外部インタフェース一覧(計算用)'!$C$5:$C$60, 0), 1), $B492)</f>
        <v>口腔衛生管理情報</v>
      </c>
      <c r="L492" s="56">
        <f t="shared" si="55"/>
        <v>130</v>
      </c>
      <c r="M492" s="56" t="str">
        <f t="shared" si="52"/>
        <v>is_oral_management_04_01</v>
      </c>
      <c r="N492" s="33" t="str">
        <f t="shared" si="53"/>
        <v>歯科衛生士が実施した口腔ケアの内容及び介護職員への具体的な技術的助言及び指導の内容の要点（4回目）　口腔衛生等の管理　口腔の清掃</v>
      </c>
      <c r="O492" s="33" t="str">
        <f t="shared" si="54"/>
        <v>削除</v>
      </c>
    </row>
    <row r="493" spans="1:15" ht="93.75" hidden="1">
      <c r="A493" s="56">
        <v>491</v>
      </c>
      <c r="B493" s="56" t="s">
        <v>847</v>
      </c>
      <c r="C493" s="56">
        <v>131</v>
      </c>
      <c r="D493" s="33" t="s">
        <v>1088</v>
      </c>
      <c r="E493" s="134" t="s">
        <v>1089</v>
      </c>
      <c r="F493" s="56" t="str">
        <f>VLOOKUP($B493, '外部インタフェース一覧(計算用)'!$C:$G, 2, FALSE)</f>
        <v>old</v>
      </c>
      <c r="G493" s="56" t="str">
        <f>VLOOKUP($B493, '外部インタフェース一覧(計算用)'!$C:$G, 5, FALSE)</f>
        <v>ORAL_HYGIENE_MANAGEMENT_ADDITION_2024_FORM_0210_2021</v>
      </c>
      <c r="H493" s="56" t="str">
        <f t="shared" si="49"/>
        <v>ORAL_HYGIENE_MANAGEMENT_ADDITION_2024_FORM_0210_2021_is_oral_management_04_02_old</v>
      </c>
      <c r="I493" s="134" t="str">
        <f t="shared" si="50"/>
        <v>削除</v>
      </c>
      <c r="J493" s="56" t="str">
        <f t="shared" si="51"/>
        <v>名称変更</v>
      </c>
      <c r="K493" s="56" t="str">
        <f>IF($F493="old", INDEX('外部インタフェース一覧(計算用)'!$B$5:$C$60, MATCH(summary!$B493, '外部インタフェース一覧(計算用)'!$C$5:$C$60, 0), 1), $B493)</f>
        <v>口腔衛生管理情報</v>
      </c>
      <c r="L493" s="56">
        <f t="shared" si="55"/>
        <v>131</v>
      </c>
      <c r="M493" s="56" t="str">
        <f t="shared" si="52"/>
        <v>is_oral_management_04_02</v>
      </c>
      <c r="N493" s="33" t="str">
        <f t="shared" si="53"/>
        <v>歯科衛生士が実施した口腔ケアの内容及び介護職員への具体的な技術的助言及び指導の内容の要点（4回目）　口腔衛生等の管理　口腔の清掃に関する指導</v>
      </c>
      <c r="O493" s="33" t="str">
        <f t="shared" si="54"/>
        <v>削除</v>
      </c>
    </row>
    <row r="494" spans="1:15" ht="75" hidden="1">
      <c r="A494" s="56">
        <v>492</v>
      </c>
      <c r="B494" s="56" t="s">
        <v>847</v>
      </c>
      <c r="C494" s="56">
        <v>132</v>
      </c>
      <c r="D494" s="33" t="s">
        <v>1090</v>
      </c>
      <c r="E494" s="134" t="s">
        <v>1091</v>
      </c>
      <c r="F494" s="56" t="str">
        <f>VLOOKUP($B494, '外部インタフェース一覧(計算用)'!$C:$G, 2, FALSE)</f>
        <v>old</v>
      </c>
      <c r="G494" s="56" t="str">
        <f>VLOOKUP($B494, '外部インタフェース一覧(計算用)'!$C:$G, 5, FALSE)</f>
        <v>ORAL_HYGIENE_MANAGEMENT_ADDITION_2024_FORM_0210_2021</v>
      </c>
      <c r="H494" s="56" t="str">
        <f t="shared" si="49"/>
        <v>ORAL_HYGIENE_MANAGEMENT_ADDITION_2024_FORM_0210_2021_is_oral_management_04_03_old</v>
      </c>
      <c r="I494" s="134" t="str">
        <f t="shared" si="50"/>
        <v>削除</v>
      </c>
      <c r="J494" s="56" t="str">
        <f t="shared" si="51"/>
        <v>名称変更</v>
      </c>
      <c r="K494" s="56" t="str">
        <f>IF($F494="old", INDEX('外部インタフェース一覧(計算用)'!$B$5:$C$60, MATCH(summary!$B494, '外部インタフェース一覧(計算用)'!$C$5:$C$60, 0), 1), $B494)</f>
        <v>口腔衛生管理情報</v>
      </c>
      <c r="L494" s="56">
        <f t="shared" si="55"/>
        <v>132</v>
      </c>
      <c r="M494" s="56" t="str">
        <f t="shared" si="52"/>
        <v>is_oral_management_04_03</v>
      </c>
      <c r="N494" s="33" t="str">
        <f t="shared" si="53"/>
        <v>歯科衛生士が実施した口腔ケアの内容及び介護職員への具体的な技術的助言及び指導の内容の要点（4回目）　口腔衛生等の管理　義歯の清掃</v>
      </c>
      <c r="O494" s="33" t="str">
        <f t="shared" si="54"/>
        <v>削除</v>
      </c>
    </row>
    <row r="495" spans="1:15" ht="93.75" hidden="1">
      <c r="A495" s="56">
        <v>493</v>
      </c>
      <c r="B495" s="56" t="s">
        <v>847</v>
      </c>
      <c r="C495" s="56">
        <v>133</v>
      </c>
      <c r="D495" s="33" t="s">
        <v>1092</v>
      </c>
      <c r="E495" s="134" t="s">
        <v>1093</v>
      </c>
      <c r="F495" s="56" t="str">
        <f>VLOOKUP($B495, '外部インタフェース一覧(計算用)'!$C:$G, 2, FALSE)</f>
        <v>old</v>
      </c>
      <c r="G495" s="56" t="str">
        <f>VLOOKUP($B495, '外部インタフェース一覧(計算用)'!$C:$G, 5, FALSE)</f>
        <v>ORAL_HYGIENE_MANAGEMENT_ADDITION_2024_FORM_0210_2021</v>
      </c>
      <c r="H495" s="56" t="str">
        <f t="shared" si="49"/>
        <v>ORAL_HYGIENE_MANAGEMENT_ADDITION_2024_FORM_0210_2021_is_oral_management_04_04_old</v>
      </c>
      <c r="I495" s="134" t="str">
        <f t="shared" si="50"/>
        <v>削除</v>
      </c>
      <c r="J495" s="56" t="str">
        <f t="shared" si="51"/>
        <v>名称変更</v>
      </c>
      <c r="K495" s="56" t="str">
        <f>IF($F495="old", INDEX('外部インタフェース一覧(計算用)'!$B$5:$C$60, MATCH(summary!$B495, '外部インタフェース一覧(計算用)'!$C$5:$C$60, 0), 1), $B495)</f>
        <v>口腔衛生管理情報</v>
      </c>
      <c r="L495" s="56">
        <f t="shared" si="55"/>
        <v>133</v>
      </c>
      <c r="M495" s="56" t="str">
        <f t="shared" si="52"/>
        <v>is_oral_management_04_04</v>
      </c>
      <c r="N495" s="33" t="str">
        <f t="shared" si="53"/>
        <v>歯科衛生士が実施した口腔ケアの内容及び介護職員への具体的な技術的助言及び指導の内容の要点（4回目）　口腔衛生等の管理　義歯の清掃に関する指導</v>
      </c>
      <c r="O495" s="33" t="str">
        <f t="shared" si="54"/>
        <v>削除</v>
      </c>
    </row>
    <row r="496" spans="1:15" ht="93.75" hidden="1">
      <c r="A496" s="56">
        <v>494</v>
      </c>
      <c r="B496" s="56" t="s">
        <v>847</v>
      </c>
      <c r="C496" s="56">
        <v>134</v>
      </c>
      <c r="D496" s="33" t="s">
        <v>1094</v>
      </c>
      <c r="E496" s="134" t="s">
        <v>1095</v>
      </c>
      <c r="F496" s="56" t="str">
        <f>VLOOKUP($B496, '外部インタフェース一覧(計算用)'!$C:$G, 2, FALSE)</f>
        <v>old</v>
      </c>
      <c r="G496" s="56" t="str">
        <f>VLOOKUP($B496, '外部インタフェース一覧(計算用)'!$C:$G, 5, FALSE)</f>
        <v>ORAL_HYGIENE_MANAGEMENT_ADDITION_2024_FORM_0210_2021</v>
      </c>
      <c r="H496" s="56" t="str">
        <f t="shared" si="49"/>
        <v>ORAL_HYGIENE_MANAGEMENT_ADDITION_2024_FORM_0210_2021_is_oral_management_04_05_old</v>
      </c>
      <c r="I496" s="134" t="str">
        <f t="shared" si="50"/>
        <v>削除</v>
      </c>
      <c r="J496" s="56" t="str">
        <f t="shared" si="51"/>
        <v>名称変更</v>
      </c>
      <c r="K496" s="56" t="str">
        <f>IF($F496="old", INDEX('外部インタフェース一覧(計算用)'!$B$5:$C$60, MATCH(summary!$B496, '外部インタフェース一覧(計算用)'!$C$5:$C$60, 0), 1), $B496)</f>
        <v>口腔衛生管理情報</v>
      </c>
      <c r="L496" s="56">
        <f t="shared" si="55"/>
        <v>134</v>
      </c>
      <c r="M496" s="56" t="str">
        <f t="shared" si="52"/>
        <v>is_oral_management_04_05</v>
      </c>
      <c r="N496" s="33" t="str">
        <f t="shared" si="53"/>
        <v>歯科衛生士が実施した口腔ケアの内容及び介護職員への具体的な技術的助言及び指導の内容の要点（4回目）　口腔衛生等の管理　摂食・嚥下等の口腔機能に関する指導</v>
      </c>
      <c r="O496" s="33" t="str">
        <f t="shared" si="54"/>
        <v>削除</v>
      </c>
    </row>
    <row r="497" spans="1:15" ht="93.75" hidden="1">
      <c r="A497" s="56">
        <v>495</v>
      </c>
      <c r="B497" s="56" t="s">
        <v>847</v>
      </c>
      <c r="C497" s="56">
        <v>135</v>
      </c>
      <c r="D497" s="33" t="s">
        <v>1096</v>
      </c>
      <c r="E497" s="134" t="s">
        <v>1097</v>
      </c>
      <c r="F497" s="56" t="str">
        <f>VLOOKUP($B497, '外部インタフェース一覧(計算用)'!$C:$G, 2, FALSE)</f>
        <v>old</v>
      </c>
      <c r="G497" s="56" t="str">
        <f>VLOOKUP($B497, '外部インタフェース一覧(計算用)'!$C:$G, 5, FALSE)</f>
        <v>ORAL_HYGIENE_MANAGEMENT_ADDITION_2024_FORM_0210_2021</v>
      </c>
      <c r="H497" s="56" t="str">
        <f t="shared" si="49"/>
        <v>ORAL_HYGIENE_MANAGEMENT_ADDITION_2024_FORM_0210_2021_is_oral_management_04_06_old</v>
      </c>
      <c r="I497" s="134" t="str">
        <f t="shared" si="50"/>
        <v>削除</v>
      </c>
      <c r="J497" s="56" t="str">
        <f t="shared" si="51"/>
        <v>名称変更</v>
      </c>
      <c r="K497" s="56" t="str">
        <f>IF($F497="old", INDEX('外部インタフェース一覧(計算用)'!$B$5:$C$60, MATCH(summary!$B497, '外部インタフェース一覧(計算用)'!$C$5:$C$60, 0), 1), $B497)</f>
        <v>口腔衛生管理情報</v>
      </c>
      <c r="L497" s="56">
        <f t="shared" si="55"/>
        <v>135</v>
      </c>
      <c r="M497" s="56" t="str">
        <f t="shared" si="52"/>
        <v>is_oral_management_04_06</v>
      </c>
      <c r="N497" s="33" t="str">
        <f t="shared" si="53"/>
        <v>歯科衛生士が実施した口腔ケアの内容及び介護職員への具体的な技術的助言及び指導の内容の要点（4回目）　口腔衛生等の管理　誤嚥性肺炎の予防に関する指導</v>
      </c>
      <c r="O497" s="33" t="str">
        <f t="shared" si="54"/>
        <v>削除</v>
      </c>
    </row>
    <row r="498" spans="1:15" ht="75" hidden="1">
      <c r="A498" s="56">
        <v>496</v>
      </c>
      <c r="B498" s="56" t="s">
        <v>847</v>
      </c>
      <c r="C498" s="56">
        <v>136</v>
      </c>
      <c r="D498" s="33" t="s">
        <v>1098</v>
      </c>
      <c r="E498" s="134" t="s">
        <v>1099</v>
      </c>
      <c r="F498" s="56" t="str">
        <f>VLOOKUP($B498, '外部インタフェース一覧(計算用)'!$C:$G, 2, FALSE)</f>
        <v>old</v>
      </c>
      <c r="G498" s="56" t="str">
        <f>VLOOKUP($B498, '外部インタフェース一覧(計算用)'!$C:$G, 5, FALSE)</f>
        <v>ORAL_HYGIENE_MANAGEMENT_ADDITION_2024_FORM_0210_2021</v>
      </c>
      <c r="H498" s="56" t="str">
        <f t="shared" si="49"/>
        <v>ORAL_HYGIENE_MANAGEMENT_ADDITION_2024_FORM_0210_2021_is_oral_management_04_other_old</v>
      </c>
      <c r="I498" s="134" t="str">
        <f t="shared" si="50"/>
        <v>削除</v>
      </c>
      <c r="J498" s="56" t="str">
        <f t="shared" si="51"/>
        <v>名称変更</v>
      </c>
      <c r="K498" s="56" t="str">
        <f>IF($F498="old", INDEX('外部インタフェース一覧(計算用)'!$B$5:$C$60, MATCH(summary!$B498, '外部インタフェース一覧(計算用)'!$C$5:$C$60, 0), 1), $B498)</f>
        <v>口腔衛生管理情報</v>
      </c>
      <c r="L498" s="56">
        <f t="shared" si="55"/>
        <v>136</v>
      </c>
      <c r="M498" s="56" t="str">
        <f t="shared" si="52"/>
        <v>is_oral_management_04_other</v>
      </c>
      <c r="N498" s="33" t="str">
        <f t="shared" si="53"/>
        <v>歯科衛生士が実施した口腔ケアの内容及び介護職員への具体的な技術的助言及び指導の内容の要点（4回目）　口腔衛生等の管理　その他</v>
      </c>
      <c r="O498" s="33" t="str">
        <f t="shared" si="54"/>
        <v>削除</v>
      </c>
    </row>
    <row r="499" spans="1:15" ht="75" hidden="1">
      <c r="A499" s="56">
        <v>497</v>
      </c>
      <c r="B499" s="56" t="s">
        <v>847</v>
      </c>
      <c r="C499" s="56">
        <v>137</v>
      </c>
      <c r="D499" s="33" t="s">
        <v>1100</v>
      </c>
      <c r="E499" s="134" t="s">
        <v>1101</v>
      </c>
      <c r="F499" s="56" t="str">
        <f>VLOOKUP($B499, '外部インタフェース一覧(計算用)'!$C:$G, 2, FALSE)</f>
        <v>old</v>
      </c>
      <c r="G499" s="56" t="str">
        <f>VLOOKUP($B499, '外部インタフェース一覧(計算用)'!$C:$G, 5, FALSE)</f>
        <v>ORAL_HYGIENE_MANAGEMENT_ADDITION_2024_FORM_0210_2021</v>
      </c>
      <c r="H499" s="56" t="str">
        <f t="shared" si="49"/>
        <v>ORAL_HYGIENE_MANAGEMENT_ADDITION_2024_FORM_0210_2021_is_oral_management_04_other_contents_old</v>
      </c>
      <c r="I499" s="134" t="str">
        <f t="shared" si="50"/>
        <v>削除</v>
      </c>
      <c r="J499" s="56" t="str">
        <f t="shared" si="51"/>
        <v>名称変更</v>
      </c>
      <c r="K499" s="56" t="str">
        <f>IF($F499="old", INDEX('外部インタフェース一覧(計算用)'!$B$5:$C$60, MATCH(summary!$B499, '外部インタフェース一覧(計算用)'!$C$5:$C$60, 0), 1), $B499)</f>
        <v>口腔衛生管理情報</v>
      </c>
      <c r="L499" s="56">
        <f t="shared" si="55"/>
        <v>137</v>
      </c>
      <c r="M499" s="56" t="str">
        <f t="shared" si="52"/>
        <v>is_oral_management_04_other_contents</v>
      </c>
      <c r="N499" s="33" t="str">
        <f t="shared" si="53"/>
        <v>歯科衛生士が実施した口腔ケアの内容及び介護職員への具体的な技術的助言及び指導の内容の要点（4回目）　口腔衛生等の管理　その他（具体的に）</v>
      </c>
      <c r="O499" s="33" t="str">
        <f t="shared" si="54"/>
        <v>削除</v>
      </c>
    </row>
    <row r="500" spans="1:15" ht="93.75" hidden="1">
      <c r="A500" s="56">
        <v>498</v>
      </c>
      <c r="B500" s="56" t="s">
        <v>847</v>
      </c>
      <c r="C500" s="56">
        <v>138</v>
      </c>
      <c r="D500" s="33" t="s">
        <v>1102</v>
      </c>
      <c r="E500" s="134" t="s">
        <v>1103</v>
      </c>
      <c r="F500" s="56" t="str">
        <f>VLOOKUP($B500, '外部インタフェース一覧(計算用)'!$C:$G, 2, FALSE)</f>
        <v>old</v>
      </c>
      <c r="G500" s="56" t="str">
        <f>VLOOKUP($B500, '外部インタフェース一覧(計算用)'!$C:$G, 5, FALSE)</f>
        <v>ORAL_HYGIENE_MANAGEMENT_ADDITION_2024_FORM_0210_2021</v>
      </c>
      <c r="H500" s="56" t="str">
        <f t="shared" si="49"/>
        <v>ORAL_HYGIENE_MANAGEMENT_ADDITION_2024_FORM_0210_2021_is_oral_care_support_04_01_old</v>
      </c>
      <c r="I500" s="134" t="str">
        <f t="shared" si="50"/>
        <v>削除</v>
      </c>
      <c r="J500" s="56" t="str">
        <f t="shared" si="51"/>
        <v>名称変更</v>
      </c>
      <c r="K500" s="56" t="str">
        <f>IF($F500="old", INDEX('外部インタフェース一覧(計算用)'!$B$5:$C$60, MATCH(summary!$B500, '外部インタフェース一覧(計算用)'!$C$5:$C$60, 0), 1), $B500)</f>
        <v>口腔衛生管理情報</v>
      </c>
      <c r="L500" s="56">
        <f t="shared" si="55"/>
        <v>138</v>
      </c>
      <c r="M500" s="56" t="str">
        <f t="shared" si="52"/>
        <v>is_oral_care_support_04_01</v>
      </c>
      <c r="N500" s="33" t="str">
        <f t="shared" si="53"/>
        <v>歯科衛生士が実施した口腔ケアの内容及び介護職員への具体的な技術的助言及び指導の内容の要点（4回目）　介護職員への技術的助言等の内容　入所者のリスクに応じた口腔清掃等の実施　</v>
      </c>
      <c r="O500" s="33" t="str">
        <f t="shared" si="54"/>
        <v>削除</v>
      </c>
    </row>
    <row r="501" spans="1:15" ht="112.5" hidden="1">
      <c r="A501" s="56">
        <v>499</v>
      </c>
      <c r="B501" s="56" t="s">
        <v>847</v>
      </c>
      <c r="C501" s="56">
        <v>139</v>
      </c>
      <c r="D501" s="33" t="s">
        <v>1104</v>
      </c>
      <c r="E501" s="134" t="s">
        <v>1105</v>
      </c>
      <c r="F501" s="56" t="str">
        <f>VLOOKUP($B501, '外部インタフェース一覧(計算用)'!$C:$G, 2, FALSE)</f>
        <v>old</v>
      </c>
      <c r="G501" s="56" t="str">
        <f>VLOOKUP($B501, '外部インタフェース一覧(計算用)'!$C:$G, 5, FALSE)</f>
        <v>ORAL_HYGIENE_MANAGEMENT_ADDITION_2024_FORM_0210_2021</v>
      </c>
      <c r="H501" s="56" t="str">
        <f t="shared" si="49"/>
        <v>ORAL_HYGIENE_MANAGEMENT_ADDITION_2024_FORM_0210_2021_is_oral_care_support_04_02_old</v>
      </c>
      <c r="I501" s="134" t="str">
        <f t="shared" si="50"/>
        <v>削除</v>
      </c>
      <c r="J501" s="56" t="str">
        <f t="shared" si="51"/>
        <v>名称変更</v>
      </c>
      <c r="K501" s="56" t="str">
        <f>IF($F501="old", INDEX('外部インタフェース一覧(計算用)'!$B$5:$C$60, MATCH(summary!$B501, '外部インタフェース一覧(計算用)'!$C$5:$C$60, 0), 1), $B501)</f>
        <v>口腔衛生管理情報</v>
      </c>
      <c r="L501" s="56">
        <f t="shared" si="55"/>
        <v>139</v>
      </c>
      <c r="M501" s="56" t="str">
        <f t="shared" si="52"/>
        <v>is_oral_care_support_04_02</v>
      </c>
      <c r="N501" s="33" t="str">
        <f t="shared" si="53"/>
        <v>歯科衛生士が実施した口腔ケアの内容及び介護職員への具体的な技術的助言及び指導の内容の要点（4回目）　介護職員への技術的助言等の内容　口腔清掃にかかる知識、技術の習得の必要性</v>
      </c>
      <c r="O501" s="33" t="str">
        <f t="shared" si="54"/>
        <v>削除</v>
      </c>
    </row>
    <row r="502" spans="1:15" ht="93.75" hidden="1">
      <c r="A502" s="56">
        <v>500</v>
      </c>
      <c r="B502" s="56" t="s">
        <v>847</v>
      </c>
      <c r="C502" s="56">
        <v>140</v>
      </c>
      <c r="D502" s="33" t="s">
        <v>1106</v>
      </c>
      <c r="E502" s="134" t="s">
        <v>1107</v>
      </c>
      <c r="F502" s="56" t="str">
        <f>VLOOKUP($B502, '外部インタフェース一覧(計算用)'!$C:$G, 2, FALSE)</f>
        <v>old</v>
      </c>
      <c r="G502" s="56" t="str">
        <f>VLOOKUP($B502, '外部インタフェース一覧(計算用)'!$C:$G, 5, FALSE)</f>
        <v>ORAL_HYGIENE_MANAGEMENT_ADDITION_2024_FORM_0210_2021</v>
      </c>
      <c r="H502" s="56" t="str">
        <f t="shared" si="49"/>
        <v>ORAL_HYGIENE_MANAGEMENT_ADDITION_2024_FORM_0210_2021_is_oral_care_support_04_03_old</v>
      </c>
      <c r="I502" s="134" t="str">
        <f t="shared" si="50"/>
        <v>削除</v>
      </c>
      <c r="J502" s="56" t="str">
        <f t="shared" si="51"/>
        <v>名称変更</v>
      </c>
      <c r="K502" s="56" t="str">
        <f>IF($F502="old", INDEX('外部インタフェース一覧(計算用)'!$B$5:$C$60, MATCH(summary!$B502, '外部インタフェース一覧(計算用)'!$C$5:$C$60, 0), 1), $B502)</f>
        <v>口腔衛生管理情報</v>
      </c>
      <c r="L502" s="56">
        <f t="shared" si="55"/>
        <v>140</v>
      </c>
      <c r="M502" s="56" t="str">
        <f t="shared" si="52"/>
        <v>is_oral_care_support_04_03</v>
      </c>
      <c r="N502" s="33" t="str">
        <f t="shared" si="53"/>
        <v>歯科衛生士が実施した口腔ケアの内容及び介護職員への具体的な技術的助言及び指導の内容の要点（4回目）　介護職員への技術的助言等の内容　食事の状態、食形態等の確認</v>
      </c>
      <c r="O502" s="33" t="str">
        <f t="shared" si="54"/>
        <v>削除</v>
      </c>
    </row>
    <row r="503" spans="1:15" ht="93.75" hidden="1">
      <c r="A503" s="56">
        <v>501</v>
      </c>
      <c r="B503" s="56" t="s">
        <v>847</v>
      </c>
      <c r="C503" s="56">
        <v>141</v>
      </c>
      <c r="D503" s="33" t="s">
        <v>1108</v>
      </c>
      <c r="E503" s="134" t="s">
        <v>1109</v>
      </c>
      <c r="F503" s="56" t="str">
        <f>VLOOKUP($B503, '外部インタフェース一覧(計算用)'!$C:$G, 2, FALSE)</f>
        <v>old</v>
      </c>
      <c r="G503" s="56" t="str">
        <f>VLOOKUP($B503, '外部インタフェース一覧(計算用)'!$C:$G, 5, FALSE)</f>
        <v>ORAL_HYGIENE_MANAGEMENT_ADDITION_2024_FORM_0210_2021</v>
      </c>
      <c r="H503" s="56" t="str">
        <f t="shared" si="49"/>
        <v>ORAL_HYGIENE_MANAGEMENT_ADDITION_2024_FORM_0210_2021_is_oral_care_support_04_04_old</v>
      </c>
      <c r="I503" s="134" t="str">
        <f t="shared" si="50"/>
        <v>削除</v>
      </c>
      <c r="J503" s="56" t="str">
        <f t="shared" si="51"/>
        <v>名称変更</v>
      </c>
      <c r="K503" s="56" t="str">
        <f>IF($F503="old", INDEX('外部インタフェース一覧(計算用)'!$B$5:$C$60, MATCH(summary!$B503, '外部インタフェース一覧(計算用)'!$C$5:$C$60, 0), 1), $B503)</f>
        <v>口腔衛生管理情報</v>
      </c>
      <c r="L503" s="56">
        <f t="shared" si="55"/>
        <v>141</v>
      </c>
      <c r="M503" s="56" t="str">
        <f t="shared" si="52"/>
        <v>is_oral_care_support_04_04</v>
      </c>
      <c r="N503" s="33" t="str">
        <f t="shared" si="53"/>
        <v>歯科衛生士が実施した口腔ケアの内容及び介護職員への具体的な技術的助言及び指導の内容の要点（4回目）　介護職員への技術的助言等の内容　現在の取組の継続</v>
      </c>
      <c r="O503" s="33" t="str">
        <f t="shared" si="54"/>
        <v>削除</v>
      </c>
    </row>
    <row r="504" spans="1:15" ht="93.75" hidden="1">
      <c r="A504" s="56">
        <v>502</v>
      </c>
      <c r="B504" s="56" t="s">
        <v>847</v>
      </c>
      <c r="C504" s="56">
        <v>142</v>
      </c>
      <c r="D504" s="33" t="s">
        <v>1110</v>
      </c>
      <c r="E504" s="134" t="s">
        <v>1111</v>
      </c>
      <c r="F504" s="56" t="str">
        <f>VLOOKUP($B504, '外部インタフェース一覧(計算用)'!$C:$G, 2, FALSE)</f>
        <v>old</v>
      </c>
      <c r="G504" s="56" t="str">
        <f>VLOOKUP($B504, '外部インタフェース一覧(計算用)'!$C:$G, 5, FALSE)</f>
        <v>ORAL_HYGIENE_MANAGEMENT_ADDITION_2024_FORM_0210_2021</v>
      </c>
      <c r="H504" s="56" t="str">
        <f t="shared" si="49"/>
        <v>ORAL_HYGIENE_MANAGEMENT_ADDITION_2024_FORM_0210_2021_is_oral_care_support_04_other_old</v>
      </c>
      <c r="I504" s="134" t="str">
        <f t="shared" si="50"/>
        <v>削除</v>
      </c>
      <c r="J504" s="56" t="str">
        <f t="shared" si="51"/>
        <v>名称変更</v>
      </c>
      <c r="K504" s="56" t="str">
        <f>IF($F504="old", INDEX('外部インタフェース一覧(計算用)'!$B$5:$C$60, MATCH(summary!$B504, '外部インタフェース一覧(計算用)'!$C$5:$C$60, 0), 1), $B504)</f>
        <v>口腔衛生管理情報</v>
      </c>
      <c r="L504" s="56">
        <f t="shared" si="55"/>
        <v>142</v>
      </c>
      <c r="M504" s="56" t="str">
        <f t="shared" si="52"/>
        <v>is_oral_care_support_04_other</v>
      </c>
      <c r="N504" s="33" t="str">
        <f t="shared" si="53"/>
        <v>歯科衛生士が実施した口腔ケアの内容及び介護職員への具体的な技術的助言及び指導の内容の要点（4回目）　介護職員への技術的助言等の内容　その他</v>
      </c>
      <c r="O504" s="33" t="str">
        <f t="shared" si="54"/>
        <v>削除</v>
      </c>
    </row>
    <row r="505" spans="1:15" ht="93.75" hidden="1">
      <c r="A505" s="56">
        <v>503</v>
      </c>
      <c r="B505" s="56" t="s">
        <v>847</v>
      </c>
      <c r="C505" s="56">
        <v>143</v>
      </c>
      <c r="D505" s="33" t="s">
        <v>1112</v>
      </c>
      <c r="E505" s="134" t="s">
        <v>1113</v>
      </c>
      <c r="F505" s="56" t="str">
        <f>VLOOKUP($B505, '外部インタフェース一覧(計算用)'!$C:$G, 2, FALSE)</f>
        <v>old</v>
      </c>
      <c r="G505" s="56" t="str">
        <f>VLOOKUP($B505, '外部インタフェース一覧(計算用)'!$C:$G, 5, FALSE)</f>
        <v>ORAL_HYGIENE_MANAGEMENT_ADDITION_2024_FORM_0210_2021</v>
      </c>
      <c r="H505" s="56" t="str">
        <f t="shared" si="49"/>
        <v>ORAL_HYGIENE_MANAGEMENT_ADDITION_2024_FORM_0210_2021_is_oral_care_support_04_other_contents_old</v>
      </c>
      <c r="I505" s="134" t="str">
        <f t="shared" si="50"/>
        <v>削除</v>
      </c>
      <c r="J505" s="56" t="str">
        <f t="shared" si="51"/>
        <v>名称変更</v>
      </c>
      <c r="K505" s="56" t="str">
        <f>IF($F505="old", INDEX('外部インタフェース一覧(計算用)'!$B$5:$C$60, MATCH(summary!$B505, '外部インタフェース一覧(計算用)'!$C$5:$C$60, 0), 1), $B505)</f>
        <v>口腔衛生管理情報</v>
      </c>
      <c r="L505" s="56">
        <f t="shared" si="55"/>
        <v>143</v>
      </c>
      <c r="M505" s="56" t="str">
        <f t="shared" si="52"/>
        <v>is_oral_care_support_04_other_contents</v>
      </c>
      <c r="N505" s="33" t="str">
        <f t="shared" si="53"/>
        <v>歯科衛生士が実施した口腔ケアの内容及び介護職員への具体的な技術的助言及び指導の内容の要点（4回目）　介護職員への技術的助言等の内容　その他（具体的に）</v>
      </c>
      <c r="O505" s="33" t="str">
        <f t="shared" si="54"/>
        <v>削除</v>
      </c>
    </row>
    <row r="506" spans="1:15" ht="75" hidden="1">
      <c r="A506" s="56">
        <v>504</v>
      </c>
      <c r="B506" s="56" t="s">
        <v>847</v>
      </c>
      <c r="C506" s="56">
        <v>144</v>
      </c>
      <c r="D506" s="33" t="s">
        <v>1114</v>
      </c>
      <c r="E506" s="134" t="s">
        <v>1115</v>
      </c>
      <c r="F506" s="56" t="str">
        <f>VLOOKUP($B506, '外部インタフェース一覧(計算用)'!$C:$G, 2, FALSE)</f>
        <v>old</v>
      </c>
      <c r="G506" s="56" t="str">
        <f>VLOOKUP($B506, '外部インタフェース一覧(計算用)'!$C:$G, 5, FALSE)</f>
        <v>ORAL_HYGIENE_MANAGEMENT_ADDITION_2024_FORM_0210_2021</v>
      </c>
      <c r="H506" s="56" t="str">
        <f t="shared" si="49"/>
        <v>ORAL_HYGIENE_MANAGEMENT_ADDITION_2024_FORM_0210_2021_oral_care_filing_date_05_old</v>
      </c>
      <c r="I506" s="134" t="str">
        <f t="shared" si="50"/>
        <v>削除</v>
      </c>
      <c r="J506" s="56" t="str">
        <f t="shared" si="51"/>
        <v>名称変更</v>
      </c>
      <c r="K506" s="56" t="str">
        <f>IF($F506="old", INDEX('外部インタフェース一覧(計算用)'!$B$5:$C$60, MATCH(summary!$B506, '外部インタフェース一覧(計算用)'!$C$5:$C$60, 0), 1), $B506)</f>
        <v>口腔衛生管理情報</v>
      </c>
      <c r="L506" s="56">
        <f t="shared" si="55"/>
        <v>144</v>
      </c>
      <c r="M506" s="56" t="str">
        <f t="shared" si="52"/>
        <v>oral_care_filing_date_05</v>
      </c>
      <c r="N506" s="33" t="str">
        <f t="shared" si="53"/>
        <v>歯科衛生士が実施した口腔ケアの内容及び介護職員への具体的な技術的助言及び指導の内容の要点（5回目）　記入日</v>
      </c>
      <c r="O506" s="33" t="str">
        <f t="shared" si="54"/>
        <v>削除</v>
      </c>
    </row>
    <row r="507" spans="1:15" ht="75" hidden="1">
      <c r="A507" s="56">
        <v>505</v>
      </c>
      <c r="B507" s="56" t="s">
        <v>847</v>
      </c>
      <c r="C507" s="56">
        <v>145</v>
      </c>
      <c r="D507" s="33" t="s">
        <v>1116</v>
      </c>
      <c r="E507" s="134" t="s">
        <v>1117</v>
      </c>
      <c r="F507" s="56" t="str">
        <f>VLOOKUP($B507, '外部インタフェース一覧(計算用)'!$C:$G, 2, FALSE)</f>
        <v>old</v>
      </c>
      <c r="G507" s="56" t="str">
        <f>VLOOKUP($B507, '外部インタフェース一覧(計算用)'!$C:$G, 5, FALSE)</f>
        <v>ORAL_HYGIENE_MANAGEMENT_ADDITION_2024_FORM_0210_2021</v>
      </c>
      <c r="H507" s="56" t="str">
        <f t="shared" si="49"/>
        <v>ORAL_HYGIENE_MANAGEMENT_ADDITION_2024_FORM_0210_2021_oral_care_record_staff_job_category_05_old</v>
      </c>
      <c r="I507" s="134" t="str">
        <f t="shared" si="50"/>
        <v>削除</v>
      </c>
      <c r="J507" s="56" t="str">
        <f t="shared" si="51"/>
        <v>名称変更</v>
      </c>
      <c r="K507" s="56" t="str">
        <f>IF($F507="old", INDEX('外部インタフェース一覧(計算用)'!$B$5:$C$60, MATCH(summary!$B507, '外部インタフェース一覧(計算用)'!$C$5:$C$60, 0), 1), $B507)</f>
        <v>口腔衛生管理情報</v>
      </c>
      <c r="L507" s="56">
        <f t="shared" si="55"/>
        <v>145</v>
      </c>
      <c r="M507" s="56" t="str">
        <f t="shared" si="52"/>
        <v>oral_care_record_staff_job_category_05</v>
      </c>
      <c r="N507" s="33" t="str">
        <f t="shared" si="53"/>
        <v>歯科衛生士が実施した口腔ケアの内容及び介護職員への具体的な技術的助言及び指導の内容の要点（5回目）　記入者職員職種</v>
      </c>
      <c r="O507" s="33" t="str">
        <f t="shared" si="54"/>
        <v>削除</v>
      </c>
    </row>
    <row r="508" spans="1:15" ht="75" hidden="1">
      <c r="A508" s="56">
        <v>506</v>
      </c>
      <c r="B508" s="56" t="s">
        <v>847</v>
      </c>
      <c r="C508" s="56">
        <v>146</v>
      </c>
      <c r="D508" s="33" t="s">
        <v>1118</v>
      </c>
      <c r="E508" s="134" t="s">
        <v>1119</v>
      </c>
      <c r="F508" s="56" t="str">
        <f>VLOOKUP($B508, '外部インタフェース一覧(計算用)'!$C:$G, 2, FALSE)</f>
        <v>old</v>
      </c>
      <c r="G508" s="56" t="str">
        <f>VLOOKUP($B508, '外部インタフェース一覧(計算用)'!$C:$G, 5, FALSE)</f>
        <v>ORAL_HYGIENE_MANAGEMENT_ADDITION_2024_FORM_0210_2021</v>
      </c>
      <c r="H508" s="56" t="str">
        <f t="shared" si="49"/>
        <v>ORAL_HYGIENE_MANAGEMENT_ADDITION_2024_FORM_0210_2021_oral_care_filing_staff_05_old</v>
      </c>
      <c r="I508" s="134" t="str">
        <f t="shared" si="50"/>
        <v>削除</v>
      </c>
      <c r="J508" s="56" t="str">
        <f t="shared" si="51"/>
        <v>名称変更</v>
      </c>
      <c r="K508" s="56" t="str">
        <f>IF($F508="old", INDEX('外部インタフェース一覧(計算用)'!$B$5:$C$60, MATCH(summary!$B508, '外部インタフェース一覧(計算用)'!$C$5:$C$60, 0), 1), $B508)</f>
        <v>口腔衛生管理情報</v>
      </c>
      <c r="L508" s="56">
        <f t="shared" si="55"/>
        <v>146</v>
      </c>
      <c r="M508" s="56" t="str">
        <f t="shared" si="52"/>
        <v>oral_care_filing_staff_05</v>
      </c>
      <c r="N508" s="33" t="str">
        <f t="shared" si="53"/>
        <v>歯科衛生士が実施した口腔ケアの内容及び介護職員への具体的な技術的助言及び指導の内容の要点（5回目）　記入者</v>
      </c>
      <c r="O508" s="33" t="str">
        <f t="shared" si="54"/>
        <v>削除</v>
      </c>
    </row>
    <row r="509" spans="1:15" ht="75" hidden="1">
      <c r="A509" s="56">
        <v>507</v>
      </c>
      <c r="B509" s="56" t="s">
        <v>847</v>
      </c>
      <c r="C509" s="56">
        <v>147</v>
      </c>
      <c r="D509" s="33" t="s">
        <v>1120</v>
      </c>
      <c r="E509" s="134" t="s">
        <v>1121</v>
      </c>
      <c r="F509" s="56" t="str">
        <f>VLOOKUP($B509, '外部インタフェース一覧(計算用)'!$C:$G, 2, FALSE)</f>
        <v>old</v>
      </c>
      <c r="G509" s="56" t="str">
        <f>VLOOKUP($B509, '外部インタフェース一覧(計算用)'!$C:$G, 5, FALSE)</f>
        <v>ORAL_HYGIENE_MANAGEMENT_ADDITION_2024_FORM_0210_2021</v>
      </c>
      <c r="H509" s="56" t="str">
        <f t="shared" si="49"/>
        <v>ORAL_HYGIENE_MANAGEMENT_ADDITION_2024_FORM_0210_2021_is_oral_management_05_01_old</v>
      </c>
      <c r="I509" s="134" t="str">
        <f t="shared" si="50"/>
        <v>削除</v>
      </c>
      <c r="J509" s="56" t="str">
        <f t="shared" si="51"/>
        <v>名称変更</v>
      </c>
      <c r="K509" s="56" t="str">
        <f>IF($F509="old", INDEX('外部インタフェース一覧(計算用)'!$B$5:$C$60, MATCH(summary!$B509, '外部インタフェース一覧(計算用)'!$C$5:$C$60, 0), 1), $B509)</f>
        <v>口腔衛生管理情報</v>
      </c>
      <c r="L509" s="56">
        <f t="shared" si="55"/>
        <v>147</v>
      </c>
      <c r="M509" s="56" t="str">
        <f t="shared" si="52"/>
        <v>is_oral_management_05_01</v>
      </c>
      <c r="N509" s="33" t="str">
        <f t="shared" si="53"/>
        <v>歯科衛生士が実施した口腔ケアの内容及び介護職員への具体的な技術的助言及び指導の内容の要点（5回目）　口腔衛生等の管理　口腔の清掃</v>
      </c>
      <c r="O509" s="33" t="str">
        <f t="shared" si="54"/>
        <v>削除</v>
      </c>
    </row>
    <row r="510" spans="1:15" ht="93.75" hidden="1">
      <c r="A510" s="56">
        <v>508</v>
      </c>
      <c r="B510" s="56" t="s">
        <v>847</v>
      </c>
      <c r="C510" s="56">
        <v>148</v>
      </c>
      <c r="D510" s="33" t="s">
        <v>1122</v>
      </c>
      <c r="E510" s="134" t="s">
        <v>1123</v>
      </c>
      <c r="F510" s="56" t="str">
        <f>VLOOKUP($B510, '外部インタフェース一覧(計算用)'!$C:$G, 2, FALSE)</f>
        <v>old</v>
      </c>
      <c r="G510" s="56" t="str">
        <f>VLOOKUP($B510, '外部インタフェース一覧(計算用)'!$C:$G, 5, FALSE)</f>
        <v>ORAL_HYGIENE_MANAGEMENT_ADDITION_2024_FORM_0210_2021</v>
      </c>
      <c r="H510" s="56" t="str">
        <f t="shared" si="49"/>
        <v>ORAL_HYGIENE_MANAGEMENT_ADDITION_2024_FORM_0210_2021_is_oral_management_05_02_old</v>
      </c>
      <c r="I510" s="134" t="str">
        <f t="shared" si="50"/>
        <v>削除</v>
      </c>
      <c r="J510" s="56" t="str">
        <f t="shared" si="51"/>
        <v>名称変更</v>
      </c>
      <c r="K510" s="56" t="str">
        <f>IF($F510="old", INDEX('外部インタフェース一覧(計算用)'!$B$5:$C$60, MATCH(summary!$B510, '外部インタフェース一覧(計算用)'!$C$5:$C$60, 0), 1), $B510)</f>
        <v>口腔衛生管理情報</v>
      </c>
      <c r="L510" s="56">
        <f t="shared" si="55"/>
        <v>148</v>
      </c>
      <c r="M510" s="56" t="str">
        <f t="shared" si="52"/>
        <v>is_oral_management_05_02</v>
      </c>
      <c r="N510" s="33" t="str">
        <f t="shared" si="53"/>
        <v>歯科衛生士が実施した口腔ケアの内容及び介護職員への具体的な技術的助言及び指導の内容の要点（5回目）　口腔衛生等の管理　口腔の清掃に関する指導</v>
      </c>
      <c r="O510" s="33" t="str">
        <f t="shared" si="54"/>
        <v>削除</v>
      </c>
    </row>
    <row r="511" spans="1:15" ht="75" hidden="1">
      <c r="A511" s="56">
        <v>509</v>
      </c>
      <c r="B511" s="56" t="s">
        <v>847</v>
      </c>
      <c r="C511" s="56">
        <v>149</v>
      </c>
      <c r="D511" s="33" t="s">
        <v>1124</v>
      </c>
      <c r="E511" s="134" t="s">
        <v>1125</v>
      </c>
      <c r="F511" s="56" t="str">
        <f>VLOOKUP($B511, '外部インタフェース一覧(計算用)'!$C:$G, 2, FALSE)</f>
        <v>old</v>
      </c>
      <c r="G511" s="56" t="str">
        <f>VLOOKUP($B511, '外部インタフェース一覧(計算用)'!$C:$G, 5, FALSE)</f>
        <v>ORAL_HYGIENE_MANAGEMENT_ADDITION_2024_FORM_0210_2021</v>
      </c>
      <c r="H511" s="56" t="str">
        <f t="shared" si="49"/>
        <v>ORAL_HYGIENE_MANAGEMENT_ADDITION_2024_FORM_0210_2021_is_oral_management_05_03_old</v>
      </c>
      <c r="I511" s="134" t="str">
        <f t="shared" si="50"/>
        <v>削除</v>
      </c>
      <c r="J511" s="56" t="str">
        <f t="shared" si="51"/>
        <v>名称変更</v>
      </c>
      <c r="K511" s="56" t="str">
        <f>IF($F511="old", INDEX('外部インタフェース一覧(計算用)'!$B$5:$C$60, MATCH(summary!$B511, '外部インタフェース一覧(計算用)'!$C$5:$C$60, 0), 1), $B511)</f>
        <v>口腔衛生管理情報</v>
      </c>
      <c r="L511" s="56">
        <f t="shared" si="55"/>
        <v>149</v>
      </c>
      <c r="M511" s="56" t="str">
        <f t="shared" si="52"/>
        <v>is_oral_management_05_03</v>
      </c>
      <c r="N511" s="33" t="str">
        <f t="shared" si="53"/>
        <v>歯科衛生士が実施した口腔ケアの内容及び介護職員への具体的な技術的助言及び指導の内容の要点（5回目）　口腔衛生等の管理　義歯の清掃</v>
      </c>
      <c r="O511" s="33" t="str">
        <f t="shared" si="54"/>
        <v>削除</v>
      </c>
    </row>
    <row r="512" spans="1:15" ht="93.75" hidden="1">
      <c r="A512" s="56">
        <v>510</v>
      </c>
      <c r="B512" s="56" t="s">
        <v>847</v>
      </c>
      <c r="C512" s="56">
        <v>150</v>
      </c>
      <c r="D512" s="33" t="s">
        <v>1126</v>
      </c>
      <c r="E512" s="134" t="s">
        <v>1127</v>
      </c>
      <c r="F512" s="56" t="str">
        <f>VLOOKUP($B512, '外部インタフェース一覧(計算用)'!$C:$G, 2, FALSE)</f>
        <v>old</v>
      </c>
      <c r="G512" s="56" t="str">
        <f>VLOOKUP($B512, '外部インタフェース一覧(計算用)'!$C:$G, 5, FALSE)</f>
        <v>ORAL_HYGIENE_MANAGEMENT_ADDITION_2024_FORM_0210_2021</v>
      </c>
      <c r="H512" s="56" t="str">
        <f t="shared" si="49"/>
        <v>ORAL_HYGIENE_MANAGEMENT_ADDITION_2024_FORM_0210_2021_is_oral_management_05_04_old</v>
      </c>
      <c r="I512" s="134" t="str">
        <f t="shared" si="50"/>
        <v>削除</v>
      </c>
      <c r="J512" s="56" t="str">
        <f t="shared" si="51"/>
        <v>名称変更</v>
      </c>
      <c r="K512" s="56" t="str">
        <f>IF($F512="old", INDEX('外部インタフェース一覧(計算用)'!$B$5:$C$60, MATCH(summary!$B512, '外部インタフェース一覧(計算用)'!$C$5:$C$60, 0), 1), $B512)</f>
        <v>口腔衛生管理情報</v>
      </c>
      <c r="L512" s="56">
        <f t="shared" si="55"/>
        <v>150</v>
      </c>
      <c r="M512" s="56" t="str">
        <f t="shared" si="52"/>
        <v>is_oral_management_05_04</v>
      </c>
      <c r="N512" s="33" t="str">
        <f t="shared" si="53"/>
        <v>歯科衛生士が実施した口腔ケアの内容及び介護職員への具体的な技術的助言及び指導の内容の要点（5回目）　口腔衛生等の管理　義歯の清掃に関する指導</v>
      </c>
      <c r="O512" s="33" t="str">
        <f t="shared" si="54"/>
        <v>削除</v>
      </c>
    </row>
    <row r="513" spans="1:15" ht="93.75" hidden="1">
      <c r="A513" s="56">
        <v>511</v>
      </c>
      <c r="B513" s="56" t="s">
        <v>847</v>
      </c>
      <c r="C513" s="56">
        <v>151</v>
      </c>
      <c r="D513" s="33" t="s">
        <v>1128</v>
      </c>
      <c r="E513" s="134" t="s">
        <v>1129</v>
      </c>
      <c r="F513" s="56" t="str">
        <f>VLOOKUP($B513, '外部インタフェース一覧(計算用)'!$C:$G, 2, FALSE)</f>
        <v>old</v>
      </c>
      <c r="G513" s="56" t="str">
        <f>VLOOKUP($B513, '外部インタフェース一覧(計算用)'!$C:$G, 5, FALSE)</f>
        <v>ORAL_HYGIENE_MANAGEMENT_ADDITION_2024_FORM_0210_2021</v>
      </c>
      <c r="H513" s="56" t="str">
        <f t="shared" si="49"/>
        <v>ORAL_HYGIENE_MANAGEMENT_ADDITION_2024_FORM_0210_2021_is_oral_management_05_05_old</v>
      </c>
      <c r="I513" s="134" t="str">
        <f t="shared" si="50"/>
        <v>削除</v>
      </c>
      <c r="J513" s="56" t="str">
        <f t="shared" si="51"/>
        <v>名称変更</v>
      </c>
      <c r="K513" s="56" t="str">
        <f>IF($F513="old", INDEX('外部インタフェース一覧(計算用)'!$B$5:$C$60, MATCH(summary!$B513, '外部インタフェース一覧(計算用)'!$C$5:$C$60, 0), 1), $B513)</f>
        <v>口腔衛生管理情報</v>
      </c>
      <c r="L513" s="56">
        <f t="shared" si="55"/>
        <v>151</v>
      </c>
      <c r="M513" s="56" t="str">
        <f t="shared" si="52"/>
        <v>is_oral_management_05_05</v>
      </c>
      <c r="N513" s="33" t="str">
        <f t="shared" si="53"/>
        <v>歯科衛生士が実施した口腔ケアの内容及び介護職員への具体的な技術的助言及び指導の内容の要点（5回目）　口腔衛生等の管理　摂食・嚥下等の口腔機能に関する指導</v>
      </c>
      <c r="O513" s="33" t="str">
        <f t="shared" si="54"/>
        <v>削除</v>
      </c>
    </row>
    <row r="514" spans="1:15" ht="93.75" hidden="1">
      <c r="A514" s="56">
        <v>512</v>
      </c>
      <c r="B514" s="56" t="s">
        <v>847</v>
      </c>
      <c r="C514" s="56">
        <v>152</v>
      </c>
      <c r="D514" s="33" t="s">
        <v>1130</v>
      </c>
      <c r="E514" s="134" t="s">
        <v>1131</v>
      </c>
      <c r="F514" s="56" t="str">
        <f>VLOOKUP($B514, '外部インタフェース一覧(計算用)'!$C:$G, 2, FALSE)</f>
        <v>old</v>
      </c>
      <c r="G514" s="56" t="str">
        <f>VLOOKUP($B514, '外部インタフェース一覧(計算用)'!$C:$G, 5, FALSE)</f>
        <v>ORAL_HYGIENE_MANAGEMENT_ADDITION_2024_FORM_0210_2021</v>
      </c>
      <c r="H514" s="56" t="str">
        <f t="shared" si="49"/>
        <v>ORAL_HYGIENE_MANAGEMENT_ADDITION_2024_FORM_0210_2021_is_oral_management_05_06_old</v>
      </c>
      <c r="I514" s="134" t="str">
        <f t="shared" si="50"/>
        <v>削除</v>
      </c>
      <c r="J514" s="56" t="str">
        <f t="shared" si="51"/>
        <v>名称変更</v>
      </c>
      <c r="K514" s="56" t="str">
        <f>IF($F514="old", INDEX('外部インタフェース一覧(計算用)'!$B$5:$C$60, MATCH(summary!$B514, '外部インタフェース一覧(計算用)'!$C$5:$C$60, 0), 1), $B514)</f>
        <v>口腔衛生管理情報</v>
      </c>
      <c r="L514" s="56">
        <f t="shared" si="55"/>
        <v>152</v>
      </c>
      <c r="M514" s="56" t="str">
        <f t="shared" si="52"/>
        <v>is_oral_management_05_06</v>
      </c>
      <c r="N514" s="33" t="str">
        <f t="shared" si="53"/>
        <v>歯科衛生士が実施した口腔ケアの内容及び介護職員への具体的な技術的助言及び指導の内容の要点（5回目）　口腔衛生等の管理　誤嚥性肺炎の予防に関する指導</v>
      </c>
      <c r="O514" s="33" t="str">
        <f t="shared" si="54"/>
        <v>削除</v>
      </c>
    </row>
    <row r="515" spans="1:15" ht="75" hidden="1">
      <c r="A515" s="56">
        <v>513</v>
      </c>
      <c r="B515" s="56" t="s">
        <v>847</v>
      </c>
      <c r="C515" s="56">
        <v>153</v>
      </c>
      <c r="D515" s="33" t="s">
        <v>1132</v>
      </c>
      <c r="E515" s="134" t="s">
        <v>1133</v>
      </c>
      <c r="F515" s="56" t="str">
        <f>VLOOKUP($B515, '外部インタフェース一覧(計算用)'!$C:$G, 2, FALSE)</f>
        <v>old</v>
      </c>
      <c r="G515" s="56" t="str">
        <f>VLOOKUP($B515, '外部インタフェース一覧(計算用)'!$C:$G, 5, FALSE)</f>
        <v>ORAL_HYGIENE_MANAGEMENT_ADDITION_2024_FORM_0210_2021</v>
      </c>
      <c r="H515" s="56" t="str">
        <f t="shared" ref="H515:H578" si="56">G515&amp;"_"&amp;D515&amp;"_"&amp;F515</f>
        <v>ORAL_HYGIENE_MANAGEMENT_ADDITION_2024_FORM_0210_2021_is_oral_management_05_other_old</v>
      </c>
      <c r="I515" s="134" t="str">
        <f t="shared" ref="I515:I578" si="57">IFERROR(INDEX($E:$H, MATCH(LEFT($H515, LEN($H515)-4)&amp;"_new", $H:$H, 0), 1), IF(F515="old", "削除", "追加"))</f>
        <v>削除</v>
      </c>
      <c r="J515" s="56" t="str">
        <f t="shared" ref="J515:J578" si="58">IF(E515=I515, "一致", "名称変更")</f>
        <v>名称変更</v>
      </c>
      <c r="K515" s="56" t="str">
        <f>IF($F515="old", INDEX('外部インタフェース一覧(計算用)'!$B$5:$C$60, MATCH(summary!$B515, '外部インタフェース一覧(計算用)'!$C$5:$C$60, 0), 1), $B515)</f>
        <v>口腔衛生管理情報</v>
      </c>
      <c r="L515" s="56">
        <f t="shared" si="55"/>
        <v>153</v>
      </c>
      <c r="M515" s="56" t="str">
        <f t="shared" ref="M515:M578" si="59">$D515</f>
        <v>is_oral_management_05_other</v>
      </c>
      <c r="N515" s="33" t="str">
        <f t="shared" ref="N515:N578" si="60">IF($F515="old", $E515, $I515)</f>
        <v>歯科衛生士が実施した口腔ケアの内容及び介護職員への具体的な技術的助言及び指導の内容の要点（5回目）　口腔衛生等の管理　その他</v>
      </c>
      <c r="O515" s="33" t="str">
        <f t="shared" ref="O515:O578" si="61">IF($F515="old", $I515, $E515)</f>
        <v>削除</v>
      </c>
    </row>
    <row r="516" spans="1:15" ht="75" hidden="1">
      <c r="A516" s="56">
        <v>514</v>
      </c>
      <c r="B516" s="56" t="s">
        <v>847</v>
      </c>
      <c r="C516" s="56">
        <v>154</v>
      </c>
      <c r="D516" s="33" t="s">
        <v>1134</v>
      </c>
      <c r="E516" s="134" t="s">
        <v>1135</v>
      </c>
      <c r="F516" s="56" t="str">
        <f>VLOOKUP($B516, '外部インタフェース一覧(計算用)'!$C:$G, 2, FALSE)</f>
        <v>old</v>
      </c>
      <c r="G516" s="56" t="str">
        <f>VLOOKUP($B516, '外部インタフェース一覧(計算用)'!$C:$G, 5, FALSE)</f>
        <v>ORAL_HYGIENE_MANAGEMENT_ADDITION_2024_FORM_0210_2021</v>
      </c>
      <c r="H516" s="56" t="str">
        <f t="shared" si="56"/>
        <v>ORAL_HYGIENE_MANAGEMENT_ADDITION_2024_FORM_0210_2021_is_oral_management_05_other_contents_old</v>
      </c>
      <c r="I516" s="134" t="str">
        <f t="shared" si="57"/>
        <v>削除</v>
      </c>
      <c r="J516" s="56" t="str">
        <f t="shared" si="58"/>
        <v>名称変更</v>
      </c>
      <c r="K516" s="56" t="str">
        <f>IF($F516="old", INDEX('外部インタフェース一覧(計算用)'!$B$5:$C$60, MATCH(summary!$B516, '外部インタフェース一覧(計算用)'!$C$5:$C$60, 0), 1), $B516)</f>
        <v>口腔衛生管理情報</v>
      </c>
      <c r="L516" s="56">
        <f t="shared" ref="L516:L579" si="62">C516</f>
        <v>154</v>
      </c>
      <c r="M516" s="56" t="str">
        <f t="shared" si="59"/>
        <v>is_oral_management_05_other_contents</v>
      </c>
      <c r="N516" s="33" t="str">
        <f t="shared" si="60"/>
        <v>歯科衛生士が実施した口腔ケアの内容及び介護職員への具体的な技術的助言及び指導の内容の要点（5回目）　口腔衛生等の管理　その他（具体的に）</v>
      </c>
      <c r="O516" s="33" t="str">
        <f t="shared" si="61"/>
        <v>削除</v>
      </c>
    </row>
    <row r="517" spans="1:15" ht="93.75" hidden="1">
      <c r="A517" s="56">
        <v>515</v>
      </c>
      <c r="B517" s="56" t="s">
        <v>847</v>
      </c>
      <c r="C517" s="56">
        <v>155</v>
      </c>
      <c r="D517" s="33" t="s">
        <v>1136</v>
      </c>
      <c r="E517" s="134" t="s">
        <v>1137</v>
      </c>
      <c r="F517" s="56" t="str">
        <f>VLOOKUP($B517, '外部インタフェース一覧(計算用)'!$C:$G, 2, FALSE)</f>
        <v>old</v>
      </c>
      <c r="G517" s="56" t="str">
        <f>VLOOKUP($B517, '外部インタフェース一覧(計算用)'!$C:$G, 5, FALSE)</f>
        <v>ORAL_HYGIENE_MANAGEMENT_ADDITION_2024_FORM_0210_2021</v>
      </c>
      <c r="H517" s="56" t="str">
        <f t="shared" si="56"/>
        <v>ORAL_HYGIENE_MANAGEMENT_ADDITION_2024_FORM_0210_2021_is_oral_care_support_05_01_old</v>
      </c>
      <c r="I517" s="134" t="str">
        <f t="shared" si="57"/>
        <v>削除</v>
      </c>
      <c r="J517" s="56" t="str">
        <f t="shared" si="58"/>
        <v>名称変更</v>
      </c>
      <c r="K517" s="56" t="str">
        <f>IF($F517="old", INDEX('外部インタフェース一覧(計算用)'!$B$5:$C$60, MATCH(summary!$B517, '外部インタフェース一覧(計算用)'!$C$5:$C$60, 0), 1), $B517)</f>
        <v>口腔衛生管理情報</v>
      </c>
      <c r="L517" s="56">
        <f t="shared" si="62"/>
        <v>155</v>
      </c>
      <c r="M517" s="56" t="str">
        <f t="shared" si="59"/>
        <v>is_oral_care_support_05_01</v>
      </c>
      <c r="N517" s="33" t="str">
        <f t="shared" si="60"/>
        <v>歯科衛生士が実施した口腔ケアの内容及び介護職員への具体的な技術的助言及び指導の内容の要点（5回目）　介護職員への技術的助言等の内容　入所者のリスクに応じた口腔清掃等の実施　</v>
      </c>
      <c r="O517" s="33" t="str">
        <f t="shared" si="61"/>
        <v>削除</v>
      </c>
    </row>
    <row r="518" spans="1:15" ht="112.5" hidden="1">
      <c r="A518" s="56">
        <v>516</v>
      </c>
      <c r="B518" s="56" t="s">
        <v>847</v>
      </c>
      <c r="C518" s="56">
        <v>156</v>
      </c>
      <c r="D518" s="33" t="s">
        <v>1138</v>
      </c>
      <c r="E518" s="134" t="s">
        <v>1139</v>
      </c>
      <c r="F518" s="56" t="str">
        <f>VLOOKUP($B518, '外部インタフェース一覧(計算用)'!$C:$G, 2, FALSE)</f>
        <v>old</v>
      </c>
      <c r="G518" s="56" t="str">
        <f>VLOOKUP($B518, '外部インタフェース一覧(計算用)'!$C:$G, 5, FALSE)</f>
        <v>ORAL_HYGIENE_MANAGEMENT_ADDITION_2024_FORM_0210_2021</v>
      </c>
      <c r="H518" s="56" t="str">
        <f t="shared" si="56"/>
        <v>ORAL_HYGIENE_MANAGEMENT_ADDITION_2024_FORM_0210_2021_is_oral_care_support_05_02_old</v>
      </c>
      <c r="I518" s="134" t="str">
        <f t="shared" si="57"/>
        <v>削除</v>
      </c>
      <c r="J518" s="56" t="str">
        <f t="shared" si="58"/>
        <v>名称変更</v>
      </c>
      <c r="K518" s="56" t="str">
        <f>IF($F518="old", INDEX('外部インタフェース一覧(計算用)'!$B$5:$C$60, MATCH(summary!$B518, '外部インタフェース一覧(計算用)'!$C$5:$C$60, 0), 1), $B518)</f>
        <v>口腔衛生管理情報</v>
      </c>
      <c r="L518" s="56">
        <f t="shared" si="62"/>
        <v>156</v>
      </c>
      <c r="M518" s="56" t="str">
        <f t="shared" si="59"/>
        <v>is_oral_care_support_05_02</v>
      </c>
      <c r="N518" s="33" t="str">
        <f t="shared" si="60"/>
        <v>歯科衛生士が実施した口腔ケアの内容及び介護職員への具体的な技術的助言及び指導の内容の要点（5回目）　介護職員への技術的助言等の内容　口腔清掃にかかる知識、技術の習得の必要性</v>
      </c>
      <c r="O518" s="33" t="str">
        <f t="shared" si="61"/>
        <v>削除</v>
      </c>
    </row>
    <row r="519" spans="1:15" ht="93.75" hidden="1">
      <c r="A519" s="56">
        <v>517</v>
      </c>
      <c r="B519" s="56" t="s">
        <v>847</v>
      </c>
      <c r="C519" s="56">
        <v>157</v>
      </c>
      <c r="D519" s="33" t="s">
        <v>1140</v>
      </c>
      <c r="E519" s="134" t="s">
        <v>1141</v>
      </c>
      <c r="F519" s="56" t="str">
        <f>VLOOKUP($B519, '外部インタフェース一覧(計算用)'!$C:$G, 2, FALSE)</f>
        <v>old</v>
      </c>
      <c r="G519" s="56" t="str">
        <f>VLOOKUP($B519, '外部インタフェース一覧(計算用)'!$C:$G, 5, FALSE)</f>
        <v>ORAL_HYGIENE_MANAGEMENT_ADDITION_2024_FORM_0210_2021</v>
      </c>
      <c r="H519" s="56" t="str">
        <f t="shared" si="56"/>
        <v>ORAL_HYGIENE_MANAGEMENT_ADDITION_2024_FORM_0210_2021_is_oral_care_support_05_03_old</v>
      </c>
      <c r="I519" s="134" t="str">
        <f t="shared" si="57"/>
        <v>削除</v>
      </c>
      <c r="J519" s="56" t="str">
        <f t="shared" si="58"/>
        <v>名称変更</v>
      </c>
      <c r="K519" s="56" t="str">
        <f>IF($F519="old", INDEX('外部インタフェース一覧(計算用)'!$B$5:$C$60, MATCH(summary!$B519, '外部インタフェース一覧(計算用)'!$C$5:$C$60, 0), 1), $B519)</f>
        <v>口腔衛生管理情報</v>
      </c>
      <c r="L519" s="56">
        <f t="shared" si="62"/>
        <v>157</v>
      </c>
      <c r="M519" s="56" t="str">
        <f t="shared" si="59"/>
        <v>is_oral_care_support_05_03</v>
      </c>
      <c r="N519" s="33" t="str">
        <f t="shared" si="60"/>
        <v>歯科衛生士が実施した口腔ケアの内容及び介護職員への具体的な技術的助言及び指導の内容の要点（5回目）　介護職員への技術的助言等の内容　食事の状態、食形態等の確認</v>
      </c>
      <c r="O519" s="33" t="str">
        <f t="shared" si="61"/>
        <v>削除</v>
      </c>
    </row>
    <row r="520" spans="1:15" ht="93.75" hidden="1">
      <c r="A520" s="56">
        <v>518</v>
      </c>
      <c r="B520" s="56" t="s">
        <v>847</v>
      </c>
      <c r="C520" s="56">
        <v>158</v>
      </c>
      <c r="D520" s="33" t="s">
        <v>1142</v>
      </c>
      <c r="E520" s="134" t="s">
        <v>1143</v>
      </c>
      <c r="F520" s="56" t="str">
        <f>VLOOKUP($B520, '外部インタフェース一覧(計算用)'!$C:$G, 2, FALSE)</f>
        <v>old</v>
      </c>
      <c r="G520" s="56" t="str">
        <f>VLOOKUP($B520, '外部インタフェース一覧(計算用)'!$C:$G, 5, FALSE)</f>
        <v>ORAL_HYGIENE_MANAGEMENT_ADDITION_2024_FORM_0210_2021</v>
      </c>
      <c r="H520" s="56" t="str">
        <f t="shared" si="56"/>
        <v>ORAL_HYGIENE_MANAGEMENT_ADDITION_2024_FORM_0210_2021_is_oral_care_support_05_04_old</v>
      </c>
      <c r="I520" s="134" t="str">
        <f t="shared" si="57"/>
        <v>削除</v>
      </c>
      <c r="J520" s="56" t="str">
        <f t="shared" si="58"/>
        <v>名称変更</v>
      </c>
      <c r="K520" s="56" t="str">
        <f>IF($F520="old", INDEX('外部インタフェース一覧(計算用)'!$B$5:$C$60, MATCH(summary!$B520, '外部インタフェース一覧(計算用)'!$C$5:$C$60, 0), 1), $B520)</f>
        <v>口腔衛生管理情報</v>
      </c>
      <c r="L520" s="56">
        <f t="shared" si="62"/>
        <v>158</v>
      </c>
      <c r="M520" s="56" t="str">
        <f t="shared" si="59"/>
        <v>is_oral_care_support_05_04</v>
      </c>
      <c r="N520" s="33" t="str">
        <f t="shared" si="60"/>
        <v>歯科衛生士が実施した口腔ケアの内容及び介護職員への具体的な技術的助言及び指導の内容の要点（5回目）　介護職員への技術的助言等の内容　現在の取組の継続</v>
      </c>
      <c r="O520" s="33" t="str">
        <f t="shared" si="61"/>
        <v>削除</v>
      </c>
    </row>
    <row r="521" spans="1:15" ht="93.75" hidden="1">
      <c r="A521" s="56">
        <v>519</v>
      </c>
      <c r="B521" s="56" t="s">
        <v>847</v>
      </c>
      <c r="C521" s="56">
        <v>159</v>
      </c>
      <c r="D521" s="33" t="s">
        <v>1144</v>
      </c>
      <c r="E521" s="134" t="s">
        <v>1145</v>
      </c>
      <c r="F521" s="56" t="str">
        <f>VLOOKUP($B521, '外部インタフェース一覧(計算用)'!$C:$G, 2, FALSE)</f>
        <v>old</v>
      </c>
      <c r="G521" s="56" t="str">
        <f>VLOOKUP($B521, '外部インタフェース一覧(計算用)'!$C:$G, 5, FALSE)</f>
        <v>ORAL_HYGIENE_MANAGEMENT_ADDITION_2024_FORM_0210_2021</v>
      </c>
      <c r="H521" s="56" t="str">
        <f t="shared" si="56"/>
        <v>ORAL_HYGIENE_MANAGEMENT_ADDITION_2024_FORM_0210_2021_is_oral_care_support_05_other_old</v>
      </c>
      <c r="I521" s="134" t="str">
        <f t="shared" si="57"/>
        <v>削除</v>
      </c>
      <c r="J521" s="56" t="str">
        <f t="shared" si="58"/>
        <v>名称変更</v>
      </c>
      <c r="K521" s="56" t="str">
        <f>IF($F521="old", INDEX('外部インタフェース一覧(計算用)'!$B$5:$C$60, MATCH(summary!$B521, '外部インタフェース一覧(計算用)'!$C$5:$C$60, 0), 1), $B521)</f>
        <v>口腔衛生管理情報</v>
      </c>
      <c r="L521" s="56">
        <f t="shared" si="62"/>
        <v>159</v>
      </c>
      <c r="M521" s="56" t="str">
        <f t="shared" si="59"/>
        <v>is_oral_care_support_05_other</v>
      </c>
      <c r="N521" s="33" t="str">
        <f t="shared" si="60"/>
        <v>歯科衛生士が実施した口腔ケアの内容及び介護職員への具体的な技術的助言及び指導の内容の要点（5回目）　介護職員への技術的助言等の内容　その他</v>
      </c>
      <c r="O521" s="33" t="str">
        <f t="shared" si="61"/>
        <v>削除</v>
      </c>
    </row>
    <row r="522" spans="1:15" ht="93.75" hidden="1">
      <c r="A522" s="56">
        <v>520</v>
      </c>
      <c r="B522" s="56" t="s">
        <v>847</v>
      </c>
      <c r="C522" s="56">
        <v>160</v>
      </c>
      <c r="D522" s="33" t="s">
        <v>1146</v>
      </c>
      <c r="E522" s="134" t="s">
        <v>1147</v>
      </c>
      <c r="F522" s="56" t="str">
        <f>VLOOKUP($B522, '外部インタフェース一覧(計算用)'!$C:$G, 2, FALSE)</f>
        <v>old</v>
      </c>
      <c r="G522" s="56" t="str">
        <f>VLOOKUP($B522, '外部インタフェース一覧(計算用)'!$C:$G, 5, FALSE)</f>
        <v>ORAL_HYGIENE_MANAGEMENT_ADDITION_2024_FORM_0210_2021</v>
      </c>
      <c r="H522" s="56" t="str">
        <f t="shared" si="56"/>
        <v>ORAL_HYGIENE_MANAGEMENT_ADDITION_2024_FORM_0210_2021_is_oral_care_support_05_other_contents_old</v>
      </c>
      <c r="I522" s="134" t="str">
        <f t="shared" si="57"/>
        <v>削除</v>
      </c>
      <c r="J522" s="56" t="str">
        <f t="shared" si="58"/>
        <v>名称変更</v>
      </c>
      <c r="K522" s="56" t="str">
        <f>IF($F522="old", INDEX('外部インタフェース一覧(計算用)'!$B$5:$C$60, MATCH(summary!$B522, '外部インタフェース一覧(計算用)'!$C$5:$C$60, 0), 1), $B522)</f>
        <v>口腔衛生管理情報</v>
      </c>
      <c r="L522" s="56">
        <f t="shared" si="62"/>
        <v>160</v>
      </c>
      <c r="M522" s="56" t="str">
        <f t="shared" si="59"/>
        <v>is_oral_care_support_05_other_contents</v>
      </c>
      <c r="N522" s="33" t="str">
        <f t="shared" si="60"/>
        <v>歯科衛生士が実施した口腔ケアの内容及び介護職員への具体的な技術的助言及び指導の内容の要点（5回目）　介護職員への技術的助言等の内容　その他（具体的に）</v>
      </c>
      <c r="O522" s="33" t="str">
        <f t="shared" si="61"/>
        <v>削除</v>
      </c>
    </row>
    <row r="523" spans="1:15" ht="75" hidden="1">
      <c r="A523" s="56">
        <v>521</v>
      </c>
      <c r="B523" s="56" t="s">
        <v>847</v>
      </c>
      <c r="C523" s="56">
        <v>161</v>
      </c>
      <c r="D523" s="33" t="s">
        <v>1148</v>
      </c>
      <c r="E523" s="134" t="s">
        <v>1149</v>
      </c>
      <c r="F523" s="56" t="str">
        <f>VLOOKUP($B523, '外部インタフェース一覧(計算用)'!$C:$G, 2, FALSE)</f>
        <v>old</v>
      </c>
      <c r="G523" s="56" t="str">
        <f>VLOOKUP($B523, '外部インタフェース一覧(計算用)'!$C:$G, 5, FALSE)</f>
        <v>ORAL_HYGIENE_MANAGEMENT_ADDITION_2024_FORM_0210_2021</v>
      </c>
      <c r="H523" s="56" t="str">
        <f t="shared" si="56"/>
        <v>ORAL_HYGIENE_MANAGEMENT_ADDITION_2024_FORM_0210_2021_oral_care_filing_date_06_old</v>
      </c>
      <c r="I523" s="134" t="str">
        <f t="shared" si="57"/>
        <v>削除</v>
      </c>
      <c r="J523" s="56" t="str">
        <f t="shared" si="58"/>
        <v>名称変更</v>
      </c>
      <c r="K523" s="56" t="str">
        <f>IF($F523="old", INDEX('外部インタフェース一覧(計算用)'!$B$5:$C$60, MATCH(summary!$B523, '外部インタフェース一覧(計算用)'!$C$5:$C$60, 0), 1), $B523)</f>
        <v>口腔衛生管理情報</v>
      </c>
      <c r="L523" s="56">
        <f t="shared" si="62"/>
        <v>161</v>
      </c>
      <c r="M523" s="56" t="str">
        <f t="shared" si="59"/>
        <v>oral_care_filing_date_06</v>
      </c>
      <c r="N523" s="33" t="str">
        <f t="shared" si="60"/>
        <v>歯科衛生士が実施した口腔ケアの内容及び介護職員への具体的な技術的助言及び指導の内容の要点（6回目）　記入日</v>
      </c>
      <c r="O523" s="33" t="str">
        <f t="shared" si="61"/>
        <v>削除</v>
      </c>
    </row>
    <row r="524" spans="1:15" ht="75" hidden="1">
      <c r="A524" s="56">
        <v>522</v>
      </c>
      <c r="B524" s="56" t="s">
        <v>847</v>
      </c>
      <c r="C524" s="56">
        <v>162</v>
      </c>
      <c r="D524" s="33" t="s">
        <v>1150</v>
      </c>
      <c r="E524" s="134" t="s">
        <v>1151</v>
      </c>
      <c r="F524" s="56" t="str">
        <f>VLOOKUP($B524, '外部インタフェース一覧(計算用)'!$C:$G, 2, FALSE)</f>
        <v>old</v>
      </c>
      <c r="G524" s="56" t="str">
        <f>VLOOKUP($B524, '外部インタフェース一覧(計算用)'!$C:$G, 5, FALSE)</f>
        <v>ORAL_HYGIENE_MANAGEMENT_ADDITION_2024_FORM_0210_2021</v>
      </c>
      <c r="H524" s="56" t="str">
        <f t="shared" si="56"/>
        <v>ORAL_HYGIENE_MANAGEMENT_ADDITION_2024_FORM_0210_2021_oral_care_record_staff_job_category_06_old</v>
      </c>
      <c r="I524" s="134" t="str">
        <f t="shared" si="57"/>
        <v>削除</v>
      </c>
      <c r="J524" s="56" t="str">
        <f t="shared" si="58"/>
        <v>名称変更</v>
      </c>
      <c r="K524" s="56" t="str">
        <f>IF($F524="old", INDEX('外部インタフェース一覧(計算用)'!$B$5:$C$60, MATCH(summary!$B524, '外部インタフェース一覧(計算用)'!$C$5:$C$60, 0), 1), $B524)</f>
        <v>口腔衛生管理情報</v>
      </c>
      <c r="L524" s="56">
        <f t="shared" si="62"/>
        <v>162</v>
      </c>
      <c r="M524" s="56" t="str">
        <f t="shared" si="59"/>
        <v>oral_care_record_staff_job_category_06</v>
      </c>
      <c r="N524" s="33" t="str">
        <f t="shared" si="60"/>
        <v>歯科衛生士が実施した口腔ケアの内容及び介護職員への具体的な技術的助言及び指導の内容の要点（6回目）　記入者職員職種</v>
      </c>
      <c r="O524" s="33" t="str">
        <f t="shared" si="61"/>
        <v>削除</v>
      </c>
    </row>
    <row r="525" spans="1:15" ht="75" hidden="1">
      <c r="A525" s="56">
        <v>523</v>
      </c>
      <c r="B525" s="56" t="s">
        <v>847</v>
      </c>
      <c r="C525" s="56">
        <v>163</v>
      </c>
      <c r="D525" s="33" t="s">
        <v>1152</v>
      </c>
      <c r="E525" s="134" t="s">
        <v>1153</v>
      </c>
      <c r="F525" s="56" t="str">
        <f>VLOOKUP($B525, '外部インタフェース一覧(計算用)'!$C:$G, 2, FALSE)</f>
        <v>old</v>
      </c>
      <c r="G525" s="56" t="str">
        <f>VLOOKUP($B525, '外部インタフェース一覧(計算用)'!$C:$G, 5, FALSE)</f>
        <v>ORAL_HYGIENE_MANAGEMENT_ADDITION_2024_FORM_0210_2021</v>
      </c>
      <c r="H525" s="56" t="str">
        <f t="shared" si="56"/>
        <v>ORAL_HYGIENE_MANAGEMENT_ADDITION_2024_FORM_0210_2021_oral_care_filing_staff_06_old</v>
      </c>
      <c r="I525" s="134" t="str">
        <f t="shared" si="57"/>
        <v>削除</v>
      </c>
      <c r="J525" s="56" t="str">
        <f t="shared" si="58"/>
        <v>名称変更</v>
      </c>
      <c r="K525" s="56" t="str">
        <f>IF($F525="old", INDEX('外部インタフェース一覧(計算用)'!$B$5:$C$60, MATCH(summary!$B525, '外部インタフェース一覧(計算用)'!$C$5:$C$60, 0), 1), $B525)</f>
        <v>口腔衛生管理情報</v>
      </c>
      <c r="L525" s="56">
        <f t="shared" si="62"/>
        <v>163</v>
      </c>
      <c r="M525" s="56" t="str">
        <f t="shared" si="59"/>
        <v>oral_care_filing_staff_06</v>
      </c>
      <c r="N525" s="33" t="str">
        <f t="shared" si="60"/>
        <v>歯科衛生士が実施した口腔ケアの内容及び介護職員への具体的な技術的助言及び指導の内容の要点（6回目）　記入者</v>
      </c>
      <c r="O525" s="33" t="str">
        <f t="shared" si="61"/>
        <v>削除</v>
      </c>
    </row>
    <row r="526" spans="1:15" ht="75" hidden="1">
      <c r="A526" s="56">
        <v>524</v>
      </c>
      <c r="B526" s="56" t="s">
        <v>847</v>
      </c>
      <c r="C526" s="56">
        <v>164</v>
      </c>
      <c r="D526" s="33" t="s">
        <v>1154</v>
      </c>
      <c r="E526" s="134" t="s">
        <v>1155</v>
      </c>
      <c r="F526" s="56" t="str">
        <f>VLOOKUP($B526, '外部インタフェース一覧(計算用)'!$C:$G, 2, FALSE)</f>
        <v>old</v>
      </c>
      <c r="G526" s="56" t="str">
        <f>VLOOKUP($B526, '外部インタフェース一覧(計算用)'!$C:$G, 5, FALSE)</f>
        <v>ORAL_HYGIENE_MANAGEMENT_ADDITION_2024_FORM_0210_2021</v>
      </c>
      <c r="H526" s="56" t="str">
        <f t="shared" si="56"/>
        <v>ORAL_HYGIENE_MANAGEMENT_ADDITION_2024_FORM_0210_2021_is_oral_management_06_01_old</v>
      </c>
      <c r="I526" s="134" t="str">
        <f t="shared" si="57"/>
        <v>削除</v>
      </c>
      <c r="J526" s="56" t="str">
        <f t="shared" si="58"/>
        <v>名称変更</v>
      </c>
      <c r="K526" s="56" t="str">
        <f>IF($F526="old", INDEX('外部インタフェース一覧(計算用)'!$B$5:$C$60, MATCH(summary!$B526, '外部インタフェース一覧(計算用)'!$C$5:$C$60, 0), 1), $B526)</f>
        <v>口腔衛生管理情報</v>
      </c>
      <c r="L526" s="56">
        <f t="shared" si="62"/>
        <v>164</v>
      </c>
      <c r="M526" s="56" t="str">
        <f t="shared" si="59"/>
        <v>is_oral_management_06_01</v>
      </c>
      <c r="N526" s="33" t="str">
        <f t="shared" si="60"/>
        <v>歯科衛生士が実施した口腔ケアの内容及び介護職員への具体的な技術的助言及び指導の内容の要点（6回目）　口腔衛生等の管理　口腔の清掃</v>
      </c>
      <c r="O526" s="33" t="str">
        <f t="shared" si="61"/>
        <v>削除</v>
      </c>
    </row>
    <row r="527" spans="1:15" ht="93.75" hidden="1">
      <c r="A527" s="56">
        <v>525</v>
      </c>
      <c r="B527" s="56" t="s">
        <v>847</v>
      </c>
      <c r="C527" s="56">
        <v>165</v>
      </c>
      <c r="D527" s="33" t="s">
        <v>1156</v>
      </c>
      <c r="E527" s="134" t="s">
        <v>1157</v>
      </c>
      <c r="F527" s="56" t="str">
        <f>VLOOKUP($B527, '外部インタフェース一覧(計算用)'!$C:$G, 2, FALSE)</f>
        <v>old</v>
      </c>
      <c r="G527" s="56" t="str">
        <f>VLOOKUP($B527, '外部インタフェース一覧(計算用)'!$C:$G, 5, FALSE)</f>
        <v>ORAL_HYGIENE_MANAGEMENT_ADDITION_2024_FORM_0210_2021</v>
      </c>
      <c r="H527" s="56" t="str">
        <f t="shared" si="56"/>
        <v>ORAL_HYGIENE_MANAGEMENT_ADDITION_2024_FORM_0210_2021_is_oral_management_06_02_old</v>
      </c>
      <c r="I527" s="134" t="str">
        <f t="shared" si="57"/>
        <v>削除</v>
      </c>
      <c r="J527" s="56" t="str">
        <f t="shared" si="58"/>
        <v>名称変更</v>
      </c>
      <c r="K527" s="56" t="str">
        <f>IF($F527="old", INDEX('外部インタフェース一覧(計算用)'!$B$5:$C$60, MATCH(summary!$B527, '外部インタフェース一覧(計算用)'!$C$5:$C$60, 0), 1), $B527)</f>
        <v>口腔衛生管理情報</v>
      </c>
      <c r="L527" s="56">
        <f t="shared" si="62"/>
        <v>165</v>
      </c>
      <c r="M527" s="56" t="str">
        <f t="shared" si="59"/>
        <v>is_oral_management_06_02</v>
      </c>
      <c r="N527" s="33" t="str">
        <f t="shared" si="60"/>
        <v>歯科衛生士が実施した口腔ケアの内容及び介護職員への具体的な技術的助言及び指導の内容の要点（6回目）　口腔衛生等の管理　口腔の清掃に関する指導</v>
      </c>
      <c r="O527" s="33" t="str">
        <f t="shared" si="61"/>
        <v>削除</v>
      </c>
    </row>
    <row r="528" spans="1:15" ht="75" hidden="1">
      <c r="A528" s="56">
        <v>526</v>
      </c>
      <c r="B528" s="56" t="s">
        <v>847</v>
      </c>
      <c r="C528" s="56">
        <v>166</v>
      </c>
      <c r="D528" s="33" t="s">
        <v>1158</v>
      </c>
      <c r="E528" s="134" t="s">
        <v>1159</v>
      </c>
      <c r="F528" s="56" t="str">
        <f>VLOOKUP($B528, '外部インタフェース一覧(計算用)'!$C:$G, 2, FALSE)</f>
        <v>old</v>
      </c>
      <c r="G528" s="56" t="str">
        <f>VLOOKUP($B528, '外部インタフェース一覧(計算用)'!$C:$G, 5, FALSE)</f>
        <v>ORAL_HYGIENE_MANAGEMENT_ADDITION_2024_FORM_0210_2021</v>
      </c>
      <c r="H528" s="56" t="str">
        <f t="shared" si="56"/>
        <v>ORAL_HYGIENE_MANAGEMENT_ADDITION_2024_FORM_0210_2021_is_oral_management_06_03_old</v>
      </c>
      <c r="I528" s="134" t="str">
        <f t="shared" si="57"/>
        <v>削除</v>
      </c>
      <c r="J528" s="56" t="str">
        <f t="shared" si="58"/>
        <v>名称変更</v>
      </c>
      <c r="K528" s="56" t="str">
        <f>IF($F528="old", INDEX('外部インタフェース一覧(計算用)'!$B$5:$C$60, MATCH(summary!$B528, '外部インタフェース一覧(計算用)'!$C$5:$C$60, 0), 1), $B528)</f>
        <v>口腔衛生管理情報</v>
      </c>
      <c r="L528" s="56">
        <f t="shared" si="62"/>
        <v>166</v>
      </c>
      <c r="M528" s="56" t="str">
        <f t="shared" si="59"/>
        <v>is_oral_management_06_03</v>
      </c>
      <c r="N528" s="33" t="str">
        <f t="shared" si="60"/>
        <v>歯科衛生士が実施した口腔ケアの内容及び介護職員への具体的な技術的助言及び指導の内容の要点（6回目）　口腔衛生等の管理　義歯の清掃</v>
      </c>
      <c r="O528" s="33" t="str">
        <f t="shared" si="61"/>
        <v>削除</v>
      </c>
    </row>
    <row r="529" spans="1:15" ht="93.75" hidden="1">
      <c r="A529" s="56">
        <v>527</v>
      </c>
      <c r="B529" s="56" t="s">
        <v>847</v>
      </c>
      <c r="C529" s="56">
        <v>167</v>
      </c>
      <c r="D529" s="33" t="s">
        <v>1160</v>
      </c>
      <c r="E529" s="134" t="s">
        <v>1161</v>
      </c>
      <c r="F529" s="56" t="str">
        <f>VLOOKUP($B529, '外部インタフェース一覧(計算用)'!$C:$G, 2, FALSE)</f>
        <v>old</v>
      </c>
      <c r="G529" s="56" t="str">
        <f>VLOOKUP($B529, '外部インタフェース一覧(計算用)'!$C:$G, 5, FALSE)</f>
        <v>ORAL_HYGIENE_MANAGEMENT_ADDITION_2024_FORM_0210_2021</v>
      </c>
      <c r="H529" s="56" t="str">
        <f t="shared" si="56"/>
        <v>ORAL_HYGIENE_MANAGEMENT_ADDITION_2024_FORM_0210_2021_is_oral_management_06_04_old</v>
      </c>
      <c r="I529" s="134" t="str">
        <f t="shared" si="57"/>
        <v>削除</v>
      </c>
      <c r="J529" s="56" t="str">
        <f t="shared" si="58"/>
        <v>名称変更</v>
      </c>
      <c r="K529" s="56" t="str">
        <f>IF($F529="old", INDEX('外部インタフェース一覧(計算用)'!$B$5:$C$60, MATCH(summary!$B529, '外部インタフェース一覧(計算用)'!$C$5:$C$60, 0), 1), $B529)</f>
        <v>口腔衛生管理情報</v>
      </c>
      <c r="L529" s="56">
        <f t="shared" si="62"/>
        <v>167</v>
      </c>
      <c r="M529" s="56" t="str">
        <f t="shared" si="59"/>
        <v>is_oral_management_06_04</v>
      </c>
      <c r="N529" s="33" t="str">
        <f t="shared" si="60"/>
        <v>歯科衛生士が実施した口腔ケアの内容及び介護職員への具体的な技術的助言及び指導の内容の要点（6回目）　口腔衛生等の管理　義歯の清掃に関する指導</v>
      </c>
      <c r="O529" s="33" t="str">
        <f t="shared" si="61"/>
        <v>削除</v>
      </c>
    </row>
    <row r="530" spans="1:15" ht="93.75" hidden="1">
      <c r="A530" s="56">
        <v>528</v>
      </c>
      <c r="B530" s="56" t="s">
        <v>847</v>
      </c>
      <c r="C530" s="56">
        <v>168</v>
      </c>
      <c r="D530" s="33" t="s">
        <v>1162</v>
      </c>
      <c r="E530" s="134" t="s">
        <v>1163</v>
      </c>
      <c r="F530" s="56" t="str">
        <f>VLOOKUP($B530, '外部インタフェース一覧(計算用)'!$C:$G, 2, FALSE)</f>
        <v>old</v>
      </c>
      <c r="G530" s="56" t="str">
        <f>VLOOKUP($B530, '外部インタフェース一覧(計算用)'!$C:$G, 5, FALSE)</f>
        <v>ORAL_HYGIENE_MANAGEMENT_ADDITION_2024_FORM_0210_2021</v>
      </c>
      <c r="H530" s="56" t="str">
        <f t="shared" si="56"/>
        <v>ORAL_HYGIENE_MANAGEMENT_ADDITION_2024_FORM_0210_2021_is_oral_management_06_05_old</v>
      </c>
      <c r="I530" s="134" t="str">
        <f t="shared" si="57"/>
        <v>削除</v>
      </c>
      <c r="J530" s="56" t="str">
        <f t="shared" si="58"/>
        <v>名称変更</v>
      </c>
      <c r="K530" s="56" t="str">
        <f>IF($F530="old", INDEX('外部インタフェース一覧(計算用)'!$B$5:$C$60, MATCH(summary!$B530, '外部インタフェース一覧(計算用)'!$C$5:$C$60, 0), 1), $B530)</f>
        <v>口腔衛生管理情報</v>
      </c>
      <c r="L530" s="56">
        <f t="shared" si="62"/>
        <v>168</v>
      </c>
      <c r="M530" s="56" t="str">
        <f t="shared" si="59"/>
        <v>is_oral_management_06_05</v>
      </c>
      <c r="N530" s="33" t="str">
        <f t="shared" si="60"/>
        <v>歯科衛生士が実施した口腔ケアの内容及び介護職員への具体的な技術的助言及び指導の内容の要点（6回目）　口腔衛生等の管理　摂食・嚥下等の口腔機能に関する指導</v>
      </c>
      <c r="O530" s="33" t="str">
        <f t="shared" si="61"/>
        <v>削除</v>
      </c>
    </row>
    <row r="531" spans="1:15" ht="93.75" hidden="1">
      <c r="A531" s="56">
        <v>529</v>
      </c>
      <c r="B531" s="56" t="s">
        <v>847</v>
      </c>
      <c r="C531" s="56">
        <v>169</v>
      </c>
      <c r="D531" s="33" t="s">
        <v>1164</v>
      </c>
      <c r="E531" s="134" t="s">
        <v>1165</v>
      </c>
      <c r="F531" s="56" t="str">
        <f>VLOOKUP($B531, '外部インタフェース一覧(計算用)'!$C:$G, 2, FALSE)</f>
        <v>old</v>
      </c>
      <c r="G531" s="56" t="str">
        <f>VLOOKUP($B531, '外部インタフェース一覧(計算用)'!$C:$G, 5, FALSE)</f>
        <v>ORAL_HYGIENE_MANAGEMENT_ADDITION_2024_FORM_0210_2021</v>
      </c>
      <c r="H531" s="56" t="str">
        <f t="shared" si="56"/>
        <v>ORAL_HYGIENE_MANAGEMENT_ADDITION_2024_FORM_0210_2021_is_oral_management_06_06_old</v>
      </c>
      <c r="I531" s="134" t="str">
        <f t="shared" si="57"/>
        <v>削除</v>
      </c>
      <c r="J531" s="56" t="str">
        <f t="shared" si="58"/>
        <v>名称変更</v>
      </c>
      <c r="K531" s="56" t="str">
        <f>IF($F531="old", INDEX('外部インタフェース一覧(計算用)'!$B$5:$C$60, MATCH(summary!$B531, '外部インタフェース一覧(計算用)'!$C$5:$C$60, 0), 1), $B531)</f>
        <v>口腔衛生管理情報</v>
      </c>
      <c r="L531" s="56">
        <f t="shared" si="62"/>
        <v>169</v>
      </c>
      <c r="M531" s="56" t="str">
        <f t="shared" si="59"/>
        <v>is_oral_management_06_06</v>
      </c>
      <c r="N531" s="33" t="str">
        <f t="shared" si="60"/>
        <v>歯科衛生士が実施した口腔ケアの内容及び介護職員への具体的な技術的助言及び指導の内容の要点（6回目）　口腔衛生等の管理　誤嚥性肺炎の予防に関する指導</v>
      </c>
      <c r="O531" s="33" t="str">
        <f t="shared" si="61"/>
        <v>削除</v>
      </c>
    </row>
    <row r="532" spans="1:15" ht="75" hidden="1">
      <c r="A532" s="56">
        <v>530</v>
      </c>
      <c r="B532" s="56" t="s">
        <v>847</v>
      </c>
      <c r="C532" s="56">
        <v>170</v>
      </c>
      <c r="D532" s="33" t="s">
        <v>1166</v>
      </c>
      <c r="E532" s="134" t="s">
        <v>1167</v>
      </c>
      <c r="F532" s="56" t="str">
        <f>VLOOKUP($B532, '外部インタフェース一覧(計算用)'!$C:$G, 2, FALSE)</f>
        <v>old</v>
      </c>
      <c r="G532" s="56" t="str">
        <f>VLOOKUP($B532, '外部インタフェース一覧(計算用)'!$C:$G, 5, FALSE)</f>
        <v>ORAL_HYGIENE_MANAGEMENT_ADDITION_2024_FORM_0210_2021</v>
      </c>
      <c r="H532" s="56" t="str">
        <f t="shared" si="56"/>
        <v>ORAL_HYGIENE_MANAGEMENT_ADDITION_2024_FORM_0210_2021_is_oral_management_06_other_old</v>
      </c>
      <c r="I532" s="134" t="str">
        <f t="shared" si="57"/>
        <v>削除</v>
      </c>
      <c r="J532" s="56" t="str">
        <f t="shared" si="58"/>
        <v>名称変更</v>
      </c>
      <c r="K532" s="56" t="str">
        <f>IF($F532="old", INDEX('外部インタフェース一覧(計算用)'!$B$5:$C$60, MATCH(summary!$B532, '外部インタフェース一覧(計算用)'!$C$5:$C$60, 0), 1), $B532)</f>
        <v>口腔衛生管理情報</v>
      </c>
      <c r="L532" s="56">
        <f t="shared" si="62"/>
        <v>170</v>
      </c>
      <c r="M532" s="56" t="str">
        <f t="shared" si="59"/>
        <v>is_oral_management_06_other</v>
      </c>
      <c r="N532" s="33" t="str">
        <f t="shared" si="60"/>
        <v>歯科衛生士が実施した口腔ケアの内容及び介護職員への具体的な技術的助言及び指導の内容の要点（6回目）　口腔衛生等の管理　その他</v>
      </c>
      <c r="O532" s="33" t="str">
        <f t="shared" si="61"/>
        <v>削除</v>
      </c>
    </row>
    <row r="533" spans="1:15" ht="75" hidden="1">
      <c r="A533" s="56">
        <v>531</v>
      </c>
      <c r="B533" s="56" t="s">
        <v>847</v>
      </c>
      <c r="C533" s="56">
        <v>171</v>
      </c>
      <c r="D533" s="33" t="s">
        <v>1168</v>
      </c>
      <c r="E533" s="134" t="s">
        <v>1169</v>
      </c>
      <c r="F533" s="56" t="str">
        <f>VLOOKUP($B533, '外部インタフェース一覧(計算用)'!$C:$G, 2, FALSE)</f>
        <v>old</v>
      </c>
      <c r="G533" s="56" t="str">
        <f>VLOOKUP($B533, '外部インタフェース一覧(計算用)'!$C:$G, 5, FALSE)</f>
        <v>ORAL_HYGIENE_MANAGEMENT_ADDITION_2024_FORM_0210_2021</v>
      </c>
      <c r="H533" s="56" t="str">
        <f t="shared" si="56"/>
        <v>ORAL_HYGIENE_MANAGEMENT_ADDITION_2024_FORM_0210_2021_is_oral_management_06_other_contents_old</v>
      </c>
      <c r="I533" s="134" t="str">
        <f t="shared" si="57"/>
        <v>削除</v>
      </c>
      <c r="J533" s="56" t="str">
        <f t="shared" si="58"/>
        <v>名称変更</v>
      </c>
      <c r="K533" s="56" t="str">
        <f>IF($F533="old", INDEX('外部インタフェース一覧(計算用)'!$B$5:$C$60, MATCH(summary!$B533, '外部インタフェース一覧(計算用)'!$C$5:$C$60, 0), 1), $B533)</f>
        <v>口腔衛生管理情報</v>
      </c>
      <c r="L533" s="56">
        <f t="shared" si="62"/>
        <v>171</v>
      </c>
      <c r="M533" s="56" t="str">
        <f t="shared" si="59"/>
        <v>is_oral_management_06_other_contents</v>
      </c>
      <c r="N533" s="33" t="str">
        <f t="shared" si="60"/>
        <v>歯科衛生士が実施した口腔ケアの内容及び介護職員への具体的な技術的助言及び指導の内容の要点（6回目）　口腔衛生等の管理　その他（具体的に）</v>
      </c>
      <c r="O533" s="33" t="str">
        <f t="shared" si="61"/>
        <v>削除</v>
      </c>
    </row>
    <row r="534" spans="1:15" ht="93.75" hidden="1">
      <c r="A534" s="56">
        <v>532</v>
      </c>
      <c r="B534" s="56" t="s">
        <v>847</v>
      </c>
      <c r="C534" s="56">
        <v>172</v>
      </c>
      <c r="D534" s="33" t="s">
        <v>1170</v>
      </c>
      <c r="E534" s="134" t="s">
        <v>1171</v>
      </c>
      <c r="F534" s="56" t="str">
        <f>VLOOKUP($B534, '外部インタフェース一覧(計算用)'!$C:$G, 2, FALSE)</f>
        <v>old</v>
      </c>
      <c r="G534" s="56" t="str">
        <f>VLOOKUP($B534, '外部インタフェース一覧(計算用)'!$C:$G, 5, FALSE)</f>
        <v>ORAL_HYGIENE_MANAGEMENT_ADDITION_2024_FORM_0210_2021</v>
      </c>
      <c r="H534" s="56" t="str">
        <f t="shared" si="56"/>
        <v>ORAL_HYGIENE_MANAGEMENT_ADDITION_2024_FORM_0210_2021_is_oral_care_support_06_01_old</v>
      </c>
      <c r="I534" s="134" t="str">
        <f t="shared" si="57"/>
        <v>削除</v>
      </c>
      <c r="J534" s="56" t="str">
        <f t="shared" si="58"/>
        <v>名称変更</v>
      </c>
      <c r="K534" s="56" t="str">
        <f>IF($F534="old", INDEX('外部インタフェース一覧(計算用)'!$B$5:$C$60, MATCH(summary!$B534, '外部インタフェース一覧(計算用)'!$C$5:$C$60, 0), 1), $B534)</f>
        <v>口腔衛生管理情報</v>
      </c>
      <c r="L534" s="56">
        <f t="shared" si="62"/>
        <v>172</v>
      </c>
      <c r="M534" s="56" t="str">
        <f t="shared" si="59"/>
        <v>is_oral_care_support_06_01</v>
      </c>
      <c r="N534" s="33" t="str">
        <f t="shared" si="60"/>
        <v>歯科衛生士が実施した口腔ケアの内容及び介護職員への具体的な技術的助言及び指導の内容の要点（6回目）　介護職員への技術的助言等の内容　入所者のリスクに応じた口腔清掃等の実施　</v>
      </c>
      <c r="O534" s="33" t="str">
        <f t="shared" si="61"/>
        <v>削除</v>
      </c>
    </row>
    <row r="535" spans="1:15" ht="112.5" hidden="1">
      <c r="A535" s="56">
        <v>533</v>
      </c>
      <c r="B535" s="56" t="s">
        <v>847</v>
      </c>
      <c r="C535" s="56">
        <v>173</v>
      </c>
      <c r="D535" s="33" t="s">
        <v>1172</v>
      </c>
      <c r="E535" s="134" t="s">
        <v>1173</v>
      </c>
      <c r="F535" s="56" t="str">
        <f>VLOOKUP($B535, '外部インタフェース一覧(計算用)'!$C:$G, 2, FALSE)</f>
        <v>old</v>
      </c>
      <c r="G535" s="56" t="str">
        <f>VLOOKUP($B535, '外部インタフェース一覧(計算用)'!$C:$G, 5, FALSE)</f>
        <v>ORAL_HYGIENE_MANAGEMENT_ADDITION_2024_FORM_0210_2021</v>
      </c>
      <c r="H535" s="56" t="str">
        <f t="shared" si="56"/>
        <v>ORAL_HYGIENE_MANAGEMENT_ADDITION_2024_FORM_0210_2021_is_oral_care_support_06_02_old</v>
      </c>
      <c r="I535" s="134" t="str">
        <f t="shared" si="57"/>
        <v>削除</v>
      </c>
      <c r="J535" s="56" t="str">
        <f t="shared" si="58"/>
        <v>名称変更</v>
      </c>
      <c r="K535" s="56" t="str">
        <f>IF($F535="old", INDEX('外部インタフェース一覧(計算用)'!$B$5:$C$60, MATCH(summary!$B535, '外部インタフェース一覧(計算用)'!$C$5:$C$60, 0), 1), $B535)</f>
        <v>口腔衛生管理情報</v>
      </c>
      <c r="L535" s="56">
        <f t="shared" si="62"/>
        <v>173</v>
      </c>
      <c r="M535" s="56" t="str">
        <f t="shared" si="59"/>
        <v>is_oral_care_support_06_02</v>
      </c>
      <c r="N535" s="33" t="str">
        <f t="shared" si="60"/>
        <v>歯科衛生士が実施した口腔ケアの内容及び介護職員への具体的な技術的助言及び指導の内容の要点（6回目）　介護職員への技術的助言等の内容　口腔清掃にかかる知識、技術の習得の必要性</v>
      </c>
      <c r="O535" s="33" t="str">
        <f t="shared" si="61"/>
        <v>削除</v>
      </c>
    </row>
    <row r="536" spans="1:15" ht="93.75" hidden="1">
      <c r="A536" s="56">
        <v>534</v>
      </c>
      <c r="B536" s="56" t="s">
        <v>847</v>
      </c>
      <c r="C536" s="56">
        <v>174</v>
      </c>
      <c r="D536" s="33" t="s">
        <v>1174</v>
      </c>
      <c r="E536" s="134" t="s">
        <v>1175</v>
      </c>
      <c r="F536" s="56" t="str">
        <f>VLOOKUP($B536, '外部インタフェース一覧(計算用)'!$C:$G, 2, FALSE)</f>
        <v>old</v>
      </c>
      <c r="G536" s="56" t="str">
        <f>VLOOKUP($B536, '外部インタフェース一覧(計算用)'!$C:$G, 5, FALSE)</f>
        <v>ORAL_HYGIENE_MANAGEMENT_ADDITION_2024_FORM_0210_2021</v>
      </c>
      <c r="H536" s="56" t="str">
        <f t="shared" si="56"/>
        <v>ORAL_HYGIENE_MANAGEMENT_ADDITION_2024_FORM_0210_2021_is_oral_care_support_06_03_old</v>
      </c>
      <c r="I536" s="134" t="str">
        <f t="shared" si="57"/>
        <v>削除</v>
      </c>
      <c r="J536" s="56" t="str">
        <f t="shared" si="58"/>
        <v>名称変更</v>
      </c>
      <c r="K536" s="56" t="str">
        <f>IF($F536="old", INDEX('外部インタフェース一覧(計算用)'!$B$5:$C$60, MATCH(summary!$B536, '外部インタフェース一覧(計算用)'!$C$5:$C$60, 0), 1), $B536)</f>
        <v>口腔衛生管理情報</v>
      </c>
      <c r="L536" s="56">
        <f t="shared" si="62"/>
        <v>174</v>
      </c>
      <c r="M536" s="56" t="str">
        <f t="shared" si="59"/>
        <v>is_oral_care_support_06_03</v>
      </c>
      <c r="N536" s="33" t="str">
        <f t="shared" si="60"/>
        <v>歯科衛生士が実施した口腔ケアの内容及び介護職員への具体的な技術的助言及び指導の内容の要点（6回目）　介護職員への技術的助言等の内容　食事の状態、食形態等の確認</v>
      </c>
      <c r="O536" s="33" t="str">
        <f t="shared" si="61"/>
        <v>削除</v>
      </c>
    </row>
    <row r="537" spans="1:15" ht="93.75" hidden="1">
      <c r="A537" s="56">
        <v>535</v>
      </c>
      <c r="B537" s="56" t="s">
        <v>847</v>
      </c>
      <c r="C537" s="56">
        <v>175</v>
      </c>
      <c r="D537" s="33" t="s">
        <v>1176</v>
      </c>
      <c r="E537" s="134" t="s">
        <v>1177</v>
      </c>
      <c r="F537" s="56" t="str">
        <f>VLOOKUP($B537, '外部インタフェース一覧(計算用)'!$C:$G, 2, FALSE)</f>
        <v>old</v>
      </c>
      <c r="G537" s="56" t="str">
        <f>VLOOKUP($B537, '外部インタフェース一覧(計算用)'!$C:$G, 5, FALSE)</f>
        <v>ORAL_HYGIENE_MANAGEMENT_ADDITION_2024_FORM_0210_2021</v>
      </c>
      <c r="H537" s="56" t="str">
        <f t="shared" si="56"/>
        <v>ORAL_HYGIENE_MANAGEMENT_ADDITION_2024_FORM_0210_2021_is_oral_care_support_06_04_old</v>
      </c>
      <c r="I537" s="134" t="str">
        <f t="shared" si="57"/>
        <v>削除</v>
      </c>
      <c r="J537" s="56" t="str">
        <f t="shared" si="58"/>
        <v>名称変更</v>
      </c>
      <c r="K537" s="56" t="str">
        <f>IF($F537="old", INDEX('外部インタフェース一覧(計算用)'!$B$5:$C$60, MATCH(summary!$B537, '外部インタフェース一覧(計算用)'!$C$5:$C$60, 0), 1), $B537)</f>
        <v>口腔衛生管理情報</v>
      </c>
      <c r="L537" s="56">
        <f t="shared" si="62"/>
        <v>175</v>
      </c>
      <c r="M537" s="56" t="str">
        <f t="shared" si="59"/>
        <v>is_oral_care_support_06_04</v>
      </c>
      <c r="N537" s="33" t="str">
        <f t="shared" si="60"/>
        <v>歯科衛生士が実施した口腔ケアの内容及び介護職員への具体的な技術的助言及び指導の内容の要点（6回目）　介護職員への技術的助言等の内容　現在の取組の継続</v>
      </c>
      <c r="O537" s="33" t="str">
        <f t="shared" si="61"/>
        <v>削除</v>
      </c>
    </row>
    <row r="538" spans="1:15" ht="93.75" hidden="1">
      <c r="A538" s="56">
        <v>536</v>
      </c>
      <c r="B538" s="56" t="s">
        <v>847</v>
      </c>
      <c r="C538" s="56">
        <v>176</v>
      </c>
      <c r="D538" s="33" t="s">
        <v>1178</v>
      </c>
      <c r="E538" s="134" t="s">
        <v>1179</v>
      </c>
      <c r="F538" s="56" t="str">
        <f>VLOOKUP($B538, '外部インタフェース一覧(計算用)'!$C:$G, 2, FALSE)</f>
        <v>old</v>
      </c>
      <c r="G538" s="56" t="str">
        <f>VLOOKUP($B538, '外部インタフェース一覧(計算用)'!$C:$G, 5, FALSE)</f>
        <v>ORAL_HYGIENE_MANAGEMENT_ADDITION_2024_FORM_0210_2021</v>
      </c>
      <c r="H538" s="56" t="str">
        <f t="shared" si="56"/>
        <v>ORAL_HYGIENE_MANAGEMENT_ADDITION_2024_FORM_0210_2021_is_oral_care_support_06_other_old</v>
      </c>
      <c r="I538" s="134" t="str">
        <f t="shared" si="57"/>
        <v>削除</v>
      </c>
      <c r="J538" s="56" t="str">
        <f t="shared" si="58"/>
        <v>名称変更</v>
      </c>
      <c r="K538" s="56" t="str">
        <f>IF($F538="old", INDEX('外部インタフェース一覧(計算用)'!$B$5:$C$60, MATCH(summary!$B538, '外部インタフェース一覧(計算用)'!$C$5:$C$60, 0), 1), $B538)</f>
        <v>口腔衛生管理情報</v>
      </c>
      <c r="L538" s="56">
        <f t="shared" si="62"/>
        <v>176</v>
      </c>
      <c r="M538" s="56" t="str">
        <f t="shared" si="59"/>
        <v>is_oral_care_support_06_other</v>
      </c>
      <c r="N538" s="33" t="str">
        <f t="shared" si="60"/>
        <v>歯科衛生士が実施した口腔ケアの内容及び介護職員への具体的な技術的助言及び指導の内容の要点（6回目）　介護職員への技術的助言等の内容　その他</v>
      </c>
      <c r="O538" s="33" t="str">
        <f t="shared" si="61"/>
        <v>削除</v>
      </c>
    </row>
    <row r="539" spans="1:15" ht="93.75" hidden="1">
      <c r="A539" s="56">
        <v>537</v>
      </c>
      <c r="B539" s="56" t="s">
        <v>847</v>
      </c>
      <c r="C539" s="56">
        <v>177</v>
      </c>
      <c r="D539" s="33" t="s">
        <v>1180</v>
      </c>
      <c r="E539" s="134" t="s">
        <v>1181</v>
      </c>
      <c r="F539" s="56" t="str">
        <f>VLOOKUP($B539, '外部インタフェース一覧(計算用)'!$C:$G, 2, FALSE)</f>
        <v>old</v>
      </c>
      <c r="G539" s="56" t="str">
        <f>VLOOKUP($B539, '外部インタフェース一覧(計算用)'!$C:$G, 5, FALSE)</f>
        <v>ORAL_HYGIENE_MANAGEMENT_ADDITION_2024_FORM_0210_2021</v>
      </c>
      <c r="H539" s="56" t="str">
        <f t="shared" si="56"/>
        <v>ORAL_HYGIENE_MANAGEMENT_ADDITION_2024_FORM_0210_2021_is_oral_care_support_06_other_contents_old</v>
      </c>
      <c r="I539" s="134" t="str">
        <f t="shared" si="57"/>
        <v>削除</v>
      </c>
      <c r="J539" s="56" t="str">
        <f t="shared" si="58"/>
        <v>名称変更</v>
      </c>
      <c r="K539" s="56" t="str">
        <f>IF($F539="old", INDEX('外部インタフェース一覧(計算用)'!$B$5:$C$60, MATCH(summary!$B539, '外部インタフェース一覧(計算用)'!$C$5:$C$60, 0), 1), $B539)</f>
        <v>口腔衛生管理情報</v>
      </c>
      <c r="L539" s="56">
        <f t="shared" si="62"/>
        <v>177</v>
      </c>
      <c r="M539" s="56" t="str">
        <f t="shared" si="59"/>
        <v>is_oral_care_support_06_other_contents</v>
      </c>
      <c r="N539" s="33" t="str">
        <f t="shared" si="60"/>
        <v>歯科衛生士が実施した口腔ケアの内容及び介護職員への具体的な技術的助言及び指導の内容の要点（6回目）　介護職員への技術的助言等の内容　その他（具体的に）</v>
      </c>
      <c r="O539" s="33" t="str">
        <f t="shared" si="61"/>
        <v>削除</v>
      </c>
    </row>
    <row r="540" spans="1:15" hidden="1">
      <c r="A540" s="56">
        <v>538</v>
      </c>
      <c r="B540" s="56" t="s">
        <v>847</v>
      </c>
      <c r="C540" s="56">
        <v>178</v>
      </c>
      <c r="D540" s="33" t="s">
        <v>1182</v>
      </c>
      <c r="E540" s="134" t="s">
        <v>1183</v>
      </c>
      <c r="F540" s="56" t="str">
        <f>VLOOKUP($B540, '外部インタフェース一覧(計算用)'!$C:$G, 2, FALSE)</f>
        <v>old</v>
      </c>
      <c r="G540" s="56" t="str">
        <f>VLOOKUP($B540, '外部インタフェース一覧(計算用)'!$C:$G, 5, FALSE)</f>
        <v>ORAL_HYGIENE_MANAGEMENT_ADDITION_2024_FORM_0210_2021</v>
      </c>
      <c r="H540" s="56" t="str">
        <f t="shared" si="56"/>
        <v>ORAL_HYGIENE_MANAGEMENT_ADDITION_2024_FORM_0210_2021_other_notice_old</v>
      </c>
      <c r="I540" s="134" t="str">
        <f t="shared" si="57"/>
        <v>その他の事項</v>
      </c>
      <c r="J540" s="56" t="str">
        <f t="shared" si="58"/>
        <v>一致</v>
      </c>
      <c r="K540" s="56" t="str">
        <f>IF($F540="old", INDEX('外部インタフェース一覧(計算用)'!$B$5:$C$60, MATCH(summary!$B540, '外部インタフェース一覧(計算用)'!$C$5:$C$60, 0), 1), $B540)</f>
        <v>口腔衛生管理情報</v>
      </c>
      <c r="L540" s="56">
        <f t="shared" si="62"/>
        <v>178</v>
      </c>
      <c r="M540" s="56" t="str">
        <f t="shared" si="59"/>
        <v>other_notice</v>
      </c>
      <c r="N540" s="33" t="str">
        <f t="shared" si="60"/>
        <v>その他の事項</v>
      </c>
      <c r="O540" s="33" t="str">
        <f t="shared" si="61"/>
        <v>その他の事項</v>
      </c>
    </row>
    <row r="541" spans="1:15" hidden="1">
      <c r="A541" s="56">
        <v>539</v>
      </c>
      <c r="B541" s="56" t="s">
        <v>847</v>
      </c>
      <c r="C541" s="56">
        <v>179</v>
      </c>
      <c r="D541" s="33" t="s">
        <v>265</v>
      </c>
      <c r="E541" s="134" t="s">
        <v>266</v>
      </c>
      <c r="F541" s="56" t="str">
        <f>VLOOKUP($B541, '外部インタフェース一覧(計算用)'!$C:$G, 2, FALSE)</f>
        <v>old</v>
      </c>
      <c r="G541" s="56" t="str">
        <f>VLOOKUP($B541, '外部インタフェース一覧(計算用)'!$C:$G, 5, FALSE)</f>
        <v>ORAL_HYGIENE_MANAGEMENT_ADDITION_2024_FORM_0210_2021</v>
      </c>
      <c r="H541" s="56" t="str">
        <f t="shared" si="56"/>
        <v>ORAL_HYGIENE_MANAGEMENT_ADDITION_2024_FORM_0210_2021_version_old</v>
      </c>
      <c r="I541" s="134" t="str">
        <f t="shared" si="57"/>
        <v>バージョン番号</v>
      </c>
      <c r="J541" s="56" t="str">
        <f t="shared" si="58"/>
        <v>一致</v>
      </c>
      <c r="K541" s="56" t="str">
        <f>IF($F541="old", INDEX('外部インタフェース一覧(計算用)'!$B$5:$C$60, MATCH(summary!$B541, '外部インタフェース一覧(計算用)'!$C$5:$C$60, 0), 1), $B541)</f>
        <v>口腔衛生管理情報</v>
      </c>
      <c r="L541" s="56">
        <f t="shared" si="62"/>
        <v>179</v>
      </c>
      <c r="M541" s="56" t="str">
        <f t="shared" si="59"/>
        <v>version</v>
      </c>
      <c r="N541" s="33" t="str">
        <f t="shared" si="60"/>
        <v>バージョン番号</v>
      </c>
      <c r="O541" s="33" t="str">
        <f t="shared" si="61"/>
        <v>バージョン番号</v>
      </c>
    </row>
    <row r="542" spans="1:15" hidden="1">
      <c r="A542" s="56">
        <v>540</v>
      </c>
      <c r="B542" s="56" t="s">
        <v>1184</v>
      </c>
      <c r="C542" s="56">
        <v>1</v>
      </c>
      <c r="D542" s="33" t="s">
        <v>223</v>
      </c>
      <c r="E542" s="134" t="s">
        <v>224</v>
      </c>
      <c r="F542" s="56" t="str">
        <f>VLOOKUP($B542, '外部インタフェース一覧(計算用)'!$C:$G, 2, FALSE)</f>
        <v>old</v>
      </c>
      <c r="G542" s="56" t="str">
        <f>VLOOKUP($B542, '外部インタフェース一覧(計算用)'!$C:$G, 5, FALSE)</f>
        <v>ORAL_FUNCTION_IMPROVE_SERVICE_PLAN_2024_FORM_0220_2021</v>
      </c>
      <c r="H542" s="56" t="str">
        <f t="shared" si="56"/>
        <v>ORAL_FUNCTION_IMPROVE_SERVICE_PLAN_2024_FORM_0220_2021_care_facility_id_old</v>
      </c>
      <c r="I542" s="134" t="str">
        <f t="shared" si="57"/>
        <v>事業所番号</v>
      </c>
      <c r="J542" s="56" t="str">
        <f t="shared" si="58"/>
        <v>一致</v>
      </c>
      <c r="K542" s="56" t="str">
        <f>IF($F542="old", INDEX('外部インタフェース一覧(計算用)'!$B$5:$C$60, MATCH(summary!$B542, '外部インタフェース一覧(計算用)'!$C$5:$C$60, 0), 1), $B542)</f>
        <v>口腔機能向上サービス管理情報</v>
      </c>
      <c r="L542" s="56">
        <f t="shared" si="62"/>
        <v>1</v>
      </c>
      <c r="M542" s="56" t="str">
        <f t="shared" si="59"/>
        <v>care_facility_id</v>
      </c>
      <c r="N542" s="33" t="str">
        <f t="shared" si="60"/>
        <v>事業所番号</v>
      </c>
      <c r="O542" s="33" t="str">
        <f t="shared" si="61"/>
        <v>事業所番号</v>
      </c>
    </row>
    <row r="543" spans="1:15" hidden="1">
      <c r="A543" s="56">
        <v>541</v>
      </c>
      <c r="B543" s="56" t="s">
        <v>1184</v>
      </c>
      <c r="C543" s="56">
        <v>2</v>
      </c>
      <c r="D543" s="33" t="s">
        <v>225</v>
      </c>
      <c r="E543" s="134" t="s">
        <v>226</v>
      </c>
      <c r="F543" s="56" t="str">
        <f>VLOOKUP($B543, '外部インタフェース一覧(計算用)'!$C:$G, 2, FALSE)</f>
        <v>old</v>
      </c>
      <c r="G543" s="56" t="str">
        <f>VLOOKUP($B543, '外部インタフェース一覧(計算用)'!$C:$G, 5, FALSE)</f>
        <v>ORAL_FUNCTION_IMPROVE_SERVICE_PLAN_2024_FORM_0220_2021</v>
      </c>
      <c r="H543" s="56" t="str">
        <f t="shared" si="56"/>
        <v>ORAL_FUNCTION_IMPROVE_SERVICE_PLAN_2024_FORM_0220_2021_service_code_old</v>
      </c>
      <c r="I543" s="134" t="str">
        <f t="shared" si="57"/>
        <v>サービス種類コード</v>
      </c>
      <c r="J543" s="56" t="str">
        <f t="shared" si="58"/>
        <v>一致</v>
      </c>
      <c r="K543" s="56" t="str">
        <f>IF($F543="old", INDEX('外部インタフェース一覧(計算用)'!$B$5:$C$60, MATCH(summary!$B543, '外部インタフェース一覧(計算用)'!$C$5:$C$60, 0), 1), $B543)</f>
        <v>口腔機能向上サービス管理情報</v>
      </c>
      <c r="L543" s="56">
        <f t="shared" si="62"/>
        <v>2</v>
      </c>
      <c r="M543" s="56" t="str">
        <f t="shared" si="59"/>
        <v>service_code</v>
      </c>
      <c r="N543" s="33" t="str">
        <f t="shared" si="60"/>
        <v>サービス種類コード</v>
      </c>
      <c r="O543" s="33" t="str">
        <f t="shared" si="61"/>
        <v>サービス種類コード</v>
      </c>
    </row>
    <row r="544" spans="1:15" hidden="1">
      <c r="A544" s="56">
        <v>542</v>
      </c>
      <c r="B544" s="56" t="s">
        <v>1184</v>
      </c>
      <c r="C544" s="56">
        <v>3</v>
      </c>
      <c r="D544" s="33" t="s">
        <v>229</v>
      </c>
      <c r="E544" s="134" t="s">
        <v>230</v>
      </c>
      <c r="F544" s="56" t="str">
        <f>VLOOKUP($B544, '外部インタフェース一覧(計算用)'!$C:$G, 2, FALSE)</f>
        <v>old</v>
      </c>
      <c r="G544" s="56" t="str">
        <f>VLOOKUP($B544, '外部インタフェース一覧(計算用)'!$C:$G, 5, FALSE)</f>
        <v>ORAL_FUNCTION_IMPROVE_SERVICE_PLAN_2024_FORM_0220_2021</v>
      </c>
      <c r="H544" s="56" t="str">
        <f t="shared" si="56"/>
        <v>ORAL_FUNCTION_IMPROVE_SERVICE_PLAN_2024_FORM_0220_2021_insurer_no_old</v>
      </c>
      <c r="I544" s="134" t="str">
        <f t="shared" si="57"/>
        <v>保険者番号</v>
      </c>
      <c r="J544" s="56" t="str">
        <f t="shared" si="58"/>
        <v>一致</v>
      </c>
      <c r="K544" s="56" t="str">
        <f>IF($F544="old", INDEX('外部インタフェース一覧(計算用)'!$B$5:$C$60, MATCH(summary!$B544, '外部インタフェース一覧(計算用)'!$C$5:$C$60, 0), 1), $B544)</f>
        <v>口腔機能向上サービス管理情報</v>
      </c>
      <c r="L544" s="56">
        <f t="shared" si="62"/>
        <v>3</v>
      </c>
      <c r="M544" s="56" t="str">
        <f t="shared" si="59"/>
        <v>insurer_no</v>
      </c>
      <c r="N544" s="33" t="str">
        <f t="shared" si="60"/>
        <v>保険者番号</v>
      </c>
      <c r="O544" s="33" t="str">
        <f t="shared" si="61"/>
        <v>保険者番号</v>
      </c>
    </row>
    <row r="545" spans="1:15" hidden="1">
      <c r="A545" s="56">
        <v>543</v>
      </c>
      <c r="B545" s="56" t="s">
        <v>1184</v>
      </c>
      <c r="C545" s="56">
        <v>4</v>
      </c>
      <c r="D545" s="33" t="s">
        <v>231</v>
      </c>
      <c r="E545" s="134" t="s">
        <v>232</v>
      </c>
      <c r="F545" s="56" t="str">
        <f>VLOOKUP($B545, '外部インタフェース一覧(計算用)'!$C:$G, 2, FALSE)</f>
        <v>old</v>
      </c>
      <c r="G545" s="56" t="str">
        <f>VLOOKUP($B545, '外部インタフェース一覧(計算用)'!$C:$G, 5, FALSE)</f>
        <v>ORAL_FUNCTION_IMPROVE_SERVICE_PLAN_2024_FORM_0220_2021</v>
      </c>
      <c r="H545" s="56" t="str">
        <f t="shared" si="56"/>
        <v>ORAL_FUNCTION_IMPROVE_SERVICE_PLAN_2024_FORM_0220_2021_insured_no_old</v>
      </c>
      <c r="I545" s="134" t="str">
        <f t="shared" si="57"/>
        <v>被保険者番号</v>
      </c>
      <c r="J545" s="56" t="str">
        <f t="shared" si="58"/>
        <v>一致</v>
      </c>
      <c r="K545" s="56" t="str">
        <f>IF($F545="old", INDEX('外部インタフェース一覧(計算用)'!$B$5:$C$60, MATCH(summary!$B545, '外部インタフェース一覧(計算用)'!$C$5:$C$60, 0), 1), $B545)</f>
        <v>口腔機能向上サービス管理情報</v>
      </c>
      <c r="L545" s="56">
        <f t="shared" si="62"/>
        <v>4</v>
      </c>
      <c r="M545" s="56" t="str">
        <f t="shared" si="59"/>
        <v>insured_no</v>
      </c>
      <c r="N545" s="33" t="str">
        <f t="shared" si="60"/>
        <v>被保険者番号</v>
      </c>
      <c r="O545" s="33" t="str">
        <f t="shared" si="61"/>
        <v>被保険者番号</v>
      </c>
    </row>
    <row r="546" spans="1:15" ht="37.5" hidden="1">
      <c r="A546" s="56">
        <v>544</v>
      </c>
      <c r="B546" s="56" t="s">
        <v>1184</v>
      </c>
      <c r="C546" s="56">
        <v>5</v>
      </c>
      <c r="D546" s="33" t="s">
        <v>227</v>
      </c>
      <c r="E546" s="134" t="s">
        <v>228</v>
      </c>
      <c r="F546" s="56" t="str">
        <f>VLOOKUP($B546, '外部インタフェース一覧(計算用)'!$C:$G, 2, FALSE)</f>
        <v>old</v>
      </c>
      <c r="G546" s="56" t="str">
        <f>VLOOKUP($B546, '外部インタフェース一覧(計算用)'!$C:$G, 5, FALSE)</f>
        <v>ORAL_FUNCTION_IMPROVE_SERVICE_PLAN_2024_FORM_0220_2021</v>
      </c>
      <c r="H546" s="56" t="str">
        <f t="shared" si="56"/>
        <v>ORAL_FUNCTION_IMPROVE_SERVICE_PLAN_2024_FORM_0220_2021_external_system_management_number_old</v>
      </c>
      <c r="I546" s="134" t="str">
        <f t="shared" si="57"/>
        <v>外部システム管理番号</v>
      </c>
      <c r="J546" s="56" t="str">
        <f t="shared" si="58"/>
        <v>一致</v>
      </c>
      <c r="K546" s="56" t="str">
        <f>IF($F546="old", INDEX('外部インタフェース一覧(計算用)'!$B$5:$C$60, MATCH(summary!$B546, '外部インタフェース一覧(計算用)'!$C$5:$C$60, 0), 1), $B546)</f>
        <v>口腔機能向上サービス管理情報</v>
      </c>
      <c r="L546" s="56">
        <f t="shared" si="62"/>
        <v>5</v>
      </c>
      <c r="M546" s="56" t="str">
        <f t="shared" si="59"/>
        <v>external_system_management_number</v>
      </c>
      <c r="N546" s="33" t="str">
        <f t="shared" si="60"/>
        <v>外部システム管理番号</v>
      </c>
      <c r="O546" s="33" t="str">
        <f t="shared" si="61"/>
        <v>外部システム管理番号</v>
      </c>
    </row>
    <row r="547" spans="1:15" hidden="1">
      <c r="A547" s="56">
        <v>545</v>
      </c>
      <c r="B547" s="56" t="s">
        <v>1184</v>
      </c>
      <c r="C547" s="56">
        <v>6</v>
      </c>
      <c r="D547" s="33" t="s">
        <v>251</v>
      </c>
      <c r="E547" s="134" t="s">
        <v>252</v>
      </c>
      <c r="F547" s="56" t="str">
        <f>VLOOKUP($B547, '外部インタフェース一覧(計算用)'!$C:$G, 2, FALSE)</f>
        <v>old</v>
      </c>
      <c r="G547" s="56" t="str">
        <f>VLOOKUP($B547, '外部インタフェース一覧(計算用)'!$C:$G, 5, FALSE)</f>
        <v>ORAL_FUNCTION_IMPROVE_SERVICE_PLAN_2024_FORM_0220_2021</v>
      </c>
      <c r="H547" s="56" t="str">
        <f t="shared" si="56"/>
        <v>ORAL_FUNCTION_IMPROVE_SERVICE_PLAN_2024_FORM_0220_2021_care_level_old</v>
      </c>
      <c r="I547" s="134" t="str">
        <f t="shared" si="57"/>
        <v>要介護度</v>
      </c>
      <c r="J547" s="56" t="str">
        <f t="shared" si="58"/>
        <v>一致</v>
      </c>
      <c r="K547" s="56" t="str">
        <f>IF($F547="old", INDEX('外部インタフェース一覧(計算用)'!$B$5:$C$60, MATCH(summary!$B547, '外部インタフェース一覧(計算用)'!$C$5:$C$60, 0), 1), $B547)</f>
        <v>口腔機能向上サービス管理情報</v>
      </c>
      <c r="L547" s="56">
        <f t="shared" si="62"/>
        <v>6</v>
      </c>
      <c r="M547" s="56" t="str">
        <f t="shared" si="59"/>
        <v>care_level</v>
      </c>
      <c r="N547" s="33" t="str">
        <f t="shared" si="60"/>
        <v>要介護度</v>
      </c>
      <c r="O547" s="33" t="str">
        <f t="shared" si="61"/>
        <v>要介護度</v>
      </c>
    </row>
    <row r="548" spans="1:15" hidden="1">
      <c r="A548" s="56">
        <v>546</v>
      </c>
      <c r="B548" s="56" t="s">
        <v>1184</v>
      </c>
      <c r="C548" s="56">
        <v>7</v>
      </c>
      <c r="D548" s="33" t="s">
        <v>1185</v>
      </c>
      <c r="E548" s="134" t="s">
        <v>850</v>
      </c>
      <c r="F548" s="56" t="str">
        <f>VLOOKUP($B548, '外部インタフェース一覧(計算用)'!$C:$G, 2, FALSE)</f>
        <v>old</v>
      </c>
      <c r="G548" s="56" t="str">
        <f>VLOOKUP($B548, '外部インタフェース一覧(計算用)'!$C:$G, 5, FALSE)</f>
        <v>ORAL_FUNCTION_IMPROVE_SERVICE_PLAN_2024_FORM_0220_2021</v>
      </c>
      <c r="H548" s="56" t="str">
        <f t="shared" si="56"/>
        <v>ORAL_FUNCTION_IMPROVE_SERVICE_PLAN_2024_FORM_0220_2021_is_family_dentist_old</v>
      </c>
      <c r="I548" s="134" t="str">
        <f t="shared" si="57"/>
        <v>削除</v>
      </c>
      <c r="J548" s="56" t="str">
        <f t="shared" si="58"/>
        <v>名称変更</v>
      </c>
      <c r="K548" s="56" t="str">
        <f>IF($F548="old", INDEX('外部インタフェース一覧(計算用)'!$B$5:$C$60, MATCH(summary!$B548, '外部インタフェース一覧(計算用)'!$C$5:$C$60, 0), 1), $B548)</f>
        <v>口腔機能向上サービス管理情報</v>
      </c>
      <c r="L548" s="56">
        <f t="shared" si="62"/>
        <v>7</v>
      </c>
      <c r="M548" s="56" t="str">
        <f t="shared" si="59"/>
        <v>is_family_dentist</v>
      </c>
      <c r="N548" s="33" t="str">
        <f t="shared" si="60"/>
        <v>かかりつけ歯科医</v>
      </c>
      <c r="O548" s="33" t="str">
        <f t="shared" si="61"/>
        <v>削除</v>
      </c>
    </row>
    <row r="549" spans="1:15" hidden="1">
      <c r="A549" s="56">
        <v>547</v>
      </c>
      <c r="B549" s="56" t="s">
        <v>1184</v>
      </c>
      <c r="C549" s="56">
        <v>8</v>
      </c>
      <c r="D549" s="33" t="s">
        <v>1186</v>
      </c>
      <c r="E549" s="134" t="s">
        <v>852</v>
      </c>
      <c r="F549" s="56" t="str">
        <f>VLOOKUP($B549, '外部インタフェース一覧(計算用)'!$C:$G, 2, FALSE)</f>
        <v>old</v>
      </c>
      <c r="G549" s="56" t="str">
        <f>VLOOKUP($B549, '外部インタフェース一覧(計算用)'!$C:$G, 5, FALSE)</f>
        <v>ORAL_FUNCTION_IMPROVE_SERVICE_PLAN_2024_FORM_0220_2021</v>
      </c>
      <c r="H549" s="56" t="str">
        <f t="shared" si="56"/>
        <v>ORAL_FUNCTION_IMPROVE_SERVICE_PLAN_2024_FORM_0220_2021_is_denture_using_old</v>
      </c>
      <c r="I549" s="134" t="str">
        <f t="shared" si="57"/>
        <v>削除</v>
      </c>
      <c r="J549" s="56" t="str">
        <f t="shared" si="58"/>
        <v>名称変更</v>
      </c>
      <c r="K549" s="56" t="str">
        <f>IF($F549="old", INDEX('外部インタフェース一覧(計算用)'!$B$5:$C$60, MATCH(summary!$B549, '外部インタフェース一覧(計算用)'!$C$5:$C$60, 0), 1), $B549)</f>
        <v>口腔機能向上サービス管理情報</v>
      </c>
      <c r="L549" s="56">
        <f t="shared" si="62"/>
        <v>8</v>
      </c>
      <c r="M549" s="56" t="str">
        <f t="shared" si="59"/>
        <v>is_denture_using</v>
      </c>
      <c r="N549" s="33" t="str">
        <f t="shared" si="60"/>
        <v>入れ歯の使用</v>
      </c>
      <c r="O549" s="33" t="str">
        <f t="shared" si="61"/>
        <v>削除</v>
      </c>
    </row>
    <row r="550" spans="1:15" ht="37.5" hidden="1">
      <c r="A550" s="56">
        <v>548</v>
      </c>
      <c r="B550" s="56" t="s">
        <v>1184</v>
      </c>
      <c r="C550" s="56">
        <v>9</v>
      </c>
      <c r="D550" s="33" t="s">
        <v>1187</v>
      </c>
      <c r="E550" s="134" t="s">
        <v>1188</v>
      </c>
      <c r="F550" s="56" t="str">
        <f>VLOOKUP($B550, '外部インタフェース一覧(計算用)'!$C:$G, 2, FALSE)</f>
        <v>old</v>
      </c>
      <c r="G550" s="56" t="str">
        <f>VLOOKUP($B550, '外部インタフェース一覧(計算用)'!$C:$G, 5, FALSE)</f>
        <v>ORAL_FUNCTION_IMPROVE_SERVICE_PLAN_2024_FORM_0220_2021</v>
      </c>
      <c r="H550" s="56" t="str">
        <f t="shared" si="56"/>
        <v>ORAL_FUNCTION_IMPROVE_SERVICE_PLAN_2024_FORM_0220_2021_is_food_form_enteral_nutrition_old</v>
      </c>
      <c r="I550" s="134" t="str">
        <f t="shared" si="57"/>
        <v>削除</v>
      </c>
      <c r="J550" s="56" t="str">
        <f t="shared" si="58"/>
        <v>名称変更</v>
      </c>
      <c r="K550" s="56" t="str">
        <f>IF($F550="old", INDEX('外部インタフェース一覧(計算用)'!$B$5:$C$60, MATCH(summary!$B550, '外部インタフェース一覧(計算用)'!$C$5:$C$60, 0), 1), $B550)</f>
        <v>口腔機能向上サービス管理情報</v>
      </c>
      <c r="L550" s="56">
        <f t="shared" si="62"/>
        <v>9</v>
      </c>
      <c r="M550" s="56" t="str">
        <f t="shared" si="59"/>
        <v>is_food_form_enteral_nutrition</v>
      </c>
      <c r="N550" s="33" t="str">
        <f t="shared" si="60"/>
        <v>食形態等　経腸栄養</v>
      </c>
      <c r="O550" s="33" t="str">
        <f t="shared" si="61"/>
        <v>削除</v>
      </c>
    </row>
    <row r="551" spans="1:15" ht="37.5" hidden="1">
      <c r="A551" s="56">
        <v>549</v>
      </c>
      <c r="B551" s="56" t="s">
        <v>1184</v>
      </c>
      <c r="C551" s="56">
        <v>10</v>
      </c>
      <c r="D551" s="33" t="s">
        <v>1189</v>
      </c>
      <c r="E551" s="134" t="s">
        <v>1190</v>
      </c>
      <c r="F551" s="56" t="str">
        <f>VLOOKUP($B551, '外部インタフェース一覧(計算用)'!$C:$G, 2, FALSE)</f>
        <v>old</v>
      </c>
      <c r="G551" s="56" t="str">
        <f>VLOOKUP($B551, '外部インタフェース一覧(計算用)'!$C:$G, 5, FALSE)</f>
        <v>ORAL_FUNCTION_IMPROVE_SERVICE_PLAN_2024_FORM_0220_2021</v>
      </c>
      <c r="H551" s="56" t="str">
        <f t="shared" si="56"/>
        <v>ORAL_FUNCTION_IMPROVE_SERVICE_PLAN_2024_FORM_0220_2021_is_central_venous_nutrition_old</v>
      </c>
      <c r="I551" s="134" t="str">
        <f t="shared" si="57"/>
        <v>削除</v>
      </c>
      <c r="J551" s="56" t="str">
        <f t="shared" si="58"/>
        <v>名称変更</v>
      </c>
      <c r="K551" s="56" t="str">
        <f>IF($F551="old", INDEX('外部インタフェース一覧(計算用)'!$B$5:$C$60, MATCH(summary!$B551, '外部インタフェース一覧(計算用)'!$C$5:$C$60, 0), 1), $B551)</f>
        <v>口腔機能向上サービス管理情報</v>
      </c>
      <c r="L551" s="56">
        <f t="shared" si="62"/>
        <v>10</v>
      </c>
      <c r="M551" s="56" t="str">
        <f t="shared" si="59"/>
        <v>is_central_venous_nutrition</v>
      </c>
      <c r="N551" s="33" t="str">
        <f t="shared" si="60"/>
        <v>食形態等　静脈栄養</v>
      </c>
      <c r="O551" s="33" t="str">
        <f t="shared" si="61"/>
        <v>削除</v>
      </c>
    </row>
    <row r="552" spans="1:15" hidden="1">
      <c r="A552" s="56">
        <v>550</v>
      </c>
      <c r="B552" s="56" t="s">
        <v>1184</v>
      </c>
      <c r="C552" s="56">
        <v>11</v>
      </c>
      <c r="D552" s="33" t="s">
        <v>328</v>
      </c>
      <c r="E552" s="134" t="s">
        <v>1191</v>
      </c>
      <c r="F552" s="56" t="str">
        <f>VLOOKUP($B552, '外部インタフェース一覧(計算用)'!$C:$G, 2, FALSE)</f>
        <v>old</v>
      </c>
      <c r="G552" s="56" t="str">
        <f>VLOOKUP($B552, '外部インタフェース一覧(計算用)'!$C:$G, 5, FALSE)</f>
        <v>ORAL_FUNCTION_IMPROVE_SERVICE_PLAN_2024_FORM_0220_2021</v>
      </c>
      <c r="H552" s="56" t="str">
        <f t="shared" si="56"/>
        <v>ORAL_FUNCTION_IMPROVE_SERVICE_PLAN_2024_FORM_0220_2021_food_form_ingestion_old</v>
      </c>
      <c r="I552" s="134" t="str">
        <f t="shared" si="57"/>
        <v>栄養補給法　経口摂取</v>
      </c>
      <c r="J552" s="56" t="str">
        <f t="shared" si="58"/>
        <v>名称変更</v>
      </c>
      <c r="K552" s="33" t="str">
        <f>IF($F552="old", INDEX('外部インタフェース一覧(計算用)'!$B$5:$C$60, MATCH(summary!$B552, '外部インタフェース一覧(計算用)'!$C$5:$C$60, 0), 1), $B552)</f>
        <v>口腔機能向上サービス管理情報</v>
      </c>
      <c r="L552" s="56">
        <f t="shared" si="62"/>
        <v>11</v>
      </c>
      <c r="M552" s="33" t="str">
        <f t="shared" si="59"/>
        <v>food_form_ingestion</v>
      </c>
      <c r="N552" s="33" t="str">
        <f t="shared" si="60"/>
        <v>食形態等　経口摂取</v>
      </c>
      <c r="O552" s="33" t="str">
        <f t="shared" si="61"/>
        <v>栄養補給法　経口摂取</v>
      </c>
    </row>
    <row r="553" spans="1:15" hidden="1">
      <c r="A553" s="56">
        <v>551</v>
      </c>
      <c r="B553" s="56" t="s">
        <v>1184</v>
      </c>
      <c r="C553" s="56">
        <v>12</v>
      </c>
      <c r="D553" s="33" t="s">
        <v>332</v>
      </c>
      <c r="E553" s="134" t="s">
        <v>1192</v>
      </c>
      <c r="F553" s="56" t="str">
        <f>VLOOKUP($B553, '外部インタフェース一覧(計算用)'!$C:$G, 2, FALSE)</f>
        <v>old</v>
      </c>
      <c r="G553" s="56" t="str">
        <f>VLOOKUP($B553, '外部インタフェース一覧(計算用)'!$C:$G, 5, FALSE)</f>
        <v>ORAL_FUNCTION_IMPROVE_SERVICE_PLAN_2024_FORM_0220_2021</v>
      </c>
      <c r="H553" s="56" t="str">
        <f t="shared" si="56"/>
        <v>ORAL_FUNCTION_IMPROVE_SERVICE_PLAN_2024_FORM_0220_2021_meal_form_old</v>
      </c>
      <c r="I553" s="134" t="str">
        <f t="shared" si="57"/>
        <v>食形態等　食事形態</v>
      </c>
      <c r="J553" s="56" t="str">
        <f t="shared" si="58"/>
        <v>名称変更</v>
      </c>
      <c r="K553" s="33" t="str">
        <f>IF($F553="old", INDEX('外部インタフェース一覧(計算用)'!$B$5:$C$60, MATCH(summary!$B553, '外部インタフェース一覧(計算用)'!$C$5:$C$60, 0), 1), $B553)</f>
        <v>口腔機能向上サービス管理情報</v>
      </c>
      <c r="L553" s="56">
        <f t="shared" si="62"/>
        <v>12</v>
      </c>
      <c r="M553" s="33" t="str">
        <f t="shared" si="59"/>
        <v>meal_form</v>
      </c>
      <c r="N553" s="33" t="str">
        <f t="shared" si="60"/>
        <v>食形態等　食事の形態（コード）</v>
      </c>
      <c r="O553" s="33" t="str">
        <f t="shared" si="61"/>
        <v>食形態等　食事形態</v>
      </c>
    </row>
    <row r="554" spans="1:15" ht="37.5" hidden="1">
      <c r="A554" s="56">
        <v>552</v>
      </c>
      <c r="B554" s="56" t="s">
        <v>1184</v>
      </c>
      <c r="C554" s="56">
        <v>13</v>
      </c>
      <c r="D554" s="33" t="s">
        <v>859</v>
      </c>
      <c r="E554" s="134" t="s">
        <v>860</v>
      </c>
      <c r="F554" s="56" t="str">
        <f>VLOOKUP($B554, '外部インタフェース一覧(計算用)'!$C:$G, 2, FALSE)</f>
        <v>old</v>
      </c>
      <c r="G554" s="56" t="str">
        <f>VLOOKUP($B554, '外部インタフェース一覧(計算用)'!$C:$G, 5, FALSE)</f>
        <v>ORAL_FUNCTION_IMPROVE_SERVICE_PLAN_2024_FORM_0220_2021</v>
      </c>
      <c r="H554" s="56" t="str">
        <f t="shared" si="56"/>
        <v>ORAL_FUNCTION_IMPROVE_SERVICE_PLAN_2024_FORM_0220_2021_aspiration_pneumonitis_old</v>
      </c>
      <c r="I554" s="134" t="str">
        <f t="shared" si="57"/>
        <v>誤嚥性肺炎の発症・既往　</v>
      </c>
      <c r="J554" s="56" t="str">
        <f t="shared" si="58"/>
        <v>名称変更</v>
      </c>
      <c r="K554" s="33" t="str">
        <f>IF($F554="old", INDEX('外部インタフェース一覧(計算用)'!$B$5:$C$60, MATCH(summary!$B554, '外部インタフェース一覧(計算用)'!$C$5:$C$60, 0), 1), $B554)</f>
        <v>口腔機能向上サービス管理情報</v>
      </c>
      <c r="L554" s="56">
        <f t="shared" si="62"/>
        <v>13</v>
      </c>
      <c r="M554" s="33" t="str">
        <f t="shared" si="59"/>
        <v>aspiration_pneumonitis</v>
      </c>
      <c r="N554" s="33" t="str">
        <f t="shared" si="60"/>
        <v>誤嚥性肺炎の発症・罹患　誤嚥性肺炎の発症・罹患</v>
      </c>
      <c r="O554" s="33" t="str">
        <f t="shared" si="61"/>
        <v>誤嚥性肺炎の発症・既往　</v>
      </c>
    </row>
    <row r="555" spans="1:15" hidden="1">
      <c r="A555" s="56">
        <v>553</v>
      </c>
      <c r="B555" s="56" t="s">
        <v>1184</v>
      </c>
      <c r="C555" s="56">
        <v>14</v>
      </c>
      <c r="D555" s="33" t="s">
        <v>371</v>
      </c>
      <c r="E555" s="134" t="s">
        <v>861</v>
      </c>
      <c r="F555" s="56" t="str">
        <f>VLOOKUP($B555, '外部インタフェース一覧(計算用)'!$C:$G, 2, FALSE)</f>
        <v>old</v>
      </c>
      <c r="G555" s="56" t="str">
        <f>VLOOKUP($B555, '外部インタフェース一覧(計算用)'!$C:$G, 5, FALSE)</f>
        <v>ORAL_FUNCTION_IMPROVE_SERVICE_PLAN_2024_FORM_0220_2021</v>
      </c>
      <c r="H555" s="56" t="str">
        <f t="shared" si="56"/>
        <v>ORAL_FUNCTION_IMPROVE_SERVICE_PLAN_2024_FORM_0220_2021_date_of_onset_01_old</v>
      </c>
      <c r="I555" s="134" t="str">
        <f t="shared" si="57"/>
        <v>削除</v>
      </c>
      <c r="J555" s="56" t="str">
        <f t="shared" si="58"/>
        <v>名称変更</v>
      </c>
      <c r="K555" s="56" t="str">
        <f>IF($F555="old", INDEX('外部インタフェース一覧(計算用)'!$B$5:$C$60, MATCH(summary!$B555, '外部インタフェース一覧(計算用)'!$C$5:$C$60, 0), 1), $B555)</f>
        <v>口腔機能向上サービス管理情報</v>
      </c>
      <c r="L555" s="56">
        <f t="shared" si="62"/>
        <v>14</v>
      </c>
      <c r="M555" s="56" t="str">
        <f t="shared" si="59"/>
        <v>date_of_onset_01</v>
      </c>
      <c r="N555" s="33" t="str">
        <f t="shared" si="60"/>
        <v>誤嚥性肺炎の発症・罹患　発症日(1)</v>
      </c>
      <c r="O555" s="33" t="str">
        <f t="shared" si="61"/>
        <v>削除</v>
      </c>
    </row>
    <row r="556" spans="1:15" hidden="1">
      <c r="A556" s="56">
        <v>554</v>
      </c>
      <c r="B556" s="56" t="s">
        <v>1184</v>
      </c>
      <c r="C556" s="56">
        <v>15</v>
      </c>
      <c r="D556" s="33" t="s">
        <v>373</v>
      </c>
      <c r="E556" s="134" t="s">
        <v>862</v>
      </c>
      <c r="F556" s="56" t="str">
        <f>VLOOKUP($B556, '外部インタフェース一覧(計算用)'!$C:$G, 2, FALSE)</f>
        <v>old</v>
      </c>
      <c r="G556" s="56" t="str">
        <f>VLOOKUP($B556, '外部インタフェース一覧(計算用)'!$C:$G, 5, FALSE)</f>
        <v>ORAL_FUNCTION_IMPROVE_SERVICE_PLAN_2024_FORM_0220_2021</v>
      </c>
      <c r="H556" s="56" t="str">
        <f t="shared" si="56"/>
        <v>ORAL_FUNCTION_IMPROVE_SERVICE_PLAN_2024_FORM_0220_2021_date_of_onset_02_old</v>
      </c>
      <c r="I556" s="134" t="str">
        <f t="shared" si="57"/>
        <v>削除</v>
      </c>
      <c r="J556" s="56" t="str">
        <f t="shared" si="58"/>
        <v>名称変更</v>
      </c>
      <c r="K556" s="56" t="str">
        <f>IF($F556="old", INDEX('外部インタフェース一覧(計算用)'!$B$5:$C$60, MATCH(summary!$B556, '外部インタフェース一覧(計算用)'!$C$5:$C$60, 0), 1), $B556)</f>
        <v>口腔機能向上サービス管理情報</v>
      </c>
      <c r="L556" s="56">
        <f t="shared" si="62"/>
        <v>15</v>
      </c>
      <c r="M556" s="56" t="str">
        <f t="shared" si="59"/>
        <v>date_of_onset_02</v>
      </c>
      <c r="N556" s="33" t="str">
        <f t="shared" si="60"/>
        <v>誤嚥性肺炎の発症・罹患　発症日(2)</v>
      </c>
      <c r="O556" s="33" t="str">
        <f t="shared" si="61"/>
        <v>削除</v>
      </c>
    </row>
    <row r="557" spans="1:15" hidden="1">
      <c r="A557" s="56">
        <v>555</v>
      </c>
      <c r="B557" s="56" t="s">
        <v>1184</v>
      </c>
      <c r="C557" s="56">
        <v>16</v>
      </c>
      <c r="D557" s="33" t="s">
        <v>375</v>
      </c>
      <c r="E557" s="134" t="s">
        <v>863</v>
      </c>
      <c r="F557" s="56" t="str">
        <f>VLOOKUP($B557, '外部インタフェース一覧(計算用)'!$C:$G, 2, FALSE)</f>
        <v>old</v>
      </c>
      <c r="G557" s="56" t="str">
        <f>VLOOKUP($B557, '外部インタフェース一覧(計算用)'!$C:$G, 5, FALSE)</f>
        <v>ORAL_FUNCTION_IMPROVE_SERVICE_PLAN_2024_FORM_0220_2021</v>
      </c>
      <c r="H557" s="56" t="str">
        <f t="shared" si="56"/>
        <v>ORAL_FUNCTION_IMPROVE_SERVICE_PLAN_2024_FORM_0220_2021_date_of_onset_03_old</v>
      </c>
      <c r="I557" s="134" t="str">
        <f t="shared" si="57"/>
        <v>削除</v>
      </c>
      <c r="J557" s="56" t="str">
        <f t="shared" si="58"/>
        <v>名称変更</v>
      </c>
      <c r="K557" s="56" t="str">
        <f>IF($F557="old", INDEX('外部インタフェース一覧(計算用)'!$B$5:$C$60, MATCH(summary!$B557, '外部インタフェース一覧(計算用)'!$C$5:$C$60, 0), 1), $B557)</f>
        <v>口腔機能向上サービス管理情報</v>
      </c>
      <c r="L557" s="56">
        <f t="shared" si="62"/>
        <v>16</v>
      </c>
      <c r="M557" s="56" t="str">
        <f t="shared" si="59"/>
        <v>date_of_onset_03</v>
      </c>
      <c r="N557" s="33" t="str">
        <f t="shared" si="60"/>
        <v>誤嚥性肺炎の発症・罹患　発症日(3)</v>
      </c>
      <c r="O557" s="33" t="str">
        <f t="shared" si="61"/>
        <v>削除</v>
      </c>
    </row>
    <row r="558" spans="1:15" hidden="1">
      <c r="A558" s="56">
        <v>556</v>
      </c>
      <c r="B558" s="56" t="s">
        <v>1184</v>
      </c>
      <c r="C558" s="56">
        <v>17</v>
      </c>
      <c r="D558" s="33" t="s">
        <v>377</v>
      </c>
      <c r="E558" s="134" t="s">
        <v>864</v>
      </c>
      <c r="F558" s="56" t="str">
        <f>VLOOKUP($B558, '外部インタフェース一覧(計算用)'!$C:$G, 2, FALSE)</f>
        <v>old</v>
      </c>
      <c r="G558" s="56" t="str">
        <f>VLOOKUP($B558, '外部インタフェース一覧(計算用)'!$C:$G, 5, FALSE)</f>
        <v>ORAL_FUNCTION_IMPROVE_SERVICE_PLAN_2024_FORM_0220_2021</v>
      </c>
      <c r="H558" s="56" t="str">
        <f t="shared" si="56"/>
        <v>ORAL_FUNCTION_IMPROVE_SERVICE_PLAN_2024_FORM_0220_2021_date_of_onset_04_old</v>
      </c>
      <c r="I558" s="134" t="str">
        <f t="shared" si="57"/>
        <v>削除</v>
      </c>
      <c r="J558" s="56" t="str">
        <f t="shared" si="58"/>
        <v>名称変更</v>
      </c>
      <c r="K558" s="56" t="str">
        <f>IF($F558="old", INDEX('外部インタフェース一覧(計算用)'!$B$5:$C$60, MATCH(summary!$B558, '外部インタフェース一覧(計算用)'!$C$5:$C$60, 0), 1), $B558)</f>
        <v>口腔機能向上サービス管理情報</v>
      </c>
      <c r="L558" s="56">
        <f t="shared" si="62"/>
        <v>17</v>
      </c>
      <c r="M558" s="56" t="str">
        <f t="shared" si="59"/>
        <v>date_of_onset_04</v>
      </c>
      <c r="N558" s="33" t="str">
        <f t="shared" si="60"/>
        <v>誤嚥性肺炎の発症・罹患　発症日(4)</v>
      </c>
      <c r="O558" s="33" t="str">
        <f t="shared" si="61"/>
        <v>削除</v>
      </c>
    </row>
    <row r="559" spans="1:15" hidden="1">
      <c r="A559" s="56">
        <v>557</v>
      </c>
      <c r="B559" s="56" t="s">
        <v>1184</v>
      </c>
      <c r="C559" s="56">
        <v>18</v>
      </c>
      <c r="D559" s="33" t="s">
        <v>379</v>
      </c>
      <c r="E559" s="134" t="s">
        <v>865</v>
      </c>
      <c r="F559" s="56" t="str">
        <f>VLOOKUP($B559, '外部インタフェース一覧(計算用)'!$C:$G, 2, FALSE)</f>
        <v>old</v>
      </c>
      <c r="G559" s="56" t="str">
        <f>VLOOKUP($B559, '外部インタフェース一覧(計算用)'!$C:$G, 5, FALSE)</f>
        <v>ORAL_FUNCTION_IMPROVE_SERVICE_PLAN_2024_FORM_0220_2021</v>
      </c>
      <c r="H559" s="56" t="str">
        <f t="shared" si="56"/>
        <v>ORAL_FUNCTION_IMPROVE_SERVICE_PLAN_2024_FORM_0220_2021_date_of_onset_05_old</v>
      </c>
      <c r="I559" s="134" t="str">
        <f t="shared" si="57"/>
        <v>削除</v>
      </c>
      <c r="J559" s="56" t="str">
        <f t="shared" si="58"/>
        <v>名称変更</v>
      </c>
      <c r="K559" s="56" t="str">
        <f>IF($F559="old", INDEX('外部インタフェース一覧(計算用)'!$B$5:$C$60, MATCH(summary!$B559, '外部インタフェース一覧(計算用)'!$C$5:$C$60, 0), 1), $B559)</f>
        <v>口腔機能向上サービス管理情報</v>
      </c>
      <c r="L559" s="56">
        <f t="shared" si="62"/>
        <v>18</v>
      </c>
      <c r="M559" s="56" t="str">
        <f t="shared" si="59"/>
        <v>date_of_onset_05</v>
      </c>
      <c r="N559" s="33" t="str">
        <f t="shared" si="60"/>
        <v>誤嚥性肺炎の発症・罹患　発症日(5)</v>
      </c>
      <c r="O559" s="33" t="str">
        <f t="shared" si="61"/>
        <v>削除</v>
      </c>
    </row>
    <row r="560" spans="1:15" ht="75" hidden="1">
      <c r="A560" s="56">
        <v>558</v>
      </c>
      <c r="B560" s="56" t="s">
        <v>1184</v>
      </c>
      <c r="C560" s="56">
        <v>19</v>
      </c>
      <c r="D560" s="33" t="s">
        <v>1193</v>
      </c>
      <c r="E560" s="134" t="s">
        <v>1194</v>
      </c>
      <c r="F560" s="56" t="str">
        <f>VLOOKUP($B560, '外部インタフェース一覧(計算用)'!$C:$G, 2, FALSE)</f>
        <v>old</v>
      </c>
      <c r="G560" s="56" t="str">
        <f>VLOOKUP($B560, '外部インタフェース一覧(計算用)'!$C:$G, 5, FALSE)</f>
        <v>ORAL_FUNCTION_IMPROVE_SERVICE_PLAN_2024_FORM_0220_2021</v>
      </c>
      <c r="H560" s="56" t="str">
        <f t="shared" si="56"/>
        <v>ORAL_FUNCTION_IMPROVE_SERVICE_PLAN_2024_FORM_0220_2021_screening_and_monitoring_date_01_old</v>
      </c>
      <c r="I560" s="134" t="str">
        <f t="shared" si="57"/>
        <v>削除</v>
      </c>
      <c r="J560" s="56" t="str">
        <f t="shared" si="58"/>
        <v>名称変更</v>
      </c>
      <c r="K560" s="56" t="str">
        <f>IF($F560="old", INDEX('外部インタフェース一覧(計算用)'!$B$5:$C$60, MATCH(summary!$B560, '外部インタフェース一覧(計算用)'!$C$5:$C$60, 0), 1), $B560)</f>
        <v>口腔機能向上サービス管理情報</v>
      </c>
      <c r="L560" s="56">
        <f t="shared" si="62"/>
        <v>19</v>
      </c>
      <c r="M560" s="56" t="str">
        <f t="shared" si="59"/>
        <v>screening_and_monitoring_date_01</v>
      </c>
      <c r="N560" s="33" t="str">
        <f t="shared" si="60"/>
        <v>スクリーニング、アセスメント、モニタリング　スクリーニング、アセスメント、モニタリング（1回目）　実施日</v>
      </c>
      <c r="O560" s="33" t="str">
        <f t="shared" si="61"/>
        <v>削除</v>
      </c>
    </row>
    <row r="561" spans="1:15" ht="75" hidden="1">
      <c r="A561" s="56">
        <v>559</v>
      </c>
      <c r="B561" s="56" t="s">
        <v>1184</v>
      </c>
      <c r="C561" s="56">
        <v>20</v>
      </c>
      <c r="D561" s="33" t="s">
        <v>1195</v>
      </c>
      <c r="E561" s="134" t="s">
        <v>1196</v>
      </c>
      <c r="F561" s="56" t="str">
        <f>VLOOKUP($B561, '外部インタフェース一覧(計算用)'!$C:$G, 2, FALSE)</f>
        <v>old</v>
      </c>
      <c r="G561" s="56" t="str">
        <f>VLOOKUP($B561, '外部インタフェース一覧(計算用)'!$C:$G, 5, FALSE)</f>
        <v>ORAL_FUNCTION_IMPROVE_SERVICE_PLAN_2024_FORM_0220_2021</v>
      </c>
      <c r="H561" s="56" t="str">
        <f t="shared" si="56"/>
        <v>ORAL_FUNCTION_IMPROVE_SERVICE_PLAN_2024_FORM_0220_2021_screening_and_monitoring_record_staff_job_category_01_01_old</v>
      </c>
      <c r="I561" s="134" t="str">
        <f t="shared" si="57"/>
        <v>削除</v>
      </c>
      <c r="J561" s="56" t="str">
        <f t="shared" si="58"/>
        <v>名称変更</v>
      </c>
      <c r="K561" s="56" t="str">
        <f>IF($F561="old", INDEX('外部インタフェース一覧(計算用)'!$B$5:$C$60, MATCH(summary!$B561, '外部インタフェース一覧(計算用)'!$C$5:$C$60, 0), 1), $B561)</f>
        <v>口腔機能向上サービス管理情報</v>
      </c>
      <c r="L561" s="56">
        <f t="shared" si="62"/>
        <v>20</v>
      </c>
      <c r="M561" s="56" t="str">
        <f t="shared" si="59"/>
        <v>screening_and_monitoring_record_staff_job_category_01_01</v>
      </c>
      <c r="N561" s="33" t="str">
        <f t="shared" si="60"/>
        <v>スクリーニング、アセスメント、モニタリング　スクリーニング、アセスメント、モニタリング（1回目）　記入者　看護職員</v>
      </c>
      <c r="O561" s="33" t="str">
        <f t="shared" si="61"/>
        <v>削除</v>
      </c>
    </row>
    <row r="562" spans="1:15" ht="75" hidden="1">
      <c r="A562" s="56">
        <v>560</v>
      </c>
      <c r="B562" s="56" t="s">
        <v>1184</v>
      </c>
      <c r="C562" s="56">
        <v>21</v>
      </c>
      <c r="D562" s="33" t="s">
        <v>1197</v>
      </c>
      <c r="E562" s="134" t="s">
        <v>1198</v>
      </c>
      <c r="F562" s="56" t="str">
        <f>VLOOKUP($B562, '外部インタフェース一覧(計算用)'!$C:$G, 2, FALSE)</f>
        <v>old</v>
      </c>
      <c r="G562" s="56" t="str">
        <f>VLOOKUP($B562, '外部インタフェース一覧(計算用)'!$C:$G, 5, FALSE)</f>
        <v>ORAL_FUNCTION_IMPROVE_SERVICE_PLAN_2024_FORM_0220_2021</v>
      </c>
      <c r="H562" s="56" t="str">
        <f t="shared" si="56"/>
        <v>ORAL_FUNCTION_IMPROVE_SERVICE_PLAN_2024_FORM_0220_2021_screening_and_monitoring_record_staff_job_category_01_02_old</v>
      </c>
      <c r="I562" s="134" t="str">
        <f t="shared" si="57"/>
        <v>削除</v>
      </c>
      <c r="J562" s="56" t="str">
        <f t="shared" si="58"/>
        <v>名称変更</v>
      </c>
      <c r="K562" s="56" t="str">
        <f>IF($F562="old", INDEX('外部インタフェース一覧(計算用)'!$B$5:$C$60, MATCH(summary!$B562, '外部インタフェース一覧(計算用)'!$C$5:$C$60, 0), 1), $B562)</f>
        <v>口腔機能向上サービス管理情報</v>
      </c>
      <c r="L562" s="56">
        <f t="shared" si="62"/>
        <v>21</v>
      </c>
      <c r="M562" s="56" t="str">
        <f t="shared" si="59"/>
        <v>screening_and_monitoring_record_staff_job_category_01_02</v>
      </c>
      <c r="N562" s="33" t="str">
        <f t="shared" si="60"/>
        <v>スクリーニング、アセスメント、モニタリング　スクリーニング、アセスメント、モニタリング（1回目）　記入者　歯科衛生士</v>
      </c>
      <c r="O562" s="33" t="str">
        <f t="shared" si="61"/>
        <v>削除</v>
      </c>
    </row>
    <row r="563" spans="1:15" ht="75" hidden="1">
      <c r="A563" s="56">
        <v>561</v>
      </c>
      <c r="B563" s="56" t="s">
        <v>1184</v>
      </c>
      <c r="C563" s="56">
        <v>22</v>
      </c>
      <c r="D563" s="33" t="s">
        <v>1199</v>
      </c>
      <c r="E563" s="134" t="s">
        <v>1200</v>
      </c>
      <c r="F563" s="56" t="str">
        <f>VLOOKUP($B563, '外部インタフェース一覧(計算用)'!$C:$G, 2, FALSE)</f>
        <v>old</v>
      </c>
      <c r="G563" s="56" t="str">
        <f>VLOOKUP($B563, '外部インタフェース一覧(計算用)'!$C:$G, 5, FALSE)</f>
        <v>ORAL_FUNCTION_IMPROVE_SERVICE_PLAN_2024_FORM_0220_2021</v>
      </c>
      <c r="H563" s="56" t="str">
        <f t="shared" si="56"/>
        <v>ORAL_FUNCTION_IMPROVE_SERVICE_PLAN_2024_FORM_0220_2021_screening_and_monitoring_record_staff_job_category_01_03_old</v>
      </c>
      <c r="I563" s="134" t="str">
        <f t="shared" si="57"/>
        <v>削除</v>
      </c>
      <c r="J563" s="56" t="str">
        <f t="shared" si="58"/>
        <v>名称変更</v>
      </c>
      <c r="K563" s="56" t="str">
        <f>IF($F563="old", INDEX('外部インタフェース一覧(計算用)'!$B$5:$C$60, MATCH(summary!$B563, '外部インタフェース一覧(計算用)'!$C$5:$C$60, 0), 1), $B563)</f>
        <v>口腔機能向上サービス管理情報</v>
      </c>
      <c r="L563" s="56">
        <f t="shared" si="62"/>
        <v>22</v>
      </c>
      <c r="M563" s="56" t="str">
        <f t="shared" si="59"/>
        <v>screening_and_monitoring_record_staff_job_category_01_03</v>
      </c>
      <c r="N563" s="33" t="str">
        <f t="shared" si="60"/>
        <v>スクリーニング、アセスメント、モニタリング　スクリーニング、アセスメント、モニタリング（1回目）　記入者　言語聴覚士</v>
      </c>
      <c r="O563" s="33" t="str">
        <f t="shared" si="61"/>
        <v>削除</v>
      </c>
    </row>
    <row r="564" spans="1:15" ht="75" hidden="1">
      <c r="A564" s="56">
        <v>562</v>
      </c>
      <c r="B564" s="56" t="s">
        <v>1184</v>
      </c>
      <c r="C564" s="56">
        <v>23</v>
      </c>
      <c r="D564" s="33" t="s">
        <v>1201</v>
      </c>
      <c r="E564" s="134" t="s">
        <v>1202</v>
      </c>
      <c r="F564" s="56" t="str">
        <f>VLOOKUP($B564, '外部インタフェース一覧(計算用)'!$C:$G, 2, FALSE)</f>
        <v>old</v>
      </c>
      <c r="G564" s="56" t="str">
        <f>VLOOKUP($B564, '外部インタフェース一覧(計算用)'!$C:$G, 5, FALSE)</f>
        <v>ORAL_FUNCTION_IMPROVE_SERVICE_PLAN_2024_FORM_0220_2021</v>
      </c>
      <c r="H564" s="56" t="str">
        <f t="shared" si="56"/>
        <v>ORAL_FUNCTION_IMPROVE_SERVICE_PLAN_2024_FORM_0220_2021_screening_and_monitoring_record_staff_name_01_old</v>
      </c>
      <c r="I564" s="134" t="str">
        <f t="shared" si="57"/>
        <v>削除</v>
      </c>
      <c r="J564" s="56" t="str">
        <f t="shared" si="58"/>
        <v>名称変更</v>
      </c>
      <c r="K564" s="56" t="str">
        <f>IF($F564="old", INDEX('外部インタフェース一覧(計算用)'!$B$5:$C$60, MATCH(summary!$B564, '外部インタフェース一覧(計算用)'!$C$5:$C$60, 0), 1), $B564)</f>
        <v>口腔機能向上サービス管理情報</v>
      </c>
      <c r="L564" s="56">
        <f t="shared" si="62"/>
        <v>23</v>
      </c>
      <c r="M564" s="56" t="str">
        <f t="shared" si="59"/>
        <v>screening_and_monitoring_record_staff_name_01</v>
      </c>
      <c r="N564" s="33" t="str">
        <f t="shared" si="60"/>
        <v>スクリーニング、アセスメント、モニタリング　スクリーニング、アセスメント、モニタリング（1回目）　記入者　記入者名</v>
      </c>
      <c r="O564" s="33" t="str">
        <f t="shared" si="61"/>
        <v>削除</v>
      </c>
    </row>
    <row r="565" spans="1:15" ht="75" hidden="1">
      <c r="A565" s="56">
        <v>563</v>
      </c>
      <c r="B565" s="56" t="s">
        <v>1184</v>
      </c>
      <c r="C565" s="56">
        <v>24</v>
      </c>
      <c r="D565" s="33" t="s">
        <v>1203</v>
      </c>
      <c r="E565" s="134" t="s">
        <v>1204</v>
      </c>
      <c r="F565" s="56" t="str">
        <f>VLOOKUP($B565, '外部インタフェース一覧(計算用)'!$C:$G, 2, FALSE)</f>
        <v>old</v>
      </c>
      <c r="G565" s="56" t="str">
        <f>VLOOKUP($B565, '外部インタフェース一覧(計算用)'!$C:$G, 5, FALSE)</f>
        <v>ORAL_FUNCTION_IMPROVE_SERVICE_PLAN_2024_FORM_0220_2021</v>
      </c>
      <c r="H565" s="56" t="str">
        <f t="shared" si="56"/>
        <v>ORAL_FUNCTION_IMPROVE_SERVICE_PLAN_2024_FORM_0220_2021_problem_bad_breath_01_old</v>
      </c>
      <c r="I565" s="134" t="str">
        <f t="shared" si="57"/>
        <v>削除</v>
      </c>
      <c r="J565" s="56" t="str">
        <f t="shared" si="58"/>
        <v>名称変更</v>
      </c>
      <c r="K565" s="56" t="str">
        <f>IF($F565="old", INDEX('外部インタフェース一覧(計算用)'!$B$5:$C$60, MATCH(summary!$B565, '外部インタフェース一覧(計算用)'!$C$5:$C$60, 0), 1), $B565)</f>
        <v>口腔機能向上サービス管理情報</v>
      </c>
      <c r="L565" s="56">
        <f t="shared" si="62"/>
        <v>24</v>
      </c>
      <c r="M565" s="56" t="str">
        <f t="shared" si="59"/>
        <v>problem_bad_breath_01</v>
      </c>
      <c r="N565" s="33" t="str">
        <f t="shared" si="60"/>
        <v>スクリーニング、アセスメント、モニタリング　スクリーニング、アセスメント、モニタリング（1回目）　口腔衛生状態　口臭</v>
      </c>
      <c r="O565" s="33" t="str">
        <f t="shared" si="61"/>
        <v>削除</v>
      </c>
    </row>
    <row r="566" spans="1:15" ht="75" hidden="1">
      <c r="A566" s="56">
        <v>564</v>
      </c>
      <c r="B566" s="56" t="s">
        <v>1184</v>
      </c>
      <c r="C566" s="56">
        <v>25</v>
      </c>
      <c r="D566" s="33" t="s">
        <v>1205</v>
      </c>
      <c r="E566" s="134" t="s">
        <v>1206</v>
      </c>
      <c r="F566" s="56" t="str">
        <f>VLOOKUP($B566, '外部インタフェース一覧(計算用)'!$C:$G, 2, FALSE)</f>
        <v>old</v>
      </c>
      <c r="G566" s="56" t="str">
        <f>VLOOKUP($B566, '外部インタフェース一覧(計算用)'!$C:$G, 5, FALSE)</f>
        <v>ORAL_FUNCTION_IMPROVE_SERVICE_PLAN_2024_FORM_0220_2021</v>
      </c>
      <c r="H566" s="56" t="str">
        <f t="shared" si="56"/>
        <v>ORAL_FUNCTION_IMPROVE_SERVICE_PLAN_2024_FORM_0220_2021_teeth_staining_01_old</v>
      </c>
      <c r="I566" s="134" t="str">
        <f t="shared" si="57"/>
        <v>削除</v>
      </c>
      <c r="J566" s="56" t="str">
        <f t="shared" si="58"/>
        <v>名称変更</v>
      </c>
      <c r="K566" s="56" t="str">
        <f>IF($F566="old", INDEX('外部インタフェース一覧(計算用)'!$B$5:$C$60, MATCH(summary!$B566, '外部インタフェース一覧(計算用)'!$C$5:$C$60, 0), 1), $B566)</f>
        <v>口腔機能向上サービス管理情報</v>
      </c>
      <c r="L566" s="56">
        <f t="shared" si="62"/>
        <v>25</v>
      </c>
      <c r="M566" s="56" t="str">
        <f t="shared" si="59"/>
        <v>teeth_staining_01</v>
      </c>
      <c r="N566" s="33" t="str">
        <f t="shared" si="60"/>
        <v>スクリーニング、アセスメント、モニタリング　スクリーニング、アセスメント、モニタリング（1回目）　口腔衛生状態　歯の汚れ</v>
      </c>
      <c r="O566" s="33" t="str">
        <f t="shared" si="61"/>
        <v>削除</v>
      </c>
    </row>
    <row r="567" spans="1:15" ht="75" hidden="1">
      <c r="A567" s="56">
        <v>565</v>
      </c>
      <c r="B567" s="56" t="s">
        <v>1184</v>
      </c>
      <c r="C567" s="56">
        <v>26</v>
      </c>
      <c r="D567" s="33" t="s">
        <v>1207</v>
      </c>
      <c r="E567" s="134" t="s">
        <v>1208</v>
      </c>
      <c r="F567" s="56" t="str">
        <f>VLOOKUP($B567, '外部インタフェース一覧(計算用)'!$C:$G, 2, FALSE)</f>
        <v>old</v>
      </c>
      <c r="G567" s="56" t="str">
        <f>VLOOKUP($B567, '外部インタフェース一覧(計算用)'!$C:$G, 5, FALSE)</f>
        <v>ORAL_FUNCTION_IMPROVE_SERVICE_PLAN_2024_FORM_0220_2021</v>
      </c>
      <c r="H567" s="56" t="str">
        <f t="shared" si="56"/>
        <v>ORAL_FUNCTION_IMPROVE_SERVICE_PLAN_2024_FORM_0220_2021_denture_staining_01_old</v>
      </c>
      <c r="I567" s="134" t="str">
        <f t="shared" si="57"/>
        <v>削除</v>
      </c>
      <c r="J567" s="56" t="str">
        <f t="shared" si="58"/>
        <v>名称変更</v>
      </c>
      <c r="K567" s="56" t="str">
        <f>IF($F567="old", INDEX('外部インタフェース一覧(計算用)'!$B$5:$C$60, MATCH(summary!$B567, '外部インタフェース一覧(計算用)'!$C$5:$C$60, 0), 1), $B567)</f>
        <v>口腔機能向上サービス管理情報</v>
      </c>
      <c r="L567" s="56">
        <f t="shared" si="62"/>
        <v>26</v>
      </c>
      <c r="M567" s="56" t="str">
        <f t="shared" si="59"/>
        <v>denture_staining_01</v>
      </c>
      <c r="N567" s="33" t="str">
        <f t="shared" si="60"/>
        <v>スクリーニング、アセスメント、モニタリング　スクリーニング、アセスメント、モニタリング（1回目）　口腔衛生状態　義歯の汚れ</v>
      </c>
      <c r="O567" s="33" t="str">
        <f t="shared" si="61"/>
        <v>削除</v>
      </c>
    </row>
    <row r="568" spans="1:15" ht="75" hidden="1">
      <c r="A568" s="56">
        <v>566</v>
      </c>
      <c r="B568" s="56" t="s">
        <v>1184</v>
      </c>
      <c r="C568" s="56">
        <v>27</v>
      </c>
      <c r="D568" s="33" t="s">
        <v>1209</v>
      </c>
      <c r="E568" s="134" t="s">
        <v>1210</v>
      </c>
      <c r="F568" s="56" t="str">
        <f>VLOOKUP($B568, '外部インタフェース一覧(計算用)'!$C:$G, 2, FALSE)</f>
        <v>old</v>
      </c>
      <c r="G568" s="56" t="str">
        <f>VLOOKUP($B568, '外部インタフェース一覧(計算用)'!$C:$G, 5, FALSE)</f>
        <v>ORAL_FUNCTION_IMPROVE_SERVICE_PLAN_2024_FORM_0220_2021</v>
      </c>
      <c r="H568" s="56" t="str">
        <f t="shared" si="56"/>
        <v>ORAL_FUNCTION_IMPROVE_SERVICE_PLAN_2024_FORM_0220_2021_coating_tongue_01_old</v>
      </c>
      <c r="I568" s="134" t="str">
        <f t="shared" si="57"/>
        <v>削除</v>
      </c>
      <c r="J568" s="56" t="str">
        <f t="shared" si="58"/>
        <v>名称変更</v>
      </c>
      <c r="K568" s="56" t="str">
        <f>IF($F568="old", INDEX('外部インタフェース一覧(計算用)'!$B$5:$C$60, MATCH(summary!$B568, '外部インタフェース一覧(計算用)'!$C$5:$C$60, 0), 1), $B568)</f>
        <v>口腔機能向上サービス管理情報</v>
      </c>
      <c r="L568" s="56">
        <f t="shared" si="62"/>
        <v>27</v>
      </c>
      <c r="M568" s="56" t="str">
        <f t="shared" si="59"/>
        <v>coating_tongue_01</v>
      </c>
      <c r="N568" s="33" t="str">
        <f t="shared" si="60"/>
        <v>スクリーニング、アセスメント、モニタリング　スクリーニング、アセスメント、モニタリング（1回目）　口腔衛生状態　舌苔</v>
      </c>
      <c r="O568" s="33" t="str">
        <f t="shared" si="61"/>
        <v>削除</v>
      </c>
    </row>
    <row r="569" spans="1:15" ht="75" hidden="1">
      <c r="A569" s="56">
        <v>567</v>
      </c>
      <c r="B569" s="56" t="s">
        <v>1184</v>
      </c>
      <c r="C569" s="56">
        <v>28</v>
      </c>
      <c r="D569" s="33" t="s">
        <v>1211</v>
      </c>
      <c r="E569" s="134" t="s">
        <v>1212</v>
      </c>
      <c r="F569" s="56" t="str">
        <f>VLOOKUP($B569, '外部インタフェース一覧(計算用)'!$C:$G, 2, FALSE)</f>
        <v>old</v>
      </c>
      <c r="G569" s="56" t="str">
        <f>VLOOKUP($B569, '外部インタフェース一覧(計算用)'!$C:$G, 5, FALSE)</f>
        <v>ORAL_FUNCTION_IMPROVE_SERVICE_PLAN_2024_FORM_0220_2021</v>
      </c>
      <c r="H569" s="56" t="str">
        <f t="shared" si="56"/>
        <v>ORAL_FUNCTION_IMPROVE_SERVICE_PLAN_2024_FORM_0220_2021_problem_spill_food_01_old</v>
      </c>
      <c r="I569" s="134" t="str">
        <f t="shared" si="57"/>
        <v>削除</v>
      </c>
      <c r="J569" s="56" t="str">
        <f t="shared" si="58"/>
        <v>名称変更</v>
      </c>
      <c r="K569" s="56" t="str">
        <f>IF($F569="old", INDEX('外部インタフェース一覧(計算用)'!$B$5:$C$60, MATCH(summary!$B569, '外部インタフェース一覧(計算用)'!$C$5:$C$60, 0), 1), $B569)</f>
        <v>口腔機能向上サービス管理情報</v>
      </c>
      <c r="L569" s="56">
        <f t="shared" si="62"/>
        <v>28</v>
      </c>
      <c r="M569" s="56" t="str">
        <f t="shared" si="59"/>
        <v>problem_spill_food_01</v>
      </c>
      <c r="N569" s="33" t="str">
        <f t="shared" si="60"/>
        <v>スクリーニング、アセスメント、モニタリング　スクリーニング、アセスメント、モニタリング（1回目）　口腔機能　食べこぼし</v>
      </c>
      <c r="O569" s="33" t="str">
        <f t="shared" si="61"/>
        <v>削除</v>
      </c>
    </row>
    <row r="570" spans="1:15" ht="75" hidden="1">
      <c r="A570" s="56">
        <v>568</v>
      </c>
      <c r="B570" s="56" t="s">
        <v>1184</v>
      </c>
      <c r="C570" s="56">
        <v>29</v>
      </c>
      <c r="D570" s="33" t="s">
        <v>1213</v>
      </c>
      <c r="E570" s="134" t="s">
        <v>1214</v>
      </c>
      <c r="F570" s="56" t="str">
        <f>VLOOKUP($B570, '外部インタフェース一覧(計算用)'!$C:$G, 2, FALSE)</f>
        <v>old</v>
      </c>
      <c r="G570" s="56" t="str">
        <f>VLOOKUP($B570, '外部インタフェース一覧(計算用)'!$C:$G, 5, FALSE)</f>
        <v>ORAL_FUNCTION_IMPROVE_SERVICE_PLAN_2024_FORM_0220_2021</v>
      </c>
      <c r="H570" s="56" t="str">
        <f t="shared" si="56"/>
        <v>ORAL_FUNCTION_IMPROVE_SERVICE_PLAN_2024_FORM_0220_2021_move_tongue_01_old</v>
      </c>
      <c r="I570" s="134" t="str">
        <f t="shared" si="57"/>
        <v>削除</v>
      </c>
      <c r="J570" s="56" t="str">
        <f t="shared" si="58"/>
        <v>名称変更</v>
      </c>
      <c r="K570" s="56" t="str">
        <f>IF($F570="old", INDEX('外部インタフェース一覧(計算用)'!$B$5:$C$60, MATCH(summary!$B570, '外部インタフェース一覧(計算用)'!$C$5:$C$60, 0), 1), $B570)</f>
        <v>口腔機能向上サービス管理情報</v>
      </c>
      <c r="L570" s="56">
        <f t="shared" si="62"/>
        <v>29</v>
      </c>
      <c r="M570" s="56" t="str">
        <f t="shared" si="59"/>
        <v>move_tongue_01</v>
      </c>
      <c r="N570" s="33" t="str">
        <f t="shared" si="60"/>
        <v>スクリーニング、アセスメント、モニタリング　スクリーニング、アセスメント、モニタリング（1回目）　口腔機能　舌の動きが悪い</v>
      </c>
      <c r="O570" s="33" t="str">
        <f t="shared" si="61"/>
        <v>削除</v>
      </c>
    </row>
    <row r="571" spans="1:15" ht="75" hidden="1">
      <c r="A571" s="56">
        <v>569</v>
      </c>
      <c r="B571" s="56" t="s">
        <v>1184</v>
      </c>
      <c r="C571" s="56">
        <v>30</v>
      </c>
      <c r="D571" s="33" t="s">
        <v>1215</v>
      </c>
      <c r="E571" s="134" t="s">
        <v>1216</v>
      </c>
      <c r="F571" s="56" t="str">
        <f>VLOOKUP($B571, '外部インタフェース一覧(計算用)'!$C:$G, 2, FALSE)</f>
        <v>old</v>
      </c>
      <c r="G571" s="56" t="str">
        <f>VLOOKUP($B571, '外部インタフェース一覧(計算用)'!$C:$G, 5, FALSE)</f>
        <v>ORAL_FUNCTION_IMPROVE_SERVICE_PLAN_2024_FORM_0220_2021</v>
      </c>
      <c r="H571" s="56" t="str">
        <f t="shared" si="56"/>
        <v>ORAL_FUNCTION_IMPROVE_SERVICE_PLAN_2024_FORM_0220_2021_choke_01_old</v>
      </c>
      <c r="I571" s="134" t="str">
        <f t="shared" si="57"/>
        <v>削除</v>
      </c>
      <c r="J571" s="56" t="str">
        <f t="shared" si="58"/>
        <v>名称変更</v>
      </c>
      <c r="K571" s="56" t="str">
        <f>IF($F571="old", INDEX('外部インタフェース一覧(計算用)'!$B$5:$C$60, MATCH(summary!$B571, '外部インタフェース一覧(計算用)'!$C$5:$C$60, 0), 1), $B571)</f>
        <v>口腔機能向上サービス管理情報</v>
      </c>
      <c r="L571" s="56">
        <f t="shared" si="62"/>
        <v>30</v>
      </c>
      <c r="M571" s="56" t="str">
        <f t="shared" si="59"/>
        <v>choke_01</v>
      </c>
      <c r="N571" s="33" t="str">
        <f t="shared" si="60"/>
        <v>スクリーニング、アセスメント、モニタリング　スクリーニング、アセスメント、モニタリング（1回目）　口腔機能　むせ</v>
      </c>
      <c r="O571" s="33" t="str">
        <f t="shared" si="61"/>
        <v>削除</v>
      </c>
    </row>
    <row r="572" spans="1:15" ht="75" hidden="1">
      <c r="A572" s="56">
        <v>570</v>
      </c>
      <c r="B572" s="56" t="s">
        <v>1184</v>
      </c>
      <c r="C572" s="56">
        <v>31</v>
      </c>
      <c r="D572" s="33" t="s">
        <v>1217</v>
      </c>
      <c r="E572" s="134" t="s">
        <v>1218</v>
      </c>
      <c r="F572" s="56" t="str">
        <f>VLOOKUP($B572, '外部インタフェース一覧(計算用)'!$C:$G, 2, FALSE)</f>
        <v>old</v>
      </c>
      <c r="G572" s="56" t="str">
        <f>VLOOKUP($B572, '外部インタフェース一覧(計算用)'!$C:$G, 5, FALSE)</f>
        <v>ORAL_FUNCTION_IMPROVE_SERVICE_PLAN_2024_FORM_0220_2021</v>
      </c>
      <c r="H572" s="56" t="str">
        <f t="shared" si="56"/>
        <v>ORAL_FUNCTION_IMPROVE_SERVICE_PLAN_2024_FORM_0220_2021_phlegm_01_old</v>
      </c>
      <c r="I572" s="134" t="str">
        <f t="shared" si="57"/>
        <v>削除</v>
      </c>
      <c r="J572" s="56" t="str">
        <f t="shared" si="58"/>
        <v>名称変更</v>
      </c>
      <c r="K572" s="56" t="str">
        <f>IF($F572="old", INDEX('外部インタフェース一覧(計算用)'!$B$5:$C$60, MATCH(summary!$B572, '外部インタフェース一覧(計算用)'!$C$5:$C$60, 0), 1), $B572)</f>
        <v>口腔機能向上サービス管理情報</v>
      </c>
      <c r="L572" s="56">
        <f t="shared" si="62"/>
        <v>31</v>
      </c>
      <c r="M572" s="56" t="str">
        <f t="shared" si="59"/>
        <v>phlegm_01</v>
      </c>
      <c r="N572" s="33" t="str">
        <f t="shared" si="60"/>
        <v>スクリーニング、アセスメント、モニタリング　スクリーニング、アセスメント、モニタリング（1回目）　口腔機能　痰がらみ</v>
      </c>
      <c r="O572" s="33" t="str">
        <f t="shared" si="61"/>
        <v>削除</v>
      </c>
    </row>
    <row r="573" spans="1:15" ht="75" hidden="1">
      <c r="A573" s="56">
        <v>571</v>
      </c>
      <c r="B573" s="56" t="s">
        <v>1184</v>
      </c>
      <c r="C573" s="56">
        <v>32</v>
      </c>
      <c r="D573" s="33" t="s">
        <v>1219</v>
      </c>
      <c r="E573" s="134" t="s">
        <v>1220</v>
      </c>
      <c r="F573" s="56" t="str">
        <f>VLOOKUP($B573, '外部インタフェース一覧(計算用)'!$C:$G, 2, FALSE)</f>
        <v>old</v>
      </c>
      <c r="G573" s="56" t="str">
        <f>VLOOKUP($B573, '外部インタフェース一覧(計算用)'!$C:$G, 5, FALSE)</f>
        <v>ORAL_FUNCTION_IMPROVE_SERVICE_PLAN_2024_FORM_0220_2021</v>
      </c>
      <c r="H573" s="56" t="str">
        <f t="shared" si="56"/>
        <v>ORAL_FUNCTION_IMPROVE_SERVICE_PLAN_2024_FORM_0220_2021_dryness_of_mouth_01_old</v>
      </c>
      <c r="I573" s="134" t="str">
        <f t="shared" si="57"/>
        <v>削除</v>
      </c>
      <c r="J573" s="56" t="str">
        <f t="shared" si="58"/>
        <v>名称変更</v>
      </c>
      <c r="K573" s="56" t="str">
        <f>IF($F573="old", INDEX('外部インタフェース一覧(計算用)'!$B$5:$C$60, MATCH(summary!$B573, '外部インタフェース一覧(計算用)'!$C$5:$C$60, 0), 1), $B573)</f>
        <v>口腔機能向上サービス管理情報</v>
      </c>
      <c r="L573" s="56">
        <f t="shared" si="62"/>
        <v>32</v>
      </c>
      <c r="M573" s="56" t="str">
        <f t="shared" si="59"/>
        <v>dryness_of_mouth_01</v>
      </c>
      <c r="N573" s="33" t="str">
        <f t="shared" si="60"/>
        <v>スクリーニング、アセスメント、モニタリング　スクリーニング、アセスメント、モニタリング（1回目）　口腔機能　口腔乾燥</v>
      </c>
      <c r="O573" s="33" t="str">
        <f t="shared" si="61"/>
        <v>削除</v>
      </c>
    </row>
    <row r="574" spans="1:15" ht="112.5" hidden="1">
      <c r="A574" s="56">
        <v>572</v>
      </c>
      <c r="B574" s="56" t="s">
        <v>1184</v>
      </c>
      <c r="C574" s="56">
        <v>33</v>
      </c>
      <c r="D574" s="33" t="s">
        <v>1221</v>
      </c>
      <c r="E574" s="134" t="s">
        <v>1222</v>
      </c>
      <c r="F574" s="56" t="str">
        <f>VLOOKUP($B574, '外部インタフェース一覧(計算用)'!$C:$G, 2, FALSE)</f>
        <v>old</v>
      </c>
      <c r="G574" s="56" t="str">
        <f>VLOOKUP($B574, '外部インタフェース一覧(計算用)'!$C:$G, 5, FALSE)</f>
        <v>ORAL_FUNCTION_IMPROVE_SERVICE_PLAN_2024_FORM_0220_2021</v>
      </c>
      <c r="H574" s="56" t="str">
        <f t="shared" si="56"/>
        <v>ORAL_FUNCTION_IMPROVE_SERVICE_PLAN_2024_FORM_0220_2021_is_possibility_of_tooth_denture_01_old</v>
      </c>
      <c r="I574" s="134" t="str">
        <f t="shared" si="57"/>
        <v>削除</v>
      </c>
      <c r="J574" s="56" t="str">
        <f t="shared" si="58"/>
        <v>名称変更</v>
      </c>
      <c r="K574" s="56" t="str">
        <f>IF($F574="old", INDEX('外部インタフェース一覧(計算用)'!$B$5:$C$60, MATCH(summary!$B574, '外部インタフェース一覧(計算用)'!$C$5:$C$60, 0), 1), $B574)</f>
        <v>口腔機能向上サービス管理情報</v>
      </c>
      <c r="L574" s="56">
        <f t="shared" si="62"/>
        <v>33</v>
      </c>
      <c r="M574" s="56" t="str">
        <f t="shared" si="59"/>
        <v>is_possibility_of_tooth_denture_01</v>
      </c>
      <c r="N574" s="33" t="str">
        <f t="shared" si="60"/>
        <v>スクリーニング、アセスメント、モニタリング　スクリーニング、アセスメント、モニタリング（1回目）　特記事項　歯（う蝕、修復物脱離等）、義歯（義歯不適合等）、歯周病、口腔粘膜（潰瘍等）の疾患の可能性</v>
      </c>
      <c r="O574" s="33" t="str">
        <f t="shared" si="61"/>
        <v>削除</v>
      </c>
    </row>
    <row r="575" spans="1:15" ht="93.75" hidden="1">
      <c r="A575" s="56">
        <v>573</v>
      </c>
      <c r="B575" s="56" t="s">
        <v>1184</v>
      </c>
      <c r="C575" s="56">
        <v>34</v>
      </c>
      <c r="D575" s="33" t="s">
        <v>1223</v>
      </c>
      <c r="E575" s="134" t="s">
        <v>1224</v>
      </c>
      <c r="F575" s="56" t="str">
        <f>VLOOKUP($B575, '外部インタフェース一覧(計算用)'!$C:$G, 2, FALSE)</f>
        <v>old</v>
      </c>
      <c r="G575" s="56" t="str">
        <f>VLOOKUP($B575, '外部インタフェース一覧(計算用)'!$C:$G, 5, FALSE)</f>
        <v>ORAL_FUNCTION_IMPROVE_SERVICE_PLAN_2024_FORM_0220_2021</v>
      </c>
      <c r="H575" s="56" t="str">
        <f t="shared" si="56"/>
        <v>ORAL_FUNCTION_IMPROVE_SERVICE_PLAN_2024_FORM_0220_2021_is_diseases_related_to_voice_language_function_01_old</v>
      </c>
      <c r="I575" s="134" t="str">
        <f t="shared" si="57"/>
        <v>削除</v>
      </c>
      <c r="J575" s="56" t="str">
        <f t="shared" si="58"/>
        <v>名称変更</v>
      </c>
      <c r="K575" s="56" t="str">
        <f>IF($F575="old", INDEX('外部インタフェース一覧(計算用)'!$B$5:$C$60, MATCH(summary!$B575, '外部インタフェース一覧(計算用)'!$C$5:$C$60, 0), 1), $B575)</f>
        <v>口腔機能向上サービス管理情報</v>
      </c>
      <c r="L575" s="56">
        <f t="shared" si="62"/>
        <v>34</v>
      </c>
      <c r="M575" s="56" t="str">
        <f t="shared" si="59"/>
        <v>is_diseases_related_to_voice_language_function_01</v>
      </c>
      <c r="N575" s="33" t="str">
        <f t="shared" si="60"/>
        <v>スクリーニング、アセスメント、モニタリング　スクリーニング、アセスメント、モニタリング（1回目）　特記事項　音声・言語機能に関する疾患の可能性</v>
      </c>
      <c r="O575" s="33" t="str">
        <f t="shared" si="61"/>
        <v>削除</v>
      </c>
    </row>
    <row r="576" spans="1:15" ht="75" hidden="1">
      <c r="A576" s="56">
        <v>574</v>
      </c>
      <c r="B576" s="56" t="s">
        <v>1184</v>
      </c>
      <c r="C576" s="56">
        <v>35</v>
      </c>
      <c r="D576" s="33" t="s">
        <v>1225</v>
      </c>
      <c r="E576" s="134" t="s">
        <v>1226</v>
      </c>
      <c r="F576" s="56" t="str">
        <f>VLOOKUP($B576, '外部インタフェース一覧(計算用)'!$C:$G, 2, FALSE)</f>
        <v>old</v>
      </c>
      <c r="G576" s="56" t="str">
        <f>VLOOKUP($B576, '外部インタフェース一覧(計算用)'!$C:$G, 5, FALSE)</f>
        <v>ORAL_FUNCTION_IMPROVE_SERVICE_PLAN_2024_FORM_0220_2021</v>
      </c>
      <c r="H576" s="56" t="str">
        <f t="shared" si="56"/>
        <v>ORAL_FUNCTION_IMPROVE_SERVICE_PLAN_2024_FORM_0220_2021_is_other_diseases_01_old</v>
      </c>
      <c r="I576" s="134" t="str">
        <f t="shared" si="57"/>
        <v>削除</v>
      </c>
      <c r="J576" s="56" t="str">
        <f t="shared" si="58"/>
        <v>名称変更</v>
      </c>
      <c r="K576" s="56" t="str">
        <f>IF($F576="old", INDEX('外部インタフェース一覧(計算用)'!$B$5:$C$60, MATCH(summary!$B576, '外部インタフェース一覧(計算用)'!$C$5:$C$60, 0), 1), $B576)</f>
        <v>口腔機能向上サービス管理情報</v>
      </c>
      <c r="L576" s="56">
        <f t="shared" si="62"/>
        <v>35</v>
      </c>
      <c r="M576" s="56" t="str">
        <f t="shared" si="59"/>
        <v>is_other_diseases_01</v>
      </c>
      <c r="N576" s="33" t="str">
        <f t="shared" si="60"/>
        <v>スクリーニング、アセスメント、モニタリング　スクリーニング、アセスメント、モニタリング（1回目）　特記事項　その他</v>
      </c>
      <c r="O576" s="33" t="str">
        <f t="shared" si="61"/>
        <v>削除</v>
      </c>
    </row>
    <row r="577" spans="1:15" ht="75" hidden="1">
      <c r="A577" s="56">
        <v>575</v>
      </c>
      <c r="B577" s="56" t="s">
        <v>1184</v>
      </c>
      <c r="C577" s="56">
        <v>36</v>
      </c>
      <c r="D577" s="33" t="s">
        <v>1227</v>
      </c>
      <c r="E577" s="134" t="s">
        <v>1228</v>
      </c>
      <c r="F577" s="56" t="str">
        <f>VLOOKUP($B577, '外部インタフェース一覧(計算用)'!$C:$G, 2, FALSE)</f>
        <v>old</v>
      </c>
      <c r="G577" s="56" t="str">
        <f>VLOOKUP($B577, '外部インタフェース一覧(計算用)'!$C:$G, 5, FALSE)</f>
        <v>ORAL_FUNCTION_IMPROVE_SERVICE_PLAN_2024_FORM_0220_2021</v>
      </c>
      <c r="H577" s="56" t="str">
        <f t="shared" si="56"/>
        <v>ORAL_FUNCTION_IMPROVE_SERVICE_PLAN_2024_FORM_0220_2021_other_diseases_contents_01_old</v>
      </c>
      <c r="I577" s="134" t="str">
        <f t="shared" si="57"/>
        <v>削除</v>
      </c>
      <c r="J577" s="56" t="str">
        <f t="shared" si="58"/>
        <v>名称変更</v>
      </c>
      <c r="K577" s="56" t="str">
        <f>IF($F577="old", INDEX('外部インタフェース一覧(計算用)'!$B$5:$C$60, MATCH(summary!$B577, '外部インタフェース一覧(計算用)'!$C$5:$C$60, 0), 1), $B577)</f>
        <v>口腔機能向上サービス管理情報</v>
      </c>
      <c r="L577" s="56">
        <f t="shared" si="62"/>
        <v>36</v>
      </c>
      <c r="M577" s="56" t="str">
        <f t="shared" si="59"/>
        <v>other_diseases_contents_01</v>
      </c>
      <c r="N577" s="33" t="str">
        <f t="shared" si="60"/>
        <v>スクリーニング、アセスメント、モニタリング　スクリーニング、アセスメント、モニタリング（1回目）　特記事項　その他（具体的に）</v>
      </c>
      <c r="O577" s="33" t="str">
        <f t="shared" si="61"/>
        <v>削除</v>
      </c>
    </row>
    <row r="578" spans="1:15" ht="75" hidden="1">
      <c r="A578" s="56">
        <v>576</v>
      </c>
      <c r="B578" s="56" t="s">
        <v>1184</v>
      </c>
      <c r="C578" s="56">
        <v>37</v>
      </c>
      <c r="D578" s="33" t="s">
        <v>1229</v>
      </c>
      <c r="E578" s="134" t="s">
        <v>1230</v>
      </c>
      <c r="F578" s="56" t="str">
        <f>VLOOKUP($B578, '外部インタフェース一覧(計算用)'!$C:$G, 2, FALSE)</f>
        <v>old</v>
      </c>
      <c r="G578" s="56" t="str">
        <f>VLOOKUP($B578, '外部インタフェース一覧(計算用)'!$C:$G, 5, FALSE)</f>
        <v>ORAL_FUNCTION_IMPROVE_SERVICE_PLAN_2024_FORM_0220_2021</v>
      </c>
      <c r="H578" s="56" t="str">
        <f t="shared" si="56"/>
        <v>ORAL_FUNCTION_IMPROVE_SERVICE_PLAN_2024_FORM_0220_2021_screening_and_monitoring_date_02_old</v>
      </c>
      <c r="I578" s="134" t="str">
        <f t="shared" si="57"/>
        <v>削除</v>
      </c>
      <c r="J578" s="56" t="str">
        <f t="shared" si="58"/>
        <v>名称変更</v>
      </c>
      <c r="K578" s="56" t="str">
        <f>IF($F578="old", INDEX('外部インタフェース一覧(計算用)'!$B$5:$C$60, MATCH(summary!$B578, '外部インタフェース一覧(計算用)'!$C$5:$C$60, 0), 1), $B578)</f>
        <v>口腔機能向上サービス管理情報</v>
      </c>
      <c r="L578" s="56">
        <f t="shared" si="62"/>
        <v>37</v>
      </c>
      <c r="M578" s="56" t="str">
        <f t="shared" si="59"/>
        <v>screening_and_monitoring_date_02</v>
      </c>
      <c r="N578" s="33" t="str">
        <f t="shared" si="60"/>
        <v>スクリーニング、アセスメント、モニタリング　スクリーニング、アセスメント、モニタリング（2回目）　実施日</v>
      </c>
      <c r="O578" s="33" t="str">
        <f t="shared" si="61"/>
        <v>削除</v>
      </c>
    </row>
    <row r="579" spans="1:15" ht="75" hidden="1">
      <c r="A579" s="56">
        <v>577</v>
      </c>
      <c r="B579" s="56" t="s">
        <v>1184</v>
      </c>
      <c r="C579" s="56">
        <v>38</v>
      </c>
      <c r="D579" s="33" t="s">
        <v>1231</v>
      </c>
      <c r="E579" s="134" t="s">
        <v>1232</v>
      </c>
      <c r="F579" s="56" t="str">
        <f>VLOOKUP($B579, '外部インタフェース一覧(計算用)'!$C:$G, 2, FALSE)</f>
        <v>old</v>
      </c>
      <c r="G579" s="56" t="str">
        <f>VLOOKUP($B579, '外部インタフェース一覧(計算用)'!$C:$G, 5, FALSE)</f>
        <v>ORAL_FUNCTION_IMPROVE_SERVICE_PLAN_2024_FORM_0220_2021</v>
      </c>
      <c r="H579" s="56" t="str">
        <f t="shared" ref="H579:H642" si="63">G579&amp;"_"&amp;D579&amp;"_"&amp;F579</f>
        <v>ORAL_FUNCTION_IMPROVE_SERVICE_PLAN_2024_FORM_0220_2021_screening_and_monitoring_record_staff_job_category_02_01_old</v>
      </c>
      <c r="I579" s="134" t="str">
        <f t="shared" ref="I579:I642" si="64">IFERROR(INDEX($E:$H, MATCH(LEFT($H579, LEN($H579)-4)&amp;"_new", $H:$H, 0), 1), IF(F579="old", "削除", "追加"))</f>
        <v>削除</v>
      </c>
      <c r="J579" s="56" t="str">
        <f t="shared" ref="J579:J642" si="65">IF(E579=I579, "一致", "名称変更")</f>
        <v>名称変更</v>
      </c>
      <c r="K579" s="56" t="str">
        <f>IF($F579="old", INDEX('外部インタフェース一覧(計算用)'!$B$5:$C$60, MATCH(summary!$B579, '外部インタフェース一覧(計算用)'!$C$5:$C$60, 0), 1), $B579)</f>
        <v>口腔機能向上サービス管理情報</v>
      </c>
      <c r="L579" s="56">
        <f t="shared" si="62"/>
        <v>38</v>
      </c>
      <c r="M579" s="56" t="str">
        <f t="shared" ref="M579:M642" si="66">$D579</f>
        <v>screening_and_monitoring_record_staff_job_category_02_01</v>
      </c>
      <c r="N579" s="33" t="str">
        <f t="shared" ref="N579:N642" si="67">IF($F579="old", $E579, $I579)</f>
        <v>スクリーニング、アセスメント、モニタリング　スクリーニング、アセスメント、モニタリング（2回目）　記入者　看護職員</v>
      </c>
      <c r="O579" s="33" t="str">
        <f t="shared" ref="O579:O642" si="68">IF($F579="old", $I579, $E579)</f>
        <v>削除</v>
      </c>
    </row>
    <row r="580" spans="1:15" ht="75" hidden="1">
      <c r="A580" s="56">
        <v>578</v>
      </c>
      <c r="B580" s="56" t="s">
        <v>1184</v>
      </c>
      <c r="C580" s="56">
        <v>39</v>
      </c>
      <c r="D580" s="33" t="s">
        <v>1233</v>
      </c>
      <c r="E580" s="134" t="s">
        <v>1234</v>
      </c>
      <c r="F580" s="56" t="str">
        <f>VLOOKUP($B580, '外部インタフェース一覧(計算用)'!$C:$G, 2, FALSE)</f>
        <v>old</v>
      </c>
      <c r="G580" s="56" t="str">
        <f>VLOOKUP($B580, '外部インタフェース一覧(計算用)'!$C:$G, 5, FALSE)</f>
        <v>ORAL_FUNCTION_IMPROVE_SERVICE_PLAN_2024_FORM_0220_2021</v>
      </c>
      <c r="H580" s="56" t="str">
        <f t="shared" si="63"/>
        <v>ORAL_FUNCTION_IMPROVE_SERVICE_PLAN_2024_FORM_0220_2021_screening_and_monitoring_record_staff_job_category_02_02_old</v>
      </c>
      <c r="I580" s="134" t="str">
        <f t="shared" si="64"/>
        <v>削除</v>
      </c>
      <c r="J580" s="56" t="str">
        <f t="shared" si="65"/>
        <v>名称変更</v>
      </c>
      <c r="K580" s="56" t="str">
        <f>IF($F580="old", INDEX('外部インタフェース一覧(計算用)'!$B$5:$C$60, MATCH(summary!$B580, '外部インタフェース一覧(計算用)'!$C$5:$C$60, 0), 1), $B580)</f>
        <v>口腔機能向上サービス管理情報</v>
      </c>
      <c r="L580" s="56">
        <f t="shared" ref="L580:L643" si="69">C580</f>
        <v>39</v>
      </c>
      <c r="M580" s="56" t="str">
        <f t="shared" si="66"/>
        <v>screening_and_monitoring_record_staff_job_category_02_02</v>
      </c>
      <c r="N580" s="33" t="str">
        <f t="shared" si="67"/>
        <v>スクリーニング、アセスメント、モニタリング　スクリーニング、アセスメント、モニタリング（2回目）　記入者　歯科衛生士</v>
      </c>
      <c r="O580" s="33" t="str">
        <f t="shared" si="68"/>
        <v>削除</v>
      </c>
    </row>
    <row r="581" spans="1:15" ht="75" hidden="1">
      <c r="A581" s="56">
        <v>579</v>
      </c>
      <c r="B581" s="56" t="s">
        <v>1184</v>
      </c>
      <c r="C581" s="56">
        <v>40</v>
      </c>
      <c r="D581" s="33" t="s">
        <v>1235</v>
      </c>
      <c r="E581" s="134" t="s">
        <v>1236</v>
      </c>
      <c r="F581" s="56" t="str">
        <f>VLOOKUP($B581, '外部インタフェース一覧(計算用)'!$C:$G, 2, FALSE)</f>
        <v>old</v>
      </c>
      <c r="G581" s="56" t="str">
        <f>VLOOKUP($B581, '外部インタフェース一覧(計算用)'!$C:$G, 5, FALSE)</f>
        <v>ORAL_FUNCTION_IMPROVE_SERVICE_PLAN_2024_FORM_0220_2021</v>
      </c>
      <c r="H581" s="56" t="str">
        <f t="shared" si="63"/>
        <v>ORAL_FUNCTION_IMPROVE_SERVICE_PLAN_2024_FORM_0220_2021_screening_and_monitoring_record_staff_job_category_02_03_old</v>
      </c>
      <c r="I581" s="134" t="str">
        <f t="shared" si="64"/>
        <v>削除</v>
      </c>
      <c r="J581" s="56" t="str">
        <f t="shared" si="65"/>
        <v>名称変更</v>
      </c>
      <c r="K581" s="56" t="str">
        <f>IF($F581="old", INDEX('外部インタフェース一覧(計算用)'!$B$5:$C$60, MATCH(summary!$B581, '外部インタフェース一覧(計算用)'!$C$5:$C$60, 0), 1), $B581)</f>
        <v>口腔機能向上サービス管理情報</v>
      </c>
      <c r="L581" s="56">
        <f t="shared" si="69"/>
        <v>40</v>
      </c>
      <c r="M581" s="56" t="str">
        <f t="shared" si="66"/>
        <v>screening_and_monitoring_record_staff_job_category_02_03</v>
      </c>
      <c r="N581" s="33" t="str">
        <f t="shared" si="67"/>
        <v>スクリーニング、アセスメント、モニタリング　スクリーニング、アセスメント、モニタリング（2回目）　記入者　言語聴覚士</v>
      </c>
      <c r="O581" s="33" t="str">
        <f t="shared" si="68"/>
        <v>削除</v>
      </c>
    </row>
    <row r="582" spans="1:15" ht="75" hidden="1">
      <c r="A582" s="56">
        <v>580</v>
      </c>
      <c r="B582" s="56" t="s">
        <v>1184</v>
      </c>
      <c r="C582" s="56">
        <v>41</v>
      </c>
      <c r="D582" s="33" t="s">
        <v>1237</v>
      </c>
      <c r="E582" s="134" t="s">
        <v>1238</v>
      </c>
      <c r="F582" s="56" t="str">
        <f>VLOOKUP($B582, '外部インタフェース一覧(計算用)'!$C:$G, 2, FALSE)</f>
        <v>old</v>
      </c>
      <c r="G582" s="56" t="str">
        <f>VLOOKUP($B582, '外部インタフェース一覧(計算用)'!$C:$G, 5, FALSE)</f>
        <v>ORAL_FUNCTION_IMPROVE_SERVICE_PLAN_2024_FORM_0220_2021</v>
      </c>
      <c r="H582" s="56" t="str">
        <f t="shared" si="63"/>
        <v>ORAL_FUNCTION_IMPROVE_SERVICE_PLAN_2024_FORM_0220_2021_screening_and_monitoring_record_staff_name_02_old</v>
      </c>
      <c r="I582" s="134" t="str">
        <f t="shared" si="64"/>
        <v>削除</v>
      </c>
      <c r="J582" s="56" t="str">
        <f t="shared" si="65"/>
        <v>名称変更</v>
      </c>
      <c r="K582" s="56" t="str">
        <f>IF($F582="old", INDEX('外部インタフェース一覧(計算用)'!$B$5:$C$60, MATCH(summary!$B582, '外部インタフェース一覧(計算用)'!$C$5:$C$60, 0), 1), $B582)</f>
        <v>口腔機能向上サービス管理情報</v>
      </c>
      <c r="L582" s="56">
        <f t="shared" si="69"/>
        <v>41</v>
      </c>
      <c r="M582" s="56" t="str">
        <f t="shared" si="66"/>
        <v>screening_and_monitoring_record_staff_name_02</v>
      </c>
      <c r="N582" s="33" t="str">
        <f t="shared" si="67"/>
        <v>スクリーニング、アセスメント、モニタリング　スクリーニング、アセスメント、モニタリング（2回目）　記入者　記入者名</v>
      </c>
      <c r="O582" s="33" t="str">
        <f t="shared" si="68"/>
        <v>削除</v>
      </c>
    </row>
    <row r="583" spans="1:15" ht="75" hidden="1">
      <c r="A583" s="56">
        <v>581</v>
      </c>
      <c r="B583" s="56" t="s">
        <v>1184</v>
      </c>
      <c r="C583" s="56">
        <v>42</v>
      </c>
      <c r="D583" s="33" t="s">
        <v>1239</v>
      </c>
      <c r="E583" s="134" t="s">
        <v>1240</v>
      </c>
      <c r="F583" s="56" t="str">
        <f>VLOOKUP($B583, '外部インタフェース一覧(計算用)'!$C:$G, 2, FALSE)</f>
        <v>old</v>
      </c>
      <c r="G583" s="56" t="str">
        <f>VLOOKUP($B583, '外部インタフェース一覧(計算用)'!$C:$G, 5, FALSE)</f>
        <v>ORAL_FUNCTION_IMPROVE_SERVICE_PLAN_2024_FORM_0220_2021</v>
      </c>
      <c r="H583" s="56" t="str">
        <f t="shared" si="63"/>
        <v>ORAL_FUNCTION_IMPROVE_SERVICE_PLAN_2024_FORM_0220_2021_problem_bad_breath_02_old</v>
      </c>
      <c r="I583" s="134" t="str">
        <f t="shared" si="64"/>
        <v>削除</v>
      </c>
      <c r="J583" s="56" t="str">
        <f t="shared" si="65"/>
        <v>名称変更</v>
      </c>
      <c r="K583" s="56" t="str">
        <f>IF($F583="old", INDEX('外部インタフェース一覧(計算用)'!$B$5:$C$60, MATCH(summary!$B583, '外部インタフェース一覧(計算用)'!$C$5:$C$60, 0), 1), $B583)</f>
        <v>口腔機能向上サービス管理情報</v>
      </c>
      <c r="L583" s="56">
        <f t="shared" si="69"/>
        <v>42</v>
      </c>
      <c r="M583" s="56" t="str">
        <f t="shared" si="66"/>
        <v>problem_bad_breath_02</v>
      </c>
      <c r="N583" s="33" t="str">
        <f t="shared" si="67"/>
        <v>スクリーニング、アセスメント、モニタリング　スクリーニング、アセスメント、モニタリング（2回目）　口腔衛生状態　口臭</v>
      </c>
      <c r="O583" s="33" t="str">
        <f t="shared" si="68"/>
        <v>削除</v>
      </c>
    </row>
    <row r="584" spans="1:15" ht="75" hidden="1">
      <c r="A584" s="56">
        <v>582</v>
      </c>
      <c r="B584" s="56" t="s">
        <v>1184</v>
      </c>
      <c r="C584" s="56">
        <v>43</v>
      </c>
      <c r="D584" s="33" t="s">
        <v>1241</v>
      </c>
      <c r="E584" s="134" t="s">
        <v>1242</v>
      </c>
      <c r="F584" s="56" t="str">
        <f>VLOOKUP($B584, '外部インタフェース一覧(計算用)'!$C:$G, 2, FALSE)</f>
        <v>old</v>
      </c>
      <c r="G584" s="56" t="str">
        <f>VLOOKUP($B584, '外部インタフェース一覧(計算用)'!$C:$G, 5, FALSE)</f>
        <v>ORAL_FUNCTION_IMPROVE_SERVICE_PLAN_2024_FORM_0220_2021</v>
      </c>
      <c r="H584" s="56" t="str">
        <f t="shared" si="63"/>
        <v>ORAL_FUNCTION_IMPROVE_SERVICE_PLAN_2024_FORM_0220_2021_teeth_staining_02_old</v>
      </c>
      <c r="I584" s="134" t="str">
        <f t="shared" si="64"/>
        <v>削除</v>
      </c>
      <c r="J584" s="56" t="str">
        <f t="shared" si="65"/>
        <v>名称変更</v>
      </c>
      <c r="K584" s="56" t="str">
        <f>IF($F584="old", INDEX('外部インタフェース一覧(計算用)'!$B$5:$C$60, MATCH(summary!$B584, '外部インタフェース一覧(計算用)'!$C$5:$C$60, 0), 1), $B584)</f>
        <v>口腔機能向上サービス管理情報</v>
      </c>
      <c r="L584" s="56">
        <f t="shared" si="69"/>
        <v>43</v>
      </c>
      <c r="M584" s="56" t="str">
        <f t="shared" si="66"/>
        <v>teeth_staining_02</v>
      </c>
      <c r="N584" s="33" t="str">
        <f t="shared" si="67"/>
        <v>スクリーニング、アセスメント、モニタリング　スクリーニング、アセスメント、モニタリング（2回目）　口腔衛生状態　歯の汚れ</v>
      </c>
      <c r="O584" s="33" t="str">
        <f t="shared" si="68"/>
        <v>削除</v>
      </c>
    </row>
    <row r="585" spans="1:15" ht="75" hidden="1">
      <c r="A585" s="56">
        <v>583</v>
      </c>
      <c r="B585" s="56" t="s">
        <v>1184</v>
      </c>
      <c r="C585" s="56">
        <v>44</v>
      </c>
      <c r="D585" s="33" t="s">
        <v>1243</v>
      </c>
      <c r="E585" s="134" t="s">
        <v>1244</v>
      </c>
      <c r="F585" s="56" t="str">
        <f>VLOOKUP($B585, '外部インタフェース一覧(計算用)'!$C:$G, 2, FALSE)</f>
        <v>old</v>
      </c>
      <c r="G585" s="56" t="str">
        <f>VLOOKUP($B585, '外部インタフェース一覧(計算用)'!$C:$G, 5, FALSE)</f>
        <v>ORAL_FUNCTION_IMPROVE_SERVICE_PLAN_2024_FORM_0220_2021</v>
      </c>
      <c r="H585" s="56" t="str">
        <f t="shared" si="63"/>
        <v>ORAL_FUNCTION_IMPROVE_SERVICE_PLAN_2024_FORM_0220_2021_denture_staining_02_old</v>
      </c>
      <c r="I585" s="134" t="str">
        <f t="shared" si="64"/>
        <v>削除</v>
      </c>
      <c r="J585" s="56" t="str">
        <f t="shared" si="65"/>
        <v>名称変更</v>
      </c>
      <c r="K585" s="56" t="str">
        <f>IF($F585="old", INDEX('外部インタフェース一覧(計算用)'!$B$5:$C$60, MATCH(summary!$B585, '外部インタフェース一覧(計算用)'!$C$5:$C$60, 0), 1), $B585)</f>
        <v>口腔機能向上サービス管理情報</v>
      </c>
      <c r="L585" s="56">
        <f t="shared" si="69"/>
        <v>44</v>
      </c>
      <c r="M585" s="56" t="str">
        <f t="shared" si="66"/>
        <v>denture_staining_02</v>
      </c>
      <c r="N585" s="33" t="str">
        <f t="shared" si="67"/>
        <v>スクリーニング、アセスメント、モニタリング　スクリーニング、アセスメント、モニタリング（2回目）　口腔衛生状態　義歯の汚れ</v>
      </c>
      <c r="O585" s="33" t="str">
        <f t="shared" si="68"/>
        <v>削除</v>
      </c>
    </row>
    <row r="586" spans="1:15" ht="75" hidden="1">
      <c r="A586" s="56">
        <v>584</v>
      </c>
      <c r="B586" s="56" t="s">
        <v>1184</v>
      </c>
      <c r="C586" s="56">
        <v>45</v>
      </c>
      <c r="D586" s="33" t="s">
        <v>1245</v>
      </c>
      <c r="E586" s="134" t="s">
        <v>1246</v>
      </c>
      <c r="F586" s="56" t="str">
        <f>VLOOKUP($B586, '外部インタフェース一覧(計算用)'!$C:$G, 2, FALSE)</f>
        <v>old</v>
      </c>
      <c r="G586" s="56" t="str">
        <f>VLOOKUP($B586, '外部インタフェース一覧(計算用)'!$C:$G, 5, FALSE)</f>
        <v>ORAL_FUNCTION_IMPROVE_SERVICE_PLAN_2024_FORM_0220_2021</v>
      </c>
      <c r="H586" s="56" t="str">
        <f t="shared" si="63"/>
        <v>ORAL_FUNCTION_IMPROVE_SERVICE_PLAN_2024_FORM_0220_2021_coating_tongue_02_old</v>
      </c>
      <c r="I586" s="134" t="str">
        <f t="shared" si="64"/>
        <v>削除</v>
      </c>
      <c r="J586" s="56" t="str">
        <f t="shared" si="65"/>
        <v>名称変更</v>
      </c>
      <c r="K586" s="56" t="str">
        <f>IF($F586="old", INDEX('外部インタフェース一覧(計算用)'!$B$5:$C$60, MATCH(summary!$B586, '外部インタフェース一覧(計算用)'!$C$5:$C$60, 0), 1), $B586)</f>
        <v>口腔機能向上サービス管理情報</v>
      </c>
      <c r="L586" s="56">
        <f t="shared" si="69"/>
        <v>45</v>
      </c>
      <c r="M586" s="56" t="str">
        <f t="shared" si="66"/>
        <v>coating_tongue_02</v>
      </c>
      <c r="N586" s="33" t="str">
        <f t="shared" si="67"/>
        <v>スクリーニング、アセスメント、モニタリング　スクリーニング、アセスメント、モニタリング（2回目）　口腔衛生状態　舌苔</v>
      </c>
      <c r="O586" s="33" t="str">
        <f t="shared" si="68"/>
        <v>削除</v>
      </c>
    </row>
    <row r="587" spans="1:15" ht="75" hidden="1">
      <c r="A587" s="56">
        <v>585</v>
      </c>
      <c r="B587" s="56" t="s">
        <v>1184</v>
      </c>
      <c r="C587" s="56">
        <v>46</v>
      </c>
      <c r="D587" s="33" t="s">
        <v>1247</v>
      </c>
      <c r="E587" s="134" t="s">
        <v>1248</v>
      </c>
      <c r="F587" s="56" t="str">
        <f>VLOOKUP($B587, '外部インタフェース一覧(計算用)'!$C:$G, 2, FALSE)</f>
        <v>old</v>
      </c>
      <c r="G587" s="56" t="str">
        <f>VLOOKUP($B587, '外部インタフェース一覧(計算用)'!$C:$G, 5, FALSE)</f>
        <v>ORAL_FUNCTION_IMPROVE_SERVICE_PLAN_2024_FORM_0220_2021</v>
      </c>
      <c r="H587" s="56" t="str">
        <f t="shared" si="63"/>
        <v>ORAL_FUNCTION_IMPROVE_SERVICE_PLAN_2024_FORM_0220_2021_problem_spill_food_02_old</v>
      </c>
      <c r="I587" s="134" t="str">
        <f t="shared" si="64"/>
        <v>削除</v>
      </c>
      <c r="J587" s="56" t="str">
        <f t="shared" si="65"/>
        <v>名称変更</v>
      </c>
      <c r="K587" s="56" t="str">
        <f>IF($F587="old", INDEX('外部インタフェース一覧(計算用)'!$B$5:$C$60, MATCH(summary!$B587, '外部インタフェース一覧(計算用)'!$C$5:$C$60, 0), 1), $B587)</f>
        <v>口腔機能向上サービス管理情報</v>
      </c>
      <c r="L587" s="56">
        <f t="shared" si="69"/>
        <v>46</v>
      </c>
      <c r="M587" s="56" t="str">
        <f t="shared" si="66"/>
        <v>problem_spill_food_02</v>
      </c>
      <c r="N587" s="33" t="str">
        <f t="shared" si="67"/>
        <v>スクリーニング、アセスメント、モニタリング　スクリーニング、アセスメント、モニタリング（2回目）　口腔機能　食べこぼし</v>
      </c>
      <c r="O587" s="33" t="str">
        <f t="shared" si="68"/>
        <v>削除</v>
      </c>
    </row>
    <row r="588" spans="1:15" ht="75" hidden="1">
      <c r="A588" s="56">
        <v>586</v>
      </c>
      <c r="B588" s="56" t="s">
        <v>1184</v>
      </c>
      <c r="C588" s="56">
        <v>47</v>
      </c>
      <c r="D588" s="33" t="s">
        <v>1249</v>
      </c>
      <c r="E588" s="134" t="s">
        <v>1250</v>
      </c>
      <c r="F588" s="56" t="str">
        <f>VLOOKUP($B588, '外部インタフェース一覧(計算用)'!$C:$G, 2, FALSE)</f>
        <v>old</v>
      </c>
      <c r="G588" s="56" t="str">
        <f>VLOOKUP($B588, '外部インタフェース一覧(計算用)'!$C:$G, 5, FALSE)</f>
        <v>ORAL_FUNCTION_IMPROVE_SERVICE_PLAN_2024_FORM_0220_2021</v>
      </c>
      <c r="H588" s="56" t="str">
        <f t="shared" si="63"/>
        <v>ORAL_FUNCTION_IMPROVE_SERVICE_PLAN_2024_FORM_0220_2021_move_tongue_02_old</v>
      </c>
      <c r="I588" s="134" t="str">
        <f t="shared" si="64"/>
        <v>削除</v>
      </c>
      <c r="J588" s="56" t="str">
        <f t="shared" si="65"/>
        <v>名称変更</v>
      </c>
      <c r="K588" s="56" t="str">
        <f>IF($F588="old", INDEX('外部インタフェース一覧(計算用)'!$B$5:$C$60, MATCH(summary!$B588, '外部インタフェース一覧(計算用)'!$C$5:$C$60, 0), 1), $B588)</f>
        <v>口腔機能向上サービス管理情報</v>
      </c>
      <c r="L588" s="56">
        <f t="shared" si="69"/>
        <v>47</v>
      </c>
      <c r="M588" s="56" t="str">
        <f t="shared" si="66"/>
        <v>move_tongue_02</v>
      </c>
      <c r="N588" s="33" t="str">
        <f t="shared" si="67"/>
        <v>スクリーニング、アセスメント、モニタリング　スクリーニング、アセスメント、モニタリング（2回目）　口腔機能　舌の動きが悪い</v>
      </c>
      <c r="O588" s="33" t="str">
        <f t="shared" si="68"/>
        <v>削除</v>
      </c>
    </row>
    <row r="589" spans="1:15" ht="75" hidden="1">
      <c r="A589" s="56">
        <v>587</v>
      </c>
      <c r="B589" s="56" t="s">
        <v>1184</v>
      </c>
      <c r="C589" s="56">
        <v>48</v>
      </c>
      <c r="D589" s="33" t="s">
        <v>1251</v>
      </c>
      <c r="E589" s="134" t="s">
        <v>1252</v>
      </c>
      <c r="F589" s="56" t="str">
        <f>VLOOKUP($B589, '外部インタフェース一覧(計算用)'!$C:$G, 2, FALSE)</f>
        <v>old</v>
      </c>
      <c r="G589" s="56" t="str">
        <f>VLOOKUP($B589, '外部インタフェース一覧(計算用)'!$C:$G, 5, FALSE)</f>
        <v>ORAL_FUNCTION_IMPROVE_SERVICE_PLAN_2024_FORM_0220_2021</v>
      </c>
      <c r="H589" s="56" t="str">
        <f t="shared" si="63"/>
        <v>ORAL_FUNCTION_IMPROVE_SERVICE_PLAN_2024_FORM_0220_2021_choke_02_old</v>
      </c>
      <c r="I589" s="134" t="str">
        <f t="shared" si="64"/>
        <v>削除</v>
      </c>
      <c r="J589" s="56" t="str">
        <f t="shared" si="65"/>
        <v>名称変更</v>
      </c>
      <c r="K589" s="56" t="str">
        <f>IF($F589="old", INDEX('外部インタフェース一覧(計算用)'!$B$5:$C$60, MATCH(summary!$B589, '外部インタフェース一覧(計算用)'!$C$5:$C$60, 0), 1), $B589)</f>
        <v>口腔機能向上サービス管理情報</v>
      </c>
      <c r="L589" s="56">
        <f t="shared" si="69"/>
        <v>48</v>
      </c>
      <c r="M589" s="56" t="str">
        <f t="shared" si="66"/>
        <v>choke_02</v>
      </c>
      <c r="N589" s="33" t="str">
        <f t="shared" si="67"/>
        <v>スクリーニング、アセスメント、モニタリング　スクリーニング、アセスメント、モニタリング（2回目）　口腔機能　むせ</v>
      </c>
      <c r="O589" s="33" t="str">
        <f t="shared" si="68"/>
        <v>削除</v>
      </c>
    </row>
    <row r="590" spans="1:15" ht="75" hidden="1">
      <c r="A590" s="56">
        <v>588</v>
      </c>
      <c r="B590" s="56" t="s">
        <v>1184</v>
      </c>
      <c r="C590" s="56">
        <v>49</v>
      </c>
      <c r="D590" s="33" t="s">
        <v>1253</v>
      </c>
      <c r="E590" s="134" t="s">
        <v>1254</v>
      </c>
      <c r="F590" s="56" t="str">
        <f>VLOOKUP($B590, '外部インタフェース一覧(計算用)'!$C:$G, 2, FALSE)</f>
        <v>old</v>
      </c>
      <c r="G590" s="56" t="str">
        <f>VLOOKUP($B590, '外部インタフェース一覧(計算用)'!$C:$G, 5, FALSE)</f>
        <v>ORAL_FUNCTION_IMPROVE_SERVICE_PLAN_2024_FORM_0220_2021</v>
      </c>
      <c r="H590" s="56" t="str">
        <f t="shared" si="63"/>
        <v>ORAL_FUNCTION_IMPROVE_SERVICE_PLAN_2024_FORM_0220_2021_phlegm_02_old</v>
      </c>
      <c r="I590" s="134" t="str">
        <f t="shared" si="64"/>
        <v>削除</v>
      </c>
      <c r="J590" s="56" t="str">
        <f t="shared" si="65"/>
        <v>名称変更</v>
      </c>
      <c r="K590" s="56" t="str">
        <f>IF($F590="old", INDEX('外部インタフェース一覧(計算用)'!$B$5:$C$60, MATCH(summary!$B590, '外部インタフェース一覧(計算用)'!$C$5:$C$60, 0), 1), $B590)</f>
        <v>口腔機能向上サービス管理情報</v>
      </c>
      <c r="L590" s="56">
        <f t="shared" si="69"/>
        <v>49</v>
      </c>
      <c r="M590" s="56" t="str">
        <f t="shared" si="66"/>
        <v>phlegm_02</v>
      </c>
      <c r="N590" s="33" t="str">
        <f t="shared" si="67"/>
        <v>スクリーニング、アセスメント、モニタリング　スクリーニング、アセスメント、モニタリング（2回目）　口腔機能　痰がらみ</v>
      </c>
      <c r="O590" s="33" t="str">
        <f t="shared" si="68"/>
        <v>削除</v>
      </c>
    </row>
    <row r="591" spans="1:15" ht="75" hidden="1">
      <c r="A591" s="56">
        <v>589</v>
      </c>
      <c r="B591" s="56" t="s">
        <v>1184</v>
      </c>
      <c r="C591" s="56">
        <v>50</v>
      </c>
      <c r="D591" s="33" t="s">
        <v>1255</v>
      </c>
      <c r="E591" s="134" t="s">
        <v>1256</v>
      </c>
      <c r="F591" s="56" t="str">
        <f>VLOOKUP($B591, '外部インタフェース一覧(計算用)'!$C:$G, 2, FALSE)</f>
        <v>old</v>
      </c>
      <c r="G591" s="56" t="str">
        <f>VLOOKUP($B591, '外部インタフェース一覧(計算用)'!$C:$G, 5, FALSE)</f>
        <v>ORAL_FUNCTION_IMPROVE_SERVICE_PLAN_2024_FORM_0220_2021</v>
      </c>
      <c r="H591" s="56" t="str">
        <f t="shared" si="63"/>
        <v>ORAL_FUNCTION_IMPROVE_SERVICE_PLAN_2024_FORM_0220_2021_dryness_of_mouth_02_old</v>
      </c>
      <c r="I591" s="134" t="str">
        <f t="shared" si="64"/>
        <v>削除</v>
      </c>
      <c r="J591" s="56" t="str">
        <f t="shared" si="65"/>
        <v>名称変更</v>
      </c>
      <c r="K591" s="56" t="str">
        <f>IF($F591="old", INDEX('外部インタフェース一覧(計算用)'!$B$5:$C$60, MATCH(summary!$B591, '外部インタフェース一覧(計算用)'!$C$5:$C$60, 0), 1), $B591)</f>
        <v>口腔機能向上サービス管理情報</v>
      </c>
      <c r="L591" s="56">
        <f t="shared" si="69"/>
        <v>50</v>
      </c>
      <c r="M591" s="56" t="str">
        <f t="shared" si="66"/>
        <v>dryness_of_mouth_02</v>
      </c>
      <c r="N591" s="33" t="str">
        <f t="shared" si="67"/>
        <v>スクリーニング、アセスメント、モニタリング　スクリーニング、アセスメント、モニタリング（2回目）　口腔機能　口腔乾燥</v>
      </c>
      <c r="O591" s="33" t="str">
        <f t="shared" si="68"/>
        <v>削除</v>
      </c>
    </row>
    <row r="592" spans="1:15" ht="112.5" hidden="1">
      <c r="A592" s="56">
        <v>590</v>
      </c>
      <c r="B592" s="56" t="s">
        <v>1184</v>
      </c>
      <c r="C592" s="56">
        <v>51</v>
      </c>
      <c r="D592" s="33" t="s">
        <v>1257</v>
      </c>
      <c r="E592" s="134" t="s">
        <v>1258</v>
      </c>
      <c r="F592" s="56" t="str">
        <f>VLOOKUP($B592, '外部インタフェース一覧(計算用)'!$C:$G, 2, FALSE)</f>
        <v>old</v>
      </c>
      <c r="G592" s="56" t="str">
        <f>VLOOKUP($B592, '外部インタフェース一覧(計算用)'!$C:$G, 5, FALSE)</f>
        <v>ORAL_FUNCTION_IMPROVE_SERVICE_PLAN_2024_FORM_0220_2021</v>
      </c>
      <c r="H592" s="56" t="str">
        <f t="shared" si="63"/>
        <v>ORAL_FUNCTION_IMPROVE_SERVICE_PLAN_2024_FORM_0220_2021_is_possibility_of_tooth_denture_02_old</v>
      </c>
      <c r="I592" s="134" t="str">
        <f t="shared" si="64"/>
        <v>削除</v>
      </c>
      <c r="J592" s="56" t="str">
        <f t="shared" si="65"/>
        <v>名称変更</v>
      </c>
      <c r="K592" s="56" t="str">
        <f>IF($F592="old", INDEX('外部インタフェース一覧(計算用)'!$B$5:$C$60, MATCH(summary!$B592, '外部インタフェース一覧(計算用)'!$C$5:$C$60, 0), 1), $B592)</f>
        <v>口腔機能向上サービス管理情報</v>
      </c>
      <c r="L592" s="56">
        <f t="shared" si="69"/>
        <v>51</v>
      </c>
      <c r="M592" s="56" t="str">
        <f t="shared" si="66"/>
        <v>is_possibility_of_tooth_denture_02</v>
      </c>
      <c r="N592" s="33" t="str">
        <f t="shared" si="67"/>
        <v>スクリーニング、アセスメント、モニタリング　スクリーニング、アセスメント、モニタリング（2回目）　特記事項　歯（う蝕、修復物脱離等）、義歯（義歯不適合等）、歯周病、口腔粘膜（潰瘍等）の疾患の可能性</v>
      </c>
      <c r="O592" s="33" t="str">
        <f t="shared" si="68"/>
        <v>削除</v>
      </c>
    </row>
    <row r="593" spans="1:15" ht="93.75" hidden="1">
      <c r="A593" s="56">
        <v>591</v>
      </c>
      <c r="B593" s="56" t="s">
        <v>1184</v>
      </c>
      <c r="C593" s="56">
        <v>52</v>
      </c>
      <c r="D593" s="33" t="s">
        <v>1259</v>
      </c>
      <c r="E593" s="134" t="s">
        <v>1260</v>
      </c>
      <c r="F593" s="56" t="str">
        <f>VLOOKUP($B593, '外部インタフェース一覧(計算用)'!$C:$G, 2, FALSE)</f>
        <v>old</v>
      </c>
      <c r="G593" s="56" t="str">
        <f>VLOOKUP($B593, '外部インタフェース一覧(計算用)'!$C:$G, 5, FALSE)</f>
        <v>ORAL_FUNCTION_IMPROVE_SERVICE_PLAN_2024_FORM_0220_2021</v>
      </c>
      <c r="H593" s="56" t="str">
        <f t="shared" si="63"/>
        <v>ORAL_FUNCTION_IMPROVE_SERVICE_PLAN_2024_FORM_0220_2021_is_diseases_related_to_voice_language_function_02_old</v>
      </c>
      <c r="I593" s="134" t="str">
        <f t="shared" si="64"/>
        <v>削除</v>
      </c>
      <c r="J593" s="56" t="str">
        <f t="shared" si="65"/>
        <v>名称変更</v>
      </c>
      <c r="K593" s="56" t="str">
        <f>IF($F593="old", INDEX('外部インタフェース一覧(計算用)'!$B$5:$C$60, MATCH(summary!$B593, '外部インタフェース一覧(計算用)'!$C$5:$C$60, 0), 1), $B593)</f>
        <v>口腔機能向上サービス管理情報</v>
      </c>
      <c r="L593" s="56">
        <f t="shared" si="69"/>
        <v>52</v>
      </c>
      <c r="M593" s="56" t="str">
        <f t="shared" si="66"/>
        <v>is_diseases_related_to_voice_language_function_02</v>
      </c>
      <c r="N593" s="33" t="str">
        <f t="shared" si="67"/>
        <v>スクリーニング、アセスメント、モニタリング　スクリーニング、アセスメント、モニタリング（2回目）　特記事項　音声・言語機能に関する疾患の可能性</v>
      </c>
      <c r="O593" s="33" t="str">
        <f t="shared" si="68"/>
        <v>削除</v>
      </c>
    </row>
    <row r="594" spans="1:15" ht="75" hidden="1">
      <c r="A594" s="56">
        <v>592</v>
      </c>
      <c r="B594" s="56" t="s">
        <v>1184</v>
      </c>
      <c r="C594" s="56">
        <v>53</v>
      </c>
      <c r="D594" s="33" t="s">
        <v>1261</v>
      </c>
      <c r="E594" s="134" t="s">
        <v>1262</v>
      </c>
      <c r="F594" s="56" t="str">
        <f>VLOOKUP($B594, '外部インタフェース一覧(計算用)'!$C:$G, 2, FALSE)</f>
        <v>old</v>
      </c>
      <c r="G594" s="56" t="str">
        <f>VLOOKUP($B594, '外部インタフェース一覧(計算用)'!$C:$G, 5, FALSE)</f>
        <v>ORAL_FUNCTION_IMPROVE_SERVICE_PLAN_2024_FORM_0220_2021</v>
      </c>
      <c r="H594" s="56" t="str">
        <f t="shared" si="63"/>
        <v>ORAL_FUNCTION_IMPROVE_SERVICE_PLAN_2024_FORM_0220_2021_is_other_diseases_02_old</v>
      </c>
      <c r="I594" s="134" t="str">
        <f t="shared" si="64"/>
        <v>削除</v>
      </c>
      <c r="J594" s="56" t="str">
        <f t="shared" si="65"/>
        <v>名称変更</v>
      </c>
      <c r="K594" s="56" t="str">
        <f>IF($F594="old", INDEX('外部インタフェース一覧(計算用)'!$B$5:$C$60, MATCH(summary!$B594, '外部インタフェース一覧(計算用)'!$C$5:$C$60, 0), 1), $B594)</f>
        <v>口腔機能向上サービス管理情報</v>
      </c>
      <c r="L594" s="56">
        <f t="shared" si="69"/>
        <v>53</v>
      </c>
      <c r="M594" s="56" t="str">
        <f t="shared" si="66"/>
        <v>is_other_diseases_02</v>
      </c>
      <c r="N594" s="33" t="str">
        <f t="shared" si="67"/>
        <v>スクリーニング、アセスメント、モニタリング　スクリーニング、アセスメント、モニタリング（2回目）　特記事項　その他の疾患の可能性</v>
      </c>
      <c r="O594" s="33" t="str">
        <f t="shared" si="68"/>
        <v>削除</v>
      </c>
    </row>
    <row r="595" spans="1:15" ht="93.75" hidden="1">
      <c r="A595" s="56">
        <v>593</v>
      </c>
      <c r="B595" s="56" t="s">
        <v>1184</v>
      </c>
      <c r="C595" s="56">
        <v>54</v>
      </c>
      <c r="D595" s="33" t="s">
        <v>1263</v>
      </c>
      <c r="E595" s="134" t="s">
        <v>1264</v>
      </c>
      <c r="F595" s="56" t="str">
        <f>VLOOKUP($B595, '外部インタフェース一覧(計算用)'!$C:$G, 2, FALSE)</f>
        <v>old</v>
      </c>
      <c r="G595" s="56" t="str">
        <f>VLOOKUP($B595, '外部インタフェース一覧(計算用)'!$C:$G, 5, FALSE)</f>
        <v>ORAL_FUNCTION_IMPROVE_SERVICE_PLAN_2024_FORM_0220_2021</v>
      </c>
      <c r="H595" s="56" t="str">
        <f t="shared" si="63"/>
        <v>ORAL_FUNCTION_IMPROVE_SERVICE_PLAN_2024_FORM_0220_2021_other_diseases_contents_02_old</v>
      </c>
      <c r="I595" s="134" t="str">
        <f t="shared" si="64"/>
        <v>削除</v>
      </c>
      <c r="J595" s="56" t="str">
        <f t="shared" si="65"/>
        <v>名称変更</v>
      </c>
      <c r="K595" s="56" t="str">
        <f>IF($F595="old", INDEX('外部インタフェース一覧(計算用)'!$B$5:$C$60, MATCH(summary!$B595, '外部インタフェース一覧(計算用)'!$C$5:$C$60, 0), 1), $B595)</f>
        <v>口腔機能向上サービス管理情報</v>
      </c>
      <c r="L595" s="56">
        <f t="shared" si="69"/>
        <v>54</v>
      </c>
      <c r="M595" s="56" t="str">
        <f t="shared" si="66"/>
        <v>other_diseases_contents_02</v>
      </c>
      <c r="N595" s="33" t="str">
        <f t="shared" si="67"/>
        <v>スクリーニング、アセスメント、モニタリング　スクリーニング、アセスメント、モニタリング（2回目）　特記事項　その他の疾患の可能性（具体的に）</v>
      </c>
      <c r="O595" s="33" t="str">
        <f t="shared" si="68"/>
        <v>削除</v>
      </c>
    </row>
    <row r="596" spans="1:15" ht="75" hidden="1">
      <c r="A596" s="56">
        <v>594</v>
      </c>
      <c r="B596" s="56" t="s">
        <v>1184</v>
      </c>
      <c r="C596" s="56">
        <v>55</v>
      </c>
      <c r="D596" s="33" t="s">
        <v>1265</v>
      </c>
      <c r="E596" s="134" t="s">
        <v>1266</v>
      </c>
      <c r="F596" s="56" t="str">
        <f>VLOOKUP($B596, '外部インタフェース一覧(計算用)'!$C:$G, 2, FALSE)</f>
        <v>old</v>
      </c>
      <c r="G596" s="56" t="str">
        <f>VLOOKUP($B596, '外部インタフェース一覧(計算用)'!$C:$G, 5, FALSE)</f>
        <v>ORAL_FUNCTION_IMPROVE_SERVICE_PLAN_2024_FORM_0220_2021</v>
      </c>
      <c r="H596" s="56" t="str">
        <f t="shared" si="63"/>
        <v>ORAL_FUNCTION_IMPROVE_SERVICE_PLAN_2024_FORM_0220_2021_screening_and_monitoring_date_03_old</v>
      </c>
      <c r="I596" s="134" t="str">
        <f t="shared" si="64"/>
        <v>削除</v>
      </c>
      <c r="J596" s="56" t="str">
        <f t="shared" si="65"/>
        <v>名称変更</v>
      </c>
      <c r="K596" s="56" t="str">
        <f>IF($F596="old", INDEX('外部インタフェース一覧(計算用)'!$B$5:$C$60, MATCH(summary!$B596, '外部インタフェース一覧(計算用)'!$C$5:$C$60, 0), 1), $B596)</f>
        <v>口腔機能向上サービス管理情報</v>
      </c>
      <c r="L596" s="56">
        <f t="shared" si="69"/>
        <v>55</v>
      </c>
      <c r="M596" s="56" t="str">
        <f t="shared" si="66"/>
        <v>screening_and_monitoring_date_03</v>
      </c>
      <c r="N596" s="33" t="str">
        <f t="shared" si="67"/>
        <v>スクリーニング、アセスメント、モニタリング　スクリーニング、アセスメント、モニタリング（3回目）　実施日</v>
      </c>
      <c r="O596" s="33" t="str">
        <f t="shared" si="68"/>
        <v>削除</v>
      </c>
    </row>
    <row r="597" spans="1:15" ht="75" hidden="1">
      <c r="A597" s="56">
        <v>595</v>
      </c>
      <c r="B597" s="56" t="s">
        <v>1184</v>
      </c>
      <c r="C597" s="56">
        <v>56</v>
      </c>
      <c r="D597" s="33" t="s">
        <v>1267</v>
      </c>
      <c r="E597" s="134" t="s">
        <v>1268</v>
      </c>
      <c r="F597" s="56" t="str">
        <f>VLOOKUP($B597, '外部インタフェース一覧(計算用)'!$C:$G, 2, FALSE)</f>
        <v>old</v>
      </c>
      <c r="G597" s="56" t="str">
        <f>VLOOKUP($B597, '外部インタフェース一覧(計算用)'!$C:$G, 5, FALSE)</f>
        <v>ORAL_FUNCTION_IMPROVE_SERVICE_PLAN_2024_FORM_0220_2021</v>
      </c>
      <c r="H597" s="56" t="str">
        <f t="shared" si="63"/>
        <v>ORAL_FUNCTION_IMPROVE_SERVICE_PLAN_2024_FORM_0220_2021_screening_and_monitoring_record_staff_job_category_03_01_old</v>
      </c>
      <c r="I597" s="134" t="str">
        <f t="shared" si="64"/>
        <v>削除</v>
      </c>
      <c r="J597" s="56" t="str">
        <f t="shared" si="65"/>
        <v>名称変更</v>
      </c>
      <c r="K597" s="56" t="str">
        <f>IF($F597="old", INDEX('外部インタフェース一覧(計算用)'!$B$5:$C$60, MATCH(summary!$B597, '外部インタフェース一覧(計算用)'!$C$5:$C$60, 0), 1), $B597)</f>
        <v>口腔機能向上サービス管理情報</v>
      </c>
      <c r="L597" s="56">
        <f t="shared" si="69"/>
        <v>56</v>
      </c>
      <c r="M597" s="56" t="str">
        <f t="shared" si="66"/>
        <v>screening_and_monitoring_record_staff_job_category_03_01</v>
      </c>
      <c r="N597" s="33" t="str">
        <f t="shared" si="67"/>
        <v>スクリーニング、アセスメント、モニタリング　スクリーニング、アセスメント、モニタリング（3回目）　記入者　看護職員</v>
      </c>
      <c r="O597" s="33" t="str">
        <f t="shared" si="68"/>
        <v>削除</v>
      </c>
    </row>
    <row r="598" spans="1:15" ht="75" hidden="1">
      <c r="A598" s="56">
        <v>596</v>
      </c>
      <c r="B598" s="56" t="s">
        <v>1184</v>
      </c>
      <c r="C598" s="56">
        <v>57</v>
      </c>
      <c r="D598" s="33" t="s">
        <v>1269</v>
      </c>
      <c r="E598" s="134" t="s">
        <v>1270</v>
      </c>
      <c r="F598" s="56" t="str">
        <f>VLOOKUP($B598, '外部インタフェース一覧(計算用)'!$C:$G, 2, FALSE)</f>
        <v>old</v>
      </c>
      <c r="G598" s="56" t="str">
        <f>VLOOKUP($B598, '外部インタフェース一覧(計算用)'!$C:$G, 5, FALSE)</f>
        <v>ORAL_FUNCTION_IMPROVE_SERVICE_PLAN_2024_FORM_0220_2021</v>
      </c>
      <c r="H598" s="56" t="str">
        <f t="shared" si="63"/>
        <v>ORAL_FUNCTION_IMPROVE_SERVICE_PLAN_2024_FORM_0220_2021_screening_and_monitoring_record_staff_job_category_03_02_old</v>
      </c>
      <c r="I598" s="134" t="str">
        <f t="shared" si="64"/>
        <v>削除</v>
      </c>
      <c r="J598" s="56" t="str">
        <f t="shared" si="65"/>
        <v>名称変更</v>
      </c>
      <c r="K598" s="56" t="str">
        <f>IF($F598="old", INDEX('外部インタフェース一覧(計算用)'!$B$5:$C$60, MATCH(summary!$B598, '外部インタフェース一覧(計算用)'!$C$5:$C$60, 0), 1), $B598)</f>
        <v>口腔機能向上サービス管理情報</v>
      </c>
      <c r="L598" s="56">
        <f t="shared" si="69"/>
        <v>57</v>
      </c>
      <c r="M598" s="56" t="str">
        <f t="shared" si="66"/>
        <v>screening_and_monitoring_record_staff_job_category_03_02</v>
      </c>
      <c r="N598" s="33" t="str">
        <f t="shared" si="67"/>
        <v>スクリーニング、アセスメント、モニタリング　スクリーニング、アセスメント、モニタリング（3回目）　記入者　歯科衛生士</v>
      </c>
      <c r="O598" s="33" t="str">
        <f t="shared" si="68"/>
        <v>削除</v>
      </c>
    </row>
    <row r="599" spans="1:15" ht="75" hidden="1">
      <c r="A599" s="56">
        <v>597</v>
      </c>
      <c r="B599" s="56" t="s">
        <v>1184</v>
      </c>
      <c r="C599" s="56">
        <v>58</v>
      </c>
      <c r="D599" s="33" t="s">
        <v>1271</v>
      </c>
      <c r="E599" s="134" t="s">
        <v>1272</v>
      </c>
      <c r="F599" s="56" t="str">
        <f>VLOOKUP($B599, '外部インタフェース一覧(計算用)'!$C:$G, 2, FALSE)</f>
        <v>old</v>
      </c>
      <c r="G599" s="56" t="str">
        <f>VLOOKUP($B599, '外部インタフェース一覧(計算用)'!$C:$G, 5, FALSE)</f>
        <v>ORAL_FUNCTION_IMPROVE_SERVICE_PLAN_2024_FORM_0220_2021</v>
      </c>
      <c r="H599" s="56" t="str">
        <f t="shared" si="63"/>
        <v>ORAL_FUNCTION_IMPROVE_SERVICE_PLAN_2024_FORM_0220_2021_screening_and_monitoring_record_staff_job_category_03_03_old</v>
      </c>
      <c r="I599" s="134" t="str">
        <f t="shared" si="64"/>
        <v>削除</v>
      </c>
      <c r="J599" s="56" t="str">
        <f t="shared" si="65"/>
        <v>名称変更</v>
      </c>
      <c r="K599" s="56" t="str">
        <f>IF($F599="old", INDEX('外部インタフェース一覧(計算用)'!$B$5:$C$60, MATCH(summary!$B599, '外部インタフェース一覧(計算用)'!$C$5:$C$60, 0), 1), $B599)</f>
        <v>口腔機能向上サービス管理情報</v>
      </c>
      <c r="L599" s="56">
        <f t="shared" si="69"/>
        <v>58</v>
      </c>
      <c r="M599" s="56" t="str">
        <f t="shared" si="66"/>
        <v>screening_and_monitoring_record_staff_job_category_03_03</v>
      </c>
      <c r="N599" s="33" t="str">
        <f t="shared" si="67"/>
        <v>スクリーニング、アセスメント、モニタリング　スクリーニング、アセスメント、モニタリング（3回目）　記入者　言語聴覚士</v>
      </c>
      <c r="O599" s="33" t="str">
        <f t="shared" si="68"/>
        <v>削除</v>
      </c>
    </row>
    <row r="600" spans="1:15" ht="75" hidden="1">
      <c r="A600" s="56">
        <v>598</v>
      </c>
      <c r="B600" s="56" t="s">
        <v>1184</v>
      </c>
      <c r="C600" s="56">
        <v>59</v>
      </c>
      <c r="D600" s="33" t="s">
        <v>1273</v>
      </c>
      <c r="E600" s="134" t="s">
        <v>1274</v>
      </c>
      <c r="F600" s="56" t="str">
        <f>VLOOKUP($B600, '外部インタフェース一覧(計算用)'!$C:$G, 2, FALSE)</f>
        <v>old</v>
      </c>
      <c r="G600" s="56" t="str">
        <f>VLOOKUP($B600, '外部インタフェース一覧(計算用)'!$C:$G, 5, FALSE)</f>
        <v>ORAL_FUNCTION_IMPROVE_SERVICE_PLAN_2024_FORM_0220_2021</v>
      </c>
      <c r="H600" s="56" t="str">
        <f t="shared" si="63"/>
        <v>ORAL_FUNCTION_IMPROVE_SERVICE_PLAN_2024_FORM_0220_2021_screening_and_monitoring_record_staff_name_03_old</v>
      </c>
      <c r="I600" s="134" t="str">
        <f t="shared" si="64"/>
        <v>削除</v>
      </c>
      <c r="J600" s="56" t="str">
        <f t="shared" si="65"/>
        <v>名称変更</v>
      </c>
      <c r="K600" s="56" t="str">
        <f>IF($F600="old", INDEX('外部インタフェース一覧(計算用)'!$B$5:$C$60, MATCH(summary!$B600, '外部インタフェース一覧(計算用)'!$C$5:$C$60, 0), 1), $B600)</f>
        <v>口腔機能向上サービス管理情報</v>
      </c>
      <c r="L600" s="56">
        <f t="shared" si="69"/>
        <v>59</v>
      </c>
      <c r="M600" s="56" t="str">
        <f t="shared" si="66"/>
        <v>screening_and_monitoring_record_staff_name_03</v>
      </c>
      <c r="N600" s="33" t="str">
        <f t="shared" si="67"/>
        <v>スクリーニング、アセスメント、モニタリング　スクリーニング、アセスメント、モニタリング（3回目）　記入者　記入者名</v>
      </c>
      <c r="O600" s="33" t="str">
        <f t="shared" si="68"/>
        <v>削除</v>
      </c>
    </row>
    <row r="601" spans="1:15" ht="75" hidden="1">
      <c r="A601" s="56">
        <v>599</v>
      </c>
      <c r="B601" s="56" t="s">
        <v>1184</v>
      </c>
      <c r="C601" s="56">
        <v>60</v>
      </c>
      <c r="D601" s="33" t="s">
        <v>1275</v>
      </c>
      <c r="E601" s="134" t="s">
        <v>1276</v>
      </c>
      <c r="F601" s="56" t="str">
        <f>VLOOKUP($B601, '外部インタフェース一覧(計算用)'!$C:$G, 2, FALSE)</f>
        <v>old</v>
      </c>
      <c r="G601" s="56" t="str">
        <f>VLOOKUP($B601, '外部インタフェース一覧(計算用)'!$C:$G, 5, FALSE)</f>
        <v>ORAL_FUNCTION_IMPROVE_SERVICE_PLAN_2024_FORM_0220_2021</v>
      </c>
      <c r="H601" s="56" t="str">
        <f t="shared" si="63"/>
        <v>ORAL_FUNCTION_IMPROVE_SERVICE_PLAN_2024_FORM_0220_2021_problem_bad_breath_03_old</v>
      </c>
      <c r="I601" s="134" t="str">
        <f t="shared" si="64"/>
        <v>削除</v>
      </c>
      <c r="J601" s="56" t="str">
        <f t="shared" si="65"/>
        <v>名称変更</v>
      </c>
      <c r="K601" s="56" t="str">
        <f>IF($F601="old", INDEX('外部インタフェース一覧(計算用)'!$B$5:$C$60, MATCH(summary!$B601, '外部インタフェース一覧(計算用)'!$C$5:$C$60, 0), 1), $B601)</f>
        <v>口腔機能向上サービス管理情報</v>
      </c>
      <c r="L601" s="56">
        <f t="shared" si="69"/>
        <v>60</v>
      </c>
      <c r="M601" s="56" t="str">
        <f t="shared" si="66"/>
        <v>problem_bad_breath_03</v>
      </c>
      <c r="N601" s="33" t="str">
        <f t="shared" si="67"/>
        <v>スクリーニング、アセスメント、モニタリング　スクリーニング、アセスメント、モニタリング（3回目）　口腔衛生状態　口臭</v>
      </c>
      <c r="O601" s="33" t="str">
        <f t="shared" si="68"/>
        <v>削除</v>
      </c>
    </row>
    <row r="602" spans="1:15" ht="75" hidden="1">
      <c r="A602" s="56">
        <v>600</v>
      </c>
      <c r="B602" s="56" t="s">
        <v>1184</v>
      </c>
      <c r="C602" s="56">
        <v>61</v>
      </c>
      <c r="D602" s="33" t="s">
        <v>1277</v>
      </c>
      <c r="E602" s="134" t="s">
        <v>1278</v>
      </c>
      <c r="F602" s="56" t="str">
        <f>VLOOKUP($B602, '外部インタフェース一覧(計算用)'!$C:$G, 2, FALSE)</f>
        <v>old</v>
      </c>
      <c r="G602" s="56" t="str">
        <f>VLOOKUP($B602, '外部インタフェース一覧(計算用)'!$C:$G, 5, FALSE)</f>
        <v>ORAL_FUNCTION_IMPROVE_SERVICE_PLAN_2024_FORM_0220_2021</v>
      </c>
      <c r="H602" s="56" t="str">
        <f t="shared" si="63"/>
        <v>ORAL_FUNCTION_IMPROVE_SERVICE_PLAN_2024_FORM_0220_2021_teeth_staining_03_old</v>
      </c>
      <c r="I602" s="134" t="str">
        <f t="shared" si="64"/>
        <v>削除</v>
      </c>
      <c r="J602" s="56" t="str">
        <f t="shared" si="65"/>
        <v>名称変更</v>
      </c>
      <c r="K602" s="56" t="str">
        <f>IF($F602="old", INDEX('外部インタフェース一覧(計算用)'!$B$5:$C$60, MATCH(summary!$B602, '外部インタフェース一覧(計算用)'!$C$5:$C$60, 0), 1), $B602)</f>
        <v>口腔機能向上サービス管理情報</v>
      </c>
      <c r="L602" s="56">
        <f t="shared" si="69"/>
        <v>61</v>
      </c>
      <c r="M602" s="56" t="str">
        <f t="shared" si="66"/>
        <v>teeth_staining_03</v>
      </c>
      <c r="N602" s="33" t="str">
        <f t="shared" si="67"/>
        <v>スクリーニング、アセスメント、モニタリング　スクリーニング、アセスメント、モニタリング（3回目）　口腔衛生状態　歯の汚れ</v>
      </c>
      <c r="O602" s="33" t="str">
        <f t="shared" si="68"/>
        <v>削除</v>
      </c>
    </row>
    <row r="603" spans="1:15" ht="75" hidden="1">
      <c r="A603" s="56">
        <v>601</v>
      </c>
      <c r="B603" s="56" t="s">
        <v>1184</v>
      </c>
      <c r="C603" s="56">
        <v>62</v>
      </c>
      <c r="D603" s="33" t="s">
        <v>1279</v>
      </c>
      <c r="E603" s="134" t="s">
        <v>1280</v>
      </c>
      <c r="F603" s="56" t="str">
        <f>VLOOKUP($B603, '外部インタフェース一覧(計算用)'!$C:$G, 2, FALSE)</f>
        <v>old</v>
      </c>
      <c r="G603" s="56" t="str">
        <f>VLOOKUP($B603, '外部インタフェース一覧(計算用)'!$C:$G, 5, FALSE)</f>
        <v>ORAL_FUNCTION_IMPROVE_SERVICE_PLAN_2024_FORM_0220_2021</v>
      </c>
      <c r="H603" s="56" t="str">
        <f t="shared" si="63"/>
        <v>ORAL_FUNCTION_IMPROVE_SERVICE_PLAN_2024_FORM_0220_2021_denture_staining_03_old</v>
      </c>
      <c r="I603" s="134" t="str">
        <f t="shared" si="64"/>
        <v>削除</v>
      </c>
      <c r="J603" s="56" t="str">
        <f t="shared" si="65"/>
        <v>名称変更</v>
      </c>
      <c r="K603" s="56" t="str">
        <f>IF($F603="old", INDEX('外部インタフェース一覧(計算用)'!$B$5:$C$60, MATCH(summary!$B603, '外部インタフェース一覧(計算用)'!$C$5:$C$60, 0), 1), $B603)</f>
        <v>口腔機能向上サービス管理情報</v>
      </c>
      <c r="L603" s="56">
        <f t="shared" si="69"/>
        <v>62</v>
      </c>
      <c r="M603" s="56" t="str">
        <f t="shared" si="66"/>
        <v>denture_staining_03</v>
      </c>
      <c r="N603" s="33" t="str">
        <f t="shared" si="67"/>
        <v>スクリーニング、アセスメント、モニタリング　スクリーニング、アセスメント、モニタリング（3回目）　口腔衛生状態　義歯の汚れ</v>
      </c>
      <c r="O603" s="33" t="str">
        <f t="shared" si="68"/>
        <v>削除</v>
      </c>
    </row>
    <row r="604" spans="1:15" ht="75" hidden="1">
      <c r="A604" s="56">
        <v>602</v>
      </c>
      <c r="B604" s="56" t="s">
        <v>1184</v>
      </c>
      <c r="C604" s="56">
        <v>63</v>
      </c>
      <c r="D604" s="33" t="s">
        <v>1281</v>
      </c>
      <c r="E604" s="134" t="s">
        <v>1282</v>
      </c>
      <c r="F604" s="56" t="str">
        <f>VLOOKUP($B604, '外部インタフェース一覧(計算用)'!$C:$G, 2, FALSE)</f>
        <v>old</v>
      </c>
      <c r="G604" s="56" t="str">
        <f>VLOOKUP($B604, '外部インタフェース一覧(計算用)'!$C:$G, 5, FALSE)</f>
        <v>ORAL_FUNCTION_IMPROVE_SERVICE_PLAN_2024_FORM_0220_2021</v>
      </c>
      <c r="H604" s="56" t="str">
        <f t="shared" si="63"/>
        <v>ORAL_FUNCTION_IMPROVE_SERVICE_PLAN_2024_FORM_0220_2021_coating_tongue_03_old</v>
      </c>
      <c r="I604" s="134" t="str">
        <f t="shared" si="64"/>
        <v>削除</v>
      </c>
      <c r="J604" s="56" t="str">
        <f t="shared" si="65"/>
        <v>名称変更</v>
      </c>
      <c r="K604" s="56" t="str">
        <f>IF($F604="old", INDEX('外部インタフェース一覧(計算用)'!$B$5:$C$60, MATCH(summary!$B604, '外部インタフェース一覧(計算用)'!$C$5:$C$60, 0), 1), $B604)</f>
        <v>口腔機能向上サービス管理情報</v>
      </c>
      <c r="L604" s="56">
        <f t="shared" si="69"/>
        <v>63</v>
      </c>
      <c r="M604" s="56" t="str">
        <f t="shared" si="66"/>
        <v>coating_tongue_03</v>
      </c>
      <c r="N604" s="33" t="str">
        <f t="shared" si="67"/>
        <v>スクリーニング、アセスメント、モニタリング　スクリーニング、アセスメント、モニタリング（3回目）　口腔衛生状態　舌苔</v>
      </c>
      <c r="O604" s="33" t="str">
        <f t="shared" si="68"/>
        <v>削除</v>
      </c>
    </row>
    <row r="605" spans="1:15" ht="75" hidden="1">
      <c r="A605" s="56">
        <v>603</v>
      </c>
      <c r="B605" s="56" t="s">
        <v>1184</v>
      </c>
      <c r="C605" s="56">
        <v>64</v>
      </c>
      <c r="D605" s="33" t="s">
        <v>1283</v>
      </c>
      <c r="E605" s="134" t="s">
        <v>1284</v>
      </c>
      <c r="F605" s="56" t="str">
        <f>VLOOKUP($B605, '外部インタフェース一覧(計算用)'!$C:$G, 2, FALSE)</f>
        <v>old</v>
      </c>
      <c r="G605" s="56" t="str">
        <f>VLOOKUP($B605, '外部インタフェース一覧(計算用)'!$C:$G, 5, FALSE)</f>
        <v>ORAL_FUNCTION_IMPROVE_SERVICE_PLAN_2024_FORM_0220_2021</v>
      </c>
      <c r="H605" s="56" t="str">
        <f t="shared" si="63"/>
        <v>ORAL_FUNCTION_IMPROVE_SERVICE_PLAN_2024_FORM_0220_2021_problem_spill_food_03_old</v>
      </c>
      <c r="I605" s="134" t="str">
        <f t="shared" si="64"/>
        <v>削除</v>
      </c>
      <c r="J605" s="56" t="str">
        <f t="shared" si="65"/>
        <v>名称変更</v>
      </c>
      <c r="K605" s="56" t="str">
        <f>IF($F605="old", INDEX('外部インタフェース一覧(計算用)'!$B$5:$C$60, MATCH(summary!$B605, '外部インタフェース一覧(計算用)'!$C$5:$C$60, 0), 1), $B605)</f>
        <v>口腔機能向上サービス管理情報</v>
      </c>
      <c r="L605" s="56">
        <f t="shared" si="69"/>
        <v>64</v>
      </c>
      <c r="M605" s="56" t="str">
        <f t="shared" si="66"/>
        <v>problem_spill_food_03</v>
      </c>
      <c r="N605" s="33" t="str">
        <f t="shared" si="67"/>
        <v>スクリーニング、アセスメント、モニタリング　スクリーニング、アセスメント、モニタリング（3回目）　口腔機能　食べこぼし</v>
      </c>
      <c r="O605" s="33" t="str">
        <f t="shared" si="68"/>
        <v>削除</v>
      </c>
    </row>
    <row r="606" spans="1:15" ht="75" hidden="1">
      <c r="A606" s="56">
        <v>604</v>
      </c>
      <c r="B606" s="56" t="s">
        <v>1184</v>
      </c>
      <c r="C606" s="56">
        <v>65</v>
      </c>
      <c r="D606" s="33" t="s">
        <v>1285</v>
      </c>
      <c r="E606" s="134" t="s">
        <v>1286</v>
      </c>
      <c r="F606" s="56" t="str">
        <f>VLOOKUP($B606, '外部インタフェース一覧(計算用)'!$C:$G, 2, FALSE)</f>
        <v>old</v>
      </c>
      <c r="G606" s="56" t="str">
        <f>VLOOKUP($B606, '外部インタフェース一覧(計算用)'!$C:$G, 5, FALSE)</f>
        <v>ORAL_FUNCTION_IMPROVE_SERVICE_PLAN_2024_FORM_0220_2021</v>
      </c>
      <c r="H606" s="56" t="str">
        <f t="shared" si="63"/>
        <v>ORAL_FUNCTION_IMPROVE_SERVICE_PLAN_2024_FORM_0220_2021_move_tongue_03_old</v>
      </c>
      <c r="I606" s="134" t="str">
        <f t="shared" si="64"/>
        <v>削除</v>
      </c>
      <c r="J606" s="56" t="str">
        <f t="shared" si="65"/>
        <v>名称変更</v>
      </c>
      <c r="K606" s="56" t="str">
        <f>IF($F606="old", INDEX('外部インタフェース一覧(計算用)'!$B$5:$C$60, MATCH(summary!$B606, '外部インタフェース一覧(計算用)'!$C$5:$C$60, 0), 1), $B606)</f>
        <v>口腔機能向上サービス管理情報</v>
      </c>
      <c r="L606" s="56">
        <f t="shared" si="69"/>
        <v>65</v>
      </c>
      <c r="M606" s="56" t="str">
        <f t="shared" si="66"/>
        <v>move_tongue_03</v>
      </c>
      <c r="N606" s="33" t="str">
        <f t="shared" si="67"/>
        <v>スクリーニング、アセスメント、モニタリング　スクリーニング、アセスメント、モニタリング（3回目）　口腔機能　舌の動きが悪い</v>
      </c>
      <c r="O606" s="33" t="str">
        <f t="shared" si="68"/>
        <v>削除</v>
      </c>
    </row>
    <row r="607" spans="1:15" ht="75" hidden="1">
      <c r="A607" s="56">
        <v>605</v>
      </c>
      <c r="B607" s="56" t="s">
        <v>1184</v>
      </c>
      <c r="C607" s="56">
        <v>66</v>
      </c>
      <c r="D607" s="33" t="s">
        <v>1287</v>
      </c>
      <c r="E607" s="134" t="s">
        <v>1288</v>
      </c>
      <c r="F607" s="56" t="str">
        <f>VLOOKUP($B607, '外部インタフェース一覧(計算用)'!$C:$G, 2, FALSE)</f>
        <v>old</v>
      </c>
      <c r="G607" s="56" t="str">
        <f>VLOOKUP($B607, '外部インタフェース一覧(計算用)'!$C:$G, 5, FALSE)</f>
        <v>ORAL_FUNCTION_IMPROVE_SERVICE_PLAN_2024_FORM_0220_2021</v>
      </c>
      <c r="H607" s="56" t="str">
        <f t="shared" si="63"/>
        <v>ORAL_FUNCTION_IMPROVE_SERVICE_PLAN_2024_FORM_0220_2021_choke_03_old</v>
      </c>
      <c r="I607" s="134" t="str">
        <f t="shared" si="64"/>
        <v>削除</v>
      </c>
      <c r="J607" s="56" t="str">
        <f t="shared" si="65"/>
        <v>名称変更</v>
      </c>
      <c r="K607" s="56" t="str">
        <f>IF($F607="old", INDEX('外部インタフェース一覧(計算用)'!$B$5:$C$60, MATCH(summary!$B607, '外部インタフェース一覧(計算用)'!$C$5:$C$60, 0), 1), $B607)</f>
        <v>口腔機能向上サービス管理情報</v>
      </c>
      <c r="L607" s="56">
        <f t="shared" si="69"/>
        <v>66</v>
      </c>
      <c r="M607" s="56" t="str">
        <f t="shared" si="66"/>
        <v>choke_03</v>
      </c>
      <c r="N607" s="33" t="str">
        <f t="shared" si="67"/>
        <v>スクリーニング、アセスメント、モニタリング　スクリーニング、アセスメント、モニタリング（3回目）　口腔機能　むせ</v>
      </c>
      <c r="O607" s="33" t="str">
        <f t="shared" si="68"/>
        <v>削除</v>
      </c>
    </row>
    <row r="608" spans="1:15" ht="75" hidden="1">
      <c r="A608" s="56">
        <v>606</v>
      </c>
      <c r="B608" s="56" t="s">
        <v>1184</v>
      </c>
      <c r="C608" s="56">
        <v>67</v>
      </c>
      <c r="D608" s="33" t="s">
        <v>1289</v>
      </c>
      <c r="E608" s="134" t="s">
        <v>1290</v>
      </c>
      <c r="F608" s="56" t="str">
        <f>VLOOKUP($B608, '外部インタフェース一覧(計算用)'!$C:$G, 2, FALSE)</f>
        <v>old</v>
      </c>
      <c r="G608" s="56" t="str">
        <f>VLOOKUP($B608, '外部インタフェース一覧(計算用)'!$C:$G, 5, FALSE)</f>
        <v>ORAL_FUNCTION_IMPROVE_SERVICE_PLAN_2024_FORM_0220_2021</v>
      </c>
      <c r="H608" s="56" t="str">
        <f t="shared" si="63"/>
        <v>ORAL_FUNCTION_IMPROVE_SERVICE_PLAN_2024_FORM_0220_2021_phlegm_03_old</v>
      </c>
      <c r="I608" s="134" t="str">
        <f t="shared" si="64"/>
        <v>削除</v>
      </c>
      <c r="J608" s="56" t="str">
        <f t="shared" si="65"/>
        <v>名称変更</v>
      </c>
      <c r="K608" s="56" t="str">
        <f>IF($F608="old", INDEX('外部インタフェース一覧(計算用)'!$B$5:$C$60, MATCH(summary!$B608, '外部インタフェース一覧(計算用)'!$C$5:$C$60, 0), 1), $B608)</f>
        <v>口腔機能向上サービス管理情報</v>
      </c>
      <c r="L608" s="56">
        <f t="shared" si="69"/>
        <v>67</v>
      </c>
      <c r="M608" s="56" t="str">
        <f t="shared" si="66"/>
        <v>phlegm_03</v>
      </c>
      <c r="N608" s="33" t="str">
        <f t="shared" si="67"/>
        <v>スクリーニング、アセスメント、モニタリング　スクリーニング、アセスメント、モニタリング（3回目）　口腔機能　痰がらみ</v>
      </c>
      <c r="O608" s="33" t="str">
        <f t="shared" si="68"/>
        <v>削除</v>
      </c>
    </row>
    <row r="609" spans="1:15" ht="75" hidden="1">
      <c r="A609" s="56">
        <v>607</v>
      </c>
      <c r="B609" s="56" t="s">
        <v>1184</v>
      </c>
      <c r="C609" s="56">
        <v>68</v>
      </c>
      <c r="D609" s="33" t="s">
        <v>1291</v>
      </c>
      <c r="E609" s="134" t="s">
        <v>1292</v>
      </c>
      <c r="F609" s="56" t="str">
        <f>VLOOKUP($B609, '外部インタフェース一覧(計算用)'!$C:$G, 2, FALSE)</f>
        <v>old</v>
      </c>
      <c r="G609" s="56" t="str">
        <f>VLOOKUP($B609, '外部インタフェース一覧(計算用)'!$C:$G, 5, FALSE)</f>
        <v>ORAL_FUNCTION_IMPROVE_SERVICE_PLAN_2024_FORM_0220_2021</v>
      </c>
      <c r="H609" s="56" t="str">
        <f t="shared" si="63"/>
        <v>ORAL_FUNCTION_IMPROVE_SERVICE_PLAN_2024_FORM_0220_2021_dryness_of_mouth_03_old</v>
      </c>
      <c r="I609" s="134" t="str">
        <f t="shared" si="64"/>
        <v>削除</v>
      </c>
      <c r="J609" s="56" t="str">
        <f t="shared" si="65"/>
        <v>名称変更</v>
      </c>
      <c r="K609" s="56" t="str">
        <f>IF($F609="old", INDEX('外部インタフェース一覧(計算用)'!$B$5:$C$60, MATCH(summary!$B609, '外部インタフェース一覧(計算用)'!$C$5:$C$60, 0), 1), $B609)</f>
        <v>口腔機能向上サービス管理情報</v>
      </c>
      <c r="L609" s="56">
        <f t="shared" si="69"/>
        <v>68</v>
      </c>
      <c r="M609" s="56" t="str">
        <f t="shared" si="66"/>
        <v>dryness_of_mouth_03</v>
      </c>
      <c r="N609" s="33" t="str">
        <f t="shared" si="67"/>
        <v>スクリーニング、アセスメント、モニタリング　スクリーニング、アセスメント、モニタリング（3回目）　口腔機能　口腔乾燥</v>
      </c>
      <c r="O609" s="33" t="str">
        <f t="shared" si="68"/>
        <v>削除</v>
      </c>
    </row>
    <row r="610" spans="1:15" ht="112.5" hidden="1">
      <c r="A610" s="56">
        <v>608</v>
      </c>
      <c r="B610" s="56" t="s">
        <v>1184</v>
      </c>
      <c r="C610" s="56">
        <v>69</v>
      </c>
      <c r="D610" s="33" t="s">
        <v>1293</v>
      </c>
      <c r="E610" s="134" t="s">
        <v>1294</v>
      </c>
      <c r="F610" s="56" t="str">
        <f>VLOOKUP($B610, '外部インタフェース一覧(計算用)'!$C:$G, 2, FALSE)</f>
        <v>old</v>
      </c>
      <c r="G610" s="56" t="str">
        <f>VLOOKUP($B610, '外部インタフェース一覧(計算用)'!$C:$G, 5, FALSE)</f>
        <v>ORAL_FUNCTION_IMPROVE_SERVICE_PLAN_2024_FORM_0220_2021</v>
      </c>
      <c r="H610" s="56" t="str">
        <f t="shared" si="63"/>
        <v>ORAL_FUNCTION_IMPROVE_SERVICE_PLAN_2024_FORM_0220_2021_is_possibility_of_tooth_denture_03_old</v>
      </c>
      <c r="I610" s="134" t="str">
        <f t="shared" si="64"/>
        <v>削除</v>
      </c>
      <c r="J610" s="56" t="str">
        <f t="shared" si="65"/>
        <v>名称変更</v>
      </c>
      <c r="K610" s="56" t="str">
        <f>IF($F610="old", INDEX('外部インタフェース一覧(計算用)'!$B$5:$C$60, MATCH(summary!$B610, '外部インタフェース一覧(計算用)'!$C$5:$C$60, 0), 1), $B610)</f>
        <v>口腔機能向上サービス管理情報</v>
      </c>
      <c r="L610" s="56">
        <f t="shared" si="69"/>
        <v>69</v>
      </c>
      <c r="M610" s="56" t="str">
        <f t="shared" si="66"/>
        <v>is_possibility_of_tooth_denture_03</v>
      </c>
      <c r="N610" s="33" t="str">
        <f t="shared" si="67"/>
        <v>スクリーニング、アセスメント、モニタリング　スクリーニング、アセスメント、モニタリング（3回目）　特記事項　歯（う蝕、修復物脱離等）、義歯（義歯不適合等）、歯周病、口腔粘膜（潰瘍等）の疾患の可能性</v>
      </c>
      <c r="O610" s="33" t="str">
        <f t="shared" si="68"/>
        <v>削除</v>
      </c>
    </row>
    <row r="611" spans="1:15" ht="93.75" hidden="1">
      <c r="A611" s="56">
        <v>609</v>
      </c>
      <c r="B611" s="56" t="s">
        <v>1184</v>
      </c>
      <c r="C611" s="56">
        <v>70</v>
      </c>
      <c r="D611" s="33" t="s">
        <v>1295</v>
      </c>
      <c r="E611" s="134" t="s">
        <v>1296</v>
      </c>
      <c r="F611" s="56" t="str">
        <f>VLOOKUP($B611, '外部インタフェース一覧(計算用)'!$C:$G, 2, FALSE)</f>
        <v>old</v>
      </c>
      <c r="G611" s="56" t="str">
        <f>VLOOKUP($B611, '外部インタフェース一覧(計算用)'!$C:$G, 5, FALSE)</f>
        <v>ORAL_FUNCTION_IMPROVE_SERVICE_PLAN_2024_FORM_0220_2021</v>
      </c>
      <c r="H611" s="56" t="str">
        <f t="shared" si="63"/>
        <v>ORAL_FUNCTION_IMPROVE_SERVICE_PLAN_2024_FORM_0220_2021_is_diseases_related_to_voice_language_function_03_old</v>
      </c>
      <c r="I611" s="134" t="str">
        <f t="shared" si="64"/>
        <v>削除</v>
      </c>
      <c r="J611" s="56" t="str">
        <f t="shared" si="65"/>
        <v>名称変更</v>
      </c>
      <c r="K611" s="56" t="str">
        <f>IF($F611="old", INDEX('外部インタフェース一覧(計算用)'!$B$5:$C$60, MATCH(summary!$B611, '外部インタフェース一覧(計算用)'!$C$5:$C$60, 0), 1), $B611)</f>
        <v>口腔機能向上サービス管理情報</v>
      </c>
      <c r="L611" s="56">
        <f t="shared" si="69"/>
        <v>70</v>
      </c>
      <c r="M611" s="56" t="str">
        <f t="shared" si="66"/>
        <v>is_diseases_related_to_voice_language_function_03</v>
      </c>
      <c r="N611" s="33" t="str">
        <f t="shared" si="67"/>
        <v>スクリーニング、アセスメント、モニタリング　スクリーニング、アセスメント、モニタリング（3回目）　特記事項　音声・言語機能に関する疾患の可能性</v>
      </c>
      <c r="O611" s="33" t="str">
        <f t="shared" si="68"/>
        <v>削除</v>
      </c>
    </row>
    <row r="612" spans="1:15" ht="75" hidden="1">
      <c r="A612" s="56">
        <v>610</v>
      </c>
      <c r="B612" s="56" t="s">
        <v>1184</v>
      </c>
      <c r="C612" s="56">
        <v>71</v>
      </c>
      <c r="D612" s="33" t="s">
        <v>1297</v>
      </c>
      <c r="E612" s="134" t="s">
        <v>1298</v>
      </c>
      <c r="F612" s="56" t="str">
        <f>VLOOKUP($B612, '外部インタフェース一覧(計算用)'!$C:$G, 2, FALSE)</f>
        <v>old</v>
      </c>
      <c r="G612" s="56" t="str">
        <f>VLOOKUP($B612, '外部インタフェース一覧(計算用)'!$C:$G, 5, FALSE)</f>
        <v>ORAL_FUNCTION_IMPROVE_SERVICE_PLAN_2024_FORM_0220_2021</v>
      </c>
      <c r="H612" s="56" t="str">
        <f t="shared" si="63"/>
        <v>ORAL_FUNCTION_IMPROVE_SERVICE_PLAN_2024_FORM_0220_2021_is_other_diseases_03_old</v>
      </c>
      <c r="I612" s="134" t="str">
        <f t="shared" si="64"/>
        <v>削除</v>
      </c>
      <c r="J612" s="56" t="str">
        <f t="shared" si="65"/>
        <v>名称変更</v>
      </c>
      <c r="K612" s="56" t="str">
        <f>IF($F612="old", INDEX('外部インタフェース一覧(計算用)'!$B$5:$C$60, MATCH(summary!$B612, '外部インタフェース一覧(計算用)'!$C$5:$C$60, 0), 1), $B612)</f>
        <v>口腔機能向上サービス管理情報</v>
      </c>
      <c r="L612" s="56">
        <f t="shared" si="69"/>
        <v>71</v>
      </c>
      <c r="M612" s="56" t="str">
        <f t="shared" si="66"/>
        <v>is_other_diseases_03</v>
      </c>
      <c r="N612" s="33" t="str">
        <f t="shared" si="67"/>
        <v>スクリーニング、アセスメント、モニタリング　スクリーニング、アセスメント、モニタリング（3回目）　特記事項　その他の疾患の可能性</v>
      </c>
      <c r="O612" s="33" t="str">
        <f t="shared" si="68"/>
        <v>削除</v>
      </c>
    </row>
    <row r="613" spans="1:15" ht="93.75" hidden="1">
      <c r="A613" s="56">
        <v>611</v>
      </c>
      <c r="B613" s="56" t="s">
        <v>1184</v>
      </c>
      <c r="C613" s="56">
        <v>72</v>
      </c>
      <c r="D613" s="33" t="s">
        <v>1299</v>
      </c>
      <c r="E613" s="134" t="s">
        <v>1300</v>
      </c>
      <c r="F613" s="56" t="str">
        <f>VLOOKUP($B613, '外部インタフェース一覧(計算用)'!$C:$G, 2, FALSE)</f>
        <v>old</v>
      </c>
      <c r="G613" s="56" t="str">
        <f>VLOOKUP($B613, '外部インタフェース一覧(計算用)'!$C:$G, 5, FALSE)</f>
        <v>ORAL_FUNCTION_IMPROVE_SERVICE_PLAN_2024_FORM_0220_2021</v>
      </c>
      <c r="H613" s="56" t="str">
        <f t="shared" si="63"/>
        <v>ORAL_FUNCTION_IMPROVE_SERVICE_PLAN_2024_FORM_0220_2021_other_diseases_contents_03_old</v>
      </c>
      <c r="I613" s="134" t="str">
        <f t="shared" si="64"/>
        <v>削除</v>
      </c>
      <c r="J613" s="56" t="str">
        <f t="shared" si="65"/>
        <v>名称変更</v>
      </c>
      <c r="K613" s="56" t="str">
        <f>IF($F613="old", INDEX('外部インタフェース一覧(計算用)'!$B$5:$C$60, MATCH(summary!$B613, '外部インタフェース一覧(計算用)'!$C$5:$C$60, 0), 1), $B613)</f>
        <v>口腔機能向上サービス管理情報</v>
      </c>
      <c r="L613" s="56">
        <f t="shared" si="69"/>
        <v>72</v>
      </c>
      <c r="M613" s="56" t="str">
        <f t="shared" si="66"/>
        <v>other_diseases_contents_03</v>
      </c>
      <c r="N613" s="33" t="str">
        <f t="shared" si="67"/>
        <v>スクリーニング、アセスメント、モニタリング　スクリーニング、アセスメント、モニタリング（3回目）　特記事項　その他の疾患の可能性（具体的に）</v>
      </c>
      <c r="O613" s="33" t="str">
        <f t="shared" si="68"/>
        <v>削除</v>
      </c>
    </row>
    <row r="614" spans="1:15" hidden="1">
      <c r="A614" s="56">
        <v>612</v>
      </c>
      <c r="B614" s="56" t="s">
        <v>1184</v>
      </c>
      <c r="C614" s="56">
        <v>73</v>
      </c>
      <c r="D614" s="33" t="s">
        <v>1301</v>
      </c>
      <c r="E614" s="134" t="s">
        <v>1302</v>
      </c>
      <c r="F614" s="56" t="str">
        <f>VLOOKUP($B614, '外部インタフェース一覧(計算用)'!$C:$G, 2, FALSE)</f>
        <v>old</v>
      </c>
      <c r="G614" s="56" t="str">
        <f>VLOOKUP($B614, '外部インタフェース一覧(計算用)'!$C:$G, 5, FALSE)</f>
        <v>ORAL_FUNCTION_IMPROVE_SERVICE_PLAN_2024_FORM_0220_2021</v>
      </c>
      <c r="H614" s="56" t="str">
        <f t="shared" si="63"/>
        <v>ORAL_FUNCTION_IMPROVE_SERVICE_PLAN_2024_FORM_0220_2021_plan_create_date_old</v>
      </c>
      <c r="I614" s="134" t="str">
        <f t="shared" si="64"/>
        <v>口腔機能改善管理計画　作成日</v>
      </c>
      <c r="J614" s="56" t="str">
        <f t="shared" si="65"/>
        <v>一致</v>
      </c>
      <c r="K614" s="56" t="str">
        <f>IF($F614="old", INDEX('外部インタフェース一覧(計算用)'!$B$5:$C$60, MATCH(summary!$B614, '外部インタフェース一覧(計算用)'!$C$5:$C$60, 0), 1), $B614)</f>
        <v>口腔機能向上サービス管理情報</v>
      </c>
      <c r="L614" s="56">
        <f t="shared" si="69"/>
        <v>73</v>
      </c>
      <c r="M614" s="56" t="str">
        <f t="shared" si="66"/>
        <v>plan_create_date</v>
      </c>
      <c r="N614" s="33" t="str">
        <f t="shared" si="67"/>
        <v>口腔機能改善管理計画　作成日</v>
      </c>
      <c r="O614" s="33" t="str">
        <f t="shared" si="68"/>
        <v>口腔機能改善管理計画　作成日</v>
      </c>
    </row>
    <row r="615" spans="1:15" ht="37.5" hidden="1">
      <c r="A615" s="56">
        <v>613</v>
      </c>
      <c r="B615" s="56" t="s">
        <v>1184</v>
      </c>
      <c r="C615" s="56">
        <v>74</v>
      </c>
      <c r="D615" s="33" t="s">
        <v>1303</v>
      </c>
      <c r="E615" s="134" t="s">
        <v>1304</v>
      </c>
      <c r="F615" s="56" t="str">
        <f>VLOOKUP($B615, '外部インタフェース一覧(計算用)'!$C:$G, 2, FALSE)</f>
        <v>old</v>
      </c>
      <c r="G615" s="56" t="str">
        <f>VLOOKUP($B615, '外部インタフェース一覧(計算用)'!$C:$G, 5, FALSE)</f>
        <v>ORAL_FUNCTION_IMPROVE_SERVICE_PLAN_2024_FORM_0220_2021</v>
      </c>
      <c r="H615" s="56" t="str">
        <f t="shared" si="63"/>
        <v>ORAL_FUNCTION_IMPROVE_SERVICE_PLAN_2024_FORM_0220_2021_planner_01_old</v>
      </c>
      <c r="I615" s="134" t="str">
        <f t="shared" si="64"/>
        <v>口腔機能改善管理計画　計画立案者　歯科衛生士</v>
      </c>
      <c r="J615" s="56" t="str">
        <f t="shared" si="65"/>
        <v>名称変更</v>
      </c>
      <c r="K615" s="56" t="str">
        <f>IF($F615="old", INDEX('外部インタフェース一覧(計算用)'!$B$5:$C$60, MATCH(summary!$B615, '外部インタフェース一覧(計算用)'!$C$5:$C$60, 0), 1), $B615)</f>
        <v>口腔機能向上サービス管理情報</v>
      </c>
      <c r="L615" s="56">
        <f t="shared" si="69"/>
        <v>74</v>
      </c>
      <c r="M615" s="56" t="str">
        <f t="shared" si="66"/>
        <v>planner_01</v>
      </c>
      <c r="N615" s="33" t="str">
        <f t="shared" si="67"/>
        <v>口腔機能改善管理計画　計画立案者　看護職員</v>
      </c>
      <c r="O615" s="33" t="str">
        <f t="shared" si="68"/>
        <v>口腔機能改善管理計画　計画立案者　歯科衛生士</v>
      </c>
    </row>
    <row r="616" spans="1:15" ht="37.5" hidden="1">
      <c r="A616" s="56">
        <v>614</v>
      </c>
      <c r="B616" s="56" t="s">
        <v>1184</v>
      </c>
      <c r="C616" s="56">
        <v>75</v>
      </c>
      <c r="D616" s="33" t="s">
        <v>1305</v>
      </c>
      <c r="E616" s="134" t="s">
        <v>1306</v>
      </c>
      <c r="F616" s="56" t="str">
        <f>VLOOKUP($B616, '外部インタフェース一覧(計算用)'!$C:$G, 2, FALSE)</f>
        <v>old</v>
      </c>
      <c r="G616" s="56" t="str">
        <f>VLOOKUP($B616, '外部インタフェース一覧(計算用)'!$C:$G, 5, FALSE)</f>
        <v>ORAL_FUNCTION_IMPROVE_SERVICE_PLAN_2024_FORM_0220_2021</v>
      </c>
      <c r="H616" s="56" t="str">
        <f t="shared" si="63"/>
        <v>ORAL_FUNCTION_IMPROVE_SERVICE_PLAN_2024_FORM_0220_2021_planner_02_old</v>
      </c>
      <c r="I616" s="134" t="str">
        <f t="shared" si="64"/>
        <v>口腔機能改善管理計画　計画立案者　看護職員</v>
      </c>
      <c r="J616" s="56" t="str">
        <f t="shared" si="65"/>
        <v>名称変更</v>
      </c>
      <c r="K616" s="56" t="str">
        <f>IF($F616="old", INDEX('外部インタフェース一覧(計算用)'!$B$5:$C$60, MATCH(summary!$B616, '外部インタフェース一覧(計算用)'!$C$5:$C$60, 0), 1), $B616)</f>
        <v>口腔機能向上サービス管理情報</v>
      </c>
      <c r="L616" s="56">
        <f t="shared" si="69"/>
        <v>75</v>
      </c>
      <c r="M616" s="56" t="str">
        <f t="shared" si="66"/>
        <v>planner_02</v>
      </c>
      <c r="N616" s="33" t="str">
        <f t="shared" si="67"/>
        <v>口腔機能改善管理計画　計画立案者　歯科衛生士</v>
      </c>
      <c r="O616" s="33" t="str">
        <f t="shared" si="68"/>
        <v>口腔機能改善管理計画　計画立案者　看護職員</v>
      </c>
    </row>
    <row r="617" spans="1:15" ht="37.5" hidden="1">
      <c r="A617" s="56">
        <v>615</v>
      </c>
      <c r="B617" s="56" t="s">
        <v>1184</v>
      </c>
      <c r="C617" s="56">
        <v>76</v>
      </c>
      <c r="D617" s="33" t="s">
        <v>1307</v>
      </c>
      <c r="E617" s="134" t="s">
        <v>1308</v>
      </c>
      <c r="F617" s="56" t="str">
        <f>VLOOKUP($B617, '外部インタフェース一覧(計算用)'!$C:$G, 2, FALSE)</f>
        <v>old</v>
      </c>
      <c r="G617" s="56" t="str">
        <f>VLOOKUP($B617, '外部インタフェース一覧(計算用)'!$C:$G, 5, FALSE)</f>
        <v>ORAL_FUNCTION_IMPROVE_SERVICE_PLAN_2024_FORM_0220_2021</v>
      </c>
      <c r="H617" s="56" t="str">
        <f t="shared" si="63"/>
        <v>ORAL_FUNCTION_IMPROVE_SERVICE_PLAN_2024_FORM_0220_2021_planner_03_old</v>
      </c>
      <c r="I617" s="134" t="str">
        <f t="shared" si="64"/>
        <v>口腔機能改善管理計画　計画立案者　言語聴覚士</v>
      </c>
      <c r="J617" s="56" t="str">
        <f t="shared" si="65"/>
        <v>一致</v>
      </c>
      <c r="K617" s="56" t="str">
        <f>IF($F617="old", INDEX('外部インタフェース一覧(計算用)'!$B$5:$C$60, MATCH(summary!$B617, '外部インタフェース一覧(計算用)'!$C$5:$C$60, 0), 1), $B617)</f>
        <v>口腔機能向上サービス管理情報</v>
      </c>
      <c r="L617" s="56">
        <f t="shared" si="69"/>
        <v>76</v>
      </c>
      <c r="M617" s="56" t="str">
        <f t="shared" si="66"/>
        <v>planner_03</v>
      </c>
      <c r="N617" s="33" t="str">
        <f t="shared" si="67"/>
        <v>口腔機能改善管理計画　計画立案者　言語聴覚士</v>
      </c>
      <c r="O617" s="33" t="str">
        <f t="shared" si="68"/>
        <v>口腔機能改善管理計画　計画立案者　言語聴覚士</v>
      </c>
    </row>
    <row r="618" spans="1:15" ht="37.5" hidden="1">
      <c r="A618" s="56">
        <v>616</v>
      </c>
      <c r="B618" s="56" t="s">
        <v>1184</v>
      </c>
      <c r="C618" s="56">
        <v>77</v>
      </c>
      <c r="D618" s="33" t="s">
        <v>1309</v>
      </c>
      <c r="E618" s="134" t="s">
        <v>1310</v>
      </c>
      <c r="F618" s="56" t="str">
        <f>VLOOKUP($B618, '外部インタフェース一覧(計算用)'!$C:$G, 2, FALSE)</f>
        <v>old</v>
      </c>
      <c r="G618" s="56" t="str">
        <f>VLOOKUP($B618, '外部インタフェース一覧(計算用)'!$C:$G, 5, FALSE)</f>
        <v>ORAL_FUNCTION_IMPROVE_SERVICE_PLAN_2024_FORM_0220_2021</v>
      </c>
      <c r="H618" s="56" t="str">
        <f t="shared" si="63"/>
        <v>ORAL_FUNCTION_IMPROVE_SERVICE_PLAN_2024_FORM_0220_2021_service_provider_01_old</v>
      </c>
      <c r="I618" s="134" t="str">
        <f t="shared" si="64"/>
        <v>口腔機能改善管理計画　サービス提供者　歯科衛生士</v>
      </c>
      <c r="J618" s="56" t="str">
        <f t="shared" si="65"/>
        <v>名称変更</v>
      </c>
      <c r="K618" s="56" t="str">
        <f>IF($F618="old", INDEX('外部インタフェース一覧(計算用)'!$B$5:$C$60, MATCH(summary!$B618, '外部インタフェース一覧(計算用)'!$C$5:$C$60, 0), 1), $B618)</f>
        <v>口腔機能向上サービス管理情報</v>
      </c>
      <c r="L618" s="56">
        <f t="shared" si="69"/>
        <v>77</v>
      </c>
      <c r="M618" s="56" t="str">
        <f t="shared" si="66"/>
        <v>service_provider_01</v>
      </c>
      <c r="N618" s="33" t="str">
        <f t="shared" si="67"/>
        <v>口腔機能改善管理計画　サービス提供者　看護職員</v>
      </c>
      <c r="O618" s="33" t="str">
        <f t="shared" si="68"/>
        <v>口腔機能改善管理計画　サービス提供者　歯科衛生士</v>
      </c>
    </row>
    <row r="619" spans="1:15" ht="37.5" hidden="1">
      <c r="A619" s="56">
        <v>617</v>
      </c>
      <c r="B619" s="56" t="s">
        <v>1184</v>
      </c>
      <c r="C619" s="56">
        <v>78</v>
      </c>
      <c r="D619" s="33" t="s">
        <v>1311</v>
      </c>
      <c r="E619" s="134" t="s">
        <v>1312</v>
      </c>
      <c r="F619" s="56" t="str">
        <f>VLOOKUP($B619, '外部インタフェース一覧(計算用)'!$C:$G, 2, FALSE)</f>
        <v>old</v>
      </c>
      <c r="G619" s="56" t="str">
        <f>VLOOKUP($B619, '外部インタフェース一覧(計算用)'!$C:$G, 5, FALSE)</f>
        <v>ORAL_FUNCTION_IMPROVE_SERVICE_PLAN_2024_FORM_0220_2021</v>
      </c>
      <c r="H619" s="56" t="str">
        <f t="shared" si="63"/>
        <v>ORAL_FUNCTION_IMPROVE_SERVICE_PLAN_2024_FORM_0220_2021_service_provider_02_old</v>
      </c>
      <c r="I619" s="134" t="str">
        <f t="shared" si="64"/>
        <v>口腔機能改善管理計画　サービス提供者　看護職員</v>
      </c>
      <c r="J619" s="56" t="str">
        <f t="shared" si="65"/>
        <v>名称変更</v>
      </c>
      <c r="K619" s="56" t="str">
        <f>IF($F619="old", INDEX('外部インタフェース一覧(計算用)'!$B$5:$C$60, MATCH(summary!$B619, '外部インタフェース一覧(計算用)'!$C$5:$C$60, 0), 1), $B619)</f>
        <v>口腔機能向上サービス管理情報</v>
      </c>
      <c r="L619" s="56">
        <f t="shared" si="69"/>
        <v>78</v>
      </c>
      <c r="M619" s="56" t="str">
        <f t="shared" si="66"/>
        <v>service_provider_02</v>
      </c>
      <c r="N619" s="33" t="str">
        <f t="shared" si="67"/>
        <v>口腔機能改善管理計画　サービス提供者　歯科衛生士</v>
      </c>
      <c r="O619" s="33" t="str">
        <f t="shared" si="68"/>
        <v>口腔機能改善管理計画　サービス提供者　看護職員</v>
      </c>
    </row>
    <row r="620" spans="1:15" ht="37.5" hidden="1">
      <c r="A620" s="56">
        <v>618</v>
      </c>
      <c r="B620" s="56" t="s">
        <v>1184</v>
      </c>
      <c r="C620" s="56">
        <v>79</v>
      </c>
      <c r="D620" s="33" t="s">
        <v>1313</v>
      </c>
      <c r="E620" s="134" t="s">
        <v>1314</v>
      </c>
      <c r="F620" s="56" t="str">
        <f>VLOOKUP($B620, '外部インタフェース一覧(計算用)'!$C:$G, 2, FALSE)</f>
        <v>old</v>
      </c>
      <c r="G620" s="56" t="str">
        <f>VLOOKUP($B620, '外部インタフェース一覧(計算用)'!$C:$G, 5, FALSE)</f>
        <v>ORAL_FUNCTION_IMPROVE_SERVICE_PLAN_2024_FORM_0220_2021</v>
      </c>
      <c r="H620" s="56" t="str">
        <f t="shared" si="63"/>
        <v>ORAL_FUNCTION_IMPROVE_SERVICE_PLAN_2024_FORM_0220_2021_service_provider_03_old</v>
      </c>
      <c r="I620" s="134" t="str">
        <f t="shared" si="64"/>
        <v>口腔機能改善管理計画　サービス提供者　言語聴覚士</v>
      </c>
      <c r="J620" s="56" t="str">
        <f t="shared" si="65"/>
        <v>一致</v>
      </c>
      <c r="K620" s="56" t="str">
        <f>IF($F620="old", INDEX('外部インタフェース一覧(計算用)'!$B$5:$C$60, MATCH(summary!$B620, '外部インタフェース一覧(計算用)'!$C$5:$C$60, 0), 1), $B620)</f>
        <v>口腔機能向上サービス管理情報</v>
      </c>
      <c r="L620" s="56">
        <f t="shared" si="69"/>
        <v>79</v>
      </c>
      <c r="M620" s="56" t="str">
        <f t="shared" si="66"/>
        <v>service_provider_03</v>
      </c>
      <c r="N620" s="33" t="str">
        <f t="shared" si="67"/>
        <v>口腔機能改善管理計画　サービス提供者　言語聴覚士</v>
      </c>
      <c r="O620" s="33" t="str">
        <f t="shared" si="68"/>
        <v>口腔機能改善管理計画　サービス提供者　言語聴覚士</v>
      </c>
    </row>
    <row r="621" spans="1:15" ht="37.5" hidden="1">
      <c r="A621" s="56">
        <v>619</v>
      </c>
      <c r="B621" s="56" t="s">
        <v>1184</v>
      </c>
      <c r="C621" s="56">
        <v>80</v>
      </c>
      <c r="D621" s="33" t="s">
        <v>1315</v>
      </c>
      <c r="E621" s="134" t="s">
        <v>1316</v>
      </c>
      <c r="F621" s="56" t="str">
        <f>VLOOKUP($B621, '外部インタフェース一覧(計算用)'!$C:$G, 2, FALSE)</f>
        <v>old</v>
      </c>
      <c r="G621" s="56" t="str">
        <f>VLOOKUP($B621, '外部インタフェース一覧(計算用)'!$C:$G, 5, FALSE)</f>
        <v>ORAL_FUNCTION_IMPROVE_SERVICE_PLAN_2024_FORM_0220_2021</v>
      </c>
      <c r="H621" s="56" t="str">
        <f t="shared" si="63"/>
        <v>ORAL_FUNCTION_IMPROVE_SERVICE_PLAN_2024_FORM_0220_2021_oral_cleaning_flag_old</v>
      </c>
      <c r="I621" s="134" t="str">
        <f t="shared" si="64"/>
        <v>口腔機能改善管理計画　目標　口腔衛生</v>
      </c>
      <c r="J621" s="56" t="str">
        <f t="shared" si="65"/>
        <v>一致</v>
      </c>
      <c r="K621" s="56" t="str">
        <f>IF($F621="old", INDEX('外部インタフェース一覧(計算用)'!$B$5:$C$60, MATCH(summary!$B621, '外部インタフェース一覧(計算用)'!$C$5:$C$60, 0), 1), $B621)</f>
        <v>口腔機能向上サービス管理情報</v>
      </c>
      <c r="L621" s="56">
        <f t="shared" si="69"/>
        <v>80</v>
      </c>
      <c r="M621" s="56" t="str">
        <f t="shared" si="66"/>
        <v>oral_cleaning_flag</v>
      </c>
      <c r="N621" s="33" t="str">
        <f t="shared" si="67"/>
        <v>口腔機能改善管理計画　目標　口腔衛生</v>
      </c>
      <c r="O621" s="33" t="str">
        <f t="shared" si="68"/>
        <v>口腔機能改善管理計画　目標　口腔衛生</v>
      </c>
    </row>
    <row r="622" spans="1:15" ht="37.5" hidden="1">
      <c r="A622" s="56">
        <v>620</v>
      </c>
      <c r="B622" s="56" t="s">
        <v>1184</v>
      </c>
      <c r="C622" s="56">
        <v>81</v>
      </c>
      <c r="D622" s="33" t="s">
        <v>1317</v>
      </c>
      <c r="E622" s="134" t="s">
        <v>1318</v>
      </c>
      <c r="F622" s="56" t="str">
        <f>VLOOKUP($B622, '外部インタフェース一覧(計算用)'!$C:$G, 2, FALSE)</f>
        <v>old</v>
      </c>
      <c r="G622" s="56" t="str">
        <f>VLOOKUP($B622, '外部インタフェース一覧(計算用)'!$C:$G, 5, FALSE)</f>
        <v>ORAL_FUNCTION_IMPROVE_SERVICE_PLAN_2024_FORM_0220_2021</v>
      </c>
      <c r="H622" s="56" t="str">
        <f t="shared" si="63"/>
        <v>ORAL_FUNCTION_IMPROVE_SERVICE_PLAN_2024_FORM_0220_2021_oral_cleaning_notice_old</v>
      </c>
      <c r="I622" s="134" t="str">
        <f t="shared" si="64"/>
        <v>口腔機能改善管理計画　目標　口腔衛生の改善目標　詳細（内容）</v>
      </c>
      <c r="J622" s="56" t="str">
        <f t="shared" si="65"/>
        <v>名称変更</v>
      </c>
      <c r="K622" s="56" t="str">
        <f>IF($F622="old", INDEX('外部インタフェース一覧(計算用)'!$B$5:$C$60, MATCH(summary!$B622, '外部インタフェース一覧(計算用)'!$C$5:$C$60, 0), 1), $B622)</f>
        <v>口腔機能向上サービス管理情報</v>
      </c>
      <c r="L622" s="56">
        <f t="shared" si="69"/>
        <v>81</v>
      </c>
      <c r="M622" s="56" t="str">
        <f t="shared" si="66"/>
        <v>oral_cleaning_notice</v>
      </c>
      <c r="N622" s="33" t="str">
        <f t="shared" si="67"/>
        <v>口腔機能改善管理計画　目標　口腔機能の改善目標の詳細</v>
      </c>
      <c r="O622" s="33" t="str">
        <f t="shared" si="68"/>
        <v>口腔機能改善管理計画　目標　口腔衛生の改善目標　詳細（内容）</v>
      </c>
    </row>
    <row r="623" spans="1:15" ht="37.5" hidden="1">
      <c r="A623" s="56">
        <v>621</v>
      </c>
      <c r="B623" s="56" t="s">
        <v>1184</v>
      </c>
      <c r="C623" s="56">
        <v>82</v>
      </c>
      <c r="D623" s="33" t="s">
        <v>1319</v>
      </c>
      <c r="E623" s="134" t="s">
        <v>1320</v>
      </c>
      <c r="F623" s="56" t="str">
        <f>VLOOKUP($B623, '外部インタフェース一覧(計算用)'!$C:$G, 2, FALSE)</f>
        <v>old</v>
      </c>
      <c r="G623" s="56" t="str">
        <f>VLOOKUP($B623, '外部インタフェース一覧(計算用)'!$C:$G, 5, FALSE)</f>
        <v>ORAL_FUNCTION_IMPROVE_SERVICE_PLAN_2024_FORM_0220_2021</v>
      </c>
      <c r="H623" s="56" t="str">
        <f t="shared" si="63"/>
        <v>ORAL_FUNCTION_IMPROVE_SERVICE_PLAN_2024_FORM_0220_2021_oral_cavity_function_flag_old</v>
      </c>
      <c r="I623" s="134" t="str">
        <f t="shared" si="64"/>
        <v>口腔機能改善管理計画　目標　摂食・嚥下等の口腔機能</v>
      </c>
      <c r="J623" s="56" t="str">
        <f t="shared" si="65"/>
        <v>名称変更</v>
      </c>
      <c r="K623" s="56" t="str">
        <f>IF($F623="old", INDEX('外部インタフェース一覧(計算用)'!$B$5:$C$60, MATCH(summary!$B623, '外部インタフェース一覧(計算用)'!$C$5:$C$60, 0), 1), $B623)</f>
        <v>口腔機能向上サービス管理情報</v>
      </c>
      <c r="L623" s="56">
        <f t="shared" si="69"/>
        <v>82</v>
      </c>
      <c r="M623" s="56" t="str">
        <f t="shared" si="66"/>
        <v>oral_cavity_function_flag</v>
      </c>
      <c r="N623" s="33" t="str">
        <f t="shared" si="67"/>
        <v>口腔機能改善管理計画　目標　摂食・嚥下機能</v>
      </c>
      <c r="O623" s="33" t="str">
        <f t="shared" si="68"/>
        <v>口腔機能改善管理計画　目標　摂食・嚥下等の口腔機能</v>
      </c>
    </row>
    <row r="624" spans="1:15" ht="56.25" hidden="1">
      <c r="A624" s="56">
        <v>622</v>
      </c>
      <c r="B624" s="56" t="s">
        <v>1184</v>
      </c>
      <c r="C624" s="56">
        <v>83</v>
      </c>
      <c r="D624" s="33" t="s">
        <v>1321</v>
      </c>
      <c r="E624" s="134" t="s">
        <v>1322</v>
      </c>
      <c r="F624" s="56" t="str">
        <f>VLOOKUP($B624, '外部インタフェース一覧(計算用)'!$C:$G, 2, FALSE)</f>
        <v>old</v>
      </c>
      <c r="G624" s="56" t="str">
        <f>VLOOKUP($B624, '外部インタフェース一覧(計算用)'!$C:$G, 5, FALSE)</f>
        <v>ORAL_FUNCTION_IMPROVE_SERVICE_PLAN_2024_FORM_0220_2021</v>
      </c>
      <c r="H624" s="56" t="str">
        <f t="shared" si="63"/>
        <v>ORAL_FUNCTION_IMPROVE_SERVICE_PLAN_2024_FORM_0220_2021_oral_cavity_function_notice_old</v>
      </c>
      <c r="I624" s="134" t="str">
        <f t="shared" si="64"/>
        <v>口腔機能改善管理計画　目標　摂食・嚥下等の口腔機能の改善目標　詳細（内容）</v>
      </c>
      <c r="J624" s="56" t="str">
        <f t="shared" si="65"/>
        <v>名称変更</v>
      </c>
      <c r="K624" s="56" t="str">
        <f>IF($F624="old", INDEX('外部インタフェース一覧(計算用)'!$B$5:$C$60, MATCH(summary!$B624, '外部インタフェース一覧(計算用)'!$C$5:$C$60, 0), 1), $B624)</f>
        <v>口腔機能向上サービス管理情報</v>
      </c>
      <c r="L624" s="56">
        <f t="shared" si="69"/>
        <v>83</v>
      </c>
      <c r="M624" s="56" t="str">
        <f t="shared" si="66"/>
        <v>oral_cavity_function_notice</v>
      </c>
      <c r="N624" s="33" t="str">
        <f t="shared" si="67"/>
        <v>口腔機能改善管理計画　目標　摂食・嚥下機能の改善目標の詳細</v>
      </c>
      <c r="O624" s="33" t="str">
        <f t="shared" si="68"/>
        <v>口腔機能改善管理計画　目標　摂食・嚥下等の口腔機能の改善目標　詳細（内容）</v>
      </c>
    </row>
    <row r="625" spans="1:15" hidden="1">
      <c r="A625" s="56">
        <v>623</v>
      </c>
      <c r="B625" s="56" t="s">
        <v>1184</v>
      </c>
      <c r="C625" s="56">
        <v>84</v>
      </c>
      <c r="D625" s="33" t="s">
        <v>1323</v>
      </c>
      <c r="E625" s="134" t="s">
        <v>1324</v>
      </c>
      <c r="F625" s="56" t="str">
        <f>VLOOKUP($B625, '外部インタフェース一覧(計算用)'!$C:$G, 2, FALSE)</f>
        <v>old</v>
      </c>
      <c r="G625" s="56" t="str">
        <f>VLOOKUP($B625, '外部インタフェース一覧(計算用)'!$C:$G, 5, FALSE)</f>
        <v>ORAL_FUNCTION_IMPROVE_SERVICE_PLAN_2024_FORM_0220_2021</v>
      </c>
      <c r="H625" s="56" t="str">
        <f t="shared" si="63"/>
        <v>ORAL_FUNCTION_IMPROVE_SERVICE_PLAN_2024_FORM_0220_2021_food_form_flag_old</v>
      </c>
      <c r="I625" s="134" t="str">
        <f t="shared" si="64"/>
        <v>口腔機能改善管理計画　目標　食形態　</v>
      </c>
      <c r="J625" s="56" t="str">
        <f t="shared" si="65"/>
        <v>一致</v>
      </c>
      <c r="K625" s="56" t="str">
        <f>IF($F625="old", INDEX('外部インタフェース一覧(計算用)'!$B$5:$C$60, MATCH(summary!$B625, '外部インタフェース一覧(計算用)'!$C$5:$C$60, 0), 1), $B625)</f>
        <v>口腔機能向上サービス管理情報</v>
      </c>
      <c r="L625" s="56">
        <f t="shared" si="69"/>
        <v>84</v>
      </c>
      <c r="M625" s="56" t="str">
        <f t="shared" si="66"/>
        <v>food_form_flag</v>
      </c>
      <c r="N625" s="33" t="str">
        <f t="shared" si="67"/>
        <v>口腔機能改善管理計画　目標　食形態　</v>
      </c>
      <c r="O625" s="33" t="str">
        <f t="shared" si="68"/>
        <v>口腔機能改善管理計画　目標　食形態　</v>
      </c>
    </row>
    <row r="626" spans="1:15" ht="37.5" hidden="1">
      <c r="A626" s="56">
        <v>624</v>
      </c>
      <c r="B626" s="56" t="s">
        <v>1184</v>
      </c>
      <c r="C626" s="56">
        <v>85</v>
      </c>
      <c r="D626" s="33" t="s">
        <v>1325</v>
      </c>
      <c r="E626" s="134" t="s">
        <v>1326</v>
      </c>
      <c r="F626" s="56" t="str">
        <f>VLOOKUP($B626, '外部インタフェース一覧(計算用)'!$C:$G, 2, FALSE)</f>
        <v>old</v>
      </c>
      <c r="G626" s="56" t="str">
        <f>VLOOKUP($B626, '外部インタフェース一覧(計算用)'!$C:$G, 5, FALSE)</f>
        <v>ORAL_FUNCTION_IMPROVE_SERVICE_PLAN_2024_FORM_0220_2021</v>
      </c>
      <c r="H626" s="56" t="str">
        <f t="shared" si="63"/>
        <v>ORAL_FUNCTION_IMPROVE_SERVICE_PLAN_2024_FORM_0220_2021_food_form_notice_old</v>
      </c>
      <c r="I626" s="134" t="str">
        <f t="shared" si="64"/>
        <v>口腔機能改善管理計画　目標　食形態の改善目標　詳細（内容）</v>
      </c>
      <c r="J626" s="56" t="str">
        <f t="shared" si="65"/>
        <v>名称変更</v>
      </c>
      <c r="K626" s="56" t="str">
        <f>IF($F626="old", INDEX('外部インタフェース一覧(計算用)'!$B$5:$C$60, MATCH(summary!$B626, '外部インタフェース一覧(計算用)'!$C$5:$C$60, 0), 1), $B626)</f>
        <v>口腔機能向上サービス管理情報</v>
      </c>
      <c r="L626" s="56">
        <f t="shared" si="69"/>
        <v>85</v>
      </c>
      <c r="M626" s="56" t="str">
        <f t="shared" si="66"/>
        <v>food_form_notice</v>
      </c>
      <c r="N626" s="33" t="str">
        <f t="shared" si="67"/>
        <v>口腔機能改善管理計画　目標　食形態の改善目標の詳細</v>
      </c>
      <c r="O626" s="33" t="str">
        <f t="shared" si="68"/>
        <v>口腔機能改善管理計画　目標　食形態の改善目標　詳細（内容）</v>
      </c>
    </row>
    <row r="627" spans="1:15" ht="37.5" hidden="1">
      <c r="A627" s="56">
        <v>625</v>
      </c>
      <c r="B627" s="56" t="s">
        <v>1184</v>
      </c>
      <c r="C627" s="56">
        <v>86</v>
      </c>
      <c r="D627" s="33" t="s">
        <v>1327</v>
      </c>
      <c r="E627" s="134" t="s">
        <v>1328</v>
      </c>
      <c r="F627" s="56" t="str">
        <f>VLOOKUP($B627, '外部インタフェース一覧(計算用)'!$C:$G, 2, FALSE)</f>
        <v>old</v>
      </c>
      <c r="G627" s="56" t="str">
        <f>VLOOKUP($B627, '外部インタフェース一覧(計算用)'!$C:$G, 5, FALSE)</f>
        <v>ORAL_FUNCTION_IMPROVE_SERVICE_PLAN_2024_FORM_0220_2021</v>
      </c>
      <c r="H627" s="56" t="str">
        <f t="shared" si="63"/>
        <v>ORAL_FUNCTION_IMPROVE_SERVICE_PLAN_2024_FORM_0220_2021_language_voice_function_flag_old</v>
      </c>
      <c r="I627" s="134" t="str">
        <f t="shared" si="64"/>
        <v>口腔機能改善管理計画　目標　音声・言語機能</v>
      </c>
      <c r="J627" s="56" t="str">
        <f t="shared" si="65"/>
        <v>一致</v>
      </c>
      <c r="K627" s="56" t="str">
        <f>IF($F627="old", INDEX('外部インタフェース一覧(計算用)'!$B$5:$C$60, MATCH(summary!$B627, '外部インタフェース一覧(計算用)'!$C$5:$C$60, 0), 1), $B627)</f>
        <v>口腔機能向上サービス管理情報</v>
      </c>
      <c r="L627" s="56">
        <f t="shared" si="69"/>
        <v>86</v>
      </c>
      <c r="M627" s="56" t="str">
        <f t="shared" si="66"/>
        <v>language_voice_function_flag</v>
      </c>
      <c r="N627" s="33" t="str">
        <f t="shared" si="67"/>
        <v>口腔機能改善管理計画　目標　音声・言語機能</v>
      </c>
      <c r="O627" s="33" t="str">
        <f t="shared" si="68"/>
        <v>口腔機能改善管理計画　目標　音声・言語機能</v>
      </c>
    </row>
    <row r="628" spans="1:15" ht="37.5" hidden="1">
      <c r="A628" s="56">
        <v>626</v>
      </c>
      <c r="B628" s="56" t="s">
        <v>1184</v>
      </c>
      <c r="C628" s="56">
        <v>87</v>
      </c>
      <c r="D628" s="33" t="s">
        <v>1329</v>
      </c>
      <c r="E628" s="134" t="s">
        <v>1330</v>
      </c>
      <c r="F628" s="56" t="str">
        <f>VLOOKUP($B628, '外部インタフェース一覧(計算用)'!$C:$G, 2, FALSE)</f>
        <v>old</v>
      </c>
      <c r="G628" s="56" t="str">
        <f>VLOOKUP($B628, '外部インタフェース一覧(計算用)'!$C:$G, 5, FALSE)</f>
        <v>ORAL_FUNCTION_IMPROVE_SERVICE_PLAN_2024_FORM_0220_2021</v>
      </c>
      <c r="H628" s="56" t="str">
        <f t="shared" si="63"/>
        <v>ORAL_FUNCTION_IMPROVE_SERVICE_PLAN_2024_FORM_0220_2021_language_voice_function_notice_old</v>
      </c>
      <c r="I628" s="134" t="str">
        <f t="shared" si="64"/>
        <v>口腔機能改善管理計画　目標　音声・言語機能の改善目標　詳細（内容）</v>
      </c>
      <c r="J628" s="56" t="str">
        <f t="shared" si="65"/>
        <v>名称変更</v>
      </c>
      <c r="K628" s="56" t="str">
        <f>IF($F628="old", INDEX('外部インタフェース一覧(計算用)'!$B$5:$C$60, MATCH(summary!$B628, '外部インタフェース一覧(計算用)'!$C$5:$C$60, 0), 1), $B628)</f>
        <v>口腔機能向上サービス管理情報</v>
      </c>
      <c r="L628" s="56">
        <f t="shared" si="69"/>
        <v>87</v>
      </c>
      <c r="M628" s="56" t="str">
        <f t="shared" si="66"/>
        <v>language_voice_function_notice</v>
      </c>
      <c r="N628" s="33" t="str">
        <f t="shared" si="67"/>
        <v>口腔機能改善管理計画　目標　音声・言語機能の改善目標の詳細</v>
      </c>
      <c r="O628" s="33" t="str">
        <f t="shared" si="68"/>
        <v>口腔機能改善管理計画　目標　音声・言語機能の改善目標　詳細（内容）</v>
      </c>
    </row>
    <row r="629" spans="1:15" ht="37.5" hidden="1">
      <c r="A629" s="56">
        <v>627</v>
      </c>
      <c r="B629" s="56" t="s">
        <v>1184</v>
      </c>
      <c r="C629" s="56">
        <v>88</v>
      </c>
      <c r="D629" s="33" t="s">
        <v>1331</v>
      </c>
      <c r="E629" s="134" t="s">
        <v>1332</v>
      </c>
      <c r="F629" s="56" t="str">
        <f>VLOOKUP($B629, '外部インタフェース一覧(計算用)'!$C:$G, 2, FALSE)</f>
        <v>old</v>
      </c>
      <c r="G629" s="56" t="str">
        <f>VLOOKUP($B629, '外部インタフェース一覧(計算用)'!$C:$G, 5, FALSE)</f>
        <v>ORAL_FUNCTION_IMPROVE_SERVICE_PLAN_2024_FORM_0220_2021</v>
      </c>
      <c r="H629" s="56" t="str">
        <f t="shared" si="63"/>
        <v>ORAL_FUNCTION_IMPROVE_SERVICE_PLAN_2024_FORM_0220_2021_is_prevention_of_aspiration_pneumonia_old</v>
      </c>
      <c r="I629" s="134" t="str">
        <f t="shared" si="64"/>
        <v>口腔機能改善管理計画　目標　誤嚥性肺炎の予防　</v>
      </c>
      <c r="J629" s="56" t="str">
        <f t="shared" si="65"/>
        <v>一致</v>
      </c>
      <c r="K629" s="56" t="str">
        <f>IF($F629="old", INDEX('外部インタフェース一覧(計算用)'!$B$5:$C$60, MATCH(summary!$B629, '外部インタフェース一覧(計算用)'!$C$5:$C$60, 0), 1), $B629)</f>
        <v>口腔機能向上サービス管理情報</v>
      </c>
      <c r="L629" s="56">
        <f t="shared" si="69"/>
        <v>88</v>
      </c>
      <c r="M629" s="56" t="str">
        <f t="shared" si="66"/>
        <v>is_prevention_of_aspiration_pneumonia</v>
      </c>
      <c r="N629" s="33" t="str">
        <f t="shared" si="67"/>
        <v>口腔機能改善管理計画　目標　誤嚥性肺炎の予防　</v>
      </c>
      <c r="O629" s="33" t="str">
        <f t="shared" si="68"/>
        <v>口腔機能改善管理計画　目標　誤嚥性肺炎の予防　</v>
      </c>
    </row>
    <row r="630" spans="1:15" hidden="1">
      <c r="A630" s="56">
        <v>628</v>
      </c>
      <c r="B630" s="56" t="s">
        <v>1184</v>
      </c>
      <c r="C630" s="56">
        <v>89</v>
      </c>
      <c r="D630" s="33" t="s">
        <v>1333</v>
      </c>
      <c r="E630" s="134" t="s">
        <v>1334</v>
      </c>
      <c r="F630" s="56" t="str">
        <f>VLOOKUP($B630, '外部インタフェース一覧(計算用)'!$C:$G, 2, FALSE)</f>
        <v>old</v>
      </c>
      <c r="G630" s="56" t="str">
        <f>VLOOKUP($B630, '外部インタフェース一覧(計算用)'!$C:$G, 5, FALSE)</f>
        <v>ORAL_FUNCTION_IMPROVE_SERVICE_PLAN_2024_FORM_0220_2021</v>
      </c>
      <c r="H630" s="56" t="str">
        <f t="shared" si="63"/>
        <v>ORAL_FUNCTION_IMPROVE_SERVICE_PLAN_2024_FORM_0220_2021_is_goal_other_old</v>
      </c>
      <c r="I630" s="134" t="str">
        <f t="shared" si="64"/>
        <v>口腔機能改善管理計画　目標　その他　</v>
      </c>
      <c r="J630" s="56" t="str">
        <f t="shared" si="65"/>
        <v>名称変更</v>
      </c>
      <c r="K630" s="56" t="str">
        <f>IF($F630="old", INDEX('外部インタフェース一覧(計算用)'!$B$5:$C$60, MATCH(summary!$B630, '外部インタフェース一覧(計算用)'!$C$5:$C$60, 0), 1), $B630)</f>
        <v>口腔機能向上サービス管理情報</v>
      </c>
      <c r="L630" s="56">
        <f t="shared" si="69"/>
        <v>89</v>
      </c>
      <c r="M630" s="56" t="str">
        <f t="shared" si="66"/>
        <v>is_goal_other</v>
      </c>
      <c r="N630" s="33" t="str">
        <f t="shared" si="67"/>
        <v>口腔機能改善管理計画　目標　その他</v>
      </c>
      <c r="O630" s="33" t="str">
        <f t="shared" si="68"/>
        <v>口腔機能改善管理計画　目標　その他　</v>
      </c>
    </row>
    <row r="631" spans="1:15" ht="37.5" hidden="1">
      <c r="A631" s="56">
        <v>629</v>
      </c>
      <c r="B631" s="56" t="s">
        <v>1184</v>
      </c>
      <c r="C631" s="56">
        <v>90</v>
      </c>
      <c r="D631" s="33" t="s">
        <v>1335</v>
      </c>
      <c r="E631" s="134" t="s">
        <v>1336</v>
      </c>
      <c r="F631" s="56" t="str">
        <f>VLOOKUP($B631, '外部インタフェース一覧(計算用)'!$C:$G, 2, FALSE)</f>
        <v>old</v>
      </c>
      <c r="G631" s="56" t="str">
        <f>VLOOKUP($B631, '外部インタフェース一覧(計算用)'!$C:$G, 5, FALSE)</f>
        <v>ORAL_FUNCTION_IMPROVE_SERVICE_PLAN_2024_FORM_0220_2021</v>
      </c>
      <c r="H631" s="56" t="str">
        <f t="shared" si="63"/>
        <v>ORAL_FUNCTION_IMPROVE_SERVICE_PLAN_2024_FORM_0220_2021_goal_other_contents_old</v>
      </c>
      <c r="I631" s="134" t="str">
        <f t="shared" si="64"/>
        <v>口腔機能改善管理計画　目標　その他（内容）</v>
      </c>
      <c r="J631" s="56" t="str">
        <f t="shared" si="65"/>
        <v>名称変更</v>
      </c>
      <c r="K631" s="56" t="str">
        <f>IF($F631="old", INDEX('外部インタフェース一覧(計算用)'!$B$5:$C$60, MATCH(summary!$B631, '外部インタフェース一覧(計算用)'!$C$5:$C$60, 0), 1), $B631)</f>
        <v>口腔機能向上サービス管理情報</v>
      </c>
      <c r="L631" s="56">
        <f t="shared" si="69"/>
        <v>90</v>
      </c>
      <c r="M631" s="56" t="str">
        <f t="shared" si="66"/>
        <v>goal_other_contents</v>
      </c>
      <c r="N631" s="33" t="str">
        <f t="shared" si="67"/>
        <v>口腔機能改善管理計画　目標　その他（具体的に）</v>
      </c>
      <c r="O631" s="33" t="str">
        <f t="shared" si="68"/>
        <v>口腔機能改善管理計画　目標　その他（内容）</v>
      </c>
    </row>
    <row r="632" spans="1:15" ht="56.25" hidden="1">
      <c r="A632" s="56">
        <v>630</v>
      </c>
      <c r="B632" s="56" t="s">
        <v>1184</v>
      </c>
      <c r="C632" s="56">
        <v>91</v>
      </c>
      <c r="D632" s="33" t="s">
        <v>1337</v>
      </c>
      <c r="E632" s="134" t="s">
        <v>1338</v>
      </c>
      <c r="F632" s="56" t="str">
        <f>VLOOKUP($B632, '外部インタフェース一覧(計算用)'!$C:$G, 2, FALSE)</f>
        <v>old</v>
      </c>
      <c r="G632" s="56" t="str">
        <f>VLOOKUP($B632, '外部インタフェース一覧(計算用)'!$C:$G, 5, FALSE)</f>
        <v>ORAL_FUNCTION_IMPROVE_SERVICE_PLAN_2024_FORM_0220_2021</v>
      </c>
      <c r="H632" s="56" t="str">
        <f t="shared" si="63"/>
        <v>ORAL_FUNCTION_IMPROVE_SERVICE_PLAN_2024_FORM_0220_2021_is_contents_guidance_eating_and_swallowing_old</v>
      </c>
      <c r="I632" s="134" t="str">
        <f t="shared" si="64"/>
        <v>口腔機能改善管理計画　実施内容　摂食嚥下等の口腔機能に関する指導　　　　</v>
      </c>
      <c r="J632" s="56" t="str">
        <f t="shared" si="65"/>
        <v>名称変更</v>
      </c>
      <c r="K632" s="56" t="str">
        <f>IF($F632="old", INDEX('外部インタフェース一覧(計算用)'!$B$5:$C$60, MATCH(summary!$B632, '外部インタフェース一覧(計算用)'!$C$5:$C$60, 0), 1), $B632)</f>
        <v>口腔機能向上サービス管理情報</v>
      </c>
      <c r="L632" s="56">
        <f t="shared" si="69"/>
        <v>91</v>
      </c>
      <c r="M632" s="56" t="str">
        <f t="shared" si="66"/>
        <v>is_contents_guidance_eating_and_swallowing</v>
      </c>
      <c r="N632" s="33" t="str">
        <f t="shared" si="67"/>
        <v>口腔機能改善管理計画　実施内容　摂食・嚥下等の口腔機能に関する指導</v>
      </c>
      <c r="O632" s="33" t="str">
        <f t="shared" si="68"/>
        <v>口腔機能改善管理計画　実施内容　摂食嚥下等の口腔機能に関する指導　　　　</v>
      </c>
    </row>
    <row r="633" spans="1:15" ht="37.5" hidden="1">
      <c r="A633" s="56">
        <v>631</v>
      </c>
      <c r="B633" s="56" t="s">
        <v>1184</v>
      </c>
      <c r="C633" s="56">
        <v>92</v>
      </c>
      <c r="D633" s="33" t="s">
        <v>1339</v>
      </c>
      <c r="E633" s="134" t="s">
        <v>1340</v>
      </c>
      <c r="F633" s="56" t="str">
        <f>VLOOKUP($B633, '外部インタフェース一覧(計算用)'!$C:$G, 2, FALSE)</f>
        <v>old</v>
      </c>
      <c r="G633" s="56" t="str">
        <f>VLOOKUP($B633, '外部インタフェース一覧(計算用)'!$C:$G, 5, FALSE)</f>
        <v>ORAL_FUNCTION_IMPROVE_SERVICE_PLAN_2024_FORM_0220_2021</v>
      </c>
      <c r="H633" s="56" t="str">
        <f t="shared" si="63"/>
        <v>ORAL_FUNCTION_IMPROVE_SERVICE_PLAN_2024_FORM_0220_2021_is_contents_guidance_oral_cleaning_old</v>
      </c>
      <c r="I633" s="134" t="str">
        <f t="shared" si="64"/>
        <v>口腔機能改善管理計画　実施内容　口腔清掃に関する指導</v>
      </c>
      <c r="J633" s="56" t="str">
        <f t="shared" si="65"/>
        <v>名称変更</v>
      </c>
      <c r="K633" s="56" t="str">
        <f>IF($F633="old", INDEX('外部インタフェース一覧(計算用)'!$B$5:$C$60, MATCH(summary!$B633, '外部インタフェース一覧(計算用)'!$C$5:$C$60, 0), 1), $B633)</f>
        <v>口腔機能向上サービス管理情報</v>
      </c>
      <c r="L633" s="56">
        <f t="shared" si="69"/>
        <v>92</v>
      </c>
      <c r="M633" s="56" t="str">
        <f t="shared" si="66"/>
        <v>is_contents_guidance_oral_cleaning</v>
      </c>
      <c r="N633" s="33" t="str">
        <f t="shared" si="67"/>
        <v>口腔機能改善管理計画　実施内容　口腔清掃、口腔清掃に関する指導</v>
      </c>
      <c r="O633" s="33" t="str">
        <f t="shared" si="68"/>
        <v>口腔機能改善管理計画　実施内容　口腔清掃に関する指導</v>
      </c>
    </row>
    <row r="634" spans="1:15" ht="56.25" hidden="1">
      <c r="A634" s="56">
        <v>632</v>
      </c>
      <c r="B634" s="56" t="s">
        <v>1184</v>
      </c>
      <c r="C634" s="56">
        <v>93</v>
      </c>
      <c r="D634" s="33" t="s">
        <v>1341</v>
      </c>
      <c r="E634" s="134" t="s">
        <v>1342</v>
      </c>
      <c r="F634" s="56" t="str">
        <f>VLOOKUP($B634, '外部インタフェース一覧(計算用)'!$C:$G, 2, FALSE)</f>
        <v>old</v>
      </c>
      <c r="G634" s="56" t="str">
        <f>VLOOKUP($B634, '外部インタフェース一覧(計算用)'!$C:$G, 5, FALSE)</f>
        <v>ORAL_FUNCTION_IMPROVE_SERVICE_PLAN_2024_FORM_0220_2021</v>
      </c>
      <c r="H634" s="56" t="str">
        <f t="shared" si="63"/>
        <v>ORAL_FUNCTION_IMPROVE_SERVICE_PLAN_2024_FORM_0220_2021_is_contents_guidance_language_voice_function_old</v>
      </c>
      <c r="I634" s="134" t="str">
        <f t="shared" si="64"/>
        <v>口腔機能改善管理計画　実施内容　音声・言語機能に関する指導</v>
      </c>
      <c r="J634" s="56" t="str">
        <f t="shared" si="65"/>
        <v>一致</v>
      </c>
      <c r="K634" s="56" t="str">
        <f>IF($F634="old", INDEX('外部インタフェース一覧(計算用)'!$B$5:$C$60, MATCH(summary!$B634, '外部インタフェース一覧(計算用)'!$C$5:$C$60, 0), 1), $B634)</f>
        <v>口腔機能向上サービス管理情報</v>
      </c>
      <c r="L634" s="56">
        <f t="shared" si="69"/>
        <v>93</v>
      </c>
      <c r="M634" s="56" t="str">
        <f t="shared" si="66"/>
        <v>is_contents_guidance_language_voice_function</v>
      </c>
      <c r="N634" s="33" t="str">
        <f t="shared" si="67"/>
        <v>口腔機能改善管理計画　実施内容　音声・言語機能に関する指導</v>
      </c>
      <c r="O634" s="33" t="str">
        <f t="shared" si="68"/>
        <v>口腔機能改善管理計画　実施内容　音声・言語機能に関する指導</v>
      </c>
    </row>
    <row r="635" spans="1:15" ht="37.5" hidden="1">
      <c r="A635" s="56">
        <v>633</v>
      </c>
      <c r="B635" s="56" t="s">
        <v>1184</v>
      </c>
      <c r="C635" s="56">
        <v>94</v>
      </c>
      <c r="D635" s="33" t="s">
        <v>970</v>
      </c>
      <c r="E635" s="134" t="s">
        <v>1343</v>
      </c>
      <c r="F635" s="56" t="str">
        <f>VLOOKUP($B635, '外部インタフェース一覧(計算用)'!$C:$G, 2, FALSE)</f>
        <v>old</v>
      </c>
      <c r="G635" s="56" t="str">
        <f>VLOOKUP($B635, '外部インタフェース一覧(計算用)'!$C:$G, 5, FALSE)</f>
        <v>ORAL_FUNCTION_IMPROVE_SERVICE_PLAN_2024_FORM_0220_2021</v>
      </c>
      <c r="H635" s="56" t="str">
        <f t="shared" si="63"/>
        <v>ORAL_FUNCTION_IMPROVE_SERVICE_PLAN_2024_FORM_0220_2021_is_contents_other_old</v>
      </c>
      <c r="I635" s="134" t="str">
        <f t="shared" si="64"/>
        <v>口腔機能改善管理計画　実施内容　その他</v>
      </c>
      <c r="J635" s="56" t="str">
        <f t="shared" si="65"/>
        <v>一致</v>
      </c>
      <c r="K635" s="56" t="str">
        <f>IF($F635="old", INDEX('外部インタフェース一覧(計算用)'!$B$5:$C$60, MATCH(summary!$B635, '外部インタフェース一覧(計算用)'!$C$5:$C$60, 0), 1), $B635)</f>
        <v>口腔機能向上サービス管理情報</v>
      </c>
      <c r="L635" s="56">
        <f t="shared" si="69"/>
        <v>94</v>
      </c>
      <c r="M635" s="56" t="str">
        <f t="shared" si="66"/>
        <v>is_contents_other</v>
      </c>
      <c r="N635" s="33" t="str">
        <f t="shared" si="67"/>
        <v>口腔機能改善管理計画　実施内容　その他</v>
      </c>
      <c r="O635" s="33" t="str">
        <f t="shared" si="68"/>
        <v>口腔機能改善管理計画　実施内容　その他</v>
      </c>
    </row>
    <row r="636" spans="1:15" ht="37.5" hidden="1">
      <c r="A636" s="56">
        <v>634</v>
      </c>
      <c r="B636" s="56" t="s">
        <v>1184</v>
      </c>
      <c r="C636" s="56">
        <v>95</v>
      </c>
      <c r="D636" s="33" t="s">
        <v>1344</v>
      </c>
      <c r="E636" s="134" t="s">
        <v>1345</v>
      </c>
      <c r="F636" s="56" t="str">
        <f>VLOOKUP($B636, '外部インタフェース一覧(計算用)'!$C:$G, 2, FALSE)</f>
        <v>old</v>
      </c>
      <c r="G636" s="56" t="str">
        <f>VLOOKUP($B636, '外部インタフェース一覧(計算用)'!$C:$G, 5, FALSE)</f>
        <v>ORAL_FUNCTION_IMPROVE_SERVICE_PLAN_2024_FORM_0220_2021</v>
      </c>
      <c r="H636" s="56" t="str">
        <f t="shared" si="63"/>
        <v>ORAL_FUNCTION_IMPROVE_SERVICE_PLAN_2024_FORM_0220_2021_is_contents_other_notices_old</v>
      </c>
      <c r="I636" s="134" t="str">
        <f t="shared" si="64"/>
        <v>口腔機能改善管理計画　実施内容　その他（内容）</v>
      </c>
      <c r="J636" s="56" t="str">
        <f t="shared" si="65"/>
        <v>名称変更</v>
      </c>
      <c r="K636" s="56" t="str">
        <f>IF($F636="old", INDEX('外部インタフェース一覧(計算用)'!$B$5:$C$60, MATCH(summary!$B636, '外部インタフェース一覧(計算用)'!$C$5:$C$60, 0), 1), $B636)</f>
        <v>口腔機能向上サービス管理情報</v>
      </c>
      <c r="L636" s="56">
        <f t="shared" si="69"/>
        <v>95</v>
      </c>
      <c r="M636" s="56" t="str">
        <f t="shared" si="66"/>
        <v>is_contents_other_notices</v>
      </c>
      <c r="N636" s="33" t="str">
        <f t="shared" si="67"/>
        <v>口腔機能改善管理計画　実施内容　その他（具体的に）</v>
      </c>
      <c r="O636" s="33" t="str">
        <f t="shared" si="68"/>
        <v>口腔機能改善管理計画　実施内容　その他（内容）</v>
      </c>
    </row>
    <row r="637" spans="1:15" ht="37.5" hidden="1">
      <c r="A637" s="56">
        <v>635</v>
      </c>
      <c r="B637" s="56" t="s">
        <v>1184</v>
      </c>
      <c r="C637" s="56">
        <v>96</v>
      </c>
      <c r="D637" s="33" t="s">
        <v>1346</v>
      </c>
      <c r="E637" s="134" t="s">
        <v>1347</v>
      </c>
      <c r="F637" s="56" t="str">
        <f>VLOOKUP($B637, '外部インタフェース一覧(計算用)'!$C:$G, 2, FALSE)</f>
        <v>old</v>
      </c>
      <c r="G637" s="56" t="str">
        <f>VLOOKUP($B637, '外部インタフェース一覧(計算用)'!$C:$G, 5, FALSE)</f>
        <v>ORAL_FUNCTION_IMPROVE_SERVICE_PLAN_2024_FORM_0220_2021</v>
      </c>
      <c r="H637" s="56" t="str">
        <f t="shared" si="63"/>
        <v>ORAL_FUNCTION_IMPROVE_SERVICE_PLAN_2024_FORM_0220_2021_plan_date_01_old</v>
      </c>
      <c r="I637" s="134" t="str">
        <f t="shared" si="64"/>
        <v>削除</v>
      </c>
      <c r="J637" s="56" t="str">
        <f t="shared" si="65"/>
        <v>名称変更</v>
      </c>
      <c r="K637" s="56" t="str">
        <f>IF($F637="old", INDEX('外部インタフェース一覧(計算用)'!$B$5:$C$60, MATCH(summary!$B637, '外部インタフェース一覧(計算用)'!$C$5:$C$60, 0), 1), $B637)</f>
        <v>口腔機能向上サービス管理情報</v>
      </c>
      <c r="L637" s="56">
        <f t="shared" si="69"/>
        <v>96</v>
      </c>
      <c r="M637" s="56" t="str">
        <f t="shared" si="66"/>
        <v>plan_date_01</v>
      </c>
      <c r="N637" s="33" t="str">
        <f t="shared" si="67"/>
        <v>実施記録　実施記録（1回目）　実施年月日</v>
      </c>
      <c r="O637" s="33" t="str">
        <f t="shared" si="68"/>
        <v>削除</v>
      </c>
    </row>
    <row r="638" spans="1:15" ht="37.5" hidden="1">
      <c r="A638" s="56">
        <v>636</v>
      </c>
      <c r="B638" s="56" t="s">
        <v>1184</v>
      </c>
      <c r="C638" s="56">
        <v>97</v>
      </c>
      <c r="D638" s="33" t="s">
        <v>1348</v>
      </c>
      <c r="E638" s="134" t="s">
        <v>1349</v>
      </c>
      <c r="F638" s="56" t="str">
        <f>VLOOKUP($B638, '外部インタフェース一覧(計算用)'!$C:$G, 2, FALSE)</f>
        <v>old</v>
      </c>
      <c r="G638" s="56" t="str">
        <f>VLOOKUP($B638, '外部インタフェース一覧(計算用)'!$C:$G, 5, FALSE)</f>
        <v>ORAL_FUNCTION_IMPROVE_SERVICE_PLAN_2024_FORM_0220_2021</v>
      </c>
      <c r="H638" s="56" t="str">
        <f t="shared" si="63"/>
        <v>ORAL_FUNCTION_IMPROVE_SERVICE_PLAN_2024_FORM_0220_2021_record_service_provider_01_01_old</v>
      </c>
      <c r="I638" s="134" t="str">
        <f t="shared" si="64"/>
        <v>削除</v>
      </c>
      <c r="J638" s="56" t="str">
        <f t="shared" si="65"/>
        <v>名称変更</v>
      </c>
      <c r="K638" s="56" t="str">
        <f>IF($F638="old", INDEX('外部インタフェース一覧(計算用)'!$B$5:$C$60, MATCH(summary!$B638, '外部インタフェース一覧(計算用)'!$C$5:$C$60, 0), 1), $B638)</f>
        <v>口腔機能向上サービス管理情報</v>
      </c>
      <c r="L638" s="56">
        <f t="shared" si="69"/>
        <v>97</v>
      </c>
      <c r="M638" s="56" t="str">
        <f t="shared" si="66"/>
        <v>record_service_provider_01_01</v>
      </c>
      <c r="N638" s="33" t="str">
        <f t="shared" si="67"/>
        <v>実施記録　実施記録（1回目）　サービス提供者　看護職員</v>
      </c>
      <c r="O638" s="33" t="str">
        <f t="shared" si="68"/>
        <v>削除</v>
      </c>
    </row>
    <row r="639" spans="1:15" ht="37.5" hidden="1">
      <c r="A639" s="56">
        <v>637</v>
      </c>
      <c r="B639" s="56" t="s">
        <v>1184</v>
      </c>
      <c r="C639" s="56">
        <v>98</v>
      </c>
      <c r="D639" s="33" t="s">
        <v>1350</v>
      </c>
      <c r="E639" s="134" t="s">
        <v>1351</v>
      </c>
      <c r="F639" s="56" t="str">
        <f>VLOOKUP($B639, '外部インタフェース一覧(計算用)'!$C:$G, 2, FALSE)</f>
        <v>old</v>
      </c>
      <c r="G639" s="56" t="str">
        <f>VLOOKUP($B639, '外部インタフェース一覧(計算用)'!$C:$G, 5, FALSE)</f>
        <v>ORAL_FUNCTION_IMPROVE_SERVICE_PLAN_2024_FORM_0220_2021</v>
      </c>
      <c r="H639" s="56" t="str">
        <f t="shared" si="63"/>
        <v>ORAL_FUNCTION_IMPROVE_SERVICE_PLAN_2024_FORM_0220_2021_record_service_provider_01_02_old</v>
      </c>
      <c r="I639" s="134" t="str">
        <f t="shared" si="64"/>
        <v>削除</v>
      </c>
      <c r="J639" s="56" t="str">
        <f t="shared" si="65"/>
        <v>名称変更</v>
      </c>
      <c r="K639" s="56" t="str">
        <f>IF($F639="old", INDEX('外部インタフェース一覧(計算用)'!$B$5:$C$60, MATCH(summary!$B639, '外部インタフェース一覧(計算用)'!$C$5:$C$60, 0), 1), $B639)</f>
        <v>口腔機能向上サービス管理情報</v>
      </c>
      <c r="L639" s="56">
        <f t="shared" si="69"/>
        <v>98</v>
      </c>
      <c r="M639" s="56" t="str">
        <f t="shared" si="66"/>
        <v>record_service_provider_01_02</v>
      </c>
      <c r="N639" s="33" t="str">
        <f t="shared" si="67"/>
        <v>実施記録　実施記録（1回目）　サービス提供者　歯科衛生士</v>
      </c>
      <c r="O639" s="33" t="str">
        <f t="shared" si="68"/>
        <v>削除</v>
      </c>
    </row>
    <row r="640" spans="1:15" ht="37.5" hidden="1">
      <c r="A640" s="56">
        <v>638</v>
      </c>
      <c r="B640" s="56" t="s">
        <v>1184</v>
      </c>
      <c r="C640" s="56">
        <v>99</v>
      </c>
      <c r="D640" s="33" t="s">
        <v>1352</v>
      </c>
      <c r="E640" s="134" t="s">
        <v>1353</v>
      </c>
      <c r="F640" s="56" t="str">
        <f>VLOOKUP($B640, '外部インタフェース一覧(計算用)'!$C:$G, 2, FALSE)</f>
        <v>old</v>
      </c>
      <c r="G640" s="56" t="str">
        <f>VLOOKUP($B640, '外部インタフェース一覧(計算用)'!$C:$G, 5, FALSE)</f>
        <v>ORAL_FUNCTION_IMPROVE_SERVICE_PLAN_2024_FORM_0220_2021</v>
      </c>
      <c r="H640" s="56" t="str">
        <f t="shared" si="63"/>
        <v>ORAL_FUNCTION_IMPROVE_SERVICE_PLAN_2024_FORM_0220_2021_record_service_provider_01_03_old</v>
      </c>
      <c r="I640" s="134" t="str">
        <f t="shared" si="64"/>
        <v>削除</v>
      </c>
      <c r="J640" s="56" t="str">
        <f t="shared" si="65"/>
        <v>名称変更</v>
      </c>
      <c r="K640" s="56" t="str">
        <f>IF($F640="old", INDEX('外部インタフェース一覧(計算用)'!$B$5:$C$60, MATCH(summary!$B640, '外部インタフェース一覧(計算用)'!$C$5:$C$60, 0), 1), $B640)</f>
        <v>口腔機能向上サービス管理情報</v>
      </c>
      <c r="L640" s="56">
        <f t="shared" si="69"/>
        <v>99</v>
      </c>
      <c r="M640" s="56" t="str">
        <f t="shared" si="66"/>
        <v>record_service_provider_01_03</v>
      </c>
      <c r="N640" s="33" t="str">
        <f t="shared" si="67"/>
        <v>実施記録　実施記録（1回目）　サービス提供者　言語聴覚士</v>
      </c>
      <c r="O640" s="33" t="str">
        <f t="shared" si="68"/>
        <v>削除</v>
      </c>
    </row>
    <row r="641" spans="1:15" ht="37.5" hidden="1">
      <c r="A641" s="56">
        <v>639</v>
      </c>
      <c r="B641" s="56" t="s">
        <v>1184</v>
      </c>
      <c r="C641" s="56">
        <v>100</v>
      </c>
      <c r="D641" s="33" t="s">
        <v>1354</v>
      </c>
      <c r="E641" s="134" t="s">
        <v>1355</v>
      </c>
      <c r="F641" s="56" t="str">
        <f>VLOOKUP($B641, '外部インタフェース一覧(計算用)'!$C:$G, 2, FALSE)</f>
        <v>old</v>
      </c>
      <c r="G641" s="56" t="str">
        <f>VLOOKUP($B641, '外部インタフェース一覧(計算用)'!$C:$G, 5, FALSE)</f>
        <v>ORAL_FUNCTION_IMPROVE_SERVICE_PLAN_2024_FORM_0220_2021</v>
      </c>
      <c r="H641" s="56" t="str">
        <f t="shared" si="63"/>
        <v>ORAL_FUNCTION_IMPROVE_SERVICE_PLAN_2024_FORM_0220_2021_record_service_provider_name_01_old</v>
      </c>
      <c r="I641" s="134" t="str">
        <f t="shared" si="64"/>
        <v>削除</v>
      </c>
      <c r="J641" s="56" t="str">
        <f t="shared" si="65"/>
        <v>名称変更</v>
      </c>
      <c r="K641" s="56" t="str">
        <f>IF($F641="old", INDEX('外部インタフェース一覧(計算用)'!$B$5:$C$60, MATCH(summary!$B641, '外部インタフェース一覧(計算用)'!$C$5:$C$60, 0), 1), $B641)</f>
        <v>口腔機能向上サービス管理情報</v>
      </c>
      <c r="L641" s="56">
        <f t="shared" si="69"/>
        <v>100</v>
      </c>
      <c r="M641" s="56" t="str">
        <f t="shared" si="66"/>
        <v>record_service_provider_name_01</v>
      </c>
      <c r="N641" s="33" t="str">
        <f t="shared" si="67"/>
        <v>実施記録　実施記録（1回目）　サービス提供者　サービス提供者名</v>
      </c>
      <c r="O641" s="33" t="str">
        <f t="shared" si="68"/>
        <v>削除</v>
      </c>
    </row>
    <row r="642" spans="1:15" ht="37.5" hidden="1">
      <c r="A642" s="56">
        <v>640</v>
      </c>
      <c r="B642" s="56" t="s">
        <v>1184</v>
      </c>
      <c r="C642" s="56">
        <v>101</v>
      </c>
      <c r="D642" s="33" t="s">
        <v>1356</v>
      </c>
      <c r="E642" s="134" t="s">
        <v>1357</v>
      </c>
      <c r="F642" s="56" t="str">
        <f>VLOOKUP($B642, '外部インタフェース一覧(計算用)'!$C:$G, 2, FALSE)</f>
        <v>old</v>
      </c>
      <c r="G642" s="56" t="str">
        <f>VLOOKUP($B642, '外部インタフェース一覧(計算用)'!$C:$G, 5, FALSE)</f>
        <v>ORAL_FUNCTION_IMPROVE_SERVICE_PLAN_2024_FORM_0220_2021</v>
      </c>
      <c r="H642" s="56" t="str">
        <f t="shared" si="63"/>
        <v>ORAL_FUNCTION_IMPROVE_SERVICE_PLAN_2024_FORM_0220_2021_contents_guidance_oral_cleaning_01_01_old</v>
      </c>
      <c r="I642" s="134" t="str">
        <f t="shared" si="64"/>
        <v>削除</v>
      </c>
      <c r="J642" s="56" t="str">
        <f t="shared" si="65"/>
        <v>名称変更</v>
      </c>
      <c r="K642" s="56" t="str">
        <f>IF($F642="old", INDEX('外部インタフェース一覧(計算用)'!$B$5:$C$60, MATCH(summary!$B642, '外部インタフェース一覧(計算用)'!$C$5:$C$60, 0), 1), $B642)</f>
        <v>口腔機能向上サービス管理情報</v>
      </c>
      <c r="L642" s="56">
        <f t="shared" si="69"/>
        <v>101</v>
      </c>
      <c r="M642" s="56" t="str">
        <f t="shared" si="66"/>
        <v>contents_guidance_oral_cleaning_01_01</v>
      </c>
      <c r="N642" s="33" t="str">
        <f t="shared" si="67"/>
        <v>実施記録　実施記録（1回目）　口腔清掃、口腔清掃に関する指導　実施</v>
      </c>
      <c r="O642" s="33" t="str">
        <f t="shared" si="68"/>
        <v>削除</v>
      </c>
    </row>
    <row r="643" spans="1:15" ht="56.25" hidden="1">
      <c r="A643" s="56">
        <v>641</v>
      </c>
      <c r="B643" s="56" t="s">
        <v>1184</v>
      </c>
      <c r="C643" s="56">
        <v>102</v>
      </c>
      <c r="D643" s="33" t="s">
        <v>1358</v>
      </c>
      <c r="E643" s="134" t="s">
        <v>1359</v>
      </c>
      <c r="F643" s="56" t="str">
        <f>VLOOKUP($B643, '外部インタフェース一覧(計算用)'!$C:$G, 2, FALSE)</f>
        <v>old</v>
      </c>
      <c r="G643" s="56" t="str">
        <f>VLOOKUP($B643, '外部インタフェース一覧(計算用)'!$C:$G, 5, FALSE)</f>
        <v>ORAL_FUNCTION_IMPROVE_SERVICE_PLAN_2024_FORM_0220_2021</v>
      </c>
      <c r="H643" s="56" t="str">
        <f t="shared" ref="H643:H706" si="70">G643&amp;"_"&amp;D643&amp;"_"&amp;F643</f>
        <v>ORAL_FUNCTION_IMPROVE_SERVICE_PLAN_2024_FORM_0220_2021_contents_guidance_and_info_eating_and_swallowing_01_01_old</v>
      </c>
      <c r="I643" s="134" t="str">
        <f t="shared" ref="I643:I706" si="71">IFERROR(INDEX($E:$H, MATCH(LEFT($H643, LEN($H643)-4)&amp;"_new", $H:$H, 0), 1), IF(F643="old", "削除", "追加"))</f>
        <v>削除</v>
      </c>
      <c r="J643" s="56" t="str">
        <f t="shared" ref="J643:J706" si="72">IF(E643=I643, "一致", "名称変更")</f>
        <v>名称変更</v>
      </c>
      <c r="K643" s="56" t="str">
        <f>IF($F643="old", INDEX('外部インタフェース一覧(計算用)'!$B$5:$C$60, MATCH(summary!$B643, '外部インタフェース一覧(計算用)'!$C$5:$C$60, 0), 1), $B643)</f>
        <v>口腔機能向上サービス管理情報</v>
      </c>
      <c r="L643" s="56">
        <f t="shared" si="69"/>
        <v>102</v>
      </c>
      <c r="M643" s="56" t="str">
        <f t="shared" ref="M643:M706" si="73">$D643</f>
        <v>contents_guidance_and_info_eating_and_swallowing_01_01</v>
      </c>
      <c r="N643" s="33" t="str">
        <f t="shared" ref="N643:N706" si="74">IF($F643="old", $E643, $I643)</f>
        <v>実施記録　実施記録（1回目）　摂食・嚥下等の口腔機能に関する指導　　実施</v>
      </c>
      <c r="O643" s="33" t="str">
        <f t="shared" ref="O643:O706" si="75">IF($F643="old", $I643, $E643)</f>
        <v>削除</v>
      </c>
    </row>
    <row r="644" spans="1:15" ht="56.25" hidden="1">
      <c r="A644" s="56">
        <v>642</v>
      </c>
      <c r="B644" s="56" t="s">
        <v>1184</v>
      </c>
      <c r="C644" s="56">
        <v>103</v>
      </c>
      <c r="D644" s="33" t="s">
        <v>1360</v>
      </c>
      <c r="E644" s="134" t="s">
        <v>1361</v>
      </c>
      <c r="F644" s="56" t="str">
        <f>VLOOKUP($B644, '外部インタフェース一覧(計算用)'!$C:$G, 2, FALSE)</f>
        <v>old</v>
      </c>
      <c r="G644" s="56" t="str">
        <f>VLOOKUP($B644, '外部インタフェース一覧(計算用)'!$C:$G, 5, FALSE)</f>
        <v>ORAL_FUNCTION_IMPROVE_SERVICE_PLAN_2024_FORM_0220_2021</v>
      </c>
      <c r="H644" s="56" t="str">
        <f t="shared" si="70"/>
        <v>ORAL_FUNCTION_IMPROVE_SERVICE_PLAN_2024_FORM_0220_2021_contents_guidance_language_voice_function_01_01_old</v>
      </c>
      <c r="I644" s="134" t="str">
        <f t="shared" si="71"/>
        <v>削除</v>
      </c>
      <c r="J644" s="56" t="str">
        <f t="shared" si="72"/>
        <v>名称変更</v>
      </c>
      <c r="K644" s="56" t="str">
        <f>IF($F644="old", INDEX('外部インタフェース一覧(計算用)'!$B$5:$C$60, MATCH(summary!$B644, '外部インタフェース一覧(計算用)'!$C$5:$C$60, 0), 1), $B644)</f>
        <v>口腔機能向上サービス管理情報</v>
      </c>
      <c r="L644" s="56">
        <f t="shared" ref="L644:L707" si="76">C644</f>
        <v>103</v>
      </c>
      <c r="M644" s="56" t="str">
        <f t="shared" si="73"/>
        <v>contents_guidance_language_voice_function_01_01</v>
      </c>
      <c r="N644" s="33" t="str">
        <f t="shared" si="74"/>
        <v>実施記録　実施記録（1回目）　音声・言語機能に関する指導　実施</v>
      </c>
      <c r="O644" s="33" t="str">
        <f t="shared" si="75"/>
        <v>削除</v>
      </c>
    </row>
    <row r="645" spans="1:15" ht="37.5" hidden="1">
      <c r="A645" s="56">
        <v>643</v>
      </c>
      <c r="B645" s="56" t="s">
        <v>1184</v>
      </c>
      <c r="C645" s="56">
        <v>104</v>
      </c>
      <c r="D645" s="33" t="s">
        <v>1362</v>
      </c>
      <c r="E645" s="134" t="s">
        <v>1363</v>
      </c>
      <c r="F645" s="56" t="str">
        <f>VLOOKUP($B645, '外部インタフェース一覧(計算用)'!$C:$G, 2, FALSE)</f>
        <v>old</v>
      </c>
      <c r="G645" s="56" t="str">
        <f>VLOOKUP($B645, '外部インタフェース一覧(計算用)'!$C:$G, 5, FALSE)</f>
        <v>ORAL_FUNCTION_IMPROVE_SERVICE_PLAN_2024_FORM_0220_2021</v>
      </c>
      <c r="H645" s="56" t="str">
        <f t="shared" si="70"/>
        <v>ORAL_FUNCTION_IMPROVE_SERVICE_PLAN_2024_FORM_0220_2021_contents_notice_01_old</v>
      </c>
      <c r="I645" s="134" t="str">
        <f t="shared" si="71"/>
        <v>削除</v>
      </c>
      <c r="J645" s="56" t="str">
        <f t="shared" si="72"/>
        <v>名称変更</v>
      </c>
      <c r="K645" s="56" t="str">
        <f>IF($F645="old", INDEX('外部インタフェース一覧(計算用)'!$B$5:$C$60, MATCH(summary!$B645, '外部インタフェース一覧(計算用)'!$C$5:$C$60, 0), 1), $B645)</f>
        <v>口腔機能向上サービス管理情報</v>
      </c>
      <c r="L645" s="56">
        <f t="shared" si="76"/>
        <v>104</v>
      </c>
      <c r="M645" s="56" t="str">
        <f t="shared" si="73"/>
        <v>contents_notice_01</v>
      </c>
      <c r="N645" s="33" t="str">
        <f t="shared" si="74"/>
        <v>実施記録　実施記録（1回目）　その他　その他（具体的に）</v>
      </c>
      <c r="O645" s="33" t="str">
        <f t="shared" si="75"/>
        <v>削除</v>
      </c>
    </row>
    <row r="646" spans="1:15" ht="37.5" hidden="1">
      <c r="A646" s="56">
        <v>644</v>
      </c>
      <c r="B646" s="56" t="s">
        <v>1184</v>
      </c>
      <c r="C646" s="56">
        <v>105</v>
      </c>
      <c r="D646" s="33" t="s">
        <v>1364</v>
      </c>
      <c r="E646" s="134" t="s">
        <v>1365</v>
      </c>
      <c r="F646" s="56" t="str">
        <f>VLOOKUP($B646, '外部インタフェース一覧(計算用)'!$C:$G, 2, FALSE)</f>
        <v>old</v>
      </c>
      <c r="G646" s="56" t="str">
        <f>VLOOKUP($B646, '外部インタフェース一覧(計算用)'!$C:$G, 5, FALSE)</f>
        <v>ORAL_FUNCTION_IMPROVE_SERVICE_PLAN_2024_FORM_0220_2021</v>
      </c>
      <c r="H646" s="56" t="str">
        <f t="shared" si="70"/>
        <v>ORAL_FUNCTION_IMPROVE_SERVICE_PLAN_2024_FORM_0220_2021_contents_other_01_01_old</v>
      </c>
      <c r="I646" s="134" t="str">
        <f t="shared" si="71"/>
        <v>削除</v>
      </c>
      <c r="J646" s="56" t="str">
        <f t="shared" si="72"/>
        <v>名称変更</v>
      </c>
      <c r="K646" s="56" t="str">
        <f>IF($F646="old", INDEX('外部インタフェース一覧(計算用)'!$B$5:$C$60, MATCH(summary!$B646, '外部インタフェース一覧(計算用)'!$C$5:$C$60, 0), 1), $B646)</f>
        <v>口腔機能向上サービス管理情報</v>
      </c>
      <c r="L646" s="56">
        <f t="shared" si="76"/>
        <v>105</v>
      </c>
      <c r="M646" s="56" t="str">
        <f t="shared" si="73"/>
        <v>contents_other_01_01</v>
      </c>
      <c r="N646" s="33" t="str">
        <f t="shared" si="74"/>
        <v>実施記録　実施記録（1回目）　その他　実施</v>
      </c>
      <c r="O646" s="33" t="str">
        <f t="shared" si="75"/>
        <v>削除</v>
      </c>
    </row>
    <row r="647" spans="1:15" ht="37.5" hidden="1">
      <c r="A647" s="56">
        <v>645</v>
      </c>
      <c r="B647" s="56" t="s">
        <v>1184</v>
      </c>
      <c r="C647" s="56">
        <v>106</v>
      </c>
      <c r="D647" s="33" t="s">
        <v>1366</v>
      </c>
      <c r="E647" s="134" t="s">
        <v>1367</v>
      </c>
      <c r="F647" s="56" t="str">
        <f>VLOOKUP($B647, '外部インタフェース一覧(計算用)'!$C:$G, 2, FALSE)</f>
        <v>old</v>
      </c>
      <c r="G647" s="56" t="str">
        <f>VLOOKUP($B647, '外部インタフェース一覧(計算用)'!$C:$G, 5, FALSE)</f>
        <v>ORAL_FUNCTION_IMPROVE_SERVICE_PLAN_2024_FORM_0220_2021</v>
      </c>
      <c r="H647" s="56" t="str">
        <f t="shared" si="70"/>
        <v>ORAL_FUNCTION_IMPROVE_SERVICE_PLAN_2024_FORM_0220_2021_plan_date_02_old</v>
      </c>
      <c r="I647" s="134" t="str">
        <f t="shared" si="71"/>
        <v>削除</v>
      </c>
      <c r="J647" s="56" t="str">
        <f t="shared" si="72"/>
        <v>名称変更</v>
      </c>
      <c r="K647" s="56" t="str">
        <f>IF($F647="old", INDEX('外部インタフェース一覧(計算用)'!$B$5:$C$60, MATCH(summary!$B647, '外部インタフェース一覧(計算用)'!$C$5:$C$60, 0), 1), $B647)</f>
        <v>口腔機能向上サービス管理情報</v>
      </c>
      <c r="L647" s="56">
        <f t="shared" si="76"/>
        <v>106</v>
      </c>
      <c r="M647" s="56" t="str">
        <f t="shared" si="73"/>
        <v>plan_date_02</v>
      </c>
      <c r="N647" s="33" t="str">
        <f t="shared" si="74"/>
        <v>実施記録　実施記録（2回目）　実施年月日</v>
      </c>
      <c r="O647" s="33" t="str">
        <f t="shared" si="75"/>
        <v>削除</v>
      </c>
    </row>
    <row r="648" spans="1:15" ht="37.5" hidden="1">
      <c r="A648" s="56">
        <v>646</v>
      </c>
      <c r="B648" s="56" t="s">
        <v>1184</v>
      </c>
      <c r="C648" s="56">
        <v>107</v>
      </c>
      <c r="D648" s="33" t="s">
        <v>1368</v>
      </c>
      <c r="E648" s="134" t="s">
        <v>1369</v>
      </c>
      <c r="F648" s="56" t="str">
        <f>VLOOKUP($B648, '外部インタフェース一覧(計算用)'!$C:$G, 2, FALSE)</f>
        <v>old</v>
      </c>
      <c r="G648" s="56" t="str">
        <f>VLOOKUP($B648, '外部インタフェース一覧(計算用)'!$C:$G, 5, FALSE)</f>
        <v>ORAL_FUNCTION_IMPROVE_SERVICE_PLAN_2024_FORM_0220_2021</v>
      </c>
      <c r="H648" s="56" t="str">
        <f t="shared" si="70"/>
        <v>ORAL_FUNCTION_IMPROVE_SERVICE_PLAN_2024_FORM_0220_2021_record_service_provider_02_01_old</v>
      </c>
      <c r="I648" s="134" t="str">
        <f t="shared" si="71"/>
        <v>削除</v>
      </c>
      <c r="J648" s="56" t="str">
        <f t="shared" si="72"/>
        <v>名称変更</v>
      </c>
      <c r="K648" s="56" t="str">
        <f>IF($F648="old", INDEX('外部インタフェース一覧(計算用)'!$B$5:$C$60, MATCH(summary!$B648, '外部インタフェース一覧(計算用)'!$C$5:$C$60, 0), 1), $B648)</f>
        <v>口腔機能向上サービス管理情報</v>
      </c>
      <c r="L648" s="56">
        <f t="shared" si="76"/>
        <v>107</v>
      </c>
      <c r="M648" s="56" t="str">
        <f t="shared" si="73"/>
        <v>record_service_provider_02_01</v>
      </c>
      <c r="N648" s="33" t="str">
        <f t="shared" si="74"/>
        <v>実施記録　実施記録（2回目）　サービス提供者　看護職員</v>
      </c>
      <c r="O648" s="33" t="str">
        <f t="shared" si="75"/>
        <v>削除</v>
      </c>
    </row>
    <row r="649" spans="1:15" ht="37.5" hidden="1">
      <c r="A649" s="56">
        <v>647</v>
      </c>
      <c r="B649" s="56" t="s">
        <v>1184</v>
      </c>
      <c r="C649" s="56">
        <v>108</v>
      </c>
      <c r="D649" s="33" t="s">
        <v>1370</v>
      </c>
      <c r="E649" s="134" t="s">
        <v>1371</v>
      </c>
      <c r="F649" s="56" t="str">
        <f>VLOOKUP($B649, '外部インタフェース一覧(計算用)'!$C:$G, 2, FALSE)</f>
        <v>old</v>
      </c>
      <c r="G649" s="56" t="str">
        <f>VLOOKUP($B649, '外部インタフェース一覧(計算用)'!$C:$G, 5, FALSE)</f>
        <v>ORAL_FUNCTION_IMPROVE_SERVICE_PLAN_2024_FORM_0220_2021</v>
      </c>
      <c r="H649" s="56" t="str">
        <f t="shared" si="70"/>
        <v>ORAL_FUNCTION_IMPROVE_SERVICE_PLAN_2024_FORM_0220_2021_record_service_provider_02_02_old</v>
      </c>
      <c r="I649" s="134" t="str">
        <f t="shared" si="71"/>
        <v>削除</v>
      </c>
      <c r="J649" s="56" t="str">
        <f t="shared" si="72"/>
        <v>名称変更</v>
      </c>
      <c r="K649" s="56" t="str">
        <f>IF($F649="old", INDEX('外部インタフェース一覧(計算用)'!$B$5:$C$60, MATCH(summary!$B649, '外部インタフェース一覧(計算用)'!$C$5:$C$60, 0), 1), $B649)</f>
        <v>口腔機能向上サービス管理情報</v>
      </c>
      <c r="L649" s="56">
        <f t="shared" si="76"/>
        <v>108</v>
      </c>
      <c r="M649" s="56" t="str">
        <f t="shared" si="73"/>
        <v>record_service_provider_02_02</v>
      </c>
      <c r="N649" s="33" t="str">
        <f t="shared" si="74"/>
        <v>実施記録　実施記録（2回目）　サービス提供者　歯科衛生士</v>
      </c>
      <c r="O649" s="33" t="str">
        <f t="shared" si="75"/>
        <v>削除</v>
      </c>
    </row>
    <row r="650" spans="1:15" ht="37.5" hidden="1">
      <c r="A650" s="56">
        <v>648</v>
      </c>
      <c r="B650" s="56" t="s">
        <v>1184</v>
      </c>
      <c r="C650" s="56">
        <v>109</v>
      </c>
      <c r="D650" s="33" t="s">
        <v>1372</v>
      </c>
      <c r="E650" s="134" t="s">
        <v>1373</v>
      </c>
      <c r="F650" s="56" t="str">
        <f>VLOOKUP($B650, '外部インタフェース一覧(計算用)'!$C:$G, 2, FALSE)</f>
        <v>old</v>
      </c>
      <c r="G650" s="56" t="str">
        <f>VLOOKUP($B650, '外部インタフェース一覧(計算用)'!$C:$G, 5, FALSE)</f>
        <v>ORAL_FUNCTION_IMPROVE_SERVICE_PLAN_2024_FORM_0220_2021</v>
      </c>
      <c r="H650" s="56" t="str">
        <f t="shared" si="70"/>
        <v>ORAL_FUNCTION_IMPROVE_SERVICE_PLAN_2024_FORM_0220_2021_record_service_provider_02_03_old</v>
      </c>
      <c r="I650" s="134" t="str">
        <f t="shared" si="71"/>
        <v>削除</v>
      </c>
      <c r="J650" s="56" t="str">
        <f t="shared" si="72"/>
        <v>名称変更</v>
      </c>
      <c r="K650" s="56" t="str">
        <f>IF($F650="old", INDEX('外部インタフェース一覧(計算用)'!$B$5:$C$60, MATCH(summary!$B650, '外部インタフェース一覧(計算用)'!$C$5:$C$60, 0), 1), $B650)</f>
        <v>口腔機能向上サービス管理情報</v>
      </c>
      <c r="L650" s="56">
        <f t="shared" si="76"/>
        <v>109</v>
      </c>
      <c r="M650" s="56" t="str">
        <f t="shared" si="73"/>
        <v>record_service_provider_02_03</v>
      </c>
      <c r="N650" s="33" t="str">
        <f t="shared" si="74"/>
        <v>実施記録　実施記録（2回目）　サービス提供者　言語聴覚士</v>
      </c>
      <c r="O650" s="33" t="str">
        <f t="shared" si="75"/>
        <v>削除</v>
      </c>
    </row>
    <row r="651" spans="1:15" ht="37.5" hidden="1">
      <c r="A651" s="56">
        <v>649</v>
      </c>
      <c r="B651" s="56" t="s">
        <v>1184</v>
      </c>
      <c r="C651" s="56">
        <v>110</v>
      </c>
      <c r="D651" s="33" t="s">
        <v>1374</v>
      </c>
      <c r="E651" s="134" t="s">
        <v>1375</v>
      </c>
      <c r="F651" s="56" t="str">
        <f>VLOOKUP($B651, '外部インタフェース一覧(計算用)'!$C:$G, 2, FALSE)</f>
        <v>old</v>
      </c>
      <c r="G651" s="56" t="str">
        <f>VLOOKUP($B651, '外部インタフェース一覧(計算用)'!$C:$G, 5, FALSE)</f>
        <v>ORAL_FUNCTION_IMPROVE_SERVICE_PLAN_2024_FORM_0220_2021</v>
      </c>
      <c r="H651" s="56" t="str">
        <f t="shared" si="70"/>
        <v>ORAL_FUNCTION_IMPROVE_SERVICE_PLAN_2024_FORM_0220_2021_record_service_provider_name_02_old</v>
      </c>
      <c r="I651" s="134" t="str">
        <f t="shared" si="71"/>
        <v>削除</v>
      </c>
      <c r="J651" s="56" t="str">
        <f t="shared" si="72"/>
        <v>名称変更</v>
      </c>
      <c r="K651" s="56" t="str">
        <f>IF($F651="old", INDEX('外部インタフェース一覧(計算用)'!$B$5:$C$60, MATCH(summary!$B651, '外部インタフェース一覧(計算用)'!$C$5:$C$60, 0), 1), $B651)</f>
        <v>口腔機能向上サービス管理情報</v>
      </c>
      <c r="L651" s="56">
        <f t="shared" si="76"/>
        <v>110</v>
      </c>
      <c r="M651" s="56" t="str">
        <f t="shared" si="73"/>
        <v>record_service_provider_name_02</v>
      </c>
      <c r="N651" s="33" t="str">
        <f t="shared" si="74"/>
        <v>実施記録　実施記録（2回目）　サービス提供者　サービス提供者名</v>
      </c>
      <c r="O651" s="33" t="str">
        <f t="shared" si="75"/>
        <v>削除</v>
      </c>
    </row>
    <row r="652" spans="1:15" ht="37.5" hidden="1">
      <c r="A652" s="56">
        <v>650</v>
      </c>
      <c r="B652" s="56" t="s">
        <v>1184</v>
      </c>
      <c r="C652" s="56">
        <v>111</v>
      </c>
      <c r="D652" s="33" t="s">
        <v>1376</v>
      </c>
      <c r="E652" s="134" t="s">
        <v>1377</v>
      </c>
      <c r="F652" s="56" t="str">
        <f>VLOOKUP($B652, '外部インタフェース一覧(計算用)'!$C:$G, 2, FALSE)</f>
        <v>old</v>
      </c>
      <c r="G652" s="56" t="str">
        <f>VLOOKUP($B652, '外部インタフェース一覧(計算用)'!$C:$G, 5, FALSE)</f>
        <v>ORAL_FUNCTION_IMPROVE_SERVICE_PLAN_2024_FORM_0220_2021</v>
      </c>
      <c r="H652" s="56" t="str">
        <f t="shared" si="70"/>
        <v>ORAL_FUNCTION_IMPROVE_SERVICE_PLAN_2024_FORM_0220_2021_contents_guidance_oral_cleaning_02_01_old</v>
      </c>
      <c r="I652" s="134" t="str">
        <f t="shared" si="71"/>
        <v>削除</v>
      </c>
      <c r="J652" s="56" t="str">
        <f t="shared" si="72"/>
        <v>名称変更</v>
      </c>
      <c r="K652" s="56" t="str">
        <f>IF($F652="old", INDEX('外部インタフェース一覧(計算用)'!$B$5:$C$60, MATCH(summary!$B652, '外部インタフェース一覧(計算用)'!$C$5:$C$60, 0), 1), $B652)</f>
        <v>口腔機能向上サービス管理情報</v>
      </c>
      <c r="L652" s="56">
        <f t="shared" si="76"/>
        <v>111</v>
      </c>
      <c r="M652" s="56" t="str">
        <f t="shared" si="73"/>
        <v>contents_guidance_oral_cleaning_02_01</v>
      </c>
      <c r="N652" s="33" t="str">
        <f t="shared" si="74"/>
        <v>実施記録　実施記録（2回目）　口腔清掃、口腔清掃に関する指導　実施</v>
      </c>
      <c r="O652" s="33" t="str">
        <f t="shared" si="75"/>
        <v>削除</v>
      </c>
    </row>
    <row r="653" spans="1:15" ht="56.25" hidden="1">
      <c r="A653" s="56">
        <v>651</v>
      </c>
      <c r="B653" s="56" t="s">
        <v>1184</v>
      </c>
      <c r="C653" s="56">
        <v>112</v>
      </c>
      <c r="D653" s="33" t="s">
        <v>1378</v>
      </c>
      <c r="E653" s="134" t="s">
        <v>1379</v>
      </c>
      <c r="F653" s="56" t="str">
        <f>VLOOKUP($B653, '外部インタフェース一覧(計算用)'!$C:$G, 2, FALSE)</f>
        <v>old</v>
      </c>
      <c r="G653" s="56" t="str">
        <f>VLOOKUP($B653, '外部インタフェース一覧(計算用)'!$C:$G, 5, FALSE)</f>
        <v>ORAL_FUNCTION_IMPROVE_SERVICE_PLAN_2024_FORM_0220_2021</v>
      </c>
      <c r="H653" s="56" t="str">
        <f t="shared" si="70"/>
        <v>ORAL_FUNCTION_IMPROVE_SERVICE_PLAN_2024_FORM_0220_2021_contents_guidance_and_info_eating_and_swallowing_02_01_old</v>
      </c>
      <c r="I653" s="134" t="str">
        <f t="shared" si="71"/>
        <v>削除</v>
      </c>
      <c r="J653" s="56" t="str">
        <f t="shared" si="72"/>
        <v>名称変更</v>
      </c>
      <c r="K653" s="56" t="str">
        <f>IF($F653="old", INDEX('外部インタフェース一覧(計算用)'!$B$5:$C$60, MATCH(summary!$B653, '外部インタフェース一覧(計算用)'!$C$5:$C$60, 0), 1), $B653)</f>
        <v>口腔機能向上サービス管理情報</v>
      </c>
      <c r="L653" s="56">
        <f t="shared" si="76"/>
        <v>112</v>
      </c>
      <c r="M653" s="56" t="str">
        <f t="shared" si="73"/>
        <v>contents_guidance_and_info_eating_and_swallowing_02_01</v>
      </c>
      <c r="N653" s="33" t="str">
        <f t="shared" si="74"/>
        <v>実施記録　実施記録（2回目）　摂食・嚥下等の口腔機能に関する指導　　実施</v>
      </c>
      <c r="O653" s="33" t="str">
        <f t="shared" si="75"/>
        <v>削除</v>
      </c>
    </row>
    <row r="654" spans="1:15" ht="56.25" hidden="1">
      <c r="A654" s="56">
        <v>652</v>
      </c>
      <c r="B654" s="56" t="s">
        <v>1184</v>
      </c>
      <c r="C654" s="56">
        <v>113</v>
      </c>
      <c r="D654" s="33" t="s">
        <v>1380</v>
      </c>
      <c r="E654" s="134" t="s">
        <v>1381</v>
      </c>
      <c r="F654" s="56" t="str">
        <f>VLOOKUP($B654, '外部インタフェース一覧(計算用)'!$C:$G, 2, FALSE)</f>
        <v>old</v>
      </c>
      <c r="G654" s="56" t="str">
        <f>VLOOKUP($B654, '外部インタフェース一覧(計算用)'!$C:$G, 5, FALSE)</f>
        <v>ORAL_FUNCTION_IMPROVE_SERVICE_PLAN_2024_FORM_0220_2021</v>
      </c>
      <c r="H654" s="56" t="str">
        <f t="shared" si="70"/>
        <v>ORAL_FUNCTION_IMPROVE_SERVICE_PLAN_2024_FORM_0220_2021_contents_guidance_language_voice_function_02_01_old</v>
      </c>
      <c r="I654" s="134" t="str">
        <f t="shared" si="71"/>
        <v>削除</v>
      </c>
      <c r="J654" s="56" t="str">
        <f t="shared" si="72"/>
        <v>名称変更</v>
      </c>
      <c r="K654" s="56" t="str">
        <f>IF($F654="old", INDEX('外部インタフェース一覧(計算用)'!$B$5:$C$60, MATCH(summary!$B654, '外部インタフェース一覧(計算用)'!$C$5:$C$60, 0), 1), $B654)</f>
        <v>口腔機能向上サービス管理情報</v>
      </c>
      <c r="L654" s="56">
        <f t="shared" si="76"/>
        <v>113</v>
      </c>
      <c r="M654" s="56" t="str">
        <f t="shared" si="73"/>
        <v>contents_guidance_language_voice_function_02_01</v>
      </c>
      <c r="N654" s="33" t="str">
        <f t="shared" si="74"/>
        <v>実施記録　実施記録（2回目）　音声・言語機能に関する指導　実施</v>
      </c>
      <c r="O654" s="33" t="str">
        <f t="shared" si="75"/>
        <v>削除</v>
      </c>
    </row>
    <row r="655" spans="1:15" ht="37.5" hidden="1">
      <c r="A655" s="56">
        <v>653</v>
      </c>
      <c r="B655" s="56" t="s">
        <v>1184</v>
      </c>
      <c r="C655" s="56">
        <v>114</v>
      </c>
      <c r="D655" s="33" t="s">
        <v>1382</v>
      </c>
      <c r="E655" s="134" t="s">
        <v>1383</v>
      </c>
      <c r="F655" s="56" t="str">
        <f>VLOOKUP($B655, '外部インタフェース一覧(計算用)'!$C:$G, 2, FALSE)</f>
        <v>old</v>
      </c>
      <c r="G655" s="56" t="str">
        <f>VLOOKUP($B655, '外部インタフェース一覧(計算用)'!$C:$G, 5, FALSE)</f>
        <v>ORAL_FUNCTION_IMPROVE_SERVICE_PLAN_2024_FORM_0220_2021</v>
      </c>
      <c r="H655" s="56" t="str">
        <f t="shared" si="70"/>
        <v>ORAL_FUNCTION_IMPROVE_SERVICE_PLAN_2024_FORM_0220_2021_contents_notice_02_old</v>
      </c>
      <c r="I655" s="134" t="str">
        <f t="shared" si="71"/>
        <v>削除</v>
      </c>
      <c r="J655" s="56" t="str">
        <f t="shared" si="72"/>
        <v>名称変更</v>
      </c>
      <c r="K655" s="56" t="str">
        <f>IF($F655="old", INDEX('外部インタフェース一覧(計算用)'!$B$5:$C$60, MATCH(summary!$B655, '外部インタフェース一覧(計算用)'!$C$5:$C$60, 0), 1), $B655)</f>
        <v>口腔機能向上サービス管理情報</v>
      </c>
      <c r="L655" s="56">
        <f t="shared" si="76"/>
        <v>114</v>
      </c>
      <c r="M655" s="56" t="str">
        <f t="shared" si="73"/>
        <v>contents_notice_02</v>
      </c>
      <c r="N655" s="33" t="str">
        <f t="shared" si="74"/>
        <v>実施記録　実施記録（2回目）　その他　その他（具体的に）</v>
      </c>
      <c r="O655" s="33" t="str">
        <f t="shared" si="75"/>
        <v>削除</v>
      </c>
    </row>
    <row r="656" spans="1:15" ht="37.5" hidden="1">
      <c r="A656" s="56">
        <v>654</v>
      </c>
      <c r="B656" s="56" t="s">
        <v>1184</v>
      </c>
      <c r="C656" s="56">
        <v>115</v>
      </c>
      <c r="D656" s="33" t="s">
        <v>1384</v>
      </c>
      <c r="E656" s="134" t="s">
        <v>1385</v>
      </c>
      <c r="F656" s="56" t="str">
        <f>VLOOKUP($B656, '外部インタフェース一覧(計算用)'!$C:$G, 2, FALSE)</f>
        <v>old</v>
      </c>
      <c r="G656" s="56" t="str">
        <f>VLOOKUP($B656, '外部インタフェース一覧(計算用)'!$C:$G, 5, FALSE)</f>
        <v>ORAL_FUNCTION_IMPROVE_SERVICE_PLAN_2024_FORM_0220_2021</v>
      </c>
      <c r="H656" s="56" t="str">
        <f t="shared" si="70"/>
        <v>ORAL_FUNCTION_IMPROVE_SERVICE_PLAN_2024_FORM_0220_2021_contents_other_02_01_old</v>
      </c>
      <c r="I656" s="134" t="str">
        <f t="shared" si="71"/>
        <v>削除</v>
      </c>
      <c r="J656" s="56" t="str">
        <f t="shared" si="72"/>
        <v>名称変更</v>
      </c>
      <c r="K656" s="56" t="str">
        <f>IF($F656="old", INDEX('外部インタフェース一覧(計算用)'!$B$5:$C$60, MATCH(summary!$B656, '外部インタフェース一覧(計算用)'!$C$5:$C$60, 0), 1), $B656)</f>
        <v>口腔機能向上サービス管理情報</v>
      </c>
      <c r="L656" s="56">
        <f t="shared" si="76"/>
        <v>115</v>
      </c>
      <c r="M656" s="56" t="str">
        <f t="shared" si="73"/>
        <v>contents_other_02_01</v>
      </c>
      <c r="N656" s="33" t="str">
        <f t="shared" si="74"/>
        <v>実施記録　実施記録（2回目）　その他　実施</v>
      </c>
      <c r="O656" s="33" t="str">
        <f t="shared" si="75"/>
        <v>削除</v>
      </c>
    </row>
    <row r="657" spans="1:15" ht="37.5" hidden="1">
      <c r="A657" s="56">
        <v>655</v>
      </c>
      <c r="B657" s="56" t="s">
        <v>1184</v>
      </c>
      <c r="C657" s="56">
        <v>116</v>
      </c>
      <c r="D657" s="33" t="s">
        <v>1386</v>
      </c>
      <c r="E657" s="134" t="s">
        <v>1387</v>
      </c>
      <c r="F657" s="56" t="str">
        <f>VLOOKUP($B657, '外部インタフェース一覧(計算用)'!$C:$G, 2, FALSE)</f>
        <v>old</v>
      </c>
      <c r="G657" s="56" t="str">
        <f>VLOOKUP($B657, '外部インタフェース一覧(計算用)'!$C:$G, 5, FALSE)</f>
        <v>ORAL_FUNCTION_IMPROVE_SERVICE_PLAN_2024_FORM_0220_2021</v>
      </c>
      <c r="H657" s="56" t="str">
        <f t="shared" si="70"/>
        <v>ORAL_FUNCTION_IMPROVE_SERVICE_PLAN_2024_FORM_0220_2021_plan_date_03_old</v>
      </c>
      <c r="I657" s="134" t="str">
        <f t="shared" si="71"/>
        <v>削除</v>
      </c>
      <c r="J657" s="56" t="str">
        <f t="shared" si="72"/>
        <v>名称変更</v>
      </c>
      <c r="K657" s="56" t="str">
        <f>IF($F657="old", INDEX('外部インタフェース一覧(計算用)'!$B$5:$C$60, MATCH(summary!$B657, '外部インタフェース一覧(計算用)'!$C$5:$C$60, 0), 1), $B657)</f>
        <v>口腔機能向上サービス管理情報</v>
      </c>
      <c r="L657" s="56">
        <f t="shared" si="76"/>
        <v>116</v>
      </c>
      <c r="M657" s="56" t="str">
        <f t="shared" si="73"/>
        <v>plan_date_03</v>
      </c>
      <c r="N657" s="33" t="str">
        <f t="shared" si="74"/>
        <v>実施記録　実施記録（3回目）　実施年月日</v>
      </c>
      <c r="O657" s="33" t="str">
        <f t="shared" si="75"/>
        <v>削除</v>
      </c>
    </row>
    <row r="658" spans="1:15" ht="56.25" hidden="1">
      <c r="A658" s="56">
        <v>656</v>
      </c>
      <c r="B658" s="56" t="s">
        <v>1184</v>
      </c>
      <c r="C658" s="56">
        <v>117</v>
      </c>
      <c r="D658" s="33" t="s">
        <v>1388</v>
      </c>
      <c r="E658" s="134" t="s">
        <v>1389</v>
      </c>
      <c r="F658" s="56" t="str">
        <f>VLOOKUP($B658, '外部インタフェース一覧(計算用)'!$C:$G, 2, FALSE)</f>
        <v>old</v>
      </c>
      <c r="G658" s="56" t="str">
        <f>VLOOKUP($B658, '外部インタフェース一覧(計算用)'!$C:$G, 5, FALSE)</f>
        <v>ORAL_FUNCTION_IMPROVE_SERVICE_PLAN_2024_FORM_0220_2021</v>
      </c>
      <c r="H658" s="56" t="str">
        <f t="shared" si="70"/>
        <v>ORAL_FUNCTION_IMPROVE_SERVICE_PLAN_2024_FORM_0220_2021_record_service_provider_03_01_old</v>
      </c>
      <c r="I658" s="134" t="str">
        <f t="shared" si="71"/>
        <v>削除</v>
      </c>
      <c r="J658" s="56" t="str">
        <f t="shared" si="72"/>
        <v>名称変更</v>
      </c>
      <c r="K658" s="56" t="str">
        <f>IF($F658="old", INDEX('外部インタフェース一覧(計算用)'!$B$5:$C$60, MATCH(summary!$B658, '外部インタフェース一覧(計算用)'!$C$5:$C$60, 0), 1), $B658)</f>
        <v>口腔機能向上サービス管理情報</v>
      </c>
      <c r="L658" s="56">
        <f t="shared" si="76"/>
        <v>117</v>
      </c>
      <c r="M658" s="56" t="str">
        <f t="shared" si="73"/>
        <v>record_service_provider_03_01</v>
      </c>
      <c r="N658" s="33" t="str">
        <f t="shared" si="74"/>
        <v>実施記録　実施記録（3回目）　サービス提供者　実施記録（3回目）サービス提供者　看護職員</v>
      </c>
      <c r="O658" s="33" t="str">
        <f t="shared" si="75"/>
        <v>削除</v>
      </c>
    </row>
    <row r="659" spans="1:15" ht="37.5" hidden="1">
      <c r="A659" s="56">
        <v>657</v>
      </c>
      <c r="B659" s="56" t="s">
        <v>1184</v>
      </c>
      <c r="C659" s="56">
        <v>118</v>
      </c>
      <c r="D659" s="33" t="s">
        <v>1390</v>
      </c>
      <c r="E659" s="134" t="s">
        <v>1391</v>
      </c>
      <c r="F659" s="56" t="str">
        <f>VLOOKUP($B659, '外部インタフェース一覧(計算用)'!$C:$G, 2, FALSE)</f>
        <v>old</v>
      </c>
      <c r="G659" s="56" t="str">
        <f>VLOOKUP($B659, '外部インタフェース一覧(計算用)'!$C:$G, 5, FALSE)</f>
        <v>ORAL_FUNCTION_IMPROVE_SERVICE_PLAN_2024_FORM_0220_2021</v>
      </c>
      <c r="H659" s="56" t="str">
        <f t="shared" si="70"/>
        <v>ORAL_FUNCTION_IMPROVE_SERVICE_PLAN_2024_FORM_0220_2021_record_service_provider_03_02_old</v>
      </c>
      <c r="I659" s="134" t="str">
        <f t="shared" si="71"/>
        <v>削除</v>
      </c>
      <c r="J659" s="56" t="str">
        <f t="shared" si="72"/>
        <v>名称変更</v>
      </c>
      <c r="K659" s="56" t="str">
        <f>IF($F659="old", INDEX('外部インタフェース一覧(計算用)'!$B$5:$C$60, MATCH(summary!$B659, '外部インタフェース一覧(計算用)'!$C$5:$C$60, 0), 1), $B659)</f>
        <v>口腔機能向上サービス管理情報</v>
      </c>
      <c r="L659" s="56">
        <f t="shared" si="76"/>
        <v>118</v>
      </c>
      <c r="M659" s="56" t="str">
        <f t="shared" si="73"/>
        <v>record_service_provider_03_02</v>
      </c>
      <c r="N659" s="33" t="str">
        <f t="shared" si="74"/>
        <v>実施記録　実施記録（3回目）　サービス提供者　歯科衛生士</v>
      </c>
      <c r="O659" s="33" t="str">
        <f t="shared" si="75"/>
        <v>削除</v>
      </c>
    </row>
    <row r="660" spans="1:15" ht="37.5" hidden="1">
      <c r="A660" s="56">
        <v>658</v>
      </c>
      <c r="B660" s="56" t="s">
        <v>1184</v>
      </c>
      <c r="C660" s="56">
        <v>119</v>
      </c>
      <c r="D660" s="33" t="s">
        <v>1392</v>
      </c>
      <c r="E660" s="134" t="s">
        <v>1393</v>
      </c>
      <c r="F660" s="56" t="str">
        <f>VLOOKUP($B660, '外部インタフェース一覧(計算用)'!$C:$G, 2, FALSE)</f>
        <v>old</v>
      </c>
      <c r="G660" s="56" t="str">
        <f>VLOOKUP($B660, '外部インタフェース一覧(計算用)'!$C:$G, 5, FALSE)</f>
        <v>ORAL_FUNCTION_IMPROVE_SERVICE_PLAN_2024_FORM_0220_2021</v>
      </c>
      <c r="H660" s="56" t="str">
        <f t="shared" si="70"/>
        <v>ORAL_FUNCTION_IMPROVE_SERVICE_PLAN_2024_FORM_0220_2021_record_service_provider_03_03_old</v>
      </c>
      <c r="I660" s="134" t="str">
        <f t="shared" si="71"/>
        <v>削除</v>
      </c>
      <c r="J660" s="56" t="str">
        <f t="shared" si="72"/>
        <v>名称変更</v>
      </c>
      <c r="K660" s="56" t="str">
        <f>IF($F660="old", INDEX('外部インタフェース一覧(計算用)'!$B$5:$C$60, MATCH(summary!$B660, '外部インタフェース一覧(計算用)'!$C$5:$C$60, 0), 1), $B660)</f>
        <v>口腔機能向上サービス管理情報</v>
      </c>
      <c r="L660" s="56">
        <f t="shared" si="76"/>
        <v>119</v>
      </c>
      <c r="M660" s="56" t="str">
        <f t="shared" si="73"/>
        <v>record_service_provider_03_03</v>
      </c>
      <c r="N660" s="33" t="str">
        <f t="shared" si="74"/>
        <v>実施記録　実施記録（3回目）　サービス提供者　言語聴覚士</v>
      </c>
      <c r="O660" s="33" t="str">
        <f t="shared" si="75"/>
        <v>削除</v>
      </c>
    </row>
    <row r="661" spans="1:15" ht="37.5" hidden="1">
      <c r="A661" s="56">
        <v>659</v>
      </c>
      <c r="B661" s="56" t="s">
        <v>1184</v>
      </c>
      <c r="C661" s="56">
        <v>120</v>
      </c>
      <c r="D661" s="33" t="s">
        <v>1394</v>
      </c>
      <c r="E661" s="134" t="s">
        <v>1395</v>
      </c>
      <c r="F661" s="56" t="str">
        <f>VLOOKUP($B661, '外部インタフェース一覧(計算用)'!$C:$G, 2, FALSE)</f>
        <v>old</v>
      </c>
      <c r="G661" s="56" t="str">
        <f>VLOOKUP($B661, '外部インタフェース一覧(計算用)'!$C:$G, 5, FALSE)</f>
        <v>ORAL_FUNCTION_IMPROVE_SERVICE_PLAN_2024_FORM_0220_2021</v>
      </c>
      <c r="H661" s="56" t="str">
        <f t="shared" si="70"/>
        <v>ORAL_FUNCTION_IMPROVE_SERVICE_PLAN_2024_FORM_0220_2021_record_service_provider_name_03_old</v>
      </c>
      <c r="I661" s="134" t="str">
        <f t="shared" si="71"/>
        <v>削除</v>
      </c>
      <c r="J661" s="56" t="str">
        <f t="shared" si="72"/>
        <v>名称変更</v>
      </c>
      <c r="K661" s="56" t="str">
        <f>IF($F661="old", INDEX('外部インタフェース一覧(計算用)'!$B$5:$C$60, MATCH(summary!$B661, '外部インタフェース一覧(計算用)'!$C$5:$C$60, 0), 1), $B661)</f>
        <v>口腔機能向上サービス管理情報</v>
      </c>
      <c r="L661" s="56">
        <f t="shared" si="76"/>
        <v>120</v>
      </c>
      <c r="M661" s="56" t="str">
        <f t="shared" si="73"/>
        <v>record_service_provider_name_03</v>
      </c>
      <c r="N661" s="33" t="str">
        <f t="shared" si="74"/>
        <v>実施記録　実施記録（3回目）　サービス提供者　サービス提供者名</v>
      </c>
      <c r="O661" s="33" t="str">
        <f t="shared" si="75"/>
        <v>削除</v>
      </c>
    </row>
    <row r="662" spans="1:15" ht="37.5" hidden="1">
      <c r="A662" s="56">
        <v>660</v>
      </c>
      <c r="B662" s="56" t="s">
        <v>1184</v>
      </c>
      <c r="C662" s="56">
        <v>121</v>
      </c>
      <c r="D662" s="33" t="s">
        <v>1396</v>
      </c>
      <c r="E662" s="134" t="s">
        <v>1397</v>
      </c>
      <c r="F662" s="56" t="str">
        <f>VLOOKUP($B662, '外部インタフェース一覧(計算用)'!$C:$G, 2, FALSE)</f>
        <v>old</v>
      </c>
      <c r="G662" s="56" t="str">
        <f>VLOOKUP($B662, '外部インタフェース一覧(計算用)'!$C:$G, 5, FALSE)</f>
        <v>ORAL_FUNCTION_IMPROVE_SERVICE_PLAN_2024_FORM_0220_2021</v>
      </c>
      <c r="H662" s="56" t="str">
        <f t="shared" si="70"/>
        <v>ORAL_FUNCTION_IMPROVE_SERVICE_PLAN_2024_FORM_0220_2021_contents_guidance_oral_cleaning_03_01_old</v>
      </c>
      <c r="I662" s="134" t="str">
        <f t="shared" si="71"/>
        <v>削除</v>
      </c>
      <c r="J662" s="56" t="str">
        <f t="shared" si="72"/>
        <v>名称変更</v>
      </c>
      <c r="K662" s="56" t="str">
        <f>IF($F662="old", INDEX('外部インタフェース一覧(計算用)'!$B$5:$C$60, MATCH(summary!$B662, '外部インタフェース一覧(計算用)'!$C$5:$C$60, 0), 1), $B662)</f>
        <v>口腔機能向上サービス管理情報</v>
      </c>
      <c r="L662" s="56">
        <f t="shared" si="76"/>
        <v>121</v>
      </c>
      <c r="M662" s="56" t="str">
        <f t="shared" si="73"/>
        <v>contents_guidance_oral_cleaning_03_01</v>
      </c>
      <c r="N662" s="33" t="str">
        <f t="shared" si="74"/>
        <v>実施記録　実施記録（3回目）　口腔清掃、口腔清掃に関する指導　実施</v>
      </c>
      <c r="O662" s="33" t="str">
        <f t="shared" si="75"/>
        <v>削除</v>
      </c>
    </row>
    <row r="663" spans="1:15" ht="56.25" hidden="1">
      <c r="A663" s="56">
        <v>661</v>
      </c>
      <c r="B663" s="56" t="s">
        <v>1184</v>
      </c>
      <c r="C663" s="56">
        <v>122</v>
      </c>
      <c r="D663" s="33" t="s">
        <v>1398</v>
      </c>
      <c r="E663" s="134" t="s">
        <v>1399</v>
      </c>
      <c r="F663" s="56" t="str">
        <f>VLOOKUP($B663, '外部インタフェース一覧(計算用)'!$C:$G, 2, FALSE)</f>
        <v>old</v>
      </c>
      <c r="G663" s="56" t="str">
        <f>VLOOKUP($B663, '外部インタフェース一覧(計算用)'!$C:$G, 5, FALSE)</f>
        <v>ORAL_FUNCTION_IMPROVE_SERVICE_PLAN_2024_FORM_0220_2021</v>
      </c>
      <c r="H663" s="56" t="str">
        <f t="shared" si="70"/>
        <v>ORAL_FUNCTION_IMPROVE_SERVICE_PLAN_2024_FORM_0220_2021_contents_guidance_and_info_eating_and_swallowing_03_01_old</v>
      </c>
      <c r="I663" s="134" t="str">
        <f t="shared" si="71"/>
        <v>削除</v>
      </c>
      <c r="J663" s="56" t="str">
        <f t="shared" si="72"/>
        <v>名称変更</v>
      </c>
      <c r="K663" s="56" t="str">
        <f>IF($F663="old", INDEX('外部インタフェース一覧(計算用)'!$B$5:$C$60, MATCH(summary!$B663, '外部インタフェース一覧(計算用)'!$C$5:$C$60, 0), 1), $B663)</f>
        <v>口腔機能向上サービス管理情報</v>
      </c>
      <c r="L663" s="56">
        <f t="shared" si="76"/>
        <v>122</v>
      </c>
      <c r="M663" s="56" t="str">
        <f t="shared" si="73"/>
        <v>contents_guidance_and_info_eating_and_swallowing_03_01</v>
      </c>
      <c r="N663" s="33" t="str">
        <f t="shared" si="74"/>
        <v>実施記録　実施記録（3回目）　摂食・嚥下等の口腔機能に関する指導　　実施</v>
      </c>
      <c r="O663" s="33" t="str">
        <f t="shared" si="75"/>
        <v>削除</v>
      </c>
    </row>
    <row r="664" spans="1:15" ht="56.25" hidden="1">
      <c r="A664" s="56">
        <v>662</v>
      </c>
      <c r="B664" s="56" t="s">
        <v>1184</v>
      </c>
      <c r="C664" s="56">
        <v>123</v>
      </c>
      <c r="D664" s="33" t="s">
        <v>1400</v>
      </c>
      <c r="E664" s="134" t="s">
        <v>1401</v>
      </c>
      <c r="F664" s="56" t="str">
        <f>VLOOKUP($B664, '外部インタフェース一覧(計算用)'!$C:$G, 2, FALSE)</f>
        <v>old</v>
      </c>
      <c r="G664" s="56" t="str">
        <f>VLOOKUP($B664, '外部インタフェース一覧(計算用)'!$C:$G, 5, FALSE)</f>
        <v>ORAL_FUNCTION_IMPROVE_SERVICE_PLAN_2024_FORM_0220_2021</v>
      </c>
      <c r="H664" s="56" t="str">
        <f t="shared" si="70"/>
        <v>ORAL_FUNCTION_IMPROVE_SERVICE_PLAN_2024_FORM_0220_2021_contents_guidance_language_voice_function_03_01_old</v>
      </c>
      <c r="I664" s="134" t="str">
        <f t="shared" si="71"/>
        <v>削除</v>
      </c>
      <c r="J664" s="56" t="str">
        <f t="shared" si="72"/>
        <v>名称変更</v>
      </c>
      <c r="K664" s="56" t="str">
        <f>IF($F664="old", INDEX('外部インタフェース一覧(計算用)'!$B$5:$C$60, MATCH(summary!$B664, '外部インタフェース一覧(計算用)'!$C$5:$C$60, 0), 1), $B664)</f>
        <v>口腔機能向上サービス管理情報</v>
      </c>
      <c r="L664" s="56">
        <f t="shared" si="76"/>
        <v>123</v>
      </c>
      <c r="M664" s="56" t="str">
        <f t="shared" si="73"/>
        <v>contents_guidance_language_voice_function_03_01</v>
      </c>
      <c r="N664" s="33" t="str">
        <f t="shared" si="74"/>
        <v>実施記録　実施記録（3回目）　音声・言語機能に関する指導　実施</v>
      </c>
      <c r="O664" s="33" t="str">
        <f t="shared" si="75"/>
        <v>削除</v>
      </c>
    </row>
    <row r="665" spans="1:15" ht="37.5" hidden="1">
      <c r="A665" s="56">
        <v>663</v>
      </c>
      <c r="B665" s="56" t="s">
        <v>1184</v>
      </c>
      <c r="C665" s="56">
        <v>124</v>
      </c>
      <c r="D665" s="33" t="s">
        <v>1402</v>
      </c>
      <c r="E665" s="134" t="s">
        <v>1403</v>
      </c>
      <c r="F665" s="56" t="str">
        <f>VLOOKUP($B665, '外部インタフェース一覧(計算用)'!$C:$G, 2, FALSE)</f>
        <v>old</v>
      </c>
      <c r="G665" s="56" t="str">
        <f>VLOOKUP($B665, '外部インタフェース一覧(計算用)'!$C:$G, 5, FALSE)</f>
        <v>ORAL_FUNCTION_IMPROVE_SERVICE_PLAN_2024_FORM_0220_2021</v>
      </c>
      <c r="H665" s="56" t="str">
        <f t="shared" si="70"/>
        <v>ORAL_FUNCTION_IMPROVE_SERVICE_PLAN_2024_FORM_0220_2021_contents_notice_03_old</v>
      </c>
      <c r="I665" s="134" t="str">
        <f t="shared" si="71"/>
        <v>削除</v>
      </c>
      <c r="J665" s="56" t="str">
        <f t="shared" si="72"/>
        <v>名称変更</v>
      </c>
      <c r="K665" s="56" t="str">
        <f>IF($F665="old", INDEX('外部インタフェース一覧(計算用)'!$B$5:$C$60, MATCH(summary!$B665, '外部インタフェース一覧(計算用)'!$C$5:$C$60, 0), 1), $B665)</f>
        <v>口腔機能向上サービス管理情報</v>
      </c>
      <c r="L665" s="56">
        <f t="shared" si="76"/>
        <v>124</v>
      </c>
      <c r="M665" s="56" t="str">
        <f t="shared" si="73"/>
        <v>contents_notice_03</v>
      </c>
      <c r="N665" s="33" t="str">
        <f t="shared" si="74"/>
        <v>実施記録　実施記録（3回目）　その他　その他（具体的に）</v>
      </c>
      <c r="O665" s="33" t="str">
        <f t="shared" si="75"/>
        <v>削除</v>
      </c>
    </row>
    <row r="666" spans="1:15" ht="37.5" hidden="1">
      <c r="A666" s="56">
        <v>664</v>
      </c>
      <c r="B666" s="56" t="s">
        <v>1184</v>
      </c>
      <c r="C666" s="56">
        <v>125</v>
      </c>
      <c r="D666" s="33" t="s">
        <v>1404</v>
      </c>
      <c r="E666" s="134" t="s">
        <v>1405</v>
      </c>
      <c r="F666" s="56" t="str">
        <f>VLOOKUP($B666, '外部インタフェース一覧(計算用)'!$C:$G, 2, FALSE)</f>
        <v>old</v>
      </c>
      <c r="G666" s="56" t="str">
        <f>VLOOKUP($B666, '外部インタフェース一覧(計算用)'!$C:$G, 5, FALSE)</f>
        <v>ORAL_FUNCTION_IMPROVE_SERVICE_PLAN_2024_FORM_0220_2021</v>
      </c>
      <c r="H666" s="56" t="str">
        <f t="shared" si="70"/>
        <v>ORAL_FUNCTION_IMPROVE_SERVICE_PLAN_2024_FORM_0220_2021_contents_other_03_01_old</v>
      </c>
      <c r="I666" s="134" t="str">
        <f t="shared" si="71"/>
        <v>削除</v>
      </c>
      <c r="J666" s="56" t="str">
        <f t="shared" si="72"/>
        <v>名称変更</v>
      </c>
      <c r="K666" s="56" t="str">
        <f>IF($F666="old", INDEX('外部インタフェース一覧(計算用)'!$B$5:$C$60, MATCH(summary!$B666, '外部インタフェース一覧(計算用)'!$C$5:$C$60, 0), 1), $B666)</f>
        <v>口腔機能向上サービス管理情報</v>
      </c>
      <c r="L666" s="56">
        <f t="shared" si="76"/>
        <v>125</v>
      </c>
      <c r="M666" s="56" t="str">
        <f t="shared" si="73"/>
        <v>contents_other_03_01</v>
      </c>
      <c r="N666" s="33" t="str">
        <f t="shared" si="74"/>
        <v>実施記録　実施記録（3回目）　その他　実施</v>
      </c>
      <c r="O666" s="33" t="str">
        <f t="shared" si="75"/>
        <v>削除</v>
      </c>
    </row>
    <row r="667" spans="1:15" ht="37.5" hidden="1">
      <c r="A667" s="56">
        <v>665</v>
      </c>
      <c r="B667" s="56" t="s">
        <v>1184</v>
      </c>
      <c r="C667" s="56">
        <v>126</v>
      </c>
      <c r="D667" s="33" t="s">
        <v>1406</v>
      </c>
      <c r="E667" s="134" t="s">
        <v>1407</v>
      </c>
      <c r="F667" s="56" t="str">
        <f>VLOOKUP($B667, '外部インタフェース一覧(計算用)'!$C:$G, 2, FALSE)</f>
        <v>old</v>
      </c>
      <c r="G667" s="56" t="str">
        <f>VLOOKUP($B667, '外部インタフェース一覧(計算用)'!$C:$G, 5, FALSE)</f>
        <v>ORAL_FUNCTION_IMPROVE_SERVICE_PLAN_2024_FORM_0220_2021</v>
      </c>
      <c r="H667" s="56" t="str">
        <f t="shared" si="70"/>
        <v>ORAL_FUNCTION_IMPROVE_SERVICE_PLAN_2024_FORM_0220_2021_plan_date_04_old</v>
      </c>
      <c r="I667" s="134" t="str">
        <f t="shared" si="71"/>
        <v>削除</v>
      </c>
      <c r="J667" s="56" t="str">
        <f t="shared" si="72"/>
        <v>名称変更</v>
      </c>
      <c r="K667" s="56" t="str">
        <f>IF($F667="old", INDEX('外部インタフェース一覧(計算用)'!$B$5:$C$60, MATCH(summary!$B667, '外部インタフェース一覧(計算用)'!$C$5:$C$60, 0), 1), $B667)</f>
        <v>口腔機能向上サービス管理情報</v>
      </c>
      <c r="L667" s="56">
        <f t="shared" si="76"/>
        <v>126</v>
      </c>
      <c r="M667" s="56" t="str">
        <f t="shared" si="73"/>
        <v>plan_date_04</v>
      </c>
      <c r="N667" s="33" t="str">
        <f t="shared" si="74"/>
        <v>実施記録　実施記録（4回目）　実施年月日</v>
      </c>
      <c r="O667" s="33" t="str">
        <f t="shared" si="75"/>
        <v>削除</v>
      </c>
    </row>
    <row r="668" spans="1:15" ht="37.5" hidden="1">
      <c r="A668" s="56">
        <v>666</v>
      </c>
      <c r="B668" s="56" t="s">
        <v>1184</v>
      </c>
      <c r="C668" s="56">
        <v>127</v>
      </c>
      <c r="D668" s="33" t="s">
        <v>1408</v>
      </c>
      <c r="E668" s="134" t="s">
        <v>1409</v>
      </c>
      <c r="F668" s="56" t="str">
        <f>VLOOKUP($B668, '外部インタフェース一覧(計算用)'!$C:$G, 2, FALSE)</f>
        <v>old</v>
      </c>
      <c r="G668" s="56" t="str">
        <f>VLOOKUP($B668, '外部インタフェース一覧(計算用)'!$C:$G, 5, FALSE)</f>
        <v>ORAL_FUNCTION_IMPROVE_SERVICE_PLAN_2024_FORM_0220_2021</v>
      </c>
      <c r="H668" s="56" t="str">
        <f t="shared" si="70"/>
        <v>ORAL_FUNCTION_IMPROVE_SERVICE_PLAN_2024_FORM_0220_2021_record_service_provider_04_01_old</v>
      </c>
      <c r="I668" s="134" t="str">
        <f t="shared" si="71"/>
        <v>削除</v>
      </c>
      <c r="J668" s="56" t="str">
        <f t="shared" si="72"/>
        <v>名称変更</v>
      </c>
      <c r="K668" s="56" t="str">
        <f>IF($F668="old", INDEX('外部インタフェース一覧(計算用)'!$B$5:$C$60, MATCH(summary!$B668, '外部インタフェース一覧(計算用)'!$C$5:$C$60, 0), 1), $B668)</f>
        <v>口腔機能向上サービス管理情報</v>
      </c>
      <c r="L668" s="56">
        <f t="shared" si="76"/>
        <v>127</v>
      </c>
      <c r="M668" s="56" t="str">
        <f t="shared" si="73"/>
        <v>record_service_provider_04_01</v>
      </c>
      <c r="N668" s="33" t="str">
        <f t="shared" si="74"/>
        <v>実施記録　実施記録（4回目）　サービス提供者　看護職員</v>
      </c>
      <c r="O668" s="33" t="str">
        <f t="shared" si="75"/>
        <v>削除</v>
      </c>
    </row>
    <row r="669" spans="1:15" ht="37.5" hidden="1">
      <c r="A669" s="56">
        <v>667</v>
      </c>
      <c r="B669" s="56" t="s">
        <v>1184</v>
      </c>
      <c r="C669" s="56">
        <v>128</v>
      </c>
      <c r="D669" s="33" t="s">
        <v>1410</v>
      </c>
      <c r="E669" s="134" t="s">
        <v>1411</v>
      </c>
      <c r="F669" s="56" t="str">
        <f>VLOOKUP($B669, '外部インタフェース一覧(計算用)'!$C:$G, 2, FALSE)</f>
        <v>old</v>
      </c>
      <c r="G669" s="56" t="str">
        <f>VLOOKUP($B669, '外部インタフェース一覧(計算用)'!$C:$G, 5, FALSE)</f>
        <v>ORAL_FUNCTION_IMPROVE_SERVICE_PLAN_2024_FORM_0220_2021</v>
      </c>
      <c r="H669" s="56" t="str">
        <f t="shared" si="70"/>
        <v>ORAL_FUNCTION_IMPROVE_SERVICE_PLAN_2024_FORM_0220_2021_record_service_provider_04_02_old</v>
      </c>
      <c r="I669" s="134" t="str">
        <f t="shared" si="71"/>
        <v>削除</v>
      </c>
      <c r="J669" s="56" t="str">
        <f t="shared" si="72"/>
        <v>名称変更</v>
      </c>
      <c r="K669" s="56" t="str">
        <f>IF($F669="old", INDEX('外部インタフェース一覧(計算用)'!$B$5:$C$60, MATCH(summary!$B669, '外部インタフェース一覧(計算用)'!$C$5:$C$60, 0), 1), $B669)</f>
        <v>口腔機能向上サービス管理情報</v>
      </c>
      <c r="L669" s="56">
        <f t="shared" si="76"/>
        <v>128</v>
      </c>
      <c r="M669" s="56" t="str">
        <f t="shared" si="73"/>
        <v>record_service_provider_04_02</v>
      </c>
      <c r="N669" s="33" t="str">
        <f t="shared" si="74"/>
        <v>実施記録　実施記録（4回目）　サービス提供者　歯科衛生士</v>
      </c>
      <c r="O669" s="33" t="str">
        <f t="shared" si="75"/>
        <v>削除</v>
      </c>
    </row>
    <row r="670" spans="1:15" ht="37.5" hidden="1">
      <c r="A670" s="56">
        <v>668</v>
      </c>
      <c r="B670" s="56" t="s">
        <v>1184</v>
      </c>
      <c r="C670" s="56">
        <v>129</v>
      </c>
      <c r="D670" s="33" t="s">
        <v>1412</v>
      </c>
      <c r="E670" s="134" t="s">
        <v>1413</v>
      </c>
      <c r="F670" s="56" t="str">
        <f>VLOOKUP($B670, '外部インタフェース一覧(計算用)'!$C:$G, 2, FALSE)</f>
        <v>old</v>
      </c>
      <c r="G670" s="56" t="str">
        <f>VLOOKUP($B670, '外部インタフェース一覧(計算用)'!$C:$G, 5, FALSE)</f>
        <v>ORAL_FUNCTION_IMPROVE_SERVICE_PLAN_2024_FORM_0220_2021</v>
      </c>
      <c r="H670" s="56" t="str">
        <f t="shared" si="70"/>
        <v>ORAL_FUNCTION_IMPROVE_SERVICE_PLAN_2024_FORM_0220_2021_record_service_provider_04_03_old</v>
      </c>
      <c r="I670" s="134" t="str">
        <f t="shared" si="71"/>
        <v>削除</v>
      </c>
      <c r="J670" s="56" t="str">
        <f t="shared" si="72"/>
        <v>名称変更</v>
      </c>
      <c r="K670" s="56" t="str">
        <f>IF($F670="old", INDEX('外部インタフェース一覧(計算用)'!$B$5:$C$60, MATCH(summary!$B670, '外部インタフェース一覧(計算用)'!$C$5:$C$60, 0), 1), $B670)</f>
        <v>口腔機能向上サービス管理情報</v>
      </c>
      <c r="L670" s="56">
        <f t="shared" si="76"/>
        <v>129</v>
      </c>
      <c r="M670" s="56" t="str">
        <f t="shared" si="73"/>
        <v>record_service_provider_04_03</v>
      </c>
      <c r="N670" s="33" t="str">
        <f t="shared" si="74"/>
        <v>実施記録　実施記録（4回目）　サービス提供者　言語聴覚士</v>
      </c>
      <c r="O670" s="33" t="str">
        <f t="shared" si="75"/>
        <v>削除</v>
      </c>
    </row>
    <row r="671" spans="1:15" ht="37.5" hidden="1">
      <c r="A671" s="56">
        <v>669</v>
      </c>
      <c r="B671" s="56" t="s">
        <v>1184</v>
      </c>
      <c r="C671" s="56">
        <v>130</v>
      </c>
      <c r="D671" s="33" t="s">
        <v>1414</v>
      </c>
      <c r="E671" s="134" t="s">
        <v>1415</v>
      </c>
      <c r="F671" s="56" t="str">
        <f>VLOOKUP($B671, '外部インタフェース一覧(計算用)'!$C:$G, 2, FALSE)</f>
        <v>old</v>
      </c>
      <c r="G671" s="56" t="str">
        <f>VLOOKUP($B671, '外部インタフェース一覧(計算用)'!$C:$G, 5, FALSE)</f>
        <v>ORAL_FUNCTION_IMPROVE_SERVICE_PLAN_2024_FORM_0220_2021</v>
      </c>
      <c r="H671" s="56" t="str">
        <f t="shared" si="70"/>
        <v>ORAL_FUNCTION_IMPROVE_SERVICE_PLAN_2024_FORM_0220_2021_record_service_provider_name_04_old</v>
      </c>
      <c r="I671" s="134" t="str">
        <f t="shared" si="71"/>
        <v>削除</v>
      </c>
      <c r="J671" s="56" t="str">
        <f t="shared" si="72"/>
        <v>名称変更</v>
      </c>
      <c r="K671" s="56" t="str">
        <f>IF($F671="old", INDEX('外部インタフェース一覧(計算用)'!$B$5:$C$60, MATCH(summary!$B671, '外部インタフェース一覧(計算用)'!$C$5:$C$60, 0), 1), $B671)</f>
        <v>口腔機能向上サービス管理情報</v>
      </c>
      <c r="L671" s="56">
        <f t="shared" si="76"/>
        <v>130</v>
      </c>
      <c r="M671" s="56" t="str">
        <f t="shared" si="73"/>
        <v>record_service_provider_name_04</v>
      </c>
      <c r="N671" s="33" t="str">
        <f t="shared" si="74"/>
        <v>実施記録　実施記録（4回目）　サービス提供者　サービス提供者名</v>
      </c>
      <c r="O671" s="33" t="str">
        <f t="shared" si="75"/>
        <v>削除</v>
      </c>
    </row>
    <row r="672" spans="1:15" ht="37.5" hidden="1">
      <c r="A672" s="56">
        <v>670</v>
      </c>
      <c r="B672" s="56" t="s">
        <v>1184</v>
      </c>
      <c r="C672" s="56">
        <v>131</v>
      </c>
      <c r="D672" s="33" t="s">
        <v>1416</v>
      </c>
      <c r="E672" s="134" t="s">
        <v>1417</v>
      </c>
      <c r="F672" s="56" t="str">
        <f>VLOOKUP($B672, '外部インタフェース一覧(計算用)'!$C:$G, 2, FALSE)</f>
        <v>old</v>
      </c>
      <c r="G672" s="56" t="str">
        <f>VLOOKUP($B672, '外部インタフェース一覧(計算用)'!$C:$G, 5, FALSE)</f>
        <v>ORAL_FUNCTION_IMPROVE_SERVICE_PLAN_2024_FORM_0220_2021</v>
      </c>
      <c r="H672" s="56" t="str">
        <f t="shared" si="70"/>
        <v>ORAL_FUNCTION_IMPROVE_SERVICE_PLAN_2024_FORM_0220_2021_contents_guidance_oral_cleaning_04_01_old</v>
      </c>
      <c r="I672" s="134" t="str">
        <f t="shared" si="71"/>
        <v>削除</v>
      </c>
      <c r="J672" s="56" t="str">
        <f t="shared" si="72"/>
        <v>名称変更</v>
      </c>
      <c r="K672" s="56" t="str">
        <f>IF($F672="old", INDEX('外部インタフェース一覧(計算用)'!$B$5:$C$60, MATCH(summary!$B672, '外部インタフェース一覧(計算用)'!$C$5:$C$60, 0), 1), $B672)</f>
        <v>口腔機能向上サービス管理情報</v>
      </c>
      <c r="L672" s="56">
        <f t="shared" si="76"/>
        <v>131</v>
      </c>
      <c r="M672" s="56" t="str">
        <f t="shared" si="73"/>
        <v>contents_guidance_oral_cleaning_04_01</v>
      </c>
      <c r="N672" s="33" t="str">
        <f t="shared" si="74"/>
        <v>実施記録　実施記録（4回目）　口腔清掃、口腔清掃に関する指導　実施</v>
      </c>
      <c r="O672" s="33" t="str">
        <f t="shared" si="75"/>
        <v>削除</v>
      </c>
    </row>
    <row r="673" spans="1:15" ht="56.25" hidden="1">
      <c r="A673" s="56">
        <v>671</v>
      </c>
      <c r="B673" s="56" t="s">
        <v>1184</v>
      </c>
      <c r="C673" s="56">
        <v>132</v>
      </c>
      <c r="D673" s="33" t="s">
        <v>1418</v>
      </c>
      <c r="E673" s="134" t="s">
        <v>1419</v>
      </c>
      <c r="F673" s="56" t="str">
        <f>VLOOKUP($B673, '外部インタフェース一覧(計算用)'!$C:$G, 2, FALSE)</f>
        <v>old</v>
      </c>
      <c r="G673" s="56" t="str">
        <f>VLOOKUP($B673, '外部インタフェース一覧(計算用)'!$C:$G, 5, FALSE)</f>
        <v>ORAL_FUNCTION_IMPROVE_SERVICE_PLAN_2024_FORM_0220_2021</v>
      </c>
      <c r="H673" s="56" t="str">
        <f t="shared" si="70"/>
        <v>ORAL_FUNCTION_IMPROVE_SERVICE_PLAN_2024_FORM_0220_2021_contents_guidance_and_info_eating_and_swallowing_04_01_old</v>
      </c>
      <c r="I673" s="134" t="str">
        <f t="shared" si="71"/>
        <v>削除</v>
      </c>
      <c r="J673" s="56" t="str">
        <f t="shared" si="72"/>
        <v>名称変更</v>
      </c>
      <c r="K673" s="56" t="str">
        <f>IF($F673="old", INDEX('外部インタフェース一覧(計算用)'!$B$5:$C$60, MATCH(summary!$B673, '外部インタフェース一覧(計算用)'!$C$5:$C$60, 0), 1), $B673)</f>
        <v>口腔機能向上サービス管理情報</v>
      </c>
      <c r="L673" s="56">
        <f t="shared" si="76"/>
        <v>132</v>
      </c>
      <c r="M673" s="56" t="str">
        <f t="shared" si="73"/>
        <v>contents_guidance_and_info_eating_and_swallowing_04_01</v>
      </c>
      <c r="N673" s="33" t="str">
        <f t="shared" si="74"/>
        <v>実施記録　実施記録（4回目）　摂食・嚥下等の口腔機能に関する指導　　実施</v>
      </c>
      <c r="O673" s="33" t="str">
        <f t="shared" si="75"/>
        <v>削除</v>
      </c>
    </row>
    <row r="674" spans="1:15" ht="56.25" hidden="1">
      <c r="A674" s="56">
        <v>672</v>
      </c>
      <c r="B674" s="56" t="s">
        <v>1184</v>
      </c>
      <c r="C674" s="56">
        <v>133</v>
      </c>
      <c r="D674" s="33" t="s">
        <v>1420</v>
      </c>
      <c r="E674" s="134" t="s">
        <v>1421</v>
      </c>
      <c r="F674" s="56" t="str">
        <f>VLOOKUP($B674, '外部インタフェース一覧(計算用)'!$C:$G, 2, FALSE)</f>
        <v>old</v>
      </c>
      <c r="G674" s="56" t="str">
        <f>VLOOKUP($B674, '外部インタフェース一覧(計算用)'!$C:$G, 5, FALSE)</f>
        <v>ORAL_FUNCTION_IMPROVE_SERVICE_PLAN_2024_FORM_0220_2021</v>
      </c>
      <c r="H674" s="56" t="str">
        <f t="shared" si="70"/>
        <v>ORAL_FUNCTION_IMPROVE_SERVICE_PLAN_2024_FORM_0220_2021_contents_guidance_language_voice_function_04_01_old</v>
      </c>
      <c r="I674" s="134" t="str">
        <f t="shared" si="71"/>
        <v>削除</v>
      </c>
      <c r="J674" s="56" t="str">
        <f t="shared" si="72"/>
        <v>名称変更</v>
      </c>
      <c r="K674" s="56" t="str">
        <f>IF($F674="old", INDEX('外部インタフェース一覧(計算用)'!$B$5:$C$60, MATCH(summary!$B674, '外部インタフェース一覧(計算用)'!$C$5:$C$60, 0), 1), $B674)</f>
        <v>口腔機能向上サービス管理情報</v>
      </c>
      <c r="L674" s="56">
        <f t="shared" si="76"/>
        <v>133</v>
      </c>
      <c r="M674" s="56" t="str">
        <f t="shared" si="73"/>
        <v>contents_guidance_language_voice_function_04_01</v>
      </c>
      <c r="N674" s="33" t="str">
        <f t="shared" si="74"/>
        <v>実施記録　実施記録（4回目）　音声・言語機能に関する指導　実施</v>
      </c>
      <c r="O674" s="33" t="str">
        <f t="shared" si="75"/>
        <v>削除</v>
      </c>
    </row>
    <row r="675" spans="1:15" ht="37.5" hidden="1">
      <c r="A675" s="56">
        <v>673</v>
      </c>
      <c r="B675" s="56" t="s">
        <v>1184</v>
      </c>
      <c r="C675" s="56">
        <v>134</v>
      </c>
      <c r="D675" s="33" t="s">
        <v>1422</v>
      </c>
      <c r="E675" s="134" t="s">
        <v>1423</v>
      </c>
      <c r="F675" s="56" t="str">
        <f>VLOOKUP($B675, '外部インタフェース一覧(計算用)'!$C:$G, 2, FALSE)</f>
        <v>old</v>
      </c>
      <c r="G675" s="56" t="str">
        <f>VLOOKUP($B675, '外部インタフェース一覧(計算用)'!$C:$G, 5, FALSE)</f>
        <v>ORAL_FUNCTION_IMPROVE_SERVICE_PLAN_2024_FORM_0220_2021</v>
      </c>
      <c r="H675" s="56" t="str">
        <f t="shared" si="70"/>
        <v>ORAL_FUNCTION_IMPROVE_SERVICE_PLAN_2024_FORM_0220_2021_contents_notice_04_old</v>
      </c>
      <c r="I675" s="134" t="str">
        <f t="shared" si="71"/>
        <v>削除</v>
      </c>
      <c r="J675" s="56" t="str">
        <f t="shared" si="72"/>
        <v>名称変更</v>
      </c>
      <c r="K675" s="56" t="str">
        <f>IF($F675="old", INDEX('外部インタフェース一覧(計算用)'!$B$5:$C$60, MATCH(summary!$B675, '外部インタフェース一覧(計算用)'!$C$5:$C$60, 0), 1), $B675)</f>
        <v>口腔機能向上サービス管理情報</v>
      </c>
      <c r="L675" s="56">
        <f t="shared" si="76"/>
        <v>134</v>
      </c>
      <c r="M675" s="56" t="str">
        <f t="shared" si="73"/>
        <v>contents_notice_04</v>
      </c>
      <c r="N675" s="33" t="str">
        <f t="shared" si="74"/>
        <v>実施記録　実施記録（4回目）　その他　その他（具体的に）</v>
      </c>
      <c r="O675" s="33" t="str">
        <f t="shared" si="75"/>
        <v>削除</v>
      </c>
    </row>
    <row r="676" spans="1:15" ht="37.5" hidden="1">
      <c r="A676" s="56">
        <v>674</v>
      </c>
      <c r="B676" s="56" t="s">
        <v>1184</v>
      </c>
      <c r="C676" s="56">
        <v>135</v>
      </c>
      <c r="D676" s="33" t="s">
        <v>1424</v>
      </c>
      <c r="E676" s="134" t="s">
        <v>1425</v>
      </c>
      <c r="F676" s="56" t="str">
        <f>VLOOKUP($B676, '外部インタフェース一覧(計算用)'!$C:$G, 2, FALSE)</f>
        <v>old</v>
      </c>
      <c r="G676" s="56" t="str">
        <f>VLOOKUP($B676, '外部インタフェース一覧(計算用)'!$C:$G, 5, FALSE)</f>
        <v>ORAL_FUNCTION_IMPROVE_SERVICE_PLAN_2024_FORM_0220_2021</v>
      </c>
      <c r="H676" s="56" t="str">
        <f t="shared" si="70"/>
        <v>ORAL_FUNCTION_IMPROVE_SERVICE_PLAN_2024_FORM_0220_2021_contents_other_04_01_old</v>
      </c>
      <c r="I676" s="134" t="str">
        <f t="shared" si="71"/>
        <v>削除</v>
      </c>
      <c r="J676" s="56" t="str">
        <f t="shared" si="72"/>
        <v>名称変更</v>
      </c>
      <c r="K676" s="56" t="str">
        <f>IF($F676="old", INDEX('外部インタフェース一覧(計算用)'!$B$5:$C$60, MATCH(summary!$B676, '外部インタフェース一覧(計算用)'!$C$5:$C$60, 0), 1), $B676)</f>
        <v>口腔機能向上サービス管理情報</v>
      </c>
      <c r="L676" s="56">
        <f t="shared" si="76"/>
        <v>135</v>
      </c>
      <c r="M676" s="56" t="str">
        <f t="shared" si="73"/>
        <v>contents_other_04_01</v>
      </c>
      <c r="N676" s="33" t="str">
        <f t="shared" si="74"/>
        <v>実施記録　実施記録（4回目）　その他　実施</v>
      </c>
      <c r="O676" s="33" t="str">
        <f t="shared" si="75"/>
        <v>削除</v>
      </c>
    </row>
    <row r="677" spans="1:15" ht="37.5" hidden="1">
      <c r="A677" s="56">
        <v>675</v>
      </c>
      <c r="B677" s="56" t="s">
        <v>1184</v>
      </c>
      <c r="C677" s="56">
        <v>136</v>
      </c>
      <c r="D677" s="33" t="s">
        <v>1426</v>
      </c>
      <c r="E677" s="134" t="s">
        <v>1427</v>
      </c>
      <c r="F677" s="56" t="str">
        <f>VLOOKUP($B677, '外部インタフェース一覧(計算用)'!$C:$G, 2, FALSE)</f>
        <v>old</v>
      </c>
      <c r="G677" s="56" t="str">
        <f>VLOOKUP($B677, '外部インタフェース一覧(計算用)'!$C:$G, 5, FALSE)</f>
        <v>ORAL_FUNCTION_IMPROVE_SERVICE_PLAN_2024_FORM_0220_2021</v>
      </c>
      <c r="H677" s="56" t="str">
        <f t="shared" si="70"/>
        <v>ORAL_FUNCTION_IMPROVE_SERVICE_PLAN_2024_FORM_0220_2021_plan_date_05_old</v>
      </c>
      <c r="I677" s="134" t="str">
        <f t="shared" si="71"/>
        <v>削除</v>
      </c>
      <c r="J677" s="56" t="str">
        <f t="shared" si="72"/>
        <v>名称変更</v>
      </c>
      <c r="K677" s="56" t="str">
        <f>IF($F677="old", INDEX('外部インタフェース一覧(計算用)'!$B$5:$C$60, MATCH(summary!$B677, '外部インタフェース一覧(計算用)'!$C$5:$C$60, 0), 1), $B677)</f>
        <v>口腔機能向上サービス管理情報</v>
      </c>
      <c r="L677" s="56">
        <f t="shared" si="76"/>
        <v>136</v>
      </c>
      <c r="M677" s="56" t="str">
        <f t="shared" si="73"/>
        <v>plan_date_05</v>
      </c>
      <c r="N677" s="33" t="str">
        <f t="shared" si="74"/>
        <v>実施記録　実施記録（5回目）　実施年月日</v>
      </c>
      <c r="O677" s="33" t="str">
        <f t="shared" si="75"/>
        <v>削除</v>
      </c>
    </row>
    <row r="678" spans="1:15" ht="37.5" hidden="1">
      <c r="A678" s="56">
        <v>676</v>
      </c>
      <c r="B678" s="56" t="s">
        <v>1184</v>
      </c>
      <c r="C678" s="56">
        <v>137</v>
      </c>
      <c r="D678" s="33" t="s">
        <v>1428</v>
      </c>
      <c r="E678" s="134" t="s">
        <v>1429</v>
      </c>
      <c r="F678" s="56" t="str">
        <f>VLOOKUP($B678, '外部インタフェース一覧(計算用)'!$C:$G, 2, FALSE)</f>
        <v>old</v>
      </c>
      <c r="G678" s="56" t="str">
        <f>VLOOKUP($B678, '外部インタフェース一覧(計算用)'!$C:$G, 5, FALSE)</f>
        <v>ORAL_FUNCTION_IMPROVE_SERVICE_PLAN_2024_FORM_0220_2021</v>
      </c>
      <c r="H678" s="56" t="str">
        <f t="shared" si="70"/>
        <v>ORAL_FUNCTION_IMPROVE_SERVICE_PLAN_2024_FORM_0220_2021_record_service_provider_05_01_old</v>
      </c>
      <c r="I678" s="134" t="str">
        <f t="shared" si="71"/>
        <v>削除</v>
      </c>
      <c r="J678" s="56" t="str">
        <f t="shared" si="72"/>
        <v>名称変更</v>
      </c>
      <c r="K678" s="56" t="str">
        <f>IF($F678="old", INDEX('外部インタフェース一覧(計算用)'!$B$5:$C$60, MATCH(summary!$B678, '外部インタフェース一覧(計算用)'!$C$5:$C$60, 0), 1), $B678)</f>
        <v>口腔機能向上サービス管理情報</v>
      </c>
      <c r="L678" s="56">
        <f t="shared" si="76"/>
        <v>137</v>
      </c>
      <c r="M678" s="56" t="str">
        <f t="shared" si="73"/>
        <v>record_service_provider_05_01</v>
      </c>
      <c r="N678" s="33" t="str">
        <f t="shared" si="74"/>
        <v>実施記録　実施記録（5回目）　サービス提供者　看護職員</v>
      </c>
      <c r="O678" s="33" t="str">
        <f t="shared" si="75"/>
        <v>削除</v>
      </c>
    </row>
    <row r="679" spans="1:15" ht="37.5" hidden="1">
      <c r="A679" s="56">
        <v>677</v>
      </c>
      <c r="B679" s="56" t="s">
        <v>1184</v>
      </c>
      <c r="C679" s="56">
        <v>138</v>
      </c>
      <c r="D679" s="33" t="s">
        <v>1430</v>
      </c>
      <c r="E679" s="134" t="s">
        <v>1431</v>
      </c>
      <c r="F679" s="56" t="str">
        <f>VLOOKUP($B679, '外部インタフェース一覧(計算用)'!$C:$G, 2, FALSE)</f>
        <v>old</v>
      </c>
      <c r="G679" s="56" t="str">
        <f>VLOOKUP($B679, '外部インタフェース一覧(計算用)'!$C:$G, 5, FALSE)</f>
        <v>ORAL_FUNCTION_IMPROVE_SERVICE_PLAN_2024_FORM_0220_2021</v>
      </c>
      <c r="H679" s="56" t="str">
        <f t="shared" si="70"/>
        <v>ORAL_FUNCTION_IMPROVE_SERVICE_PLAN_2024_FORM_0220_2021_record_service_provider_05_02_old</v>
      </c>
      <c r="I679" s="134" t="str">
        <f t="shared" si="71"/>
        <v>削除</v>
      </c>
      <c r="J679" s="56" t="str">
        <f t="shared" si="72"/>
        <v>名称変更</v>
      </c>
      <c r="K679" s="56" t="str">
        <f>IF($F679="old", INDEX('外部インタフェース一覧(計算用)'!$B$5:$C$60, MATCH(summary!$B679, '外部インタフェース一覧(計算用)'!$C$5:$C$60, 0), 1), $B679)</f>
        <v>口腔機能向上サービス管理情報</v>
      </c>
      <c r="L679" s="56">
        <f t="shared" si="76"/>
        <v>138</v>
      </c>
      <c r="M679" s="56" t="str">
        <f t="shared" si="73"/>
        <v>record_service_provider_05_02</v>
      </c>
      <c r="N679" s="33" t="str">
        <f t="shared" si="74"/>
        <v>実施記録　実施記録（5回目）　サービス提供者　歯科衛生士</v>
      </c>
      <c r="O679" s="33" t="str">
        <f t="shared" si="75"/>
        <v>削除</v>
      </c>
    </row>
    <row r="680" spans="1:15" ht="37.5" hidden="1">
      <c r="A680" s="56">
        <v>678</v>
      </c>
      <c r="B680" s="56" t="s">
        <v>1184</v>
      </c>
      <c r="C680" s="56">
        <v>139</v>
      </c>
      <c r="D680" s="33" t="s">
        <v>1432</v>
      </c>
      <c r="E680" s="134" t="s">
        <v>1433</v>
      </c>
      <c r="F680" s="56" t="str">
        <f>VLOOKUP($B680, '外部インタフェース一覧(計算用)'!$C:$G, 2, FALSE)</f>
        <v>old</v>
      </c>
      <c r="G680" s="56" t="str">
        <f>VLOOKUP($B680, '外部インタフェース一覧(計算用)'!$C:$G, 5, FALSE)</f>
        <v>ORAL_FUNCTION_IMPROVE_SERVICE_PLAN_2024_FORM_0220_2021</v>
      </c>
      <c r="H680" s="56" t="str">
        <f t="shared" si="70"/>
        <v>ORAL_FUNCTION_IMPROVE_SERVICE_PLAN_2024_FORM_0220_2021_record_service_provider_05_03_old</v>
      </c>
      <c r="I680" s="134" t="str">
        <f t="shared" si="71"/>
        <v>削除</v>
      </c>
      <c r="J680" s="56" t="str">
        <f t="shared" si="72"/>
        <v>名称変更</v>
      </c>
      <c r="K680" s="56" t="str">
        <f>IF($F680="old", INDEX('外部インタフェース一覧(計算用)'!$B$5:$C$60, MATCH(summary!$B680, '外部インタフェース一覧(計算用)'!$C$5:$C$60, 0), 1), $B680)</f>
        <v>口腔機能向上サービス管理情報</v>
      </c>
      <c r="L680" s="56">
        <f t="shared" si="76"/>
        <v>139</v>
      </c>
      <c r="M680" s="56" t="str">
        <f t="shared" si="73"/>
        <v>record_service_provider_05_03</v>
      </c>
      <c r="N680" s="33" t="str">
        <f t="shared" si="74"/>
        <v>実施記録　実施記録（5回目）　サービス提供者　言語聴覚士</v>
      </c>
      <c r="O680" s="33" t="str">
        <f t="shared" si="75"/>
        <v>削除</v>
      </c>
    </row>
    <row r="681" spans="1:15" ht="37.5" hidden="1">
      <c r="A681" s="56">
        <v>679</v>
      </c>
      <c r="B681" s="56" t="s">
        <v>1184</v>
      </c>
      <c r="C681" s="56">
        <v>140</v>
      </c>
      <c r="D681" s="33" t="s">
        <v>1434</v>
      </c>
      <c r="E681" s="134" t="s">
        <v>1435</v>
      </c>
      <c r="F681" s="56" t="str">
        <f>VLOOKUP($B681, '外部インタフェース一覧(計算用)'!$C:$G, 2, FALSE)</f>
        <v>old</v>
      </c>
      <c r="G681" s="56" t="str">
        <f>VLOOKUP($B681, '外部インタフェース一覧(計算用)'!$C:$G, 5, FALSE)</f>
        <v>ORAL_FUNCTION_IMPROVE_SERVICE_PLAN_2024_FORM_0220_2021</v>
      </c>
      <c r="H681" s="56" t="str">
        <f t="shared" si="70"/>
        <v>ORAL_FUNCTION_IMPROVE_SERVICE_PLAN_2024_FORM_0220_2021_record_service_provider_name_05_old</v>
      </c>
      <c r="I681" s="134" t="str">
        <f t="shared" si="71"/>
        <v>削除</v>
      </c>
      <c r="J681" s="56" t="str">
        <f t="shared" si="72"/>
        <v>名称変更</v>
      </c>
      <c r="K681" s="56" t="str">
        <f>IF($F681="old", INDEX('外部インタフェース一覧(計算用)'!$B$5:$C$60, MATCH(summary!$B681, '外部インタフェース一覧(計算用)'!$C$5:$C$60, 0), 1), $B681)</f>
        <v>口腔機能向上サービス管理情報</v>
      </c>
      <c r="L681" s="56">
        <f t="shared" si="76"/>
        <v>140</v>
      </c>
      <c r="M681" s="56" t="str">
        <f t="shared" si="73"/>
        <v>record_service_provider_name_05</v>
      </c>
      <c r="N681" s="33" t="str">
        <f t="shared" si="74"/>
        <v>実施記録　実施記録（5回目）　サービス提供者　サービス提供者名</v>
      </c>
      <c r="O681" s="33" t="str">
        <f t="shared" si="75"/>
        <v>削除</v>
      </c>
    </row>
    <row r="682" spans="1:15" ht="37.5" hidden="1">
      <c r="A682" s="56">
        <v>680</v>
      </c>
      <c r="B682" s="56" t="s">
        <v>1184</v>
      </c>
      <c r="C682" s="56">
        <v>141</v>
      </c>
      <c r="D682" s="33" t="s">
        <v>1436</v>
      </c>
      <c r="E682" s="134" t="s">
        <v>1437</v>
      </c>
      <c r="F682" s="56" t="str">
        <f>VLOOKUP($B682, '外部インタフェース一覧(計算用)'!$C:$G, 2, FALSE)</f>
        <v>old</v>
      </c>
      <c r="G682" s="56" t="str">
        <f>VLOOKUP($B682, '外部インタフェース一覧(計算用)'!$C:$G, 5, FALSE)</f>
        <v>ORAL_FUNCTION_IMPROVE_SERVICE_PLAN_2024_FORM_0220_2021</v>
      </c>
      <c r="H682" s="56" t="str">
        <f t="shared" si="70"/>
        <v>ORAL_FUNCTION_IMPROVE_SERVICE_PLAN_2024_FORM_0220_2021_contents_guidance_oral_cleaning_05_01_old</v>
      </c>
      <c r="I682" s="134" t="str">
        <f t="shared" si="71"/>
        <v>削除</v>
      </c>
      <c r="J682" s="56" t="str">
        <f t="shared" si="72"/>
        <v>名称変更</v>
      </c>
      <c r="K682" s="56" t="str">
        <f>IF($F682="old", INDEX('外部インタフェース一覧(計算用)'!$B$5:$C$60, MATCH(summary!$B682, '外部インタフェース一覧(計算用)'!$C$5:$C$60, 0), 1), $B682)</f>
        <v>口腔機能向上サービス管理情報</v>
      </c>
      <c r="L682" s="56">
        <f t="shared" si="76"/>
        <v>141</v>
      </c>
      <c r="M682" s="56" t="str">
        <f t="shared" si="73"/>
        <v>contents_guidance_oral_cleaning_05_01</v>
      </c>
      <c r="N682" s="33" t="str">
        <f t="shared" si="74"/>
        <v>実施記録　実施記録（5回目）　口腔清掃、口腔清掃に関する指導　実施</v>
      </c>
      <c r="O682" s="33" t="str">
        <f t="shared" si="75"/>
        <v>削除</v>
      </c>
    </row>
    <row r="683" spans="1:15" ht="56.25" hidden="1">
      <c r="A683" s="56">
        <v>681</v>
      </c>
      <c r="B683" s="56" t="s">
        <v>1184</v>
      </c>
      <c r="C683" s="56">
        <v>142</v>
      </c>
      <c r="D683" s="33" t="s">
        <v>1438</v>
      </c>
      <c r="E683" s="134" t="s">
        <v>1439</v>
      </c>
      <c r="F683" s="56" t="str">
        <f>VLOOKUP($B683, '外部インタフェース一覧(計算用)'!$C:$G, 2, FALSE)</f>
        <v>old</v>
      </c>
      <c r="G683" s="56" t="str">
        <f>VLOOKUP($B683, '外部インタフェース一覧(計算用)'!$C:$G, 5, FALSE)</f>
        <v>ORAL_FUNCTION_IMPROVE_SERVICE_PLAN_2024_FORM_0220_2021</v>
      </c>
      <c r="H683" s="56" t="str">
        <f t="shared" si="70"/>
        <v>ORAL_FUNCTION_IMPROVE_SERVICE_PLAN_2024_FORM_0220_2021_contents_guidance_and_info_eating_and_swallowing_05_01_old</v>
      </c>
      <c r="I683" s="134" t="str">
        <f t="shared" si="71"/>
        <v>削除</v>
      </c>
      <c r="J683" s="56" t="str">
        <f t="shared" si="72"/>
        <v>名称変更</v>
      </c>
      <c r="K683" s="56" t="str">
        <f>IF($F683="old", INDEX('外部インタフェース一覧(計算用)'!$B$5:$C$60, MATCH(summary!$B683, '外部インタフェース一覧(計算用)'!$C$5:$C$60, 0), 1), $B683)</f>
        <v>口腔機能向上サービス管理情報</v>
      </c>
      <c r="L683" s="56">
        <f t="shared" si="76"/>
        <v>142</v>
      </c>
      <c r="M683" s="56" t="str">
        <f t="shared" si="73"/>
        <v>contents_guidance_and_info_eating_and_swallowing_05_01</v>
      </c>
      <c r="N683" s="33" t="str">
        <f t="shared" si="74"/>
        <v>実施記録　実施記録（5回目）　摂食・嚥下等の口腔機能に関する指導　　実施</v>
      </c>
      <c r="O683" s="33" t="str">
        <f t="shared" si="75"/>
        <v>削除</v>
      </c>
    </row>
    <row r="684" spans="1:15" ht="56.25" hidden="1">
      <c r="A684" s="56">
        <v>682</v>
      </c>
      <c r="B684" s="56" t="s">
        <v>1184</v>
      </c>
      <c r="C684" s="56">
        <v>143</v>
      </c>
      <c r="D684" s="33" t="s">
        <v>1440</v>
      </c>
      <c r="E684" s="134" t="s">
        <v>1441</v>
      </c>
      <c r="F684" s="56" t="str">
        <f>VLOOKUP($B684, '外部インタフェース一覧(計算用)'!$C:$G, 2, FALSE)</f>
        <v>old</v>
      </c>
      <c r="G684" s="56" t="str">
        <f>VLOOKUP($B684, '外部インタフェース一覧(計算用)'!$C:$G, 5, FALSE)</f>
        <v>ORAL_FUNCTION_IMPROVE_SERVICE_PLAN_2024_FORM_0220_2021</v>
      </c>
      <c r="H684" s="56" t="str">
        <f t="shared" si="70"/>
        <v>ORAL_FUNCTION_IMPROVE_SERVICE_PLAN_2024_FORM_0220_2021_contents_guidance_language_voice_function_05_01_old</v>
      </c>
      <c r="I684" s="134" t="str">
        <f t="shared" si="71"/>
        <v>削除</v>
      </c>
      <c r="J684" s="56" t="str">
        <f t="shared" si="72"/>
        <v>名称変更</v>
      </c>
      <c r="K684" s="56" t="str">
        <f>IF($F684="old", INDEX('外部インタフェース一覧(計算用)'!$B$5:$C$60, MATCH(summary!$B684, '外部インタフェース一覧(計算用)'!$C$5:$C$60, 0), 1), $B684)</f>
        <v>口腔機能向上サービス管理情報</v>
      </c>
      <c r="L684" s="56">
        <f t="shared" si="76"/>
        <v>143</v>
      </c>
      <c r="M684" s="56" t="str">
        <f t="shared" si="73"/>
        <v>contents_guidance_language_voice_function_05_01</v>
      </c>
      <c r="N684" s="33" t="str">
        <f t="shared" si="74"/>
        <v>実施記録　実施記録（5回目）　音声・言語機能に関する指導　実施</v>
      </c>
      <c r="O684" s="33" t="str">
        <f t="shared" si="75"/>
        <v>削除</v>
      </c>
    </row>
    <row r="685" spans="1:15" ht="37.5" hidden="1">
      <c r="A685" s="56">
        <v>683</v>
      </c>
      <c r="B685" s="56" t="s">
        <v>1184</v>
      </c>
      <c r="C685" s="56">
        <v>144</v>
      </c>
      <c r="D685" s="33" t="s">
        <v>1442</v>
      </c>
      <c r="E685" s="134" t="s">
        <v>1443</v>
      </c>
      <c r="F685" s="56" t="str">
        <f>VLOOKUP($B685, '外部インタフェース一覧(計算用)'!$C:$G, 2, FALSE)</f>
        <v>old</v>
      </c>
      <c r="G685" s="56" t="str">
        <f>VLOOKUP($B685, '外部インタフェース一覧(計算用)'!$C:$G, 5, FALSE)</f>
        <v>ORAL_FUNCTION_IMPROVE_SERVICE_PLAN_2024_FORM_0220_2021</v>
      </c>
      <c r="H685" s="56" t="str">
        <f t="shared" si="70"/>
        <v>ORAL_FUNCTION_IMPROVE_SERVICE_PLAN_2024_FORM_0220_2021_contents_notice_05_old</v>
      </c>
      <c r="I685" s="134" t="str">
        <f t="shared" si="71"/>
        <v>削除</v>
      </c>
      <c r="J685" s="56" t="str">
        <f t="shared" si="72"/>
        <v>名称変更</v>
      </c>
      <c r="K685" s="56" t="str">
        <f>IF($F685="old", INDEX('外部インタフェース一覧(計算用)'!$B$5:$C$60, MATCH(summary!$B685, '外部インタフェース一覧(計算用)'!$C$5:$C$60, 0), 1), $B685)</f>
        <v>口腔機能向上サービス管理情報</v>
      </c>
      <c r="L685" s="56">
        <f t="shared" si="76"/>
        <v>144</v>
      </c>
      <c r="M685" s="56" t="str">
        <f t="shared" si="73"/>
        <v>contents_notice_05</v>
      </c>
      <c r="N685" s="33" t="str">
        <f t="shared" si="74"/>
        <v>実施記録　実施記録（5回目）　その他　その他（具体的に）</v>
      </c>
      <c r="O685" s="33" t="str">
        <f t="shared" si="75"/>
        <v>削除</v>
      </c>
    </row>
    <row r="686" spans="1:15" ht="37.5" hidden="1">
      <c r="A686" s="56">
        <v>684</v>
      </c>
      <c r="B686" s="56" t="s">
        <v>1184</v>
      </c>
      <c r="C686" s="56">
        <v>145</v>
      </c>
      <c r="D686" s="33" t="s">
        <v>1444</v>
      </c>
      <c r="E686" s="134" t="s">
        <v>1445</v>
      </c>
      <c r="F686" s="56" t="str">
        <f>VLOOKUP($B686, '外部インタフェース一覧(計算用)'!$C:$G, 2, FALSE)</f>
        <v>old</v>
      </c>
      <c r="G686" s="56" t="str">
        <f>VLOOKUP($B686, '外部インタフェース一覧(計算用)'!$C:$G, 5, FALSE)</f>
        <v>ORAL_FUNCTION_IMPROVE_SERVICE_PLAN_2024_FORM_0220_2021</v>
      </c>
      <c r="H686" s="56" t="str">
        <f t="shared" si="70"/>
        <v>ORAL_FUNCTION_IMPROVE_SERVICE_PLAN_2024_FORM_0220_2021_contents_other_05_01_old</v>
      </c>
      <c r="I686" s="134" t="str">
        <f t="shared" si="71"/>
        <v>削除</v>
      </c>
      <c r="J686" s="56" t="str">
        <f t="shared" si="72"/>
        <v>名称変更</v>
      </c>
      <c r="K686" s="56" t="str">
        <f>IF($F686="old", INDEX('外部インタフェース一覧(計算用)'!$B$5:$C$60, MATCH(summary!$B686, '外部インタフェース一覧(計算用)'!$C$5:$C$60, 0), 1), $B686)</f>
        <v>口腔機能向上サービス管理情報</v>
      </c>
      <c r="L686" s="56">
        <f t="shared" si="76"/>
        <v>145</v>
      </c>
      <c r="M686" s="56" t="str">
        <f t="shared" si="73"/>
        <v>contents_other_05_01</v>
      </c>
      <c r="N686" s="33" t="str">
        <f t="shared" si="74"/>
        <v>実施記録　実施記録（5回目）　その他　実施</v>
      </c>
      <c r="O686" s="33" t="str">
        <f t="shared" si="75"/>
        <v>削除</v>
      </c>
    </row>
    <row r="687" spans="1:15" ht="37.5" hidden="1">
      <c r="A687" s="56">
        <v>685</v>
      </c>
      <c r="B687" s="56" t="s">
        <v>1184</v>
      </c>
      <c r="C687" s="56">
        <v>146</v>
      </c>
      <c r="D687" s="33" t="s">
        <v>1446</v>
      </c>
      <c r="E687" s="134" t="s">
        <v>1447</v>
      </c>
      <c r="F687" s="56" t="str">
        <f>VLOOKUP($B687, '外部インタフェース一覧(計算用)'!$C:$G, 2, FALSE)</f>
        <v>old</v>
      </c>
      <c r="G687" s="56" t="str">
        <f>VLOOKUP($B687, '外部インタフェース一覧(計算用)'!$C:$G, 5, FALSE)</f>
        <v>ORAL_FUNCTION_IMPROVE_SERVICE_PLAN_2024_FORM_0220_2021</v>
      </c>
      <c r="H687" s="56" t="str">
        <f t="shared" si="70"/>
        <v>ORAL_FUNCTION_IMPROVE_SERVICE_PLAN_2024_FORM_0220_2021_plan_date_06_old</v>
      </c>
      <c r="I687" s="134" t="str">
        <f t="shared" si="71"/>
        <v>削除</v>
      </c>
      <c r="J687" s="56" t="str">
        <f t="shared" si="72"/>
        <v>名称変更</v>
      </c>
      <c r="K687" s="56" t="str">
        <f>IF($F687="old", INDEX('外部インタフェース一覧(計算用)'!$B$5:$C$60, MATCH(summary!$B687, '外部インタフェース一覧(計算用)'!$C$5:$C$60, 0), 1), $B687)</f>
        <v>口腔機能向上サービス管理情報</v>
      </c>
      <c r="L687" s="56">
        <f t="shared" si="76"/>
        <v>146</v>
      </c>
      <c r="M687" s="56" t="str">
        <f t="shared" si="73"/>
        <v>plan_date_06</v>
      </c>
      <c r="N687" s="33" t="str">
        <f t="shared" si="74"/>
        <v>実施記録　実施記録（6回目）　実施年月日</v>
      </c>
      <c r="O687" s="33" t="str">
        <f t="shared" si="75"/>
        <v>削除</v>
      </c>
    </row>
    <row r="688" spans="1:15" ht="37.5" hidden="1">
      <c r="A688" s="56">
        <v>686</v>
      </c>
      <c r="B688" s="56" t="s">
        <v>1184</v>
      </c>
      <c r="C688" s="56">
        <v>147</v>
      </c>
      <c r="D688" s="33" t="s">
        <v>1448</v>
      </c>
      <c r="E688" s="134" t="s">
        <v>1449</v>
      </c>
      <c r="F688" s="56" t="str">
        <f>VLOOKUP($B688, '外部インタフェース一覧(計算用)'!$C:$G, 2, FALSE)</f>
        <v>old</v>
      </c>
      <c r="G688" s="56" t="str">
        <f>VLOOKUP($B688, '外部インタフェース一覧(計算用)'!$C:$G, 5, FALSE)</f>
        <v>ORAL_FUNCTION_IMPROVE_SERVICE_PLAN_2024_FORM_0220_2021</v>
      </c>
      <c r="H688" s="56" t="str">
        <f t="shared" si="70"/>
        <v>ORAL_FUNCTION_IMPROVE_SERVICE_PLAN_2024_FORM_0220_2021_record_service_provider_06_01_old</v>
      </c>
      <c r="I688" s="134" t="str">
        <f t="shared" si="71"/>
        <v>削除</v>
      </c>
      <c r="J688" s="56" t="str">
        <f t="shared" si="72"/>
        <v>名称変更</v>
      </c>
      <c r="K688" s="56" t="str">
        <f>IF($F688="old", INDEX('外部インタフェース一覧(計算用)'!$B$5:$C$60, MATCH(summary!$B688, '外部インタフェース一覧(計算用)'!$C$5:$C$60, 0), 1), $B688)</f>
        <v>口腔機能向上サービス管理情報</v>
      </c>
      <c r="L688" s="56">
        <f t="shared" si="76"/>
        <v>147</v>
      </c>
      <c r="M688" s="56" t="str">
        <f t="shared" si="73"/>
        <v>record_service_provider_06_01</v>
      </c>
      <c r="N688" s="33" t="str">
        <f t="shared" si="74"/>
        <v>実施記録　実施記録（6回目）　サービス提供者　看護職員</v>
      </c>
      <c r="O688" s="33" t="str">
        <f t="shared" si="75"/>
        <v>削除</v>
      </c>
    </row>
    <row r="689" spans="1:15" ht="37.5" hidden="1">
      <c r="A689" s="56">
        <v>687</v>
      </c>
      <c r="B689" s="56" t="s">
        <v>1184</v>
      </c>
      <c r="C689" s="56">
        <v>148</v>
      </c>
      <c r="D689" s="33" t="s">
        <v>1450</v>
      </c>
      <c r="E689" s="134" t="s">
        <v>1451</v>
      </c>
      <c r="F689" s="56" t="str">
        <f>VLOOKUP($B689, '外部インタフェース一覧(計算用)'!$C:$G, 2, FALSE)</f>
        <v>old</v>
      </c>
      <c r="G689" s="56" t="str">
        <f>VLOOKUP($B689, '外部インタフェース一覧(計算用)'!$C:$G, 5, FALSE)</f>
        <v>ORAL_FUNCTION_IMPROVE_SERVICE_PLAN_2024_FORM_0220_2021</v>
      </c>
      <c r="H689" s="56" t="str">
        <f t="shared" si="70"/>
        <v>ORAL_FUNCTION_IMPROVE_SERVICE_PLAN_2024_FORM_0220_2021_record_service_provider_06_02_old</v>
      </c>
      <c r="I689" s="134" t="str">
        <f t="shared" si="71"/>
        <v>削除</v>
      </c>
      <c r="J689" s="56" t="str">
        <f t="shared" si="72"/>
        <v>名称変更</v>
      </c>
      <c r="K689" s="56" t="str">
        <f>IF($F689="old", INDEX('外部インタフェース一覧(計算用)'!$B$5:$C$60, MATCH(summary!$B689, '外部インタフェース一覧(計算用)'!$C$5:$C$60, 0), 1), $B689)</f>
        <v>口腔機能向上サービス管理情報</v>
      </c>
      <c r="L689" s="56">
        <f t="shared" si="76"/>
        <v>148</v>
      </c>
      <c r="M689" s="56" t="str">
        <f t="shared" si="73"/>
        <v>record_service_provider_06_02</v>
      </c>
      <c r="N689" s="33" t="str">
        <f t="shared" si="74"/>
        <v>実施記録　実施記録（6回目）　サービス提供者　歯科衛生士</v>
      </c>
      <c r="O689" s="33" t="str">
        <f t="shared" si="75"/>
        <v>削除</v>
      </c>
    </row>
    <row r="690" spans="1:15" ht="37.5" hidden="1">
      <c r="A690" s="56">
        <v>688</v>
      </c>
      <c r="B690" s="56" t="s">
        <v>1184</v>
      </c>
      <c r="C690" s="56">
        <v>149</v>
      </c>
      <c r="D690" s="33" t="s">
        <v>1452</v>
      </c>
      <c r="E690" s="134" t="s">
        <v>1453</v>
      </c>
      <c r="F690" s="56" t="str">
        <f>VLOOKUP($B690, '外部インタフェース一覧(計算用)'!$C:$G, 2, FALSE)</f>
        <v>old</v>
      </c>
      <c r="G690" s="56" t="str">
        <f>VLOOKUP($B690, '外部インタフェース一覧(計算用)'!$C:$G, 5, FALSE)</f>
        <v>ORAL_FUNCTION_IMPROVE_SERVICE_PLAN_2024_FORM_0220_2021</v>
      </c>
      <c r="H690" s="56" t="str">
        <f t="shared" si="70"/>
        <v>ORAL_FUNCTION_IMPROVE_SERVICE_PLAN_2024_FORM_0220_2021_record_service_provider_06_03_old</v>
      </c>
      <c r="I690" s="134" t="str">
        <f t="shared" si="71"/>
        <v>削除</v>
      </c>
      <c r="J690" s="56" t="str">
        <f t="shared" si="72"/>
        <v>名称変更</v>
      </c>
      <c r="K690" s="56" t="str">
        <f>IF($F690="old", INDEX('外部インタフェース一覧(計算用)'!$B$5:$C$60, MATCH(summary!$B690, '外部インタフェース一覧(計算用)'!$C$5:$C$60, 0), 1), $B690)</f>
        <v>口腔機能向上サービス管理情報</v>
      </c>
      <c r="L690" s="56">
        <f t="shared" si="76"/>
        <v>149</v>
      </c>
      <c r="M690" s="56" t="str">
        <f t="shared" si="73"/>
        <v>record_service_provider_06_03</v>
      </c>
      <c r="N690" s="33" t="str">
        <f t="shared" si="74"/>
        <v>実施記録　実施記録（6回目）　サービス提供者　言語聴覚士</v>
      </c>
      <c r="O690" s="33" t="str">
        <f t="shared" si="75"/>
        <v>削除</v>
      </c>
    </row>
    <row r="691" spans="1:15" ht="37.5" hidden="1">
      <c r="A691" s="56">
        <v>689</v>
      </c>
      <c r="B691" s="56" t="s">
        <v>1184</v>
      </c>
      <c r="C691" s="56">
        <v>150</v>
      </c>
      <c r="D691" s="33" t="s">
        <v>1454</v>
      </c>
      <c r="E691" s="134" t="s">
        <v>1455</v>
      </c>
      <c r="F691" s="56" t="str">
        <f>VLOOKUP($B691, '外部インタフェース一覧(計算用)'!$C:$G, 2, FALSE)</f>
        <v>old</v>
      </c>
      <c r="G691" s="56" t="str">
        <f>VLOOKUP($B691, '外部インタフェース一覧(計算用)'!$C:$G, 5, FALSE)</f>
        <v>ORAL_FUNCTION_IMPROVE_SERVICE_PLAN_2024_FORM_0220_2021</v>
      </c>
      <c r="H691" s="56" t="str">
        <f t="shared" si="70"/>
        <v>ORAL_FUNCTION_IMPROVE_SERVICE_PLAN_2024_FORM_0220_2021_record_service_provider_name_06_old</v>
      </c>
      <c r="I691" s="134" t="str">
        <f t="shared" si="71"/>
        <v>削除</v>
      </c>
      <c r="J691" s="56" t="str">
        <f t="shared" si="72"/>
        <v>名称変更</v>
      </c>
      <c r="K691" s="56" t="str">
        <f>IF($F691="old", INDEX('外部インタフェース一覧(計算用)'!$B$5:$C$60, MATCH(summary!$B691, '外部インタフェース一覧(計算用)'!$C$5:$C$60, 0), 1), $B691)</f>
        <v>口腔機能向上サービス管理情報</v>
      </c>
      <c r="L691" s="56">
        <f t="shared" si="76"/>
        <v>150</v>
      </c>
      <c r="M691" s="56" t="str">
        <f t="shared" si="73"/>
        <v>record_service_provider_name_06</v>
      </c>
      <c r="N691" s="33" t="str">
        <f t="shared" si="74"/>
        <v>実施記録　実施記録（6回目）　サービス提供者　サービス提供者名</v>
      </c>
      <c r="O691" s="33" t="str">
        <f t="shared" si="75"/>
        <v>削除</v>
      </c>
    </row>
    <row r="692" spans="1:15" ht="37.5" hidden="1">
      <c r="A692" s="56">
        <v>690</v>
      </c>
      <c r="B692" s="56" t="s">
        <v>1184</v>
      </c>
      <c r="C692" s="56">
        <v>151</v>
      </c>
      <c r="D692" s="33" t="s">
        <v>1456</v>
      </c>
      <c r="E692" s="134" t="s">
        <v>1457</v>
      </c>
      <c r="F692" s="56" t="str">
        <f>VLOOKUP($B692, '外部インタフェース一覧(計算用)'!$C:$G, 2, FALSE)</f>
        <v>old</v>
      </c>
      <c r="G692" s="56" t="str">
        <f>VLOOKUP($B692, '外部インタフェース一覧(計算用)'!$C:$G, 5, FALSE)</f>
        <v>ORAL_FUNCTION_IMPROVE_SERVICE_PLAN_2024_FORM_0220_2021</v>
      </c>
      <c r="H692" s="56" t="str">
        <f t="shared" si="70"/>
        <v>ORAL_FUNCTION_IMPROVE_SERVICE_PLAN_2024_FORM_0220_2021_contents_guidance_oral_cleaning_06_01_old</v>
      </c>
      <c r="I692" s="134" t="str">
        <f t="shared" si="71"/>
        <v>削除</v>
      </c>
      <c r="J692" s="56" t="str">
        <f t="shared" si="72"/>
        <v>名称変更</v>
      </c>
      <c r="K692" s="56" t="str">
        <f>IF($F692="old", INDEX('外部インタフェース一覧(計算用)'!$B$5:$C$60, MATCH(summary!$B692, '外部インタフェース一覧(計算用)'!$C$5:$C$60, 0), 1), $B692)</f>
        <v>口腔機能向上サービス管理情報</v>
      </c>
      <c r="L692" s="56">
        <f t="shared" si="76"/>
        <v>151</v>
      </c>
      <c r="M692" s="56" t="str">
        <f t="shared" si="73"/>
        <v>contents_guidance_oral_cleaning_06_01</v>
      </c>
      <c r="N692" s="33" t="str">
        <f t="shared" si="74"/>
        <v>実施記録　実施記録（6回目）　口腔清掃、口腔清掃に関する指導　実施</v>
      </c>
      <c r="O692" s="33" t="str">
        <f t="shared" si="75"/>
        <v>削除</v>
      </c>
    </row>
    <row r="693" spans="1:15" ht="56.25" hidden="1">
      <c r="A693" s="56">
        <v>691</v>
      </c>
      <c r="B693" s="56" t="s">
        <v>1184</v>
      </c>
      <c r="C693" s="56">
        <v>152</v>
      </c>
      <c r="D693" s="33" t="s">
        <v>1458</v>
      </c>
      <c r="E693" s="134" t="s">
        <v>1459</v>
      </c>
      <c r="F693" s="56" t="str">
        <f>VLOOKUP($B693, '外部インタフェース一覧(計算用)'!$C:$G, 2, FALSE)</f>
        <v>old</v>
      </c>
      <c r="G693" s="56" t="str">
        <f>VLOOKUP($B693, '外部インタフェース一覧(計算用)'!$C:$G, 5, FALSE)</f>
        <v>ORAL_FUNCTION_IMPROVE_SERVICE_PLAN_2024_FORM_0220_2021</v>
      </c>
      <c r="H693" s="56" t="str">
        <f t="shared" si="70"/>
        <v>ORAL_FUNCTION_IMPROVE_SERVICE_PLAN_2024_FORM_0220_2021_contents_guidance_and_info_eating_and_swallowing_06_01_old</v>
      </c>
      <c r="I693" s="134" t="str">
        <f t="shared" si="71"/>
        <v>削除</v>
      </c>
      <c r="J693" s="56" t="str">
        <f t="shared" si="72"/>
        <v>名称変更</v>
      </c>
      <c r="K693" s="56" t="str">
        <f>IF($F693="old", INDEX('外部インタフェース一覧(計算用)'!$B$5:$C$60, MATCH(summary!$B693, '外部インタフェース一覧(計算用)'!$C$5:$C$60, 0), 1), $B693)</f>
        <v>口腔機能向上サービス管理情報</v>
      </c>
      <c r="L693" s="56">
        <f t="shared" si="76"/>
        <v>152</v>
      </c>
      <c r="M693" s="56" t="str">
        <f t="shared" si="73"/>
        <v>contents_guidance_and_info_eating_and_swallowing_06_01</v>
      </c>
      <c r="N693" s="33" t="str">
        <f t="shared" si="74"/>
        <v>実施記録　実施記録（6回目）　摂食・嚥下等の口腔機能に関する指導　　実施</v>
      </c>
      <c r="O693" s="33" t="str">
        <f t="shared" si="75"/>
        <v>削除</v>
      </c>
    </row>
    <row r="694" spans="1:15" ht="56.25" hidden="1">
      <c r="A694" s="56">
        <v>692</v>
      </c>
      <c r="B694" s="56" t="s">
        <v>1184</v>
      </c>
      <c r="C694" s="56">
        <v>153</v>
      </c>
      <c r="D694" s="33" t="s">
        <v>1460</v>
      </c>
      <c r="E694" s="134" t="s">
        <v>1461</v>
      </c>
      <c r="F694" s="56" t="str">
        <f>VLOOKUP($B694, '外部インタフェース一覧(計算用)'!$C:$G, 2, FALSE)</f>
        <v>old</v>
      </c>
      <c r="G694" s="56" t="str">
        <f>VLOOKUP($B694, '外部インタフェース一覧(計算用)'!$C:$G, 5, FALSE)</f>
        <v>ORAL_FUNCTION_IMPROVE_SERVICE_PLAN_2024_FORM_0220_2021</v>
      </c>
      <c r="H694" s="56" t="str">
        <f t="shared" si="70"/>
        <v>ORAL_FUNCTION_IMPROVE_SERVICE_PLAN_2024_FORM_0220_2021_contents_guidance_language_voice_function_06_01_old</v>
      </c>
      <c r="I694" s="134" t="str">
        <f t="shared" si="71"/>
        <v>削除</v>
      </c>
      <c r="J694" s="56" t="str">
        <f t="shared" si="72"/>
        <v>名称変更</v>
      </c>
      <c r="K694" s="56" t="str">
        <f>IF($F694="old", INDEX('外部インタフェース一覧(計算用)'!$B$5:$C$60, MATCH(summary!$B694, '外部インタフェース一覧(計算用)'!$C$5:$C$60, 0), 1), $B694)</f>
        <v>口腔機能向上サービス管理情報</v>
      </c>
      <c r="L694" s="56">
        <f t="shared" si="76"/>
        <v>153</v>
      </c>
      <c r="M694" s="56" t="str">
        <f t="shared" si="73"/>
        <v>contents_guidance_language_voice_function_06_01</v>
      </c>
      <c r="N694" s="33" t="str">
        <f t="shared" si="74"/>
        <v>実施記録　実施記録（6回目）　音声・言語機能に関する指導　実施</v>
      </c>
      <c r="O694" s="33" t="str">
        <f t="shared" si="75"/>
        <v>削除</v>
      </c>
    </row>
    <row r="695" spans="1:15" ht="37.5" hidden="1">
      <c r="A695" s="56">
        <v>693</v>
      </c>
      <c r="B695" s="56" t="s">
        <v>1184</v>
      </c>
      <c r="C695" s="56">
        <v>154</v>
      </c>
      <c r="D695" s="33" t="s">
        <v>1462</v>
      </c>
      <c r="E695" s="134" t="s">
        <v>1463</v>
      </c>
      <c r="F695" s="56" t="str">
        <f>VLOOKUP($B695, '外部インタフェース一覧(計算用)'!$C:$G, 2, FALSE)</f>
        <v>old</v>
      </c>
      <c r="G695" s="56" t="str">
        <f>VLOOKUP($B695, '外部インタフェース一覧(計算用)'!$C:$G, 5, FALSE)</f>
        <v>ORAL_FUNCTION_IMPROVE_SERVICE_PLAN_2024_FORM_0220_2021</v>
      </c>
      <c r="H695" s="56" t="str">
        <f t="shared" si="70"/>
        <v>ORAL_FUNCTION_IMPROVE_SERVICE_PLAN_2024_FORM_0220_2021_contents_notice_06_old</v>
      </c>
      <c r="I695" s="134" t="str">
        <f t="shared" si="71"/>
        <v>削除</v>
      </c>
      <c r="J695" s="56" t="str">
        <f t="shared" si="72"/>
        <v>名称変更</v>
      </c>
      <c r="K695" s="56" t="str">
        <f>IF($F695="old", INDEX('外部インタフェース一覧(計算用)'!$B$5:$C$60, MATCH(summary!$B695, '外部インタフェース一覧(計算用)'!$C$5:$C$60, 0), 1), $B695)</f>
        <v>口腔機能向上サービス管理情報</v>
      </c>
      <c r="L695" s="56">
        <f t="shared" si="76"/>
        <v>154</v>
      </c>
      <c r="M695" s="56" t="str">
        <f t="shared" si="73"/>
        <v>contents_notice_06</v>
      </c>
      <c r="N695" s="33" t="str">
        <f t="shared" si="74"/>
        <v>実施記録　実施記録（6回目）　その他　その他（具体的に）</v>
      </c>
      <c r="O695" s="33" t="str">
        <f t="shared" si="75"/>
        <v>削除</v>
      </c>
    </row>
    <row r="696" spans="1:15" ht="37.5" hidden="1">
      <c r="A696" s="56">
        <v>694</v>
      </c>
      <c r="B696" s="56" t="s">
        <v>1184</v>
      </c>
      <c r="C696" s="56">
        <v>155</v>
      </c>
      <c r="D696" s="33" t="s">
        <v>1464</v>
      </c>
      <c r="E696" s="134" t="s">
        <v>1465</v>
      </c>
      <c r="F696" s="56" t="str">
        <f>VLOOKUP($B696, '外部インタフェース一覧(計算用)'!$C:$G, 2, FALSE)</f>
        <v>old</v>
      </c>
      <c r="G696" s="56" t="str">
        <f>VLOOKUP($B696, '外部インタフェース一覧(計算用)'!$C:$G, 5, FALSE)</f>
        <v>ORAL_FUNCTION_IMPROVE_SERVICE_PLAN_2024_FORM_0220_2021</v>
      </c>
      <c r="H696" s="56" t="str">
        <f t="shared" si="70"/>
        <v>ORAL_FUNCTION_IMPROVE_SERVICE_PLAN_2024_FORM_0220_2021_contents_other_06_01_old</v>
      </c>
      <c r="I696" s="134" t="str">
        <f t="shared" si="71"/>
        <v>削除</v>
      </c>
      <c r="J696" s="56" t="str">
        <f t="shared" si="72"/>
        <v>名称変更</v>
      </c>
      <c r="K696" s="56" t="str">
        <f>IF($F696="old", INDEX('外部インタフェース一覧(計算用)'!$B$5:$C$60, MATCH(summary!$B696, '外部インタフェース一覧(計算用)'!$C$5:$C$60, 0), 1), $B696)</f>
        <v>口腔機能向上サービス管理情報</v>
      </c>
      <c r="L696" s="56">
        <f t="shared" si="76"/>
        <v>155</v>
      </c>
      <c r="M696" s="56" t="str">
        <f t="shared" si="73"/>
        <v>contents_other_06_01</v>
      </c>
      <c r="N696" s="33" t="str">
        <f t="shared" si="74"/>
        <v>実施記録　実施記録（6回目）　その他　実施</v>
      </c>
      <c r="O696" s="33" t="str">
        <f t="shared" si="75"/>
        <v>削除</v>
      </c>
    </row>
    <row r="697" spans="1:15" hidden="1">
      <c r="A697" s="56">
        <v>695</v>
      </c>
      <c r="B697" s="56" t="s">
        <v>1184</v>
      </c>
      <c r="C697" s="56">
        <v>156</v>
      </c>
      <c r="D697" s="33" t="s">
        <v>1466</v>
      </c>
      <c r="E697" s="134" t="s">
        <v>1467</v>
      </c>
      <c r="F697" s="56" t="str">
        <f>VLOOKUP($B697, '外部インタフェース一覧(計算用)'!$C:$G, 2, FALSE)</f>
        <v>old</v>
      </c>
      <c r="G697" s="56" t="str">
        <f>VLOOKUP($B697, '外部インタフェース一覧(計算用)'!$C:$G, 5, FALSE)</f>
        <v>ORAL_FUNCTION_IMPROVE_SERVICE_PLAN_2024_FORM_0220_2021</v>
      </c>
      <c r="H697" s="56" t="str">
        <f t="shared" si="70"/>
        <v>ORAL_FUNCTION_IMPROVE_SERVICE_PLAN_2024_FORM_0220_2021_contents_notice_old</v>
      </c>
      <c r="I697" s="134" t="str">
        <f t="shared" si="71"/>
        <v>その他特記事項</v>
      </c>
      <c r="J697" s="56" t="str">
        <f t="shared" si="72"/>
        <v>一致</v>
      </c>
      <c r="K697" s="56" t="str">
        <f>IF($F697="old", INDEX('外部インタフェース一覧(計算用)'!$B$5:$C$60, MATCH(summary!$B697, '外部インタフェース一覧(計算用)'!$C$5:$C$60, 0), 1), $B697)</f>
        <v>口腔機能向上サービス管理情報</v>
      </c>
      <c r="L697" s="56">
        <f t="shared" si="76"/>
        <v>156</v>
      </c>
      <c r="M697" s="56" t="str">
        <f t="shared" si="73"/>
        <v>contents_notice</v>
      </c>
      <c r="N697" s="33" t="str">
        <f t="shared" si="74"/>
        <v>その他特記事項</v>
      </c>
      <c r="O697" s="33" t="str">
        <f t="shared" si="75"/>
        <v>その他特記事項</v>
      </c>
    </row>
    <row r="698" spans="1:15" hidden="1">
      <c r="A698" s="56">
        <v>696</v>
      </c>
      <c r="B698" s="56" t="s">
        <v>1184</v>
      </c>
      <c r="C698" s="56">
        <v>157</v>
      </c>
      <c r="D698" s="33" t="s">
        <v>265</v>
      </c>
      <c r="E698" s="134" t="s">
        <v>266</v>
      </c>
      <c r="F698" s="56" t="str">
        <f>VLOOKUP($B698, '外部インタフェース一覧(計算用)'!$C:$G, 2, FALSE)</f>
        <v>old</v>
      </c>
      <c r="G698" s="56" t="str">
        <f>VLOOKUP($B698, '外部インタフェース一覧(計算用)'!$C:$G, 5, FALSE)</f>
        <v>ORAL_FUNCTION_IMPROVE_SERVICE_PLAN_2024_FORM_0220_2021</v>
      </c>
      <c r="H698" s="56" t="str">
        <f t="shared" si="70"/>
        <v>ORAL_FUNCTION_IMPROVE_SERVICE_PLAN_2024_FORM_0220_2021_version_old</v>
      </c>
      <c r="I698" s="134" t="str">
        <f t="shared" si="71"/>
        <v>バージョン番号</v>
      </c>
      <c r="J698" s="56" t="str">
        <f t="shared" si="72"/>
        <v>一致</v>
      </c>
      <c r="K698" s="56" t="str">
        <f>IF($F698="old", INDEX('外部インタフェース一覧(計算用)'!$B$5:$C$60, MATCH(summary!$B698, '外部インタフェース一覧(計算用)'!$C$5:$C$60, 0), 1), $B698)</f>
        <v>口腔機能向上サービス管理情報</v>
      </c>
      <c r="L698" s="56">
        <f t="shared" si="76"/>
        <v>157</v>
      </c>
      <c r="M698" s="56" t="str">
        <f t="shared" si="73"/>
        <v>version</v>
      </c>
      <c r="N698" s="33" t="str">
        <f t="shared" si="74"/>
        <v>バージョン番号</v>
      </c>
      <c r="O698" s="33" t="str">
        <f t="shared" si="75"/>
        <v>バージョン番号</v>
      </c>
    </row>
    <row r="699" spans="1:15" hidden="1">
      <c r="A699" s="56">
        <v>697</v>
      </c>
      <c r="B699" s="56" t="s">
        <v>1468</v>
      </c>
      <c r="C699" s="56">
        <v>1</v>
      </c>
      <c r="D699" s="33" t="s">
        <v>223</v>
      </c>
      <c r="E699" s="134" t="s">
        <v>224</v>
      </c>
      <c r="F699" s="56" t="str">
        <f>VLOOKUP($B699, '外部インタフェース一覧(計算用)'!$C:$G, 2, FALSE)</f>
        <v>old</v>
      </c>
      <c r="G699" s="56" t="str">
        <f>VLOOKUP($B699, '外部インタフェース一覧(計算用)'!$C:$G, 5, FALSE)</f>
        <v>INTEREST_CHECK_SHEET_2024_FORM_0310_2021</v>
      </c>
      <c r="H699" s="56" t="str">
        <f t="shared" si="70"/>
        <v>INTEREST_CHECK_SHEET_2024_FORM_0310_2021_care_facility_id_old</v>
      </c>
      <c r="I699" s="134" t="str">
        <f t="shared" si="71"/>
        <v>事業所番号</v>
      </c>
      <c r="J699" s="56" t="str">
        <f t="shared" si="72"/>
        <v>一致</v>
      </c>
      <c r="K699" s="56" t="str">
        <f>IF($F699="old", INDEX('外部インタフェース一覧(計算用)'!$B$5:$C$60, MATCH(summary!$B699, '外部インタフェース一覧(計算用)'!$C$5:$C$60, 0), 1), $B699)</f>
        <v>興味関心チェック情報</v>
      </c>
      <c r="L699" s="56">
        <f t="shared" si="76"/>
        <v>1</v>
      </c>
      <c r="M699" s="56" t="str">
        <f t="shared" si="73"/>
        <v>care_facility_id</v>
      </c>
      <c r="N699" s="33" t="str">
        <f t="shared" si="74"/>
        <v>事業所番号</v>
      </c>
      <c r="O699" s="33" t="str">
        <f t="shared" si="75"/>
        <v>事業所番号</v>
      </c>
    </row>
    <row r="700" spans="1:15" hidden="1">
      <c r="A700" s="56">
        <v>698</v>
      </c>
      <c r="B700" s="56" t="s">
        <v>1468</v>
      </c>
      <c r="C700" s="56">
        <v>2</v>
      </c>
      <c r="D700" s="33" t="s">
        <v>225</v>
      </c>
      <c r="E700" s="134" t="s">
        <v>226</v>
      </c>
      <c r="F700" s="56" t="str">
        <f>VLOOKUP($B700, '外部インタフェース一覧(計算用)'!$C:$G, 2, FALSE)</f>
        <v>old</v>
      </c>
      <c r="G700" s="56" t="str">
        <f>VLOOKUP($B700, '外部インタフェース一覧(計算用)'!$C:$G, 5, FALSE)</f>
        <v>INTEREST_CHECK_SHEET_2024_FORM_0310_2021</v>
      </c>
      <c r="H700" s="56" t="str">
        <f t="shared" si="70"/>
        <v>INTEREST_CHECK_SHEET_2024_FORM_0310_2021_service_code_old</v>
      </c>
      <c r="I700" s="134" t="str">
        <f t="shared" si="71"/>
        <v>サービス種類コード</v>
      </c>
      <c r="J700" s="56" t="str">
        <f t="shared" si="72"/>
        <v>一致</v>
      </c>
      <c r="K700" s="56" t="str">
        <f>IF($F700="old", INDEX('外部インタフェース一覧(計算用)'!$B$5:$C$60, MATCH(summary!$B700, '外部インタフェース一覧(計算用)'!$C$5:$C$60, 0), 1), $B700)</f>
        <v>興味関心チェック情報</v>
      </c>
      <c r="L700" s="56">
        <f t="shared" si="76"/>
        <v>2</v>
      </c>
      <c r="M700" s="56" t="str">
        <f t="shared" si="73"/>
        <v>service_code</v>
      </c>
      <c r="N700" s="33" t="str">
        <f t="shared" si="74"/>
        <v>サービス種類コード</v>
      </c>
      <c r="O700" s="33" t="str">
        <f t="shared" si="75"/>
        <v>サービス種類コード</v>
      </c>
    </row>
    <row r="701" spans="1:15" hidden="1">
      <c r="A701" s="56">
        <v>699</v>
      </c>
      <c r="B701" s="56" t="s">
        <v>1468</v>
      </c>
      <c r="C701" s="56">
        <v>3</v>
      </c>
      <c r="D701" s="33" t="s">
        <v>229</v>
      </c>
      <c r="E701" s="134" t="s">
        <v>230</v>
      </c>
      <c r="F701" s="56" t="str">
        <f>VLOOKUP($B701, '外部インタフェース一覧(計算用)'!$C:$G, 2, FALSE)</f>
        <v>old</v>
      </c>
      <c r="G701" s="56" t="str">
        <f>VLOOKUP($B701, '外部インタフェース一覧(計算用)'!$C:$G, 5, FALSE)</f>
        <v>INTEREST_CHECK_SHEET_2024_FORM_0310_2021</v>
      </c>
      <c r="H701" s="56" t="str">
        <f t="shared" si="70"/>
        <v>INTEREST_CHECK_SHEET_2024_FORM_0310_2021_insurer_no_old</v>
      </c>
      <c r="I701" s="134" t="str">
        <f t="shared" si="71"/>
        <v>保険者番号</v>
      </c>
      <c r="J701" s="56" t="str">
        <f t="shared" si="72"/>
        <v>一致</v>
      </c>
      <c r="K701" s="56" t="str">
        <f>IF($F701="old", INDEX('外部インタフェース一覧(計算用)'!$B$5:$C$60, MATCH(summary!$B701, '外部インタフェース一覧(計算用)'!$C$5:$C$60, 0), 1), $B701)</f>
        <v>興味関心チェック情報</v>
      </c>
      <c r="L701" s="56">
        <f t="shared" si="76"/>
        <v>3</v>
      </c>
      <c r="M701" s="56" t="str">
        <f t="shared" si="73"/>
        <v>insurer_no</v>
      </c>
      <c r="N701" s="33" t="str">
        <f t="shared" si="74"/>
        <v>保険者番号</v>
      </c>
      <c r="O701" s="33" t="str">
        <f t="shared" si="75"/>
        <v>保険者番号</v>
      </c>
    </row>
    <row r="702" spans="1:15" hidden="1">
      <c r="A702" s="56">
        <v>700</v>
      </c>
      <c r="B702" s="56" t="s">
        <v>1468</v>
      </c>
      <c r="C702" s="56">
        <v>4</v>
      </c>
      <c r="D702" s="33" t="s">
        <v>231</v>
      </c>
      <c r="E702" s="134" t="s">
        <v>232</v>
      </c>
      <c r="F702" s="56" t="str">
        <f>VLOOKUP($B702, '外部インタフェース一覧(計算用)'!$C:$G, 2, FALSE)</f>
        <v>old</v>
      </c>
      <c r="G702" s="56" t="str">
        <f>VLOOKUP($B702, '外部インタフェース一覧(計算用)'!$C:$G, 5, FALSE)</f>
        <v>INTEREST_CHECK_SHEET_2024_FORM_0310_2021</v>
      </c>
      <c r="H702" s="56" t="str">
        <f t="shared" si="70"/>
        <v>INTEREST_CHECK_SHEET_2024_FORM_0310_2021_insured_no_old</v>
      </c>
      <c r="I702" s="134" t="str">
        <f t="shared" si="71"/>
        <v>被保険者番号</v>
      </c>
      <c r="J702" s="56" t="str">
        <f t="shared" si="72"/>
        <v>一致</v>
      </c>
      <c r="K702" s="56" t="str">
        <f>IF($F702="old", INDEX('外部インタフェース一覧(計算用)'!$B$5:$C$60, MATCH(summary!$B702, '外部インタフェース一覧(計算用)'!$C$5:$C$60, 0), 1), $B702)</f>
        <v>興味関心チェック情報</v>
      </c>
      <c r="L702" s="56">
        <f t="shared" si="76"/>
        <v>4</v>
      </c>
      <c r="M702" s="56" t="str">
        <f t="shared" si="73"/>
        <v>insured_no</v>
      </c>
      <c r="N702" s="33" t="str">
        <f t="shared" si="74"/>
        <v>被保険者番号</v>
      </c>
      <c r="O702" s="33" t="str">
        <f t="shared" si="75"/>
        <v>被保険者番号</v>
      </c>
    </row>
    <row r="703" spans="1:15" ht="37.5" hidden="1">
      <c r="A703" s="56">
        <v>701</v>
      </c>
      <c r="B703" s="56" t="s">
        <v>1468</v>
      </c>
      <c r="C703" s="56">
        <v>5</v>
      </c>
      <c r="D703" s="33" t="s">
        <v>227</v>
      </c>
      <c r="E703" s="134" t="s">
        <v>228</v>
      </c>
      <c r="F703" s="56" t="str">
        <f>VLOOKUP($B703, '外部インタフェース一覧(計算用)'!$C:$G, 2, FALSE)</f>
        <v>old</v>
      </c>
      <c r="G703" s="56" t="str">
        <f>VLOOKUP($B703, '外部インタフェース一覧(計算用)'!$C:$G, 5, FALSE)</f>
        <v>INTEREST_CHECK_SHEET_2024_FORM_0310_2021</v>
      </c>
      <c r="H703" s="56" t="str">
        <f t="shared" si="70"/>
        <v>INTEREST_CHECK_SHEET_2024_FORM_0310_2021_external_system_management_number_old</v>
      </c>
      <c r="I703" s="134" t="str">
        <f t="shared" si="71"/>
        <v>外部システム管理番号</v>
      </c>
      <c r="J703" s="56" t="str">
        <f t="shared" si="72"/>
        <v>一致</v>
      </c>
      <c r="K703" s="56" t="str">
        <f>IF($F703="old", INDEX('外部インタフェース一覧(計算用)'!$B$5:$C$60, MATCH(summary!$B703, '外部インタフェース一覧(計算用)'!$C$5:$C$60, 0), 1), $B703)</f>
        <v>興味関心チェック情報</v>
      </c>
      <c r="L703" s="56">
        <f t="shared" si="76"/>
        <v>5</v>
      </c>
      <c r="M703" s="56" t="str">
        <f t="shared" si="73"/>
        <v>external_system_management_number</v>
      </c>
      <c r="N703" s="33" t="str">
        <f t="shared" si="74"/>
        <v>外部システム管理番号</v>
      </c>
      <c r="O703" s="33" t="str">
        <f t="shared" si="75"/>
        <v>外部システム管理番号</v>
      </c>
    </row>
    <row r="704" spans="1:15" ht="37.5" hidden="1">
      <c r="A704" s="56">
        <v>702</v>
      </c>
      <c r="B704" s="56" t="s">
        <v>1468</v>
      </c>
      <c r="C704" s="56">
        <v>6</v>
      </c>
      <c r="D704" s="33" t="s">
        <v>274</v>
      </c>
      <c r="E704" s="134" t="s">
        <v>1469</v>
      </c>
      <c r="F704" s="56" t="str">
        <f>VLOOKUP($B704, '外部インタフェース一覧(計算用)'!$C:$G, 2, FALSE)</f>
        <v>old</v>
      </c>
      <c r="G704" s="56" t="str">
        <f>VLOOKUP($B704, '外部インタフェース一覧(計算用)'!$C:$G, 5, FALSE)</f>
        <v>INTEREST_CHECK_SHEET_2024_FORM_0310_2021</v>
      </c>
      <c r="H704" s="56" t="str">
        <f t="shared" si="70"/>
        <v>INTEREST_CHECK_SHEET_2024_FORM_0310_2021_record_staff_job_category_old</v>
      </c>
      <c r="I704" s="134" t="str">
        <f t="shared" si="71"/>
        <v>削除</v>
      </c>
      <c r="J704" s="56" t="str">
        <f t="shared" si="72"/>
        <v>名称変更</v>
      </c>
      <c r="K704" s="56" t="str">
        <f>IF($F704="old", INDEX('外部インタフェース一覧(計算用)'!$B$5:$C$60, MATCH(summary!$B704, '外部インタフェース一覧(計算用)'!$C$5:$C$60, 0), 1), $B704)</f>
        <v>興味関心チェック情報</v>
      </c>
      <c r="L704" s="56">
        <f t="shared" si="76"/>
        <v>6</v>
      </c>
      <c r="M704" s="56" t="str">
        <f t="shared" si="73"/>
        <v>record_staff_job_category</v>
      </c>
      <c r="N704" s="33" t="str">
        <f t="shared" si="74"/>
        <v>記録職員職種</v>
      </c>
      <c r="O704" s="33" t="str">
        <f t="shared" si="75"/>
        <v>削除</v>
      </c>
    </row>
    <row r="705" spans="1:15" hidden="1">
      <c r="A705" s="56">
        <v>703</v>
      </c>
      <c r="B705" s="56" t="s">
        <v>1468</v>
      </c>
      <c r="C705" s="56">
        <v>7</v>
      </c>
      <c r="D705" s="33" t="s">
        <v>471</v>
      </c>
      <c r="E705" s="134" t="s">
        <v>1470</v>
      </c>
      <c r="F705" s="56" t="str">
        <f>VLOOKUP($B705, '外部インタフェース一覧(計算用)'!$C:$G, 2, FALSE)</f>
        <v>old</v>
      </c>
      <c r="G705" s="56" t="str">
        <f>VLOOKUP($B705, '外部インタフェース一覧(計算用)'!$C:$G, 5, FALSE)</f>
        <v>INTEREST_CHECK_SHEET_2024_FORM_0310_2021</v>
      </c>
      <c r="H705" s="56" t="str">
        <f t="shared" si="70"/>
        <v>INTEREST_CHECK_SHEET_2024_FORM_0310_2021_implementation_date_old</v>
      </c>
      <c r="I705" s="134" t="str">
        <f t="shared" si="71"/>
        <v>削除</v>
      </c>
      <c r="J705" s="56" t="str">
        <f t="shared" si="72"/>
        <v>名称変更</v>
      </c>
      <c r="K705" s="56" t="str">
        <f>IF($F705="old", INDEX('外部インタフェース一覧(計算用)'!$B$5:$C$60, MATCH(summary!$B705, '外部インタフェース一覧(計算用)'!$C$5:$C$60, 0), 1), $B705)</f>
        <v>興味関心チェック情報</v>
      </c>
      <c r="L705" s="56">
        <f t="shared" si="76"/>
        <v>7</v>
      </c>
      <c r="M705" s="56" t="str">
        <f t="shared" si="73"/>
        <v>implementation_date</v>
      </c>
      <c r="N705" s="33" t="str">
        <f t="shared" si="74"/>
        <v>作成日</v>
      </c>
      <c r="O705" s="33" t="str">
        <f t="shared" si="75"/>
        <v>削除</v>
      </c>
    </row>
    <row r="706" spans="1:15" hidden="1">
      <c r="A706" s="56">
        <v>704</v>
      </c>
      <c r="B706" s="56" t="s">
        <v>1468</v>
      </c>
      <c r="C706" s="56">
        <v>8</v>
      </c>
      <c r="D706" s="33" t="s">
        <v>1471</v>
      </c>
      <c r="E706" s="134" t="s">
        <v>1472</v>
      </c>
      <c r="F706" s="56" t="str">
        <f>VLOOKUP($B706, '外部インタフェース一覧(計算用)'!$C:$G, 2, FALSE)</f>
        <v>old</v>
      </c>
      <c r="G706" s="56" t="str">
        <f>VLOOKUP($B706, '外部インタフェース一覧(計算用)'!$C:$G, 5, FALSE)</f>
        <v>INTEREST_CHECK_SHEET_2024_FORM_0310_2021</v>
      </c>
      <c r="H706" s="56" t="str">
        <f t="shared" si="70"/>
        <v>INTEREST_CHECK_SHEET_2024_FORM_0310_2021_toilet_interested_old</v>
      </c>
      <c r="I706" s="134" t="str">
        <f t="shared" si="71"/>
        <v>自分でトイレへ行く　興味がある</v>
      </c>
      <c r="J706" s="56" t="str">
        <f t="shared" si="72"/>
        <v>一致</v>
      </c>
      <c r="K706" s="56" t="str">
        <f>IF($F706="old", INDEX('外部インタフェース一覧(計算用)'!$B$5:$C$60, MATCH(summary!$B706, '外部インタフェース一覧(計算用)'!$C$5:$C$60, 0), 1), $B706)</f>
        <v>興味関心チェック情報</v>
      </c>
      <c r="L706" s="56">
        <f t="shared" si="76"/>
        <v>8</v>
      </c>
      <c r="M706" s="56" t="str">
        <f t="shared" si="73"/>
        <v>toilet_interested</v>
      </c>
      <c r="N706" s="33" t="str">
        <f t="shared" si="74"/>
        <v>自分でトイレへ行く　興味がある</v>
      </c>
      <c r="O706" s="33" t="str">
        <f t="shared" si="75"/>
        <v>自分でトイレへ行く　興味がある</v>
      </c>
    </row>
    <row r="707" spans="1:15" hidden="1">
      <c r="A707" s="56">
        <v>705</v>
      </c>
      <c r="B707" s="56" t="s">
        <v>1468</v>
      </c>
      <c r="C707" s="56">
        <v>9</v>
      </c>
      <c r="D707" s="33" t="s">
        <v>1473</v>
      </c>
      <c r="E707" s="134" t="s">
        <v>1474</v>
      </c>
      <c r="F707" s="56" t="str">
        <f>VLOOKUP($B707, '外部インタフェース一覧(計算用)'!$C:$G, 2, FALSE)</f>
        <v>old</v>
      </c>
      <c r="G707" s="56" t="str">
        <f>VLOOKUP($B707, '外部インタフェース一覧(計算用)'!$C:$G, 5, FALSE)</f>
        <v>INTEREST_CHECK_SHEET_2024_FORM_0310_2021</v>
      </c>
      <c r="H707" s="56" t="str">
        <f t="shared" ref="H707:H770" si="77">G707&amp;"_"&amp;D707&amp;"_"&amp;F707</f>
        <v>INTEREST_CHECK_SHEET_2024_FORM_0310_2021_toilet_want_to_try_old</v>
      </c>
      <c r="I707" s="134" t="str">
        <f t="shared" ref="I707:I770" si="78">IFERROR(INDEX($E:$H, MATCH(LEFT($H707, LEN($H707)-4)&amp;"_new", $H:$H, 0), 1), IF(F707="old", "削除", "追加"))</f>
        <v>自分でトイレへ行く　してみたい</v>
      </c>
      <c r="J707" s="56" t="str">
        <f t="shared" ref="J707:J770" si="79">IF(E707=I707, "一致", "名称変更")</f>
        <v>一致</v>
      </c>
      <c r="K707" s="56" t="str">
        <f>IF($F707="old", INDEX('外部インタフェース一覧(計算用)'!$B$5:$C$60, MATCH(summary!$B707, '外部インタフェース一覧(計算用)'!$C$5:$C$60, 0), 1), $B707)</f>
        <v>興味関心チェック情報</v>
      </c>
      <c r="L707" s="56">
        <f t="shared" si="76"/>
        <v>9</v>
      </c>
      <c r="M707" s="56" t="str">
        <f t="shared" ref="M707:M770" si="80">$D707</f>
        <v>toilet_want_to_try</v>
      </c>
      <c r="N707" s="33" t="str">
        <f t="shared" ref="N707:N770" si="81">IF($F707="old", $E707, $I707)</f>
        <v>自分でトイレへ行く　してみたい</v>
      </c>
      <c r="O707" s="33" t="str">
        <f t="shared" ref="O707:O770" si="82">IF($F707="old", $I707, $E707)</f>
        <v>自分でトイレへ行く　してみたい</v>
      </c>
    </row>
    <row r="708" spans="1:15" hidden="1">
      <c r="A708" s="56">
        <v>706</v>
      </c>
      <c r="B708" s="56" t="s">
        <v>1468</v>
      </c>
      <c r="C708" s="56">
        <v>10</v>
      </c>
      <c r="D708" s="33" t="s">
        <v>1475</v>
      </c>
      <c r="E708" s="134" t="s">
        <v>1476</v>
      </c>
      <c r="F708" s="56" t="str">
        <f>VLOOKUP($B708, '外部インタフェース一覧(計算用)'!$C:$G, 2, FALSE)</f>
        <v>old</v>
      </c>
      <c r="G708" s="56" t="str">
        <f>VLOOKUP($B708, '外部インタフェース一覧(計算用)'!$C:$G, 5, FALSE)</f>
        <v>INTEREST_CHECK_SHEET_2024_FORM_0310_2021</v>
      </c>
      <c r="H708" s="56" t="str">
        <f t="shared" si="77"/>
        <v>INTEREST_CHECK_SHEET_2024_FORM_0310_2021_toilet_doing_old</v>
      </c>
      <c r="I708" s="134" t="str">
        <f t="shared" si="78"/>
        <v>自分でトイレへ行く　している</v>
      </c>
      <c r="J708" s="56" t="str">
        <f t="shared" si="79"/>
        <v>一致</v>
      </c>
      <c r="K708" s="56" t="str">
        <f>IF($F708="old", INDEX('外部インタフェース一覧(計算用)'!$B$5:$C$60, MATCH(summary!$B708, '外部インタフェース一覧(計算用)'!$C$5:$C$60, 0), 1), $B708)</f>
        <v>興味関心チェック情報</v>
      </c>
      <c r="L708" s="56">
        <f t="shared" ref="L708:L771" si="83">C708</f>
        <v>10</v>
      </c>
      <c r="M708" s="56" t="str">
        <f t="shared" si="80"/>
        <v>toilet_doing</v>
      </c>
      <c r="N708" s="33" t="str">
        <f t="shared" si="81"/>
        <v>自分でトイレへ行く　している</v>
      </c>
      <c r="O708" s="33" t="str">
        <f t="shared" si="82"/>
        <v>自分でトイレへ行く　している</v>
      </c>
    </row>
    <row r="709" spans="1:15" hidden="1">
      <c r="A709" s="56">
        <v>707</v>
      </c>
      <c r="B709" s="56" t="s">
        <v>1468</v>
      </c>
      <c r="C709" s="56">
        <v>11</v>
      </c>
      <c r="D709" s="33" t="s">
        <v>1477</v>
      </c>
      <c r="E709" s="134" t="s">
        <v>1478</v>
      </c>
      <c r="F709" s="56" t="str">
        <f>VLOOKUP($B709, '外部インタフェース一覧(計算用)'!$C:$G, 2, FALSE)</f>
        <v>old</v>
      </c>
      <c r="G709" s="56" t="str">
        <f>VLOOKUP($B709, '外部インタフェース一覧(計算用)'!$C:$G, 5, FALSE)</f>
        <v>INTEREST_CHECK_SHEET_2024_FORM_0310_2021</v>
      </c>
      <c r="H709" s="56" t="str">
        <f t="shared" si="77"/>
        <v>INTEREST_CHECK_SHEET_2024_FORM_0310_2021_bath_interested_old</v>
      </c>
      <c r="I709" s="134" t="str">
        <f t="shared" si="78"/>
        <v>一人でお風呂に入る　興味がある</v>
      </c>
      <c r="J709" s="56" t="str">
        <f t="shared" si="79"/>
        <v>一致</v>
      </c>
      <c r="K709" s="56" t="str">
        <f>IF($F709="old", INDEX('外部インタフェース一覧(計算用)'!$B$5:$C$60, MATCH(summary!$B709, '外部インタフェース一覧(計算用)'!$C$5:$C$60, 0), 1), $B709)</f>
        <v>興味関心チェック情報</v>
      </c>
      <c r="L709" s="56">
        <f t="shared" si="83"/>
        <v>11</v>
      </c>
      <c r="M709" s="56" t="str">
        <f t="shared" si="80"/>
        <v>bath_interested</v>
      </c>
      <c r="N709" s="33" t="str">
        <f t="shared" si="81"/>
        <v>一人でお風呂に入る　興味がある</v>
      </c>
      <c r="O709" s="33" t="str">
        <f t="shared" si="82"/>
        <v>一人でお風呂に入る　興味がある</v>
      </c>
    </row>
    <row r="710" spans="1:15" hidden="1">
      <c r="A710" s="56">
        <v>708</v>
      </c>
      <c r="B710" s="56" t="s">
        <v>1468</v>
      </c>
      <c r="C710" s="56">
        <v>12</v>
      </c>
      <c r="D710" s="33" t="s">
        <v>1479</v>
      </c>
      <c r="E710" s="134" t="s">
        <v>1480</v>
      </c>
      <c r="F710" s="56" t="str">
        <f>VLOOKUP($B710, '外部インタフェース一覧(計算用)'!$C:$G, 2, FALSE)</f>
        <v>old</v>
      </c>
      <c r="G710" s="56" t="str">
        <f>VLOOKUP($B710, '外部インタフェース一覧(計算用)'!$C:$G, 5, FALSE)</f>
        <v>INTEREST_CHECK_SHEET_2024_FORM_0310_2021</v>
      </c>
      <c r="H710" s="56" t="str">
        <f t="shared" si="77"/>
        <v>INTEREST_CHECK_SHEET_2024_FORM_0310_2021_bath_want_to_try_old</v>
      </c>
      <c r="I710" s="134" t="str">
        <f t="shared" si="78"/>
        <v>一人でお風呂に入る　してみたい</v>
      </c>
      <c r="J710" s="56" t="str">
        <f t="shared" si="79"/>
        <v>一致</v>
      </c>
      <c r="K710" s="56" t="str">
        <f>IF($F710="old", INDEX('外部インタフェース一覧(計算用)'!$B$5:$C$60, MATCH(summary!$B710, '外部インタフェース一覧(計算用)'!$C$5:$C$60, 0), 1), $B710)</f>
        <v>興味関心チェック情報</v>
      </c>
      <c r="L710" s="56">
        <f t="shared" si="83"/>
        <v>12</v>
      </c>
      <c r="M710" s="56" t="str">
        <f t="shared" si="80"/>
        <v>bath_want_to_try</v>
      </c>
      <c r="N710" s="33" t="str">
        <f t="shared" si="81"/>
        <v>一人でお風呂に入る　してみたい</v>
      </c>
      <c r="O710" s="33" t="str">
        <f t="shared" si="82"/>
        <v>一人でお風呂に入る　してみたい</v>
      </c>
    </row>
    <row r="711" spans="1:15" hidden="1">
      <c r="A711" s="56">
        <v>709</v>
      </c>
      <c r="B711" s="56" t="s">
        <v>1468</v>
      </c>
      <c r="C711" s="56">
        <v>13</v>
      </c>
      <c r="D711" s="33" t="s">
        <v>1481</v>
      </c>
      <c r="E711" s="134" t="s">
        <v>1482</v>
      </c>
      <c r="F711" s="56" t="str">
        <f>VLOOKUP($B711, '外部インタフェース一覧(計算用)'!$C:$G, 2, FALSE)</f>
        <v>old</v>
      </c>
      <c r="G711" s="56" t="str">
        <f>VLOOKUP($B711, '外部インタフェース一覧(計算用)'!$C:$G, 5, FALSE)</f>
        <v>INTEREST_CHECK_SHEET_2024_FORM_0310_2021</v>
      </c>
      <c r="H711" s="56" t="str">
        <f t="shared" si="77"/>
        <v>INTEREST_CHECK_SHEET_2024_FORM_0310_2021_bath_doing_old</v>
      </c>
      <c r="I711" s="134" t="str">
        <f t="shared" si="78"/>
        <v>一人でお風呂に入る　している</v>
      </c>
      <c r="J711" s="56" t="str">
        <f t="shared" si="79"/>
        <v>一致</v>
      </c>
      <c r="K711" s="56" t="str">
        <f>IF($F711="old", INDEX('外部インタフェース一覧(計算用)'!$B$5:$C$60, MATCH(summary!$B711, '外部インタフェース一覧(計算用)'!$C$5:$C$60, 0), 1), $B711)</f>
        <v>興味関心チェック情報</v>
      </c>
      <c r="L711" s="56">
        <f t="shared" si="83"/>
        <v>13</v>
      </c>
      <c r="M711" s="56" t="str">
        <f t="shared" si="80"/>
        <v>bath_doing</v>
      </c>
      <c r="N711" s="33" t="str">
        <f t="shared" si="81"/>
        <v>一人でお風呂に入る　している</v>
      </c>
      <c r="O711" s="33" t="str">
        <f t="shared" si="82"/>
        <v>一人でお風呂に入る　している</v>
      </c>
    </row>
    <row r="712" spans="1:15" hidden="1">
      <c r="A712" s="56">
        <v>710</v>
      </c>
      <c r="B712" s="56" t="s">
        <v>1468</v>
      </c>
      <c r="C712" s="56">
        <v>14</v>
      </c>
      <c r="D712" s="33" t="s">
        <v>1483</v>
      </c>
      <c r="E712" s="134" t="s">
        <v>1484</v>
      </c>
      <c r="F712" s="56" t="str">
        <f>VLOOKUP($B712, '外部インタフェース一覧(計算用)'!$C:$G, 2, FALSE)</f>
        <v>old</v>
      </c>
      <c r="G712" s="56" t="str">
        <f>VLOOKUP($B712, '外部インタフェース一覧(計算用)'!$C:$G, 5, FALSE)</f>
        <v>INTEREST_CHECK_SHEET_2024_FORM_0310_2021</v>
      </c>
      <c r="H712" s="56" t="str">
        <f t="shared" si="77"/>
        <v>INTEREST_CHECK_SHEET_2024_FORM_0310_2021_clothes_interested_old</v>
      </c>
      <c r="I712" s="134" t="str">
        <f t="shared" si="78"/>
        <v>自分で服を着る　興味がある</v>
      </c>
      <c r="J712" s="56" t="str">
        <f t="shared" si="79"/>
        <v>一致</v>
      </c>
      <c r="K712" s="56" t="str">
        <f>IF($F712="old", INDEX('外部インタフェース一覧(計算用)'!$B$5:$C$60, MATCH(summary!$B712, '外部インタフェース一覧(計算用)'!$C$5:$C$60, 0), 1), $B712)</f>
        <v>興味関心チェック情報</v>
      </c>
      <c r="L712" s="56">
        <f t="shared" si="83"/>
        <v>14</v>
      </c>
      <c r="M712" s="56" t="str">
        <f t="shared" si="80"/>
        <v>clothes_interested</v>
      </c>
      <c r="N712" s="33" t="str">
        <f t="shared" si="81"/>
        <v>自分で服を着る　興味がある</v>
      </c>
      <c r="O712" s="33" t="str">
        <f t="shared" si="82"/>
        <v>自分で服を着る　興味がある</v>
      </c>
    </row>
    <row r="713" spans="1:15" hidden="1">
      <c r="A713" s="56">
        <v>711</v>
      </c>
      <c r="B713" s="56" t="s">
        <v>1468</v>
      </c>
      <c r="C713" s="56">
        <v>15</v>
      </c>
      <c r="D713" s="33" t="s">
        <v>1485</v>
      </c>
      <c r="E713" s="134" t="s">
        <v>1486</v>
      </c>
      <c r="F713" s="56" t="str">
        <f>VLOOKUP($B713, '外部インタフェース一覧(計算用)'!$C:$G, 2, FALSE)</f>
        <v>old</v>
      </c>
      <c r="G713" s="56" t="str">
        <f>VLOOKUP($B713, '外部インタフェース一覧(計算用)'!$C:$G, 5, FALSE)</f>
        <v>INTEREST_CHECK_SHEET_2024_FORM_0310_2021</v>
      </c>
      <c r="H713" s="56" t="str">
        <f t="shared" si="77"/>
        <v>INTEREST_CHECK_SHEET_2024_FORM_0310_2021_clothes_want_to_try_old</v>
      </c>
      <c r="I713" s="134" t="str">
        <f t="shared" si="78"/>
        <v>自分で服を着る　してみたい</v>
      </c>
      <c r="J713" s="56" t="str">
        <f t="shared" si="79"/>
        <v>一致</v>
      </c>
      <c r="K713" s="56" t="str">
        <f>IF($F713="old", INDEX('外部インタフェース一覧(計算用)'!$B$5:$C$60, MATCH(summary!$B713, '外部インタフェース一覧(計算用)'!$C$5:$C$60, 0), 1), $B713)</f>
        <v>興味関心チェック情報</v>
      </c>
      <c r="L713" s="56">
        <f t="shared" si="83"/>
        <v>15</v>
      </c>
      <c r="M713" s="56" t="str">
        <f t="shared" si="80"/>
        <v>clothes_want_to_try</v>
      </c>
      <c r="N713" s="33" t="str">
        <f t="shared" si="81"/>
        <v>自分で服を着る　してみたい</v>
      </c>
      <c r="O713" s="33" t="str">
        <f t="shared" si="82"/>
        <v>自分で服を着る　してみたい</v>
      </c>
    </row>
    <row r="714" spans="1:15" hidden="1">
      <c r="A714" s="56">
        <v>712</v>
      </c>
      <c r="B714" s="56" t="s">
        <v>1468</v>
      </c>
      <c r="C714" s="56">
        <v>16</v>
      </c>
      <c r="D714" s="33" t="s">
        <v>1487</v>
      </c>
      <c r="E714" s="134" t="s">
        <v>1488</v>
      </c>
      <c r="F714" s="56" t="str">
        <f>VLOOKUP($B714, '外部インタフェース一覧(計算用)'!$C:$G, 2, FALSE)</f>
        <v>old</v>
      </c>
      <c r="G714" s="56" t="str">
        <f>VLOOKUP($B714, '外部インタフェース一覧(計算用)'!$C:$G, 5, FALSE)</f>
        <v>INTEREST_CHECK_SHEET_2024_FORM_0310_2021</v>
      </c>
      <c r="H714" s="56" t="str">
        <f t="shared" si="77"/>
        <v>INTEREST_CHECK_SHEET_2024_FORM_0310_2021_clothes_doing_old</v>
      </c>
      <c r="I714" s="134" t="str">
        <f t="shared" si="78"/>
        <v>自分で服を着る　している</v>
      </c>
      <c r="J714" s="56" t="str">
        <f t="shared" si="79"/>
        <v>一致</v>
      </c>
      <c r="K714" s="56" t="str">
        <f>IF($F714="old", INDEX('外部インタフェース一覧(計算用)'!$B$5:$C$60, MATCH(summary!$B714, '外部インタフェース一覧(計算用)'!$C$5:$C$60, 0), 1), $B714)</f>
        <v>興味関心チェック情報</v>
      </c>
      <c r="L714" s="56">
        <f t="shared" si="83"/>
        <v>16</v>
      </c>
      <c r="M714" s="56" t="str">
        <f t="shared" si="80"/>
        <v>clothes_doing</v>
      </c>
      <c r="N714" s="33" t="str">
        <f t="shared" si="81"/>
        <v>自分で服を着る　している</v>
      </c>
      <c r="O714" s="33" t="str">
        <f t="shared" si="82"/>
        <v>自分で服を着る　している</v>
      </c>
    </row>
    <row r="715" spans="1:15" hidden="1">
      <c r="A715" s="56">
        <v>713</v>
      </c>
      <c r="B715" s="56" t="s">
        <v>1468</v>
      </c>
      <c r="C715" s="56">
        <v>17</v>
      </c>
      <c r="D715" s="33" t="s">
        <v>1489</v>
      </c>
      <c r="E715" s="134" t="s">
        <v>1490</v>
      </c>
      <c r="F715" s="56" t="str">
        <f>VLOOKUP($B715, '外部インタフェース一覧(計算用)'!$C:$G, 2, FALSE)</f>
        <v>old</v>
      </c>
      <c r="G715" s="56" t="str">
        <f>VLOOKUP($B715, '外部インタフェース一覧(計算用)'!$C:$G, 5, FALSE)</f>
        <v>INTEREST_CHECK_SHEET_2024_FORM_0310_2021</v>
      </c>
      <c r="H715" s="56" t="str">
        <f t="shared" si="77"/>
        <v>INTEREST_CHECK_SHEET_2024_FORM_0310_2021_eating_interested_old</v>
      </c>
      <c r="I715" s="134" t="str">
        <f t="shared" si="78"/>
        <v>自分で食べる　興味がある</v>
      </c>
      <c r="J715" s="56" t="str">
        <f t="shared" si="79"/>
        <v>一致</v>
      </c>
      <c r="K715" s="56" t="str">
        <f>IF($F715="old", INDEX('外部インタフェース一覧(計算用)'!$B$5:$C$60, MATCH(summary!$B715, '外部インタフェース一覧(計算用)'!$C$5:$C$60, 0), 1), $B715)</f>
        <v>興味関心チェック情報</v>
      </c>
      <c r="L715" s="56">
        <f t="shared" si="83"/>
        <v>17</v>
      </c>
      <c r="M715" s="56" t="str">
        <f t="shared" si="80"/>
        <v>eating_interested</v>
      </c>
      <c r="N715" s="33" t="str">
        <f t="shared" si="81"/>
        <v>自分で食べる　興味がある</v>
      </c>
      <c r="O715" s="33" t="str">
        <f t="shared" si="82"/>
        <v>自分で食べる　興味がある</v>
      </c>
    </row>
    <row r="716" spans="1:15" hidden="1">
      <c r="A716" s="56">
        <v>714</v>
      </c>
      <c r="B716" s="56" t="s">
        <v>1468</v>
      </c>
      <c r="C716" s="56">
        <v>18</v>
      </c>
      <c r="D716" s="33" t="s">
        <v>1491</v>
      </c>
      <c r="E716" s="134" t="s">
        <v>1492</v>
      </c>
      <c r="F716" s="56" t="str">
        <f>VLOOKUP($B716, '外部インタフェース一覧(計算用)'!$C:$G, 2, FALSE)</f>
        <v>old</v>
      </c>
      <c r="G716" s="56" t="str">
        <f>VLOOKUP($B716, '外部インタフェース一覧(計算用)'!$C:$G, 5, FALSE)</f>
        <v>INTEREST_CHECK_SHEET_2024_FORM_0310_2021</v>
      </c>
      <c r="H716" s="56" t="str">
        <f t="shared" si="77"/>
        <v>INTEREST_CHECK_SHEET_2024_FORM_0310_2021_eating_want_to_try_old</v>
      </c>
      <c r="I716" s="134" t="str">
        <f t="shared" si="78"/>
        <v>自分で食べる　してみたい</v>
      </c>
      <c r="J716" s="56" t="str">
        <f t="shared" si="79"/>
        <v>一致</v>
      </c>
      <c r="K716" s="56" t="str">
        <f>IF($F716="old", INDEX('外部インタフェース一覧(計算用)'!$B$5:$C$60, MATCH(summary!$B716, '外部インタフェース一覧(計算用)'!$C$5:$C$60, 0), 1), $B716)</f>
        <v>興味関心チェック情報</v>
      </c>
      <c r="L716" s="56">
        <f t="shared" si="83"/>
        <v>18</v>
      </c>
      <c r="M716" s="56" t="str">
        <f t="shared" si="80"/>
        <v>eating_want_to_try</v>
      </c>
      <c r="N716" s="33" t="str">
        <f t="shared" si="81"/>
        <v>自分で食べる　してみたい</v>
      </c>
      <c r="O716" s="33" t="str">
        <f t="shared" si="82"/>
        <v>自分で食べる　してみたい</v>
      </c>
    </row>
    <row r="717" spans="1:15" hidden="1">
      <c r="A717" s="56">
        <v>715</v>
      </c>
      <c r="B717" s="56" t="s">
        <v>1468</v>
      </c>
      <c r="C717" s="56">
        <v>19</v>
      </c>
      <c r="D717" s="33" t="s">
        <v>1493</v>
      </c>
      <c r="E717" s="134" t="s">
        <v>1494</v>
      </c>
      <c r="F717" s="56" t="str">
        <f>VLOOKUP($B717, '外部インタフェース一覧(計算用)'!$C:$G, 2, FALSE)</f>
        <v>old</v>
      </c>
      <c r="G717" s="56" t="str">
        <f>VLOOKUP($B717, '外部インタフェース一覧(計算用)'!$C:$G, 5, FALSE)</f>
        <v>INTEREST_CHECK_SHEET_2024_FORM_0310_2021</v>
      </c>
      <c r="H717" s="56" t="str">
        <f t="shared" si="77"/>
        <v>INTEREST_CHECK_SHEET_2024_FORM_0310_2021_eating_doing_old</v>
      </c>
      <c r="I717" s="134" t="str">
        <f t="shared" si="78"/>
        <v>自分で食べる　している</v>
      </c>
      <c r="J717" s="56" t="str">
        <f t="shared" si="79"/>
        <v>一致</v>
      </c>
      <c r="K717" s="56" t="str">
        <f>IF($F717="old", INDEX('外部インタフェース一覧(計算用)'!$B$5:$C$60, MATCH(summary!$B717, '外部インタフェース一覧(計算用)'!$C$5:$C$60, 0), 1), $B717)</f>
        <v>興味関心チェック情報</v>
      </c>
      <c r="L717" s="56">
        <f t="shared" si="83"/>
        <v>19</v>
      </c>
      <c r="M717" s="56" t="str">
        <f t="shared" si="80"/>
        <v>eating_doing</v>
      </c>
      <c r="N717" s="33" t="str">
        <f t="shared" si="81"/>
        <v>自分で食べる　している</v>
      </c>
      <c r="O717" s="33" t="str">
        <f t="shared" si="82"/>
        <v>自分で食べる　している</v>
      </c>
    </row>
    <row r="718" spans="1:15" ht="37.5" hidden="1">
      <c r="A718" s="56">
        <v>716</v>
      </c>
      <c r="B718" s="56" t="s">
        <v>1468</v>
      </c>
      <c r="C718" s="56">
        <v>20</v>
      </c>
      <c r="D718" s="33" t="s">
        <v>1495</v>
      </c>
      <c r="E718" s="134" t="s">
        <v>1496</v>
      </c>
      <c r="F718" s="56" t="str">
        <f>VLOOKUP($B718, '外部インタフェース一覧(計算用)'!$C:$G, 2, FALSE)</f>
        <v>old</v>
      </c>
      <c r="G718" s="56" t="str">
        <f>VLOOKUP($B718, '外部インタフェース一覧(計算用)'!$C:$G, 5, FALSE)</f>
        <v>INTEREST_CHECK_SHEET_2024_FORM_0310_2021</v>
      </c>
      <c r="H718" s="56" t="str">
        <f t="shared" si="77"/>
        <v>INTEREST_CHECK_SHEET_2024_FORM_0310_2021_brushing_teeth_interested_old</v>
      </c>
      <c r="I718" s="134" t="str">
        <f t="shared" si="78"/>
        <v>歯磨きをする　興味がある</v>
      </c>
      <c r="J718" s="56" t="str">
        <f t="shared" si="79"/>
        <v>一致</v>
      </c>
      <c r="K718" s="56" t="str">
        <f>IF($F718="old", INDEX('外部インタフェース一覧(計算用)'!$B$5:$C$60, MATCH(summary!$B718, '外部インタフェース一覧(計算用)'!$C$5:$C$60, 0), 1), $B718)</f>
        <v>興味関心チェック情報</v>
      </c>
      <c r="L718" s="56">
        <f t="shared" si="83"/>
        <v>20</v>
      </c>
      <c r="M718" s="56" t="str">
        <f t="shared" si="80"/>
        <v>brushing_teeth_interested</v>
      </c>
      <c r="N718" s="33" t="str">
        <f t="shared" si="81"/>
        <v>歯磨きをする　興味がある</v>
      </c>
      <c r="O718" s="33" t="str">
        <f t="shared" si="82"/>
        <v>歯磨きをする　興味がある</v>
      </c>
    </row>
    <row r="719" spans="1:15" ht="37.5" hidden="1">
      <c r="A719" s="56">
        <v>717</v>
      </c>
      <c r="B719" s="56" t="s">
        <v>1468</v>
      </c>
      <c r="C719" s="56">
        <v>21</v>
      </c>
      <c r="D719" s="33" t="s">
        <v>1497</v>
      </c>
      <c r="E719" s="134" t="s">
        <v>1498</v>
      </c>
      <c r="F719" s="56" t="str">
        <f>VLOOKUP($B719, '外部インタフェース一覧(計算用)'!$C:$G, 2, FALSE)</f>
        <v>old</v>
      </c>
      <c r="G719" s="56" t="str">
        <f>VLOOKUP($B719, '外部インタフェース一覧(計算用)'!$C:$G, 5, FALSE)</f>
        <v>INTEREST_CHECK_SHEET_2024_FORM_0310_2021</v>
      </c>
      <c r="H719" s="56" t="str">
        <f t="shared" si="77"/>
        <v>INTEREST_CHECK_SHEET_2024_FORM_0310_2021_brushing_teeth_want_to_try_old</v>
      </c>
      <c r="I719" s="134" t="str">
        <f t="shared" si="78"/>
        <v>歯磨きをする　してみたい</v>
      </c>
      <c r="J719" s="56" t="str">
        <f t="shared" si="79"/>
        <v>一致</v>
      </c>
      <c r="K719" s="56" t="str">
        <f>IF($F719="old", INDEX('外部インタフェース一覧(計算用)'!$B$5:$C$60, MATCH(summary!$B719, '外部インタフェース一覧(計算用)'!$C$5:$C$60, 0), 1), $B719)</f>
        <v>興味関心チェック情報</v>
      </c>
      <c r="L719" s="56">
        <f t="shared" si="83"/>
        <v>21</v>
      </c>
      <c r="M719" s="56" t="str">
        <f t="shared" si="80"/>
        <v>brushing_teeth_want_to_try</v>
      </c>
      <c r="N719" s="33" t="str">
        <f t="shared" si="81"/>
        <v>歯磨きをする　してみたい</v>
      </c>
      <c r="O719" s="33" t="str">
        <f t="shared" si="82"/>
        <v>歯磨きをする　してみたい</v>
      </c>
    </row>
    <row r="720" spans="1:15" hidden="1">
      <c r="A720" s="56">
        <v>718</v>
      </c>
      <c r="B720" s="56" t="s">
        <v>1468</v>
      </c>
      <c r="C720" s="56">
        <v>22</v>
      </c>
      <c r="D720" s="33" t="s">
        <v>1499</v>
      </c>
      <c r="E720" s="134" t="s">
        <v>1500</v>
      </c>
      <c r="F720" s="56" t="str">
        <f>VLOOKUP($B720, '外部インタフェース一覧(計算用)'!$C:$G, 2, FALSE)</f>
        <v>old</v>
      </c>
      <c r="G720" s="56" t="str">
        <f>VLOOKUP($B720, '外部インタフェース一覧(計算用)'!$C:$G, 5, FALSE)</f>
        <v>INTEREST_CHECK_SHEET_2024_FORM_0310_2021</v>
      </c>
      <c r="H720" s="56" t="str">
        <f t="shared" si="77"/>
        <v>INTEREST_CHECK_SHEET_2024_FORM_0310_2021_brushing_teeth_doing_old</v>
      </c>
      <c r="I720" s="134" t="str">
        <f t="shared" si="78"/>
        <v>歯磨きをする　している</v>
      </c>
      <c r="J720" s="56" t="str">
        <f t="shared" si="79"/>
        <v>一致</v>
      </c>
      <c r="K720" s="56" t="str">
        <f>IF($F720="old", INDEX('外部インタフェース一覧(計算用)'!$B$5:$C$60, MATCH(summary!$B720, '外部インタフェース一覧(計算用)'!$C$5:$C$60, 0), 1), $B720)</f>
        <v>興味関心チェック情報</v>
      </c>
      <c r="L720" s="56">
        <f t="shared" si="83"/>
        <v>22</v>
      </c>
      <c r="M720" s="56" t="str">
        <f t="shared" si="80"/>
        <v>brushing_teeth_doing</v>
      </c>
      <c r="N720" s="33" t="str">
        <f t="shared" si="81"/>
        <v>歯磨きをする　している</v>
      </c>
      <c r="O720" s="33" t="str">
        <f t="shared" si="82"/>
        <v>歯磨きをする　している</v>
      </c>
    </row>
    <row r="721" spans="1:15" ht="37.5" hidden="1">
      <c r="A721" s="56">
        <v>719</v>
      </c>
      <c r="B721" s="56" t="s">
        <v>1468</v>
      </c>
      <c r="C721" s="56">
        <v>23</v>
      </c>
      <c r="D721" s="33" t="s">
        <v>1501</v>
      </c>
      <c r="E721" s="134" t="s">
        <v>1502</v>
      </c>
      <c r="F721" s="56" t="str">
        <f>VLOOKUP($B721, '外部インタフェース一覧(計算用)'!$C:$G, 2, FALSE)</f>
        <v>old</v>
      </c>
      <c r="G721" s="56" t="str">
        <f>VLOOKUP($B721, '外部インタフェース一覧(計算用)'!$C:$G, 5, FALSE)</f>
        <v>INTEREST_CHECK_SHEET_2024_FORM_0310_2021</v>
      </c>
      <c r="H721" s="56" t="str">
        <f t="shared" si="77"/>
        <v>INTEREST_CHECK_SHEET_2024_FORM_0310_2021_appearance_interested_old</v>
      </c>
      <c r="I721" s="134" t="str">
        <f t="shared" si="78"/>
        <v>身だしなみを整える　興味がある</v>
      </c>
      <c r="J721" s="56" t="str">
        <f t="shared" si="79"/>
        <v>一致</v>
      </c>
      <c r="K721" s="56" t="str">
        <f>IF($F721="old", INDEX('外部インタフェース一覧(計算用)'!$B$5:$C$60, MATCH(summary!$B721, '外部インタフェース一覧(計算用)'!$C$5:$C$60, 0), 1), $B721)</f>
        <v>興味関心チェック情報</v>
      </c>
      <c r="L721" s="56">
        <f t="shared" si="83"/>
        <v>23</v>
      </c>
      <c r="M721" s="56" t="str">
        <f t="shared" si="80"/>
        <v>appearance_interested</v>
      </c>
      <c r="N721" s="33" t="str">
        <f t="shared" si="81"/>
        <v>身だしなみを整える　興味がある</v>
      </c>
      <c r="O721" s="33" t="str">
        <f t="shared" si="82"/>
        <v>身だしなみを整える　興味がある</v>
      </c>
    </row>
    <row r="722" spans="1:15" ht="37.5" hidden="1">
      <c r="A722" s="56">
        <v>720</v>
      </c>
      <c r="B722" s="56" t="s">
        <v>1468</v>
      </c>
      <c r="C722" s="56">
        <v>24</v>
      </c>
      <c r="D722" s="33" t="s">
        <v>1503</v>
      </c>
      <c r="E722" s="134" t="s">
        <v>1504</v>
      </c>
      <c r="F722" s="56" t="str">
        <f>VLOOKUP($B722, '外部インタフェース一覧(計算用)'!$C:$G, 2, FALSE)</f>
        <v>old</v>
      </c>
      <c r="G722" s="56" t="str">
        <f>VLOOKUP($B722, '外部インタフェース一覧(計算用)'!$C:$G, 5, FALSE)</f>
        <v>INTEREST_CHECK_SHEET_2024_FORM_0310_2021</v>
      </c>
      <c r="H722" s="56" t="str">
        <f t="shared" si="77"/>
        <v>INTEREST_CHECK_SHEET_2024_FORM_0310_2021_appearance_want_to_try_old</v>
      </c>
      <c r="I722" s="134" t="str">
        <f t="shared" si="78"/>
        <v>身だしなみを整える　してみたい</v>
      </c>
      <c r="J722" s="56" t="str">
        <f t="shared" si="79"/>
        <v>一致</v>
      </c>
      <c r="K722" s="56" t="str">
        <f>IF($F722="old", INDEX('外部インタフェース一覧(計算用)'!$B$5:$C$60, MATCH(summary!$B722, '外部インタフェース一覧(計算用)'!$C$5:$C$60, 0), 1), $B722)</f>
        <v>興味関心チェック情報</v>
      </c>
      <c r="L722" s="56">
        <f t="shared" si="83"/>
        <v>24</v>
      </c>
      <c r="M722" s="56" t="str">
        <f t="shared" si="80"/>
        <v>appearance_want_to_try</v>
      </c>
      <c r="N722" s="33" t="str">
        <f t="shared" si="81"/>
        <v>身だしなみを整える　してみたい</v>
      </c>
      <c r="O722" s="33" t="str">
        <f t="shared" si="82"/>
        <v>身だしなみを整える　してみたい</v>
      </c>
    </row>
    <row r="723" spans="1:15" hidden="1">
      <c r="A723" s="56">
        <v>721</v>
      </c>
      <c r="B723" s="56" t="s">
        <v>1468</v>
      </c>
      <c r="C723" s="56">
        <v>25</v>
      </c>
      <c r="D723" s="33" t="s">
        <v>1505</v>
      </c>
      <c r="E723" s="134" t="s">
        <v>1506</v>
      </c>
      <c r="F723" s="56" t="str">
        <f>VLOOKUP($B723, '外部インタフェース一覧(計算用)'!$C:$G, 2, FALSE)</f>
        <v>old</v>
      </c>
      <c r="G723" s="56" t="str">
        <f>VLOOKUP($B723, '外部インタフェース一覧(計算用)'!$C:$G, 5, FALSE)</f>
        <v>INTEREST_CHECK_SHEET_2024_FORM_0310_2021</v>
      </c>
      <c r="H723" s="56" t="str">
        <f t="shared" si="77"/>
        <v>INTEREST_CHECK_SHEET_2024_FORM_0310_2021_appearance_doing_old</v>
      </c>
      <c r="I723" s="134" t="str">
        <f t="shared" si="78"/>
        <v>身だしなみを整える　している</v>
      </c>
      <c r="J723" s="56" t="str">
        <f t="shared" si="79"/>
        <v>一致</v>
      </c>
      <c r="K723" s="56" t="str">
        <f>IF($F723="old", INDEX('外部インタフェース一覧(計算用)'!$B$5:$C$60, MATCH(summary!$B723, '外部インタフェース一覧(計算用)'!$C$5:$C$60, 0), 1), $B723)</f>
        <v>興味関心チェック情報</v>
      </c>
      <c r="L723" s="56">
        <f t="shared" si="83"/>
        <v>25</v>
      </c>
      <c r="M723" s="56" t="str">
        <f t="shared" si="80"/>
        <v>appearance_doing</v>
      </c>
      <c r="N723" s="33" t="str">
        <f t="shared" si="81"/>
        <v>身だしなみを整える　している</v>
      </c>
      <c r="O723" s="33" t="str">
        <f t="shared" si="82"/>
        <v>身だしなみを整える　している</v>
      </c>
    </row>
    <row r="724" spans="1:15" hidden="1">
      <c r="A724" s="56">
        <v>722</v>
      </c>
      <c r="B724" s="56" t="s">
        <v>1468</v>
      </c>
      <c r="C724" s="56">
        <v>26</v>
      </c>
      <c r="D724" s="33" t="s">
        <v>1507</v>
      </c>
      <c r="E724" s="134" t="s">
        <v>1508</v>
      </c>
      <c r="F724" s="56" t="str">
        <f>VLOOKUP($B724, '外部インタフェース一覧(計算用)'!$C:$G, 2, FALSE)</f>
        <v>old</v>
      </c>
      <c r="G724" s="56" t="str">
        <f>VLOOKUP($B724, '外部インタフェース一覧(計算用)'!$C:$G, 5, FALSE)</f>
        <v>INTEREST_CHECK_SHEET_2024_FORM_0310_2021</v>
      </c>
      <c r="H724" s="56" t="str">
        <f t="shared" si="77"/>
        <v>INTEREST_CHECK_SHEET_2024_FORM_0310_2021_sleeping_interested_old</v>
      </c>
      <c r="I724" s="134" t="str">
        <f t="shared" si="78"/>
        <v>好きなときに眠る　興味がある</v>
      </c>
      <c r="J724" s="56" t="str">
        <f t="shared" si="79"/>
        <v>一致</v>
      </c>
      <c r="K724" s="56" t="str">
        <f>IF($F724="old", INDEX('外部インタフェース一覧(計算用)'!$B$5:$C$60, MATCH(summary!$B724, '外部インタフェース一覧(計算用)'!$C$5:$C$60, 0), 1), $B724)</f>
        <v>興味関心チェック情報</v>
      </c>
      <c r="L724" s="56">
        <f t="shared" si="83"/>
        <v>26</v>
      </c>
      <c r="M724" s="56" t="str">
        <f t="shared" si="80"/>
        <v>sleeping_interested</v>
      </c>
      <c r="N724" s="33" t="str">
        <f t="shared" si="81"/>
        <v>好きなときに眠る　興味がある</v>
      </c>
      <c r="O724" s="33" t="str">
        <f t="shared" si="82"/>
        <v>好きなときに眠る　興味がある</v>
      </c>
    </row>
    <row r="725" spans="1:15" hidden="1">
      <c r="A725" s="56">
        <v>723</v>
      </c>
      <c r="B725" s="56" t="s">
        <v>1468</v>
      </c>
      <c r="C725" s="56">
        <v>27</v>
      </c>
      <c r="D725" s="33" t="s">
        <v>1509</v>
      </c>
      <c r="E725" s="134" t="s">
        <v>1510</v>
      </c>
      <c r="F725" s="56" t="str">
        <f>VLOOKUP($B725, '外部インタフェース一覧(計算用)'!$C:$G, 2, FALSE)</f>
        <v>old</v>
      </c>
      <c r="G725" s="56" t="str">
        <f>VLOOKUP($B725, '外部インタフェース一覧(計算用)'!$C:$G, 5, FALSE)</f>
        <v>INTEREST_CHECK_SHEET_2024_FORM_0310_2021</v>
      </c>
      <c r="H725" s="56" t="str">
        <f t="shared" si="77"/>
        <v>INTEREST_CHECK_SHEET_2024_FORM_0310_2021_sleeping_want_to_try_old</v>
      </c>
      <c r="I725" s="134" t="str">
        <f t="shared" si="78"/>
        <v>好きなときに眠る　してみたい</v>
      </c>
      <c r="J725" s="56" t="str">
        <f t="shared" si="79"/>
        <v>一致</v>
      </c>
      <c r="K725" s="56" t="str">
        <f>IF($F725="old", INDEX('外部インタフェース一覧(計算用)'!$B$5:$C$60, MATCH(summary!$B725, '外部インタフェース一覧(計算用)'!$C$5:$C$60, 0), 1), $B725)</f>
        <v>興味関心チェック情報</v>
      </c>
      <c r="L725" s="56">
        <f t="shared" si="83"/>
        <v>27</v>
      </c>
      <c r="M725" s="56" t="str">
        <f t="shared" si="80"/>
        <v>sleeping_want_to_try</v>
      </c>
      <c r="N725" s="33" t="str">
        <f t="shared" si="81"/>
        <v>好きなときに眠る　してみたい</v>
      </c>
      <c r="O725" s="33" t="str">
        <f t="shared" si="82"/>
        <v>好きなときに眠る　してみたい</v>
      </c>
    </row>
    <row r="726" spans="1:15" hidden="1">
      <c r="A726" s="56">
        <v>724</v>
      </c>
      <c r="B726" s="56" t="s">
        <v>1468</v>
      </c>
      <c r="C726" s="56">
        <v>28</v>
      </c>
      <c r="D726" s="33" t="s">
        <v>1511</v>
      </c>
      <c r="E726" s="134" t="s">
        <v>1512</v>
      </c>
      <c r="F726" s="56" t="str">
        <f>VLOOKUP($B726, '外部インタフェース一覧(計算用)'!$C:$G, 2, FALSE)</f>
        <v>old</v>
      </c>
      <c r="G726" s="56" t="str">
        <f>VLOOKUP($B726, '外部インタフェース一覧(計算用)'!$C:$G, 5, FALSE)</f>
        <v>INTEREST_CHECK_SHEET_2024_FORM_0310_2021</v>
      </c>
      <c r="H726" s="56" t="str">
        <f t="shared" si="77"/>
        <v>INTEREST_CHECK_SHEET_2024_FORM_0310_2021_sleeping_doing_old</v>
      </c>
      <c r="I726" s="134" t="str">
        <f t="shared" si="78"/>
        <v>好きなときに眠る　している</v>
      </c>
      <c r="J726" s="56" t="str">
        <f t="shared" si="79"/>
        <v>一致</v>
      </c>
      <c r="K726" s="56" t="str">
        <f>IF($F726="old", INDEX('外部インタフェース一覧(計算用)'!$B$5:$C$60, MATCH(summary!$B726, '外部インタフェース一覧(計算用)'!$C$5:$C$60, 0), 1), $B726)</f>
        <v>興味関心チェック情報</v>
      </c>
      <c r="L726" s="56">
        <f t="shared" si="83"/>
        <v>28</v>
      </c>
      <c r="M726" s="56" t="str">
        <f t="shared" si="80"/>
        <v>sleeping_doing</v>
      </c>
      <c r="N726" s="33" t="str">
        <f t="shared" si="81"/>
        <v>好きなときに眠る　している</v>
      </c>
      <c r="O726" s="33" t="str">
        <f t="shared" si="82"/>
        <v>好きなときに眠る　している</v>
      </c>
    </row>
    <row r="727" spans="1:15" hidden="1">
      <c r="A727" s="56">
        <v>725</v>
      </c>
      <c r="B727" s="56" t="s">
        <v>1468</v>
      </c>
      <c r="C727" s="56">
        <v>29</v>
      </c>
      <c r="D727" s="33" t="s">
        <v>1513</v>
      </c>
      <c r="E727" s="134" t="s">
        <v>1514</v>
      </c>
      <c r="F727" s="56" t="str">
        <f>VLOOKUP($B727, '外部インタフェース一覧(計算用)'!$C:$G, 2, FALSE)</f>
        <v>old</v>
      </c>
      <c r="G727" s="56" t="str">
        <f>VLOOKUP($B727, '外部インタフェース一覧(計算用)'!$C:$G, 5, FALSE)</f>
        <v>INTEREST_CHECK_SHEET_2024_FORM_0310_2021</v>
      </c>
      <c r="H727" s="56" t="str">
        <f t="shared" si="77"/>
        <v>INTEREST_CHECK_SHEET_2024_FORM_0310_2021_cleaning_interested_old</v>
      </c>
      <c r="I727" s="134" t="str">
        <f t="shared" si="78"/>
        <v>掃除・整理整頓　興味がある</v>
      </c>
      <c r="J727" s="56" t="str">
        <f t="shared" si="79"/>
        <v>一致</v>
      </c>
      <c r="K727" s="56" t="str">
        <f>IF($F727="old", INDEX('外部インタフェース一覧(計算用)'!$B$5:$C$60, MATCH(summary!$B727, '外部インタフェース一覧(計算用)'!$C$5:$C$60, 0), 1), $B727)</f>
        <v>興味関心チェック情報</v>
      </c>
      <c r="L727" s="56">
        <f t="shared" si="83"/>
        <v>29</v>
      </c>
      <c r="M727" s="56" t="str">
        <f t="shared" si="80"/>
        <v>cleaning_interested</v>
      </c>
      <c r="N727" s="33" t="str">
        <f t="shared" si="81"/>
        <v>掃除・整理整頓　興味がある</v>
      </c>
      <c r="O727" s="33" t="str">
        <f t="shared" si="82"/>
        <v>掃除・整理整頓　興味がある</v>
      </c>
    </row>
    <row r="728" spans="1:15" hidden="1">
      <c r="A728" s="56">
        <v>726</v>
      </c>
      <c r="B728" s="56" t="s">
        <v>1468</v>
      </c>
      <c r="C728" s="56">
        <v>30</v>
      </c>
      <c r="D728" s="33" t="s">
        <v>1515</v>
      </c>
      <c r="E728" s="134" t="s">
        <v>1516</v>
      </c>
      <c r="F728" s="56" t="str">
        <f>VLOOKUP($B728, '外部インタフェース一覧(計算用)'!$C:$G, 2, FALSE)</f>
        <v>old</v>
      </c>
      <c r="G728" s="56" t="str">
        <f>VLOOKUP($B728, '外部インタフェース一覧(計算用)'!$C:$G, 5, FALSE)</f>
        <v>INTEREST_CHECK_SHEET_2024_FORM_0310_2021</v>
      </c>
      <c r="H728" s="56" t="str">
        <f t="shared" si="77"/>
        <v>INTEREST_CHECK_SHEET_2024_FORM_0310_2021_cleaning_want_to_try_old</v>
      </c>
      <c r="I728" s="134" t="str">
        <f t="shared" si="78"/>
        <v>掃除・整理整頓　してみたい</v>
      </c>
      <c r="J728" s="56" t="str">
        <f t="shared" si="79"/>
        <v>一致</v>
      </c>
      <c r="K728" s="56" t="str">
        <f>IF($F728="old", INDEX('外部インタフェース一覧(計算用)'!$B$5:$C$60, MATCH(summary!$B728, '外部インタフェース一覧(計算用)'!$C$5:$C$60, 0), 1), $B728)</f>
        <v>興味関心チェック情報</v>
      </c>
      <c r="L728" s="56">
        <f t="shared" si="83"/>
        <v>30</v>
      </c>
      <c r="M728" s="56" t="str">
        <f t="shared" si="80"/>
        <v>cleaning_want_to_try</v>
      </c>
      <c r="N728" s="33" t="str">
        <f t="shared" si="81"/>
        <v>掃除・整理整頓　してみたい</v>
      </c>
      <c r="O728" s="33" t="str">
        <f t="shared" si="82"/>
        <v>掃除・整理整頓　してみたい</v>
      </c>
    </row>
    <row r="729" spans="1:15" hidden="1">
      <c r="A729" s="56">
        <v>727</v>
      </c>
      <c r="B729" s="56" t="s">
        <v>1468</v>
      </c>
      <c r="C729" s="56">
        <v>31</v>
      </c>
      <c r="D729" s="33" t="s">
        <v>1517</v>
      </c>
      <c r="E729" s="134" t="s">
        <v>1518</v>
      </c>
      <c r="F729" s="56" t="str">
        <f>VLOOKUP($B729, '外部インタフェース一覧(計算用)'!$C:$G, 2, FALSE)</f>
        <v>old</v>
      </c>
      <c r="G729" s="56" t="str">
        <f>VLOOKUP($B729, '外部インタフェース一覧(計算用)'!$C:$G, 5, FALSE)</f>
        <v>INTEREST_CHECK_SHEET_2024_FORM_0310_2021</v>
      </c>
      <c r="H729" s="56" t="str">
        <f t="shared" si="77"/>
        <v>INTEREST_CHECK_SHEET_2024_FORM_0310_2021_cleaning_doing_old</v>
      </c>
      <c r="I729" s="134" t="str">
        <f t="shared" si="78"/>
        <v>掃除・整理整頓　している</v>
      </c>
      <c r="J729" s="56" t="str">
        <f t="shared" si="79"/>
        <v>一致</v>
      </c>
      <c r="K729" s="56" t="str">
        <f>IF($F729="old", INDEX('外部インタフェース一覧(計算用)'!$B$5:$C$60, MATCH(summary!$B729, '外部インタフェース一覧(計算用)'!$C$5:$C$60, 0), 1), $B729)</f>
        <v>興味関心チェック情報</v>
      </c>
      <c r="L729" s="56">
        <f t="shared" si="83"/>
        <v>31</v>
      </c>
      <c r="M729" s="56" t="str">
        <f t="shared" si="80"/>
        <v>cleaning_doing</v>
      </c>
      <c r="N729" s="33" t="str">
        <f t="shared" si="81"/>
        <v>掃除・整理整頓　している</v>
      </c>
      <c r="O729" s="33" t="str">
        <f t="shared" si="82"/>
        <v>掃除・整理整頓　している</v>
      </c>
    </row>
    <row r="730" spans="1:15" hidden="1">
      <c r="A730" s="56">
        <v>728</v>
      </c>
      <c r="B730" s="56" t="s">
        <v>1468</v>
      </c>
      <c r="C730" s="56">
        <v>32</v>
      </c>
      <c r="D730" s="33" t="s">
        <v>1519</v>
      </c>
      <c r="E730" s="134" t="s">
        <v>1520</v>
      </c>
      <c r="F730" s="56" t="str">
        <f>VLOOKUP($B730, '外部インタフェース一覧(計算用)'!$C:$G, 2, FALSE)</f>
        <v>old</v>
      </c>
      <c r="G730" s="56" t="str">
        <f>VLOOKUP($B730, '外部インタフェース一覧(計算用)'!$C:$G, 5, FALSE)</f>
        <v>INTEREST_CHECK_SHEET_2024_FORM_0310_2021</v>
      </c>
      <c r="H730" s="56" t="str">
        <f t="shared" si="77"/>
        <v>INTEREST_CHECK_SHEET_2024_FORM_0310_2021_cooking_interested_old</v>
      </c>
      <c r="I730" s="134" t="str">
        <f t="shared" si="78"/>
        <v>料理を作る　興味がある</v>
      </c>
      <c r="J730" s="56" t="str">
        <f t="shared" si="79"/>
        <v>一致</v>
      </c>
      <c r="K730" s="56" t="str">
        <f>IF($F730="old", INDEX('外部インタフェース一覧(計算用)'!$B$5:$C$60, MATCH(summary!$B730, '外部インタフェース一覧(計算用)'!$C$5:$C$60, 0), 1), $B730)</f>
        <v>興味関心チェック情報</v>
      </c>
      <c r="L730" s="56">
        <f t="shared" si="83"/>
        <v>32</v>
      </c>
      <c r="M730" s="56" t="str">
        <f t="shared" si="80"/>
        <v>cooking_interested</v>
      </c>
      <c r="N730" s="33" t="str">
        <f t="shared" si="81"/>
        <v>料理を作る　興味がある</v>
      </c>
      <c r="O730" s="33" t="str">
        <f t="shared" si="82"/>
        <v>料理を作る　興味がある</v>
      </c>
    </row>
    <row r="731" spans="1:15" hidden="1">
      <c r="A731" s="56">
        <v>729</v>
      </c>
      <c r="B731" s="56" t="s">
        <v>1468</v>
      </c>
      <c r="C731" s="56">
        <v>33</v>
      </c>
      <c r="D731" s="33" t="s">
        <v>1521</v>
      </c>
      <c r="E731" s="134" t="s">
        <v>1522</v>
      </c>
      <c r="F731" s="56" t="str">
        <f>VLOOKUP($B731, '外部インタフェース一覧(計算用)'!$C:$G, 2, FALSE)</f>
        <v>old</v>
      </c>
      <c r="G731" s="56" t="str">
        <f>VLOOKUP($B731, '外部インタフェース一覧(計算用)'!$C:$G, 5, FALSE)</f>
        <v>INTEREST_CHECK_SHEET_2024_FORM_0310_2021</v>
      </c>
      <c r="H731" s="56" t="str">
        <f t="shared" si="77"/>
        <v>INTEREST_CHECK_SHEET_2024_FORM_0310_2021_cooking_want_to_try_old</v>
      </c>
      <c r="I731" s="134" t="str">
        <f t="shared" si="78"/>
        <v>料理を作る　してみたい</v>
      </c>
      <c r="J731" s="56" t="str">
        <f t="shared" si="79"/>
        <v>一致</v>
      </c>
      <c r="K731" s="56" t="str">
        <f>IF($F731="old", INDEX('外部インタフェース一覧(計算用)'!$B$5:$C$60, MATCH(summary!$B731, '外部インタフェース一覧(計算用)'!$C$5:$C$60, 0), 1), $B731)</f>
        <v>興味関心チェック情報</v>
      </c>
      <c r="L731" s="56">
        <f t="shared" si="83"/>
        <v>33</v>
      </c>
      <c r="M731" s="56" t="str">
        <f t="shared" si="80"/>
        <v>cooking_want_to_try</v>
      </c>
      <c r="N731" s="33" t="str">
        <f t="shared" si="81"/>
        <v>料理を作る　してみたい</v>
      </c>
      <c r="O731" s="33" t="str">
        <f t="shared" si="82"/>
        <v>料理を作る　してみたい</v>
      </c>
    </row>
    <row r="732" spans="1:15" hidden="1">
      <c r="A732" s="56">
        <v>730</v>
      </c>
      <c r="B732" s="56" t="s">
        <v>1468</v>
      </c>
      <c r="C732" s="56">
        <v>34</v>
      </c>
      <c r="D732" s="33" t="s">
        <v>1523</v>
      </c>
      <c r="E732" s="134" t="s">
        <v>1524</v>
      </c>
      <c r="F732" s="56" t="str">
        <f>VLOOKUP($B732, '外部インタフェース一覧(計算用)'!$C:$G, 2, FALSE)</f>
        <v>old</v>
      </c>
      <c r="G732" s="56" t="str">
        <f>VLOOKUP($B732, '外部インタフェース一覧(計算用)'!$C:$G, 5, FALSE)</f>
        <v>INTEREST_CHECK_SHEET_2024_FORM_0310_2021</v>
      </c>
      <c r="H732" s="56" t="str">
        <f t="shared" si="77"/>
        <v>INTEREST_CHECK_SHEET_2024_FORM_0310_2021_cooking_doing_old</v>
      </c>
      <c r="I732" s="134" t="str">
        <f t="shared" si="78"/>
        <v>料理を作る　している</v>
      </c>
      <c r="J732" s="56" t="str">
        <f t="shared" si="79"/>
        <v>一致</v>
      </c>
      <c r="K732" s="56" t="str">
        <f>IF($F732="old", INDEX('外部インタフェース一覧(計算用)'!$B$5:$C$60, MATCH(summary!$B732, '外部インタフェース一覧(計算用)'!$C$5:$C$60, 0), 1), $B732)</f>
        <v>興味関心チェック情報</v>
      </c>
      <c r="L732" s="56">
        <f t="shared" si="83"/>
        <v>34</v>
      </c>
      <c r="M732" s="56" t="str">
        <f t="shared" si="80"/>
        <v>cooking_doing</v>
      </c>
      <c r="N732" s="33" t="str">
        <f t="shared" si="81"/>
        <v>料理を作る　している</v>
      </c>
      <c r="O732" s="33" t="str">
        <f t="shared" si="82"/>
        <v>料理を作る　している</v>
      </c>
    </row>
    <row r="733" spans="1:15" hidden="1">
      <c r="A733" s="56">
        <v>731</v>
      </c>
      <c r="B733" s="56" t="s">
        <v>1468</v>
      </c>
      <c r="C733" s="56">
        <v>35</v>
      </c>
      <c r="D733" s="33" t="s">
        <v>1525</v>
      </c>
      <c r="E733" s="134" t="s">
        <v>1526</v>
      </c>
      <c r="F733" s="56" t="str">
        <f>VLOOKUP($B733, '外部インタフェース一覧(計算用)'!$C:$G, 2, FALSE)</f>
        <v>old</v>
      </c>
      <c r="G733" s="56" t="str">
        <f>VLOOKUP($B733, '外部インタフェース一覧(計算用)'!$C:$G, 5, FALSE)</f>
        <v>INTEREST_CHECK_SHEET_2024_FORM_0310_2021</v>
      </c>
      <c r="H733" s="56" t="str">
        <f t="shared" si="77"/>
        <v>INTEREST_CHECK_SHEET_2024_FORM_0310_2021_shopping_interested_old</v>
      </c>
      <c r="I733" s="134" t="str">
        <f t="shared" si="78"/>
        <v>買い物　興味がある</v>
      </c>
      <c r="J733" s="56" t="str">
        <f t="shared" si="79"/>
        <v>一致</v>
      </c>
      <c r="K733" s="56" t="str">
        <f>IF($F733="old", INDEX('外部インタフェース一覧(計算用)'!$B$5:$C$60, MATCH(summary!$B733, '外部インタフェース一覧(計算用)'!$C$5:$C$60, 0), 1), $B733)</f>
        <v>興味関心チェック情報</v>
      </c>
      <c r="L733" s="56">
        <f t="shared" si="83"/>
        <v>35</v>
      </c>
      <c r="M733" s="56" t="str">
        <f t="shared" si="80"/>
        <v>shopping_interested</v>
      </c>
      <c r="N733" s="33" t="str">
        <f t="shared" si="81"/>
        <v>買い物　興味がある</v>
      </c>
      <c r="O733" s="33" t="str">
        <f t="shared" si="82"/>
        <v>買い物　興味がある</v>
      </c>
    </row>
    <row r="734" spans="1:15" ht="37.5" hidden="1">
      <c r="A734" s="56">
        <v>732</v>
      </c>
      <c r="B734" s="56" t="s">
        <v>1468</v>
      </c>
      <c r="C734" s="56">
        <v>36</v>
      </c>
      <c r="D734" s="33" t="s">
        <v>1527</v>
      </c>
      <c r="E734" s="134" t="s">
        <v>1528</v>
      </c>
      <c r="F734" s="56" t="str">
        <f>VLOOKUP($B734, '外部インタフェース一覧(計算用)'!$C:$G, 2, FALSE)</f>
        <v>old</v>
      </c>
      <c r="G734" s="56" t="str">
        <f>VLOOKUP($B734, '外部インタフェース一覧(計算用)'!$C:$G, 5, FALSE)</f>
        <v>INTEREST_CHECK_SHEET_2024_FORM_0310_2021</v>
      </c>
      <c r="H734" s="56" t="str">
        <f t="shared" si="77"/>
        <v>INTEREST_CHECK_SHEET_2024_FORM_0310_2021_shopping_want_to_try_old</v>
      </c>
      <c r="I734" s="134" t="str">
        <f t="shared" si="78"/>
        <v>買い物　してみたい</v>
      </c>
      <c r="J734" s="56" t="str">
        <f t="shared" si="79"/>
        <v>一致</v>
      </c>
      <c r="K734" s="56" t="str">
        <f>IF($F734="old", INDEX('外部インタフェース一覧(計算用)'!$B$5:$C$60, MATCH(summary!$B734, '外部インタフェース一覧(計算用)'!$C$5:$C$60, 0), 1), $B734)</f>
        <v>興味関心チェック情報</v>
      </c>
      <c r="L734" s="56">
        <f t="shared" si="83"/>
        <v>36</v>
      </c>
      <c r="M734" s="56" t="str">
        <f t="shared" si="80"/>
        <v>shopping_want_to_try</v>
      </c>
      <c r="N734" s="33" t="str">
        <f t="shared" si="81"/>
        <v>買い物　してみたい</v>
      </c>
      <c r="O734" s="33" t="str">
        <f t="shared" si="82"/>
        <v>買い物　してみたい</v>
      </c>
    </row>
    <row r="735" spans="1:15" hidden="1">
      <c r="A735" s="56">
        <v>733</v>
      </c>
      <c r="B735" s="56" t="s">
        <v>1468</v>
      </c>
      <c r="C735" s="56">
        <v>37</v>
      </c>
      <c r="D735" s="33" t="s">
        <v>1529</v>
      </c>
      <c r="E735" s="134" t="s">
        <v>1530</v>
      </c>
      <c r="F735" s="56" t="str">
        <f>VLOOKUP($B735, '外部インタフェース一覧(計算用)'!$C:$G, 2, FALSE)</f>
        <v>old</v>
      </c>
      <c r="G735" s="56" t="str">
        <f>VLOOKUP($B735, '外部インタフェース一覧(計算用)'!$C:$G, 5, FALSE)</f>
        <v>INTEREST_CHECK_SHEET_2024_FORM_0310_2021</v>
      </c>
      <c r="H735" s="56" t="str">
        <f t="shared" si="77"/>
        <v>INTEREST_CHECK_SHEET_2024_FORM_0310_2021_shopping_doing_old</v>
      </c>
      <c r="I735" s="134" t="str">
        <f t="shared" si="78"/>
        <v>買い物　している</v>
      </c>
      <c r="J735" s="56" t="str">
        <f t="shared" si="79"/>
        <v>一致</v>
      </c>
      <c r="K735" s="56" t="str">
        <f>IF($F735="old", INDEX('外部インタフェース一覧(計算用)'!$B$5:$C$60, MATCH(summary!$B735, '外部インタフェース一覧(計算用)'!$C$5:$C$60, 0), 1), $B735)</f>
        <v>興味関心チェック情報</v>
      </c>
      <c r="L735" s="56">
        <f t="shared" si="83"/>
        <v>37</v>
      </c>
      <c r="M735" s="56" t="str">
        <f t="shared" si="80"/>
        <v>shopping_doing</v>
      </c>
      <c r="N735" s="33" t="str">
        <f t="shared" si="81"/>
        <v>買い物　している</v>
      </c>
      <c r="O735" s="33" t="str">
        <f t="shared" si="82"/>
        <v>買い物　している</v>
      </c>
    </row>
    <row r="736" spans="1:15" hidden="1">
      <c r="A736" s="56">
        <v>734</v>
      </c>
      <c r="B736" s="56" t="s">
        <v>1468</v>
      </c>
      <c r="C736" s="56">
        <v>38</v>
      </c>
      <c r="D736" s="33" t="s">
        <v>1531</v>
      </c>
      <c r="E736" s="134" t="s">
        <v>1532</v>
      </c>
      <c r="F736" s="56" t="str">
        <f>VLOOKUP($B736, '外部インタフェース一覧(計算用)'!$C:$G, 2, FALSE)</f>
        <v>old</v>
      </c>
      <c r="G736" s="56" t="str">
        <f>VLOOKUP($B736, '外部インタフェース一覧(計算用)'!$C:$G, 5, FALSE)</f>
        <v>INTEREST_CHECK_SHEET_2024_FORM_0310_2021</v>
      </c>
      <c r="H736" s="56" t="str">
        <f t="shared" si="77"/>
        <v>INTEREST_CHECK_SHEET_2024_FORM_0310_2021_gardening_interested_old</v>
      </c>
      <c r="I736" s="134" t="str">
        <f t="shared" si="78"/>
        <v>家や庭の手入れ・世話　興味がある</v>
      </c>
      <c r="J736" s="56" t="str">
        <f t="shared" si="79"/>
        <v>一致</v>
      </c>
      <c r="K736" s="56" t="str">
        <f>IF($F736="old", INDEX('外部インタフェース一覧(計算用)'!$B$5:$C$60, MATCH(summary!$B736, '外部インタフェース一覧(計算用)'!$C$5:$C$60, 0), 1), $B736)</f>
        <v>興味関心チェック情報</v>
      </c>
      <c r="L736" s="56">
        <f t="shared" si="83"/>
        <v>38</v>
      </c>
      <c r="M736" s="56" t="str">
        <f t="shared" si="80"/>
        <v>gardening_interested</v>
      </c>
      <c r="N736" s="33" t="str">
        <f t="shared" si="81"/>
        <v>家や庭の手入れ・世話　興味がある</v>
      </c>
      <c r="O736" s="33" t="str">
        <f t="shared" si="82"/>
        <v>家や庭の手入れ・世話　興味がある</v>
      </c>
    </row>
    <row r="737" spans="1:15" ht="37.5" hidden="1">
      <c r="A737" s="56">
        <v>735</v>
      </c>
      <c r="B737" s="56" t="s">
        <v>1468</v>
      </c>
      <c r="C737" s="56">
        <v>39</v>
      </c>
      <c r="D737" s="33" t="s">
        <v>1533</v>
      </c>
      <c r="E737" s="134" t="s">
        <v>1534</v>
      </c>
      <c r="F737" s="56" t="str">
        <f>VLOOKUP($B737, '外部インタフェース一覧(計算用)'!$C:$G, 2, FALSE)</f>
        <v>old</v>
      </c>
      <c r="G737" s="56" t="str">
        <f>VLOOKUP($B737, '外部インタフェース一覧(計算用)'!$C:$G, 5, FALSE)</f>
        <v>INTEREST_CHECK_SHEET_2024_FORM_0310_2021</v>
      </c>
      <c r="H737" s="56" t="str">
        <f t="shared" si="77"/>
        <v>INTEREST_CHECK_SHEET_2024_FORM_0310_2021_gardening_want_to_try_old</v>
      </c>
      <c r="I737" s="134" t="str">
        <f t="shared" si="78"/>
        <v>家や庭の手入れ・世話　してみたい</v>
      </c>
      <c r="J737" s="56" t="str">
        <f t="shared" si="79"/>
        <v>一致</v>
      </c>
      <c r="K737" s="56" t="str">
        <f>IF($F737="old", INDEX('外部インタフェース一覧(計算用)'!$B$5:$C$60, MATCH(summary!$B737, '外部インタフェース一覧(計算用)'!$C$5:$C$60, 0), 1), $B737)</f>
        <v>興味関心チェック情報</v>
      </c>
      <c r="L737" s="56">
        <f t="shared" si="83"/>
        <v>39</v>
      </c>
      <c r="M737" s="56" t="str">
        <f t="shared" si="80"/>
        <v>gardening_want_to_try</v>
      </c>
      <c r="N737" s="33" t="str">
        <f t="shared" si="81"/>
        <v>家や庭の手入れ・世話　してみたい</v>
      </c>
      <c r="O737" s="33" t="str">
        <f t="shared" si="82"/>
        <v>家や庭の手入れ・世話　してみたい</v>
      </c>
    </row>
    <row r="738" spans="1:15" hidden="1">
      <c r="A738" s="56">
        <v>736</v>
      </c>
      <c r="B738" s="56" t="s">
        <v>1468</v>
      </c>
      <c r="C738" s="56">
        <v>40</v>
      </c>
      <c r="D738" s="33" t="s">
        <v>1535</v>
      </c>
      <c r="E738" s="134" t="s">
        <v>1536</v>
      </c>
      <c r="F738" s="56" t="str">
        <f>VLOOKUP($B738, '外部インタフェース一覧(計算用)'!$C:$G, 2, FALSE)</f>
        <v>old</v>
      </c>
      <c r="G738" s="56" t="str">
        <f>VLOOKUP($B738, '外部インタフェース一覧(計算用)'!$C:$G, 5, FALSE)</f>
        <v>INTEREST_CHECK_SHEET_2024_FORM_0310_2021</v>
      </c>
      <c r="H738" s="56" t="str">
        <f t="shared" si="77"/>
        <v>INTEREST_CHECK_SHEET_2024_FORM_0310_2021_gardening_doing_old</v>
      </c>
      <c r="I738" s="134" t="str">
        <f t="shared" si="78"/>
        <v>家や庭の手入れ・世話　している</v>
      </c>
      <c r="J738" s="56" t="str">
        <f t="shared" si="79"/>
        <v>一致</v>
      </c>
      <c r="K738" s="56" t="str">
        <f>IF($F738="old", INDEX('外部インタフェース一覧(計算用)'!$B$5:$C$60, MATCH(summary!$B738, '外部インタフェース一覧(計算用)'!$C$5:$C$60, 0), 1), $B738)</f>
        <v>興味関心チェック情報</v>
      </c>
      <c r="L738" s="56">
        <f t="shared" si="83"/>
        <v>40</v>
      </c>
      <c r="M738" s="56" t="str">
        <f t="shared" si="80"/>
        <v>gardening_doing</v>
      </c>
      <c r="N738" s="33" t="str">
        <f t="shared" si="81"/>
        <v>家や庭の手入れ・世話　している</v>
      </c>
      <c r="O738" s="33" t="str">
        <f t="shared" si="82"/>
        <v>家や庭の手入れ・世話　している</v>
      </c>
    </row>
    <row r="739" spans="1:15" hidden="1">
      <c r="A739" s="56">
        <v>737</v>
      </c>
      <c r="B739" s="56" t="s">
        <v>1468</v>
      </c>
      <c r="C739" s="56">
        <v>41</v>
      </c>
      <c r="D739" s="33" t="s">
        <v>1537</v>
      </c>
      <c r="E739" s="134" t="s">
        <v>1538</v>
      </c>
      <c r="F739" s="56" t="str">
        <f>VLOOKUP($B739, '外部インタフェース一覧(計算用)'!$C:$G, 2, FALSE)</f>
        <v>old</v>
      </c>
      <c r="G739" s="56" t="str">
        <f>VLOOKUP($B739, '外部インタフェース一覧(計算用)'!$C:$G, 5, FALSE)</f>
        <v>INTEREST_CHECK_SHEET_2024_FORM_0310_2021</v>
      </c>
      <c r="H739" s="56" t="str">
        <f t="shared" si="77"/>
        <v>INTEREST_CHECK_SHEET_2024_FORM_0310_2021_washing_interested_old</v>
      </c>
      <c r="I739" s="134" t="str">
        <f t="shared" si="78"/>
        <v>洗濯・洗濯物たたみ　興味がある</v>
      </c>
      <c r="J739" s="56" t="str">
        <f t="shared" si="79"/>
        <v>一致</v>
      </c>
      <c r="K739" s="56" t="str">
        <f>IF($F739="old", INDEX('外部インタフェース一覧(計算用)'!$B$5:$C$60, MATCH(summary!$B739, '外部インタフェース一覧(計算用)'!$C$5:$C$60, 0), 1), $B739)</f>
        <v>興味関心チェック情報</v>
      </c>
      <c r="L739" s="56">
        <f t="shared" si="83"/>
        <v>41</v>
      </c>
      <c r="M739" s="56" t="str">
        <f t="shared" si="80"/>
        <v>washing_interested</v>
      </c>
      <c r="N739" s="33" t="str">
        <f t="shared" si="81"/>
        <v>洗濯・洗濯物たたみ　興味がある</v>
      </c>
      <c r="O739" s="33" t="str">
        <f t="shared" si="82"/>
        <v>洗濯・洗濯物たたみ　興味がある</v>
      </c>
    </row>
    <row r="740" spans="1:15" hidden="1">
      <c r="A740" s="56">
        <v>738</v>
      </c>
      <c r="B740" s="56" t="s">
        <v>1468</v>
      </c>
      <c r="C740" s="56">
        <v>42</v>
      </c>
      <c r="D740" s="33" t="s">
        <v>1539</v>
      </c>
      <c r="E740" s="134" t="s">
        <v>1540</v>
      </c>
      <c r="F740" s="56" t="str">
        <f>VLOOKUP($B740, '外部インタフェース一覧(計算用)'!$C:$G, 2, FALSE)</f>
        <v>old</v>
      </c>
      <c r="G740" s="56" t="str">
        <f>VLOOKUP($B740, '外部インタフェース一覧(計算用)'!$C:$G, 5, FALSE)</f>
        <v>INTEREST_CHECK_SHEET_2024_FORM_0310_2021</v>
      </c>
      <c r="H740" s="56" t="str">
        <f t="shared" si="77"/>
        <v>INTEREST_CHECK_SHEET_2024_FORM_0310_2021_washing_want_to_try_old</v>
      </c>
      <c r="I740" s="134" t="str">
        <f t="shared" si="78"/>
        <v>洗濯・洗濯物たたみ　してみたい</v>
      </c>
      <c r="J740" s="56" t="str">
        <f t="shared" si="79"/>
        <v>一致</v>
      </c>
      <c r="K740" s="56" t="str">
        <f>IF($F740="old", INDEX('外部インタフェース一覧(計算用)'!$B$5:$C$60, MATCH(summary!$B740, '外部インタフェース一覧(計算用)'!$C$5:$C$60, 0), 1), $B740)</f>
        <v>興味関心チェック情報</v>
      </c>
      <c r="L740" s="56">
        <f t="shared" si="83"/>
        <v>42</v>
      </c>
      <c r="M740" s="56" t="str">
        <f t="shared" si="80"/>
        <v>washing_want_to_try</v>
      </c>
      <c r="N740" s="33" t="str">
        <f t="shared" si="81"/>
        <v>洗濯・洗濯物たたみ　してみたい</v>
      </c>
      <c r="O740" s="33" t="str">
        <f t="shared" si="82"/>
        <v>洗濯・洗濯物たたみ　してみたい</v>
      </c>
    </row>
    <row r="741" spans="1:15" hidden="1">
      <c r="A741" s="56">
        <v>739</v>
      </c>
      <c r="B741" s="56" t="s">
        <v>1468</v>
      </c>
      <c r="C741" s="56">
        <v>43</v>
      </c>
      <c r="D741" s="33" t="s">
        <v>1541</v>
      </c>
      <c r="E741" s="134" t="s">
        <v>1542</v>
      </c>
      <c r="F741" s="56" t="str">
        <f>VLOOKUP($B741, '外部インタフェース一覧(計算用)'!$C:$G, 2, FALSE)</f>
        <v>old</v>
      </c>
      <c r="G741" s="56" t="str">
        <f>VLOOKUP($B741, '外部インタフェース一覧(計算用)'!$C:$G, 5, FALSE)</f>
        <v>INTEREST_CHECK_SHEET_2024_FORM_0310_2021</v>
      </c>
      <c r="H741" s="56" t="str">
        <f t="shared" si="77"/>
        <v>INTEREST_CHECK_SHEET_2024_FORM_0310_2021_washing_doing_old</v>
      </c>
      <c r="I741" s="134" t="str">
        <f t="shared" si="78"/>
        <v>洗濯・洗濯物たたみ　している</v>
      </c>
      <c r="J741" s="56" t="str">
        <f t="shared" si="79"/>
        <v>一致</v>
      </c>
      <c r="K741" s="56" t="str">
        <f>IF($F741="old", INDEX('外部インタフェース一覧(計算用)'!$B$5:$C$60, MATCH(summary!$B741, '外部インタフェース一覧(計算用)'!$C$5:$C$60, 0), 1), $B741)</f>
        <v>興味関心チェック情報</v>
      </c>
      <c r="L741" s="56">
        <f t="shared" si="83"/>
        <v>43</v>
      </c>
      <c r="M741" s="56" t="str">
        <f t="shared" si="80"/>
        <v>washing_doing</v>
      </c>
      <c r="N741" s="33" t="str">
        <f t="shared" si="81"/>
        <v>洗濯・洗濯物たたみ　している</v>
      </c>
      <c r="O741" s="33" t="str">
        <f t="shared" si="82"/>
        <v>洗濯・洗濯物たたみ　している</v>
      </c>
    </row>
    <row r="742" spans="1:15" hidden="1">
      <c r="A742" s="56">
        <v>740</v>
      </c>
      <c r="B742" s="56" t="s">
        <v>1468</v>
      </c>
      <c r="C742" s="56">
        <v>44</v>
      </c>
      <c r="D742" s="33" t="s">
        <v>1543</v>
      </c>
      <c r="E742" s="134" t="s">
        <v>1544</v>
      </c>
      <c r="F742" s="56" t="str">
        <f>VLOOKUP($B742, '外部インタフェース一覧(計算用)'!$C:$G, 2, FALSE)</f>
        <v>old</v>
      </c>
      <c r="G742" s="56" t="str">
        <f>VLOOKUP($B742, '外部インタフェース一覧(計算用)'!$C:$G, 5, FALSE)</f>
        <v>INTEREST_CHECK_SHEET_2024_FORM_0310_2021</v>
      </c>
      <c r="H742" s="56" t="str">
        <f t="shared" si="77"/>
        <v>INTEREST_CHECK_SHEET_2024_FORM_0310_2021_driving_interested_old</v>
      </c>
      <c r="I742" s="134" t="str">
        <f t="shared" si="78"/>
        <v>自転車・車の運転　興味がある</v>
      </c>
      <c r="J742" s="56" t="str">
        <f t="shared" si="79"/>
        <v>一致</v>
      </c>
      <c r="K742" s="56" t="str">
        <f>IF($F742="old", INDEX('外部インタフェース一覧(計算用)'!$B$5:$C$60, MATCH(summary!$B742, '外部インタフェース一覧(計算用)'!$C$5:$C$60, 0), 1), $B742)</f>
        <v>興味関心チェック情報</v>
      </c>
      <c r="L742" s="56">
        <f t="shared" si="83"/>
        <v>44</v>
      </c>
      <c r="M742" s="56" t="str">
        <f t="shared" si="80"/>
        <v>driving_interested</v>
      </c>
      <c r="N742" s="33" t="str">
        <f t="shared" si="81"/>
        <v>自転車・車の運転　興味がある</v>
      </c>
      <c r="O742" s="33" t="str">
        <f t="shared" si="82"/>
        <v>自転車・車の運転　興味がある</v>
      </c>
    </row>
    <row r="743" spans="1:15" hidden="1">
      <c r="A743" s="56">
        <v>741</v>
      </c>
      <c r="B743" s="56" t="s">
        <v>1468</v>
      </c>
      <c r="C743" s="56">
        <v>45</v>
      </c>
      <c r="D743" s="33" t="s">
        <v>1545</v>
      </c>
      <c r="E743" s="134" t="s">
        <v>1546</v>
      </c>
      <c r="F743" s="56" t="str">
        <f>VLOOKUP($B743, '外部インタフェース一覧(計算用)'!$C:$G, 2, FALSE)</f>
        <v>old</v>
      </c>
      <c r="G743" s="56" t="str">
        <f>VLOOKUP($B743, '外部インタフェース一覧(計算用)'!$C:$G, 5, FALSE)</f>
        <v>INTEREST_CHECK_SHEET_2024_FORM_0310_2021</v>
      </c>
      <c r="H743" s="56" t="str">
        <f t="shared" si="77"/>
        <v>INTEREST_CHECK_SHEET_2024_FORM_0310_2021_driving_want_to_try_old</v>
      </c>
      <c r="I743" s="134" t="str">
        <f t="shared" si="78"/>
        <v>自転車・車の運転　してみたい</v>
      </c>
      <c r="J743" s="56" t="str">
        <f t="shared" si="79"/>
        <v>一致</v>
      </c>
      <c r="K743" s="56" t="str">
        <f>IF($F743="old", INDEX('外部インタフェース一覧(計算用)'!$B$5:$C$60, MATCH(summary!$B743, '外部インタフェース一覧(計算用)'!$C$5:$C$60, 0), 1), $B743)</f>
        <v>興味関心チェック情報</v>
      </c>
      <c r="L743" s="56">
        <f t="shared" si="83"/>
        <v>45</v>
      </c>
      <c r="M743" s="56" t="str">
        <f t="shared" si="80"/>
        <v>driving_want_to_try</v>
      </c>
      <c r="N743" s="33" t="str">
        <f t="shared" si="81"/>
        <v>自転車・車の運転　してみたい</v>
      </c>
      <c r="O743" s="33" t="str">
        <f t="shared" si="82"/>
        <v>自転車・車の運転　してみたい</v>
      </c>
    </row>
    <row r="744" spans="1:15" hidden="1">
      <c r="A744" s="56">
        <v>742</v>
      </c>
      <c r="B744" s="56" t="s">
        <v>1468</v>
      </c>
      <c r="C744" s="56">
        <v>46</v>
      </c>
      <c r="D744" s="33" t="s">
        <v>1547</v>
      </c>
      <c r="E744" s="134" t="s">
        <v>1548</v>
      </c>
      <c r="F744" s="56" t="str">
        <f>VLOOKUP($B744, '外部インタフェース一覧(計算用)'!$C:$G, 2, FALSE)</f>
        <v>old</v>
      </c>
      <c r="G744" s="56" t="str">
        <f>VLOOKUP($B744, '外部インタフェース一覧(計算用)'!$C:$G, 5, FALSE)</f>
        <v>INTEREST_CHECK_SHEET_2024_FORM_0310_2021</v>
      </c>
      <c r="H744" s="56" t="str">
        <f t="shared" si="77"/>
        <v>INTEREST_CHECK_SHEET_2024_FORM_0310_2021_driving_doing_old</v>
      </c>
      <c r="I744" s="134" t="str">
        <f t="shared" si="78"/>
        <v>自転車・車の運転　している</v>
      </c>
      <c r="J744" s="56" t="str">
        <f t="shared" si="79"/>
        <v>一致</v>
      </c>
      <c r="K744" s="56" t="str">
        <f>IF($F744="old", INDEX('外部インタフェース一覧(計算用)'!$B$5:$C$60, MATCH(summary!$B744, '外部インタフェース一覧(計算用)'!$C$5:$C$60, 0), 1), $B744)</f>
        <v>興味関心チェック情報</v>
      </c>
      <c r="L744" s="56">
        <f t="shared" si="83"/>
        <v>46</v>
      </c>
      <c r="M744" s="56" t="str">
        <f t="shared" si="80"/>
        <v>driving_doing</v>
      </c>
      <c r="N744" s="33" t="str">
        <f t="shared" si="81"/>
        <v>自転車・車の運転　している</v>
      </c>
      <c r="O744" s="33" t="str">
        <f t="shared" si="82"/>
        <v>自転車・車の運転　している</v>
      </c>
    </row>
    <row r="745" spans="1:15" hidden="1">
      <c r="A745" s="56">
        <v>743</v>
      </c>
      <c r="B745" s="56" t="s">
        <v>1468</v>
      </c>
      <c r="C745" s="56">
        <v>47</v>
      </c>
      <c r="D745" s="33" t="s">
        <v>1549</v>
      </c>
      <c r="E745" s="134" t="s">
        <v>1550</v>
      </c>
      <c r="F745" s="56" t="str">
        <f>VLOOKUP($B745, '外部インタフェース一覧(計算用)'!$C:$G, 2, FALSE)</f>
        <v>old</v>
      </c>
      <c r="G745" s="56" t="str">
        <f>VLOOKUP($B745, '外部インタフェース一覧(計算用)'!$C:$G, 5, FALSE)</f>
        <v>INTEREST_CHECK_SHEET_2024_FORM_0310_2021</v>
      </c>
      <c r="H745" s="56" t="str">
        <f t="shared" si="77"/>
        <v>INTEREST_CHECK_SHEET_2024_FORM_0310_2021_outgo_interested_old</v>
      </c>
      <c r="I745" s="134" t="str">
        <f t="shared" si="78"/>
        <v>電車・バスでの外出　興味がある</v>
      </c>
      <c r="J745" s="56" t="str">
        <f t="shared" si="79"/>
        <v>一致</v>
      </c>
      <c r="K745" s="56" t="str">
        <f>IF($F745="old", INDEX('外部インタフェース一覧(計算用)'!$B$5:$C$60, MATCH(summary!$B745, '外部インタフェース一覧(計算用)'!$C$5:$C$60, 0), 1), $B745)</f>
        <v>興味関心チェック情報</v>
      </c>
      <c r="L745" s="56">
        <f t="shared" si="83"/>
        <v>47</v>
      </c>
      <c r="M745" s="56" t="str">
        <f t="shared" si="80"/>
        <v>outgo_interested</v>
      </c>
      <c r="N745" s="33" t="str">
        <f t="shared" si="81"/>
        <v>電車・バスでの外出　興味がある</v>
      </c>
      <c r="O745" s="33" t="str">
        <f t="shared" si="82"/>
        <v>電車・バスでの外出　興味がある</v>
      </c>
    </row>
    <row r="746" spans="1:15" hidden="1">
      <c r="A746" s="56">
        <v>744</v>
      </c>
      <c r="B746" s="56" t="s">
        <v>1468</v>
      </c>
      <c r="C746" s="56">
        <v>48</v>
      </c>
      <c r="D746" s="33" t="s">
        <v>1551</v>
      </c>
      <c r="E746" s="134" t="s">
        <v>1552</v>
      </c>
      <c r="F746" s="56" t="str">
        <f>VLOOKUP($B746, '外部インタフェース一覧(計算用)'!$C:$G, 2, FALSE)</f>
        <v>old</v>
      </c>
      <c r="G746" s="56" t="str">
        <f>VLOOKUP($B746, '外部インタフェース一覧(計算用)'!$C:$G, 5, FALSE)</f>
        <v>INTEREST_CHECK_SHEET_2024_FORM_0310_2021</v>
      </c>
      <c r="H746" s="56" t="str">
        <f t="shared" si="77"/>
        <v>INTEREST_CHECK_SHEET_2024_FORM_0310_2021_outgo_want_to_try_old</v>
      </c>
      <c r="I746" s="134" t="str">
        <f t="shared" si="78"/>
        <v>電車・バスでの外出　してみたい</v>
      </c>
      <c r="J746" s="56" t="str">
        <f t="shared" si="79"/>
        <v>一致</v>
      </c>
      <c r="K746" s="56" t="str">
        <f>IF($F746="old", INDEX('外部インタフェース一覧(計算用)'!$B$5:$C$60, MATCH(summary!$B746, '外部インタフェース一覧(計算用)'!$C$5:$C$60, 0), 1), $B746)</f>
        <v>興味関心チェック情報</v>
      </c>
      <c r="L746" s="56">
        <f t="shared" si="83"/>
        <v>48</v>
      </c>
      <c r="M746" s="56" t="str">
        <f t="shared" si="80"/>
        <v>outgo_want_to_try</v>
      </c>
      <c r="N746" s="33" t="str">
        <f t="shared" si="81"/>
        <v>電車・バスでの外出　してみたい</v>
      </c>
      <c r="O746" s="33" t="str">
        <f t="shared" si="82"/>
        <v>電車・バスでの外出　してみたい</v>
      </c>
    </row>
    <row r="747" spans="1:15" hidden="1">
      <c r="A747" s="56">
        <v>745</v>
      </c>
      <c r="B747" s="56" t="s">
        <v>1468</v>
      </c>
      <c r="C747" s="56">
        <v>49</v>
      </c>
      <c r="D747" s="33" t="s">
        <v>1553</v>
      </c>
      <c r="E747" s="134" t="s">
        <v>1554</v>
      </c>
      <c r="F747" s="56" t="str">
        <f>VLOOKUP($B747, '外部インタフェース一覧(計算用)'!$C:$G, 2, FALSE)</f>
        <v>old</v>
      </c>
      <c r="G747" s="56" t="str">
        <f>VLOOKUP($B747, '外部インタフェース一覧(計算用)'!$C:$G, 5, FALSE)</f>
        <v>INTEREST_CHECK_SHEET_2024_FORM_0310_2021</v>
      </c>
      <c r="H747" s="56" t="str">
        <f t="shared" si="77"/>
        <v>INTEREST_CHECK_SHEET_2024_FORM_0310_2021_outgo_doing_old</v>
      </c>
      <c r="I747" s="134" t="str">
        <f t="shared" si="78"/>
        <v>電車・バスでの外出　している</v>
      </c>
      <c r="J747" s="56" t="str">
        <f t="shared" si="79"/>
        <v>一致</v>
      </c>
      <c r="K747" s="56" t="str">
        <f>IF($F747="old", INDEX('外部インタフェース一覧(計算用)'!$B$5:$C$60, MATCH(summary!$B747, '外部インタフェース一覧(計算用)'!$C$5:$C$60, 0), 1), $B747)</f>
        <v>興味関心チェック情報</v>
      </c>
      <c r="L747" s="56">
        <f t="shared" si="83"/>
        <v>49</v>
      </c>
      <c r="M747" s="56" t="str">
        <f t="shared" si="80"/>
        <v>outgo_doing</v>
      </c>
      <c r="N747" s="33" t="str">
        <f t="shared" si="81"/>
        <v>電車・バスでの外出　している</v>
      </c>
      <c r="O747" s="33" t="str">
        <f t="shared" si="82"/>
        <v>電車・バスでの外出　している</v>
      </c>
    </row>
    <row r="748" spans="1:15" hidden="1">
      <c r="A748" s="56">
        <v>746</v>
      </c>
      <c r="B748" s="56" t="s">
        <v>1468</v>
      </c>
      <c r="C748" s="56">
        <v>50</v>
      </c>
      <c r="D748" s="33" t="s">
        <v>1555</v>
      </c>
      <c r="E748" s="134" t="s">
        <v>1556</v>
      </c>
      <c r="F748" s="56" t="str">
        <f>VLOOKUP($B748, '外部インタフェース一覧(計算用)'!$C:$G, 2, FALSE)</f>
        <v>old</v>
      </c>
      <c r="G748" s="56" t="str">
        <f>VLOOKUP($B748, '外部インタフェース一覧(計算用)'!$C:$G, 5, FALSE)</f>
        <v>INTEREST_CHECK_SHEET_2024_FORM_0310_2021</v>
      </c>
      <c r="H748" s="56" t="str">
        <f t="shared" si="77"/>
        <v>INTEREST_CHECK_SHEET_2024_FORM_0310_2021_care_child_interested_old</v>
      </c>
      <c r="I748" s="134" t="str">
        <f t="shared" si="78"/>
        <v>孫・子供の世話　興味がある</v>
      </c>
      <c r="J748" s="56" t="str">
        <f t="shared" si="79"/>
        <v>一致</v>
      </c>
      <c r="K748" s="56" t="str">
        <f>IF($F748="old", INDEX('外部インタフェース一覧(計算用)'!$B$5:$C$60, MATCH(summary!$B748, '外部インタフェース一覧(計算用)'!$C$5:$C$60, 0), 1), $B748)</f>
        <v>興味関心チェック情報</v>
      </c>
      <c r="L748" s="56">
        <f t="shared" si="83"/>
        <v>50</v>
      </c>
      <c r="M748" s="56" t="str">
        <f t="shared" si="80"/>
        <v>care_child_interested</v>
      </c>
      <c r="N748" s="33" t="str">
        <f t="shared" si="81"/>
        <v>孫・子供の世話　興味がある</v>
      </c>
      <c r="O748" s="33" t="str">
        <f t="shared" si="82"/>
        <v>孫・子供の世話　興味がある</v>
      </c>
    </row>
    <row r="749" spans="1:15" ht="37.5" hidden="1">
      <c r="A749" s="56">
        <v>747</v>
      </c>
      <c r="B749" s="56" t="s">
        <v>1468</v>
      </c>
      <c r="C749" s="56">
        <v>51</v>
      </c>
      <c r="D749" s="33" t="s">
        <v>1557</v>
      </c>
      <c r="E749" s="134" t="s">
        <v>1558</v>
      </c>
      <c r="F749" s="56" t="str">
        <f>VLOOKUP($B749, '外部インタフェース一覧(計算用)'!$C:$G, 2, FALSE)</f>
        <v>old</v>
      </c>
      <c r="G749" s="56" t="str">
        <f>VLOOKUP($B749, '外部インタフェース一覧(計算用)'!$C:$G, 5, FALSE)</f>
        <v>INTEREST_CHECK_SHEET_2024_FORM_0310_2021</v>
      </c>
      <c r="H749" s="56" t="str">
        <f t="shared" si="77"/>
        <v>INTEREST_CHECK_SHEET_2024_FORM_0310_2021_care_child_want_to_try_old</v>
      </c>
      <c r="I749" s="134" t="str">
        <f t="shared" si="78"/>
        <v>孫・子供の世話　してみたい</v>
      </c>
      <c r="J749" s="56" t="str">
        <f t="shared" si="79"/>
        <v>一致</v>
      </c>
      <c r="K749" s="56" t="str">
        <f>IF($F749="old", INDEX('外部インタフェース一覧(計算用)'!$B$5:$C$60, MATCH(summary!$B749, '外部インタフェース一覧(計算用)'!$C$5:$C$60, 0), 1), $B749)</f>
        <v>興味関心チェック情報</v>
      </c>
      <c r="L749" s="56">
        <f t="shared" si="83"/>
        <v>51</v>
      </c>
      <c r="M749" s="56" t="str">
        <f t="shared" si="80"/>
        <v>care_child_want_to_try</v>
      </c>
      <c r="N749" s="33" t="str">
        <f t="shared" si="81"/>
        <v>孫・子供の世話　してみたい</v>
      </c>
      <c r="O749" s="33" t="str">
        <f t="shared" si="82"/>
        <v>孫・子供の世話　してみたい</v>
      </c>
    </row>
    <row r="750" spans="1:15" hidden="1">
      <c r="A750" s="56">
        <v>748</v>
      </c>
      <c r="B750" s="56" t="s">
        <v>1468</v>
      </c>
      <c r="C750" s="56">
        <v>52</v>
      </c>
      <c r="D750" s="33" t="s">
        <v>1559</v>
      </c>
      <c r="E750" s="134" t="s">
        <v>1560</v>
      </c>
      <c r="F750" s="56" t="str">
        <f>VLOOKUP($B750, '外部インタフェース一覧(計算用)'!$C:$G, 2, FALSE)</f>
        <v>old</v>
      </c>
      <c r="G750" s="56" t="str">
        <f>VLOOKUP($B750, '外部インタフェース一覧(計算用)'!$C:$G, 5, FALSE)</f>
        <v>INTEREST_CHECK_SHEET_2024_FORM_0310_2021</v>
      </c>
      <c r="H750" s="56" t="str">
        <f t="shared" si="77"/>
        <v>INTEREST_CHECK_SHEET_2024_FORM_0310_2021_care_child_doing_old</v>
      </c>
      <c r="I750" s="134" t="str">
        <f t="shared" si="78"/>
        <v>孫・子供の世話　している</v>
      </c>
      <c r="J750" s="56" t="str">
        <f t="shared" si="79"/>
        <v>一致</v>
      </c>
      <c r="K750" s="56" t="str">
        <f>IF($F750="old", INDEX('外部インタフェース一覧(計算用)'!$B$5:$C$60, MATCH(summary!$B750, '外部インタフェース一覧(計算用)'!$C$5:$C$60, 0), 1), $B750)</f>
        <v>興味関心チェック情報</v>
      </c>
      <c r="L750" s="56">
        <f t="shared" si="83"/>
        <v>52</v>
      </c>
      <c r="M750" s="56" t="str">
        <f t="shared" si="80"/>
        <v>care_child_doing</v>
      </c>
      <c r="N750" s="33" t="str">
        <f t="shared" si="81"/>
        <v>孫・子供の世話　している</v>
      </c>
      <c r="O750" s="33" t="str">
        <f t="shared" si="82"/>
        <v>孫・子供の世話　している</v>
      </c>
    </row>
    <row r="751" spans="1:15" hidden="1">
      <c r="A751" s="56">
        <v>749</v>
      </c>
      <c r="B751" s="56" t="s">
        <v>1468</v>
      </c>
      <c r="C751" s="56">
        <v>53</v>
      </c>
      <c r="D751" s="33" t="s">
        <v>1561</v>
      </c>
      <c r="E751" s="134" t="s">
        <v>1562</v>
      </c>
      <c r="F751" s="56" t="str">
        <f>VLOOKUP($B751, '外部インタフェース一覧(計算用)'!$C:$G, 2, FALSE)</f>
        <v>old</v>
      </c>
      <c r="G751" s="56" t="str">
        <f>VLOOKUP($B751, '外部インタフェース一覧(計算用)'!$C:$G, 5, FALSE)</f>
        <v>INTEREST_CHECK_SHEET_2024_FORM_0310_2021</v>
      </c>
      <c r="H751" s="56" t="str">
        <f t="shared" si="77"/>
        <v>INTEREST_CHECK_SHEET_2024_FORM_0310_2021_care_pet_interested_old</v>
      </c>
      <c r="I751" s="134" t="str">
        <f t="shared" si="78"/>
        <v>動物の世話　興味がある</v>
      </c>
      <c r="J751" s="56" t="str">
        <f t="shared" si="79"/>
        <v>一致</v>
      </c>
      <c r="K751" s="56" t="str">
        <f>IF($F751="old", INDEX('外部インタフェース一覧(計算用)'!$B$5:$C$60, MATCH(summary!$B751, '外部インタフェース一覧(計算用)'!$C$5:$C$60, 0), 1), $B751)</f>
        <v>興味関心チェック情報</v>
      </c>
      <c r="L751" s="56">
        <f t="shared" si="83"/>
        <v>53</v>
      </c>
      <c r="M751" s="56" t="str">
        <f t="shared" si="80"/>
        <v>care_pet_interested</v>
      </c>
      <c r="N751" s="33" t="str">
        <f t="shared" si="81"/>
        <v>動物の世話　興味がある</v>
      </c>
      <c r="O751" s="33" t="str">
        <f t="shared" si="82"/>
        <v>動物の世話　興味がある</v>
      </c>
    </row>
    <row r="752" spans="1:15" hidden="1">
      <c r="A752" s="56">
        <v>750</v>
      </c>
      <c r="B752" s="56" t="s">
        <v>1468</v>
      </c>
      <c r="C752" s="56">
        <v>54</v>
      </c>
      <c r="D752" s="33" t="s">
        <v>1563</v>
      </c>
      <c r="E752" s="134" t="s">
        <v>1564</v>
      </c>
      <c r="F752" s="56" t="str">
        <f>VLOOKUP($B752, '外部インタフェース一覧(計算用)'!$C:$G, 2, FALSE)</f>
        <v>old</v>
      </c>
      <c r="G752" s="56" t="str">
        <f>VLOOKUP($B752, '外部インタフェース一覧(計算用)'!$C:$G, 5, FALSE)</f>
        <v>INTEREST_CHECK_SHEET_2024_FORM_0310_2021</v>
      </c>
      <c r="H752" s="56" t="str">
        <f t="shared" si="77"/>
        <v>INTEREST_CHECK_SHEET_2024_FORM_0310_2021_care_pet_want_to_try_old</v>
      </c>
      <c r="I752" s="134" t="str">
        <f t="shared" si="78"/>
        <v>動物の世話　してみたい</v>
      </c>
      <c r="J752" s="56" t="str">
        <f t="shared" si="79"/>
        <v>一致</v>
      </c>
      <c r="K752" s="56" t="str">
        <f>IF($F752="old", INDEX('外部インタフェース一覧(計算用)'!$B$5:$C$60, MATCH(summary!$B752, '外部インタフェース一覧(計算用)'!$C$5:$C$60, 0), 1), $B752)</f>
        <v>興味関心チェック情報</v>
      </c>
      <c r="L752" s="56">
        <f t="shared" si="83"/>
        <v>54</v>
      </c>
      <c r="M752" s="56" t="str">
        <f t="shared" si="80"/>
        <v>care_pet_want_to_try</v>
      </c>
      <c r="N752" s="33" t="str">
        <f t="shared" si="81"/>
        <v>動物の世話　してみたい</v>
      </c>
      <c r="O752" s="33" t="str">
        <f t="shared" si="82"/>
        <v>動物の世話　してみたい</v>
      </c>
    </row>
    <row r="753" spans="1:15" hidden="1">
      <c r="A753" s="56">
        <v>751</v>
      </c>
      <c r="B753" s="56" t="s">
        <v>1468</v>
      </c>
      <c r="C753" s="56">
        <v>55</v>
      </c>
      <c r="D753" s="33" t="s">
        <v>1565</v>
      </c>
      <c r="E753" s="134" t="s">
        <v>1566</v>
      </c>
      <c r="F753" s="56" t="str">
        <f>VLOOKUP($B753, '外部インタフェース一覧(計算用)'!$C:$G, 2, FALSE)</f>
        <v>old</v>
      </c>
      <c r="G753" s="56" t="str">
        <f>VLOOKUP($B753, '外部インタフェース一覧(計算用)'!$C:$G, 5, FALSE)</f>
        <v>INTEREST_CHECK_SHEET_2024_FORM_0310_2021</v>
      </c>
      <c r="H753" s="56" t="str">
        <f t="shared" si="77"/>
        <v>INTEREST_CHECK_SHEET_2024_FORM_0310_2021_care_pet_doing_old</v>
      </c>
      <c r="I753" s="134" t="str">
        <f t="shared" si="78"/>
        <v>動物の世話　している</v>
      </c>
      <c r="J753" s="56" t="str">
        <f t="shared" si="79"/>
        <v>一致</v>
      </c>
      <c r="K753" s="56" t="str">
        <f>IF($F753="old", INDEX('外部インタフェース一覧(計算用)'!$B$5:$C$60, MATCH(summary!$B753, '外部インタフェース一覧(計算用)'!$C$5:$C$60, 0), 1), $B753)</f>
        <v>興味関心チェック情報</v>
      </c>
      <c r="L753" s="56">
        <f t="shared" si="83"/>
        <v>55</v>
      </c>
      <c r="M753" s="56" t="str">
        <f t="shared" si="80"/>
        <v>care_pet_doing</v>
      </c>
      <c r="N753" s="33" t="str">
        <f t="shared" si="81"/>
        <v>動物の世話　している</v>
      </c>
      <c r="O753" s="33" t="str">
        <f t="shared" si="82"/>
        <v>動物の世話　している</v>
      </c>
    </row>
    <row r="754" spans="1:15" hidden="1">
      <c r="A754" s="56">
        <v>752</v>
      </c>
      <c r="B754" s="56" t="s">
        <v>1468</v>
      </c>
      <c r="C754" s="56">
        <v>56</v>
      </c>
      <c r="D754" s="33" t="s">
        <v>1567</v>
      </c>
      <c r="E754" s="134" t="s">
        <v>1568</v>
      </c>
      <c r="F754" s="56" t="str">
        <f>VLOOKUP($B754, '外部インタフェース一覧(計算用)'!$C:$G, 2, FALSE)</f>
        <v>old</v>
      </c>
      <c r="G754" s="56" t="str">
        <f>VLOOKUP($B754, '外部インタフェース一覧(計算用)'!$C:$G, 5, FALSE)</f>
        <v>INTEREST_CHECK_SHEET_2024_FORM_0310_2021</v>
      </c>
      <c r="H754" s="56" t="str">
        <f t="shared" si="77"/>
        <v>INTEREST_CHECK_SHEET_2024_FORM_0310_2021_talking_interested_old</v>
      </c>
      <c r="I754" s="134" t="str">
        <f t="shared" si="78"/>
        <v>友達とおしゃべり・遊ぶ　興味がある</v>
      </c>
      <c r="J754" s="56" t="str">
        <f t="shared" si="79"/>
        <v>一致</v>
      </c>
      <c r="K754" s="56" t="str">
        <f>IF($F754="old", INDEX('外部インタフェース一覧(計算用)'!$B$5:$C$60, MATCH(summary!$B754, '外部インタフェース一覧(計算用)'!$C$5:$C$60, 0), 1), $B754)</f>
        <v>興味関心チェック情報</v>
      </c>
      <c r="L754" s="56">
        <f t="shared" si="83"/>
        <v>56</v>
      </c>
      <c r="M754" s="56" t="str">
        <f t="shared" si="80"/>
        <v>talking_interested</v>
      </c>
      <c r="N754" s="33" t="str">
        <f t="shared" si="81"/>
        <v>友達とおしゃべり・遊ぶ　興味がある</v>
      </c>
      <c r="O754" s="33" t="str">
        <f t="shared" si="82"/>
        <v>友達とおしゃべり・遊ぶ　興味がある</v>
      </c>
    </row>
    <row r="755" spans="1:15" hidden="1">
      <c r="A755" s="56">
        <v>753</v>
      </c>
      <c r="B755" s="56" t="s">
        <v>1468</v>
      </c>
      <c r="C755" s="56">
        <v>57</v>
      </c>
      <c r="D755" s="33" t="s">
        <v>1569</v>
      </c>
      <c r="E755" s="134" t="s">
        <v>1570</v>
      </c>
      <c r="F755" s="56" t="str">
        <f>VLOOKUP($B755, '外部インタフェース一覧(計算用)'!$C:$G, 2, FALSE)</f>
        <v>old</v>
      </c>
      <c r="G755" s="56" t="str">
        <f>VLOOKUP($B755, '外部インタフェース一覧(計算用)'!$C:$G, 5, FALSE)</f>
        <v>INTEREST_CHECK_SHEET_2024_FORM_0310_2021</v>
      </c>
      <c r="H755" s="56" t="str">
        <f t="shared" si="77"/>
        <v>INTEREST_CHECK_SHEET_2024_FORM_0310_2021_talking_want_to_try_old</v>
      </c>
      <c r="I755" s="134" t="str">
        <f t="shared" si="78"/>
        <v>友達とおしゃべり・遊ぶ　してみたい</v>
      </c>
      <c r="J755" s="56" t="str">
        <f t="shared" si="79"/>
        <v>一致</v>
      </c>
      <c r="K755" s="56" t="str">
        <f>IF($F755="old", INDEX('外部インタフェース一覧(計算用)'!$B$5:$C$60, MATCH(summary!$B755, '外部インタフェース一覧(計算用)'!$C$5:$C$60, 0), 1), $B755)</f>
        <v>興味関心チェック情報</v>
      </c>
      <c r="L755" s="56">
        <f t="shared" si="83"/>
        <v>57</v>
      </c>
      <c r="M755" s="56" t="str">
        <f t="shared" si="80"/>
        <v>talking_want_to_try</v>
      </c>
      <c r="N755" s="33" t="str">
        <f t="shared" si="81"/>
        <v>友達とおしゃべり・遊ぶ　してみたい</v>
      </c>
      <c r="O755" s="33" t="str">
        <f t="shared" si="82"/>
        <v>友達とおしゃべり・遊ぶ　してみたい</v>
      </c>
    </row>
    <row r="756" spans="1:15" hidden="1">
      <c r="A756" s="56">
        <v>754</v>
      </c>
      <c r="B756" s="56" t="s">
        <v>1468</v>
      </c>
      <c r="C756" s="56">
        <v>58</v>
      </c>
      <c r="D756" s="33" t="s">
        <v>1571</v>
      </c>
      <c r="E756" s="134" t="s">
        <v>1572</v>
      </c>
      <c r="F756" s="56" t="str">
        <f>VLOOKUP($B756, '外部インタフェース一覧(計算用)'!$C:$G, 2, FALSE)</f>
        <v>old</v>
      </c>
      <c r="G756" s="56" t="str">
        <f>VLOOKUP($B756, '外部インタフェース一覧(計算用)'!$C:$G, 5, FALSE)</f>
        <v>INTEREST_CHECK_SHEET_2024_FORM_0310_2021</v>
      </c>
      <c r="H756" s="56" t="str">
        <f t="shared" si="77"/>
        <v>INTEREST_CHECK_SHEET_2024_FORM_0310_2021_talking_doing_old</v>
      </c>
      <c r="I756" s="134" t="str">
        <f t="shared" si="78"/>
        <v>友達とおしゃべり・遊ぶ　している</v>
      </c>
      <c r="J756" s="56" t="str">
        <f t="shared" si="79"/>
        <v>一致</v>
      </c>
      <c r="K756" s="56" t="str">
        <f>IF($F756="old", INDEX('外部インタフェース一覧(計算用)'!$B$5:$C$60, MATCH(summary!$B756, '外部インタフェース一覧(計算用)'!$C$5:$C$60, 0), 1), $B756)</f>
        <v>興味関心チェック情報</v>
      </c>
      <c r="L756" s="56">
        <f t="shared" si="83"/>
        <v>58</v>
      </c>
      <c r="M756" s="56" t="str">
        <f t="shared" si="80"/>
        <v>talking_doing</v>
      </c>
      <c r="N756" s="33" t="str">
        <f t="shared" si="81"/>
        <v>友達とおしゃべり・遊ぶ　している</v>
      </c>
      <c r="O756" s="33" t="str">
        <f t="shared" si="82"/>
        <v>友達とおしゃべり・遊ぶ　している</v>
      </c>
    </row>
    <row r="757" spans="1:15" ht="37.5" hidden="1">
      <c r="A757" s="56">
        <v>755</v>
      </c>
      <c r="B757" s="56" t="s">
        <v>1468</v>
      </c>
      <c r="C757" s="56">
        <v>59</v>
      </c>
      <c r="D757" s="33" t="s">
        <v>1573</v>
      </c>
      <c r="E757" s="134" t="s">
        <v>1574</v>
      </c>
      <c r="F757" s="56" t="str">
        <f>VLOOKUP($B757, '外部インタフェース一覧(計算用)'!$C:$G, 2, FALSE)</f>
        <v>old</v>
      </c>
      <c r="G757" s="56" t="str">
        <f>VLOOKUP($B757, '外部インタフェース一覧(計算用)'!$C:$G, 5, FALSE)</f>
        <v>INTEREST_CHECK_SHEET_2024_FORM_0310_2021</v>
      </c>
      <c r="H757" s="56" t="str">
        <f t="shared" si="77"/>
        <v>INTEREST_CHECK_SHEET_2024_FORM_0310_2021_gathering_family_interested_old</v>
      </c>
      <c r="I757" s="134" t="str">
        <f t="shared" si="78"/>
        <v>家族・親戚との団らん　興味がある</v>
      </c>
      <c r="J757" s="56" t="str">
        <f t="shared" si="79"/>
        <v>一致</v>
      </c>
      <c r="K757" s="56" t="str">
        <f>IF($F757="old", INDEX('外部インタフェース一覧(計算用)'!$B$5:$C$60, MATCH(summary!$B757, '外部インタフェース一覧(計算用)'!$C$5:$C$60, 0), 1), $B757)</f>
        <v>興味関心チェック情報</v>
      </c>
      <c r="L757" s="56">
        <f t="shared" si="83"/>
        <v>59</v>
      </c>
      <c r="M757" s="56" t="str">
        <f t="shared" si="80"/>
        <v>gathering_family_interested</v>
      </c>
      <c r="N757" s="33" t="str">
        <f t="shared" si="81"/>
        <v>家族・親戚との団らん　興味がある</v>
      </c>
      <c r="O757" s="33" t="str">
        <f t="shared" si="82"/>
        <v>家族・親戚との団らん　興味がある</v>
      </c>
    </row>
    <row r="758" spans="1:15" ht="37.5" hidden="1">
      <c r="A758" s="56">
        <v>756</v>
      </c>
      <c r="B758" s="56" t="s">
        <v>1468</v>
      </c>
      <c r="C758" s="56">
        <v>60</v>
      </c>
      <c r="D758" s="33" t="s">
        <v>1575</v>
      </c>
      <c r="E758" s="134" t="s">
        <v>1576</v>
      </c>
      <c r="F758" s="56" t="str">
        <f>VLOOKUP($B758, '外部インタフェース一覧(計算用)'!$C:$G, 2, FALSE)</f>
        <v>old</v>
      </c>
      <c r="G758" s="56" t="str">
        <f>VLOOKUP($B758, '外部インタフェース一覧(計算用)'!$C:$G, 5, FALSE)</f>
        <v>INTEREST_CHECK_SHEET_2024_FORM_0310_2021</v>
      </c>
      <c r="H758" s="56" t="str">
        <f t="shared" si="77"/>
        <v>INTEREST_CHECK_SHEET_2024_FORM_0310_2021_gathering_family_want_to_try_old</v>
      </c>
      <c r="I758" s="134" t="str">
        <f t="shared" si="78"/>
        <v>家族・親戚との団らん　してみたい</v>
      </c>
      <c r="J758" s="56" t="str">
        <f t="shared" si="79"/>
        <v>一致</v>
      </c>
      <c r="K758" s="56" t="str">
        <f>IF($F758="old", INDEX('外部インタフェース一覧(計算用)'!$B$5:$C$60, MATCH(summary!$B758, '外部インタフェース一覧(計算用)'!$C$5:$C$60, 0), 1), $B758)</f>
        <v>興味関心チェック情報</v>
      </c>
      <c r="L758" s="56">
        <f t="shared" si="83"/>
        <v>60</v>
      </c>
      <c r="M758" s="56" t="str">
        <f t="shared" si="80"/>
        <v>gathering_family_want_to_try</v>
      </c>
      <c r="N758" s="33" t="str">
        <f t="shared" si="81"/>
        <v>家族・親戚との団らん　してみたい</v>
      </c>
      <c r="O758" s="33" t="str">
        <f t="shared" si="82"/>
        <v>家族・親戚との団らん　してみたい</v>
      </c>
    </row>
    <row r="759" spans="1:15" ht="37.5" hidden="1">
      <c r="A759" s="56">
        <v>757</v>
      </c>
      <c r="B759" s="56" t="s">
        <v>1468</v>
      </c>
      <c r="C759" s="56">
        <v>61</v>
      </c>
      <c r="D759" s="33" t="s">
        <v>1577</v>
      </c>
      <c r="E759" s="134" t="s">
        <v>1578</v>
      </c>
      <c r="F759" s="56" t="str">
        <f>VLOOKUP($B759, '外部インタフェース一覧(計算用)'!$C:$G, 2, FALSE)</f>
        <v>old</v>
      </c>
      <c r="G759" s="56" t="str">
        <f>VLOOKUP($B759, '外部インタフェース一覧(計算用)'!$C:$G, 5, FALSE)</f>
        <v>INTEREST_CHECK_SHEET_2024_FORM_0310_2021</v>
      </c>
      <c r="H759" s="56" t="str">
        <f t="shared" si="77"/>
        <v>INTEREST_CHECK_SHEET_2024_FORM_0310_2021_gathering_family_doing_old</v>
      </c>
      <c r="I759" s="134" t="str">
        <f t="shared" si="78"/>
        <v>家族・親戚との団らん　している</v>
      </c>
      <c r="J759" s="56" t="str">
        <f t="shared" si="79"/>
        <v>一致</v>
      </c>
      <c r="K759" s="56" t="str">
        <f>IF($F759="old", INDEX('外部インタフェース一覧(計算用)'!$B$5:$C$60, MATCH(summary!$B759, '外部インタフェース一覧(計算用)'!$C$5:$C$60, 0), 1), $B759)</f>
        <v>興味関心チェック情報</v>
      </c>
      <c r="L759" s="56">
        <f t="shared" si="83"/>
        <v>61</v>
      </c>
      <c r="M759" s="56" t="str">
        <f t="shared" si="80"/>
        <v>gathering_family_doing</v>
      </c>
      <c r="N759" s="33" t="str">
        <f t="shared" si="81"/>
        <v>家族・親戚との団らん　している</v>
      </c>
      <c r="O759" s="33" t="str">
        <f t="shared" si="82"/>
        <v>家族・親戚との団らん　している</v>
      </c>
    </row>
    <row r="760" spans="1:15" ht="37.5" hidden="1">
      <c r="A760" s="56">
        <v>758</v>
      </c>
      <c r="B760" s="56" t="s">
        <v>1468</v>
      </c>
      <c r="C760" s="56">
        <v>62</v>
      </c>
      <c r="D760" s="33" t="s">
        <v>1579</v>
      </c>
      <c r="E760" s="134" t="s">
        <v>1580</v>
      </c>
      <c r="F760" s="56" t="str">
        <f>VLOOKUP($B760, '外部インタフェース一覧(計算用)'!$C:$G, 2, FALSE)</f>
        <v>old</v>
      </c>
      <c r="G760" s="56" t="str">
        <f>VLOOKUP($B760, '外部インタフェース一覧(計算用)'!$C:$G, 5, FALSE)</f>
        <v>INTEREST_CHECK_SHEET_2024_FORM_0310_2021</v>
      </c>
      <c r="H760" s="56" t="str">
        <f t="shared" si="77"/>
        <v>INTEREST_CHECK_SHEET_2024_FORM_0310_2021_going_date_interested_old</v>
      </c>
      <c r="I760" s="134" t="str">
        <f t="shared" si="78"/>
        <v>デート・異性との交流　興味がある</v>
      </c>
      <c r="J760" s="56" t="str">
        <f t="shared" si="79"/>
        <v>一致</v>
      </c>
      <c r="K760" s="56" t="str">
        <f>IF($F760="old", INDEX('外部インタフェース一覧(計算用)'!$B$5:$C$60, MATCH(summary!$B760, '外部インタフェース一覧(計算用)'!$C$5:$C$60, 0), 1), $B760)</f>
        <v>興味関心チェック情報</v>
      </c>
      <c r="L760" s="56">
        <f t="shared" si="83"/>
        <v>62</v>
      </c>
      <c r="M760" s="56" t="str">
        <f t="shared" si="80"/>
        <v>going_date_interested</v>
      </c>
      <c r="N760" s="33" t="str">
        <f t="shared" si="81"/>
        <v>デート・異性との交流　興味がある</v>
      </c>
      <c r="O760" s="33" t="str">
        <f t="shared" si="82"/>
        <v>デート・異性との交流　興味がある</v>
      </c>
    </row>
    <row r="761" spans="1:15" ht="37.5" hidden="1">
      <c r="A761" s="56">
        <v>759</v>
      </c>
      <c r="B761" s="56" t="s">
        <v>1468</v>
      </c>
      <c r="C761" s="56">
        <v>63</v>
      </c>
      <c r="D761" s="33" t="s">
        <v>1581</v>
      </c>
      <c r="E761" s="134" t="s">
        <v>1582</v>
      </c>
      <c r="F761" s="56" t="str">
        <f>VLOOKUP($B761, '外部インタフェース一覧(計算用)'!$C:$G, 2, FALSE)</f>
        <v>old</v>
      </c>
      <c r="G761" s="56" t="str">
        <f>VLOOKUP($B761, '外部インタフェース一覧(計算用)'!$C:$G, 5, FALSE)</f>
        <v>INTEREST_CHECK_SHEET_2024_FORM_0310_2021</v>
      </c>
      <c r="H761" s="56" t="str">
        <f t="shared" si="77"/>
        <v>INTEREST_CHECK_SHEET_2024_FORM_0310_2021_going_date_want_to_try_old</v>
      </c>
      <c r="I761" s="134" t="str">
        <f t="shared" si="78"/>
        <v>デート・異性との交流　してみたい</v>
      </c>
      <c r="J761" s="56" t="str">
        <f t="shared" si="79"/>
        <v>一致</v>
      </c>
      <c r="K761" s="56" t="str">
        <f>IF($F761="old", INDEX('外部インタフェース一覧(計算用)'!$B$5:$C$60, MATCH(summary!$B761, '外部インタフェース一覧(計算用)'!$C$5:$C$60, 0), 1), $B761)</f>
        <v>興味関心チェック情報</v>
      </c>
      <c r="L761" s="56">
        <f t="shared" si="83"/>
        <v>63</v>
      </c>
      <c r="M761" s="56" t="str">
        <f t="shared" si="80"/>
        <v>going_date_want_to_try</v>
      </c>
      <c r="N761" s="33" t="str">
        <f t="shared" si="81"/>
        <v>デート・異性との交流　してみたい</v>
      </c>
      <c r="O761" s="33" t="str">
        <f t="shared" si="82"/>
        <v>デート・異性との交流　してみたい</v>
      </c>
    </row>
    <row r="762" spans="1:15" hidden="1">
      <c r="A762" s="56">
        <v>760</v>
      </c>
      <c r="B762" s="56" t="s">
        <v>1468</v>
      </c>
      <c r="C762" s="56">
        <v>64</v>
      </c>
      <c r="D762" s="33" t="s">
        <v>1583</v>
      </c>
      <c r="E762" s="134" t="s">
        <v>1584</v>
      </c>
      <c r="F762" s="56" t="str">
        <f>VLOOKUP($B762, '外部インタフェース一覧(計算用)'!$C:$G, 2, FALSE)</f>
        <v>old</v>
      </c>
      <c r="G762" s="56" t="str">
        <f>VLOOKUP($B762, '外部インタフェース一覧(計算用)'!$C:$G, 5, FALSE)</f>
        <v>INTEREST_CHECK_SHEET_2024_FORM_0310_2021</v>
      </c>
      <c r="H762" s="56" t="str">
        <f t="shared" si="77"/>
        <v>INTEREST_CHECK_SHEET_2024_FORM_0310_2021_going_date_doing_old</v>
      </c>
      <c r="I762" s="134" t="str">
        <f t="shared" si="78"/>
        <v>デート・異性との交流　している</v>
      </c>
      <c r="J762" s="56" t="str">
        <f t="shared" si="79"/>
        <v>一致</v>
      </c>
      <c r="K762" s="56" t="str">
        <f>IF($F762="old", INDEX('外部インタフェース一覧(計算用)'!$B$5:$C$60, MATCH(summary!$B762, '外部インタフェース一覧(計算用)'!$C$5:$C$60, 0), 1), $B762)</f>
        <v>興味関心チェック情報</v>
      </c>
      <c r="L762" s="56">
        <f t="shared" si="83"/>
        <v>64</v>
      </c>
      <c r="M762" s="56" t="str">
        <f t="shared" si="80"/>
        <v>going_date_doing</v>
      </c>
      <c r="N762" s="33" t="str">
        <f t="shared" si="81"/>
        <v>デート・異性との交流　している</v>
      </c>
      <c r="O762" s="33" t="str">
        <f t="shared" si="82"/>
        <v>デート・異性との交流　している</v>
      </c>
    </row>
    <row r="763" spans="1:15" ht="37.5" hidden="1">
      <c r="A763" s="56">
        <v>761</v>
      </c>
      <c r="B763" s="56" t="s">
        <v>1468</v>
      </c>
      <c r="C763" s="56">
        <v>65</v>
      </c>
      <c r="D763" s="33" t="s">
        <v>1585</v>
      </c>
      <c r="E763" s="134" t="s">
        <v>1586</v>
      </c>
      <c r="F763" s="56" t="str">
        <f>VLOOKUP($B763, '外部インタフェース一覧(計算用)'!$C:$G, 2, FALSE)</f>
        <v>old</v>
      </c>
      <c r="G763" s="56" t="str">
        <f>VLOOKUP($B763, '外部インタフェース一覧(計算用)'!$C:$G, 5, FALSE)</f>
        <v>INTEREST_CHECK_SHEET_2024_FORM_0310_2021</v>
      </c>
      <c r="H763" s="56" t="str">
        <f t="shared" si="77"/>
        <v>INTEREST_CHECK_SHEET_2024_FORM_0310_2021_go_drinking_spot_interested_old</v>
      </c>
      <c r="I763" s="134" t="str">
        <f t="shared" si="78"/>
        <v>居酒屋に行く　興味がある</v>
      </c>
      <c r="J763" s="56" t="str">
        <f t="shared" si="79"/>
        <v>一致</v>
      </c>
      <c r="K763" s="56" t="str">
        <f>IF($F763="old", INDEX('外部インタフェース一覧(計算用)'!$B$5:$C$60, MATCH(summary!$B763, '外部インタフェース一覧(計算用)'!$C$5:$C$60, 0), 1), $B763)</f>
        <v>興味関心チェック情報</v>
      </c>
      <c r="L763" s="56">
        <f t="shared" si="83"/>
        <v>65</v>
      </c>
      <c r="M763" s="56" t="str">
        <f t="shared" si="80"/>
        <v>go_drinking_spot_interested</v>
      </c>
      <c r="N763" s="33" t="str">
        <f t="shared" si="81"/>
        <v>居酒屋に行く　興味がある</v>
      </c>
      <c r="O763" s="33" t="str">
        <f t="shared" si="82"/>
        <v>居酒屋に行く　興味がある</v>
      </c>
    </row>
    <row r="764" spans="1:15" ht="37.5" hidden="1">
      <c r="A764" s="56">
        <v>762</v>
      </c>
      <c r="B764" s="56" t="s">
        <v>1468</v>
      </c>
      <c r="C764" s="56">
        <v>66</v>
      </c>
      <c r="D764" s="33" t="s">
        <v>1587</v>
      </c>
      <c r="E764" s="134" t="s">
        <v>1588</v>
      </c>
      <c r="F764" s="56" t="str">
        <f>VLOOKUP($B764, '外部インタフェース一覧(計算用)'!$C:$G, 2, FALSE)</f>
        <v>old</v>
      </c>
      <c r="G764" s="56" t="str">
        <f>VLOOKUP($B764, '外部インタフェース一覧(計算用)'!$C:$G, 5, FALSE)</f>
        <v>INTEREST_CHECK_SHEET_2024_FORM_0310_2021</v>
      </c>
      <c r="H764" s="56" t="str">
        <f t="shared" si="77"/>
        <v>INTEREST_CHECK_SHEET_2024_FORM_0310_2021_go_drinking_spot_want_to_try_old</v>
      </c>
      <c r="I764" s="134" t="str">
        <f t="shared" si="78"/>
        <v>居酒屋に行く　してみたい</v>
      </c>
      <c r="J764" s="56" t="str">
        <f t="shared" si="79"/>
        <v>一致</v>
      </c>
      <c r="K764" s="56" t="str">
        <f>IF($F764="old", INDEX('外部インタフェース一覧(計算用)'!$B$5:$C$60, MATCH(summary!$B764, '外部インタフェース一覧(計算用)'!$C$5:$C$60, 0), 1), $B764)</f>
        <v>興味関心チェック情報</v>
      </c>
      <c r="L764" s="56">
        <f t="shared" si="83"/>
        <v>66</v>
      </c>
      <c r="M764" s="56" t="str">
        <f t="shared" si="80"/>
        <v>go_drinking_spot_want_to_try</v>
      </c>
      <c r="N764" s="33" t="str">
        <f t="shared" si="81"/>
        <v>居酒屋に行く　してみたい</v>
      </c>
      <c r="O764" s="33" t="str">
        <f t="shared" si="82"/>
        <v>居酒屋に行く　してみたい</v>
      </c>
    </row>
    <row r="765" spans="1:15" ht="37.5" hidden="1">
      <c r="A765" s="56">
        <v>763</v>
      </c>
      <c r="B765" s="56" t="s">
        <v>1468</v>
      </c>
      <c r="C765" s="56">
        <v>67</v>
      </c>
      <c r="D765" s="33" t="s">
        <v>1589</v>
      </c>
      <c r="E765" s="134" t="s">
        <v>1590</v>
      </c>
      <c r="F765" s="56" t="str">
        <f>VLOOKUP($B765, '外部インタフェース一覧(計算用)'!$C:$G, 2, FALSE)</f>
        <v>old</v>
      </c>
      <c r="G765" s="56" t="str">
        <f>VLOOKUP($B765, '外部インタフェース一覧(計算用)'!$C:$G, 5, FALSE)</f>
        <v>INTEREST_CHECK_SHEET_2024_FORM_0310_2021</v>
      </c>
      <c r="H765" s="56" t="str">
        <f t="shared" si="77"/>
        <v>INTEREST_CHECK_SHEET_2024_FORM_0310_2021_go_drinking_spot_doing_old</v>
      </c>
      <c r="I765" s="134" t="str">
        <f t="shared" si="78"/>
        <v>居酒屋に行く　している</v>
      </c>
      <c r="J765" s="56" t="str">
        <f t="shared" si="79"/>
        <v>一致</v>
      </c>
      <c r="K765" s="56" t="str">
        <f>IF($F765="old", INDEX('外部インタフェース一覧(計算用)'!$B$5:$C$60, MATCH(summary!$B765, '外部インタフェース一覧(計算用)'!$C$5:$C$60, 0), 1), $B765)</f>
        <v>興味関心チェック情報</v>
      </c>
      <c r="L765" s="56">
        <f t="shared" si="83"/>
        <v>67</v>
      </c>
      <c r="M765" s="56" t="str">
        <f t="shared" si="80"/>
        <v>go_drinking_spot_doing</v>
      </c>
      <c r="N765" s="33" t="str">
        <f t="shared" si="81"/>
        <v>居酒屋に行く　している</v>
      </c>
      <c r="O765" s="33" t="str">
        <f t="shared" si="82"/>
        <v>居酒屋に行く　している</v>
      </c>
    </row>
    <row r="766" spans="1:15" hidden="1">
      <c r="A766" s="56">
        <v>764</v>
      </c>
      <c r="B766" s="56" t="s">
        <v>1468</v>
      </c>
      <c r="C766" s="56">
        <v>68</v>
      </c>
      <c r="D766" s="33" t="s">
        <v>1591</v>
      </c>
      <c r="E766" s="134" t="s">
        <v>1592</v>
      </c>
      <c r="F766" s="56" t="str">
        <f>VLOOKUP($B766, '外部インタフェース一覧(計算用)'!$C:$G, 2, FALSE)</f>
        <v>old</v>
      </c>
      <c r="G766" s="56" t="str">
        <f>VLOOKUP($B766, '外部インタフェース一覧(計算用)'!$C:$G, 5, FALSE)</f>
        <v>INTEREST_CHECK_SHEET_2024_FORM_0310_2021</v>
      </c>
      <c r="H766" s="56" t="str">
        <f t="shared" si="77"/>
        <v>INTEREST_CHECK_SHEET_2024_FORM_0310_2021_volunteer_interested_old</v>
      </c>
      <c r="I766" s="134" t="str">
        <f t="shared" si="78"/>
        <v>ボランティア　興味がある</v>
      </c>
      <c r="J766" s="56" t="str">
        <f t="shared" si="79"/>
        <v>一致</v>
      </c>
      <c r="K766" s="56" t="str">
        <f>IF($F766="old", INDEX('外部インタフェース一覧(計算用)'!$B$5:$C$60, MATCH(summary!$B766, '外部インタフェース一覧(計算用)'!$C$5:$C$60, 0), 1), $B766)</f>
        <v>興味関心チェック情報</v>
      </c>
      <c r="L766" s="56">
        <f t="shared" si="83"/>
        <v>68</v>
      </c>
      <c r="M766" s="56" t="str">
        <f t="shared" si="80"/>
        <v>volunteer_interested</v>
      </c>
      <c r="N766" s="33" t="str">
        <f t="shared" si="81"/>
        <v>ボランティア　興味がある</v>
      </c>
      <c r="O766" s="33" t="str">
        <f t="shared" si="82"/>
        <v>ボランティア　興味がある</v>
      </c>
    </row>
    <row r="767" spans="1:15" hidden="1">
      <c r="A767" s="56">
        <v>765</v>
      </c>
      <c r="B767" s="56" t="s">
        <v>1468</v>
      </c>
      <c r="C767" s="56">
        <v>69</v>
      </c>
      <c r="D767" s="33" t="s">
        <v>1593</v>
      </c>
      <c r="E767" s="134" t="s">
        <v>1594</v>
      </c>
      <c r="F767" s="56" t="str">
        <f>VLOOKUP($B767, '外部インタフェース一覧(計算用)'!$C:$G, 2, FALSE)</f>
        <v>old</v>
      </c>
      <c r="G767" s="56" t="str">
        <f>VLOOKUP($B767, '外部インタフェース一覧(計算用)'!$C:$G, 5, FALSE)</f>
        <v>INTEREST_CHECK_SHEET_2024_FORM_0310_2021</v>
      </c>
      <c r="H767" s="56" t="str">
        <f t="shared" si="77"/>
        <v>INTEREST_CHECK_SHEET_2024_FORM_0310_2021_volunteer_want_to_try_old</v>
      </c>
      <c r="I767" s="134" t="str">
        <f t="shared" si="78"/>
        <v>ボランティア　してみたい</v>
      </c>
      <c r="J767" s="56" t="str">
        <f t="shared" si="79"/>
        <v>一致</v>
      </c>
      <c r="K767" s="56" t="str">
        <f>IF($F767="old", INDEX('外部インタフェース一覧(計算用)'!$B$5:$C$60, MATCH(summary!$B767, '外部インタフェース一覧(計算用)'!$C$5:$C$60, 0), 1), $B767)</f>
        <v>興味関心チェック情報</v>
      </c>
      <c r="L767" s="56">
        <f t="shared" si="83"/>
        <v>69</v>
      </c>
      <c r="M767" s="56" t="str">
        <f t="shared" si="80"/>
        <v>volunteer_want_to_try</v>
      </c>
      <c r="N767" s="33" t="str">
        <f t="shared" si="81"/>
        <v>ボランティア　してみたい</v>
      </c>
      <c r="O767" s="33" t="str">
        <f t="shared" si="82"/>
        <v>ボランティア　してみたい</v>
      </c>
    </row>
    <row r="768" spans="1:15" hidden="1">
      <c r="A768" s="56">
        <v>766</v>
      </c>
      <c r="B768" s="56" t="s">
        <v>1468</v>
      </c>
      <c r="C768" s="56">
        <v>70</v>
      </c>
      <c r="D768" s="33" t="s">
        <v>1595</v>
      </c>
      <c r="E768" s="134" t="s">
        <v>1596</v>
      </c>
      <c r="F768" s="56" t="str">
        <f>VLOOKUP($B768, '外部インタフェース一覧(計算用)'!$C:$G, 2, FALSE)</f>
        <v>old</v>
      </c>
      <c r="G768" s="56" t="str">
        <f>VLOOKUP($B768, '外部インタフェース一覧(計算用)'!$C:$G, 5, FALSE)</f>
        <v>INTEREST_CHECK_SHEET_2024_FORM_0310_2021</v>
      </c>
      <c r="H768" s="56" t="str">
        <f t="shared" si="77"/>
        <v>INTEREST_CHECK_SHEET_2024_FORM_0310_2021_volunteer_doing_old</v>
      </c>
      <c r="I768" s="134" t="str">
        <f t="shared" si="78"/>
        <v>ボランティア　している</v>
      </c>
      <c r="J768" s="56" t="str">
        <f t="shared" si="79"/>
        <v>一致</v>
      </c>
      <c r="K768" s="56" t="str">
        <f>IF($F768="old", INDEX('外部インタフェース一覧(計算用)'!$B$5:$C$60, MATCH(summary!$B768, '外部インタフェース一覧(計算用)'!$C$5:$C$60, 0), 1), $B768)</f>
        <v>興味関心チェック情報</v>
      </c>
      <c r="L768" s="56">
        <f t="shared" si="83"/>
        <v>70</v>
      </c>
      <c r="M768" s="56" t="str">
        <f t="shared" si="80"/>
        <v>volunteer_doing</v>
      </c>
      <c r="N768" s="33" t="str">
        <f t="shared" si="81"/>
        <v>ボランティア　している</v>
      </c>
      <c r="O768" s="33" t="str">
        <f t="shared" si="82"/>
        <v>ボランティア　している</v>
      </c>
    </row>
    <row r="769" spans="1:15" ht="37.5" hidden="1">
      <c r="A769" s="56">
        <v>767</v>
      </c>
      <c r="B769" s="56" t="s">
        <v>1468</v>
      </c>
      <c r="C769" s="56">
        <v>71</v>
      </c>
      <c r="D769" s="33" t="s">
        <v>1597</v>
      </c>
      <c r="E769" s="134" t="s">
        <v>1598</v>
      </c>
      <c r="F769" s="56" t="str">
        <f>VLOOKUP($B769, '外部インタフェース一覧(計算用)'!$C:$G, 2, FALSE)</f>
        <v>old</v>
      </c>
      <c r="G769" s="56" t="str">
        <f>VLOOKUP($B769, '外部インタフェース一覧(計算用)'!$C:$G, 5, FALSE)</f>
        <v>INTEREST_CHECK_SHEET_2024_FORM_0310_2021</v>
      </c>
      <c r="H769" s="56" t="str">
        <f t="shared" si="77"/>
        <v>INTEREST_CHECK_SHEET_2024_FORM_0310_2021_community_interested_old</v>
      </c>
      <c r="I769" s="134" t="str">
        <f t="shared" si="78"/>
        <v>地域活動（町内会・老人クラブ）　興味がある</v>
      </c>
      <c r="J769" s="56" t="str">
        <f t="shared" si="79"/>
        <v>一致</v>
      </c>
      <c r="K769" s="56" t="str">
        <f>IF($F769="old", INDEX('外部インタフェース一覧(計算用)'!$B$5:$C$60, MATCH(summary!$B769, '外部インタフェース一覧(計算用)'!$C$5:$C$60, 0), 1), $B769)</f>
        <v>興味関心チェック情報</v>
      </c>
      <c r="L769" s="56">
        <f t="shared" si="83"/>
        <v>71</v>
      </c>
      <c r="M769" s="56" t="str">
        <f t="shared" si="80"/>
        <v>community_interested</v>
      </c>
      <c r="N769" s="33" t="str">
        <f t="shared" si="81"/>
        <v>地域活動（町内会・老人クラブ）　興味がある</v>
      </c>
      <c r="O769" s="33" t="str">
        <f t="shared" si="82"/>
        <v>地域活動（町内会・老人クラブ）　興味がある</v>
      </c>
    </row>
    <row r="770" spans="1:15" ht="37.5" hidden="1">
      <c r="A770" s="56">
        <v>768</v>
      </c>
      <c r="B770" s="56" t="s">
        <v>1468</v>
      </c>
      <c r="C770" s="56">
        <v>72</v>
      </c>
      <c r="D770" s="33" t="s">
        <v>1599</v>
      </c>
      <c r="E770" s="134" t="s">
        <v>1600</v>
      </c>
      <c r="F770" s="56" t="str">
        <f>VLOOKUP($B770, '外部インタフェース一覧(計算用)'!$C:$G, 2, FALSE)</f>
        <v>old</v>
      </c>
      <c r="G770" s="56" t="str">
        <f>VLOOKUP($B770, '外部インタフェース一覧(計算用)'!$C:$G, 5, FALSE)</f>
        <v>INTEREST_CHECK_SHEET_2024_FORM_0310_2021</v>
      </c>
      <c r="H770" s="56" t="str">
        <f t="shared" si="77"/>
        <v>INTEREST_CHECK_SHEET_2024_FORM_0310_2021_community_want_to_try_old</v>
      </c>
      <c r="I770" s="134" t="str">
        <f t="shared" si="78"/>
        <v>地域活動（町内会・老人クラブ）　してみたい</v>
      </c>
      <c r="J770" s="56" t="str">
        <f t="shared" si="79"/>
        <v>一致</v>
      </c>
      <c r="K770" s="56" t="str">
        <f>IF($F770="old", INDEX('外部インタフェース一覧(計算用)'!$B$5:$C$60, MATCH(summary!$B770, '外部インタフェース一覧(計算用)'!$C$5:$C$60, 0), 1), $B770)</f>
        <v>興味関心チェック情報</v>
      </c>
      <c r="L770" s="56">
        <f t="shared" si="83"/>
        <v>72</v>
      </c>
      <c r="M770" s="56" t="str">
        <f t="shared" si="80"/>
        <v>community_want_to_try</v>
      </c>
      <c r="N770" s="33" t="str">
        <f t="shared" si="81"/>
        <v>地域活動（町内会・老人クラブ）　してみたい</v>
      </c>
      <c r="O770" s="33" t="str">
        <f t="shared" si="82"/>
        <v>地域活動（町内会・老人クラブ）　してみたい</v>
      </c>
    </row>
    <row r="771" spans="1:15" ht="37.5" hidden="1">
      <c r="A771" s="56">
        <v>769</v>
      </c>
      <c r="B771" s="56" t="s">
        <v>1468</v>
      </c>
      <c r="C771" s="56">
        <v>73</v>
      </c>
      <c r="D771" s="33" t="s">
        <v>1601</v>
      </c>
      <c r="E771" s="134" t="s">
        <v>1602</v>
      </c>
      <c r="F771" s="56" t="str">
        <f>VLOOKUP($B771, '外部インタフェース一覧(計算用)'!$C:$G, 2, FALSE)</f>
        <v>old</v>
      </c>
      <c r="G771" s="56" t="str">
        <f>VLOOKUP($B771, '外部インタフェース一覧(計算用)'!$C:$G, 5, FALSE)</f>
        <v>INTEREST_CHECK_SHEET_2024_FORM_0310_2021</v>
      </c>
      <c r="H771" s="56" t="str">
        <f t="shared" ref="H771:H834" si="84">G771&amp;"_"&amp;D771&amp;"_"&amp;F771</f>
        <v>INTEREST_CHECK_SHEET_2024_FORM_0310_2021_community_doing_old</v>
      </c>
      <c r="I771" s="134" t="str">
        <f t="shared" ref="I771:I834" si="85">IFERROR(INDEX($E:$H, MATCH(LEFT($H771, LEN($H771)-4)&amp;"_new", $H:$H, 0), 1), IF(F771="old", "削除", "追加"))</f>
        <v>地域活動（町内会・老人クラブ）　している</v>
      </c>
      <c r="J771" s="56" t="str">
        <f t="shared" ref="J771:J834" si="86">IF(E771=I771, "一致", "名称変更")</f>
        <v>一致</v>
      </c>
      <c r="K771" s="56" t="str">
        <f>IF($F771="old", INDEX('外部インタフェース一覧(計算用)'!$B$5:$C$60, MATCH(summary!$B771, '外部インタフェース一覧(計算用)'!$C$5:$C$60, 0), 1), $B771)</f>
        <v>興味関心チェック情報</v>
      </c>
      <c r="L771" s="56">
        <f t="shared" si="83"/>
        <v>73</v>
      </c>
      <c r="M771" s="56" t="str">
        <f t="shared" ref="M771:M834" si="87">$D771</f>
        <v>community_doing</v>
      </c>
      <c r="N771" s="33" t="str">
        <f t="shared" ref="N771:N834" si="88">IF($F771="old", $E771, $I771)</f>
        <v>地域活動（町内会・老人クラブ）　している</v>
      </c>
      <c r="O771" s="33" t="str">
        <f t="shared" ref="O771:O834" si="89">IF($F771="old", $I771, $E771)</f>
        <v>地域活動（町内会・老人クラブ）　している</v>
      </c>
    </row>
    <row r="772" spans="1:15" hidden="1">
      <c r="A772" s="56">
        <v>770</v>
      </c>
      <c r="B772" s="56" t="s">
        <v>1468</v>
      </c>
      <c r="C772" s="56">
        <v>74</v>
      </c>
      <c r="D772" s="33" t="s">
        <v>1603</v>
      </c>
      <c r="E772" s="134" t="s">
        <v>1604</v>
      </c>
      <c r="F772" s="56" t="str">
        <f>VLOOKUP($B772, '外部インタフェース一覧(計算用)'!$C:$G, 2, FALSE)</f>
        <v>old</v>
      </c>
      <c r="G772" s="56" t="str">
        <f>VLOOKUP($B772, '外部インタフェース一覧(計算用)'!$C:$G, 5, FALSE)</f>
        <v>INTEREST_CHECK_SHEET_2024_FORM_0310_2021</v>
      </c>
      <c r="H772" s="56" t="str">
        <f t="shared" si="84"/>
        <v>INTEREST_CHECK_SHEET_2024_FORM_0310_2021_religion_interested_old</v>
      </c>
      <c r="I772" s="134" t="str">
        <f t="shared" si="85"/>
        <v>お参り・宗教活動　興味がある</v>
      </c>
      <c r="J772" s="56" t="str">
        <f t="shared" si="86"/>
        <v>一致</v>
      </c>
      <c r="K772" s="56" t="str">
        <f>IF($F772="old", INDEX('外部インタフェース一覧(計算用)'!$B$5:$C$60, MATCH(summary!$B772, '外部インタフェース一覧(計算用)'!$C$5:$C$60, 0), 1), $B772)</f>
        <v>興味関心チェック情報</v>
      </c>
      <c r="L772" s="56">
        <f t="shared" ref="L772:L835" si="90">C772</f>
        <v>74</v>
      </c>
      <c r="M772" s="56" t="str">
        <f t="shared" si="87"/>
        <v>religion_interested</v>
      </c>
      <c r="N772" s="33" t="str">
        <f t="shared" si="88"/>
        <v>お参り・宗教活動　興味がある</v>
      </c>
      <c r="O772" s="33" t="str">
        <f t="shared" si="89"/>
        <v>お参り・宗教活動　興味がある</v>
      </c>
    </row>
    <row r="773" spans="1:15" hidden="1">
      <c r="A773" s="56">
        <v>771</v>
      </c>
      <c r="B773" s="56" t="s">
        <v>1468</v>
      </c>
      <c r="C773" s="56">
        <v>75</v>
      </c>
      <c r="D773" s="33" t="s">
        <v>1605</v>
      </c>
      <c r="E773" s="134" t="s">
        <v>1606</v>
      </c>
      <c r="F773" s="56" t="str">
        <f>VLOOKUP($B773, '外部インタフェース一覧(計算用)'!$C:$G, 2, FALSE)</f>
        <v>old</v>
      </c>
      <c r="G773" s="56" t="str">
        <f>VLOOKUP($B773, '外部インタフェース一覧(計算用)'!$C:$G, 5, FALSE)</f>
        <v>INTEREST_CHECK_SHEET_2024_FORM_0310_2021</v>
      </c>
      <c r="H773" s="56" t="str">
        <f t="shared" si="84"/>
        <v>INTEREST_CHECK_SHEET_2024_FORM_0310_2021_religion_want_to_try_old</v>
      </c>
      <c r="I773" s="134" t="str">
        <f t="shared" si="85"/>
        <v>お参り・宗教活動　してみたい</v>
      </c>
      <c r="J773" s="56" t="str">
        <f t="shared" si="86"/>
        <v>一致</v>
      </c>
      <c r="K773" s="56" t="str">
        <f>IF($F773="old", INDEX('外部インタフェース一覧(計算用)'!$B$5:$C$60, MATCH(summary!$B773, '外部インタフェース一覧(計算用)'!$C$5:$C$60, 0), 1), $B773)</f>
        <v>興味関心チェック情報</v>
      </c>
      <c r="L773" s="56">
        <f t="shared" si="90"/>
        <v>75</v>
      </c>
      <c r="M773" s="56" t="str">
        <f t="shared" si="87"/>
        <v>religion_want_to_try</v>
      </c>
      <c r="N773" s="33" t="str">
        <f t="shared" si="88"/>
        <v>お参り・宗教活動　してみたい</v>
      </c>
      <c r="O773" s="33" t="str">
        <f t="shared" si="89"/>
        <v>お参り・宗教活動　してみたい</v>
      </c>
    </row>
    <row r="774" spans="1:15" hidden="1">
      <c r="A774" s="56">
        <v>772</v>
      </c>
      <c r="B774" s="56" t="s">
        <v>1468</v>
      </c>
      <c r="C774" s="56">
        <v>76</v>
      </c>
      <c r="D774" s="33" t="s">
        <v>1607</v>
      </c>
      <c r="E774" s="134" t="s">
        <v>1608</v>
      </c>
      <c r="F774" s="56" t="str">
        <f>VLOOKUP($B774, '外部インタフェース一覧(計算用)'!$C:$G, 2, FALSE)</f>
        <v>old</v>
      </c>
      <c r="G774" s="56" t="str">
        <f>VLOOKUP($B774, '外部インタフェース一覧(計算用)'!$C:$G, 5, FALSE)</f>
        <v>INTEREST_CHECK_SHEET_2024_FORM_0310_2021</v>
      </c>
      <c r="H774" s="56" t="str">
        <f t="shared" si="84"/>
        <v>INTEREST_CHECK_SHEET_2024_FORM_0310_2021_religion_doing_old</v>
      </c>
      <c r="I774" s="134" t="str">
        <f t="shared" si="85"/>
        <v>お参り・宗教活動　している</v>
      </c>
      <c r="J774" s="56" t="str">
        <f t="shared" si="86"/>
        <v>一致</v>
      </c>
      <c r="K774" s="56" t="str">
        <f>IF($F774="old", INDEX('外部インタフェース一覧(計算用)'!$B$5:$C$60, MATCH(summary!$B774, '外部インタフェース一覧(計算用)'!$C$5:$C$60, 0), 1), $B774)</f>
        <v>興味関心チェック情報</v>
      </c>
      <c r="L774" s="56">
        <f t="shared" si="90"/>
        <v>76</v>
      </c>
      <c r="M774" s="56" t="str">
        <f t="shared" si="87"/>
        <v>religion_doing</v>
      </c>
      <c r="N774" s="33" t="str">
        <f t="shared" si="88"/>
        <v>お参り・宗教活動　している</v>
      </c>
      <c r="O774" s="33" t="str">
        <f t="shared" si="89"/>
        <v>お参り・宗教活動　している</v>
      </c>
    </row>
    <row r="775" spans="1:15" hidden="1">
      <c r="A775" s="56">
        <v>773</v>
      </c>
      <c r="B775" s="56" t="s">
        <v>1468</v>
      </c>
      <c r="C775" s="56">
        <v>77</v>
      </c>
      <c r="D775" s="33" t="s">
        <v>1609</v>
      </c>
      <c r="E775" s="134" t="s">
        <v>1610</v>
      </c>
      <c r="F775" s="56" t="str">
        <f>VLOOKUP($B775, '外部インタフェース一覧(計算用)'!$C:$G, 2, FALSE)</f>
        <v>old</v>
      </c>
      <c r="G775" s="56" t="str">
        <f>VLOOKUP($B775, '外部インタフェース一覧(計算用)'!$C:$G, 5, FALSE)</f>
        <v>INTEREST_CHECK_SHEET_2024_FORM_0310_2021</v>
      </c>
      <c r="H775" s="56" t="str">
        <f t="shared" si="84"/>
        <v>INTEREST_CHECK_SHEET_2024_FORM_0310_2021_history_interested_old</v>
      </c>
      <c r="I775" s="134" t="str">
        <f t="shared" si="85"/>
        <v>生涯学習・歴史　興味がある</v>
      </c>
      <c r="J775" s="56" t="str">
        <f t="shared" si="86"/>
        <v>一致</v>
      </c>
      <c r="K775" s="56" t="str">
        <f>IF($F775="old", INDEX('外部インタフェース一覧(計算用)'!$B$5:$C$60, MATCH(summary!$B775, '外部インタフェース一覧(計算用)'!$C$5:$C$60, 0), 1), $B775)</f>
        <v>興味関心チェック情報</v>
      </c>
      <c r="L775" s="56">
        <f t="shared" si="90"/>
        <v>77</v>
      </c>
      <c r="M775" s="56" t="str">
        <f t="shared" si="87"/>
        <v>history_interested</v>
      </c>
      <c r="N775" s="33" t="str">
        <f t="shared" si="88"/>
        <v>生涯学習・歴史　興味がある</v>
      </c>
      <c r="O775" s="33" t="str">
        <f t="shared" si="89"/>
        <v>生涯学習・歴史　興味がある</v>
      </c>
    </row>
    <row r="776" spans="1:15" hidden="1">
      <c r="A776" s="56">
        <v>774</v>
      </c>
      <c r="B776" s="56" t="s">
        <v>1468</v>
      </c>
      <c r="C776" s="56">
        <v>78</v>
      </c>
      <c r="D776" s="33" t="s">
        <v>1611</v>
      </c>
      <c r="E776" s="134" t="s">
        <v>1612</v>
      </c>
      <c r="F776" s="56" t="str">
        <f>VLOOKUP($B776, '外部インタフェース一覧(計算用)'!$C:$G, 2, FALSE)</f>
        <v>old</v>
      </c>
      <c r="G776" s="56" t="str">
        <f>VLOOKUP($B776, '外部インタフェース一覧(計算用)'!$C:$G, 5, FALSE)</f>
        <v>INTEREST_CHECK_SHEET_2024_FORM_0310_2021</v>
      </c>
      <c r="H776" s="56" t="str">
        <f t="shared" si="84"/>
        <v>INTEREST_CHECK_SHEET_2024_FORM_0310_2021_history_want_to_try_old</v>
      </c>
      <c r="I776" s="134" t="str">
        <f t="shared" si="85"/>
        <v>生涯学習・歴史　してみたい</v>
      </c>
      <c r="J776" s="56" t="str">
        <f t="shared" si="86"/>
        <v>一致</v>
      </c>
      <c r="K776" s="56" t="str">
        <f>IF($F776="old", INDEX('外部インタフェース一覧(計算用)'!$B$5:$C$60, MATCH(summary!$B776, '外部インタフェース一覧(計算用)'!$C$5:$C$60, 0), 1), $B776)</f>
        <v>興味関心チェック情報</v>
      </c>
      <c r="L776" s="56">
        <f t="shared" si="90"/>
        <v>78</v>
      </c>
      <c r="M776" s="56" t="str">
        <f t="shared" si="87"/>
        <v>history_want_to_try</v>
      </c>
      <c r="N776" s="33" t="str">
        <f t="shared" si="88"/>
        <v>生涯学習・歴史　してみたい</v>
      </c>
      <c r="O776" s="33" t="str">
        <f t="shared" si="89"/>
        <v>生涯学習・歴史　してみたい</v>
      </c>
    </row>
    <row r="777" spans="1:15" hidden="1">
      <c r="A777" s="56">
        <v>775</v>
      </c>
      <c r="B777" s="56" t="s">
        <v>1468</v>
      </c>
      <c r="C777" s="56">
        <v>79</v>
      </c>
      <c r="D777" s="33" t="s">
        <v>1613</v>
      </c>
      <c r="E777" s="134" t="s">
        <v>1614</v>
      </c>
      <c r="F777" s="56" t="str">
        <f>VLOOKUP($B777, '外部インタフェース一覧(計算用)'!$C:$G, 2, FALSE)</f>
        <v>old</v>
      </c>
      <c r="G777" s="56" t="str">
        <f>VLOOKUP($B777, '外部インタフェース一覧(計算用)'!$C:$G, 5, FALSE)</f>
        <v>INTEREST_CHECK_SHEET_2024_FORM_0310_2021</v>
      </c>
      <c r="H777" s="56" t="str">
        <f t="shared" si="84"/>
        <v>INTEREST_CHECK_SHEET_2024_FORM_0310_2021_history_doing_old</v>
      </c>
      <c r="I777" s="134" t="str">
        <f t="shared" si="85"/>
        <v>生涯学習・歴史　している</v>
      </c>
      <c r="J777" s="56" t="str">
        <f t="shared" si="86"/>
        <v>一致</v>
      </c>
      <c r="K777" s="56" t="str">
        <f>IF($F777="old", INDEX('外部インタフェース一覧(計算用)'!$B$5:$C$60, MATCH(summary!$B777, '外部インタフェース一覧(計算用)'!$C$5:$C$60, 0), 1), $B777)</f>
        <v>興味関心チェック情報</v>
      </c>
      <c r="L777" s="56">
        <f t="shared" si="90"/>
        <v>79</v>
      </c>
      <c r="M777" s="56" t="str">
        <f t="shared" si="87"/>
        <v>history_doing</v>
      </c>
      <c r="N777" s="33" t="str">
        <f t="shared" si="88"/>
        <v>生涯学習・歴史　している</v>
      </c>
      <c r="O777" s="33" t="str">
        <f t="shared" si="89"/>
        <v>生涯学習・歴史　している</v>
      </c>
    </row>
    <row r="778" spans="1:15" hidden="1">
      <c r="A778" s="56">
        <v>776</v>
      </c>
      <c r="B778" s="56" t="s">
        <v>1468</v>
      </c>
      <c r="C778" s="56">
        <v>80</v>
      </c>
      <c r="D778" s="33" t="s">
        <v>1615</v>
      </c>
      <c r="E778" s="134" t="s">
        <v>1616</v>
      </c>
      <c r="F778" s="56" t="str">
        <f>VLOOKUP($B778, '外部インタフェース一覧(計算用)'!$C:$G, 2, FALSE)</f>
        <v>old</v>
      </c>
      <c r="G778" s="56" t="str">
        <f>VLOOKUP($B778, '外部インタフェース一覧(計算用)'!$C:$G, 5, FALSE)</f>
        <v>INTEREST_CHECK_SHEET_2024_FORM_0310_2021</v>
      </c>
      <c r="H778" s="56" t="str">
        <f t="shared" si="84"/>
        <v>INTEREST_CHECK_SHEET_2024_FORM_0310_2021_reading_interested_old</v>
      </c>
      <c r="I778" s="134" t="str">
        <f t="shared" si="85"/>
        <v>読書　興味がある</v>
      </c>
      <c r="J778" s="56" t="str">
        <f t="shared" si="86"/>
        <v>一致</v>
      </c>
      <c r="K778" s="56" t="str">
        <f>IF($F778="old", INDEX('外部インタフェース一覧(計算用)'!$B$5:$C$60, MATCH(summary!$B778, '外部インタフェース一覧(計算用)'!$C$5:$C$60, 0), 1), $B778)</f>
        <v>興味関心チェック情報</v>
      </c>
      <c r="L778" s="56">
        <f t="shared" si="90"/>
        <v>80</v>
      </c>
      <c r="M778" s="56" t="str">
        <f t="shared" si="87"/>
        <v>reading_interested</v>
      </c>
      <c r="N778" s="33" t="str">
        <f t="shared" si="88"/>
        <v>読書　興味がある</v>
      </c>
      <c r="O778" s="33" t="str">
        <f t="shared" si="89"/>
        <v>読書　興味がある</v>
      </c>
    </row>
    <row r="779" spans="1:15" hidden="1">
      <c r="A779" s="56">
        <v>777</v>
      </c>
      <c r="B779" s="56" t="s">
        <v>1468</v>
      </c>
      <c r="C779" s="56">
        <v>81</v>
      </c>
      <c r="D779" s="33" t="s">
        <v>1617</v>
      </c>
      <c r="E779" s="134" t="s">
        <v>1618</v>
      </c>
      <c r="F779" s="56" t="str">
        <f>VLOOKUP($B779, '外部インタフェース一覧(計算用)'!$C:$G, 2, FALSE)</f>
        <v>old</v>
      </c>
      <c r="G779" s="56" t="str">
        <f>VLOOKUP($B779, '外部インタフェース一覧(計算用)'!$C:$G, 5, FALSE)</f>
        <v>INTEREST_CHECK_SHEET_2024_FORM_0310_2021</v>
      </c>
      <c r="H779" s="56" t="str">
        <f t="shared" si="84"/>
        <v>INTEREST_CHECK_SHEET_2024_FORM_0310_2021_reading_want_to_try_old</v>
      </c>
      <c r="I779" s="134" t="str">
        <f t="shared" si="85"/>
        <v>読書　してみたい</v>
      </c>
      <c r="J779" s="56" t="str">
        <f t="shared" si="86"/>
        <v>一致</v>
      </c>
      <c r="K779" s="56" t="str">
        <f>IF($F779="old", INDEX('外部インタフェース一覧(計算用)'!$B$5:$C$60, MATCH(summary!$B779, '外部インタフェース一覧(計算用)'!$C$5:$C$60, 0), 1), $B779)</f>
        <v>興味関心チェック情報</v>
      </c>
      <c r="L779" s="56">
        <f t="shared" si="90"/>
        <v>81</v>
      </c>
      <c r="M779" s="56" t="str">
        <f t="shared" si="87"/>
        <v>reading_want_to_try</v>
      </c>
      <c r="N779" s="33" t="str">
        <f t="shared" si="88"/>
        <v>読書　してみたい</v>
      </c>
      <c r="O779" s="33" t="str">
        <f t="shared" si="89"/>
        <v>読書　してみたい</v>
      </c>
    </row>
    <row r="780" spans="1:15" hidden="1">
      <c r="A780" s="56">
        <v>778</v>
      </c>
      <c r="B780" s="56" t="s">
        <v>1468</v>
      </c>
      <c r="C780" s="56">
        <v>82</v>
      </c>
      <c r="D780" s="33" t="s">
        <v>1619</v>
      </c>
      <c r="E780" s="134" t="s">
        <v>1620</v>
      </c>
      <c r="F780" s="56" t="str">
        <f>VLOOKUP($B780, '外部インタフェース一覧(計算用)'!$C:$G, 2, FALSE)</f>
        <v>old</v>
      </c>
      <c r="G780" s="56" t="str">
        <f>VLOOKUP($B780, '外部インタフェース一覧(計算用)'!$C:$G, 5, FALSE)</f>
        <v>INTEREST_CHECK_SHEET_2024_FORM_0310_2021</v>
      </c>
      <c r="H780" s="56" t="str">
        <f t="shared" si="84"/>
        <v>INTEREST_CHECK_SHEET_2024_FORM_0310_2021_reading_doing_old</v>
      </c>
      <c r="I780" s="134" t="str">
        <f t="shared" si="85"/>
        <v>読書　している</v>
      </c>
      <c r="J780" s="56" t="str">
        <f t="shared" si="86"/>
        <v>一致</v>
      </c>
      <c r="K780" s="56" t="str">
        <f>IF($F780="old", INDEX('外部インタフェース一覧(計算用)'!$B$5:$C$60, MATCH(summary!$B780, '外部インタフェース一覧(計算用)'!$C$5:$C$60, 0), 1), $B780)</f>
        <v>興味関心チェック情報</v>
      </c>
      <c r="L780" s="56">
        <f t="shared" si="90"/>
        <v>82</v>
      </c>
      <c r="M780" s="56" t="str">
        <f t="shared" si="87"/>
        <v>reading_doing</v>
      </c>
      <c r="N780" s="33" t="str">
        <f t="shared" si="88"/>
        <v>読書　している</v>
      </c>
      <c r="O780" s="33" t="str">
        <f t="shared" si="89"/>
        <v>読書　している</v>
      </c>
    </row>
    <row r="781" spans="1:15" hidden="1">
      <c r="A781" s="56">
        <v>779</v>
      </c>
      <c r="B781" s="56" t="s">
        <v>1468</v>
      </c>
      <c r="C781" s="56">
        <v>83</v>
      </c>
      <c r="D781" s="33" t="s">
        <v>1621</v>
      </c>
      <c r="E781" s="134" t="s">
        <v>1622</v>
      </c>
      <c r="F781" s="56" t="str">
        <f>VLOOKUP($B781, '外部インタフェース一覧(計算用)'!$C:$G, 2, FALSE)</f>
        <v>old</v>
      </c>
      <c r="G781" s="56" t="str">
        <f>VLOOKUP($B781, '外部インタフェース一覧(計算用)'!$C:$G, 5, FALSE)</f>
        <v>INTEREST_CHECK_SHEET_2024_FORM_0310_2021</v>
      </c>
      <c r="H781" s="56" t="str">
        <f t="shared" si="84"/>
        <v>INTEREST_CHECK_SHEET_2024_FORM_0310_2021_haiku_interested_old</v>
      </c>
      <c r="I781" s="134" t="str">
        <f t="shared" si="85"/>
        <v>俳句　興味がある</v>
      </c>
      <c r="J781" s="56" t="str">
        <f t="shared" si="86"/>
        <v>一致</v>
      </c>
      <c r="K781" s="56" t="str">
        <f>IF($F781="old", INDEX('外部インタフェース一覧(計算用)'!$B$5:$C$60, MATCH(summary!$B781, '外部インタフェース一覧(計算用)'!$C$5:$C$60, 0), 1), $B781)</f>
        <v>興味関心チェック情報</v>
      </c>
      <c r="L781" s="56">
        <f t="shared" si="90"/>
        <v>83</v>
      </c>
      <c r="M781" s="56" t="str">
        <f t="shared" si="87"/>
        <v>haiku_interested</v>
      </c>
      <c r="N781" s="33" t="str">
        <f t="shared" si="88"/>
        <v>俳句　興味がある</v>
      </c>
      <c r="O781" s="33" t="str">
        <f t="shared" si="89"/>
        <v>俳句　興味がある</v>
      </c>
    </row>
    <row r="782" spans="1:15" hidden="1">
      <c r="A782" s="56">
        <v>780</v>
      </c>
      <c r="B782" s="56" t="s">
        <v>1468</v>
      </c>
      <c r="C782" s="56">
        <v>84</v>
      </c>
      <c r="D782" s="33" t="s">
        <v>1623</v>
      </c>
      <c r="E782" s="134" t="s">
        <v>1624</v>
      </c>
      <c r="F782" s="56" t="str">
        <f>VLOOKUP($B782, '外部インタフェース一覧(計算用)'!$C:$G, 2, FALSE)</f>
        <v>old</v>
      </c>
      <c r="G782" s="56" t="str">
        <f>VLOOKUP($B782, '外部インタフェース一覧(計算用)'!$C:$G, 5, FALSE)</f>
        <v>INTEREST_CHECK_SHEET_2024_FORM_0310_2021</v>
      </c>
      <c r="H782" s="56" t="str">
        <f t="shared" si="84"/>
        <v>INTEREST_CHECK_SHEET_2024_FORM_0310_2021_haiku_want_to_try_old</v>
      </c>
      <c r="I782" s="134" t="str">
        <f t="shared" si="85"/>
        <v>俳句　してみたい</v>
      </c>
      <c r="J782" s="56" t="str">
        <f t="shared" si="86"/>
        <v>一致</v>
      </c>
      <c r="K782" s="56" t="str">
        <f>IF($F782="old", INDEX('外部インタフェース一覧(計算用)'!$B$5:$C$60, MATCH(summary!$B782, '外部インタフェース一覧(計算用)'!$C$5:$C$60, 0), 1), $B782)</f>
        <v>興味関心チェック情報</v>
      </c>
      <c r="L782" s="56">
        <f t="shared" si="90"/>
        <v>84</v>
      </c>
      <c r="M782" s="56" t="str">
        <f t="shared" si="87"/>
        <v>haiku_want_to_try</v>
      </c>
      <c r="N782" s="33" t="str">
        <f t="shared" si="88"/>
        <v>俳句　してみたい</v>
      </c>
      <c r="O782" s="33" t="str">
        <f t="shared" si="89"/>
        <v>俳句　してみたい</v>
      </c>
    </row>
    <row r="783" spans="1:15" hidden="1">
      <c r="A783" s="56">
        <v>781</v>
      </c>
      <c r="B783" s="56" t="s">
        <v>1468</v>
      </c>
      <c r="C783" s="56">
        <v>85</v>
      </c>
      <c r="D783" s="33" t="s">
        <v>1625</v>
      </c>
      <c r="E783" s="134" t="s">
        <v>1626</v>
      </c>
      <c r="F783" s="56" t="str">
        <f>VLOOKUP($B783, '外部インタフェース一覧(計算用)'!$C:$G, 2, FALSE)</f>
        <v>old</v>
      </c>
      <c r="G783" s="56" t="str">
        <f>VLOOKUP($B783, '外部インタフェース一覧(計算用)'!$C:$G, 5, FALSE)</f>
        <v>INTEREST_CHECK_SHEET_2024_FORM_0310_2021</v>
      </c>
      <c r="H783" s="56" t="str">
        <f t="shared" si="84"/>
        <v>INTEREST_CHECK_SHEET_2024_FORM_0310_2021_haiku_doing_old</v>
      </c>
      <c r="I783" s="134" t="str">
        <f t="shared" si="85"/>
        <v>俳句　している</v>
      </c>
      <c r="J783" s="56" t="str">
        <f t="shared" si="86"/>
        <v>一致</v>
      </c>
      <c r="K783" s="56" t="str">
        <f>IF($F783="old", INDEX('外部インタフェース一覧(計算用)'!$B$5:$C$60, MATCH(summary!$B783, '外部インタフェース一覧(計算用)'!$C$5:$C$60, 0), 1), $B783)</f>
        <v>興味関心チェック情報</v>
      </c>
      <c r="L783" s="56">
        <f t="shared" si="90"/>
        <v>85</v>
      </c>
      <c r="M783" s="56" t="str">
        <f t="shared" si="87"/>
        <v>haiku_doing</v>
      </c>
      <c r="N783" s="33" t="str">
        <f t="shared" si="88"/>
        <v>俳句　している</v>
      </c>
      <c r="O783" s="33" t="str">
        <f t="shared" si="89"/>
        <v>俳句　している</v>
      </c>
    </row>
    <row r="784" spans="1:15" hidden="1">
      <c r="A784" s="56">
        <v>782</v>
      </c>
      <c r="B784" s="56" t="s">
        <v>1468</v>
      </c>
      <c r="C784" s="56">
        <v>86</v>
      </c>
      <c r="D784" s="33" t="s">
        <v>1627</v>
      </c>
      <c r="E784" s="134" t="s">
        <v>1628</v>
      </c>
      <c r="F784" s="56" t="str">
        <f>VLOOKUP($B784, '外部インタフェース一覧(計算用)'!$C:$G, 2, FALSE)</f>
        <v>old</v>
      </c>
      <c r="G784" s="56" t="str">
        <f>VLOOKUP($B784, '外部インタフェース一覧(計算用)'!$C:$G, 5, FALSE)</f>
        <v>INTEREST_CHECK_SHEET_2024_FORM_0310_2021</v>
      </c>
      <c r="H784" s="56" t="str">
        <f t="shared" si="84"/>
        <v>INTEREST_CHECK_SHEET_2024_FORM_0310_2021_calligraphy_interested_old</v>
      </c>
      <c r="I784" s="134" t="str">
        <f t="shared" si="85"/>
        <v>書道・習字　興味がある</v>
      </c>
      <c r="J784" s="56" t="str">
        <f t="shared" si="86"/>
        <v>一致</v>
      </c>
      <c r="K784" s="56" t="str">
        <f>IF($F784="old", INDEX('外部インタフェース一覧(計算用)'!$B$5:$C$60, MATCH(summary!$B784, '外部インタフェース一覧(計算用)'!$C$5:$C$60, 0), 1), $B784)</f>
        <v>興味関心チェック情報</v>
      </c>
      <c r="L784" s="56">
        <f t="shared" si="90"/>
        <v>86</v>
      </c>
      <c r="M784" s="56" t="str">
        <f t="shared" si="87"/>
        <v>calligraphy_interested</v>
      </c>
      <c r="N784" s="33" t="str">
        <f t="shared" si="88"/>
        <v>書道・習字　興味がある</v>
      </c>
      <c r="O784" s="33" t="str">
        <f t="shared" si="89"/>
        <v>書道・習字　興味がある</v>
      </c>
    </row>
    <row r="785" spans="1:15" ht="37.5" hidden="1">
      <c r="A785" s="56">
        <v>783</v>
      </c>
      <c r="B785" s="56" t="s">
        <v>1468</v>
      </c>
      <c r="C785" s="56">
        <v>87</v>
      </c>
      <c r="D785" s="33" t="s">
        <v>1629</v>
      </c>
      <c r="E785" s="134" t="s">
        <v>1630</v>
      </c>
      <c r="F785" s="56" t="str">
        <f>VLOOKUP($B785, '外部インタフェース一覧(計算用)'!$C:$G, 2, FALSE)</f>
        <v>old</v>
      </c>
      <c r="G785" s="56" t="str">
        <f>VLOOKUP($B785, '外部インタフェース一覧(計算用)'!$C:$G, 5, FALSE)</f>
        <v>INTEREST_CHECK_SHEET_2024_FORM_0310_2021</v>
      </c>
      <c r="H785" s="56" t="str">
        <f t="shared" si="84"/>
        <v>INTEREST_CHECK_SHEET_2024_FORM_0310_2021_calligraphy_want_to_try_old</v>
      </c>
      <c r="I785" s="134" t="str">
        <f t="shared" si="85"/>
        <v>書道・習字　してみたい</v>
      </c>
      <c r="J785" s="56" t="str">
        <f t="shared" si="86"/>
        <v>一致</v>
      </c>
      <c r="K785" s="56" t="str">
        <f>IF($F785="old", INDEX('外部インタフェース一覧(計算用)'!$B$5:$C$60, MATCH(summary!$B785, '外部インタフェース一覧(計算用)'!$C$5:$C$60, 0), 1), $B785)</f>
        <v>興味関心チェック情報</v>
      </c>
      <c r="L785" s="56">
        <f t="shared" si="90"/>
        <v>87</v>
      </c>
      <c r="M785" s="56" t="str">
        <f t="shared" si="87"/>
        <v>calligraphy_want_to_try</v>
      </c>
      <c r="N785" s="33" t="str">
        <f t="shared" si="88"/>
        <v>書道・習字　してみたい</v>
      </c>
      <c r="O785" s="33" t="str">
        <f t="shared" si="89"/>
        <v>書道・習字　してみたい</v>
      </c>
    </row>
    <row r="786" spans="1:15" hidden="1">
      <c r="A786" s="56">
        <v>784</v>
      </c>
      <c r="B786" s="56" t="s">
        <v>1468</v>
      </c>
      <c r="C786" s="56">
        <v>88</v>
      </c>
      <c r="D786" s="33" t="s">
        <v>1631</v>
      </c>
      <c r="E786" s="134" t="s">
        <v>1632</v>
      </c>
      <c r="F786" s="56" t="str">
        <f>VLOOKUP($B786, '外部インタフェース一覧(計算用)'!$C:$G, 2, FALSE)</f>
        <v>old</v>
      </c>
      <c r="G786" s="56" t="str">
        <f>VLOOKUP($B786, '外部インタフェース一覧(計算用)'!$C:$G, 5, FALSE)</f>
        <v>INTEREST_CHECK_SHEET_2024_FORM_0310_2021</v>
      </c>
      <c r="H786" s="56" t="str">
        <f t="shared" si="84"/>
        <v>INTEREST_CHECK_SHEET_2024_FORM_0310_2021_calligraphy_doing_old</v>
      </c>
      <c r="I786" s="134" t="str">
        <f t="shared" si="85"/>
        <v>書道・習字　している</v>
      </c>
      <c r="J786" s="56" t="str">
        <f t="shared" si="86"/>
        <v>一致</v>
      </c>
      <c r="K786" s="56" t="str">
        <f>IF($F786="old", INDEX('外部インタフェース一覧(計算用)'!$B$5:$C$60, MATCH(summary!$B786, '外部インタフェース一覧(計算用)'!$C$5:$C$60, 0), 1), $B786)</f>
        <v>興味関心チェック情報</v>
      </c>
      <c r="L786" s="56">
        <f t="shared" si="90"/>
        <v>88</v>
      </c>
      <c r="M786" s="56" t="str">
        <f t="shared" si="87"/>
        <v>calligraphy_doing</v>
      </c>
      <c r="N786" s="33" t="str">
        <f t="shared" si="88"/>
        <v>書道・習字　している</v>
      </c>
      <c r="O786" s="33" t="str">
        <f t="shared" si="89"/>
        <v>書道・習字　している</v>
      </c>
    </row>
    <row r="787" spans="1:15" hidden="1">
      <c r="A787" s="56">
        <v>785</v>
      </c>
      <c r="B787" s="56" t="s">
        <v>1468</v>
      </c>
      <c r="C787" s="56">
        <v>89</v>
      </c>
      <c r="D787" s="33" t="s">
        <v>1633</v>
      </c>
      <c r="E787" s="134" t="s">
        <v>1634</v>
      </c>
      <c r="F787" s="56" t="str">
        <f>VLOOKUP($B787, '外部インタフェース一覧(計算用)'!$C:$G, 2, FALSE)</f>
        <v>old</v>
      </c>
      <c r="G787" s="56" t="str">
        <f>VLOOKUP($B787, '外部インタフェース一覧(計算用)'!$C:$G, 5, FALSE)</f>
        <v>INTEREST_CHECK_SHEET_2024_FORM_0310_2021</v>
      </c>
      <c r="H787" s="56" t="str">
        <f t="shared" si="84"/>
        <v>INTEREST_CHECK_SHEET_2024_FORM_0310_2021_drawing_interested_old</v>
      </c>
      <c r="I787" s="134" t="str">
        <f t="shared" si="85"/>
        <v>絵を描く・絵手紙　興味がある</v>
      </c>
      <c r="J787" s="56" t="str">
        <f t="shared" si="86"/>
        <v>一致</v>
      </c>
      <c r="K787" s="56" t="str">
        <f>IF($F787="old", INDEX('外部インタフェース一覧(計算用)'!$B$5:$C$60, MATCH(summary!$B787, '外部インタフェース一覧(計算用)'!$C$5:$C$60, 0), 1), $B787)</f>
        <v>興味関心チェック情報</v>
      </c>
      <c r="L787" s="56">
        <f t="shared" si="90"/>
        <v>89</v>
      </c>
      <c r="M787" s="56" t="str">
        <f t="shared" si="87"/>
        <v>drawing_interested</v>
      </c>
      <c r="N787" s="33" t="str">
        <f t="shared" si="88"/>
        <v>絵を描く・絵手紙　興味がある</v>
      </c>
      <c r="O787" s="33" t="str">
        <f t="shared" si="89"/>
        <v>絵を描く・絵手紙　興味がある</v>
      </c>
    </row>
    <row r="788" spans="1:15" hidden="1">
      <c r="A788" s="56">
        <v>786</v>
      </c>
      <c r="B788" s="56" t="s">
        <v>1468</v>
      </c>
      <c r="C788" s="56">
        <v>90</v>
      </c>
      <c r="D788" s="33" t="s">
        <v>1635</v>
      </c>
      <c r="E788" s="134" t="s">
        <v>1636</v>
      </c>
      <c r="F788" s="56" t="str">
        <f>VLOOKUP($B788, '外部インタフェース一覧(計算用)'!$C:$G, 2, FALSE)</f>
        <v>old</v>
      </c>
      <c r="G788" s="56" t="str">
        <f>VLOOKUP($B788, '外部インタフェース一覧(計算用)'!$C:$G, 5, FALSE)</f>
        <v>INTEREST_CHECK_SHEET_2024_FORM_0310_2021</v>
      </c>
      <c r="H788" s="56" t="str">
        <f t="shared" si="84"/>
        <v>INTEREST_CHECK_SHEET_2024_FORM_0310_2021_drawing_want_to_try_old</v>
      </c>
      <c r="I788" s="134" t="str">
        <f t="shared" si="85"/>
        <v>絵を描く・絵手紙　してみたい</v>
      </c>
      <c r="J788" s="56" t="str">
        <f t="shared" si="86"/>
        <v>一致</v>
      </c>
      <c r="K788" s="56" t="str">
        <f>IF($F788="old", INDEX('外部インタフェース一覧(計算用)'!$B$5:$C$60, MATCH(summary!$B788, '外部インタフェース一覧(計算用)'!$C$5:$C$60, 0), 1), $B788)</f>
        <v>興味関心チェック情報</v>
      </c>
      <c r="L788" s="56">
        <f t="shared" si="90"/>
        <v>90</v>
      </c>
      <c r="M788" s="56" t="str">
        <f t="shared" si="87"/>
        <v>drawing_want_to_try</v>
      </c>
      <c r="N788" s="33" t="str">
        <f t="shared" si="88"/>
        <v>絵を描く・絵手紙　してみたい</v>
      </c>
      <c r="O788" s="33" t="str">
        <f t="shared" si="89"/>
        <v>絵を描く・絵手紙　してみたい</v>
      </c>
    </row>
    <row r="789" spans="1:15" hidden="1">
      <c r="A789" s="56">
        <v>787</v>
      </c>
      <c r="B789" s="56" t="s">
        <v>1468</v>
      </c>
      <c r="C789" s="56">
        <v>91</v>
      </c>
      <c r="D789" s="33" t="s">
        <v>1637</v>
      </c>
      <c r="E789" s="134" t="s">
        <v>1638</v>
      </c>
      <c r="F789" s="56" t="str">
        <f>VLOOKUP($B789, '外部インタフェース一覧(計算用)'!$C:$G, 2, FALSE)</f>
        <v>old</v>
      </c>
      <c r="G789" s="56" t="str">
        <f>VLOOKUP($B789, '外部インタフェース一覧(計算用)'!$C:$G, 5, FALSE)</f>
        <v>INTEREST_CHECK_SHEET_2024_FORM_0310_2021</v>
      </c>
      <c r="H789" s="56" t="str">
        <f t="shared" si="84"/>
        <v>INTEREST_CHECK_SHEET_2024_FORM_0310_2021_drawing_doing_old</v>
      </c>
      <c r="I789" s="134" t="str">
        <f t="shared" si="85"/>
        <v>絵を描く・絵手紙　している</v>
      </c>
      <c r="J789" s="56" t="str">
        <f t="shared" si="86"/>
        <v>一致</v>
      </c>
      <c r="K789" s="56" t="str">
        <f>IF($F789="old", INDEX('外部インタフェース一覧(計算用)'!$B$5:$C$60, MATCH(summary!$B789, '外部インタフェース一覧(計算用)'!$C$5:$C$60, 0), 1), $B789)</f>
        <v>興味関心チェック情報</v>
      </c>
      <c r="L789" s="56">
        <f t="shared" si="90"/>
        <v>91</v>
      </c>
      <c r="M789" s="56" t="str">
        <f t="shared" si="87"/>
        <v>drawing_doing</v>
      </c>
      <c r="N789" s="33" t="str">
        <f t="shared" si="88"/>
        <v>絵を描く・絵手紙　している</v>
      </c>
      <c r="O789" s="33" t="str">
        <f t="shared" si="89"/>
        <v>絵を描く・絵手紙　している</v>
      </c>
    </row>
    <row r="790" spans="1:15" hidden="1">
      <c r="A790" s="56">
        <v>788</v>
      </c>
      <c r="B790" s="56" t="s">
        <v>1468</v>
      </c>
      <c r="C790" s="56">
        <v>92</v>
      </c>
      <c r="D790" s="33" t="s">
        <v>1639</v>
      </c>
      <c r="E790" s="134" t="s">
        <v>1640</v>
      </c>
      <c r="F790" s="56" t="str">
        <f>VLOOKUP($B790, '外部インタフェース一覧(計算用)'!$C:$G, 2, FALSE)</f>
        <v>old</v>
      </c>
      <c r="G790" s="56" t="str">
        <f>VLOOKUP($B790, '外部インタフェース一覧(計算用)'!$C:$G, 5, FALSE)</f>
        <v>INTEREST_CHECK_SHEET_2024_FORM_0310_2021</v>
      </c>
      <c r="H790" s="56" t="str">
        <f t="shared" si="84"/>
        <v>INTEREST_CHECK_SHEET_2024_FORM_0310_2021_pc_interested_old</v>
      </c>
      <c r="I790" s="134" t="str">
        <f t="shared" si="85"/>
        <v>パソコン・ワープロ　興味がある</v>
      </c>
      <c r="J790" s="56" t="str">
        <f t="shared" si="86"/>
        <v>一致</v>
      </c>
      <c r="K790" s="56" t="str">
        <f>IF($F790="old", INDEX('外部インタフェース一覧(計算用)'!$B$5:$C$60, MATCH(summary!$B790, '外部インタフェース一覧(計算用)'!$C$5:$C$60, 0), 1), $B790)</f>
        <v>興味関心チェック情報</v>
      </c>
      <c r="L790" s="56">
        <f t="shared" si="90"/>
        <v>92</v>
      </c>
      <c r="M790" s="56" t="str">
        <f t="shared" si="87"/>
        <v>pc_interested</v>
      </c>
      <c r="N790" s="33" t="str">
        <f t="shared" si="88"/>
        <v>パソコン・ワープロ　興味がある</v>
      </c>
      <c r="O790" s="33" t="str">
        <f t="shared" si="89"/>
        <v>パソコン・ワープロ　興味がある</v>
      </c>
    </row>
    <row r="791" spans="1:15" hidden="1">
      <c r="A791" s="56">
        <v>789</v>
      </c>
      <c r="B791" s="56" t="s">
        <v>1468</v>
      </c>
      <c r="C791" s="56">
        <v>93</v>
      </c>
      <c r="D791" s="33" t="s">
        <v>1641</v>
      </c>
      <c r="E791" s="134" t="s">
        <v>1642</v>
      </c>
      <c r="F791" s="56" t="str">
        <f>VLOOKUP($B791, '外部インタフェース一覧(計算用)'!$C:$G, 2, FALSE)</f>
        <v>old</v>
      </c>
      <c r="G791" s="56" t="str">
        <f>VLOOKUP($B791, '外部インタフェース一覧(計算用)'!$C:$G, 5, FALSE)</f>
        <v>INTEREST_CHECK_SHEET_2024_FORM_0310_2021</v>
      </c>
      <c r="H791" s="56" t="str">
        <f t="shared" si="84"/>
        <v>INTEREST_CHECK_SHEET_2024_FORM_0310_2021_pc_want_to_try_old</v>
      </c>
      <c r="I791" s="134" t="str">
        <f t="shared" si="85"/>
        <v>パソコン・ワープロ　してみたい</v>
      </c>
      <c r="J791" s="56" t="str">
        <f t="shared" si="86"/>
        <v>一致</v>
      </c>
      <c r="K791" s="56" t="str">
        <f>IF($F791="old", INDEX('外部インタフェース一覧(計算用)'!$B$5:$C$60, MATCH(summary!$B791, '外部インタフェース一覧(計算用)'!$C$5:$C$60, 0), 1), $B791)</f>
        <v>興味関心チェック情報</v>
      </c>
      <c r="L791" s="56">
        <f t="shared" si="90"/>
        <v>93</v>
      </c>
      <c r="M791" s="56" t="str">
        <f t="shared" si="87"/>
        <v>pc_want_to_try</v>
      </c>
      <c r="N791" s="33" t="str">
        <f t="shared" si="88"/>
        <v>パソコン・ワープロ　してみたい</v>
      </c>
      <c r="O791" s="33" t="str">
        <f t="shared" si="89"/>
        <v>パソコン・ワープロ　してみたい</v>
      </c>
    </row>
    <row r="792" spans="1:15" hidden="1">
      <c r="A792" s="56">
        <v>790</v>
      </c>
      <c r="B792" s="56" t="s">
        <v>1468</v>
      </c>
      <c r="C792" s="56">
        <v>94</v>
      </c>
      <c r="D792" s="33" t="s">
        <v>1643</v>
      </c>
      <c r="E792" s="134" t="s">
        <v>1644</v>
      </c>
      <c r="F792" s="56" t="str">
        <f>VLOOKUP($B792, '外部インタフェース一覧(計算用)'!$C:$G, 2, FALSE)</f>
        <v>old</v>
      </c>
      <c r="G792" s="56" t="str">
        <f>VLOOKUP($B792, '外部インタフェース一覧(計算用)'!$C:$G, 5, FALSE)</f>
        <v>INTEREST_CHECK_SHEET_2024_FORM_0310_2021</v>
      </c>
      <c r="H792" s="56" t="str">
        <f t="shared" si="84"/>
        <v>INTEREST_CHECK_SHEET_2024_FORM_0310_2021_pc_doing_old</v>
      </c>
      <c r="I792" s="134" t="str">
        <f t="shared" si="85"/>
        <v>パソコン・ワープロ　している</v>
      </c>
      <c r="J792" s="56" t="str">
        <f t="shared" si="86"/>
        <v>一致</v>
      </c>
      <c r="K792" s="56" t="str">
        <f>IF($F792="old", INDEX('外部インタフェース一覧(計算用)'!$B$5:$C$60, MATCH(summary!$B792, '外部インタフェース一覧(計算用)'!$C$5:$C$60, 0), 1), $B792)</f>
        <v>興味関心チェック情報</v>
      </c>
      <c r="L792" s="56">
        <f t="shared" si="90"/>
        <v>94</v>
      </c>
      <c r="M792" s="56" t="str">
        <f t="shared" si="87"/>
        <v>pc_doing</v>
      </c>
      <c r="N792" s="33" t="str">
        <f t="shared" si="88"/>
        <v>パソコン・ワープロ　している</v>
      </c>
      <c r="O792" s="33" t="str">
        <f t="shared" si="89"/>
        <v>パソコン・ワープロ　している</v>
      </c>
    </row>
    <row r="793" spans="1:15" hidden="1">
      <c r="A793" s="56">
        <v>791</v>
      </c>
      <c r="B793" s="56" t="s">
        <v>1468</v>
      </c>
      <c r="C793" s="56">
        <v>95</v>
      </c>
      <c r="D793" s="33" t="s">
        <v>1645</v>
      </c>
      <c r="E793" s="134" t="s">
        <v>1646</v>
      </c>
      <c r="F793" s="56" t="str">
        <f>VLOOKUP($B793, '外部インタフェース一覧(計算用)'!$C:$G, 2, FALSE)</f>
        <v>old</v>
      </c>
      <c r="G793" s="56" t="str">
        <f>VLOOKUP($B793, '外部インタフェース一覧(計算用)'!$C:$G, 5, FALSE)</f>
        <v>INTEREST_CHECK_SHEET_2024_FORM_0310_2021</v>
      </c>
      <c r="H793" s="56" t="str">
        <f t="shared" si="84"/>
        <v>INTEREST_CHECK_SHEET_2024_FORM_0310_2021_picture_interested_old</v>
      </c>
      <c r="I793" s="134" t="str">
        <f t="shared" si="85"/>
        <v>写真　興味がある</v>
      </c>
      <c r="J793" s="56" t="str">
        <f t="shared" si="86"/>
        <v>一致</v>
      </c>
      <c r="K793" s="56" t="str">
        <f>IF($F793="old", INDEX('外部インタフェース一覧(計算用)'!$B$5:$C$60, MATCH(summary!$B793, '外部インタフェース一覧(計算用)'!$C$5:$C$60, 0), 1), $B793)</f>
        <v>興味関心チェック情報</v>
      </c>
      <c r="L793" s="56">
        <f t="shared" si="90"/>
        <v>95</v>
      </c>
      <c r="M793" s="56" t="str">
        <f t="shared" si="87"/>
        <v>picture_interested</v>
      </c>
      <c r="N793" s="33" t="str">
        <f t="shared" si="88"/>
        <v>写真　興味がある</v>
      </c>
      <c r="O793" s="33" t="str">
        <f t="shared" si="89"/>
        <v>写真　興味がある</v>
      </c>
    </row>
    <row r="794" spans="1:15" hidden="1">
      <c r="A794" s="56">
        <v>792</v>
      </c>
      <c r="B794" s="56" t="s">
        <v>1468</v>
      </c>
      <c r="C794" s="56">
        <v>96</v>
      </c>
      <c r="D794" s="33" t="s">
        <v>1647</v>
      </c>
      <c r="E794" s="134" t="s">
        <v>1648</v>
      </c>
      <c r="F794" s="56" t="str">
        <f>VLOOKUP($B794, '外部インタフェース一覧(計算用)'!$C:$G, 2, FALSE)</f>
        <v>old</v>
      </c>
      <c r="G794" s="56" t="str">
        <f>VLOOKUP($B794, '外部インタフェース一覧(計算用)'!$C:$G, 5, FALSE)</f>
        <v>INTEREST_CHECK_SHEET_2024_FORM_0310_2021</v>
      </c>
      <c r="H794" s="56" t="str">
        <f t="shared" si="84"/>
        <v>INTEREST_CHECK_SHEET_2024_FORM_0310_2021_picture_want_to_try_old</v>
      </c>
      <c r="I794" s="134" t="str">
        <f t="shared" si="85"/>
        <v>写真　してみたい</v>
      </c>
      <c r="J794" s="56" t="str">
        <f t="shared" si="86"/>
        <v>一致</v>
      </c>
      <c r="K794" s="56" t="str">
        <f>IF($F794="old", INDEX('外部インタフェース一覧(計算用)'!$B$5:$C$60, MATCH(summary!$B794, '外部インタフェース一覧(計算用)'!$C$5:$C$60, 0), 1), $B794)</f>
        <v>興味関心チェック情報</v>
      </c>
      <c r="L794" s="56">
        <f t="shared" si="90"/>
        <v>96</v>
      </c>
      <c r="M794" s="56" t="str">
        <f t="shared" si="87"/>
        <v>picture_want_to_try</v>
      </c>
      <c r="N794" s="33" t="str">
        <f t="shared" si="88"/>
        <v>写真　してみたい</v>
      </c>
      <c r="O794" s="33" t="str">
        <f t="shared" si="89"/>
        <v>写真　してみたい</v>
      </c>
    </row>
    <row r="795" spans="1:15" hidden="1">
      <c r="A795" s="56">
        <v>793</v>
      </c>
      <c r="B795" s="56" t="s">
        <v>1468</v>
      </c>
      <c r="C795" s="56">
        <v>97</v>
      </c>
      <c r="D795" s="33" t="s">
        <v>1649</v>
      </c>
      <c r="E795" s="134" t="s">
        <v>1650</v>
      </c>
      <c r="F795" s="56" t="str">
        <f>VLOOKUP($B795, '外部インタフェース一覧(計算用)'!$C:$G, 2, FALSE)</f>
        <v>old</v>
      </c>
      <c r="G795" s="56" t="str">
        <f>VLOOKUP($B795, '外部インタフェース一覧(計算用)'!$C:$G, 5, FALSE)</f>
        <v>INTEREST_CHECK_SHEET_2024_FORM_0310_2021</v>
      </c>
      <c r="H795" s="56" t="str">
        <f t="shared" si="84"/>
        <v>INTEREST_CHECK_SHEET_2024_FORM_0310_2021_picture_doing_old</v>
      </c>
      <c r="I795" s="134" t="str">
        <f t="shared" si="85"/>
        <v>写真　している</v>
      </c>
      <c r="J795" s="56" t="str">
        <f t="shared" si="86"/>
        <v>一致</v>
      </c>
      <c r="K795" s="56" t="str">
        <f>IF($F795="old", INDEX('外部インタフェース一覧(計算用)'!$B$5:$C$60, MATCH(summary!$B795, '外部インタフェース一覧(計算用)'!$C$5:$C$60, 0), 1), $B795)</f>
        <v>興味関心チェック情報</v>
      </c>
      <c r="L795" s="56">
        <f t="shared" si="90"/>
        <v>97</v>
      </c>
      <c r="M795" s="56" t="str">
        <f t="shared" si="87"/>
        <v>picture_doing</v>
      </c>
      <c r="N795" s="33" t="str">
        <f t="shared" si="88"/>
        <v>写真　している</v>
      </c>
      <c r="O795" s="33" t="str">
        <f t="shared" si="89"/>
        <v>写真　している</v>
      </c>
    </row>
    <row r="796" spans="1:15" hidden="1">
      <c r="A796" s="56">
        <v>794</v>
      </c>
      <c r="B796" s="56" t="s">
        <v>1468</v>
      </c>
      <c r="C796" s="56">
        <v>98</v>
      </c>
      <c r="D796" s="33" t="s">
        <v>1651</v>
      </c>
      <c r="E796" s="134" t="s">
        <v>1652</v>
      </c>
      <c r="F796" s="56" t="str">
        <f>VLOOKUP($B796, '外部インタフェース一覧(計算用)'!$C:$G, 2, FALSE)</f>
        <v>old</v>
      </c>
      <c r="G796" s="56" t="str">
        <f>VLOOKUP($B796, '外部インタフェース一覧(計算用)'!$C:$G, 5, FALSE)</f>
        <v>INTEREST_CHECK_SHEET_2024_FORM_0310_2021</v>
      </c>
      <c r="H796" s="56" t="str">
        <f t="shared" si="84"/>
        <v>INTEREST_CHECK_SHEET_2024_FORM_0310_2021_movie_interested_old</v>
      </c>
      <c r="I796" s="134" t="str">
        <f t="shared" si="85"/>
        <v>映画・観劇・演奏会　興味がある</v>
      </c>
      <c r="J796" s="56" t="str">
        <f t="shared" si="86"/>
        <v>一致</v>
      </c>
      <c r="K796" s="56" t="str">
        <f>IF($F796="old", INDEX('外部インタフェース一覧(計算用)'!$B$5:$C$60, MATCH(summary!$B796, '外部インタフェース一覧(計算用)'!$C$5:$C$60, 0), 1), $B796)</f>
        <v>興味関心チェック情報</v>
      </c>
      <c r="L796" s="56">
        <f t="shared" si="90"/>
        <v>98</v>
      </c>
      <c r="M796" s="56" t="str">
        <f t="shared" si="87"/>
        <v>movie_interested</v>
      </c>
      <c r="N796" s="33" t="str">
        <f t="shared" si="88"/>
        <v>映画・観劇・演奏会　興味がある</v>
      </c>
      <c r="O796" s="33" t="str">
        <f t="shared" si="89"/>
        <v>映画・観劇・演奏会　興味がある</v>
      </c>
    </row>
    <row r="797" spans="1:15" hidden="1">
      <c r="A797" s="56">
        <v>795</v>
      </c>
      <c r="B797" s="56" t="s">
        <v>1468</v>
      </c>
      <c r="C797" s="56">
        <v>99</v>
      </c>
      <c r="D797" s="33" t="s">
        <v>1653</v>
      </c>
      <c r="E797" s="134" t="s">
        <v>1654</v>
      </c>
      <c r="F797" s="56" t="str">
        <f>VLOOKUP($B797, '外部インタフェース一覧(計算用)'!$C:$G, 2, FALSE)</f>
        <v>old</v>
      </c>
      <c r="G797" s="56" t="str">
        <f>VLOOKUP($B797, '外部インタフェース一覧(計算用)'!$C:$G, 5, FALSE)</f>
        <v>INTEREST_CHECK_SHEET_2024_FORM_0310_2021</v>
      </c>
      <c r="H797" s="56" t="str">
        <f t="shared" si="84"/>
        <v>INTEREST_CHECK_SHEET_2024_FORM_0310_2021_movie_want_to_try_old</v>
      </c>
      <c r="I797" s="134" t="str">
        <f t="shared" si="85"/>
        <v>映画・観劇・演奏会　してみたい</v>
      </c>
      <c r="J797" s="56" t="str">
        <f t="shared" si="86"/>
        <v>一致</v>
      </c>
      <c r="K797" s="56" t="str">
        <f>IF($F797="old", INDEX('外部インタフェース一覧(計算用)'!$B$5:$C$60, MATCH(summary!$B797, '外部インタフェース一覧(計算用)'!$C$5:$C$60, 0), 1), $B797)</f>
        <v>興味関心チェック情報</v>
      </c>
      <c r="L797" s="56">
        <f t="shared" si="90"/>
        <v>99</v>
      </c>
      <c r="M797" s="56" t="str">
        <f t="shared" si="87"/>
        <v>movie_want_to_try</v>
      </c>
      <c r="N797" s="33" t="str">
        <f t="shared" si="88"/>
        <v>映画・観劇・演奏会　してみたい</v>
      </c>
      <c r="O797" s="33" t="str">
        <f t="shared" si="89"/>
        <v>映画・観劇・演奏会　してみたい</v>
      </c>
    </row>
    <row r="798" spans="1:15" hidden="1">
      <c r="A798" s="56">
        <v>796</v>
      </c>
      <c r="B798" s="56" t="s">
        <v>1468</v>
      </c>
      <c r="C798" s="56">
        <v>100</v>
      </c>
      <c r="D798" s="33" t="s">
        <v>1655</v>
      </c>
      <c r="E798" s="134" t="s">
        <v>1656</v>
      </c>
      <c r="F798" s="56" t="str">
        <f>VLOOKUP($B798, '外部インタフェース一覧(計算用)'!$C:$G, 2, FALSE)</f>
        <v>old</v>
      </c>
      <c r="G798" s="56" t="str">
        <f>VLOOKUP($B798, '外部インタフェース一覧(計算用)'!$C:$G, 5, FALSE)</f>
        <v>INTEREST_CHECK_SHEET_2024_FORM_0310_2021</v>
      </c>
      <c r="H798" s="56" t="str">
        <f t="shared" si="84"/>
        <v>INTEREST_CHECK_SHEET_2024_FORM_0310_2021_movie_doing_old</v>
      </c>
      <c r="I798" s="134" t="str">
        <f t="shared" si="85"/>
        <v>映画・観劇・演奏会　している</v>
      </c>
      <c r="J798" s="56" t="str">
        <f t="shared" si="86"/>
        <v>一致</v>
      </c>
      <c r="K798" s="56" t="str">
        <f>IF($F798="old", INDEX('外部インタフェース一覧(計算用)'!$B$5:$C$60, MATCH(summary!$B798, '外部インタフェース一覧(計算用)'!$C$5:$C$60, 0), 1), $B798)</f>
        <v>興味関心チェック情報</v>
      </c>
      <c r="L798" s="56">
        <f t="shared" si="90"/>
        <v>100</v>
      </c>
      <c r="M798" s="56" t="str">
        <f t="shared" si="87"/>
        <v>movie_doing</v>
      </c>
      <c r="N798" s="33" t="str">
        <f t="shared" si="88"/>
        <v>映画・観劇・演奏会　している</v>
      </c>
      <c r="O798" s="33" t="str">
        <f t="shared" si="89"/>
        <v>映画・観劇・演奏会　している</v>
      </c>
    </row>
    <row r="799" spans="1:15" hidden="1">
      <c r="A799" s="56">
        <v>797</v>
      </c>
      <c r="B799" s="56" t="s">
        <v>1468</v>
      </c>
      <c r="C799" s="56">
        <v>101</v>
      </c>
      <c r="D799" s="33" t="s">
        <v>1657</v>
      </c>
      <c r="E799" s="134" t="s">
        <v>1658</v>
      </c>
      <c r="F799" s="56" t="str">
        <f>VLOOKUP($B799, '外部インタフェース一覧(計算用)'!$C:$G, 2, FALSE)</f>
        <v>old</v>
      </c>
      <c r="G799" s="56" t="str">
        <f>VLOOKUP($B799, '外部インタフェース一覧(計算用)'!$C:$G, 5, FALSE)</f>
        <v>INTEREST_CHECK_SHEET_2024_FORM_0310_2021</v>
      </c>
      <c r="H799" s="56" t="str">
        <f t="shared" si="84"/>
        <v>INTEREST_CHECK_SHEET_2024_FORM_0310_2021_tea_flower_interested_old</v>
      </c>
      <c r="I799" s="134" t="str">
        <f t="shared" si="85"/>
        <v>お茶・お花　興味がある</v>
      </c>
      <c r="J799" s="56" t="str">
        <f t="shared" si="86"/>
        <v>一致</v>
      </c>
      <c r="K799" s="56" t="str">
        <f>IF($F799="old", INDEX('外部インタフェース一覧(計算用)'!$B$5:$C$60, MATCH(summary!$B799, '外部インタフェース一覧(計算用)'!$C$5:$C$60, 0), 1), $B799)</f>
        <v>興味関心チェック情報</v>
      </c>
      <c r="L799" s="56">
        <f t="shared" si="90"/>
        <v>101</v>
      </c>
      <c r="M799" s="56" t="str">
        <f t="shared" si="87"/>
        <v>tea_flower_interested</v>
      </c>
      <c r="N799" s="33" t="str">
        <f t="shared" si="88"/>
        <v>お茶・お花　興味がある</v>
      </c>
      <c r="O799" s="33" t="str">
        <f t="shared" si="89"/>
        <v>お茶・お花　興味がある</v>
      </c>
    </row>
    <row r="800" spans="1:15" ht="37.5" hidden="1">
      <c r="A800" s="56">
        <v>798</v>
      </c>
      <c r="B800" s="56" t="s">
        <v>1468</v>
      </c>
      <c r="C800" s="56">
        <v>102</v>
      </c>
      <c r="D800" s="33" t="s">
        <v>1659</v>
      </c>
      <c r="E800" s="134" t="s">
        <v>1660</v>
      </c>
      <c r="F800" s="56" t="str">
        <f>VLOOKUP($B800, '外部インタフェース一覧(計算用)'!$C:$G, 2, FALSE)</f>
        <v>old</v>
      </c>
      <c r="G800" s="56" t="str">
        <f>VLOOKUP($B800, '外部インタフェース一覧(計算用)'!$C:$G, 5, FALSE)</f>
        <v>INTEREST_CHECK_SHEET_2024_FORM_0310_2021</v>
      </c>
      <c r="H800" s="56" t="str">
        <f t="shared" si="84"/>
        <v>INTEREST_CHECK_SHEET_2024_FORM_0310_2021_tea_flower_want_to_try_old</v>
      </c>
      <c r="I800" s="134" t="str">
        <f t="shared" si="85"/>
        <v>お茶・お花　してみたい</v>
      </c>
      <c r="J800" s="56" t="str">
        <f t="shared" si="86"/>
        <v>一致</v>
      </c>
      <c r="K800" s="56" t="str">
        <f>IF($F800="old", INDEX('外部インタフェース一覧(計算用)'!$B$5:$C$60, MATCH(summary!$B800, '外部インタフェース一覧(計算用)'!$C$5:$C$60, 0), 1), $B800)</f>
        <v>興味関心チェック情報</v>
      </c>
      <c r="L800" s="56">
        <f t="shared" si="90"/>
        <v>102</v>
      </c>
      <c r="M800" s="56" t="str">
        <f t="shared" si="87"/>
        <v>tea_flower_want_to_try</v>
      </c>
      <c r="N800" s="33" t="str">
        <f t="shared" si="88"/>
        <v>お茶・お花　してみたい</v>
      </c>
      <c r="O800" s="33" t="str">
        <f t="shared" si="89"/>
        <v>お茶・お花　してみたい</v>
      </c>
    </row>
    <row r="801" spans="1:15" hidden="1">
      <c r="A801" s="56">
        <v>799</v>
      </c>
      <c r="B801" s="56" t="s">
        <v>1468</v>
      </c>
      <c r="C801" s="56">
        <v>103</v>
      </c>
      <c r="D801" s="33" t="s">
        <v>1661</v>
      </c>
      <c r="E801" s="134" t="s">
        <v>1662</v>
      </c>
      <c r="F801" s="56" t="str">
        <f>VLOOKUP($B801, '外部インタフェース一覧(計算用)'!$C:$G, 2, FALSE)</f>
        <v>old</v>
      </c>
      <c r="G801" s="56" t="str">
        <f>VLOOKUP($B801, '外部インタフェース一覧(計算用)'!$C:$G, 5, FALSE)</f>
        <v>INTEREST_CHECK_SHEET_2024_FORM_0310_2021</v>
      </c>
      <c r="H801" s="56" t="str">
        <f t="shared" si="84"/>
        <v>INTEREST_CHECK_SHEET_2024_FORM_0310_2021_tea_flower_doing_old</v>
      </c>
      <c r="I801" s="134" t="str">
        <f t="shared" si="85"/>
        <v>お茶・お花　している</v>
      </c>
      <c r="J801" s="56" t="str">
        <f t="shared" si="86"/>
        <v>一致</v>
      </c>
      <c r="K801" s="56" t="str">
        <f>IF($F801="old", INDEX('外部インタフェース一覧(計算用)'!$B$5:$C$60, MATCH(summary!$B801, '外部インタフェース一覧(計算用)'!$C$5:$C$60, 0), 1), $B801)</f>
        <v>興味関心チェック情報</v>
      </c>
      <c r="L801" s="56">
        <f t="shared" si="90"/>
        <v>103</v>
      </c>
      <c r="M801" s="56" t="str">
        <f t="shared" si="87"/>
        <v>tea_flower_doing</v>
      </c>
      <c r="N801" s="33" t="str">
        <f t="shared" si="88"/>
        <v>お茶・お花　している</v>
      </c>
      <c r="O801" s="33" t="str">
        <f t="shared" si="89"/>
        <v>お茶・お花　している</v>
      </c>
    </row>
    <row r="802" spans="1:15" hidden="1">
      <c r="A802" s="56">
        <v>800</v>
      </c>
      <c r="B802" s="56" t="s">
        <v>1468</v>
      </c>
      <c r="C802" s="56">
        <v>104</v>
      </c>
      <c r="D802" s="33" t="s">
        <v>1663</v>
      </c>
      <c r="E802" s="134" t="s">
        <v>1664</v>
      </c>
      <c r="F802" s="56" t="str">
        <f>VLOOKUP($B802, '外部インタフェース一覧(計算用)'!$C:$G, 2, FALSE)</f>
        <v>old</v>
      </c>
      <c r="G802" s="56" t="str">
        <f>VLOOKUP($B802, '外部インタフェース一覧(計算用)'!$C:$G, 5, FALSE)</f>
        <v>INTEREST_CHECK_SHEET_2024_FORM_0310_2021</v>
      </c>
      <c r="H802" s="56" t="str">
        <f t="shared" si="84"/>
        <v>INTEREST_CHECK_SHEET_2024_FORM_0310_2021_singing_interested_old</v>
      </c>
      <c r="I802" s="134" t="str">
        <f t="shared" si="85"/>
        <v>歌を歌う・カラオケ　興味がある</v>
      </c>
      <c r="J802" s="56" t="str">
        <f t="shared" si="86"/>
        <v>一致</v>
      </c>
      <c r="K802" s="56" t="str">
        <f>IF($F802="old", INDEX('外部インタフェース一覧(計算用)'!$B$5:$C$60, MATCH(summary!$B802, '外部インタフェース一覧(計算用)'!$C$5:$C$60, 0), 1), $B802)</f>
        <v>興味関心チェック情報</v>
      </c>
      <c r="L802" s="56">
        <f t="shared" si="90"/>
        <v>104</v>
      </c>
      <c r="M802" s="56" t="str">
        <f t="shared" si="87"/>
        <v>singing_interested</v>
      </c>
      <c r="N802" s="33" t="str">
        <f t="shared" si="88"/>
        <v>歌を歌う・カラオケ　興味がある</v>
      </c>
      <c r="O802" s="33" t="str">
        <f t="shared" si="89"/>
        <v>歌を歌う・カラオケ　興味がある</v>
      </c>
    </row>
    <row r="803" spans="1:15" hidden="1">
      <c r="A803" s="56">
        <v>801</v>
      </c>
      <c r="B803" s="56" t="s">
        <v>1468</v>
      </c>
      <c r="C803" s="56">
        <v>105</v>
      </c>
      <c r="D803" s="33" t="s">
        <v>1665</v>
      </c>
      <c r="E803" s="134" t="s">
        <v>1666</v>
      </c>
      <c r="F803" s="56" t="str">
        <f>VLOOKUP($B803, '外部インタフェース一覧(計算用)'!$C:$G, 2, FALSE)</f>
        <v>old</v>
      </c>
      <c r="G803" s="56" t="str">
        <f>VLOOKUP($B803, '外部インタフェース一覧(計算用)'!$C:$G, 5, FALSE)</f>
        <v>INTEREST_CHECK_SHEET_2024_FORM_0310_2021</v>
      </c>
      <c r="H803" s="56" t="str">
        <f t="shared" si="84"/>
        <v>INTEREST_CHECK_SHEET_2024_FORM_0310_2021_singing_want_to_try_old</v>
      </c>
      <c r="I803" s="134" t="str">
        <f t="shared" si="85"/>
        <v>歌を歌う・カラオケ　してみたい</v>
      </c>
      <c r="J803" s="56" t="str">
        <f t="shared" si="86"/>
        <v>一致</v>
      </c>
      <c r="K803" s="56" t="str">
        <f>IF($F803="old", INDEX('外部インタフェース一覧(計算用)'!$B$5:$C$60, MATCH(summary!$B803, '外部インタフェース一覧(計算用)'!$C$5:$C$60, 0), 1), $B803)</f>
        <v>興味関心チェック情報</v>
      </c>
      <c r="L803" s="56">
        <f t="shared" si="90"/>
        <v>105</v>
      </c>
      <c r="M803" s="56" t="str">
        <f t="shared" si="87"/>
        <v>singing_want_to_try</v>
      </c>
      <c r="N803" s="33" t="str">
        <f t="shared" si="88"/>
        <v>歌を歌う・カラオケ　してみたい</v>
      </c>
      <c r="O803" s="33" t="str">
        <f t="shared" si="89"/>
        <v>歌を歌う・カラオケ　してみたい</v>
      </c>
    </row>
    <row r="804" spans="1:15" hidden="1">
      <c r="A804" s="56">
        <v>802</v>
      </c>
      <c r="B804" s="56" t="s">
        <v>1468</v>
      </c>
      <c r="C804" s="56">
        <v>106</v>
      </c>
      <c r="D804" s="33" t="s">
        <v>1667</v>
      </c>
      <c r="E804" s="134" t="s">
        <v>1668</v>
      </c>
      <c r="F804" s="56" t="str">
        <f>VLOOKUP($B804, '外部インタフェース一覧(計算用)'!$C:$G, 2, FALSE)</f>
        <v>old</v>
      </c>
      <c r="G804" s="56" t="str">
        <f>VLOOKUP($B804, '外部インタフェース一覧(計算用)'!$C:$G, 5, FALSE)</f>
        <v>INTEREST_CHECK_SHEET_2024_FORM_0310_2021</v>
      </c>
      <c r="H804" s="56" t="str">
        <f t="shared" si="84"/>
        <v>INTEREST_CHECK_SHEET_2024_FORM_0310_2021_singing_doing_old</v>
      </c>
      <c r="I804" s="134" t="str">
        <f t="shared" si="85"/>
        <v>歌を歌う・カラオケ　している</v>
      </c>
      <c r="J804" s="56" t="str">
        <f t="shared" si="86"/>
        <v>一致</v>
      </c>
      <c r="K804" s="56" t="str">
        <f>IF($F804="old", INDEX('外部インタフェース一覧(計算用)'!$B$5:$C$60, MATCH(summary!$B804, '外部インタフェース一覧(計算用)'!$C$5:$C$60, 0), 1), $B804)</f>
        <v>興味関心チェック情報</v>
      </c>
      <c r="L804" s="56">
        <f t="shared" si="90"/>
        <v>106</v>
      </c>
      <c r="M804" s="56" t="str">
        <f t="shared" si="87"/>
        <v>singing_doing</v>
      </c>
      <c r="N804" s="33" t="str">
        <f t="shared" si="88"/>
        <v>歌を歌う・カラオケ　している</v>
      </c>
      <c r="O804" s="33" t="str">
        <f t="shared" si="89"/>
        <v>歌を歌う・カラオケ　している</v>
      </c>
    </row>
    <row r="805" spans="1:15" hidden="1">
      <c r="A805" s="56">
        <v>803</v>
      </c>
      <c r="B805" s="56" t="s">
        <v>1468</v>
      </c>
      <c r="C805" s="56">
        <v>107</v>
      </c>
      <c r="D805" s="33" t="s">
        <v>1669</v>
      </c>
      <c r="E805" s="134" t="s">
        <v>1670</v>
      </c>
      <c r="F805" s="56" t="str">
        <f>VLOOKUP($B805, '外部インタフェース一覧(計算用)'!$C:$G, 2, FALSE)</f>
        <v>old</v>
      </c>
      <c r="G805" s="56" t="str">
        <f>VLOOKUP($B805, '外部インタフェース一覧(計算用)'!$C:$G, 5, FALSE)</f>
        <v>INTEREST_CHECK_SHEET_2024_FORM_0310_2021</v>
      </c>
      <c r="H805" s="56" t="str">
        <f t="shared" si="84"/>
        <v>INTEREST_CHECK_SHEET_2024_FORM_0310_2021_music_interested_old</v>
      </c>
      <c r="I805" s="134" t="str">
        <f t="shared" si="85"/>
        <v>音楽を聴く・楽器演奏　興味がある</v>
      </c>
      <c r="J805" s="56" t="str">
        <f t="shared" si="86"/>
        <v>一致</v>
      </c>
      <c r="K805" s="56" t="str">
        <f>IF($F805="old", INDEX('外部インタフェース一覧(計算用)'!$B$5:$C$60, MATCH(summary!$B805, '外部インタフェース一覧(計算用)'!$C$5:$C$60, 0), 1), $B805)</f>
        <v>興味関心チェック情報</v>
      </c>
      <c r="L805" s="56">
        <f t="shared" si="90"/>
        <v>107</v>
      </c>
      <c r="M805" s="56" t="str">
        <f t="shared" si="87"/>
        <v>music_interested</v>
      </c>
      <c r="N805" s="33" t="str">
        <f t="shared" si="88"/>
        <v>音楽を聴く・楽器演奏　興味がある</v>
      </c>
      <c r="O805" s="33" t="str">
        <f t="shared" si="89"/>
        <v>音楽を聴く・楽器演奏　興味がある</v>
      </c>
    </row>
    <row r="806" spans="1:15" hidden="1">
      <c r="A806" s="56">
        <v>804</v>
      </c>
      <c r="B806" s="56" t="s">
        <v>1468</v>
      </c>
      <c r="C806" s="56">
        <v>108</v>
      </c>
      <c r="D806" s="33" t="s">
        <v>1671</v>
      </c>
      <c r="E806" s="134" t="s">
        <v>1672</v>
      </c>
      <c r="F806" s="56" t="str">
        <f>VLOOKUP($B806, '外部インタフェース一覧(計算用)'!$C:$G, 2, FALSE)</f>
        <v>old</v>
      </c>
      <c r="G806" s="56" t="str">
        <f>VLOOKUP($B806, '外部インタフェース一覧(計算用)'!$C:$G, 5, FALSE)</f>
        <v>INTEREST_CHECK_SHEET_2024_FORM_0310_2021</v>
      </c>
      <c r="H806" s="56" t="str">
        <f t="shared" si="84"/>
        <v>INTEREST_CHECK_SHEET_2024_FORM_0310_2021_music_want_to_try_old</v>
      </c>
      <c r="I806" s="134" t="str">
        <f t="shared" si="85"/>
        <v>音楽を聴く・楽器演奏　してみたい</v>
      </c>
      <c r="J806" s="56" t="str">
        <f t="shared" si="86"/>
        <v>一致</v>
      </c>
      <c r="K806" s="56" t="str">
        <f>IF($F806="old", INDEX('外部インタフェース一覧(計算用)'!$B$5:$C$60, MATCH(summary!$B806, '外部インタフェース一覧(計算用)'!$C$5:$C$60, 0), 1), $B806)</f>
        <v>興味関心チェック情報</v>
      </c>
      <c r="L806" s="56">
        <f t="shared" si="90"/>
        <v>108</v>
      </c>
      <c r="M806" s="56" t="str">
        <f t="shared" si="87"/>
        <v>music_want_to_try</v>
      </c>
      <c r="N806" s="33" t="str">
        <f t="shared" si="88"/>
        <v>音楽を聴く・楽器演奏　してみたい</v>
      </c>
      <c r="O806" s="33" t="str">
        <f t="shared" si="89"/>
        <v>音楽を聴く・楽器演奏　してみたい</v>
      </c>
    </row>
    <row r="807" spans="1:15" hidden="1">
      <c r="A807" s="56">
        <v>805</v>
      </c>
      <c r="B807" s="56" t="s">
        <v>1468</v>
      </c>
      <c r="C807" s="56">
        <v>109</v>
      </c>
      <c r="D807" s="33" t="s">
        <v>1673</v>
      </c>
      <c r="E807" s="134" t="s">
        <v>1674</v>
      </c>
      <c r="F807" s="56" t="str">
        <f>VLOOKUP($B807, '外部インタフェース一覧(計算用)'!$C:$G, 2, FALSE)</f>
        <v>old</v>
      </c>
      <c r="G807" s="56" t="str">
        <f>VLOOKUP($B807, '外部インタフェース一覧(計算用)'!$C:$G, 5, FALSE)</f>
        <v>INTEREST_CHECK_SHEET_2024_FORM_0310_2021</v>
      </c>
      <c r="H807" s="56" t="str">
        <f t="shared" si="84"/>
        <v>INTEREST_CHECK_SHEET_2024_FORM_0310_2021_music_doing_old</v>
      </c>
      <c r="I807" s="134" t="str">
        <f t="shared" si="85"/>
        <v>音楽を聴く・楽器演奏　している</v>
      </c>
      <c r="J807" s="56" t="str">
        <f t="shared" si="86"/>
        <v>一致</v>
      </c>
      <c r="K807" s="56" t="str">
        <f>IF($F807="old", INDEX('外部インタフェース一覧(計算用)'!$B$5:$C$60, MATCH(summary!$B807, '外部インタフェース一覧(計算用)'!$C$5:$C$60, 0), 1), $B807)</f>
        <v>興味関心チェック情報</v>
      </c>
      <c r="L807" s="56">
        <f t="shared" si="90"/>
        <v>109</v>
      </c>
      <c r="M807" s="56" t="str">
        <f t="shared" si="87"/>
        <v>music_doing</v>
      </c>
      <c r="N807" s="33" t="str">
        <f t="shared" si="88"/>
        <v>音楽を聴く・楽器演奏　している</v>
      </c>
      <c r="O807" s="33" t="str">
        <f t="shared" si="89"/>
        <v>音楽を聴く・楽器演奏　している</v>
      </c>
    </row>
    <row r="808" spans="1:15" ht="37.5" hidden="1">
      <c r="A808" s="56">
        <v>806</v>
      </c>
      <c r="B808" s="56" t="s">
        <v>1468</v>
      </c>
      <c r="C808" s="56">
        <v>110</v>
      </c>
      <c r="D808" s="33" t="s">
        <v>1675</v>
      </c>
      <c r="E808" s="134" t="s">
        <v>1676</v>
      </c>
      <c r="F808" s="56" t="str">
        <f>VLOOKUP($B808, '外部インタフェース一覧(計算用)'!$C:$G, 2, FALSE)</f>
        <v>old</v>
      </c>
      <c r="G808" s="56" t="str">
        <f>VLOOKUP($B808, '外部インタフェース一覧(計算用)'!$C:$G, 5, FALSE)</f>
        <v>INTEREST_CHECK_SHEET_2024_FORM_0310_2021</v>
      </c>
      <c r="H808" s="56" t="str">
        <f t="shared" si="84"/>
        <v>INTEREST_CHECK_SHEET_2024_FORM_0310_2021_game_interested_old</v>
      </c>
      <c r="I808" s="134" t="str">
        <f t="shared" si="85"/>
        <v>将棋・囲碁・麻雀・ゲーム等　興味がある</v>
      </c>
      <c r="J808" s="56" t="str">
        <f t="shared" si="86"/>
        <v>一致</v>
      </c>
      <c r="K808" s="56" t="str">
        <f>IF($F808="old", INDEX('外部インタフェース一覧(計算用)'!$B$5:$C$60, MATCH(summary!$B808, '外部インタフェース一覧(計算用)'!$C$5:$C$60, 0), 1), $B808)</f>
        <v>興味関心チェック情報</v>
      </c>
      <c r="L808" s="56">
        <f t="shared" si="90"/>
        <v>110</v>
      </c>
      <c r="M808" s="56" t="str">
        <f t="shared" si="87"/>
        <v>game_interested</v>
      </c>
      <c r="N808" s="33" t="str">
        <f t="shared" si="88"/>
        <v>将棋・囲碁・麻雀・ゲーム等　興味がある</v>
      </c>
      <c r="O808" s="33" t="str">
        <f t="shared" si="89"/>
        <v>将棋・囲碁・麻雀・ゲーム等　興味がある</v>
      </c>
    </row>
    <row r="809" spans="1:15" ht="37.5" hidden="1">
      <c r="A809" s="56">
        <v>807</v>
      </c>
      <c r="B809" s="56" t="s">
        <v>1468</v>
      </c>
      <c r="C809" s="56">
        <v>111</v>
      </c>
      <c r="D809" s="33" t="s">
        <v>1677</v>
      </c>
      <c r="E809" s="134" t="s">
        <v>1678</v>
      </c>
      <c r="F809" s="56" t="str">
        <f>VLOOKUP($B809, '外部インタフェース一覧(計算用)'!$C:$G, 2, FALSE)</f>
        <v>old</v>
      </c>
      <c r="G809" s="56" t="str">
        <f>VLOOKUP($B809, '外部インタフェース一覧(計算用)'!$C:$G, 5, FALSE)</f>
        <v>INTEREST_CHECK_SHEET_2024_FORM_0310_2021</v>
      </c>
      <c r="H809" s="56" t="str">
        <f t="shared" si="84"/>
        <v>INTEREST_CHECK_SHEET_2024_FORM_0310_2021_game_want_to_try_old</v>
      </c>
      <c r="I809" s="134" t="str">
        <f t="shared" si="85"/>
        <v>将棋・囲碁・麻雀・ゲーム等　してみたい</v>
      </c>
      <c r="J809" s="56" t="str">
        <f t="shared" si="86"/>
        <v>一致</v>
      </c>
      <c r="K809" s="56" t="str">
        <f>IF($F809="old", INDEX('外部インタフェース一覧(計算用)'!$B$5:$C$60, MATCH(summary!$B809, '外部インタフェース一覧(計算用)'!$C$5:$C$60, 0), 1), $B809)</f>
        <v>興味関心チェック情報</v>
      </c>
      <c r="L809" s="56">
        <f t="shared" si="90"/>
        <v>111</v>
      </c>
      <c r="M809" s="56" t="str">
        <f t="shared" si="87"/>
        <v>game_want_to_try</v>
      </c>
      <c r="N809" s="33" t="str">
        <f t="shared" si="88"/>
        <v>将棋・囲碁・麻雀・ゲーム等　してみたい</v>
      </c>
      <c r="O809" s="33" t="str">
        <f t="shared" si="89"/>
        <v>将棋・囲碁・麻雀・ゲーム等　してみたい</v>
      </c>
    </row>
    <row r="810" spans="1:15" ht="37.5" hidden="1">
      <c r="A810" s="56">
        <v>808</v>
      </c>
      <c r="B810" s="56" t="s">
        <v>1468</v>
      </c>
      <c r="C810" s="56">
        <v>112</v>
      </c>
      <c r="D810" s="33" t="s">
        <v>1679</v>
      </c>
      <c r="E810" s="134" t="s">
        <v>1680</v>
      </c>
      <c r="F810" s="56" t="str">
        <f>VLOOKUP($B810, '外部インタフェース一覧(計算用)'!$C:$G, 2, FALSE)</f>
        <v>old</v>
      </c>
      <c r="G810" s="56" t="str">
        <f>VLOOKUP($B810, '外部インタフェース一覧(計算用)'!$C:$G, 5, FALSE)</f>
        <v>INTEREST_CHECK_SHEET_2024_FORM_0310_2021</v>
      </c>
      <c r="H810" s="56" t="str">
        <f t="shared" si="84"/>
        <v>INTEREST_CHECK_SHEET_2024_FORM_0310_2021_game_doing_old</v>
      </c>
      <c r="I810" s="134" t="str">
        <f t="shared" si="85"/>
        <v>将棋・囲碁・麻雀・ゲーム等　している</v>
      </c>
      <c r="J810" s="56" t="str">
        <f t="shared" si="86"/>
        <v>一致</v>
      </c>
      <c r="K810" s="56" t="str">
        <f>IF($F810="old", INDEX('外部インタフェース一覧(計算用)'!$B$5:$C$60, MATCH(summary!$B810, '外部インタフェース一覧(計算用)'!$C$5:$C$60, 0), 1), $B810)</f>
        <v>興味関心チェック情報</v>
      </c>
      <c r="L810" s="56">
        <f t="shared" si="90"/>
        <v>112</v>
      </c>
      <c r="M810" s="56" t="str">
        <f t="shared" si="87"/>
        <v>game_doing</v>
      </c>
      <c r="N810" s="33" t="str">
        <f t="shared" si="88"/>
        <v>将棋・囲碁・麻雀・ゲーム等　している</v>
      </c>
      <c r="O810" s="33" t="str">
        <f t="shared" si="89"/>
        <v>将棋・囲碁・麻雀・ゲーム等　している</v>
      </c>
    </row>
    <row r="811" spans="1:15" hidden="1">
      <c r="A811" s="56">
        <v>809</v>
      </c>
      <c r="B811" s="56" t="s">
        <v>1468</v>
      </c>
      <c r="C811" s="56">
        <v>113</v>
      </c>
      <c r="D811" s="33" t="s">
        <v>1681</v>
      </c>
      <c r="E811" s="134" t="s">
        <v>1682</v>
      </c>
      <c r="F811" s="56" t="str">
        <f>VLOOKUP($B811, '外部インタフェース一覧(計算用)'!$C:$G, 2, FALSE)</f>
        <v>old</v>
      </c>
      <c r="G811" s="56" t="str">
        <f>VLOOKUP($B811, '外部インタフェース一覧(計算用)'!$C:$G, 5, FALSE)</f>
        <v>INTEREST_CHECK_SHEET_2024_FORM_0310_2021</v>
      </c>
      <c r="H811" s="56" t="str">
        <f t="shared" si="84"/>
        <v>INTEREST_CHECK_SHEET_2024_FORM_0310_2021_exercise_interested_old</v>
      </c>
      <c r="I811" s="134" t="str">
        <f t="shared" si="85"/>
        <v>体操･運動　興味がある</v>
      </c>
      <c r="J811" s="56" t="str">
        <f t="shared" si="86"/>
        <v>一致</v>
      </c>
      <c r="K811" s="56" t="str">
        <f>IF($F811="old", INDEX('外部インタフェース一覧(計算用)'!$B$5:$C$60, MATCH(summary!$B811, '外部インタフェース一覧(計算用)'!$C$5:$C$60, 0), 1), $B811)</f>
        <v>興味関心チェック情報</v>
      </c>
      <c r="L811" s="56">
        <f t="shared" si="90"/>
        <v>113</v>
      </c>
      <c r="M811" s="56" t="str">
        <f t="shared" si="87"/>
        <v>exercise_interested</v>
      </c>
      <c r="N811" s="33" t="str">
        <f t="shared" si="88"/>
        <v>体操･運動　興味がある</v>
      </c>
      <c r="O811" s="33" t="str">
        <f t="shared" si="89"/>
        <v>体操･運動　興味がある</v>
      </c>
    </row>
    <row r="812" spans="1:15" hidden="1">
      <c r="A812" s="56">
        <v>810</v>
      </c>
      <c r="B812" s="56" t="s">
        <v>1468</v>
      </c>
      <c r="C812" s="56">
        <v>114</v>
      </c>
      <c r="D812" s="33" t="s">
        <v>1683</v>
      </c>
      <c r="E812" s="134" t="s">
        <v>1684</v>
      </c>
      <c r="F812" s="56" t="str">
        <f>VLOOKUP($B812, '外部インタフェース一覧(計算用)'!$C:$G, 2, FALSE)</f>
        <v>old</v>
      </c>
      <c r="G812" s="56" t="str">
        <f>VLOOKUP($B812, '外部インタフェース一覧(計算用)'!$C:$G, 5, FALSE)</f>
        <v>INTEREST_CHECK_SHEET_2024_FORM_0310_2021</v>
      </c>
      <c r="H812" s="56" t="str">
        <f t="shared" si="84"/>
        <v>INTEREST_CHECK_SHEET_2024_FORM_0310_2021_exercise_want_to_try_old</v>
      </c>
      <c r="I812" s="134" t="str">
        <f t="shared" si="85"/>
        <v>体操･運動　してみたい</v>
      </c>
      <c r="J812" s="56" t="str">
        <f t="shared" si="86"/>
        <v>一致</v>
      </c>
      <c r="K812" s="56" t="str">
        <f>IF($F812="old", INDEX('外部インタフェース一覧(計算用)'!$B$5:$C$60, MATCH(summary!$B812, '外部インタフェース一覧(計算用)'!$C$5:$C$60, 0), 1), $B812)</f>
        <v>興味関心チェック情報</v>
      </c>
      <c r="L812" s="56">
        <f t="shared" si="90"/>
        <v>114</v>
      </c>
      <c r="M812" s="56" t="str">
        <f t="shared" si="87"/>
        <v>exercise_want_to_try</v>
      </c>
      <c r="N812" s="33" t="str">
        <f t="shared" si="88"/>
        <v>体操･運動　してみたい</v>
      </c>
      <c r="O812" s="33" t="str">
        <f t="shared" si="89"/>
        <v>体操･運動　してみたい</v>
      </c>
    </row>
    <row r="813" spans="1:15" hidden="1">
      <c r="A813" s="56">
        <v>811</v>
      </c>
      <c r="B813" s="56" t="s">
        <v>1468</v>
      </c>
      <c r="C813" s="56">
        <v>115</v>
      </c>
      <c r="D813" s="33" t="s">
        <v>1685</v>
      </c>
      <c r="E813" s="134" t="s">
        <v>1686</v>
      </c>
      <c r="F813" s="56" t="str">
        <f>VLOOKUP($B813, '外部インタフェース一覧(計算用)'!$C:$G, 2, FALSE)</f>
        <v>old</v>
      </c>
      <c r="G813" s="56" t="str">
        <f>VLOOKUP($B813, '外部インタフェース一覧(計算用)'!$C:$G, 5, FALSE)</f>
        <v>INTEREST_CHECK_SHEET_2024_FORM_0310_2021</v>
      </c>
      <c r="H813" s="56" t="str">
        <f t="shared" si="84"/>
        <v>INTEREST_CHECK_SHEET_2024_FORM_0310_2021_exercise_doing_old</v>
      </c>
      <c r="I813" s="134" t="str">
        <f t="shared" si="85"/>
        <v>体操･運動　している</v>
      </c>
      <c r="J813" s="56" t="str">
        <f t="shared" si="86"/>
        <v>一致</v>
      </c>
      <c r="K813" s="56" t="str">
        <f>IF($F813="old", INDEX('外部インタフェース一覧(計算用)'!$B$5:$C$60, MATCH(summary!$B813, '外部インタフェース一覧(計算用)'!$C$5:$C$60, 0), 1), $B813)</f>
        <v>興味関心チェック情報</v>
      </c>
      <c r="L813" s="56">
        <f t="shared" si="90"/>
        <v>115</v>
      </c>
      <c r="M813" s="56" t="str">
        <f t="shared" si="87"/>
        <v>exercise_doing</v>
      </c>
      <c r="N813" s="33" t="str">
        <f t="shared" si="88"/>
        <v>体操･運動　している</v>
      </c>
      <c r="O813" s="33" t="str">
        <f t="shared" si="89"/>
        <v>体操･運動　している</v>
      </c>
    </row>
    <row r="814" spans="1:15" hidden="1">
      <c r="A814" s="56">
        <v>812</v>
      </c>
      <c r="B814" s="56" t="s">
        <v>1468</v>
      </c>
      <c r="C814" s="56">
        <v>116</v>
      </c>
      <c r="D814" s="33" t="s">
        <v>1687</v>
      </c>
      <c r="E814" s="134" t="s">
        <v>1688</v>
      </c>
      <c r="F814" s="56" t="str">
        <f>VLOOKUP($B814, '外部インタフェース一覧(計算用)'!$C:$G, 2, FALSE)</f>
        <v>old</v>
      </c>
      <c r="G814" s="56" t="str">
        <f>VLOOKUP($B814, '外部インタフェース一覧(計算用)'!$C:$G, 5, FALSE)</f>
        <v>INTEREST_CHECK_SHEET_2024_FORM_0310_2021</v>
      </c>
      <c r="H814" s="56" t="str">
        <f t="shared" si="84"/>
        <v>INTEREST_CHECK_SHEET_2024_FORM_0310_2021_walking_interested_old</v>
      </c>
      <c r="I814" s="134" t="str">
        <f t="shared" si="85"/>
        <v>散歩　興味がある</v>
      </c>
      <c r="J814" s="56" t="str">
        <f t="shared" si="86"/>
        <v>一致</v>
      </c>
      <c r="K814" s="56" t="str">
        <f>IF($F814="old", INDEX('外部インタフェース一覧(計算用)'!$B$5:$C$60, MATCH(summary!$B814, '外部インタフェース一覧(計算用)'!$C$5:$C$60, 0), 1), $B814)</f>
        <v>興味関心チェック情報</v>
      </c>
      <c r="L814" s="56">
        <f t="shared" si="90"/>
        <v>116</v>
      </c>
      <c r="M814" s="56" t="str">
        <f t="shared" si="87"/>
        <v>walking_interested</v>
      </c>
      <c r="N814" s="33" t="str">
        <f t="shared" si="88"/>
        <v>散歩　興味がある</v>
      </c>
      <c r="O814" s="33" t="str">
        <f t="shared" si="89"/>
        <v>散歩　興味がある</v>
      </c>
    </row>
    <row r="815" spans="1:15" hidden="1">
      <c r="A815" s="56">
        <v>813</v>
      </c>
      <c r="B815" s="56" t="s">
        <v>1468</v>
      </c>
      <c r="C815" s="56">
        <v>117</v>
      </c>
      <c r="D815" s="33" t="s">
        <v>1689</v>
      </c>
      <c r="E815" s="134" t="s">
        <v>1690</v>
      </c>
      <c r="F815" s="56" t="str">
        <f>VLOOKUP($B815, '外部インタフェース一覧(計算用)'!$C:$G, 2, FALSE)</f>
        <v>old</v>
      </c>
      <c r="G815" s="56" t="str">
        <f>VLOOKUP($B815, '外部インタフェース一覧(計算用)'!$C:$G, 5, FALSE)</f>
        <v>INTEREST_CHECK_SHEET_2024_FORM_0310_2021</v>
      </c>
      <c r="H815" s="56" t="str">
        <f t="shared" si="84"/>
        <v>INTEREST_CHECK_SHEET_2024_FORM_0310_2021_walking_want_to_try_old</v>
      </c>
      <c r="I815" s="134" t="str">
        <f t="shared" si="85"/>
        <v>散歩　してみたい</v>
      </c>
      <c r="J815" s="56" t="str">
        <f t="shared" si="86"/>
        <v>一致</v>
      </c>
      <c r="K815" s="56" t="str">
        <f>IF($F815="old", INDEX('外部インタフェース一覧(計算用)'!$B$5:$C$60, MATCH(summary!$B815, '外部インタフェース一覧(計算用)'!$C$5:$C$60, 0), 1), $B815)</f>
        <v>興味関心チェック情報</v>
      </c>
      <c r="L815" s="56">
        <f t="shared" si="90"/>
        <v>117</v>
      </c>
      <c r="M815" s="56" t="str">
        <f t="shared" si="87"/>
        <v>walking_want_to_try</v>
      </c>
      <c r="N815" s="33" t="str">
        <f t="shared" si="88"/>
        <v>散歩　してみたい</v>
      </c>
      <c r="O815" s="33" t="str">
        <f t="shared" si="89"/>
        <v>散歩　してみたい</v>
      </c>
    </row>
    <row r="816" spans="1:15" hidden="1">
      <c r="A816" s="56">
        <v>814</v>
      </c>
      <c r="B816" s="56" t="s">
        <v>1468</v>
      </c>
      <c r="C816" s="56">
        <v>118</v>
      </c>
      <c r="D816" s="33" t="s">
        <v>1691</v>
      </c>
      <c r="E816" s="134" t="s">
        <v>1692</v>
      </c>
      <c r="F816" s="56" t="str">
        <f>VLOOKUP($B816, '外部インタフェース一覧(計算用)'!$C:$G, 2, FALSE)</f>
        <v>old</v>
      </c>
      <c r="G816" s="56" t="str">
        <f>VLOOKUP($B816, '外部インタフェース一覧(計算用)'!$C:$G, 5, FALSE)</f>
        <v>INTEREST_CHECK_SHEET_2024_FORM_0310_2021</v>
      </c>
      <c r="H816" s="56" t="str">
        <f t="shared" si="84"/>
        <v>INTEREST_CHECK_SHEET_2024_FORM_0310_2021_walking_doing_old</v>
      </c>
      <c r="I816" s="134" t="str">
        <f t="shared" si="85"/>
        <v>散歩　している</v>
      </c>
      <c r="J816" s="56" t="str">
        <f t="shared" si="86"/>
        <v>一致</v>
      </c>
      <c r="K816" s="56" t="str">
        <f>IF($F816="old", INDEX('外部インタフェース一覧(計算用)'!$B$5:$C$60, MATCH(summary!$B816, '外部インタフェース一覧(計算用)'!$C$5:$C$60, 0), 1), $B816)</f>
        <v>興味関心チェック情報</v>
      </c>
      <c r="L816" s="56">
        <f t="shared" si="90"/>
        <v>118</v>
      </c>
      <c r="M816" s="56" t="str">
        <f t="shared" si="87"/>
        <v>walking_doing</v>
      </c>
      <c r="N816" s="33" t="str">
        <f t="shared" si="88"/>
        <v>散歩　している</v>
      </c>
      <c r="O816" s="33" t="str">
        <f t="shared" si="89"/>
        <v>散歩　している</v>
      </c>
    </row>
    <row r="817" spans="1:15" ht="37.5" hidden="1">
      <c r="A817" s="56">
        <v>815</v>
      </c>
      <c r="B817" s="56" t="s">
        <v>1468</v>
      </c>
      <c r="C817" s="56">
        <v>119</v>
      </c>
      <c r="D817" s="33" t="s">
        <v>1693</v>
      </c>
      <c r="E817" s="134" t="s">
        <v>1694</v>
      </c>
      <c r="F817" s="56" t="str">
        <f>VLOOKUP($B817, '外部インタフェース一覧(計算用)'!$C:$G, 2, FALSE)</f>
        <v>old</v>
      </c>
      <c r="G817" s="56" t="str">
        <f>VLOOKUP($B817, '外部インタフェース一覧(計算用)'!$C:$G, 5, FALSE)</f>
        <v>INTEREST_CHECK_SHEET_2024_FORM_0310_2021</v>
      </c>
      <c r="H817" s="56" t="str">
        <f t="shared" si="84"/>
        <v>INTEREST_CHECK_SHEET_2024_FORM_0310_2021_sports_interested_old</v>
      </c>
      <c r="I817" s="134" t="str">
        <f t="shared" si="85"/>
        <v>ゴルフ・グラウンドゴルフ・水泳・テニスなどのスポーツ　興味がある</v>
      </c>
      <c r="J817" s="56" t="str">
        <f t="shared" si="86"/>
        <v>一致</v>
      </c>
      <c r="K817" s="56" t="str">
        <f>IF($F817="old", INDEX('外部インタフェース一覧(計算用)'!$B$5:$C$60, MATCH(summary!$B817, '外部インタフェース一覧(計算用)'!$C$5:$C$60, 0), 1), $B817)</f>
        <v>興味関心チェック情報</v>
      </c>
      <c r="L817" s="56">
        <f t="shared" si="90"/>
        <v>119</v>
      </c>
      <c r="M817" s="56" t="str">
        <f t="shared" si="87"/>
        <v>sports_interested</v>
      </c>
      <c r="N817" s="33" t="str">
        <f t="shared" si="88"/>
        <v>ゴルフ・グラウンドゴルフ・水泳・テニスなどのスポーツ　興味がある</v>
      </c>
      <c r="O817" s="33" t="str">
        <f t="shared" si="89"/>
        <v>ゴルフ・グラウンドゴルフ・水泳・テニスなどのスポーツ　興味がある</v>
      </c>
    </row>
    <row r="818" spans="1:15" ht="37.5" hidden="1">
      <c r="A818" s="56">
        <v>816</v>
      </c>
      <c r="B818" s="56" t="s">
        <v>1468</v>
      </c>
      <c r="C818" s="56">
        <v>120</v>
      </c>
      <c r="D818" s="33" t="s">
        <v>1695</v>
      </c>
      <c r="E818" s="134" t="s">
        <v>1696</v>
      </c>
      <c r="F818" s="56" t="str">
        <f>VLOOKUP($B818, '外部インタフェース一覧(計算用)'!$C:$G, 2, FALSE)</f>
        <v>old</v>
      </c>
      <c r="G818" s="56" t="str">
        <f>VLOOKUP($B818, '外部インタフェース一覧(計算用)'!$C:$G, 5, FALSE)</f>
        <v>INTEREST_CHECK_SHEET_2024_FORM_0310_2021</v>
      </c>
      <c r="H818" s="56" t="str">
        <f t="shared" si="84"/>
        <v>INTEREST_CHECK_SHEET_2024_FORM_0310_2021_sports_want_to_try_old</v>
      </c>
      <c r="I818" s="134" t="str">
        <f t="shared" si="85"/>
        <v>ゴルフ・グラウンドゴルフ・水泳・テニスなどのスポーツ　してみたい</v>
      </c>
      <c r="J818" s="56" t="str">
        <f t="shared" si="86"/>
        <v>一致</v>
      </c>
      <c r="K818" s="56" t="str">
        <f>IF($F818="old", INDEX('外部インタフェース一覧(計算用)'!$B$5:$C$60, MATCH(summary!$B818, '外部インタフェース一覧(計算用)'!$C$5:$C$60, 0), 1), $B818)</f>
        <v>興味関心チェック情報</v>
      </c>
      <c r="L818" s="56">
        <f t="shared" si="90"/>
        <v>120</v>
      </c>
      <c r="M818" s="56" t="str">
        <f t="shared" si="87"/>
        <v>sports_want_to_try</v>
      </c>
      <c r="N818" s="33" t="str">
        <f t="shared" si="88"/>
        <v>ゴルフ・グラウンドゴルフ・水泳・テニスなどのスポーツ　してみたい</v>
      </c>
      <c r="O818" s="33" t="str">
        <f t="shared" si="89"/>
        <v>ゴルフ・グラウンドゴルフ・水泳・テニスなどのスポーツ　してみたい</v>
      </c>
    </row>
    <row r="819" spans="1:15" ht="37.5" hidden="1">
      <c r="A819" s="56">
        <v>817</v>
      </c>
      <c r="B819" s="56" t="s">
        <v>1468</v>
      </c>
      <c r="C819" s="56">
        <v>121</v>
      </c>
      <c r="D819" s="33" t="s">
        <v>1697</v>
      </c>
      <c r="E819" s="134" t="s">
        <v>1698</v>
      </c>
      <c r="F819" s="56" t="str">
        <f>VLOOKUP($B819, '外部インタフェース一覧(計算用)'!$C:$G, 2, FALSE)</f>
        <v>old</v>
      </c>
      <c r="G819" s="56" t="str">
        <f>VLOOKUP($B819, '外部インタフェース一覧(計算用)'!$C:$G, 5, FALSE)</f>
        <v>INTEREST_CHECK_SHEET_2024_FORM_0310_2021</v>
      </c>
      <c r="H819" s="56" t="str">
        <f t="shared" si="84"/>
        <v>INTEREST_CHECK_SHEET_2024_FORM_0310_2021_sports_doing_old</v>
      </c>
      <c r="I819" s="134" t="str">
        <f t="shared" si="85"/>
        <v>ゴルフ・グラウンドゴルフ・水泳・テニスなどのスポーツ　している</v>
      </c>
      <c r="J819" s="56" t="str">
        <f t="shared" si="86"/>
        <v>一致</v>
      </c>
      <c r="K819" s="56" t="str">
        <f>IF($F819="old", INDEX('外部インタフェース一覧(計算用)'!$B$5:$C$60, MATCH(summary!$B819, '外部インタフェース一覧(計算用)'!$C$5:$C$60, 0), 1), $B819)</f>
        <v>興味関心チェック情報</v>
      </c>
      <c r="L819" s="56">
        <f t="shared" si="90"/>
        <v>121</v>
      </c>
      <c r="M819" s="56" t="str">
        <f t="shared" si="87"/>
        <v>sports_doing</v>
      </c>
      <c r="N819" s="33" t="str">
        <f t="shared" si="88"/>
        <v>ゴルフ・グラウンドゴルフ・水泳・テニスなどのスポーツ　している</v>
      </c>
      <c r="O819" s="33" t="str">
        <f t="shared" si="89"/>
        <v>ゴルフ・グラウンドゴルフ・水泳・テニスなどのスポーツ　している</v>
      </c>
    </row>
    <row r="820" spans="1:15" hidden="1">
      <c r="A820" s="56">
        <v>818</v>
      </c>
      <c r="B820" s="56" t="s">
        <v>1468</v>
      </c>
      <c r="C820" s="56">
        <v>122</v>
      </c>
      <c r="D820" s="33" t="s">
        <v>1699</v>
      </c>
      <c r="E820" s="134" t="s">
        <v>1700</v>
      </c>
      <c r="F820" s="56" t="str">
        <f>VLOOKUP($B820, '外部インタフェース一覧(計算用)'!$C:$G, 2, FALSE)</f>
        <v>old</v>
      </c>
      <c r="G820" s="56" t="str">
        <f>VLOOKUP($B820, '外部インタフェース一覧(計算用)'!$C:$G, 5, FALSE)</f>
        <v>INTEREST_CHECK_SHEET_2024_FORM_0310_2021</v>
      </c>
      <c r="H820" s="56" t="str">
        <f t="shared" si="84"/>
        <v>INTEREST_CHECK_SHEET_2024_FORM_0310_2021_dance_interested_old</v>
      </c>
      <c r="I820" s="134" t="str">
        <f t="shared" si="85"/>
        <v>ダンス・踊り　興味がある</v>
      </c>
      <c r="J820" s="56" t="str">
        <f t="shared" si="86"/>
        <v>一致</v>
      </c>
      <c r="K820" s="56" t="str">
        <f>IF($F820="old", INDEX('外部インタフェース一覧(計算用)'!$B$5:$C$60, MATCH(summary!$B820, '外部インタフェース一覧(計算用)'!$C$5:$C$60, 0), 1), $B820)</f>
        <v>興味関心チェック情報</v>
      </c>
      <c r="L820" s="56">
        <f t="shared" si="90"/>
        <v>122</v>
      </c>
      <c r="M820" s="56" t="str">
        <f t="shared" si="87"/>
        <v>dance_interested</v>
      </c>
      <c r="N820" s="33" t="str">
        <f t="shared" si="88"/>
        <v>ダンス・踊り　興味がある</v>
      </c>
      <c r="O820" s="33" t="str">
        <f t="shared" si="89"/>
        <v>ダンス・踊り　興味がある</v>
      </c>
    </row>
    <row r="821" spans="1:15" hidden="1">
      <c r="A821" s="56">
        <v>819</v>
      </c>
      <c r="B821" s="56" t="s">
        <v>1468</v>
      </c>
      <c r="C821" s="56">
        <v>123</v>
      </c>
      <c r="D821" s="33" t="s">
        <v>1701</v>
      </c>
      <c r="E821" s="134" t="s">
        <v>1702</v>
      </c>
      <c r="F821" s="56" t="str">
        <f>VLOOKUP($B821, '外部インタフェース一覧(計算用)'!$C:$G, 2, FALSE)</f>
        <v>old</v>
      </c>
      <c r="G821" s="56" t="str">
        <f>VLOOKUP($B821, '外部インタフェース一覧(計算用)'!$C:$G, 5, FALSE)</f>
        <v>INTEREST_CHECK_SHEET_2024_FORM_0310_2021</v>
      </c>
      <c r="H821" s="56" t="str">
        <f t="shared" si="84"/>
        <v>INTEREST_CHECK_SHEET_2024_FORM_0310_2021_dance_want_to_try_old</v>
      </c>
      <c r="I821" s="134" t="str">
        <f t="shared" si="85"/>
        <v>ダンス・踊り　してみたい</v>
      </c>
      <c r="J821" s="56" t="str">
        <f t="shared" si="86"/>
        <v>一致</v>
      </c>
      <c r="K821" s="56" t="str">
        <f>IF($F821="old", INDEX('外部インタフェース一覧(計算用)'!$B$5:$C$60, MATCH(summary!$B821, '外部インタフェース一覧(計算用)'!$C$5:$C$60, 0), 1), $B821)</f>
        <v>興味関心チェック情報</v>
      </c>
      <c r="L821" s="56">
        <f t="shared" si="90"/>
        <v>123</v>
      </c>
      <c r="M821" s="56" t="str">
        <f t="shared" si="87"/>
        <v>dance_want_to_try</v>
      </c>
      <c r="N821" s="33" t="str">
        <f t="shared" si="88"/>
        <v>ダンス・踊り　してみたい</v>
      </c>
      <c r="O821" s="33" t="str">
        <f t="shared" si="89"/>
        <v>ダンス・踊り　してみたい</v>
      </c>
    </row>
    <row r="822" spans="1:15" hidden="1">
      <c r="A822" s="56">
        <v>820</v>
      </c>
      <c r="B822" s="56" t="s">
        <v>1468</v>
      </c>
      <c r="C822" s="56">
        <v>124</v>
      </c>
      <c r="D822" s="33" t="s">
        <v>1703</v>
      </c>
      <c r="E822" s="134" t="s">
        <v>1704</v>
      </c>
      <c r="F822" s="56" t="str">
        <f>VLOOKUP($B822, '外部インタフェース一覧(計算用)'!$C:$G, 2, FALSE)</f>
        <v>old</v>
      </c>
      <c r="G822" s="56" t="str">
        <f>VLOOKUP($B822, '外部インタフェース一覧(計算用)'!$C:$G, 5, FALSE)</f>
        <v>INTEREST_CHECK_SHEET_2024_FORM_0310_2021</v>
      </c>
      <c r="H822" s="56" t="str">
        <f t="shared" si="84"/>
        <v>INTEREST_CHECK_SHEET_2024_FORM_0310_2021_dance_doing_old</v>
      </c>
      <c r="I822" s="134" t="str">
        <f t="shared" si="85"/>
        <v>ダンス・踊り　している</v>
      </c>
      <c r="J822" s="56" t="str">
        <f t="shared" si="86"/>
        <v>一致</v>
      </c>
      <c r="K822" s="56" t="str">
        <f>IF($F822="old", INDEX('外部インタフェース一覧(計算用)'!$B$5:$C$60, MATCH(summary!$B822, '外部インタフェース一覧(計算用)'!$C$5:$C$60, 0), 1), $B822)</f>
        <v>興味関心チェック情報</v>
      </c>
      <c r="L822" s="56">
        <f t="shared" si="90"/>
        <v>124</v>
      </c>
      <c r="M822" s="56" t="str">
        <f t="shared" si="87"/>
        <v>dance_doing</v>
      </c>
      <c r="N822" s="33" t="str">
        <f t="shared" si="88"/>
        <v>ダンス・踊り　している</v>
      </c>
      <c r="O822" s="33" t="str">
        <f t="shared" si="89"/>
        <v>ダンス・踊り　している</v>
      </c>
    </row>
    <row r="823" spans="1:15" hidden="1">
      <c r="A823" s="56">
        <v>821</v>
      </c>
      <c r="B823" s="56" t="s">
        <v>1468</v>
      </c>
      <c r="C823" s="56">
        <v>125</v>
      </c>
      <c r="D823" s="33" t="s">
        <v>1705</v>
      </c>
      <c r="E823" s="134" t="s">
        <v>1706</v>
      </c>
      <c r="F823" s="56" t="str">
        <f>VLOOKUP($B823, '外部インタフェース一覧(計算用)'!$C:$G, 2, FALSE)</f>
        <v>old</v>
      </c>
      <c r="G823" s="56" t="str">
        <f>VLOOKUP($B823, '外部インタフェース一覧(計算用)'!$C:$G, 5, FALSE)</f>
        <v>INTEREST_CHECK_SHEET_2024_FORM_0310_2021</v>
      </c>
      <c r="H823" s="56" t="str">
        <f t="shared" si="84"/>
        <v>INTEREST_CHECK_SHEET_2024_FORM_0310_2021_spectate_interested_old</v>
      </c>
      <c r="I823" s="134" t="str">
        <f t="shared" si="85"/>
        <v>野球・相撲等観戦　興味がある</v>
      </c>
      <c r="J823" s="56" t="str">
        <f t="shared" si="86"/>
        <v>一致</v>
      </c>
      <c r="K823" s="56" t="str">
        <f>IF($F823="old", INDEX('外部インタフェース一覧(計算用)'!$B$5:$C$60, MATCH(summary!$B823, '外部インタフェース一覧(計算用)'!$C$5:$C$60, 0), 1), $B823)</f>
        <v>興味関心チェック情報</v>
      </c>
      <c r="L823" s="56">
        <f t="shared" si="90"/>
        <v>125</v>
      </c>
      <c r="M823" s="56" t="str">
        <f t="shared" si="87"/>
        <v>spectate_interested</v>
      </c>
      <c r="N823" s="33" t="str">
        <f t="shared" si="88"/>
        <v>野球・相撲等観戦　興味がある</v>
      </c>
      <c r="O823" s="33" t="str">
        <f t="shared" si="89"/>
        <v>野球・相撲等観戦　興味がある</v>
      </c>
    </row>
    <row r="824" spans="1:15" hidden="1">
      <c r="A824" s="56">
        <v>822</v>
      </c>
      <c r="B824" s="56" t="s">
        <v>1468</v>
      </c>
      <c r="C824" s="56">
        <v>126</v>
      </c>
      <c r="D824" s="33" t="s">
        <v>1707</v>
      </c>
      <c r="E824" s="134" t="s">
        <v>1708</v>
      </c>
      <c r="F824" s="56" t="str">
        <f>VLOOKUP($B824, '外部インタフェース一覧(計算用)'!$C:$G, 2, FALSE)</f>
        <v>old</v>
      </c>
      <c r="G824" s="56" t="str">
        <f>VLOOKUP($B824, '外部インタフェース一覧(計算用)'!$C:$G, 5, FALSE)</f>
        <v>INTEREST_CHECK_SHEET_2024_FORM_0310_2021</v>
      </c>
      <c r="H824" s="56" t="str">
        <f t="shared" si="84"/>
        <v>INTEREST_CHECK_SHEET_2024_FORM_0310_2021_spectate_want_to_try_old</v>
      </c>
      <c r="I824" s="134" t="str">
        <f t="shared" si="85"/>
        <v>野球・相撲等観戦　してみたい</v>
      </c>
      <c r="J824" s="56" t="str">
        <f t="shared" si="86"/>
        <v>一致</v>
      </c>
      <c r="K824" s="56" t="str">
        <f>IF($F824="old", INDEX('外部インタフェース一覧(計算用)'!$B$5:$C$60, MATCH(summary!$B824, '外部インタフェース一覧(計算用)'!$C$5:$C$60, 0), 1), $B824)</f>
        <v>興味関心チェック情報</v>
      </c>
      <c r="L824" s="56">
        <f t="shared" si="90"/>
        <v>126</v>
      </c>
      <c r="M824" s="56" t="str">
        <f t="shared" si="87"/>
        <v>spectate_want_to_try</v>
      </c>
      <c r="N824" s="33" t="str">
        <f t="shared" si="88"/>
        <v>野球・相撲等観戦　してみたい</v>
      </c>
      <c r="O824" s="33" t="str">
        <f t="shared" si="89"/>
        <v>野球・相撲等観戦　してみたい</v>
      </c>
    </row>
    <row r="825" spans="1:15" hidden="1">
      <c r="A825" s="56">
        <v>823</v>
      </c>
      <c r="B825" s="56" t="s">
        <v>1468</v>
      </c>
      <c r="C825" s="56">
        <v>127</v>
      </c>
      <c r="D825" s="33" t="s">
        <v>1709</v>
      </c>
      <c r="E825" s="134" t="s">
        <v>1710</v>
      </c>
      <c r="F825" s="56" t="str">
        <f>VLOOKUP($B825, '外部インタフェース一覧(計算用)'!$C:$G, 2, FALSE)</f>
        <v>old</v>
      </c>
      <c r="G825" s="56" t="str">
        <f>VLOOKUP($B825, '外部インタフェース一覧(計算用)'!$C:$G, 5, FALSE)</f>
        <v>INTEREST_CHECK_SHEET_2024_FORM_0310_2021</v>
      </c>
      <c r="H825" s="56" t="str">
        <f t="shared" si="84"/>
        <v>INTEREST_CHECK_SHEET_2024_FORM_0310_2021_spectate_doing_old</v>
      </c>
      <c r="I825" s="134" t="str">
        <f t="shared" si="85"/>
        <v>野球・相撲等観戦　している</v>
      </c>
      <c r="J825" s="56" t="str">
        <f t="shared" si="86"/>
        <v>一致</v>
      </c>
      <c r="K825" s="56" t="str">
        <f>IF($F825="old", INDEX('外部インタフェース一覧(計算用)'!$B$5:$C$60, MATCH(summary!$B825, '外部インタフェース一覧(計算用)'!$C$5:$C$60, 0), 1), $B825)</f>
        <v>興味関心チェック情報</v>
      </c>
      <c r="L825" s="56">
        <f t="shared" si="90"/>
        <v>127</v>
      </c>
      <c r="M825" s="56" t="str">
        <f t="shared" si="87"/>
        <v>spectate_doing</v>
      </c>
      <c r="N825" s="33" t="str">
        <f t="shared" si="88"/>
        <v>野球・相撲等観戦　している</v>
      </c>
      <c r="O825" s="33" t="str">
        <f t="shared" si="89"/>
        <v>野球・相撲等観戦　している</v>
      </c>
    </row>
    <row r="826" spans="1:15" ht="37.5" hidden="1">
      <c r="A826" s="56">
        <v>824</v>
      </c>
      <c r="B826" s="56" t="s">
        <v>1468</v>
      </c>
      <c r="C826" s="56">
        <v>128</v>
      </c>
      <c r="D826" s="33" t="s">
        <v>1711</v>
      </c>
      <c r="E826" s="134" t="s">
        <v>1712</v>
      </c>
      <c r="F826" s="56" t="str">
        <f>VLOOKUP($B826, '外部インタフェース一覧(計算用)'!$C:$G, 2, FALSE)</f>
        <v>old</v>
      </c>
      <c r="G826" s="56" t="str">
        <f>VLOOKUP($B826, '外部インタフェース一覧(計算用)'!$C:$G, 5, FALSE)</f>
        <v>INTEREST_CHECK_SHEET_2024_FORM_0310_2021</v>
      </c>
      <c r="H826" s="56" t="str">
        <f t="shared" si="84"/>
        <v>INTEREST_CHECK_SHEET_2024_FORM_0310_2021_gamble_interested_old</v>
      </c>
      <c r="I826" s="134" t="str">
        <f t="shared" si="85"/>
        <v>競馬・競輪・競艇・パチンコ　興味がある</v>
      </c>
      <c r="J826" s="56" t="str">
        <f t="shared" si="86"/>
        <v>一致</v>
      </c>
      <c r="K826" s="56" t="str">
        <f>IF($F826="old", INDEX('外部インタフェース一覧(計算用)'!$B$5:$C$60, MATCH(summary!$B826, '外部インタフェース一覧(計算用)'!$C$5:$C$60, 0), 1), $B826)</f>
        <v>興味関心チェック情報</v>
      </c>
      <c r="L826" s="56">
        <f t="shared" si="90"/>
        <v>128</v>
      </c>
      <c r="M826" s="56" t="str">
        <f t="shared" si="87"/>
        <v>gamble_interested</v>
      </c>
      <c r="N826" s="33" t="str">
        <f t="shared" si="88"/>
        <v>競馬・競輪・競艇・パチンコ　興味がある</v>
      </c>
      <c r="O826" s="33" t="str">
        <f t="shared" si="89"/>
        <v>競馬・競輪・競艇・パチンコ　興味がある</v>
      </c>
    </row>
    <row r="827" spans="1:15" ht="37.5" hidden="1">
      <c r="A827" s="56">
        <v>825</v>
      </c>
      <c r="B827" s="56" t="s">
        <v>1468</v>
      </c>
      <c r="C827" s="56">
        <v>129</v>
      </c>
      <c r="D827" s="33" t="s">
        <v>1713</v>
      </c>
      <c r="E827" s="134" t="s">
        <v>1714</v>
      </c>
      <c r="F827" s="56" t="str">
        <f>VLOOKUP($B827, '外部インタフェース一覧(計算用)'!$C:$G, 2, FALSE)</f>
        <v>old</v>
      </c>
      <c r="G827" s="56" t="str">
        <f>VLOOKUP($B827, '外部インタフェース一覧(計算用)'!$C:$G, 5, FALSE)</f>
        <v>INTEREST_CHECK_SHEET_2024_FORM_0310_2021</v>
      </c>
      <c r="H827" s="56" t="str">
        <f t="shared" si="84"/>
        <v>INTEREST_CHECK_SHEET_2024_FORM_0310_2021_gamble_want_to_try_old</v>
      </c>
      <c r="I827" s="134" t="str">
        <f t="shared" si="85"/>
        <v>競馬・競輪・競艇・パチンコ　してみたい</v>
      </c>
      <c r="J827" s="56" t="str">
        <f t="shared" si="86"/>
        <v>一致</v>
      </c>
      <c r="K827" s="56" t="str">
        <f>IF($F827="old", INDEX('外部インタフェース一覧(計算用)'!$B$5:$C$60, MATCH(summary!$B827, '外部インタフェース一覧(計算用)'!$C$5:$C$60, 0), 1), $B827)</f>
        <v>興味関心チェック情報</v>
      </c>
      <c r="L827" s="56">
        <f t="shared" si="90"/>
        <v>129</v>
      </c>
      <c r="M827" s="56" t="str">
        <f t="shared" si="87"/>
        <v>gamble_want_to_try</v>
      </c>
      <c r="N827" s="33" t="str">
        <f t="shared" si="88"/>
        <v>競馬・競輪・競艇・パチンコ　してみたい</v>
      </c>
      <c r="O827" s="33" t="str">
        <f t="shared" si="89"/>
        <v>競馬・競輪・競艇・パチンコ　してみたい</v>
      </c>
    </row>
    <row r="828" spans="1:15" ht="37.5" hidden="1">
      <c r="A828" s="56">
        <v>826</v>
      </c>
      <c r="B828" s="56" t="s">
        <v>1468</v>
      </c>
      <c r="C828" s="56">
        <v>130</v>
      </c>
      <c r="D828" s="33" t="s">
        <v>1715</v>
      </c>
      <c r="E828" s="134" t="s">
        <v>1716</v>
      </c>
      <c r="F828" s="56" t="str">
        <f>VLOOKUP($B828, '外部インタフェース一覧(計算用)'!$C:$G, 2, FALSE)</f>
        <v>old</v>
      </c>
      <c r="G828" s="56" t="str">
        <f>VLOOKUP($B828, '外部インタフェース一覧(計算用)'!$C:$G, 5, FALSE)</f>
        <v>INTEREST_CHECK_SHEET_2024_FORM_0310_2021</v>
      </c>
      <c r="H828" s="56" t="str">
        <f t="shared" si="84"/>
        <v>INTEREST_CHECK_SHEET_2024_FORM_0310_2021_gamble_doing_old</v>
      </c>
      <c r="I828" s="134" t="str">
        <f t="shared" si="85"/>
        <v>競馬・競輪・競艇・パチンコ　している</v>
      </c>
      <c r="J828" s="56" t="str">
        <f t="shared" si="86"/>
        <v>一致</v>
      </c>
      <c r="K828" s="56" t="str">
        <f>IF($F828="old", INDEX('外部インタフェース一覧(計算用)'!$B$5:$C$60, MATCH(summary!$B828, '外部インタフェース一覧(計算用)'!$C$5:$C$60, 0), 1), $B828)</f>
        <v>興味関心チェック情報</v>
      </c>
      <c r="L828" s="56">
        <f t="shared" si="90"/>
        <v>130</v>
      </c>
      <c r="M828" s="56" t="str">
        <f t="shared" si="87"/>
        <v>gamble_doing</v>
      </c>
      <c r="N828" s="33" t="str">
        <f t="shared" si="88"/>
        <v>競馬・競輪・競艇・パチンコ　している</v>
      </c>
      <c r="O828" s="33" t="str">
        <f t="shared" si="89"/>
        <v>競馬・競輪・競艇・パチンコ　している</v>
      </c>
    </row>
    <row r="829" spans="1:15" hidden="1">
      <c r="A829" s="56">
        <v>827</v>
      </c>
      <c r="B829" s="56" t="s">
        <v>1468</v>
      </c>
      <c r="C829" s="56">
        <v>131</v>
      </c>
      <c r="D829" s="33" t="s">
        <v>1717</v>
      </c>
      <c r="E829" s="134" t="s">
        <v>1718</v>
      </c>
      <c r="F829" s="56" t="str">
        <f>VLOOKUP($B829, '外部インタフェース一覧(計算用)'!$C:$G, 2, FALSE)</f>
        <v>old</v>
      </c>
      <c r="G829" s="56" t="str">
        <f>VLOOKUP($B829, '外部インタフェース一覧(計算用)'!$C:$G, 5, FALSE)</f>
        <v>INTEREST_CHECK_SHEET_2024_FORM_0310_2021</v>
      </c>
      <c r="H829" s="56" t="str">
        <f t="shared" si="84"/>
        <v>INTEREST_CHECK_SHEET_2024_FORM_0310_2021_knitting_interested_old</v>
      </c>
      <c r="I829" s="134" t="str">
        <f t="shared" si="85"/>
        <v>編み物　興味がある</v>
      </c>
      <c r="J829" s="56" t="str">
        <f t="shared" si="86"/>
        <v>一致</v>
      </c>
      <c r="K829" s="56" t="str">
        <f>IF($F829="old", INDEX('外部インタフェース一覧(計算用)'!$B$5:$C$60, MATCH(summary!$B829, '外部インタフェース一覧(計算用)'!$C$5:$C$60, 0), 1), $B829)</f>
        <v>興味関心チェック情報</v>
      </c>
      <c r="L829" s="56">
        <f t="shared" si="90"/>
        <v>131</v>
      </c>
      <c r="M829" s="56" t="str">
        <f t="shared" si="87"/>
        <v>knitting_interested</v>
      </c>
      <c r="N829" s="33" t="str">
        <f t="shared" si="88"/>
        <v>編み物　興味がある</v>
      </c>
      <c r="O829" s="33" t="str">
        <f t="shared" si="89"/>
        <v>編み物　興味がある</v>
      </c>
    </row>
    <row r="830" spans="1:15" hidden="1">
      <c r="A830" s="56">
        <v>828</v>
      </c>
      <c r="B830" s="56" t="s">
        <v>1468</v>
      </c>
      <c r="C830" s="56">
        <v>132</v>
      </c>
      <c r="D830" s="33" t="s">
        <v>1719</v>
      </c>
      <c r="E830" s="134" t="s">
        <v>1720</v>
      </c>
      <c r="F830" s="56" t="str">
        <f>VLOOKUP($B830, '外部インタフェース一覧(計算用)'!$C:$G, 2, FALSE)</f>
        <v>old</v>
      </c>
      <c r="G830" s="56" t="str">
        <f>VLOOKUP($B830, '外部インタフェース一覧(計算用)'!$C:$G, 5, FALSE)</f>
        <v>INTEREST_CHECK_SHEET_2024_FORM_0310_2021</v>
      </c>
      <c r="H830" s="56" t="str">
        <f t="shared" si="84"/>
        <v>INTEREST_CHECK_SHEET_2024_FORM_0310_2021_knitting_want_to_try_old</v>
      </c>
      <c r="I830" s="134" t="str">
        <f t="shared" si="85"/>
        <v>編み物　してみたい</v>
      </c>
      <c r="J830" s="56" t="str">
        <f t="shared" si="86"/>
        <v>一致</v>
      </c>
      <c r="K830" s="56" t="str">
        <f>IF($F830="old", INDEX('外部インタフェース一覧(計算用)'!$B$5:$C$60, MATCH(summary!$B830, '外部インタフェース一覧(計算用)'!$C$5:$C$60, 0), 1), $B830)</f>
        <v>興味関心チェック情報</v>
      </c>
      <c r="L830" s="56">
        <f t="shared" si="90"/>
        <v>132</v>
      </c>
      <c r="M830" s="56" t="str">
        <f t="shared" si="87"/>
        <v>knitting_want_to_try</v>
      </c>
      <c r="N830" s="33" t="str">
        <f t="shared" si="88"/>
        <v>編み物　してみたい</v>
      </c>
      <c r="O830" s="33" t="str">
        <f t="shared" si="89"/>
        <v>編み物　してみたい</v>
      </c>
    </row>
    <row r="831" spans="1:15" hidden="1">
      <c r="A831" s="56">
        <v>829</v>
      </c>
      <c r="B831" s="56" t="s">
        <v>1468</v>
      </c>
      <c r="C831" s="56">
        <v>133</v>
      </c>
      <c r="D831" s="33" t="s">
        <v>1721</v>
      </c>
      <c r="E831" s="134" t="s">
        <v>1722</v>
      </c>
      <c r="F831" s="56" t="str">
        <f>VLOOKUP($B831, '外部インタフェース一覧(計算用)'!$C:$G, 2, FALSE)</f>
        <v>old</v>
      </c>
      <c r="G831" s="56" t="str">
        <f>VLOOKUP($B831, '外部インタフェース一覧(計算用)'!$C:$G, 5, FALSE)</f>
        <v>INTEREST_CHECK_SHEET_2024_FORM_0310_2021</v>
      </c>
      <c r="H831" s="56" t="str">
        <f t="shared" si="84"/>
        <v>INTEREST_CHECK_SHEET_2024_FORM_0310_2021_knitting_doing_old</v>
      </c>
      <c r="I831" s="134" t="str">
        <f t="shared" si="85"/>
        <v>編み物　している</v>
      </c>
      <c r="J831" s="56" t="str">
        <f t="shared" si="86"/>
        <v>一致</v>
      </c>
      <c r="K831" s="56" t="str">
        <f>IF($F831="old", INDEX('外部インタフェース一覧(計算用)'!$B$5:$C$60, MATCH(summary!$B831, '外部インタフェース一覧(計算用)'!$C$5:$C$60, 0), 1), $B831)</f>
        <v>興味関心チェック情報</v>
      </c>
      <c r="L831" s="56">
        <f t="shared" si="90"/>
        <v>133</v>
      </c>
      <c r="M831" s="56" t="str">
        <f t="shared" si="87"/>
        <v>knitting_doing</v>
      </c>
      <c r="N831" s="33" t="str">
        <f t="shared" si="88"/>
        <v>編み物　している</v>
      </c>
      <c r="O831" s="33" t="str">
        <f t="shared" si="89"/>
        <v>編み物　している</v>
      </c>
    </row>
    <row r="832" spans="1:15" hidden="1">
      <c r="A832" s="56">
        <v>830</v>
      </c>
      <c r="B832" s="56" t="s">
        <v>1468</v>
      </c>
      <c r="C832" s="56">
        <v>134</v>
      </c>
      <c r="D832" s="33" t="s">
        <v>1723</v>
      </c>
      <c r="E832" s="134" t="s">
        <v>1724</v>
      </c>
      <c r="F832" s="56" t="str">
        <f>VLOOKUP($B832, '外部インタフェース一覧(計算用)'!$C:$G, 2, FALSE)</f>
        <v>old</v>
      </c>
      <c r="G832" s="56" t="str">
        <f>VLOOKUP($B832, '外部インタフェース一覧(計算用)'!$C:$G, 5, FALSE)</f>
        <v>INTEREST_CHECK_SHEET_2024_FORM_0310_2021</v>
      </c>
      <c r="H832" s="56" t="str">
        <f t="shared" si="84"/>
        <v>INTEREST_CHECK_SHEET_2024_FORM_0310_2021_sewing_interested_old</v>
      </c>
      <c r="I832" s="134" t="str">
        <f t="shared" si="85"/>
        <v>針仕事　興味がある</v>
      </c>
      <c r="J832" s="56" t="str">
        <f t="shared" si="86"/>
        <v>一致</v>
      </c>
      <c r="K832" s="56" t="str">
        <f>IF($F832="old", INDEX('外部インタフェース一覧(計算用)'!$B$5:$C$60, MATCH(summary!$B832, '外部インタフェース一覧(計算用)'!$C$5:$C$60, 0), 1), $B832)</f>
        <v>興味関心チェック情報</v>
      </c>
      <c r="L832" s="56">
        <f t="shared" si="90"/>
        <v>134</v>
      </c>
      <c r="M832" s="56" t="str">
        <f t="shared" si="87"/>
        <v>sewing_interested</v>
      </c>
      <c r="N832" s="33" t="str">
        <f t="shared" si="88"/>
        <v>針仕事　興味がある</v>
      </c>
      <c r="O832" s="33" t="str">
        <f t="shared" si="89"/>
        <v>針仕事　興味がある</v>
      </c>
    </row>
    <row r="833" spans="1:15" hidden="1">
      <c r="A833" s="56">
        <v>831</v>
      </c>
      <c r="B833" s="56" t="s">
        <v>1468</v>
      </c>
      <c r="C833" s="56">
        <v>135</v>
      </c>
      <c r="D833" s="33" t="s">
        <v>1725</v>
      </c>
      <c r="E833" s="134" t="s">
        <v>1726</v>
      </c>
      <c r="F833" s="56" t="str">
        <f>VLOOKUP($B833, '外部インタフェース一覧(計算用)'!$C:$G, 2, FALSE)</f>
        <v>old</v>
      </c>
      <c r="G833" s="56" t="str">
        <f>VLOOKUP($B833, '外部インタフェース一覧(計算用)'!$C:$G, 5, FALSE)</f>
        <v>INTEREST_CHECK_SHEET_2024_FORM_0310_2021</v>
      </c>
      <c r="H833" s="56" t="str">
        <f t="shared" si="84"/>
        <v>INTEREST_CHECK_SHEET_2024_FORM_0310_2021_sewing_want_to_try_old</v>
      </c>
      <c r="I833" s="134" t="str">
        <f t="shared" si="85"/>
        <v>針仕事　してみたい</v>
      </c>
      <c r="J833" s="56" t="str">
        <f t="shared" si="86"/>
        <v>一致</v>
      </c>
      <c r="K833" s="56" t="str">
        <f>IF($F833="old", INDEX('外部インタフェース一覧(計算用)'!$B$5:$C$60, MATCH(summary!$B833, '外部インタフェース一覧(計算用)'!$C$5:$C$60, 0), 1), $B833)</f>
        <v>興味関心チェック情報</v>
      </c>
      <c r="L833" s="56">
        <f t="shared" si="90"/>
        <v>135</v>
      </c>
      <c r="M833" s="56" t="str">
        <f t="shared" si="87"/>
        <v>sewing_want_to_try</v>
      </c>
      <c r="N833" s="33" t="str">
        <f t="shared" si="88"/>
        <v>針仕事　してみたい</v>
      </c>
      <c r="O833" s="33" t="str">
        <f t="shared" si="89"/>
        <v>針仕事　してみたい</v>
      </c>
    </row>
    <row r="834" spans="1:15" hidden="1">
      <c r="A834" s="56">
        <v>832</v>
      </c>
      <c r="B834" s="56" t="s">
        <v>1468</v>
      </c>
      <c r="C834" s="56">
        <v>136</v>
      </c>
      <c r="D834" s="33" t="s">
        <v>1727</v>
      </c>
      <c r="E834" s="134" t="s">
        <v>1728</v>
      </c>
      <c r="F834" s="56" t="str">
        <f>VLOOKUP($B834, '外部インタフェース一覧(計算用)'!$C:$G, 2, FALSE)</f>
        <v>old</v>
      </c>
      <c r="G834" s="56" t="str">
        <f>VLOOKUP($B834, '外部インタフェース一覧(計算用)'!$C:$G, 5, FALSE)</f>
        <v>INTEREST_CHECK_SHEET_2024_FORM_0310_2021</v>
      </c>
      <c r="H834" s="56" t="str">
        <f t="shared" si="84"/>
        <v>INTEREST_CHECK_SHEET_2024_FORM_0310_2021_sewing_doing_old</v>
      </c>
      <c r="I834" s="134" t="str">
        <f t="shared" si="85"/>
        <v>針仕事　している</v>
      </c>
      <c r="J834" s="56" t="str">
        <f t="shared" si="86"/>
        <v>一致</v>
      </c>
      <c r="K834" s="56" t="str">
        <f>IF($F834="old", INDEX('外部インタフェース一覧(計算用)'!$B$5:$C$60, MATCH(summary!$B834, '外部インタフェース一覧(計算用)'!$C$5:$C$60, 0), 1), $B834)</f>
        <v>興味関心チェック情報</v>
      </c>
      <c r="L834" s="56">
        <f t="shared" si="90"/>
        <v>136</v>
      </c>
      <c r="M834" s="56" t="str">
        <f t="shared" si="87"/>
        <v>sewing_doing</v>
      </c>
      <c r="N834" s="33" t="str">
        <f t="shared" si="88"/>
        <v>針仕事　している</v>
      </c>
      <c r="O834" s="33" t="str">
        <f t="shared" si="89"/>
        <v>針仕事　している</v>
      </c>
    </row>
    <row r="835" spans="1:15" hidden="1">
      <c r="A835" s="56">
        <v>833</v>
      </c>
      <c r="B835" s="56" t="s">
        <v>1468</v>
      </c>
      <c r="C835" s="56">
        <v>137</v>
      </c>
      <c r="D835" s="33" t="s">
        <v>1729</v>
      </c>
      <c r="E835" s="134" t="s">
        <v>1730</v>
      </c>
      <c r="F835" s="56" t="str">
        <f>VLOOKUP($B835, '外部インタフェース一覧(計算用)'!$C:$G, 2, FALSE)</f>
        <v>old</v>
      </c>
      <c r="G835" s="56" t="str">
        <f>VLOOKUP($B835, '外部インタフェース一覧(計算用)'!$C:$G, 5, FALSE)</f>
        <v>INTEREST_CHECK_SHEET_2024_FORM_0310_2021</v>
      </c>
      <c r="H835" s="56" t="str">
        <f t="shared" ref="H835:H898" si="91">G835&amp;"_"&amp;D835&amp;"_"&amp;F835</f>
        <v>INTEREST_CHECK_SHEET_2024_FORM_0310_2021_field_interested_old</v>
      </c>
      <c r="I835" s="134" t="str">
        <f t="shared" ref="I835:I898" si="92">IFERROR(INDEX($E:$H, MATCH(LEFT($H835, LEN($H835)-4)&amp;"_new", $H:$H, 0), 1), IF(F835="old", "削除", "追加"))</f>
        <v>畑仕事　興味がある</v>
      </c>
      <c r="J835" s="56" t="str">
        <f t="shared" ref="J835:J898" si="93">IF(E835=I835, "一致", "名称変更")</f>
        <v>一致</v>
      </c>
      <c r="K835" s="56" t="str">
        <f>IF($F835="old", INDEX('外部インタフェース一覧(計算用)'!$B$5:$C$60, MATCH(summary!$B835, '外部インタフェース一覧(計算用)'!$C$5:$C$60, 0), 1), $B835)</f>
        <v>興味関心チェック情報</v>
      </c>
      <c r="L835" s="56">
        <f t="shared" si="90"/>
        <v>137</v>
      </c>
      <c r="M835" s="56" t="str">
        <f t="shared" ref="M835:M898" si="94">$D835</f>
        <v>field_interested</v>
      </c>
      <c r="N835" s="33" t="str">
        <f t="shared" ref="N835:N898" si="95">IF($F835="old", $E835, $I835)</f>
        <v>畑仕事　興味がある</v>
      </c>
      <c r="O835" s="33" t="str">
        <f t="shared" ref="O835:O898" si="96">IF($F835="old", $I835, $E835)</f>
        <v>畑仕事　興味がある</v>
      </c>
    </row>
    <row r="836" spans="1:15" hidden="1">
      <c r="A836" s="56">
        <v>834</v>
      </c>
      <c r="B836" s="56" t="s">
        <v>1468</v>
      </c>
      <c r="C836" s="56">
        <v>138</v>
      </c>
      <c r="D836" s="33" t="s">
        <v>1731</v>
      </c>
      <c r="E836" s="134" t="s">
        <v>1732</v>
      </c>
      <c r="F836" s="56" t="str">
        <f>VLOOKUP($B836, '外部インタフェース一覧(計算用)'!$C:$G, 2, FALSE)</f>
        <v>old</v>
      </c>
      <c r="G836" s="56" t="str">
        <f>VLOOKUP($B836, '外部インタフェース一覧(計算用)'!$C:$G, 5, FALSE)</f>
        <v>INTEREST_CHECK_SHEET_2024_FORM_0310_2021</v>
      </c>
      <c r="H836" s="56" t="str">
        <f t="shared" si="91"/>
        <v>INTEREST_CHECK_SHEET_2024_FORM_0310_2021_field_want_to_try_old</v>
      </c>
      <c r="I836" s="134" t="str">
        <f t="shared" si="92"/>
        <v>畑仕事　してみたい</v>
      </c>
      <c r="J836" s="56" t="str">
        <f t="shared" si="93"/>
        <v>一致</v>
      </c>
      <c r="K836" s="56" t="str">
        <f>IF($F836="old", INDEX('外部インタフェース一覧(計算用)'!$B$5:$C$60, MATCH(summary!$B836, '外部インタフェース一覧(計算用)'!$C$5:$C$60, 0), 1), $B836)</f>
        <v>興味関心チェック情報</v>
      </c>
      <c r="L836" s="56">
        <f t="shared" ref="L836:L899" si="97">C836</f>
        <v>138</v>
      </c>
      <c r="M836" s="56" t="str">
        <f t="shared" si="94"/>
        <v>field_want_to_try</v>
      </c>
      <c r="N836" s="33" t="str">
        <f t="shared" si="95"/>
        <v>畑仕事　してみたい</v>
      </c>
      <c r="O836" s="33" t="str">
        <f t="shared" si="96"/>
        <v>畑仕事　してみたい</v>
      </c>
    </row>
    <row r="837" spans="1:15" hidden="1">
      <c r="A837" s="56">
        <v>835</v>
      </c>
      <c r="B837" s="56" t="s">
        <v>1468</v>
      </c>
      <c r="C837" s="56">
        <v>139</v>
      </c>
      <c r="D837" s="33" t="s">
        <v>1733</v>
      </c>
      <c r="E837" s="134" t="s">
        <v>1734</v>
      </c>
      <c r="F837" s="56" t="str">
        <f>VLOOKUP($B837, '外部インタフェース一覧(計算用)'!$C:$G, 2, FALSE)</f>
        <v>old</v>
      </c>
      <c r="G837" s="56" t="str">
        <f>VLOOKUP($B837, '外部インタフェース一覧(計算用)'!$C:$G, 5, FALSE)</f>
        <v>INTEREST_CHECK_SHEET_2024_FORM_0310_2021</v>
      </c>
      <c r="H837" s="56" t="str">
        <f t="shared" si="91"/>
        <v>INTEREST_CHECK_SHEET_2024_FORM_0310_2021_field_doing_old</v>
      </c>
      <c r="I837" s="134" t="str">
        <f t="shared" si="92"/>
        <v>畑仕事　している</v>
      </c>
      <c r="J837" s="56" t="str">
        <f t="shared" si="93"/>
        <v>一致</v>
      </c>
      <c r="K837" s="56" t="str">
        <f>IF($F837="old", INDEX('外部インタフェース一覧(計算用)'!$B$5:$C$60, MATCH(summary!$B837, '外部インタフェース一覧(計算用)'!$C$5:$C$60, 0), 1), $B837)</f>
        <v>興味関心チェック情報</v>
      </c>
      <c r="L837" s="56">
        <f t="shared" si="97"/>
        <v>139</v>
      </c>
      <c r="M837" s="56" t="str">
        <f t="shared" si="94"/>
        <v>field_doing</v>
      </c>
      <c r="N837" s="33" t="str">
        <f t="shared" si="95"/>
        <v>畑仕事　している</v>
      </c>
      <c r="O837" s="33" t="str">
        <f t="shared" si="96"/>
        <v>畑仕事　している</v>
      </c>
    </row>
    <row r="838" spans="1:15" hidden="1">
      <c r="A838" s="56">
        <v>836</v>
      </c>
      <c r="B838" s="56" t="s">
        <v>1468</v>
      </c>
      <c r="C838" s="56">
        <v>140</v>
      </c>
      <c r="D838" s="33" t="s">
        <v>1735</v>
      </c>
      <c r="E838" s="134" t="s">
        <v>1736</v>
      </c>
      <c r="F838" s="56" t="str">
        <f>VLOOKUP($B838, '外部インタフェース一覧(計算用)'!$C:$G, 2, FALSE)</f>
        <v>old</v>
      </c>
      <c r="G838" s="56" t="str">
        <f>VLOOKUP($B838, '外部インタフェース一覧(計算用)'!$C:$G, 5, FALSE)</f>
        <v>INTEREST_CHECK_SHEET_2024_FORM_0310_2021</v>
      </c>
      <c r="H838" s="56" t="str">
        <f t="shared" si="91"/>
        <v>INTEREST_CHECK_SHEET_2024_FORM_0310_2021_job_interested_old</v>
      </c>
      <c r="I838" s="134" t="str">
        <f t="shared" si="92"/>
        <v>賃金を伴う仕事　興味がある</v>
      </c>
      <c r="J838" s="56" t="str">
        <f t="shared" si="93"/>
        <v>一致</v>
      </c>
      <c r="K838" s="56" t="str">
        <f>IF($F838="old", INDEX('外部インタフェース一覧(計算用)'!$B$5:$C$60, MATCH(summary!$B838, '外部インタフェース一覧(計算用)'!$C$5:$C$60, 0), 1), $B838)</f>
        <v>興味関心チェック情報</v>
      </c>
      <c r="L838" s="56">
        <f t="shared" si="97"/>
        <v>140</v>
      </c>
      <c r="M838" s="56" t="str">
        <f t="shared" si="94"/>
        <v>job_interested</v>
      </c>
      <c r="N838" s="33" t="str">
        <f t="shared" si="95"/>
        <v>賃金を伴う仕事　興味がある</v>
      </c>
      <c r="O838" s="33" t="str">
        <f t="shared" si="96"/>
        <v>賃金を伴う仕事　興味がある</v>
      </c>
    </row>
    <row r="839" spans="1:15" hidden="1">
      <c r="A839" s="56">
        <v>837</v>
      </c>
      <c r="B839" s="56" t="s">
        <v>1468</v>
      </c>
      <c r="C839" s="56">
        <v>141</v>
      </c>
      <c r="D839" s="33" t="s">
        <v>1737</v>
      </c>
      <c r="E839" s="134" t="s">
        <v>1738</v>
      </c>
      <c r="F839" s="56" t="str">
        <f>VLOOKUP($B839, '外部インタフェース一覧(計算用)'!$C:$G, 2, FALSE)</f>
        <v>old</v>
      </c>
      <c r="G839" s="56" t="str">
        <f>VLOOKUP($B839, '外部インタフェース一覧(計算用)'!$C:$G, 5, FALSE)</f>
        <v>INTEREST_CHECK_SHEET_2024_FORM_0310_2021</v>
      </c>
      <c r="H839" s="56" t="str">
        <f t="shared" si="91"/>
        <v>INTEREST_CHECK_SHEET_2024_FORM_0310_2021_job_want_to_try_old</v>
      </c>
      <c r="I839" s="134" t="str">
        <f t="shared" si="92"/>
        <v>賃金を伴う仕事　してみたい</v>
      </c>
      <c r="J839" s="56" t="str">
        <f t="shared" si="93"/>
        <v>一致</v>
      </c>
      <c r="K839" s="56" t="str">
        <f>IF($F839="old", INDEX('外部インタフェース一覧(計算用)'!$B$5:$C$60, MATCH(summary!$B839, '外部インタフェース一覧(計算用)'!$C$5:$C$60, 0), 1), $B839)</f>
        <v>興味関心チェック情報</v>
      </c>
      <c r="L839" s="56">
        <f t="shared" si="97"/>
        <v>141</v>
      </c>
      <c r="M839" s="56" t="str">
        <f t="shared" si="94"/>
        <v>job_want_to_try</v>
      </c>
      <c r="N839" s="33" t="str">
        <f t="shared" si="95"/>
        <v>賃金を伴う仕事　してみたい</v>
      </c>
      <c r="O839" s="33" t="str">
        <f t="shared" si="96"/>
        <v>賃金を伴う仕事　してみたい</v>
      </c>
    </row>
    <row r="840" spans="1:15" hidden="1">
      <c r="A840" s="56">
        <v>838</v>
      </c>
      <c r="B840" s="56" t="s">
        <v>1468</v>
      </c>
      <c r="C840" s="56">
        <v>142</v>
      </c>
      <c r="D840" s="33" t="s">
        <v>1739</v>
      </c>
      <c r="E840" s="134" t="s">
        <v>1740</v>
      </c>
      <c r="F840" s="56" t="str">
        <f>VLOOKUP($B840, '外部インタフェース一覧(計算用)'!$C:$G, 2, FALSE)</f>
        <v>old</v>
      </c>
      <c r="G840" s="56" t="str">
        <f>VLOOKUP($B840, '外部インタフェース一覧(計算用)'!$C:$G, 5, FALSE)</f>
        <v>INTEREST_CHECK_SHEET_2024_FORM_0310_2021</v>
      </c>
      <c r="H840" s="56" t="str">
        <f t="shared" si="91"/>
        <v>INTEREST_CHECK_SHEET_2024_FORM_0310_2021_job_doing_old</v>
      </c>
      <c r="I840" s="134" t="str">
        <f t="shared" si="92"/>
        <v>賃金を伴う仕事　している</v>
      </c>
      <c r="J840" s="56" t="str">
        <f t="shared" si="93"/>
        <v>一致</v>
      </c>
      <c r="K840" s="56" t="str">
        <f>IF($F840="old", INDEX('外部インタフェース一覧(計算用)'!$B$5:$C$60, MATCH(summary!$B840, '外部インタフェース一覧(計算用)'!$C$5:$C$60, 0), 1), $B840)</f>
        <v>興味関心チェック情報</v>
      </c>
      <c r="L840" s="56">
        <f t="shared" si="97"/>
        <v>142</v>
      </c>
      <c r="M840" s="56" t="str">
        <f t="shared" si="94"/>
        <v>job_doing</v>
      </c>
      <c r="N840" s="33" t="str">
        <f t="shared" si="95"/>
        <v>賃金を伴う仕事　している</v>
      </c>
      <c r="O840" s="33" t="str">
        <f t="shared" si="96"/>
        <v>賃金を伴う仕事　している</v>
      </c>
    </row>
    <row r="841" spans="1:15" hidden="1">
      <c r="A841" s="56">
        <v>839</v>
      </c>
      <c r="B841" s="56" t="s">
        <v>1468</v>
      </c>
      <c r="C841" s="56">
        <v>143</v>
      </c>
      <c r="D841" s="33" t="s">
        <v>1741</v>
      </c>
      <c r="E841" s="134" t="s">
        <v>1742</v>
      </c>
      <c r="F841" s="56" t="str">
        <f>VLOOKUP($B841, '外部インタフェース一覧(計算用)'!$C:$G, 2, FALSE)</f>
        <v>old</v>
      </c>
      <c r="G841" s="56" t="str">
        <f>VLOOKUP($B841, '外部インタフェース一覧(計算用)'!$C:$G, 5, FALSE)</f>
        <v>INTEREST_CHECK_SHEET_2024_FORM_0310_2021</v>
      </c>
      <c r="H841" s="56" t="str">
        <f t="shared" si="91"/>
        <v>INTEREST_CHECK_SHEET_2024_FORM_0310_2021_traveling_interested_old</v>
      </c>
      <c r="I841" s="134" t="str">
        <f t="shared" si="92"/>
        <v>旅行・温泉　興味がある</v>
      </c>
      <c r="J841" s="56" t="str">
        <f t="shared" si="93"/>
        <v>一致</v>
      </c>
      <c r="K841" s="56" t="str">
        <f>IF($F841="old", INDEX('外部インタフェース一覧(計算用)'!$B$5:$C$60, MATCH(summary!$B841, '外部インタフェース一覧(計算用)'!$C$5:$C$60, 0), 1), $B841)</f>
        <v>興味関心チェック情報</v>
      </c>
      <c r="L841" s="56">
        <f t="shared" si="97"/>
        <v>143</v>
      </c>
      <c r="M841" s="56" t="str">
        <f t="shared" si="94"/>
        <v>traveling_interested</v>
      </c>
      <c r="N841" s="33" t="str">
        <f t="shared" si="95"/>
        <v>旅行・温泉　興味がある</v>
      </c>
      <c r="O841" s="33" t="str">
        <f t="shared" si="96"/>
        <v>旅行・温泉　興味がある</v>
      </c>
    </row>
    <row r="842" spans="1:15" hidden="1">
      <c r="A842" s="56">
        <v>840</v>
      </c>
      <c r="B842" s="56" t="s">
        <v>1468</v>
      </c>
      <c r="C842" s="56">
        <v>144</v>
      </c>
      <c r="D842" s="33" t="s">
        <v>1743</v>
      </c>
      <c r="E842" s="134" t="s">
        <v>1744</v>
      </c>
      <c r="F842" s="56" t="str">
        <f>VLOOKUP($B842, '外部インタフェース一覧(計算用)'!$C:$G, 2, FALSE)</f>
        <v>old</v>
      </c>
      <c r="G842" s="56" t="str">
        <f>VLOOKUP($B842, '外部インタフェース一覧(計算用)'!$C:$G, 5, FALSE)</f>
        <v>INTEREST_CHECK_SHEET_2024_FORM_0310_2021</v>
      </c>
      <c r="H842" s="56" t="str">
        <f t="shared" si="91"/>
        <v>INTEREST_CHECK_SHEET_2024_FORM_0310_2021_traveling_want_to_try_old</v>
      </c>
      <c r="I842" s="134" t="str">
        <f t="shared" si="92"/>
        <v>旅行・温泉　してみたい</v>
      </c>
      <c r="J842" s="56" t="str">
        <f t="shared" si="93"/>
        <v>一致</v>
      </c>
      <c r="K842" s="56" t="str">
        <f>IF($F842="old", INDEX('外部インタフェース一覧(計算用)'!$B$5:$C$60, MATCH(summary!$B842, '外部インタフェース一覧(計算用)'!$C$5:$C$60, 0), 1), $B842)</f>
        <v>興味関心チェック情報</v>
      </c>
      <c r="L842" s="56">
        <f t="shared" si="97"/>
        <v>144</v>
      </c>
      <c r="M842" s="56" t="str">
        <f t="shared" si="94"/>
        <v>traveling_want_to_try</v>
      </c>
      <c r="N842" s="33" t="str">
        <f t="shared" si="95"/>
        <v>旅行・温泉　してみたい</v>
      </c>
      <c r="O842" s="33" t="str">
        <f t="shared" si="96"/>
        <v>旅行・温泉　してみたい</v>
      </c>
    </row>
    <row r="843" spans="1:15" hidden="1">
      <c r="A843" s="56">
        <v>841</v>
      </c>
      <c r="B843" s="56" t="s">
        <v>1468</v>
      </c>
      <c r="C843" s="56">
        <v>145</v>
      </c>
      <c r="D843" s="33" t="s">
        <v>1745</v>
      </c>
      <c r="E843" s="134" t="s">
        <v>1746</v>
      </c>
      <c r="F843" s="56" t="str">
        <f>VLOOKUP($B843, '外部インタフェース一覧(計算用)'!$C:$G, 2, FALSE)</f>
        <v>old</v>
      </c>
      <c r="G843" s="56" t="str">
        <f>VLOOKUP($B843, '外部インタフェース一覧(計算用)'!$C:$G, 5, FALSE)</f>
        <v>INTEREST_CHECK_SHEET_2024_FORM_0310_2021</v>
      </c>
      <c r="H843" s="56" t="str">
        <f t="shared" si="91"/>
        <v>INTEREST_CHECK_SHEET_2024_FORM_0310_2021_traveling_doing_old</v>
      </c>
      <c r="I843" s="134" t="str">
        <f t="shared" si="92"/>
        <v>旅行・温泉　している</v>
      </c>
      <c r="J843" s="56" t="str">
        <f t="shared" si="93"/>
        <v>一致</v>
      </c>
      <c r="K843" s="56" t="str">
        <f>IF($F843="old", INDEX('外部インタフェース一覧(計算用)'!$B$5:$C$60, MATCH(summary!$B843, '外部インタフェース一覧(計算用)'!$C$5:$C$60, 0), 1), $B843)</f>
        <v>興味関心チェック情報</v>
      </c>
      <c r="L843" s="56">
        <f t="shared" si="97"/>
        <v>145</v>
      </c>
      <c r="M843" s="56" t="str">
        <f t="shared" si="94"/>
        <v>traveling_doing</v>
      </c>
      <c r="N843" s="33" t="str">
        <f t="shared" si="95"/>
        <v>旅行・温泉　している</v>
      </c>
      <c r="O843" s="33" t="str">
        <f t="shared" si="96"/>
        <v>旅行・温泉　している</v>
      </c>
    </row>
    <row r="844" spans="1:15" hidden="1">
      <c r="A844" s="56">
        <v>842</v>
      </c>
      <c r="B844" s="56" t="s">
        <v>1468</v>
      </c>
      <c r="C844" s="56">
        <v>146</v>
      </c>
      <c r="D844" s="33" t="s">
        <v>1747</v>
      </c>
      <c r="E844" s="134" t="s">
        <v>1748</v>
      </c>
      <c r="F844" s="56" t="str">
        <f>VLOOKUP($B844, '外部インタフェース一覧(計算用)'!$C:$G, 2, FALSE)</f>
        <v>old</v>
      </c>
      <c r="G844" s="56" t="str">
        <f>VLOOKUP($B844, '外部インタフェース一覧(計算用)'!$C:$G, 5, FALSE)</f>
        <v>INTEREST_CHECK_SHEET_2024_FORM_0310_2021</v>
      </c>
      <c r="H844" s="56" t="str">
        <f t="shared" si="91"/>
        <v>INTEREST_CHECK_SHEET_2024_FORM_0310_2021_other01_old</v>
      </c>
      <c r="I844" s="134" t="str">
        <f t="shared" si="92"/>
        <v>その他（１）　　その他（1）内容</v>
      </c>
      <c r="J844" s="56" t="str">
        <f t="shared" si="93"/>
        <v>一致</v>
      </c>
      <c r="K844" s="56" t="str">
        <f>IF($F844="old", INDEX('外部インタフェース一覧(計算用)'!$B$5:$C$60, MATCH(summary!$B844, '外部インタフェース一覧(計算用)'!$C$5:$C$60, 0), 1), $B844)</f>
        <v>興味関心チェック情報</v>
      </c>
      <c r="L844" s="56">
        <f t="shared" si="97"/>
        <v>146</v>
      </c>
      <c r="M844" s="56" t="str">
        <f t="shared" si="94"/>
        <v>other01</v>
      </c>
      <c r="N844" s="33" t="str">
        <f t="shared" si="95"/>
        <v>その他（１）　　その他（1）内容</v>
      </c>
      <c r="O844" s="33" t="str">
        <f t="shared" si="96"/>
        <v>その他（１）　　その他（1）内容</v>
      </c>
    </row>
    <row r="845" spans="1:15" hidden="1">
      <c r="A845" s="56">
        <v>843</v>
      </c>
      <c r="B845" s="56" t="s">
        <v>1468</v>
      </c>
      <c r="C845" s="56">
        <v>147</v>
      </c>
      <c r="D845" s="33" t="s">
        <v>1749</v>
      </c>
      <c r="E845" s="134" t="s">
        <v>1750</v>
      </c>
      <c r="F845" s="56" t="str">
        <f>VLOOKUP($B845, '外部インタフェース一覧(計算用)'!$C:$G, 2, FALSE)</f>
        <v>old</v>
      </c>
      <c r="G845" s="56" t="str">
        <f>VLOOKUP($B845, '外部インタフェース一覧(計算用)'!$C:$G, 5, FALSE)</f>
        <v>INTEREST_CHECK_SHEET_2024_FORM_0310_2021</v>
      </c>
      <c r="H845" s="56" t="str">
        <f t="shared" si="91"/>
        <v>INTEREST_CHECK_SHEET_2024_FORM_0310_2021_other01_interested_old</v>
      </c>
      <c r="I845" s="134" t="str">
        <f t="shared" si="92"/>
        <v>その他（１）　興味がある</v>
      </c>
      <c r="J845" s="56" t="str">
        <f t="shared" si="93"/>
        <v>一致</v>
      </c>
      <c r="K845" s="56" t="str">
        <f>IF($F845="old", INDEX('外部インタフェース一覧(計算用)'!$B$5:$C$60, MATCH(summary!$B845, '外部インタフェース一覧(計算用)'!$C$5:$C$60, 0), 1), $B845)</f>
        <v>興味関心チェック情報</v>
      </c>
      <c r="L845" s="56">
        <f t="shared" si="97"/>
        <v>147</v>
      </c>
      <c r="M845" s="56" t="str">
        <f t="shared" si="94"/>
        <v>other01_interested</v>
      </c>
      <c r="N845" s="33" t="str">
        <f t="shared" si="95"/>
        <v>その他（１）　興味がある</v>
      </c>
      <c r="O845" s="33" t="str">
        <f t="shared" si="96"/>
        <v>その他（１）　興味がある</v>
      </c>
    </row>
    <row r="846" spans="1:15" hidden="1">
      <c r="A846" s="56">
        <v>844</v>
      </c>
      <c r="B846" s="56" t="s">
        <v>1468</v>
      </c>
      <c r="C846" s="56">
        <v>148</v>
      </c>
      <c r="D846" s="33" t="s">
        <v>1751</v>
      </c>
      <c r="E846" s="134" t="s">
        <v>1752</v>
      </c>
      <c r="F846" s="56" t="str">
        <f>VLOOKUP($B846, '外部インタフェース一覧(計算用)'!$C:$G, 2, FALSE)</f>
        <v>old</v>
      </c>
      <c r="G846" s="56" t="str">
        <f>VLOOKUP($B846, '外部インタフェース一覧(計算用)'!$C:$G, 5, FALSE)</f>
        <v>INTEREST_CHECK_SHEET_2024_FORM_0310_2021</v>
      </c>
      <c r="H846" s="56" t="str">
        <f t="shared" si="91"/>
        <v>INTEREST_CHECK_SHEET_2024_FORM_0310_2021_other01_want_to_try_old</v>
      </c>
      <c r="I846" s="134" t="str">
        <f t="shared" si="92"/>
        <v>その他（１）　してみたい</v>
      </c>
      <c r="J846" s="56" t="str">
        <f t="shared" si="93"/>
        <v>一致</v>
      </c>
      <c r="K846" s="56" t="str">
        <f>IF($F846="old", INDEX('外部インタフェース一覧(計算用)'!$B$5:$C$60, MATCH(summary!$B846, '外部インタフェース一覧(計算用)'!$C$5:$C$60, 0), 1), $B846)</f>
        <v>興味関心チェック情報</v>
      </c>
      <c r="L846" s="56">
        <f t="shared" si="97"/>
        <v>148</v>
      </c>
      <c r="M846" s="56" t="str">
        <f t="shared" si="94"/>
        <v>other01_want_to_try</v>
      </c>
      <c r="N846" s="33" t="str">
        <f t="shared" si="95"/>
        <v>その他（１）　してみたい</v>
      </c>
      <c r="O846" s="33" t="str">
        <f t="shared" si="96"/>
        <v>その他（１）　してみたい</v>
      </c>
    </row>
    <row r="847" spans="1:15" hidden="1">
      <c r="A847" s="56">
        <v>845</v>
      </c>
      <c r="B847" s="56" t="s">
        <v>1468</v>
      </c>
      <c r="C847" s="56">
        <v>149</v>
      </c>
      <c r="D847" s="33" t="s">
        <v>1753</v>
      </c>
      <c r="E847" s="134" t="s">
        <v>1754</v>
      </c>
      <c r="F847" s="56" t="str">
        <f>VLOOKUP($B847, '外部インタフェース一覧(計算用)'!$C:$G, 2, FALSE)</f>
        <v>old</v>
      </c>
      <c r="G847" s="56" t="str">
        <f>VLOOKUP($B847, '外部インタフェース一覧(計算用)'!$C:$G, 5, FALSE)</f>
        <v>INTEREST_CHECK_SHEET_2024_FORM_0310_2021</v>
      </c>
      <c r="H847" s="56" t="str">
        <f t="shared" si="91"/>
        <v>INTEREST_CHECK_SHEET_2024_FORM_0310_2021_other01_doing_old</v>
      </c>
      <c r="I847" s="134" t="str">
        <f t="shared" si="92"/>
        <v>その他（１）　している</v>
      </c>
      <c r="J847" s="56" t="str">
        <f t="shared" si="93"/>
        <v>一致</v>
      </c>
      <c r="K847" s="56" t="str">
        <f>IF($F847="old", INDEX('外部インタフェース一覧(計算用)'!$B$5:$C$60, MATCH(summary!$B847, '外部インタフェース一覧(計算用)'!$C$5:$C$60, 0), 1), $B847)</f>
        <v>興味関心チェック情報</v>
      </c>
      <c r="L847" s="56">
        <f t="shared" si="97"/>
        <v>149</v>
      </c>
      <c r="M847" s="56" t="str">
        <f t="shared" si="94"/>
        <v>other01_doing</v>
      </c>
      <c r="N847" s="33" t="str">
        <f t="shared" si="95"/>
        <v>その他（１）　している</v>
      </c>
      <c r="O847" s="33" t="str">
        <f t="shared" si="96"/>
        <v>その他（１）　している</v>
      </c>
    </row>
    <row r="848" spans="1:15" hidden="1">
      <c r="A848" s="56">
        <v>846</v>
      </c>
      <c r="B848" s="56" t="s">
        <v>1468</v>
      </c>
      <c r="C848" s="56">
        <v>150</v>
      </c>
      <c r="D848" s="33" t="s">
        <v>1755</v>
      </c>
      <c r="E848" s="134" t="s">
        <v>1756</v>
      </c>
      <c r="F848" s="56" t="str">
        <f>VLOOKUP($B848, '外部インタフェース一覧(計算用)'!$C:$G, 2, FALSE)</f>
        <v>old</v>
      </c>
      <c r="G848" s="56" t="str">
        <f>VLOOKUP($B848, '外部インタフェース一覧(計算用)'!$C:$G, 5, FALSE)</f>
        <v>INTEREST_CHECK_SHEET_2024_FORM_0310_2021</v>
      </c>
      <c r="H848" s="56" t="str">
        <f t="shared" si="91"/>
        <v>INTEREST_CHECK_SHEET_2024_FORM_0310_2021_other02_old</v>
      </c>
      <c r="I848" s="134" t="str">
        <f t="shared" si="92"/>
        <v>その他（２）　　その他（2）内容</v>
      </c>
      <c r="J848" s="56" t="str">
        <f t="shared" si="93"/>
        <v>一致</v>
      </c>
      <c r="K848" s="56" t="str">
        <f>IF($F848="old", INDEX('外部インタフェース一覧(計算用)'!$B$5:$C$60, MATCH(summary!$B848, '外部インタフェース一覧(計算用)'!$C$5:$C$60, 0), 1), $B848)</f>
        <v>興味関心チェック情報</v>
      </c>
      <c r="L848" s="56">
        <f t="shared" si="97"/>
        <v>150</v>
      </c>
      <c r="M848" s="56" t="str">
        <f t="shared" si="94"/>
        <v>other02</v>
      </c>
      <c r="N848" s="33" t="str">
        <f t="shared" si="95"/>
        <v>その他（２）　　その他（2）内容</v>
      </c>
      <c r="O848" s="33" t="str">
        <f t="shared" si="96"/>
        <v>その他（２）　　その他（2）内容</v>
      </c>
    </row>
    <row r="849" spans="1:15" hidden="1">
      <c r="A849" s="56">
        <v>847</v>
      </c>
      <c r="B849" s="56" t="s">
        <v>1468</v>
      </c>
      <c r="C849" s="56">
        <v>151</v>
      </c>
      <c r="D849" s="33" t="s">
        <v>1757</v>
      </c>
      <c r="E849" s="134" t="s">
        <v>1758</v>
      </c>
      <c r="F849" s="56" t="str">
        <f>VLOOKUP($B849, '外部インタフェース一覧(計算用)'!$C:$G, 2, FALSE)</f>
        <v>old</v>
      </c>
      <c r="G849" s="56" t="str">
        <f>VLOOKUP($B849, '外部インタフェース一覧(計算用)'!$C:$G, 5, FALSE)</f>
        <v>INTEREST_CHECK_SHEET_2024_FORM_0310_2021</v>
      </c>
      <c r="H849" s="56" t="str">
        <f t="shared" si="91"/>
        <v>INTEREST_CHECK_SHEET_2024_FORM_0310_2021_other02_interested_old</v>
      </c>
      <c r="I849" s="134" t="str">
        <f t="shared" si="92"/>
        <v>その他（２）　興味がある</v>
      </c>
      <c r="J849" s="56" t="str">
        <f t="shared" si="93"/>
        <v>一致</v>
      </c>
      <c r="K849" s="56" t="str">
        <f>IF($F849="old", INDEX('外部インタフェース一覧(計算用)'!$B$5:$C$60, MATCH(summary!$B849, '外部インタフェース一覧(計算用)'!$C$5:$C$60, 0), 1), $B849)</f>
        <v>興味関心チェック情報</v>
      </c>
      <c r="L849" s="56">
        <f t="shared" si="97"/>
        <v>151</v>
      </c>
      <c r="M849" s="56" t="str">
        <f t="shared" si="94"/>
        <v>other02_interested</v>
      </c>
      <c r="N849" s="33" t="str">
        <f t="shared" si="95"/>
        <v>その他（２）　興味がある</v>
      </c>
      <c r="O849" s="33" t="str">
        <f t="shared" si="96"/>
        <v>その他（２）　興味がある</v>
      </c>
    </row>
    <row r="850" spans="1:15" hidden="1">
      <c r="A850" s="56">
        <v>848</v>
      </c>
      <c r="B850" s="56" t="s">
        <v>1468</v>
      </c>
      <c r="C850" s="56">
        <v>152</v>
      </c>
      <c r="D850" s="33" t="s">
        <v>1759</v>
      </c>
      <c r="E850" s="134" t="s">
        <v>1760</v>
      </c>
      <c r="F850" s="56" t="str">
        <f>VLOOKUP($B850, '外部インタフェース一覧(計算用)'!$C:$G, 2, FALSE)</f>
        <v>old</v>
      </c>
      <c r="G850" s="56" t="str">
        <f>VLOOKUP($B850, '外部インタフェース一覧(計算用)'!$C:$G, 5, FALSE)</f>
        <v>INTEREST_CHECK_SHEET_2024_FORM_0310_2021</v>
      </c>
      <c r="H850" s="56" t="str">
        <f t="shared" si="91"/>
        <v>INTEREST_CHECK_SHEET_2024_FORM_0310_2021_other02_want_to_try_old</v>
      </c>
      <c r="I850" s="134" t="str">
        <f t="shared" si="92"/>
        <v>その他（２）　してみたい</v>
      </c>
      <c r="J850" s="56" t="str">
        <f t="shared" si="93"/>
        <v>一致</v>
      </c>
      <c r="K850" s="56" t="str">
        <f>IF($F850="old", INDEX('外部インタフェース一覧(計算用)'!$B$5:$C$60, MATCH(summary!$B850, '外部インタフェース一覧(計算用)'!$C$5:$C$60, 0), 1), $B850)</f>
        <v>興味関心チェック情報</v>
      </c>
      <c r="L850" s="56">
        <f t="shared" si="97"/>
        <v>152</v>
      </c>
      <c r="M850" s="56" t="str">
        <f t="shared" si="94"/>
        <v>other02_want_to_try</v>
      </c>
      <c r="N850" s="33" t="str">
        <f t="shared" si="95"/>
        <v>その他（２）　してみたい</v>
      </c>
      <c r="O850" s="33" t="str">
        <f t="shared" si="96"/>
        <v>その他（２）　してみたい</v>
      </c>
    </row>
    <row r="851" spans="1:15" hidden="1">
      <c r="A851" s="56">
        <v>849</v>
      </c>
      <c r="B851" s="56" t="s">
        <v>1468</v>
      </c>
      <c r="C851" s="56">
        <v>153</v>
      </c>
      <c r="D851" s="33" t="s">
        <v>1761</v>
      </c>
      <c r="E851" s="134" t="s">
        <v>1762</v>
      </c>
      <c r="F851" s="56" t="str">
        <f>VLOOKUP($B851, '外部インタフェース一覧(計算用)'!$C:$G, 2, FALSE)</f>
        <v>old</v>
      </c>
      <c r="G851" s="56" t="str">
        <f>VLOOKUP($B851, '外部インタフェース一覧(計算用)'!$C:$G, 5, FALSE)</f>
        <v>INTEREST_CHECK_SHEET_2024_FORM_0310_2021</v>
      </c>
      <c r="H851" s="56" t="str">
        <f t="shared" si="91"/>
        <v>INTEREST_CHECK_SHEET_2024_FORM_0310_2021_other02_doing_old</v>
      </c>
      <c r="I851" s="134" t="str">
        <f t="shared" si="92"/>
        <v>その他（２）　している</v>
      </c>
      <c r="J851" s="56" t="str">
        <f t="shared" si="93"/>
        <v>一致</v>
      </c>
      <c r="K851" s="56" t="str">
        <f>IF($F851="old", INDEX('外部インタフェース一覧(計算用)'!$B$5:$C$60, MATCH(summary!$B851, '外部インタフェース一覧(計算用)'!$C$5:$C$60, 0), 1), $B851)</f>
        <v>興味関心チェック情報</v>
      </c>
      <c r="L851" s="56">
        <f t="shared" si="97"/>
        <v>153</v>
      </c>
      <c r="M851" s="56" t="str">
        <f t="shared" si="94"/>
        <v>other02_doing</v>
      </c>
      <c r="N851" s="33" t="str">
        <f t="shared" si="95"/>
        <v>その他（２）　している</v>
      </c>
      <c r="O851" s="33" t="str">
        <f t="shared" si="96"/>
        <v>その他（２）　している</v>
      </c>
    </row>
    <row r="852" spans="1:15" hidden="1">
      <c r="A852" s="56">
        <v>850</v>
      </c>
      <c r="B852" s="56" t="s">
        <v>1468</v>
      </c>
      <c r="C852" s="56">
        <v>154</v>
      </c>
      <c r="D852" s="33" t="s">
        <v>1763</v>
      </c>
      <c r="E852" s="134" t="s">
        <v>1764</v>
      </c>
      <c r="F852" s="56" t="str">
        <f>VLOOKUP($B852, '外部インタフェース一覧(計算用)'!$C:$G, 2, FALSE)</f>
        <v>old</v>
      </c>
      <c r="G852" s="56" t="str">
        <f>VLOOKUP($B852, '外部インタフェース一覧(計算用)'!$C:$G, 5, FALSE)</f>
        <v>INTEREST_CHECK_SHEET_2024_FORM_0310_2021</v>
      </c>
      <c r="H852" s="56" t="str">
        <f t="shared" si="91"/>
        <v>INTEREST_CHECK_SHEET_2024_FORM_0310_2021_other03_old</v>
      </c>
      <c r="I852" s="134" t="str">
        <f t="shared" si="92"/>
        <v>その他（３）　　その他（3）内容</v>
      </c>
      <c r="J852" s="56" t="str">
        <f t="shared" si="93"/>
        <v>一致</v>
      </c>
      <c r="K852" s="56" t="str">
        <f>IF($F852="old", INDEX('外部インタフェース一覧(計算用)'!$B$5:$C$60, MATCH(summary!$B852, '外部インタフェース一覧(計算用)'!$C$5:$C$60, 0), 1), $B852)</f>
        <v>興味関心チェック情報</v>
      </c>
      <c r="L852" s="56">
        <f t="shared" si="97"/>
        <v>154</v>
      </c>
      <c r="M852" s="56" t="str">
        <f t="shared" si="94"/>
        <v>other03</v>
      </c>
      <c r="N852" s="33" t="str">
        <f t="shared" si="95"/>
        <v>その他（３）　　その他（3）内容</v>
      </c>
      <c r="O852" s="33" t="str">
        <f t="shared" si="96"/>
        <v>その他（３）　　その他（3）内容</v>
      </c>
    </row>
    <row r="853" spans="1:15" hidden="1">
      <c r="A853" s="56">
        <v>851</v>
      </c>
      <c r="B853" s="56" t="s">
        <v>1468</v>
      </c>
      <c r="C853" s="56">
        <v>155</v>
      </c>
      <c r="D853" s="33" t="s">
        <v>1765</v>
      </c>
      <c r="E853" s="134" t="s">
        <v>1766</v>
      </c>
      <c r="F853" s="56" t="str">
        <f>VLOOKUP($B853, '外部インタフェース一覧(計算用)'!$C:$G, 2, FALSE)</f>
        <v>old</v>
      </c>
      <c r="G853" s="56" t="str">
        <f>VLOOKUP($B853, '外部インタフェース一覧(計算用)'!$C:$G, 5, FALSE)</f>
        <v>INTEREST_CHECK_SHEET_2024_FORM_0310_2021</v>
      </c>
      <c r="H853" s="56" t="str">
        <f t="shared" si="91"/>
        <v>INTEREST_CHECK_SHEET_2024_FORM_0310_2021_other03_interested_old</v>
      </c>
      <c r="I853" s="134" t="str">
        <f t="shared" si="92"/>
        <v>その他（３）　興味がある</v>
      </c>
      <c r="J853" s="56" t="str">
        <f t="shared" si="93"/>
        <v>一致</v>
      </c>
      <c r="K853" s="56" t="str">
        <f>IF($F853="old", INDEX('外部インタフェース一覧(計算用)'!$B$5:$C$60, MATCH(summary!$B853, '外部インタフェース一覧(計算用)'!$C$5:$C$60, 0), 1), $B853)</f>
        <v>興味関心チェック情報</v>
      </c>
      <c r="L853" s="56">
        <f t="shared" si="97"/>
        <v>155</v>
      </c>
      <c r="M853" s="56" t="str">
        <f t="shared" si="94"/>
        <v>other03_interested</v>
      </c>
      <c r="N853" s="33" t="str">
        <f t="shared" si="95"/>
        <v>その他（３）　興味がある</v>
      </c>
      <c r="O853" s="33" t="str">
        <f t="shared" si="96"/>
        <v>その他（３）　興味がある</v>
      </c>
    </row>
    <row r="854" spans="1:15" hidden="1">
      <c r="A854" s="56">
        <v>852</v>
      </c>
      <c r="B854" s="56" t="s">
        <v>1468</v>
      </c>
      <c r="C854" s="56">
        <v>156</v>
      </c>
      <c r="D854" s="33" t="s">
        <v>1767</v>
      </c>
      <c r="E854" s="134" t="s">
        <v>1768</v>
      </c>
      <c r="F854" s="56" t="str">
        <f>VLOOKUP($B854, '外部インタフェース一覧(計算用)'!$C:$G, 2, FALSE)</f>
        <v>old</v>
      </c>
      <c r="G854" s="56" t="str">
        <f>VLOOKUP($B854, '外部インタフェース一覧(計算用)'!$C:$G, 5, FALSE)</f>
        <v>INTEREST_CHECK_SHEET_2024_FORM_0310_2021</v>
      </c>
      <c r="H854" s="56" t="str">
        <f t="shared" si="91"/>
        <v>INTEREST_CHECK_SHEET_2024_FORM_0310_2021_other03_want_to_try_old</v>
      </c>
      <c r="I854" s="134" t="str">
        <f t="shared" si="92"/>
        <v>その他（３）　してみたい</v>
      </c>
      <c r="J854" s="56" t="str">
        <f t="shared" si="93"/>
        <v>一致</v>
      </c>
      <c r="K854" s="56" t="str">
        <f>IF($F854="old", INDEX('外部インタフェース一覧(計算用)'!$B$5:$C$60, MATCH(summary!$B854, '外部インタフェース一覧(計算用)'!$C$5:$C$60, 0), 1), $B854)</f>
        <v>興味関心チェック情報</v>
      </c>
      <c r="L854" s="56">
        <f t="shared" si="97"/>
        <v>156</v>
      </c>
      <c r="M854" s="56" t="str">
        <f t="shared" si="94"/>
        <v>other03_want_to_try</v>
      </c>
      <c r="N854" s="33" t="str">
        <f t="shared" si="95"/>
        <v>その他（３）　してみたい</v>
      </c>
      <c r="O854" s="33" t="str">
        <f t="shared" si="96"/>
        <v>その他（３）　してみたい</v>
      </c>
    </row>
    <row r="855" spans="1:15" hidden="1">
      <c r="A855" s="56">
        <v>853</v>
      </c>
      <c r="B855" s="56" t="s">
        <v>1468</v>
      </c>
      <c r="C855" s="56">
        <v>157</v>
      </c>
      <c r="D855" s="33" t="s">
        <v>1769</v>
      </c>
      <c r="E855" s="134" t="s">
        <v>1770</v>
      </c>
      <c r="F855" s="56" t="str">
        <f>VLOOKUP($B855, '外部インタフェース一覧(計算用)'!$C:$G, 2, FALSE)</f>
        <v>old</v>
      </c>
      <c r="G855" s="56" t="str">
        <f>VLOOKUP($B855, '外部インタフェース一覧(計算用)'!$C:$G, 5, FALSE)</f>
        <v>INTEREST_CHECK_SHEET_2024_FORM_0310_2021</v>
      </c>
      <c r="H855" s="56" t="str">
        <f t="shared" si="91"/>
        <v>INTEREST_CHECK_SHEET_2024_FORM_0310_2021_other03_doing_old</v>
      </c>
      <c r="I855" s="134" t="str">
        <f t="shared" si="92"/>
        <v>その他（３）　している</v>
      </c>
      <c r="J855" s="56" t="str">
        <f t="shared" si="93"/>
        <v>一致</v>
      </c>
      <c r="K855" s="56" t="str">
        <f>IF($F855="old", INDEX('外部インタフェース一覧(計算用)'!$B$5:$C$60, MATCH(summary!$B855, '外部インタフェース一覧(計算用)'!$C$5:$C$60, 0), 1), $B855)</f>
        <v>興味関心チェック情報</v>
      </c>
      <c r="L855" s="56">
        <f t="shared" si="97"/>
        <v>157</v>
      </c>
      <c r="M855" s="56" t="str">
        <f t="shared" si="94"/>
        <v>other03_doing</v>
      </c>
      <c r="N855" s="33" t="str">
        <f t="shared" si="95"/>
        <v>その他（３）　している</v>
      </c>
      <c r="O855" s="33" t="str">
        <f t="shared" si="96"/>
        <v>その他（３）　している</v>
      </c>
    </row>
    <row r="856" spans="1:15" hidden="1">
      <c r="A856" s="56">
        <v>854</v>
      </c>
      <c r="B856" s="56" t="s">
        <v>1468</v>
      </c>
      <c r="C856" s="56">
        <v>158</v>
      </c>
      <c r="D856" s="33" t="s">
        <v>1771</v>
      </c>
      <c r="E856" s="134" t="s">
        <v>1772</v>
      </c>
      <c r="F856" s="56" t="str">
        <f>VLOOKUP($B856, '外部インタフェース一覧(計算用)'!$C:$G, 2, FALSE)</f>
        <v>old</v>
      </c>
      <c r="G856" s="56" t="str">
        <f>VLOOKUP($B856, '外部インタフェース一覧(計算用)'!$C:$G, 5, FALSE)</f>
        <v>INTEREST_CHECK_SHEET_2024_FORM_0310_2021</v>
      </c>
      <c r="H856" s="56" t="str">
        <f t="shared" si="91"/>
        <v>INTEREST_CHECK_SHEET_2024_FORM_0310_2021_other04_old</v>
      </c>
      <c r="I856" s="134" t="str">
        <f t="shared" si="92"/>
        <v>その他（４）　　その他（4）内容</v>
      </c>
      <c r="J856" s="56" t="str">
        <f t="shared" si="93"/>
        <v>一致</v>
      </c>
      <c r="K856" s="56" t="str">
        <f>IF($F856="old", INDEX('外部インタフェース一覧(計算用)'!$B$5:$C$60, MATCH(summary!$B856, '外部インタフェース一覧(計算用)'!$C$5:$C$60, 0), 1), $B856)</f>
        <v>興味関心チェック情報</v>
      </c>
      <c r="L856" s="56">
        <f t="shared" si="97"/>
        <v>158</v>
      </c>
      <c r="M856" s="56" t="str">
        <f t="shared" si="94"/>
        <v>other04</v>
      </c>
      <c r="N856" s="33" t="str">
        <f t="shared" si="95"/>
        <v>その他（４）　　その他（4）内容</v>
      </c>
      <c r="O856" s="33" t="str">
        <f t="shared" si="96"/>
        <v>その他（４）　　その他（4）内容</v>
      </c>
    </row>
    <row r="857" spans="1:15" hidden="1">
      <c r="A857" s="56">
        <v>855</v>
      </c>
      <c r="B857" s="56" t="s">
        <v>1468</v>
      </c>
      <c r="C857" s="56">
        <v>159</v>
      </c>
      <c r="D857" s="33" t="s">
        <v>1773</v>
      </c>
      <c r="E857" s="134" t="s">
        <v>1774</v>
      </c>
      <c r="F857" s="56" t="str">
        <f>VLOOKUP($B857, '外部インタフェース一覧(計算用)'!$C:$G, 2, FALSE)</f>
        <v>old</v>
      </c>
      <c r="G857" s="56" t="str">
        <f>VLOOKUP($B857, '外部インタフェース一覧(計算用)'!$C:$G, 5, FALSE)</f>
        <v>INTEREST_CHECK_SHEET_2024_FORM_0310_2021</v>
      </c>
      <c r="H857" s="56" t="str">
        <f t="shared" si="91"/>
        <v>INTEREST_CHECK_SHEET_2024_FORM_0310_2021_other04_interested_old</v>
      </c>
      <c r="I857" s="134" t="str">
        <f t="shared" si="92"/>
        <v>その他（４）　興味がある</v>
      </c>
      <c r="J857" s="56" t="str">
        <f t="shared" si="93"/>
        <v>一致</v>
      </c>
      <c r="K857" s="56" t="str">
        <f>IF($F857="old", INDEX('外部インタフェース一覧(計算用)'!$B$5:$C$60, MATCH(summary!$B857, '外部インタフェース一覧(計算用)'!$C$5:$C$60, 0), 1), $B857)</f>
        <v>興味関心チェック情報</v>
      </c>
      <c r="L857" s="56">
        <f t="shared" si="97"/>
        <v>159</v>
      </c>
      <c r="M857" s="56" t="str">
        <f t="shared" si="94"/>
        <v>other04_interested</v>
      </c>
      <c r="N857" s="33" t="str">
        <f t="shared" si="95"/>
        <v>その他（４）　興味がある</v>
      </c>
      <c r="O857" s="33" t="str">
        <f t="shared" si="96"/>
        <v>その他（４）　興味がある</v>
      </c>
    </row>
    <row r="858" spans="1:15" hidden="1">
      <c r="A858" s="56">
        <v>856</v>
      </c>
      <c r="B858" s="56" t="s">
        <v>1468</v>
      </c>
      <c r="C858" s="56">
        <v>160</v>
      </c>
      <c r="D858" s="33" t="s">
        <v>1775</v>
      </c>
      <c r="E858" s="134" t="s">
        <v>1776</v>
      </c>
      <c r="F858" s="56" t="str">
        <f>VLOOKUP($B858, '外部インタフェース一覧(計算用)'!$C:$G, 2, FALSE)</f>
        <v>old</v>
      </c>
      <c r="G858" s="56" t="str">
        <f>VLOOKUP($B858, '外部インタフェース一覧(計算用)'!$C:$G, 5, FALSE)</f>
        <v>INTEREST_CHECK_SHEET_2024_FORM_0310_2021</v>
      </c>
      <c r="H858" s="56" t="str">
        <f t="shared" si="91"/>
        <v>INTEREST_CHECK_SHEET_2024_FORM_0310_2021_other04_want_to_try_old</v>
      </c>
      <c r="I858" s="134" t="str">
        <f t="shared" si="92"/>
        <v>その他（４）　してみたい</v>
      </c>
      <c r="J858" s="56" t="str">
        <f t="shared" si="93"/>
        <v>一致</v>
      </c>
      <c r="K858" s="56" t="str">
        <f>IF($F858="old", INDEX('外部インタフェース一覧(計算用)'!$B$5:$C$60, MATCH(summary!$B858, '外部インタフェース一覧(計算用)'!$C$5:$C$60, 0), 1), $B858)</f>
        <v>興味関心チェック情報</v>
      </c>
      <c r="L858" s="56">
        <f t="shared" si="97"/>
        <v>160</v>
      </c>
      <c r="M858" s="56" t="str">
        <f t="shared" si="94"/>
        <v>other04_want_to_try</v>
      </c>
      <c r="N858" s="33" t="str">
        <f t="shared" si="95"/>
        <v>その他（４）　してみたい</v>
      </c>
      <c r="O858" s="33" t="str">
        <f t="shared" si="96"/>
        <v>その他（４）　してみたい</v>
      </c>
    </row>
    <row r="859" spans="1:15" hidden="1">
      <c r="A859" s="56">
        <v>857</v>
      </c>
      <c r="B859" s="56" t="s">
        <v>1468</v>
      </c>
      <c r="C859" s="56">
        <v>161</v>
      </c>
      <c r="D859" s="33" t="s">
        <v>1777</v>
      </c>
      <c r="E859" s="134" t="s">
        <v>1778</v>
      </c>
      <c r="F859" s="56" t="str">
        <f>VLOOKUP($B859, '外部インタフェース一覧(計算用)'!$C:$G, 2, FALSE)</f>
        <v>old</v>
      </c>
      <c r="G859" s="56" t="str">
        <f>VLOOKUP($B859, '外部インタフェース一覧(計算用)'!$C:$G, 5, FALSE)</f>
        <v>INTEREST_CHECK_SHEET_2024_FORM_0310_2021</v>
      </c>
      <c r="H859" s="56" t="str">
        <f t="shared" si="91"/>
        <v>INTEREST_CHECK_SHEET_2024_FORM_0310_2021_other04_doing_old</v>
      </c>
      <c r="I859" s="134" t="str">
        <f t="shared" si="92"/>
        <v>その他（４）　している</v>
      </c>
      <c r="J859" s="56" t="str">
        <f t="shared" si="93"/>
        <v>一致</v>
      </c>
      <c r="K859" s="56" t="str">
        <f>IF($F859="old", INDEX('外部インタフェース一覧(計算用)'!$B$5:$C$60, MATCH(summary!$B859, '外部インタフェース一覧(計算用)'!$C$5:$C$60, 0), 1), $B859)</f>
        <v>興味関心チェック情報</v>
      </c>
      <c r="L859" s="56">
        <f t="shared" si="97"/>
        <v>161</v>
      </c>
      <c r="M859" s="56" t="str">
        <f t="shared" si="94"/>
        <v>other04_doing</v>
      </c>
      <c r="N859" s="33" t="str">
        <f t="shared" si="95"/>
        <v>その他（４）　している</v>
      </c>
      <c r="O859" s="33" t="str">
        <f t="shared" si="96"/>
        <v>その他（４）　している</v>
      </c>
    </row>
    <row r="860" spans="1:15" hidden="1">
      <c r="A860" s="56">
        <v>858</v>
      </c>
      <c r="B860" s="56" t="s">
        <v>1468</v>
      </c>
      <c r="C860" s="56">
        <v>162</v>
      </c>
      <c r="D860" s="33" t="s">
        <v>265</v>
      </c>
      <c r="E860" s="134" t="s">
        <v>266</v>
      </c>
      <c r="F860" s="56" t="str">
        <f>VLOOKUP($B860, '外部インタフェース一覧(計算用)'!$C:$G, 2, FALSE)</f>
        <v>old</v>
      </c>
      <c r="G860" s="56" t="str">
        <f>VLOOKUP($B860, '外部インタフェース一覧(計算用)'!$C:$G, 5, FALSE)</f>
        <v>INTEREST_CHECK_SHEET_2024_FORM_0310_2021</v>
      </c>
      <c r="H860" s="56" t="str">
        <f t="shared" si="91"/>
        <v>INTEREST_CHECK_SHEET_2024_FORM_0310_2021_version_old</v>
      </c>
      <c r="I860" s="134" t="str">
        <f t="shared" si="92"/>
        <v>バージョン番号</v>
      </c>
      <c r="J860" s="56" t="str">
        <f t="shared" si="93"/>
        <v>一致</v>
      </c>
      <c r="K860" s="56" t="str">
        <f>IF($F860="old", INDEX('外部インタフェース一覧(計算用)'!$B$5:$C$60, MATCH(summary!$B860, '外部インタフェース一覧(計算用)'!$C$5:$C$60, 0), 1), $B860)</f>
        <v>興味関心チェック情報</v>
      </c>
      <c r="L860" s="56">
        <f t="shared" si="97"/>
        <v>162</v>
      </c>
      <c r="M860" s="56" t="str">
        <f t="shared" si="94"/>
        <v>version</v>
      </c>
      <c r="N860" s="33" t="str">
        <f t="shared" si="95"/>
        <v>バージョン番号</v>
      </c>
      <c r="O860" s="33" t="str">
        <f t="shared" si="96"/>
        <v>バージョン番号</v>
      </c>
    </row>
    <row r="861" spans="1:15" hidden="1">
      <c r="A861" s="56">
        <v>859</v>
      </c>
      <c r="B861" s="56" t="s">
        <v>1779</v>
      </c>
      <c r="C861" s="56">
        <v>1</v>
      </c>
      <c r="D861" s="33" t="s">
        <v>223</v>
      </c>
      <c r="E861" s="134" t="s">
        <v>224</v>
      </c>
      <c r="F861" s="56" t="str">
        <f>VLOOKUP($B861, '外部インタフェース一覧(計算用)'!$C:$G, 2, FALSE)</f>
        <v>old</v>
      </c>
      <c r="G861" s="56" t="str">
        <f>VLOOKUP($B861, '外部インタフェース一覧(計算用)'!$C:$G, 5, FALSE)</f>
        <v>LIFE_FUNCTION_CHECK_SHEET_2024_FORM_0320_2021</v>
      </c>
      <c r="H861" s="56" t="str">
        <f t="shared" si="91"/>
        <v>LIFE_FUNCTION_CHECK_SHEET_2024_FORM_0320_2021_care_facility_id_old</v>
      </c>
      <c r="I861" s="134" t="str">
        <f t="shared" si="92"/>
        <v>事業所番号</v>
      </c>
      <c r="J861" s="56" t="str">
        <f t="shared" si="93"/>
        <v>一致</v>
      </c>
      <c r="K861" s="56" t="str">
        <f>IF($F861="old", INDEX('外部インタフェース一覧(計算用)'!$B$5:$C$60, MATCH(summary!$B861, '外部インタフェース一覧(計算用)'!$C$5:$C$60, 0), 1), $B861)</f>
        <v>生活機能チェック情報</v>
      </c>
      <c r="L861" s="56">
        <f t="shared" si="97"/>
        <v>1</v>
      </c>
      <c r="M861" s="56" t="str">
        <f t="shared" si="94"/>
        <v>care_facility_id</v>
      </c>
      <c r="N861" s="33" t="str">
        <f t="shared" si="95"/>
        <v>事業所番号</v>
      </c>
      <c r="O861" s="33" t="str">
        <f t="shared" si="96"/>
        <v>事業所番号</v>
      </c>
    </row>
    <row r="862" spans="1:15" hidden="1">
      <c r="A862" s="56">
        <v>860</v>
      </c>
      <c r="B862" s="56" t="s">
        <v>1779</v>
      </c>
      <c r="C862" s="56">
        <v>2</v>
      </c>
      <c r="D862" s="33" t="s">
        <v>225</v>
      </c>
      <c r="E862" s="134" t="s">
        <v>226</v>
      </c>
      <c r="F862" s="56" t="str">
        <f>VLOOKUP($B862, '外部インタフェース一覧(計算用)'!$C:$G, 2, FALSE)</f>
        <v>old</v>
      </c>
      <c r="G862" s="56" t="str">
        <f>VLOOKUP($B862, '外部インタフェース一覧(計算用)'!$C:$G, 5, FALSE)</f>
        <v>LIFE_FUNCTION_CHECK_SHEET_2024_FORM_0320_2021</v>
      </c>
      <c r="H862" s="56" t="str">
        <f t="shared" si="91"/>
        <v>LIFE_FUNCTION_CHECK_SHEET_2024_FORM_0320_2021_service_code_old</v>
      </c>
      <c r="I862" s="134" t="str">
        <f t="shared" si="92"/>
        <v>サービス種類コード</v>
      </c>
      <c r="J862" s="56" t="str">
        <f t="shared" si="93"/>
        <v>一致</v>
      </c>
      <c r="K862" s="56" t="str">
        <f>IF($F862="old", INDEX('外部インタフェース一覧(計算用)'!$B$5:$C$60, MATCH(summary!$B862, '外部インタフェース一覧(計算用)'!$C$5:$C$60, 0), 1), $B862)</f>
        <v>生活機能チェック情報</v>
      </c>
      <c r="L862" s="56">
        <f t="shared" si="97"/>
        <v>2</v>
      </c>
      <c r="M862" s="56" t="str">
        <f t="shared" si="94"/>
        <v>service_code</v>
      </c>
      <c r="N862" s="33" t="str">
        <f t="shared" si="95"/>
        <v>サービス種類コード</v>
      </c>
      <c r="O862" s="33" t="str">
        <f t="shared" si="96"/>
        <v>サービス種類コード</v>
      </c>
    </row>
    <row r="863" spans="1:15" hidden="1">
      <c r="A863" s="56">
        <v>861</v>
      </c>
      <c r="B863" s="56" t="s">
        <v>1779</v>
      </c>
      <c r="C863" s="56">
        <v>3</v>
      </c>
      <c r="D863" s="33" t="s">
        <v>229</v>
      </c>
      <c r="E863" s="134" t="s">
        <v>230</v>
      </c>
      <c r="F863" s="56" t="str">
        <f>VLOOKUP($B863, '外部インタフェース一覧(計算用)'!$C:$G, 2, FALSE)</f>
        <v>old</v>
      </c>
      <c r="G863" s="56" t="str">
        <f>VLOOKUP($B863, '外部インタフェース一覧(計算用)'!$C:$G, 5, FALSE)</f>
        <v>LIFE_FUNCTION_CHECK_SHEET_2024_FORM_0320_2021</v>
      </c>
      <c r="H863" s="56" t="str">
        <f t="shared" si="91"/>
        <v>LIFE_FUNCTION_CHECK_SHEET_2024_FORM_0320_2021_insurer_no_old</v>
      </c>
      <c r="I863" s="134" t="str">
        <f t="shared" si="92"/>
        <v>保険者番号</v>
      </c>
      <c r="J863" s="56" t="str">
        <f t="shared" si="93"/>
        <v>一致</v>
      </c>
      <c r="K863" s="56" t="str">
        <f>IF($F863="old", INDEX('外部インタフェース一覧(計算用)'!$B$5:$C$60, MATCH(summary!$B863, '外部インタフェース一覧(計算用)'!$C$5:$C$60, 0), 1), $B863)</f>
        <v>生活機能チェック情報</v>
      </c>
      <c r="L863" s="56">
        <f t="shared" si="97"/>
        <v>3</v>
      </c>
      <c r="M863" s="56" t="str">
        <f t="shared" si="94"/>
        <v>insurer_no</v>
      </c>
      <c r="N863" s="33" t="str">
        <f t="shared" si="95"/>
        <v>保険者番号</v>
      </c>
      <c r="O863" s="33" t="str">
        <f t="shared" si="96"/>
        <v>保険者番号</v>
      </c>
    </row>
    <row r="864" spans="1:15" hidden="1">
      <c r="A864" s="56">
        <v>862</v>
      </c>
      <c r="B864" s="56" t="s">
        <v>1779</v>
      </c>
      <c r="C864" s="56">
        <v>4</v>
      </c>
      <c r="D864" s="33" t="s">
        <v>231</v>
      </c>
      <c r="E864" s="134" t="s">
        <v>232</v>
      </c>
      <c r="F864" s="56" t="str">
        <f>VLOOKUP($B864, '外部インタフェース一覧(計算用)'!$C:$G, 2, FALSE)</f>
        <v>old</v>
      </c>
      <c r="G864" s="56" t="str">
        <f>VLOOKUP($B864, '外部インタフェース一覧(計算用)'!$C:$G, 5, FALSE)</f>
        <v>LIFE_FUNCTION_CHECK_SHEET_2024_FORM_0320_2021</v>
      </c>
      <c r="H864" s="56" t="str">
        <f t="shared" si="91"/>
        <v>LIFE_FUNCTION_CHECK_SHEET_2024_FORM_0320_2021_insured_no_old</v>
      </c>
      <c r="I864" s="134" t="str">
        <f t="shared" si="92"/>
        <v>被保険者番号</v>
      </c>
      <c r="J864" s="56" t="str">
        <f t="shared" si="93"/>
        <v>一致</v>
      </c>
      <c r="K864" s="56" t="str">
        <f>IF($F864="old", INDEX('外部インタフェース一覧(計算用)'!$B$5:$C$60, MATCH(summary!$B864, '外部インタフェース一覧(計算用)'!$C$5:$C$60, 0), 1), $B864)</f>
        <v>生活機能チェック情報</v>
      </c>
      <c r="L864" s="56">
        <f t="shared" si="97"/>
        <v>4</v>
      </c>
      <c r="M864" s="56" t="str">
        <f t="shared" si="94"/>
        <v>insured_no</v>
      </c>
      <c r="N864" s="33" t="str">
        <f t="shared" si="95"/>
        <v>被保険者番号</v>
      </c>
      <c r="O864" s="33" t="str">
        <f t="shared" si="96"/>
        <v>被保険者番号</v>
      </c>
    </row>
    <row r="865" spans="1:15" ht="37.5" hidden="1">
      <c r="A865" s="56">
        <v>863</v>
      </c>
      <c r="B865" s="56" t="s">
        <v>1779</v>
      </c>
      <c r="C865" s="56">
        <v>5</v>
      </c>
      <c r="D865" s="33" t="s">
        <v>227</v>
      </c>
      <c r="E865" s="134" t="s">
        <v>228</v>
      </c>
      <c r="F865" s="56" t="str">
        <f>VLOOKUP($B865, '外部インタフェース一覧(計算用)'!$C:$G, 2, FALSE)</f>
        <v>old</v>
      </c>
      <c r="G865" s="56" t="str">
        <f>VLOOKUP($B865, '外部インタフェース一覧(計算用)'!$C:$G, 5, FALSE)</f>
        <v>LIFE_FUNCTION_CHECK_SHEET_2024_FORM_0320_2021</v>
      </c>
      <c r="H865" s="56" t="str">
        <f t="shared" si="91"/>
        <v>LIFE_FUNCTION_CHECK_SHEET_2024_FORM_0320_2021_external_system_management_number_old</v>
      </c>
      <c r="I865" s="134" t="str">
        <f t="shared" si="92"/>
        <v>外部システム管理番号</v>
      </c>
      <c r="J865" s="56" t="str">
        <f t="shared" si="93"/>
        <v>一致</v>
      </c>
      <c r="K865" s="56" t="str">
        <f>IF($F865="old", INDEX('外部インタフェース一覧(計算用)'!$B$5:$C$60, MATCH(summary!$B865, '外部インタフェース一覧(計算用)'!$C$5:$C$60, 0), 1), $B865)</f>
        <v>生活機能チェック情報</v>
      </c>
      <c r="L865" s="56">
        <f t="shared" si="97"/>
        <v>5</v>
      </c>
      <c r="M865" s="56" t="str">
        <f t="shared" si="94"/>
        <v>external_system_management_number</v>
      </c>
      <c r="N865" s="33" t="str">
        <f t="shared" si="95"/>
        <v>外部システム管理番号</v>
      </c>
      <c r="O865" s="33" t="str">
        <f t="shared" si="96"/>
        <v>外部システム管理番号</v>
      </c>
    </row>
    <row r="866" spans="1:15" hidden="1">
      <c r="A866" s="56">
        <v>864</v>
      </c>
      <c r="B866" s="56" t="s">
        <v>1779</v>
      </c>
      <c r="C866" s="56">
        <v>6</v>
      </c>
      <c r="D866" s="33" t="s">
        <v>270</v>
      </c>
      <c r="E866" s="134" t="s">
        <v>271</v>
      </c>
      <c r="F866" s="56" t="str">
        <f>VLOOKUP($B866, '外部インタフェース一覧(計算用)'!$C:$G, 2, FALSE)</f>
        <v>old</v>
      </c>
      <c r="G866" s="56" t="str">
        <f>VLOOKUP($B866, '外部インタフェース一覧(計算用)'!$C:$G, 5, FALSE)</f>
        <v>LIFE_FUNCTION_CHECK_SHEET_2024_FORM_0320_2021</v>
      </c>
      <c r="H866" s="56" t="str">
        <f t="shared" si="91"/>
        <v>LIFE_FUNCTION_CHECK_SHEET_2024_FORM_0320_2021_evaluate_date_old</v>
      </c>
      <c r="I866" s="134" t="str">
        <f t="shared" si="92"/>
        <v>評価日</v>
      </c>
      <c r="J866" s="56" t="str">
        <f t="shared" si="93"/>
        <v>一致</v>
      </c>
      <c r="K866" s="56" t="str">
        <f>IF($F866="old", INDEX('外部インタフェース一覧(計算用)'!$B$5:$C$60, MATCH(summary!$B866, '外部インタフェース一覧(計算用)'!$C$5:$C$60, 0), 1), $B866)</f>
        <v>生活機能チェック情報</v>
      </c>
      <c r="L866" s="56">
        <f t="shared" si="97"/>
        <v>6</v>
      </c>
      <c r="M866" s="56" t="str">
        <f t="shared" si="94"/>
        <v>evaluate_date</v>
      </c>
      <c r="N866" s="33" t="str">
        <f t="shared" si="95"/>
        <v>評価日</v>
      </c>
      <c r="O866" s="33" t="str">
        <f t="shared" si="96"/>
        <v>評価日</v>
      </c>
    </row>
    <row r="867" spans="1:15" hidden="1">
      <c r="A867" s="56">
        <v>865</v>
      </c>
      <c r="B867" s="56" t="s">
        <v>1779</v>
      </c>
      <c r="C867" s="56">
        <v>7</v>
      </c>
      <c r="D867" s="33" t="s">
        <v>1780</v>
      </c>
      <c r="E867" s="134" t="s">
        <v>1781</v>
      </c>
      <c r="F867" s="56" t="str">
        <f>VLOOKUP($B867, '外部インタフェース一覧(計算用)'!$C:$G, 2, FALSE)</f>
        <v>old</v>
      </c>
      <c r="G867" s="56" t="str">
        <f>VLOOKUP($B867, '外部インタフェース一覧(計算用)'!$C:$G, 5, FALSE)</f>
        <v>LIFE_FUNCTION_CHECK_SHEET_2024_FORM_0320_2021</v>
      </c>
      <c r="H867" s="56" t="str">
        <f t="shared" si="91"/>
        <v>LIFE_FUNCTION_CHECK_SHEET_2024_FORM_0320_2021_evaluate_start_time_old</v>
      </c>
      <c r="I867" s="134" t="str">
        <f t="shared" si="92"/>
        <v>削除</v>
      </c>
      <c r="J867" s="56" t="str">
        <f t="shared" si="93"/>
        <v>名称変更</v>
      </c>
      <c r="K867" s="56" t="str">
        <f>IF($F867="old", INDEX('外部インタフェース一覧(計算用)'!$B$5:$C$60, MATCH(summary!$B867, '外部インタフェース一覧(計算用)'!$C$5:$C$60, 0), 1), $B867)</f>
        <v>生活機能チェック情報</v>
      </c>
      <c r="L867" s="56">
        <f t="shared" si="97"/>
        <v>7</v>
      </c>
      <c r="M867" s="56" t="str">
        <f t="shared" si="94"/>
        <v>evaluate_start_time</v>
      </c>
      <c r="N867" s="33" t="str">
        <f t="shared" si="95"/>
        <v>評価開始時間</v>
      </c>
      <c r="O867" s="33" t="str">
        <f t="shared" si="96"/>
        <v>削除</v>
      </c>
    </row>
    <row r="868" spans="1:15" hidden="1">
      <c r="A868" s="56">
        <v>866</v>
      </c>
      <c r="B868" s="56" t="s">
        <v>1779</v>
      </c>
      <c r="C868" s="56">
        <v>8</v>
      </c>
      <c r="D868" s="33" t="s">
        <v>1782</v>
      </c>
      <c r="E868" s="134" t="s">
        <v>1783</v>
      </c>
      <c r="F868" s="56" t="str">
        <f>VLOOKUP($B868, '外部インタフェース一覧(計算用)'!$C:$G, 2, FALSE)</f>
        <v>old</v>
      </c>
      <c r="G868" s="56" t="str">
        <f>VLOOKUP($B868, '外部インタフェース一覧(計算用)'!$C:$G, 5, FALSE)</f>
        <v>LIFE_FUNCTION_CHECK_SHEET_2024_FORM_0320_2021</v>
      </c>
      <c r="H868" s="56" t="str">
        <f t="shared" si="91"/>
        <v>LIFE_FUNCTION_CHECK_SHEET_2024_FORM_0320_2021_evaluate_end_time_old</v>
      </c>
      <c r="I868" s="134" t="str">
        <f t="shared" si="92"/>
        <v>削除</v>
      </c>
      <c r="J868" s="56" t="str">
        <f t="shared" si="93"/>
        <v>名称変更</v>
      </c>
      <c r="K868" s="56" t="str">
        <f>IF($F868="old", INDEX('外部インタフェース一覧(計算用)'!$B$5:$C$60, MATCH(summary!$B868, '外部インタフェース一覧(計算用)'!$C$5:$C$60, 0), 1), $B868)</f>
        <v>生活機能チェック情報</v>
      </c>
      <c r="L868" s="56">
        <f t="shared" si="97"/>
        <v>8</v>
      </c>
      <c r="M868" s="56" t="str">
        <f t="shared" si="94"/>
        <v>evaluate_end_time</v>
      </c>
      <c r="N868" s="33" t="str">
        <f t="shared" si="95"/>
        <v>評価終了時間</v>
      </c>
      <c r="O868" s="33" t="str">
        <f t="shared" si="96"/>
        <v>削除</v>
      </c>
    </row>
    <row r="869" spans="1:15" hidden="1">
      <c r="A869" s="56">
        <v>867</v>
      </c>
      <c r="B869" s="56" t="s">
        <v>1779</v>
      </c>
      <c r="C869" s="56">
        <v>9</v>
      </c>
      <c r="D869" s="33" t="s">
        <v>251</v>
      </c>
      <c r="E869" s="134" t="s">
        <v>252</v>
      </c>
      <c r="F869" s="56" t="str">
        <f>VLOOKUP($B869, '外部インタフェース一覧(計算用)'!$C:$G, 2, FALSE)</f>
        <v>old</v>
      </c>
      <c r="G869" s="56" t="str">
        <f>VLOOKUP($B869, '外部インタフェース一覧(計算用)'!$C:$G, 5, FALSE)</f>
        <v>LIFE_FUNCTION_CHECK_SHEET_2024_FORM_0320_2021</v>
      </c>
      <c r="H869" s="56" t="str">
        <f t="shared" si="91"/>
        <v>LIFE_FUNCTION_CHECK_SHEET_2024_FORM_0320_2021_care_level_old</v>
      </c>
      <c r="I869" s="134" t="str">
        <f t="shared" si="92"/>
        <v>要介護度</v>
      </c>
      <c r="J869" s="56" t="str">
        <f t="shared" si="93"/>
        <v>一致</v>
      </c>
      <c r="K869" s="56" t="str">
        <f>IF($F869="old", INDEX('外部インタフェース一覧(計算用)'!$B$5:$C$60, MATCH(summary!$B869, '外部インタフェース一覧(計算用)'!$C$5:$C$60, 0), 1), $B869)</f>
        <v>生活機能チェック情報</v>
      </c>
      <c r="L869" s="56">
        <f t="shared" si="97"/>
        <v>9</v>
      </c>
      <c r="M869" s="56" t="str">
        <f t="shared" si="94"/>
        <v>care_level</v>
      </c>
      <c r="N869" s="33" t="str">
        <f t="shared" si="95"/>
        <v>要介護度</v>
      </c>
      <c r="O869" s="33" t="str">
        <f t="shared" si="96"/>
        <v>要介護度</v>
      </c>
    </row>
    <row r="870" spans="1:15" hidden="1">
      <c r="A870" s="56">
        <v>868</v>
      </c>
      <c r="B870" s="56" t="s">
        <v>1779</v>
      </c>
      <c r="C870" s="56">
        <v>10</v>
      </c>
      <c r="D870" s="33" t="s">
        <v>1784</v>
      </c>
      <c r="E870" s="134" t="s">
        <v>1785</v>
      </c>
      <c r="F870" s="56" t="str">
        <f>VLOOKUP($B870, '外部インタフェース一覧(計算用)'!$C:$G, 2, FALSE)</f>
        <v>old</v>
      </c>
      <c r="G870" s="56" t="str">
        <f>VLOOKUP($B870, '外部インタフェース一覧(計算用)'!$C:$G, 5, FALSE)</f>
        <v>LIFE_FUNCTION_CHECK_SHEET_2024_FORM_0320_2021</v>
      </c>
      <c r="H870" s="56" t="str">
        <f t="shared" si="91"/>
        <v>LIFE_FUNCTION_CHECK_SHEET_2024_FORM_0320_2021_evaluate_staff_old</v>
      </c>
      <c r="I870" s="134" t="str">
        <f t="shared" si="92"/>
        <v>削除</v>
      </c>
      <c r="J870" s="56" t="str">
        <f t="shared" si="93"/>
        <v>名称変更</v>
      </c>
      <c r="K870" s="56" t="str">
        <f>IF($F870="old", INDEX('外部インタフェース一覧(計算用)'!$B$5:$C$60, MATCH(summary!$B870, '外部インタフェース一覧(計算用)'!$C$5:$C$60, 0), 1), $B870)</f>
        <v>生活機能チェック情報</v>
      </c>
      <c r="L870" s="56">
        <f t="shared" si="97"/>
        <v>10</v>
      </c>
      <c r="M870" s="56" t="str">
        <f t="shared" si="94"/>
        <v>evaluate_staff</v>
      </c>
      <c r="N870" s="33" t="str">
        <f t="shared" si="95"/>
        <v>評価スタッフ</v>
      </c>
      <c r="O870" s="33" t="str">
        <f t="shared" si="96"/>
        <v>削除</v>
      </c>
    </row>
    <row r="871" spans="1:15" ht="37.5" hidden="1">
      <c r="A871" s="56">
        <v>869</v>
      </c>
      <c r="B871" s="56" t="s">
        <v>1779</v>
      </c>
      <c r="C871" s="56">
        <v>11</v>
      </c>
      <c r="D871" s="33" t="s">
        <v>274</v>
      </c>
      <c r="E871" s="134" t="s">
        <v>1786</v>
      </c>
      <c r="F871" s="56" t="str">
        <f>VLOOKUP($B871, '外部インタフェース一覧(計算用)'!$C:$G, 2, FALSE)</f>
        <v>old</v>
      </c>
      <c r="G871" s="56" t="str">
        <f>VLOOKUP($B871, '外部インタフェース一覧(計算用)'!$C:$G, 5, FALSE)</f>
        <v>LIFE_FUNCTION_CHECK_SHEET_2024_FORM_0320_2021</v>
      </c>
      <c r="H871" s="56" t="str">
        <f t="shared" si="91"/>
        <v>LIFE_FUNCTION_CHECK_SHEET_2024_FORM_0320_2021_record_staff_job_category_old</v>
      </c>
      <c r="I871" s="134" t="str">
        <f t="shared" si="92"/>
        <v>削除</v>
      </c>
      <c r="J871" s="56" t="str">
        <f t="shared" si="93"/>
        <v>名称変更</v>
      </c>
      <c r="K871" s="56" t="str">
        <f>IF($F871="old", INDEX('外部インタフェース一覧(計算用)'!$B$5:$C$60, MATCH(summary!$B871, '外部インタフェース一覧(計算用)'!$C$5:$C$60, 0), 1), $B871)</f>
        <v>生活機能チェック情報</v>
      </c>
      <c r="L871" s="56">
        <f t="shared" si="97"/>
        <v>11</v>
      </c>
      <c r="M871" s="56" t="str">
        <f t="shared" si="94"/>
        <v>record_staff_job_category</v>
      </c>
      <c r="N871" s="33" t="str">
        <f t="shared" si="95"/>
        <v>職種</v>
      </c>
      <c r="O871" s="33" t="str">
        <f t="shared" si="96"/>
        <v>削除</v>
      </c>
    </row>
    <row r="872" spans="1:15" hidden="1">
      <c r="A872" s="56">
        <v>870</v>
      </c>
      <c r="B872" s="56" t="s">
        <v>1779</v>
      </c>
      <c r="C872" s="56">
        <v>12</v>
      </c>
      <c r="D872" s="33" t="s">
        <v>1787</v>
      </c>
      <c r="E872" s="134" t="s">
        <v>1788</v>
      </c>
      <c r="F872" s="56" t="str">
        <f>VLOOKUP($B872, '外部インタフェース一覧(計算用)'!$C:$G, 2, FALSE)</f>
        <v>old</v>
      </c>
      <c r="G872" s="56" t="str">
        <f>VLOOKUP($B872, '外部インタフェース一覧(計算用)'!$C:$G, 5, FALSE)</f>
        <v>LIFE_FUNCTION_CHECK_SHEET_2024_FORM_0320_2021</v>
      </c>
      <c r="H872" s="56" t="str">
        <f t="shared" si="91"/>
        <v>LIFE_FUNCTION_CHECK_SHEET_2024_FORM_0320_2021_meal_status_old</v>
      </c>
      <c r="I872" s="134" t="str">
        <f t="shared" si="92"/>
        <v>ADL　食事　レベル</v>
      </c>
      <c r="J872" s="56" t="str">
        <f t="shared" si="93"/>
        <v>名称変更</v>
      </c>
      <c r="K872" s="33" t="str">
        <f>IF($F872="old", INDEX('外部インタフェース一覧(計算用)'!$B$5:$C$60, MATCH(summary!$B872, '外部インタフェース一覧(計算用)'!$C$5:$C$60, 0), 1), $B872)</f>
        <v>生活機能チェック情報</v>
      </c>
      <c r="L872" s="56">
        <f t="shared" si="97"/>
        <v>12</v>
      </c>
      <c r="M872" s="33" t="str">
        <f t="shared" si="94"/>
        <v>meal_status</v>
      </c>
      <c r="N872" s="33" t="str">
        <f t="shared" si="95"/>
        <v>ADL　食事　　レベル</v>
      </c>
      <c r="O872" s="33" t="str">
        <f t="shared" si="96"/>
        <v>ADL　食事　レベル</v>
      </c>
    </row>
    <row r="873" spans="1:15" hidden="1">
      <c r="A873" s="56">
        <v>871</v>
      </c>
      <c r="B873" s="56" t="s">
        <v>1779</v>
      </c>
      <c r="C873" s="56">
        <v>13</v>
      </c>
      <c r="D873" s="33" t="s">
        <v>1789</v>
      </c>
      <c r="E873" s="134" t="s">
        <v>1790</v>
      </c>
      <c r="F873" s="56" t="str">
        <f>VLOOKUP($B873, '外部インタフェース一覧(計算用)'!$C:$G, 2, FALSE)</f>
        <v>old</v>
      </c>
      <c r="G873" s="56" t="str">
        <f>VLOOKUP($B873, '外部インタフェース一覧(計算用)'!$C:$G, 5, FALSE)</f>
        <v>LIFE_FUNCTION_CHECK_SHEET_2024_FORM_0320_2021</v>
      </c>
      <c r="H873" s="56" t="str">
        <f t="shared" si="91"/>
        <v>LIFE_FUNCTION_CHECK_SHEET_2024_FORM_0320_2021_is_meal_assignment_old</v>
      </c>
      <c r="I873" s="134" t="str">
        <f t="shared" si="92"/>
        <v>ADL　食事　課題有無</v>
      </c>
      <c r="J873" s="56" t="str">
        <f t="shared" si="93"/>
        <v>名称変更</v>
      </c>
      <c r="K873" s="33" t="str">
        <f>IF($F873="old", INDEX('外部インタフェース一覧(計算用)'!$B$5:$C$60, MATCH(summary!$B873, '外部インタフェース一覧(計算用)'!$C$5:$C$60, 0), 1), $B873)</f>
        <v>生活機能チェック情報</v>
      </c>
      <c r="L873" s="56">
        <f t="shared" si="97"/>
        <v>13</v>
      </c>
      <c r="M873" s="33" t="str">
        <f t="shared" si="94"/>
        <v>is_meal_assignment</v>
      </c>
      <c r="N873" s="33" t="str">
        <f t="shared" si="95"/>
        <v>ADL　食事　　課題有無</v>
      </c>
      <c r="O873" s="33" t="str">
        <f t="shared" si="96"/>
        <v>ADL　食事　課題有無</v>
      </c>
    </row>
    <row r="874" spans="1:15" ht="37.5" hidden="1">
      <c r="A874" s="56">
        <v>872</v>
      </c>
      <c r="B874" s="56" t="s">
        <v>1779</v>
      </c>
      <c r="C874" s="56">
        <v>14</v>
      </c>
      <c r="D874" s="33" t="s">
        <v>1791</v>
      </c>
      <c r="E874" s="134" t="s">
        <v>1792</v>
      </c>
      <c r="F874" s="56" t="str">
        <f>VLOOKUP($B874, '外部インタフェース一覧(計算用)'!$C:$G, 2, FALSE)</f>
        <v>old</v>
      </c>
      <c r="G874" s="56" t="str">
        <f>VLOOKUP($B874, '外部インタフェース一覧(計算用)'!$C:$G, 5, FALSE)</f>
        <v>LIFE_FUNCTION_CHECK_SHEET_2024_FORM_0320_2021</v>
      </c>
      <c r="H874" s="56" t="str">
        <f t="shared" si="91"/>
        <v>LIFE_FUNCTION_CHECK_SHEET_2024_FORM_0320_2021_transfer_bed_chair_status_old</v>
      </c>
      <c r="I874" s="134" t="str">
        <f t="shared" si="92"/>
        <v>ADL　椅子とベッド間の移乗　レベル</v>
      </c>
      <c r="J874" s="56" t="str">
        <f t="shared" si="93"/>
        <v>名称変更</v>
      </c>
      <c r="K874" s="33" t="str">
        <f>IF($F874="old", INDEX('外部インタフェース一覧(計算用)'!$B$5:$C$60, MATCH(summary!$B874, '外部インタフェース一覧(計算用)'!$C$5:$C$60, 0), 1), $B874)</f>
        <v>生活機能チェック情報</v>
      </c>
      <c r="L874" s="56">
        <f t="shared" si="97"/>
        <v>14</v>
      </c>
      <c r="M874" s="33" t="str">
        <f t="shared" si="94"/>
        <v>transfer_bed_chair_status</v>
      </c>
      <c r="N874" s="33" t="str">
        <f t="shared" si="95"/>
        <v>ADL　椅子とベッド間の移乗　　レベル</v>
      </c>
      <c r="O874" s="33" t="str">
        <f t="shared" si="96"/>
        <v>ADL　椅子とベッド間の移乗　レベル</v>
      </c>
    </row>
    <row r="875" spans="1:15" ht="37.5" hidden="1">
      <c r="A875" s="56">
        <v>873</v>
      </c>
      <c r="B875" s="56" t="s">
        <v>1779</v>
      </c>
      <c r="C875" s="56">
        <v>15</v>
      </c>
      <c r="D875" s="33" t="s">
        <v>1793</v>
      </c>
      <c r="E875" s="134" t="s">
        <v>1794</v>
      </c>
      <c r="F875" s="56" t="str">
        <f>VLOOKUP($B875, '外部インタフェース一覧(計算用)'!$C:$G, 2, FALSE)</f>
        <v>old</v>
      </c>
      <c r="G875" s="56" t="str">
        <f>VLOOKUP($B875, '外部インタフェース一覧(計算用)'!$C:$G, 5, FALSE)</f>
        <v>LIFE_FUNCTION_CHECK_SHEET_2024_FORM_0320_2021</v>
      </c>
      <c r="H875" s="56" t="str">
        <f t="shared" si="91"/>
        <v>LIFE_FUNCTION_CHECK_SHEET_2024_FORM_0320_2021_is_transfer_bed_chair_assignment_old</v>
      </c>
      <c r="I875" s="134" t="str">
        <f t="shared" si="92"/>
        <v>ADL　椅子とベッド間の移乗　課題有無</v>
      </c>
      <c r="J875" s="56" t="str">
        <f t="shared" si="93"/>
        <v>名称変更</v>
      </c>
      <c r="K875" s="33" t="str">
        <f>IF($F875="old", INDEX('外部インタフェース一覧(計算用)'!$B$5:$C$60, MATCH(summary!$B875, '外部インタフェース一覧(計算用)'!$C$5:$C$60, 0), 1), $B875)</f>
        <v>生活機能チェック情報</v>
      </c>
      <c r="L875" s="56">
        <f t="shared" si="97"/>
        <v>15</v>
      </c>
      <c r="M875" s="33" t="str">
        <f t="shared" si="94"/>
        <v>is_transfer_bed_chair_assignment</v>
      </c>
      <c r="N875" s="33" t="str">
        <f t="shared" si="95"/>
        <v>ADL　椅子とベッド間の移乗　　課題有無</v>
      </c>
      <c r="O875" s="33" t="str">
        <f t="shared" si="96"/>
        <v>ADL　椅子とベッド間の移乗　課題有無</v>
      </c>
    </row>
    <row r="876" spans="1:15" ht="37.5" hidden="1">
      <c r="A876" s="56">
        <v>874</v>
      </c>
      <c r="B876" s="56" t="s">
        <v>1779</v>
      </c>
      <c r="C876" s="56">
        <v>16</v>
      </c>
      <c r="D876" s="33" t="s">
        <v>1795</v>
      </c>
      <c r="E876" s="134" t="s">
        <v>1796</v>
      </c>
      <c r="F876" s="56" t="str">
        <f>VLOOKUP($B876, '外部インタフェース一覧(計算用)'!$C:$G, 2, FALSE)</f>
        <v>old</v>
      </c>
      <c r="G876" s="56" t="str">
        <f>VLOOKUP($B876, '外部インタフェース一覧(計算用)'!$C:$G, 5, FALSE)</f>
        <v>LIFE_FUNCTION_CHECK_SHEET_2024_FORM_0320_2021</v>
      </c>
      <c r="H876" s="56" t="str">
        <f t="shared" si="91"/>
        <v>LIFE_FUNCTION_CHECK_SHEET_2024_FORM_0320_2021_personal_hygiene_and_adjustment_status_old</v>
      </c>
      <c r="I876" s="134" t="str">
        <f t="shared" si="92"/>
        <v>ADL　整容　レベル</v>
      </c>
      <c r="J876" s="56" t="str">
        <f t="shared" si="93"/>
        <v>名称変更</v>
      </c>
      <c r="K876" s="33" t="str">
        <f>IF($F876="old", INDEX('外部インタフェース一覧(計算用)'!$B$5:$C$60, MATCH(summary!$B876, '外部インタフェース一覧(計算用)'!$C$5:$C$60, 0), 1), $B876)</f>
        <v>生活機能チェック情報</v>
      </c>
      <c r="L876" s="56">
        <f t="shared" si="97"/>
        <v>16</v>
      </c>
      <c r="M876" s="33" t="str">
        <f t="shared" si="94"/>
        <v>personal_hygiene_and_adjustment_status</v>
      </c>
      <c r="N876" s="33" t="str">
        <f t="shared" si="95"/>
        <v>ADL　整容　　レベル</v>
      </c>
      <c r="O876" s="33" t="str">
        <f t="shared" si="96"/>
        <v>ADL　整容　レベル</v>
      </c>
    </row>
    <row r="877" spans="1:15" ht="56.25" hidden="1">
      <c r="A877" s="56">
        <v>875</v>
      </c>
      <c r="B877" s="56" t="s">
        <v>1779</v>
      </c>
      <c r="C877" s="56">
        <v>17</v>
      </c>
      <c r="D877" s="33" t="s">
        <v>1797</v>
      </c>
      <c r="E877" s="134" t="s">
        <v>1798</v>
      </c>
      <c r="F877" s="56" t="str">
        <f>VLOOKUP($B877, '外部インタフェース一覧(計算用)'!$C:$G, 2, FALSE)</f>
        <v>old</v>
      </c>
      <c r="G877" s="56" t="str">
        <f>VLOOKUP($B877, '外部インタフェース一覧(計算用)'!$C:$G, 5, FALSE)</f>
        <v>LIFE_FUNCTION_CHECK_SHEET_2024_FORM_0320_2021</v>
      </c>
      <c r="H877" s="56" t="str">
        <f t="shared" si="91"/>
        <v>LIFE_FUNCTION_CHECK_SHEET_2024_FORM_0320_2021_is_personal_hygiene_and_adjustment_assignment_old</v>
      </c>
      <c r="I877" s="134" t="str">
        <f t="shared" si="92"/>
        <v>ADL　整容　課題有無</v>
      </c>
      <c r="J877" s="56" t="str">
        <f t="shared" si="93"/>
        <v>名称変更</v>
      </c>
      <c r="K877" s="33" t="str">
        <f>IF($F877="old", INDEX('外部インタフェース一覧(計算用)'!$B$5:$C$60, MATCH(summary!$B877, '外部インタフェース一覧(計算用)'!$C$5:$C$60, 0), 1), $B877)</f>
        <v>生活機能チェック情報</v>
      </c>
      <c r="L877" s="56">
        <f t="shared" si="97"/>
        <v>17</v>
      </c>
      <c r="M877" s="33" t="str">
        <f t="shared" si="94"/>
        <v>is_personal_hygiene_and_adjustment_assignment</v>
      </c>
      <c r="N877" s="33" t="str">
        <f t="shared" si="95"/>
        <v>ADL　整容　　課題有無</v>
      </c>
      <c r="O877" s="33" t="str">
        <f t="shared" si="96"/>
        <v>ADL　整容　課題有無</v>
      </c>
    </row>
    <row r="878" spans="1:15" hidden="1">
      <c r="A878" s="56">
        <v>876</v>
      </c>
      <c r="B878" s="56" t="s">
        <v>1779</v>
      </c>
      <c r="C878" s="56">
        <v>18</v>
      </c>
      <c r="D878" s="33" t="s">
        <v>1799</v>
      </c>
      <c r="E878" s="134" t="s">
        <v>1800</v>
      </c>
      <c r="F878" s="56" t="str">
        <f>VLOOKUP($B878, '外部インタフェース一覧(計算用)'!$C:$G, 2, FALSE)</f>
        <v>old</v>
      </c>
      <c r="G878" s="56" t="str">
        <f>VLOOKUP($B878, '外部インタフェース一覧(計算用)'!$C:$G, 5, FALSE)</f>
        <v>LIFE_FUNCTION_CHECK_SHEET_2024_FORM_0320_2021</v>
      </c>
      <c r="H878" s="56" t="str">
        <f t="shared" si="91"/>
        <v>LIFE_FUNCTION_CHECK_SHEET_2024_FORM_0320_2021_toilet_behavior_status_old</v>
      </c>
      <c r="I878" s="134" t="str">
        <f t="shared" si="92"/>
        <v>ADL　トイレ動作　レベル</v>
      </c>
      <c r="J878" s="56" t="str">
        <f t="shared" si="93"/>
        <v>名称変更</v>
      </c>
      <c r="K878" s="33" t="str">
        <f>IF($F878="old", INDEX('外部インタフェース一覧(計算用)'!$B$5:$C$60, MATCH(summary!$B878, '外部インタフェース一覧(計算用)'!$C$5:$C$60, 0), 1), $B878)</f>
        <v>生活機能チェック情報</v>
      </c>
      <c r="L878" s="56">
        <f t="shared" si="97"/>
        <v>18</v>
      </c>
      <c r="M878" s="33" t="str">
        <f t="shared" si="94"/>
        <v>toilet_behavior_status</v>
      </c>
      <c r="N878" s="33" t="str">
        <f t="shared" si="95"/>
        <v>ADL　トイレ動作　　レベル</v>
      </c>
      <c r="O878" s="33" t="str">
        <f t="shared" si="96"/>
        <v>ADL　トイレ動作　レベル</v>
      </c>
    </row>
    <row r="879" spans="1:15" ht="37.5" hidden="1">
      <c r="A879" s="56">
        <v>877</v>
      </c>
      <c r="B879" s="56" t="s">
        <v>1779</v>
      </c>
      <c r="C879" s="56">
        <v>19</v>
      </c>
      <c r="D879" s="33" t="s">
        <v>1801</v>
      </c>
      <c r="E879" s="134" t="s">
        <v>1802</v>
      </c>
      <c r="F879" s="56" t="str">
        <f>VLOOKUP($B879, '外部インタフェース一覧(計算用)'!$C:$G, 2, FALSE)</f>
        <v>old</v>
      </c>
      <c r="G879" s="56" t="str">
        <f>VLOOKUP($B879, '外部インタフェース一覧(計算用)'!$C:$G, 5, FALSE)</f>
        <v>LIFE_FUNCTION_CHECK_SHEET_2024_FORM_0320_2021</v>
      </c>
      <c r="H879" s="56" t="str">
        <f t="shared" si="91"/>
        <v>LIFE_FUNCTION_CHECK_SHEET_2024_FORM_0320_2021_is_toilet_behavior_assignment_old</v>
      </c>
      <c r="I879" s="134" t="str">
        <f t="shared" si="92"/>
        <v>ADL　トイレ動作　課題有無</v>
      </c>
      <c r="J879" s="56" t="str">
        <f t="shared" si="93"/>
        <v>名称変更</v>
      </c>
      <c r="K879" s="33" t="str">
        <f>IF($F879="old", INDEX('外部インタフェース一覧(計算用)'!$B$5:$C$60, MATCH(summary!$B879, '外部インタフェース一覧(計算用)'!$C$5:$C$60, 0), 1), $B879)</f>
        <v>生活機能チェック情報</v>
      </c>
      <c r="L879" s="56">
        <f t="shared" si="97"/>
        <v>19</v>
      </c>
      <c r="M879" s="33" t="str">
        <f t="shared" si="94"/>
        <v>is_toilet_behavior_assignment</v>
      </c>
      <c r="N879" s="33" t="str">
        <f t="shared" si="95"/>
        <v>ADL　トイレ動作　　課題有無</v>
      </c>
      <c r="O879" s="33" t="str">
        <f t="shared" si="96"/>
        <v>ADL　トイレ動作　課題有無</v>
      </c>
    </row>
    <row r="880" spans="1:15" hidden="1">
      <c r="A880" s="56">
        <v>878</v>
      </c>
      <c r="B880" s="56" t="s">
        <v>1779</v>
      </c>
      <c r="C880" s="56">
        <v>20</v>
      </c>
      <c r="D880" s="33" t="s">
        <v>1803</v>
      </c>
      <c r="E880" s="134" t="s">
        <v>1804</v>
      </c>
      <c r="F880" s="56" t="str">
        <f>VLOOKUP($B880, '外部インタフェース一覧(計算用)'!$C:$G, 2, FALSE)</f>
        <v>old</v>
      </c>
      <c r="G880" s="56" t="str">
        <f>VLOOKUP($B880, '外部インタフェース一覧(計算用)'!$C:$G, 5, FALSE)</f>
        <v>LIFE_FUNCTION_CHECK_SHEET_2024_FORM_0320_2021</v>
      </c>
      <c r="H880" s="56" t="str">
        <f t="shared" si="91"/>
        <v>LIFE_FUNCTION_CHECK_SHEET_2024_FORM_0320_2021_bathe_status_old</v>
      </c>
      <c r="I880" s="134" t="str">
        <f t="shared" si="92"/>
        <v>ADL　入浴　レベル</v>
      </c>
      <c r="J880" s="56" t="str">
        <f t="shared" si="93"/>
        <v>名称変更</v>
      </c>
      <c r="K880" s="33" t="str">
        <f>IF($F880="old", INDEX('外部インタフェース一覧(計算用)'!$B$5:$C$60, MATCH(summary!$B880, '外部インタフェース一覧(計算用)'!$C$5:$C$60, 0), 1), $B880)</f>
        <v>生活機能チェック情報</v>
      </c>
      <c r="L880" s="56">
        <f t="shared" si="97"/>
        <v>20</v>
      </c>
      <c r="M880" s="33" t="str">
        <f t="shared" si="94"/>
        <v>bathe_status</v>
      </c>
      <c r="N880" s="33" t="str">
        <f t="shared" si="95"/>
        <v>ADL　入浴　　レベル</v>
      </c>
      <c r="O880" s="33" t="str">
        <f t="shared" si="96"/>
        <v>ADL　入浴　レベル</v>
      </c>
    </row>
    <row r="881" spans="1:15" hidden="1">
      <c r="A881" s="56">
        <v>879</v>
      </c>
      <c r="B881" s="56" t="s">
        <v>1779</v>
      </c>
      <c r="C881" s="56">
        <v>21</v>
      </c>
      <c r="D881" s="33" t="s">
        <v>1805</v>
      </c>
      <c r="E881" s="134" t="s">
        <v>1806</v>
      </c>
      <c r="F881" s="56" t="str">
        <f>VLOOKUP($B881, '外部インタフェース一覧(計算用)'!$C:$G, 2, FALSE)</f>
        <v>old</v>
      </c>
      <c r="G881" s="56" t="str">
        <f>VLOOKUP($B881, '外部インタフェース一覧(計算用)'!$C:$G, 5, FALSE)</f>
        <v>LIFE_FUNCTION_CHECK_SHEET_2024_FORM_0320_2021</v>
      </c>
      <c r="H881" s="56" t="str">
        <f t="shared" si="91"/>
        <v>LIFE_FUNCTION_CHECK_SHEET_2024_FORM_0320_2021_is_bathe_assignment_old</v>
      </c>
      <c r="I881" s="134" t="str">
        <f t="shared" si="92"/>
        <v>ADL　入浴　課題有無</v>
      </c>
      <c r="J881" s="56" t="str">
        <f t="shared" si="93"/>
        <v>名称変更</v>
      </c>
      <c r="K881" s="33" t="str">
        <f>IF($F881="old", INDEX('外部インタフェース一覧(計算用)'!$B$5:$C$60, MATCH(summary!$B881, '外部インタフェース一覧(計算用)'!$C$5:$C$60, 0), 1), $B881)</f>
        <v>生活機能チェック情報</v>
      </c>
      <c r="L881" s="56">
        <f t="shared" si="97"/>
        <v>21</v>
      </c>
      <c r="M881" s="33" t="str">
        <f t="shared" si="94"/>
        <v>is_bathe_assignment</v>
      </c>
      <c r="N881" s="33" t="str">
        <f t="shared" si="95"/>
        <v>ADL　入浴　　課題有無</v>
      </c>
      <c r="O881" s="33" t="str">
        <f t="shared" si="96"/>
        <v>ADL　入浴　課題有無</v>
      </c>
    </row>
    <row r="882" spans="1:15" hidden="1">
      <c r="A882" s="56">
        <v>880</v>
      </c>
      <c r="B882" s="56" t="s">
        <v>1779</v>
      </c>
      <c r="C882" s="56">
        <v>22</v>
      </c>
      <c r="D882" s="33" t="s">
        <v>1807</v>
      </c>
      <c r="E882" s="134" t="s">
        <v>1808</v>
      </c>
      <c r="F882" s="56" t="str">
        <f>VLOOKUP($B882, '外部インタフェース一覧(計算用)'!$C:$G, 2, FALSE)</f>
        <v>old</v>
      </c>
      <c r="G882" s="56" t="str">
        <f>VLOOKUP($B882, '外部インタフェース一覧(計算用)'!$C:$G, 5, FALSE)</f>
        <v>LIFE_FUNCTION_CHECK_SHEET_2024_FORM_0320_2021</v>
      </c>
      <c r="H882" s="56" t="str">
        <f t="shared" si="91"/>
        <v>LIFE_FUNCTION_CHECK_SHEET_2024_FORM_0320_2021_walking_status_old</v>
      </c>
      <c r="I882" s="134" t="str">
        <f t="shared" si="92"/>
        <v>ADL　平地歩行　レベル</v>
      </c>
      <c r="J882" s="56" t="str">
        <f t="shared" si="93"/>
        <v>名称変更</v>
      </c>
      <c r="K882" s="33" t="str">
        <f>IF($F882="old", INDEX('外部インタフェース一覧(計算用)'!$B$5:$C$60, MATCH(summary!$B882, '外部インタフェース一覧(計算用)'!$C$5:$C$60, 0), 1), $B882)</f>
        <v>生活機能チェック情報</v>
      </c>
      <c r="L882" s="56">
        <f t="shared" si="97"/>
        <v>22</v>
      </c>
      <c r="M882" s="33" t="str">
        <f t="shared" si="94"/>
        <v>walking_status</v>
      </c>
      <c r="N882" s="33" t="str">
        <f t="shared" si="95"/>
        <v>ADL　平地歩行　　レベル</v>
      </c>
      <c r="O882" s="33" t="str">
        <f t="shared" si="96"/>
        <v>ADL　平地歩行　レベル</v>
      </c>
    </row>
    <row r="883" spans="1:15" ht="37.5" hidden="1">
      <c r="A883" s="56">
        <v>881</v>
      </c>
      <c r="B883" s="56" t="s">
        <v>1779</v>
      </c>
      <c r="C883" s="56">
        <v>23</v>
      </c>
      <c r="D883" s="33" t="s">
        <v>1809</v>
      </c>
      <c r="E883" s="134" t="s">
        <v>1810</v>
      </c>
      <c r="F883" s="56" t="str">
        <f>VLOOKUP($B883, '外部インタフェース一覧(計算用)'!$C:$G, 2, FALSE)</f>
        <v>old</v>
      </c>
      <c r="G883" s="56" t="str">
        <f>VLOOKUP($B883, '外部インタフェース一覧(計算用)'!$C:$G, 5, FALSE)</f>
        <v>LIFE_FUNCTION_CHECK_SHEET_2024_FORM_0320_2021</v>
      </c>
      <c r="H883" s="56" t="str">
        <f t="shared" si="91"/>
        <v>LIFE_FUNCTION_CHECK_SHEET_2024_FORM_0320_2021_is_walking_assignment_old</v>
      </c>
      <c r="I883" s="134" t="str">
        <f t="shared" si="92"/>
        <v>ADL　平地歩行　課題有無</v>
      </c>
      <c r="J883" s="56" t="str">
        <f t="shared" si="93"/>
        <v>名称変更</v>
      </c>
      <c r="K883" s="33" t="str">
        <f>IF($F883="old", INDEX('外部インタフェース一覧(計算用)'!$B$5:$C$60, MATCH(summary!$B883, '外部インタフェース一覧(計算用)'!$C$5:$C$60, 0), 1), $B883)</f>
        <v>生活機能チェック情報</v>
      </c>
      <c r="L883" s="56">
        <f t="shared" si="97"/>
        <v>23</v>
      </c>
      <c r="M883" s="33" t="str">
        <f t="shared" si="94"/>
        <v>is_walking_assignment</v>
      </c>
      <c r="N883" s="33" t="str">
        <f t="shared" si="95"/>
        <v>ADL　平地歩行　　課題有無</v>
      </c>
      <c r="O883" s="33" t="str">
        <f t="shared" si="96"/>
        <v>ADL　平地歩行　課題有無</v>
      </c>
    </row>
    <row r="884" spans="1:15" hidden="1">
      <c r="A884" s="56">
        <v>882</v>
      </c>
      <c r="B884" s="56" t="s">
        <v>1779</v>
      </c>
      <c r="C884" s="56">
        <v>24</v>
      </c>
      <c r="D884" s="33" t="s">
        <v>1811</v>
      </c>
      <c r="E884" s="134" t="s">
        <v>1812</v>
      </c>
      <c r="F884" s="56" t="str">
        <f>VLOOKUP($B884, '外部インタフェース一覧(計算用)'!$C:$G, 2, FALSE)</f>
        <v>old</v>
      </c>
      <c r="G884" s="56" t="str">
        <f>VLOOKUP($B884, '外部インタフェース一覧(計算用)'!$C:$G, 5, FALSE)</f>
        <v>LIFE_FUNCTION_CHECK_SHEET_2024_FORM_0320_2021</v>
      </c>
      <c r="H884" s="56" t="str">
        <f t="shared" si="91"/>
        <v>LIFE_FUNCTION_CHECK_SHEET_2024_FORM_0320_2021_up_stairs_status_old</v>
      </c>
      <c r="I884" s="134" t="str">
        <f t="shared" si="92"/>
        <v>ADL　階段昇降　レベル</v>
      </c>
      <c r="J884" s="56" t="str">
        <f t="shared" si="93"/>
        <v>名称変更</v>
      </c>
      <c r="K884" s="33" t="str">
        <f>IF($F884="old", INDEX('外部インタフェース一覧(計算用)'!$B$5:$C$60, MATCH(summary!$B884, '外部インタフェース一覧(計算用)'!$C$5:$C$60, 0), 1), $B884)</f>
        <v>生活機能チェック情報</v>
      </c>
      <c r="L884" s="56">
        <f t="shared" si="97"/>
        <v>24</v>
      </c>
      <c r="M884" s="33" t="str">
        <f t="shared" si="94"/>
        <v>up_stairs_status</v>
      </c>
      <c r="N884" s="33" t="str">
        <f t="shared" si="95"/>
        <v>ADL　階段昇降　　レベル</v>
      </c>
      <c r="O884" s="33" t="str">
        <f t="shared" si="96"/>
        <v>ADL　階段昇降　レベル</v>
      </c>
    </row>
    <row r="885" spans="1:15" ht="37.5" hidden="1">
      <c r="A885" s="56">
        <v>883</v>
      </c>
      <c r="B885" s="56" t="s">
        <v>1779</v>
      </c>
      <c r="C885" s="56">
        <v>25</v>
      </c>
      <c r="D885" s="33" t="s">
        <v>1813</v>
      </c>
      <c r="E885" s="134" t="s">
        <v>1814</v>
      </c>
      <c r="F885" s="56" t="str">
        <f>VLOOKUP($B885, '外部インタフェース一覧(計算用)'!$C:$G, 2, FALSE)</f>
        <v>old</v>
      </c>
      <c r="G885" s="56" t="str">
        <f>VLOOKUP($B885, '外部インタフェース一覧(計算用)'!$C:$G, 5, FALSE)</f>
        <v>LIFE_FUNCTION_CHECK_SHEET_2024_FORM_0320_2021</v>
      </c>
      <c r="H885" s="56" t="str">
        <f t="shared" si="91"/>
        <v>LIFE_FUNCTION_CHECK_SHEET_2024_FORM_0320_2021_is_up_stairs_assignment_old</v>
      </c>
      <c r="I885" s="134" t="str">
        <f t="shared" si="92"/>
        <v>ADL　階段昇降　課題有無</v>
      </c>
      <c r="J885" s="56" t="str">
        <f t="shared" si="93"/>
        <v>名称変更</v>
      </c>
      <c r="K885" s="33" t="str">
        <f>IF($F885="old", INDEX('外部インタフェース一覧(計算用)'!$B$5:$C$60, MATCH(summary!$B885, '外部インタフェース一覧(計算用)'!$C$5:$C$60, 0), 1), $B885)</f>
        <v>生活機能チェック情報</v>
      </c>
      <c r="L885" s="56">
        <f t="shared" si="97"/>
        <v>25</v>
      </c>
      <c r="M885" s="33" t="str">
        <f t="shared" si="94"/>
        <v>is_up_stairs_assignment</v>
      </c>
      <c r="N885" s="33" t="str">
        <f t="shared" si="95"/>
        <v>ADL　階段昇降　　課題有無</v>
      </c>
      <c r="O885" s="33" t="str">
        <f t="shared" si="96"/>
        <v>ADL　階段昇降　課題有無</v>
      </c>
    </row>
    <row r="886" spans="1:15" hidden="1">
      <c r="A886" s="56">
        <v>884</v>
      </c>
      <c r="B886" s="56" t="s">
        <v>1779</v>
      </c>
      <c r="C886" s="56">
        <v>26</v>
      </c>
      <c r="D886" s="33" t="s">
        <v>1815</v>
      </c>
      <c r="E886" s="134" t="s">
        <v>1816</v>
      </c>
      <c r="F886" s="56" t="str">
        <f>VLOOKUP($B886, '外部インタフェース一覧(計算用)'!$C:$G, 2, FALSE)</f>
        <v>old</v>
      </c>
      <c r="G886" s="56" t="str">
        <f>VLOOKUP($B886, '外部インタフェース一覧(計算用)'!$C:$G, 5, FALSE)</f>
        <v>LIFE_FUNCTION_CHECK_SHEET_2024_FORM_0320_2021</v>
      </c>
      <c r="H886" s="56" t="str">
        <f t="shared" si="91"/>
        <v>LIFE_FUNCTION_CHECK_SHEET_2024_FORM_0320_2021_dressing_status_old</v>
      </c>
      <c r="I886" s="134" t="str">
        <f t="shared" si="92"/>
        <v>ADL　更衣　レベル</v>
      </c>
      <c r="J886" s="56" t="str">
        <f t="shared" si="93"/>
        <v>名称変更</v>
      </c>
      <c r="K886" s="33" t="str">
        <f>IF($F886="old", INDEX('外部インタフェース一覧(計算用)'!$B$5:$C$60, MATCH(summary!$B886, '外部インタフェース一覧(計算用)'!$C$5:$C$60, 0), 1), $B886)</f>
        <v>生活機能チェック情報</v>
      </c>
      <c r="L886" s="56">
        <f t="shared" si="97"/>
        <v>26</v>
      </c>
      <c r="M886" s="33" t="str">
        <f t="shared" si="94"/>
        <v>dressing_status</v>
      </c>
      <c r="N886" s="33" t="str">
        <f t="shared" si="95"/>
        <v>ADL　更衣　　レベル</v>
      </c>
      <c r="O886" s="33" t="str">
        <f t="shared" si="96"/>
        <v>ADL　更衣　レベル</v>
      </c>
    </row>
    <row r="887" spans="1:15" ht="37.5" hidden="1">
      <c r="A887" s="56">
        <v>885</v>
      </c>
      <c r="B887" s="56" t="s">
        <v>1779</v>
      </c>
      <c r="C887" s="56">
        <v>27</v>
      </c>
      <c r="D887" s="33" t="s">
        <v>1817</v>
      </c>
      <c r="E887" s="134" t="s">
        <v>1818</v>
      </c>
      <c r="F887" s="56" t="str">
        <f>VLOOKUP($B887, '外部インタフェース一覧(計算用)'!$C:$G, 2, FALSE)</f>
        <v>old</v>
      </c>
      <c r="G887" s="56" t="str">
        <f>VLOOKUP($B887, '外部インタフェース一覧(計算用)'!$C:$G, 5, FALSE)</f>
        <v>LIFE_FUNCTION_CHECK_SHEET_2024_FORM_0320_2021</v>
      </c>
      <c r="H887" s="56" t="str">
        <f t="shared" si="91"/>
        <v>LIFE_FUNCTION_CHECK_SHEET_2024_FORM_0320_2021_is_dressing_assignment_old</v>
      </c>
      <c r="I887" s="134" t="str">
        <f t="shared" si="92"/>
        <v>ADL　更衣　課題有無</v>
      </c>
      <c r="J887" s="56" t="str">
        <f t="shared" si="93"/>
        <v>名称変更</v>
      </c>
      <c r="K887" s="33" t="str">
        <f>IF($F887="old", INDEX('外部インタフェース一覧(計算用)'!$B$5:$C$60, MATCH(summary!$B887, '外部インタフェース一覧(計算用)'!$C$5:$C$60, 0), 1), $B887)</f>
        <v>生活機能チェック情報</v>
      </c>
      <c r="L887" s="56">
        <f t="shared" si="97"/>
        <v>27</v>
      </c>
      <c r="M887" s="33" t="str">
        <f t="shared" si="94"/>
        <v>is_dressing_assignment</v>
      </c>
      <c r="N887" s="33" t="str">
        <f t="shared" si="95"/>
        <v>ADL　更衣　　課題有無</v>
      </c>
      <c r="O887" s="33" t="str">
        <f t="shared" si="96"/>
        <v>ADL　更衣　課題有無</v>
      </c>
    </row>
    <row r="888" spans="1:15" hidden="1">
      <c r="A888" s="56">
        <v>886</v>
      </c>
      <c r="B888" s="56" t="s">
        <v>1779</v>
      </c>
      <c r="C888" s="56">
        <v>28</v>
      </c>
      <c r="D888" s="33" t="s">
        <v>1819</v>
      </c>
      <c r="E888" s="134" t="s">
        <v>1820</v>
      </c>
      <c r="F888" s="56" t="str">
        <f>VLOOKUP($B888, '外部インタフェース一覧(計算用)'!$C:$G, 2, FALSE)</f>
        <v>old</v>
      </c>
      <c r="G888" s="56" t="str">
        <f>VLOOKUP($B888, '外部インタフェース一覧(計算用)'!$C:$G, 5, FALSE)</f>
        <v>LIFE_FUNCTION_CHECK_SHEET_2024_FORM_0320_2021</v>
      </c>
      <c r="H888" s="56" t="str">
        <f t="shared" si="91"/>
        <v>LIFE_FUNCTION_CHECK_SHEET_2024_FORM_0320_2021_defecation_status_old</v>
      </c>
      <c r="I888" s="134" t="str">
        <f t="shared" si="92"/>
        <v>ADL　排便コントロール　レベル</v>
      </c>
      <c r="J888" s="56" t="str">
        <f t="shared" si="93"/>
        <v>名称変更</v>
      </c>
      <c r="K888" s="33" t="str">
        <f>IF($F888="old", INDEX('外部インタフェース一覧(計算用)'!$B$5:$C$60, MATCH(summary!$B888, '外部インタフェース一覧(計算用)'!$C$5:$C$60, 0), 1), $B888)</f>
        <v>生活機能チェック情報</v>
      </c>
      <c r="L888" s="56">
        <f t="shared" si="97"/>
        <v>28</v>
      </c>
      <c r="M888" s="33" t="str">
        <f t="shared" si="94"/>
        <v>defecation_status</v>
      </c>
      <c r="N888" s="33" t="str">
        <f t="shared" si="95"/>
        <v>ADL　排便コントロール　　レベル</v>
      </c>
      <c r="O888" s="33" t="str">
        <f t="shared" si="96"/>
        <v>ADL　排便コントロール　レベル</v>
      </c>
    </row>
    <row r="889" spans="1:15" ht="37.5" hidden="1">
      <c r="A889" s="56">
        <v>887</v>
      </c>
      <c r="B889" s="56" t="s">
        <v>1779</v>
      </c>
      <c r="C889" s="56">
        <v>29</v>
      </c>
      <c r="D889" s="33" t="s">
        <v>1821</v>
      </c>
      <c r="E889" s="134" t="s">
        <v>1822</v>
      </c>
      <c r="F889" s="56" t="str">
        <f>VLOOKUP($B889, '外部インタフェース一覧(計算用)'!$C:$G, 2, FALSE)</f>
        <v>old</v>
      </c>
      <c r="G889" s="56" t="str">
        <f>VLOOKUP($B889, '外部インタフェース一覧(計算用)'!$C:$G, 5, FALSE)</f>
        <v>LIFE_FUNCTION_CHECK_SHEET_2024_FORM_0320_2021</v>
      </c>
      <c r="H889" s="56" t="str">
        <f t="shared" si="91"/>
        <v>LIFE_FUNCTION_CHECK_SHEET_2024_FORM_0320_2021_is_defecation_assignment_old</v>
      </c>
      <c r="I889" s="134" t="str">
        <f t="shared" si="92"/>
        <v>ADL　排便コントロール　課題有無</v>
      </c>
      <c r="J889" s="56" t="str">
        <f t="shared" si="93"/>
        <v>名称変更</v>
      </c>
      <c r="K889" s="33" t="str">
        <f>IF($F889="old", INDEX('外部インタフェース一覧(計算用)'!$B$5:$C$60, MATCH(summary!$B889, '外部インタフェース一覧(計算用)'!$C$5:$C$60, 0), 1), $B889)</f>
        <v>生活機能チェック情報</v>
      </c>
      <c r="L889" s="56">
        <f t="shared" si="97"/>
        <v>29</v>
      </c>
      <c r="M889" s="33" t="str">
        <f t="shared" si="94"/>
        <v>is_defecation_assignment</v>
      </c>
      <c r="N889" s="33" t="str">
        <f t="shared" si="95"/>
        <v>ADL　排便コントロール　　課題有無</v>
      </c>
      <c r="O889" s="33" t="str">
        <f t="shared" si="96"/>
        <v>ADL　排便コントロール　課題有無</v>
      </c>
    </row>
    <row r="890" spans="1:15" hidden="1">
      <c r="A890" s="56">
        <v>888</v>
      </c>
      <c r="B890" s="56" t="s">
        <v>1779</v>
      </c>
      <c r="C890" s="56">
        <v>30</v>
      </c>
      <c r="D890" s="33" t="s">
        <v>1823</v>
      </c>
      <c r="E890" s="134" t="s">
        <v>1824</v>
      </c>
      <c r="F890" s="56" t="str">
        <f>VLOOKUP($B890, '外部インタフェース一覧(計算用)'!$C:$G, 2, FALSE)</f>
        <v>old</v>
      </c>
      <c r="G890" s="56" t="str">
        <f>VLOOKUP($B890, '外部インタフェース一覧(計算用)'!$C:$G, 5, FALSE)</f>
        <v>LIFE_FUNCTION_CHECK_SHEET_2024_FORM_0320_2021</v>
      </c>
      <c r="H890" s="56" t="str">
        <f t="shared" si="91"/>
        <v>LIFE_FUNCTION_CHECK_SHEET_2024_FORM_0320_2021_urination_status_old</v>
      </c>
      <c r="I890" s="134" t="str">
        <f t="shared" si="92"/>
        <v>ADL　排尿コントロール　レベル</v>
      </c>
      <c r="J890" s="56" t="str">
        <f t="shared" si="93"/>
        <v>名称変更</v>
      </c>
      <c r="K890" s="33" t="str">
        <f>IF($F890="old", INDEX('外部インタフェース一覧(計算用)'!$B$5:$C$60, MATCH(summary!$B890, '外部インタフェース一覧(計算用)'!$C$5:$C$60, 0), 1), $B890)</f>
        <v>生活機能チェック情報</v>
      </c>
      <c r="L890" s="56">
        <f t="shared" si="97"/>
        <v>30</v>
      </c>
      <c r="M890" s="33" t="str">
        <f t="shared" si="94"/>
        <v>urination_status</v>
      </c>
      <c r="N890" s="33" t="str">
        <f t="shared" si="95"/>
        <v>ADL　排尿コントロール　　レベル</v>
      </c>
      <c r="O890" s="33" t="str">
        <f t="shared" si="96"/>
        <v>ADL　排尿コントロール　レベル</v>
      </c>
    </row>
    <row r="891" spans="1:15" ht="37.5" hidden="1">
      <c r="A891" s="56">
        <v>889</v>
      </c>
      <c r="B891" s="56" t="s">
        <v>1779</v>
      </c>
      <c r="C891" s="56">
        <v>31</v>
      </c>
      <c r="D891" s="33" t="s">
        <v>1825</v>
      </c>
      <c r="E891" s="134" t="s">
        <v>1826</v>
      </c>
      <c r="F891" s="56" t="str">
        <f>VLOOKUP($B891, '外部インタフェース一覧(計算用)'!$C:$G, 2, FALSE)</f>
        <v>old</v>
      </c>
      <c r="G891" s="56" t="str">
        <f>VLOOKUP($B891, '外部インタフェース一覧(計算用)'!$C:$G, 5, FALSE)</f>
        <v>LIFE_FUNCTION_CHECK_SHEET_2024_FORM_0320_2021</v>
      </c>
      <c r="H891" s="56" t="str">
        <f t="shared" si="91"/>
        <v>LIFE_FUNCTION_CHECK_SHEET_2024_FORM_0320_2021_is_urination_assignment_old</v>
      </c>
      <c r="I891" s="134" t="str">
        <f t="shared" si="92"/>
        <v>ADL　排尿コントロール　課題有無</v>
      </c>
      <c r="J891" s="56" t="str">
        <f t="shared" si="93"/>
        <v>名称変更</v>
      </c>
      <c r="K891" s="33" t="str">
        <f>IF($F891="old", INDEX('外部インタフェース一覧(計算用)'!$B$5:$C$60, MATCH(summary!$B891, '外部インタフェース一覧(計算用)'!$C$5:$C$60, 0), 1), $B891)</f>
        <v>生活機能チェック情報</v>
      </c>
      <c r="L891" s="56">
        <f t="shared" si="97"/>
        <v>31</v>
      </c>
      <c r="M891" s="33" t="str">
        <f t="shared" si="94"/>
        <v>is_urination_assignment</v>
      </c>
      <c r="N891" s="33" t="str">
        <f t="shared" si="95"/>
        <v>ADL　排尿コントロール　　課題有無</v>
      </c>
      <c r="O891" s="33" t="str">
        <f t="shared" si="96"/>
        <v>ADL　排尿コントロール　課題有無</v>
      </c>
    </row>
    <row r="892" spans="1:15" ht="37.5" hidden="1">
      <c r="A892" s="56">
        <v>890</v>
      </c>
      <c r="B892" s="56" t="s">
        <v>1779</v>
      </c>
      <c r="C892" s="56">
        <v>32</v>
      </c>
      <c r="D892" s="33" t="s">
        <v>1827</v>
      </c>
      <c r="E892" s="134" t="s">
        <v>1828</v>
      </c>
      <c r="F892" s="56" t="str">
        <f>VLOOKUP($B892, '外部インタフェース一覧(計算用)'!$C:$G, 2, FALSE)</f>
        <v>old</v>
      </c>
      <c r="G892" s="56" t="str">
        <f>VLOOKUP($B892, '外部インタフェース一覧(計算用)'!$C:$G, 5, FALSE)</f>
        <v>LIFE_FUNCTION_CHECK_SHEET_2024_FORM_0320_2021</v>
      </c>
      <c r="H892" s="56" t="str">
        <f t="shared" si="91"/>
        <v>LIFE_FUNCTION_CHECK_SHEET_2024_FORM_0320_2021_environment_viewpoint_adl_old</v>
      </c>
      <c r="I892" s="134" t="str">
        <f t="shared" si="92"/>
        <v>ADL　環境（実施場所・補助具等）</v>
      </c>
      <c r="J892" s="56" t="str">
        <f t="shared" si="93"/>
        <v>名称変更</v>
      </c>
      <c r="K892" s="33" t="str">
        <f>IF($F892="old", INDEX('外部インタフェース一覧(計算用)'!$B$5:$C$60, MATCH(summary!$B892, '外部インタフェース一覧(計算用)'!$C$5:$C$60, 0), 1), $B892)</f>
        <v>生活機能チェック情報</v>
      </c>
      <c r="L892" s="56">
        <f t="shared" si="97"/>
        <v>32</v>
      </c>
      <c r="M892" s="33" t="str">
        <f t="shared" si="94"/>
        <v>environment_viewpoint_adl</v>
      </c>
      <c r="N892" s="33" t="str">
        <f t="shared" si="95"/>
        <v>ADL　環境（実施場所・補助具等）（ADL）</v>
      </c>
      <c r="O892" s="33" t="str">
        <f t="shared" si="96"/>
        <v>ADL　環境（実施場所・補助具等）</v>
      </c>
    </row>
    <row r="893" spans="1:15" ht="37.5" hidden="1">
      <c r="A893" s="56">
        <v>891</v>
      </c>
      <c r="B893" s="56" t="s">
        <v>1779</v>
      </c>
      <c r="C893" s="56">
        <v>33</v>
      </c>
      <c r="D893" s="33" t="s">
        <v>1829</v>
      </c>
      <c r="E893" s="134" t="s">
        <v>1830</v>
      </c>
      <c r="F893" s="56" t="str">
        <f>VLOOKUP($B893, '外部インタフェース一覧(計算用)'!$C:$G, 2, FALSE)</f>
        <v>old</v>
      </c>
      <c r="G893" s="56" t="str">
        <f>VLOOKUP($B893, '外部インタフェース一覧(計算用)'!$C:$G, 5, FALSE)</f>
        <v>LIFE_FUNCTION_CHECK_SHEET_2024_FORM_0320_2021</v>
      </c>
      <c r="H893" s="56" t="str">
        <f t="shared" si="91"/>
        <v>LIFE_FUNCTION_CHECK_SHEET_2024_FORM_0320_2021_support_viewpoint_adl_old</v>
      </c>
      <c r="I893" s="134" t="str">
        <f t="shared" si="92"/>
        <v>ADL　状況・生活課題</v>
      </c>
      <c r="J893" s="56" t="str">
        <f t="shared" si="93"/>
        <v>名称変更</v>
      </c>
      <c r="K893" s="33" t="str">
        <f>IF($F893="old", INDEX('外部インタフェース一覧(計算用)'!$B$5:$C$60, MATCH(summary!$B893, '外部インタフェース一覧(計算用)'!$C$5:$C$60, 0), 1), $B893)</f>
        <v>生活機能チェック情報</v>
      </c>
      <c r="L893" s="56">
        <f t="shared" si="97"/>
        <v>33</v>
      </c>
      <c r="M893" s="33" t="str">
        <f t="shared" si="94"/>
        <v>support_viewpoint_adl</v>
      </c>
      <c r="N893" s="33" t="str">
        <f t="shared" si="95"/>
        <v>ADL　状況・生活課題（ADL）</v>
      </c>
      <c r="O893" s="33" t="str">
        <f t="shared" si="96"/>
        <v>ADL　状況・生活課題</v>
      </c>
    </row>
    <row r="894" spans="1:15" hidden="1">
      <c r="A894" s="56">
        <v>892</v>
      </c>
      <c r="B894" s="56" t="s">
        <v>1779</v>
      </c>
      <c r="C894" s="56">
        <v>34</v>
      </c>
      <c r="D894" s="33" t="s">
        <v>1831</v>
      </c>
      <c r="E894" s="134" t="s">
        <v>1832</v>
      </c>
      <c r="F894" s="56" t="str">
        <f>VLOOKUP($B894, '外部インタフェース一覧(計算用)'!$C:$G, 2, FALSE)</f>
        <v>old</v>
      </c>
      <c r="G894" s="56" t="str">
        <f>VLOOKUP($B894, '外部インタフェース一覧(計算用)'!$C:$G, 5, FALSE)</f>
        <v>LIFE_FUNCTION_CHECK_SHEET_2024_FORM_0320_2021</v>
      </c>
      <c r="H894" s="56" t="str">
        <f t="shared" si="91"/>
        <v>LIFE_FUNCTION_CHECK_SHEET_2024_FORM_0320_2021_cooking_status_old</v>
      </c>
      <c r="I894" s="134" t="str">
        <f t="shared" si="92"/>
        <v>IADL　調理　レベル</v>
      </c>
      <c r="J894" s="56" t="str">
        <f t="shared" si="93"/>
        <v>名称変更</v>
      </c>
      <c r="K894" s="33" t="str">
        <f>IF($F894="old", INDEX('外部インタフェース一覧(計算用)'!$B$5:$C$60, MATCH(summary!$B894, '外部インタフェース一覧(計算用)'!$C$5:$C$60, 0), 1), $B894)</f>
        <v>生活機能チェック情報</v>
      </c>
      <c r="L894" s="56">
        <f t="shared" si="97"/>
        <v>34</v>
      </c>
      <c r="M894" s="33" t="str">
        <f t="shared" si="94"/>
        <v>cooking_status</v>
      </c>
      <c r="N894" s="33" t="str">
        <f t="shared" si="95"/>
        <v>IADL　調理　　レベル</v>
      </c>
      <c r="O894" s="33" t="str">
        <f t="shared" si="96"/>
        <v>IADL　調理　レベル</v>
      </c>
    </row>
    <row r="895" spans="1:15" ht="37.5" hidden="1">
      <c r="A895" s="56">
        <v>893</v>
      </c>
      <c r="B895" s="56" t="s">
        <v>1779</v>
      </c>
      <c r="C895" s="56">
        <v>35</v>
      </c>
      <c r="D895" s="33" t="s">
        <v>1833</v>
      </c>
      <c r="E895" s="134" t="s">
        <v>1834</v>
      </c>
      <c r="F895" s="56" t="str">
        <f>VLOOKUP($B895, '外部インタフェース一覧(計算用)'!$C:$G, 2, FALSE)</f>
        <v>old</v>
      </c>
      <c r="G895" s="56" t="str">
        <f>VLOOKUP($B895, '外部インタフェース一覧(計算用)'!$C:$G, 5, FALSE)</f>
        <v>LIFE_FUNCTION_CHECK_SHEET_2024_FORM_0320_2021</v>
      </c>
      <c r="H895" s="56" t="str">
        <f t="shared" si="91"/>
        <v>LIFE_FUNCTION_CHECK_SHEET_2024_FORM_0320_2021_is_cooking_assignment_old</v>
      </c>
      <c r="I895" s="134" t="str">
        <f t="shared" si="92"/>
        <v>IADL　調理　課題有無</v>
      </c>
      <c r="J895" s="56" t="str">
        <f t="shared" si="93"/>
        <v>名称変更</v>
      </c>
      <c r="K895" s="33" t="str">
        <f>IF($F895="old", INDEX('外部インタフェース一覧(計算用)'!$B$5:$C$60, MATCH(summary!$B895, '外部インタフェース一覧(計算用)'!$C$5:$C$60, 0), 1), $B895)</f>
        <v>生活機能チェック情報</v>
      </c>
      <c r="L895" s="56">
        <f t="shared" si="97"/>
        <v>35</v>
      </c>
      <c r="M895" s="33" t="str">
        <f t="shared" si="94"/>
        <v>is_cooking_assignment</v>
      </c>
      <c r="N895" s="33" t="str">
        <f t="shared" si="95"/>
        <v>IADL　調理　　課題有無</v>
      </c>
      <c r="O895" s="33" t="str">
        <f t="shared" si="96"/>
        <v>IADL　調理　課題有無</v>
      </c>
    </row>
    <row r="896" spans="1:15" hidden="1">
      <c r="A896" s="56">
        <v>894</v>
      </c>
      <c r="B896" s="56" t="s">
        <v>1779</v>
      </c>
      <c r="C896" s="56">
        <v>36</v>
      </c>
      <c r="D896" s="33" t="s">
        <v>1835</v>
      </c>
      <c r="E896" s="134" t="s">
        <v>1836</v>
      </c>
      <c r="F896" s="56" t="str">
        <f>VLOOKUP($B896, '外部インタフェース一覧(計算用)'!$C:$G, 2, FALSE)</f>
        <v>old</v>
      </c>
      <c r="G896" s="56" t="str">
        <f>VLOOKUP($B896, '外部インタフェース一覧(計算用)'!$C:$G, 5, FALSE)</f>
        <v>LIFE_FUNCTION_CHECK_SHEET_2024_FORM_0320_2021</v>
      </c>
      <c r="H896" s="56" t="str">
        <f t="shared" si="91"/>
        <v>LIFE_FUNCTION_CHECK_SHEET_2024_FORM_0320_2021_washing_status_old</v>
      </c>
      <c r="I896" s="134" t="str">
        <f t="shared" si="92"/>
        <v>IADL　洗濯　レベル</v>
      </c>
      <c r="J896" s="56" t="str">
        <f t="shared" si="93"/>
        <v>名称変更</v>
      </c>
      <c r="K896" s="33" t="str">
        <f>IF($F896="old", INDEX('外部インタフェース一覧(計算用)'!$B$5:$C$60, MATCH(summary!$B896, '外部インタフェース一覧(計算用)'!$C$5:$C$60, 0), 1), $B896)</f>
        <v>生活機能チェック情報</v>
      </c>
      <c r="L896" s="56">
        <f t="shared" si="97"/>
        <v>36</v>
      </c>
      <c r="M896" s="33" t="str">
        <f t="shared" si="94"/>
        <v>washing_status</v>
      </c>
      <c r="N896" s="33" t="str">
        <f t="shared" si="95"/>
        <v>IADL　洗濯　　レベル</v>
      </c>
      <c r="O896" s="33" t="str">
        <f t="shared" si="96"/>
        <v>IADL　洗濯　レベル</v>
      </c>
    </row>
    <row r="897" spans="1:15" ht="37.5" hidden="1">
      <c r="A897" s="56">
        <v>895</v>
      </c>
      <c r="B897" s="56" t="s">
        <v>1779</v>
      </c>
      <c r="C897" s="56">
        <v>37</v>
      </c>
      <c r="D897" s="33" t="s">
        <v>1837</v>
      </c>
      <c r="E897" s="134" t="s">
        <v>1838</v>
      </c>
      <c r="F897" s="56" t="str">
        <f>VLOOKUP($B897, '外部インタフェース一覧(計算用)'!$C:$G, 2, FALSE)</f>
        <v>old</v>
      </c>
      <c r="G897" s="56" t="str">
        <f>VLOOKUP($B897, '外部インタフェース一覧(計算用)'!$C:$G, 5, FALSE)</f>
        <v>LIFE_FUNCTION_CHECK_SHEET_2024_FORM_0320_2021</v>
      </c>
      <c r="H897" s="56" t="str">
        <f t="shared" si="91"/>
        <v>LIFE_FUNCTION_CHECK_SHEET_2024_FORM_0320_2021_is_washing_assignment_old</v>
      </c>
      <c r="I897" s="134" t="str">
        <f t="shared" si="92"/>
        <v>IADL　洗濯　課題有無</v>
      </c>
      <c r="J897" s="56" t="str">
        <f t="shared" si="93"/>
        <v>名称変更</v>
      </c>
      <c r="K897" s="33" t="str">
        <f>IF($F897="old", INDEX('外部インタフェース一覧(計算用)'!$B$5:$C$60, MATCH(summary!$B897, '外部インタフェース一覧(計算用)'!$C$5:$C$60, 0), 1), $B897)</f>
        <v>生活機能チェック情報</v>
      </c>
      <c r="L897" s="56">
        <f t="shared" si="97"/>
        <v>37</v>
      </c>
      <c r="M897" s="33" t="str">
        <f t="shared" si="94"/>
        <v>is_washing_assignment</v>
      </c>
      <c r="N897" s="33" t="str">
        <f t="shared" si="95"/>
        <v>IADL　洗濯　　課題有無</v>
      </c>
      <c r="O897" s="33" t="str">
        <f t="shared" si="96"/>
        <v>IADL　洗濯　課題有無</v>
      </c>
    </row>
    <row r="898" spans="1:15" hidden="1">
      <c r="A898" s="56">
        <v>896</v>
      </c>
      <c r="B898" s="56" t="s">
        <v>1779</v>
      </c>
      <c r="C898" s="56">
        <v>38</v>
      </c>
      <c r="D898" s="33" t="s">
        <v>1839</v>
      </c>
      <c r="E898" s="134" t="s">
        <v>1840</v>
      </c>
      <c r="F898" s="56" t="str">
        <f>VLOOKUP($B898, '外部インタフェース一覧(計算用)'!$C:$G, 2, FALSE)</f>
        <v>old</v>
      </c>
      <c r="G898" s="56" t="str">
        <f>VLOOKUP($B898, '外部インタフェース一覧(計算用)'!$C:$G, 5, FALSE)</f>
        <v>LIFE_FUNCTION_CHECK_SHEET_2024_FORM_0320_2021</v>
      </c>
      <c r="H898" s="56" t="str">
        <f t="shared" si="91"/>
        <v>LIFE_FUNCTION_CHECK_SHEET_2024_FORM_0320_2021_cleaning_status_old</v>
      </c>
      <c r="I898" s="134" t="str">
        <f t="shared" si="92"/>
        <v>IADL　掃除　レベル</v>
      </c>
      <c r="J898" s="56" t="str">
        <f t="shared" si="93"/>
        <v>名称変更</v>
      </c>
      <c r="K898" s="33" t="str">
        <f>IF($F898="old", INDEX('外部インタフェース一覧(計算用)'!$B$5:$C$60, MATCH(summary!$B898, '外部インタフェース一覧(計算用)'!$C$5:$C$60, 0), 1), $B898)</f>
        <v>生活機能チェック情報</v>
      </c>
      <c r="L898" s="56">
        <f t="shared" si="97"/>
        <v>38</v>
      </c>
      <c r="M898" s="33" t="str">
        <f t="shared" si="94"/>
        <v>cleaning_status</v>
      </c>
      <c r="N898" s="33" t="str">
        <f t="shared" si="95"/>
        <v>IADL　掃除　　レベル</v>
      </c>
      <c r="O898" s="33" t="str">
        <f t="shared" si="96"/>
        <v>IADL　掃除　レベル</v>
      </c>
    </row>
    <row r="899" spans="1:15" ht="37.5" hidden="1">
      <c r="A899" s="56">
        <v>897</v>
      </c>
      <c r="B899" s="56" t="s">
        <v>1779</v>
      </c>
      <c r="C899" s="56">
        <v>39</v>
      </c>
      <c r="D899" s="33" t="s">
        <v>1841</v>
      </c>
      <c r="E899" s="134" t="s">
        <v>1842</v>
      </c>
      <c r="F899" s="56" t="str">
        <f>VLOOKUP($B899, '外部インタフェース一覧(計算用)'!$C:$G, 2, FALSE)</f>
        <v>old</v>
      </c>
      <c r="G899" s="56" t="str">
        <f>VLOOKUP($B899, '外部インタフェース一覧(計算用)'!$C:$G, 5, FALSE)</f>
        <v>LIFE_FUNCTION_CHECK_SHEET_2024_FORM_0320_2021</v>
      </c>
      <c r="H899" s="56" t="str">
        <f t="shared" ref="H899:H962" si="98">G899&amp;"_"&amp;D899&amp;"_"&amp;F899</f>
        <v>LIFE_FUNCTION_CHECK_SHEET_2024_FORM_0320_2021_is_cleaning_assignment_old</v>
      </c>
      <c r="I899" s="134" t="str">
        <f t="shared" ref="I899:I962" si="99">IFERROR(INDEX($E:$H, MATCH(LEFT($H899, LEN($H899)-4)&amp;"_new", $H:$H, 0), 1), IF(F899="old", "削除", "追加"))</f>
        <v>IADL　掃除　課題有無</v>
      </c>
      <c r="J899" s="56" t="str">
        <f t="shared" ref="J899:J962" si="100">IF(E899=I899, "一致", "名称変更")</f>
        <v>名称変更</v>
      </c>
      <c r="K899" s="33" t="str">
        <f>IF($F899="old", INDEX('外部インタフェース一覧(計算用)'!$B$5:$C$60, MATCH(summary!$B899, '外部インタフェース一覧(計算用)'!$C$5:$C$60, 0), 1), $B899)</f>
        <v>生活機能チェック情報</v>
      </c>
      <c r="L899" s="56">
        <f t="shared" si="97"/>
        <v>39</v>
      </c>
      <c r="M899" s="33" t="str">
        <f t="shared" ref="M899:M962" si="101">$D899</f>
        <v>is_cleaning_assignment</v>
      </c>
      <c r="N899" s="33" t="str">
        <f t="shared" ref="N899:N962" si="102">IF($F899="old", $E899, $I899)</f>
        <v>IADL　掃除　　課題有無</v>
      </c>
      <c r="O899" s="33" t="str">
        <f t="shared" ref="O899:O962" si="103">IF($F899="old", $I899, $E899)</f>
        <v>IADL　掃除　課題有無</v>
      </c>
    </row>
    <row r="900" spans="1:15" ht="37.5" hidden="1">
      <c r="A900" s="56">
        <v>898</v>
      </c>
      <c r="B900" s="56" t="s">
        <v>1779</v>
      </c>
      <c r="C900" s="56">
        <v>40</v>
      </c>
      <c r="D900" s="33" t="s">
        <v>1843</v>
      </c>
      <c r="E900" s="134" t="s">
        <v>1844</v>
      </c>
      <c r="F900" s="56" t="str">
        <f>VLOOKUP($B900, '外部インタフェース一覧(計算用)'!$C:$G, 2, FALSE)</f>
        <v>old</v>
      </c>
      <c r="G900" s="56" t="str">
        <f>VLOOKUP($B900, '外部インタフェース一覧(計算用)'!$C:$G, 5, FALSE)</f>
        <v>LIFE_FUNCTION_CHECK_SHEET_2024_FORM_0320_2021</v>
      </c>
      <c r="H900" s="56" t="str">
        <f t="shared" si="98"/>
        <v>LIFE_FUNCTION_CHECK_SHEET_2024_FORM_0320_2021_environment_viewpoint_iadl_old</v>
      </c>
      <c r="I900" s="134" t="str">
        <f t="shared" si="99"/>
        <v>IADL　環境（実施場所・補助具等）</v>
      </c>
      <c r="J900" s="56" t="str">
        <f t="shared" si="100"/>
        <v>名称変更</v>
      </c>
      <c r="K900" s="33" t="str">
        <f>IF($F900="old", INDEX('外部インタフェース一覧(計算用)'!$B$5:$C$60, MATCH(summary!$B900, '外部インタフェース一覧(計算用)'!$C$5:$C$60, 0), 1), $B900)</f>
        <v>生活機能チェック情報</v>
      </c>
      <c r="L900" s="56">
        <f t="shared" ref="L900:L963" si="104">C900</f>
        <v>40</v>
      </c>
      <c r="M900" s="33" t="str">
        <f t="shared" si="101"/>
        <v>environment_viewpoint_iadl</v>
      </c>
      <c r="N900" s="33" t="str">
        <f t="shared" si="102"/>
        <v>IADL　環境（実施場所・補助具等）（IADL）</v>
      </c>
      <c r="O900" s="33" t="str">
        <f t="shared" si="103"/>
        <v>IADL　環境（実施場所・補助具等）</v>
      </c>
    </row>
    <row r="901" spans="1:15" ht="37.5" hidden="1">
      <c r="A901" s="56">
        <v>899</v>
      </c>
      <c r="B901" s="56" t="s">
        <v>1779</v>
      </c>
      <c r="C901" s="56">
        <v>41</v>
      </c>
      <c r="D901" s="33" t="s">
        <v>1845</v>
      </c>
      <c r="E901" s="134" t="s">
        <v>1846</v>
      </c>
      <c r="F901" s="56" t="str">
        <f>VLOOKUP($B901, '外部インタフェース一覧(計算用)'!$C:$G, 2, FALSE)</f>
        <v>old</v>
      </c>
      <c r="G901" s="56" t="str">
        <f>VLOOKUP($B901, '外部インタフェース一覧(計算用)'!$C:$G, 5, FALSE)</f>
        <v>LIFE_FUNCTION_CHECK_SHEET_2024_FORM_0320_2021</v>
      </c>
      <c r="H901" s="56" t="str">
        <f t="shared" si="98"/>
        <v>LIFE_FUNCTION_CHECK_SHEET_2024_FORM_0320_2021_support_viewpoint_iadl_old</v>
      </c>
      <c r="I901" s="134" t="str">
        <f t="shared" si="99"/>
        <v>IADL　状況・生活課題</v>
      </c>
      <c r="J901" s="56" t="str">
        <f t="shared" si="100"/>
        <v>名称変更</v>
      </c>
      <c r="K901" s="33" t="str">
        <f>IF($F901="old", INDEX('外部インタフェース一覧(計算用)'!$B$5:$C$60, MATCH(summary!$B901, '外部インタフェース一覧(計算用)'!$C$5:$C$60, 0), 1), $B901)</f>
        <v>生活機能チェック情報</v>
      </c>
      <c r="L901" s="56">
        <f t="shared" si="104"/>
        <v>41</v>
      </c>
      <c r="M901" s="33" t="str">
        <f t="shared" si="101"/>
        <v>support_viewpoint_iadl</v>
      </c>
      <c r="N901" s="33" t="str">
        <f t="shared" si="102"/>
        <v>IADL　状況・生活課題（IADL）</v>
      </c>
      <c r="O901" s="33" t="str">
        <f t="shared" si="103"/>
        <v>IADL　状況・生活課題</v>
      </c>
    </row>
    <row r="902" spans="1:15" hidden="1">
      <c r="A902" s="56">
        <v>900</v>
      </c>
      <c r="B902" s="56" t="s">
        <v>1779</v>
      </c>
      <c r="C902" s="56">
        <v>42</v>
      </c>
      <c r="D902" s="33" t="s">
        <v>1847</v>
      </c>
      <c r="E902" s="134" t="s">
        <v>1848</v>
      </c>
      <c r="F902" s="56" t="str">
        <f>VLOOKUP($B902, '外部インタフェース一覧(計算用)'!$C:$G, 2, FALSE)</f>
        <v>old</v>
      </c>
      <c r="G902" s="56" t="str">
        <f>VLOOKUP($B902, '外部インタフェース一覧(計算用)'!$C:$G, 5, FALSE)</f>
        <v>LIFE_FUNCTION_CHECK_SHEET_2024_FORM_0320_2021</v>
      </c>
      <c r="H902" s="56" t="str">
        <f t="shared" si="98"/>
        <v>LIFE_FUNCTION_CHECK_SHEET_2024_FORM_0320_2021_roll_over_status_old</v>
      </c>
      <c r="I902" s="134" t="str">
        <f t="shared" si="99"/>
        <v>基本動作　寝返り　レベル</v>
      </c>
      <c r="J902" s="56" t="str">
        <f t="shared" si="100"/>
        <v>名称変更</v>
      </c>
      <c r="K902" s="33" t="str">
        <f>IF($F902="old", INDEX('外部インタフェース一覧(計算用)'!$B$5:$C$60, MATCH(summary!$B902, '外部インタフェース一覧(計算用)'!$C$5:$C$60, 0), 1), $B902)</f>
        <v>生活機能チェック情報</v>
      </c>
      <c r="L902" s="56">
        <f t="shared" si="104"/>
        <v>42</v>
      </c>
      <c r="M902" s="33" t="str">
        <f t="shared" si="101"/>
        <v>roll_over_status</v>
      </c>
      <c r="N902" s="33" t="str">
        <f t="shared" si="102"/>
        <v>起居動作　寝返り　　レベル</v>
      </c>
      <c r="O902" s="33" t="str">
        <f t="shared" si="103"/>
        <v>基本動作　寝返り　レベル</v>
      </c>
    </row>
    <row r="903" spans="1:15" ht="37.5" hidden="1">
      <c r="A903" s="56">
        <v>901</v>
      </c>
      <c r="B903" s="56" t="s">
        <v>1779</v>
      </c>
      <c r="C903" s="56">
        <v>43</v>
      </c>
      <c r="D903" s="33" t="s">
        <v>1849</v>
      </c>
      <c r="E903" s="134" t="s">
        <v>1850</v>
      </c>
      <c r="F903" s="56" t="str">
        <f>VLOOKUP($B903, '外部インタフェース一覧(計算用)'!$C:$G, 2, FALSE)</f>
        <v>old</v>
      </c>
      <c r="G903" s="56" t="str">
        <f>VLOOKUP($B903, '外部インタフェース一覧(計算用)'!$C:$G, 5, FALSE)</f>
        <v>LIFE_FUNCTION_CHECK_SHEET_2024_FORM_0320_2021</v>
      </c>
      <c r="H903" s="56" t="str">
        <f t="shared" si="98"/>
        <v>LIFE_FUNCTION_CHECK_SHEET_2024_FORM_0320_2021_is_roll_over_assignment_old</v>
      </c>
      <c r="I903" s="134" t="str">
        <f t="shared" si="99"/>
        <v>基本動作　寝返り　課題有無</v>
      </c>
      <c r="J903" s="56" t="str">
        <f t="shared" si="100"/>
        <v>名称変更</v>
      </c>
      <c r="K903" s="33" t="str">
        <f>IF($F903="old", INDEX('外部インタフェース一覧(計算用)'!$B$5:$C$60, MATCH(summary!$B903, '外部インタフェース一覧(計算用)'!$C$5:$C$60, 0), 1), $B903)</f>
        <v>生活機能チェック情報</v>
      </c>
      <c r="L903" s="56">
        <f t="shared" si="104"/>
        <v>43</v>
      </c>
      <c r="M903" s="33" t="str">
        <f t="shared" si="101"/>
        <v>is_roll_over_assignment</v>
      </c>
      <c r="N903" s="33" t="str">
        <f t="shared" si="102"/>
        <v>起居動作　寝返り　　課題有無</v>
      </c>
      <c r="O903" s="33" t="str">
        <f t="shared" si="103"/>
        <v>基本動作　寝返り　課題有無</v>
      </c>
    </row>
    <row r="904" spans="1:15" hidden="1">
      <c r="A904" s="56">
        <v>902</v>
      </c>
      <c r="B904" s="56" t="s">
        <v>1779</v>
      </c>
      <c r="C904" s="56">
        <v>44</v>
      </c>
      <c r="D904" s="33" t="s">
        <v>1851</v>
      </c>
      <c r="E904" s="134" t="s">
        <v>1852</v>
      </c>
      <c r="F904" s="56" t="str">
        <f>VLOOKUP($B904, '外部インタフェース一覧(計算用)'!$C:$G, 2, FALSE)</f>
        <v>old</v>
      </c>
      <c r="G904" s="56" t="str">
        <f>VLOOKUP($B904, '外部インタフェース一覧(計算用)'!$C:$G, 5, FALSE)</f>
        <v>LIFE_FUNCTION_CHECK_SHEET_2024_FORM_0320_2021</v>
      </c>
      <c r="H904" s="56" t="str">
        <f t="shared" si="98"/>
        <v>LIFE_FUNCTION_CHECK_SHEET_2024_FORM_0320_2021_get_up_status_old</v>
      </c>
      <c r="I904" s="134" t="str">
        <f t="shared" si="99"/>
        <v>基本動作　起き上がり　レベル</v>
      </c>
      <c r="J904" s="56" t="str">
        <f t="shared" si="100"/>
        <v>名称変更</v>
      </c>
      <c r="K904" s="33" t="str">
        <f>IF($F904="old", INDEX('外部インタフェース一覧(計算用)'!$B$5:$C$60, MATCH(summary!$B904, '外部インタフェース一覧(計算用)'!$C$5:$C$60, 0), 1), $B904)</f>
        <v>生活機能チェック情報</v>
      </c>
      <c r="L904" s="56">
        <f t="shared" si="104"/>
        <v>44</v>
      </c>
      <c r="M904" s="33" t="str">
        <f t="shared" si="101"/>
        <v>get_up_status</v>
      </c>
      <c r="N904" s="33" t="str">
        <f t="shared" si="102"/>
        <v>起居動作　起き上がり　　レベル</v>
      </c>
      <c r="O904" s="33" t="str">
        <f t="shared" si="103"/>
        <v>基本動作　起き上がり　レベル</v>
      </c>
    </row>
    <row r="905" spans="1:15" ht="37.5" hidden="1">
      <c r="A905" s="56">
        <v>903</v>
      </c>
      <c r="B905" s="56" t="s">
        <v>1779</v>
      </c>
      <c r="C905" s="56">
        <v>45</v>
      </c>
      <c r="D905" s="33" t="s">
        <v>1853</v>
      </c>
      <c r="E905" s="134" t="s">
        <v>1854</v>
      </c>
      <c r="F905" s="56" t="str">
        <f>VLOOKUP($B905, '外部インタフェース一覧(計算用)'!$C:$G, 2, FALSE)</f>
        <v>old</v>
      </c>
      <c r="G905" s="56" t="str">
        <f>VLOOKUP($B905, '外部インタフェース一覧(計算用)'!$C:$G, 5, FALSE)</f>
        <v>LIFE_FUNCTION_CHECK_SHEET_2024_FORM_0320_2021</v>
      </c>
      <c r="H905" s="56" t="str">
        <f t="shared" si="98"/>
        <v>LIFE_FUNCTION_CHECK_SHEET_2024_FORM_0320_2021_is_get_up_assignment_old</v>
      </c>
      <c r="I905" s="134" t="str">
        <f t="shared" si="99"/>
        <v>基本動作　起き上がり　課題有無</v>
      </c>
      <c r="J905" s="56" t="str">
        <f t="shared" si="100"/>
        <v>名称変更</v>
      </c>
      <c r="K905" s="33" t="str">
        <f>IF($F905="old", INDEX('外部インタフェース一覧(計算用)'!$B$5:$C$60, MATCH(summary!$B905, '外部インタフェース一覧(計算用)'!$C$5:$C$60, 0), 1), $B905)</f>
        <v>生活機能チェック情報</v>
      </c>
      <c r="L905" s="56">
        <f t="shared" si="104"/>
        <v>45</v>
      </c>
      <c r="M905" s="33" t="str">
        <f t="shared" si="101"/>
        <v>is_get_up_assignment</v>
      </c>
      <c r="N905" s="33" t="str">
        <f t="shared" si="102"/>
        <v>起居動作　起き上がり　　課題有無</v>
      </c>
      <c r="O905" s="33" t="str">
        <f t="shared" si="103"/>
        <v>基本動作　起き上がり　課題有無</v>
      </c>
    </row>
    <row r="906" spans="1:15" hidden="1">
      <c r="A906" s="56">
        <v>904</v>
      </c>
      <c r="B906" s="56" t="s">
        <v>1779</v>
      </c>
      <c r="C906" s="56">
        <v>46</v>
      </c>
      <c r="D906" s="33" t="s">
        <v>1855</v>
      </c>
      <c r="E906" s="134" t="s">
        <v>1856</v>
      </c>
      <c r="F906" s="56" t="str">
        <f>VLOOKUP($B906, '外部インタフェース一覧(計算用)'!$C:$G, 2, FALSE)</f>
        <v>old</v>
      </c>
      <c r="G906" s="56" t="str">
        <f>VLOOKUP($B906, '外部インタフェース一覧(計算用)'!$C:$G, 5, FALSE)</f>
        <v>LIFE_FUNCTION_CHECK_SHEET_2024_FORM_0320_2021</v>
      </c>
      <c r="H906" s="56" t="str">
        <f t="shared" si="98"/>
        <v>LIFE_FUNCTION_CHECK_SHEET_2024_FORM_0320_2021_sitting_status_old</v>
      </c>
      <c r="I906" s="134" t="str">
        <f t="shared" si="99"/>
        <v>基本動作　座位の保持　レベル</v>
      </c>
      <c r="J906" s="56" t="str">
        <f t="shared" si="100"/>
        <v>名称変更</v>
      </c>
      <c r="K906" s="33" t="str">
        <f>IF($F906="old", INDEX('外部インタフェース一覧(計算用)'!$B$5:$C$60, MATCH(summary!$B906, '外部インタフェース一覧(計算用)'!$C$5:$C$60, 0), 1), $B906)</f>
        <v>生活機能チェック情報</v>
      </c>
      <c r="L906" s="56">
        <f t="shared" si="104"/>
        <v>46</v>
      </c>
      <c r="M906" s="33" t="str">
        <f t="shared" si="101"/>
        <v>sitting_status</v>
      </c>
      <c r="N906" s="33" t="str">
        <f t="shared" si="102"/>
        <v>起居動作　座位　　レベル</v>
      </c>
      <c r="O906" s="33" t="str">
        <f t="shared" si="103"/>
        <v>基本動作　座位の保持　レベル</v>
      </c>
    </row>
    <row r="907" spans="1:15" hidden="1">
      <c r="A907" s="56">
        <v>905</v>
      </c>
      <c r="B907" s="56" t="s">
        <v>1779</v>
      </c>
      <c r="C907" s="56">
        <v>47</v>
      </c>
      <c r="D907" s="33" t="s">
        <v>1857</v>
      </c>
      <c r="E907" s="134" t="s">
        <v>1858</v>
      </c>
      <c r="F907" s="56" t="str">
        <f>VLOOKUP($B907, '外部インタフェース一覧(計算用)'!$C:$G, 2, FALSE)</f>
        <v>old</v>
      </c>
      <c r="G907" s="56" t="str">
        <f>VLOOKUP($B907, '外部インタフェース一覧(計算用)'!$C:$G, 5, FALSE)</f>
        <v>LIFE_FUNCTION_CHECK_SHEET_2024_FORM_0320_2021</v>
      </c>
      <c r="H907" s="56" t="str">
        <f t="shared" si="98"/>
        <v>LIFE_FUNCTION_CHECK_SHEET_2024_FORM_0320_2021_is_sitting_assignment_old</v>
      </c>
      <c r="I907" s="134" t="str">
        <f t="shared" si="99"/>
        <v>基本動作　座位の保持　課題有無</v>
      </c>
      <c r="J907" s="56" t="str">
        <f t="shared" si="100"/>
        <v>名称変更</v>
      </c>
      <c r="K907" s="33" t="str">
        <f>IF($F907="old", INDEX('外部インタフェース一覧(計算用)'!$B$5:$C$60, MATCH(summary!$B907, '外部インタフェース一覧(計算用)'!$C$5:$C$60, 0), 1), $B907)</f>
        <v>生活機能チェック情報</v>
      </c>
      <c r="L907" s="56">
        <f t="shared" si="104"/>
        <v>47</v>
      </c>
      <c r="M907" s="33" t="str">
        <f t="shared" si="101"/>
        <v>is_sitting_assignment</v>
      </c>
      <c r="N907" s="33" t="str">
        <f t="shared" si="102"/>
        <v>起居動作　座位　　課題有無</v>
      </c>
      <c r="O907" s="33" t="str">
        <f t="shared" si="103"/>
        <v>基本動作　座位の保持　課題有無</v>
      </c>
    </row>
    <row r="908" spans="1:15" ht="37.5" hidden="1">
      <c r="A908" s="56">
        <v>906</v>
      </c>
      <c r="B908" s="56" t="s">
        <v>1779</v>
      </c>
      <c r="C908" s="56">
        <v>48</v>
      </c>
      <c r="D908" s="33" t="s">
        <v>1859</v>
      </c>
      <c r="E908" s="134" t="s">
        <v>1860</v>
      </c>
      <c r="F908" s="56" t="str">
        <f>VLOOKUP($B908, '外部インタフェース一覧(計算用)'!$C:$G, 2, FALSE)</f>
        <v>old</v>
      </c>
      <c r="G908" s="56" t="str">
        <f>VLOOKUP($B908, '外部インタフェース一覧(計算用)'!$C:$G, 5, FALSE)</f>
        <v>LIFE_FUNCTION_CHECK_SHEET_2024_FORM_0320_2021</v>
      </c>
      <c r="H908" s="56" t="str">
        <f t="shared" si="98"/>
        <v>LIFE_FUNCTION_CHECK_SHEET_2024_FORM_0320_2021_rising_from_chair_status_old</v>
      </c>
      <c r="I908" s="134" t="str">
        <f t="shared" si="99"/>
        <v>基本動作　立ち上がり　レベル</v>
      </c>
      <c r="J908" s="56" t="str">
        <f t="shared" si="100"/>
        <v>名称変更</v>
      </c>
      <c r="K908" s="33" t="str">
        <f>IF($F908="old", INDEX('外部インタフェース一覧(計算用)'!$B$5:$C$60, MATCH(summary!$B908, '外部インタフェース一覧(計算用)'!$C$5:$C$60, 0), 1), $B908)</f>
        <v>生活機能チェック情報</v>
      </c>
      <c r="L908" s="56">
        <f t="shared" si="104"/>
        <v>48</v>
      </c>
      <c r="M908" s="33" t="str">
        <f t="shared" si="101"/>
        <v>rising_from_chair_status</v>
      </c>
      <c r="N908" s="33" t="str">
        <f t="shared" si="102"/>
        <v>起居動作　立ち上がり　　レベル</v>
      </c>
      <c r="O908" s="33" t="str">
        <f t="shared" si="103"/>
        <v>基本動作　立ち上がり　レベル</v>
      </c>
    </row>
    <row r="909" spans="1:15" ht="37.5" hidden="1">
      <c r="A909" s="56">
        <v>907</v>
      </c>
      <c r="B909" s="56" t="s">
        <v>1779</v>
      </c>
      <c r="C909" s="56">
        <v>49</v>
      </c>
      <c r="D909" s="33" t="s">
        <v>1861</v>
      </c>
      <c r="E909" s="134" t="s">
        <v>1862</v>
      </c>
      <c r="F909" s="56" t="str">
        <f>VLOOKUP($B909, '外部インタフェース一覧(計算用)'!$C:$G, 2, FALSE)</f>
        <v>old</v>
      </c>
      <c r="G909" s="56" t="str">
        <f>VLOOKUP($B909, '外部インタフェース一覧(計算用)'!$C:$G, 5, FALSE)</f>
        <v>LIFE_FUNCTION_CHECK_SHEET_2024_FORM_0320_2021</v>
      </c>
      <c r="H909" s="56" t="str">
        <f t="shared" si="98"/>
        <v>LIFE_FUNCTION_CHECK_SHEET_2024_FORM_0320_2021_is_rising_from_chair_assignment_old</v>
      </c>
      <c r="I909" s="134" t="str">
        <f t="shared" si="99"/>
        <v>基本動作　立ち上がり　課題有無</v>
      </c>
      <c r="J909" s="56" t="str">
        <f t="shared" si="100"/>
        <v>名称変更</v>
      </c>
      <c r="K909" s="33" t="str">
        <f>IF($F909="old", INDEX('外部インタフェース一覧(計算用)'!$B$5:$C$60, MATCH(summary!$B909, '外部インタフェース一覧(計算用)'!$C$5:$C$60, 0), 1), $B909)</f>
        <v>生活機能チェック情報</v>
      </c>
      <c r="L909" s="56">
        <f t="shared" si="104"/>
        <v>49</v>
      </c>
      <c r="M909" s="33" t="str">
        <f t="shared" si="101"/>
        <v>is_rising_from_chair_assignment</v>
      </c>
      <c r="N909" s="33" t="str">
        <f t="shared" si="102"/>
        <v>起居動作　立ち上がり　　課題有無</v>
      </c>
      <c r="O909" s="33" t="str">
        <f t="shared" si="103"/>
        <v>基本動作　立ち上がり　課題有無</v>
      </c>
    </row>
    <row r="910" spans="1:15" hidden="1">
      <c r="A910" s="56">
        <v>908</v>
      </c>
      <c r="B910" s="56" t="s">
        <v>1779</v>
      </c>
      <c r="C910" s="56">
        <v>50</v>
      </c>
      <c r="D910" s="33" t="s">
        <v>1863</v>
      </c>
      <c r="E910" s="134" t="s">
        <v>1864</v>
      </c>
      <c r="F910" s="56" t="str">
        <f>VLOOKUP($B910, '外部インタフェース一覧(計算用)'!$C:$G, 2, FALSE)</f>
        <v>old</v>
      </c>
      <c r="G910" s="56" t="str">
        <f>VLOOKUP($B910, '外部インタフェース一覧(計算用)'!$C:$G, 5, FALSE)</f>
        <v>LIFE_FUNCTION_CHECK_SHEET_2024_FORM_0320_2021</v>
      </c>
      <c r="H910" s="56" t="str">
        <f t="shared" si="98"/>
        <v>LIFE_FUNCTION_CHECK_SHEET_2024_FORM_0320_2021_standup_status_old</v>
      </c>
      <c r="I910" s="134" t="str">
        <f t="shared" si="99"/>
        <v>基本動作　立位の保持　レベル</v>
      </c>
      <c r="J910" s="56" t="str">
        <f t="shared" si="100"/>
        <v>名称変更</v>
      </c>
      <c r="K910" s="33" t="str">
        <f>IF($F910="old", INDEX('外部インタフェース一覧(計算用)'!$B$5:$C$60, MATCH(summary!$B910, '外部インタフェース一覧(計算用)'!$C$5:$C$60, 0), 1), $B910)</f>
        <v>生活機能チェック情報</v>
      </c>
      <c r="L910" s="56">
        <f t="shared" si="104"/>
        <v>50</v>
      </c>
      <c r="M910" s="33" t="str">
        <f t="shared" si="101"/>
        <v>standup_status</v>
      </c>
      <c r="N910" s="33" t="str">
        <f t="shared" si="102"/>
        <v>起居動作　立位　　レベル</v>
      </c>
      <c r="O910" s="33" t="str">
        <f t="shared" si="103"/>
        <v>基本動作　立位の保持　レベル</v>
      </c>
    </row>
    <row r="911" spans="1:15" ht="37.5" hidden="1">
      <c r="A911" s="56">
        <v>909</v>
      </c>
      <c r="B911" s="56" t="s">
        <v>1779</v>
      </c>
      <c r="C911" s="56">
        <v>51</v>
      </c>
      <c r="D911" s="33" t="s">
        <v>1865</v>
      </c>
      <c r="E911" s="134" t="s">
        <v>1866</v>
      </c>
      <c r="F911" s="56" t="str">
        <f>VLOOKUP($B911, '外部インタフェース一覧(計算用)'!$C:$G, 2, FALSE)</f>
        <v>old</v>
      </c>
      <c r="G911" s="56" t="str">
        <f>VLOOKUP($B911, '外部インタフェース一覧(計算用)'!$C:$G, 5, FALSE)</f>
        <v>LIFE_FUNCTION_CHECK_SHEET_2024_FORM_0320_2021</v>
      </c>
      <c r="H911" s="56" t="str">
        <f t="shared" si="98"/>
        <v>LIFE_FUNCTION_CHECK_SHEET_2024_FORM_0320_2021_is_standup_assignment_old</v>
      </c>
      <c r="I911" s="134" t="str">
        <f t="shared" si="99"/>
        <v>基本動作　立位の保持　課題有無</v>
      </c>
      <c r="J911" s="56" t="str">
        <f t="shared" si="100"/>
        <v>名称変更</v>
      </c>
      <c r="K911" s="33" t="str">
        <f>IF($F911="old", INDEX('外部インタフェース一覧(計算用)'!$B$5:$C$60, MATCH(summary!$B911, '外部インタフェース一覧(計算用)'!$C$5:$C$60, 0), 1), $B911)</f>
        <v>生活機能チェック情報</v>
      </c>
      <c r="L911" s="56">
        <f t="shared" si="104"/>
        <v>51</v>
      </c>
      <c r="M911" s="33" t="str">
        <f t="shared" si="101"/>
        <v>is_standup_assignment</v>
      </c>
      <c r="N911" s="33" t="str">
        <f t="shared" si="102"/>
        <v>起居動作　立位　　課題有無</v>
      </c>
      <c r="O911" s="33" t="str">
        <f t="shared" si="103"/>
        <v>基本動作　立位の保持　課題有無</v>
      </c>
    </row>
    <row r="912" spans="1:15" ht="37.5" hidden="1">
      <c r="A912" s="56">
        <v>910</v>
      </c>
      <c r="B912" s="56" t="s">
        <v>1779</v>
      </c>
      <c r="C912" s="56">
        <v>52</v>
      </c>
      <c r="D912" s="33" t="s">
        <v>1867</v>
      </c>
      <c r="E912" s="134" t="s">
        <v>1868</v>
      </c>
      <c r="F912" s="56" t="str">
        <f>VLOOKUP($B912, '外部インタフェース一覧(計算用)'!$C:$G, 2, FALSE)</f>
        <v>old</v>
      </c>
      <c r="G912" s="56" t="str">
        <f>VLOOKUP($B912, '外部インタフェース一覧(計算用)'!$C:$G, 5, FALSE)</f>
        <v>LIFE_FUNCTION_CHECK_SHEET_2024_FORM_0320_2021</v>
      </c>
      <c r="H912" s="56" t="str">
        <f t="shared" si="98"/>
        <v>LIFE_FUNCTION_CHECK_SHEET_2024_FORM_0320_2021_support_viewpoint_standup_old</v>
      </c>
      <c r="I912" s="134" t="str">
        <f t="shared" si="99"/>
        <v>基本動作　状況・生活課題</v>
      </c>
      <c r="J912" s="56" t="str">
        <f t="shared" si="100"/>
        <v>名称変更</v>
      </c>
      <c r="K912" s="33" t="str">
        <f>IF($F912="old", INDEX('外部インタフェース一覧(計算用)'!$B$5:$C$60, MATCH(summary!$B912, '外部インタフェース一覧(計算用)'!$C$5:$C$60, 0), 1), $B912)</f>
        <v>生活機能チェック情報</v>
      </c>
      <c r="L912" s="56">
        <f t="shared" si="104"/>
        <v>52</v>
      </c>
      <c r="M912" s="33" t="str">
        <f t="shared" si="101"/>
        <v>support_viewpoint_standup</v>
      </c>
      <c r="N912" s="33" t="str">
        <f t="shared" si="102"/>
        <v>起居動作　状況・生活課題（起居動作）</v>
      </c>
      <c r="O912" s="33" t="str">
        <f t="shared" si="103"/>
        <v>基本動作　状況・生活課題</v>
      </c>
    </row>
    <row r="913" spans="1:15" hidden="1">
      <c r="A913" s="56">
        <v>911</v>
      </c>
      <c r="B913" s="56" t="s">
        <v>1779</v>
      </c>
      <c r="C913" s="56">
        <v>53</v>
      </c>
      <c r="D913" s="33" t="s">
        <v>265</v>
      </c>
      <c r="E913" s="134" t="s">
        <v>266</v>
      </c>
      <c r="F913" s="56" t="str">
        <f>VLOOKUP($B913, '外部インタフェース一覧(計算用)'!$C:$G, 2, FALSE)</f>
        <v>old</v>
      </c>
      <c r="G913" s="56" t="str">
        <f>VLOOKUP($B913, '外部インタフェース一覧(計算用)'!$C:$G, 5, FALSE)</f>
        <v>LIFE_FUNCTION_CHECK_SHEET_2024_FORM_0320_2021</v>
      </c>
      <c r="H913" s="56" t="str">
        <f t="shared" si="98"/>
        <v>LIFE_FUNCTION_CHECK_SHEET_2024_FORM_0320_2021_version_old</v>
      </c>
      <c r="I913" s="134" t="str">
        <f t="shared" si="99"/>
        <v>バージョン番号</v>
      </c>
      <c r="J913" s="56" t="str">
        <f t="shared" si="100"/>
        <v>一致</v>
      </c>
      <c r="K913" s="56" t="str">
        <f>IF($F913="old", INDEX('外部インタフェース一覧(計算用)'!$B$5:$C$60, MATCH(summary!$B913, '外部インタフェース一覧(計算用)'!$C$5:$C$60, 0), 1), $B913)</f>
        <v>生活機能チェック情報</v>
      </c>
      <c r="L913" s="56">
        <f t="shared" si="104"/>
        <v>53</v>
      </c>
      <c r="M913" s="56" t="str">
        <f t="shared" si="101"/>
        <v>version</v>
      </c>
      <c r="N913" s="33" t="str">
        <f t="shared" si="102"/>
        <v>バージョン番号</v>
      </c>
      <c r="O913" s="33" t="str">
        <f t="shared" si="103"/>
        <v>バージョン番号</v>
      </c>
    </row>
    <row r="914" spans="1:15" hidden="1">
      <c r="A914" s="56">
        <v>912</v>
      </c>
      <c r="B914" s="56" t="s">
        <v>1869</v>
      </c>
      <c r="C914" s="56">
        <v>1</v>
      </c>
      <c r="D914" s="33" t="s">
        <v>223</v>
      </c>
      <c r="E914" s="134" t="s">
        <v>224</v>
      </c>
      <c r="F914" s="56" t="str">
        <f>VLOOKUP($B914, '外部インタフェース一覧(計算用)'!$C:$G, 2, FALSE)</f>
        <v>old</v>
      </c>
      <c r="G914" s="56" t="str">
        <f>VLOOKUP($B914, '外部インタフェース一覧(計算用)'!$C:$G, 5, FALSE)</f>
        <v>INDIVIDUAL_FUNCTION_TRAINING_PLAN_INFO_2024_FORM_0330_2021</v>
      </c>
      <c r="H914" s="56" t="str">
        <f t="shared" si="98"/>
        <v>INDIVIDUAL_FUNCTION_TRAINING_PLAN_INFO_2024_FORM_0330_2021_care_facility_id_old</v>
      </c>
      <c r="I914" s="134" t="str">
        <f t="shared" si="99"/>
        <v>事業所番号</v>
      </c>
      <c r="J914" s="56" t="str">
        <f t="shared" si="100"/>
        <v>一致</v>
      </c>
      <c r="K914" s="56" t="str">
        <f>IF($F914="old", INDEX('外部インタフェース一覧(計算用)'!$B$5:$C$60, MATCH(summary!$B914, '外部インタフェース一覧(計算用)'!$C$5:$C$60, 0), 1), $B914)</f>
        <v>個別機能訓練計画情報</v>
      </c>
      <c r="L914" s="56">
        <f t="shared" si="104"/>
        <v>1</v>
      </c>
      <c r="M914" s="56" t="str">
        <f t="shared" si="101"/>
        <v>care_facility_id</v>
      </c>
      <c r="N914" s="33" t="str">
        <f t="shared" si="102"/>
        <v>事業所番号</v>
      </c>
      <c r="O914" s="33" t="str">
        <f t="shared" si="103"/>
        <v>事業所番号</v>
      </c>
    </row>
    <row r="915" spans="1:15" hidden="1">
      <c r="A915" s="56">
        <v>913</v>
      </c>
      <c r="B915" s="56" t="s">
        <v>1869</v>
      </c>
      <c r="C915" s="56">
        <v>2</v>
      </c>
      <c r="D915" s="33" t="s">
        <v>225</v>
      </c>
      <c r="E915" s="134" t="s">
        <v>226</v>
      </c>
      <c r="F915" s="56" t="str">
        <f>VLOOKUP($B915, '外部インタフェース一覧(計算用)'!$C:$G, 2, FALSE)</f>
        <v>old</v>
      </c>
      <c r="G915" s="56" t="str">
        <f>VLOOKUP($B915, '外部インタフェース一覧(計算用)'!$C:$G, 5, FALSE)</f>
        <v>INDIVIDUAL_FUNCTION_TRAINING_PLAN_INFO_2024_FORM_0330_2021</v>
      </c>
      <c r="H915" s="56" t="str">
        <f t="shared" si="98"/>
        <v>INDIVIDUAL_FUNCTION_TRAINING_PLAN_INFO_2024_FORM_0330_2021_service_code_old</v>
      </c>
      <c r="I915" s="134" t="str">
        <f t="shared" si="99"/>
        <v>サービス種類コード</v>
      </c>
      <c r="J915" s="56" t="str">
        <f t="shared" si="100"/>
        <v>一致</v>
      </c>
      <c r="K915" s="56" t="str">
        <f>IF($F915="old", INDEX('外部インタフェース一覧(計算用)'!$B$5:$C$60, MATCH(summary!$B915, '外部インタフェース一覧(計算用)'!$C$5:$C$60, 0), 1), $B915)</f>
        <v>個別機能訓練計画情報</v>
      </c>
      <c r="L915" s="56">
        <f t="shared" si="104"/>
        <v>2</v>
      </c>
      <c r="M915" s="56" t="str">
        <f t="shared" si="101"/>
        <v>service_code</v>
      </c>
      <c r="N915" s="33" t="str">
        <f t="shared" si="102"/>
        <v>サービス種類コード</v>
      </c>
      <c r="O915" s="33" t="str">
        <f t="shared" si="103"/>
        <v>サービス種類コード</v>
      </c>
    </row>
    <row r="916" spans="1:15" hidden="1">
      <c r="A916" s="56">
        <v>914</v>
      </c>
      <c r="B916" s="56" t="s">
        <v>1869</v>
      </c>
      <c r="C916" s="56">
        <v>3</v>
      </c>
      <c r="D916" s="33" t="s">
        <v>229</v>
      </c>
      <c r="E916" s="134" t="s">
        <v>230</v>
      </c>
      <c r="F916" s="56" t="str">
        <f>VLOOKUP($B916, '外部インタフェース一覧(計算用)'!$C:$G, 2, FALSE)</f>
        <v>old</v>
      </c>
      <c r="G916" s="56" t="str">
        <f>VLOOKUP($B916, '外部インタフェース一覧(計算用)'!$C:$G, 5, FALSE)</f>
        <v>INDIVIDUAL_FUNCTION_TRAINING_PLAN_INFO_2024_FORM_0330_2021</v>
      </c>
      <c r="H916" s="56" t="str">
        <f t="shared" si="98"/>
        <v>INDIVIDUAL_FUNCTION_TRAINING_PLAN_INFO_2024_FORM_0330_2021_insurer_no_old</v>
      </c>
      <c r="I916" s="134" t="str">
        <f t="shared" si="99"/>
        <v>保険者番号</v>
      </c>
      <c r="J916" s="56" t="str">
        <f t="shared" si="100"/>
        <v>一致</v>
      </c>
      <c r="K916" s="56" t="str">
        <f>IF($F916="old", INDEX('外部インタフェース一覧(計算用)'!$B$5:$C$60, MATCH(summary!$B916, '外部インタフェース一覧(計算用)'!$C$5:$C$60, 0), 1), $B916)</f>
        <v>個別機能訓練計画情報</v>
      </c>
      <c r="L916" s="56">
        <f t="shared" si="104"/>
        <v>3</v>
      </c>
      <c r="M916" s="56" t="str">
        <f t="shared" si="101"/>
        <v>insurer_no</v>
      </c>
      <c r="N916" s="33" t="str">
        <f t="shared" si="102"/>
        <v>保険者番号</v>
      </c>
      <c r="O916" s="33" t="str">
        <f t="shared" si="103"/>
        <v>保険者番号</v>
      </c>
    </row>
    <row r="917" spans="1:15" hidden="1">
      <c r="A917" s="56">
        <v>915</v>
      </c>
      <c r="B917" s="56" t="s">
        <v>1869</v>
      </c>
      <c r="C917" s="56">
        <v>4</v>
      </c>
      <c r="D917" s="33" t="s">
        <v>231</v>
      </c>
      <c r="E917" s="134" t="s">
        <v>232</v>
      </c>
      <c r="F917" s="56" t="str">
        <f>VLOOKUP($B917, '外部インタフェース一覧(計算用)'!$C:$G, 2, FALSE)</f>
        <v>old</v>
      </c>
      <c r="G917" s="56" t="str">
        <f>VLOOKUP($B917, '外部インタフェース一覧(計算用)'!$C:$G, 5, FALSE)</f>
        <v>INDIVIDUAL_FUNCTION_TRAINING_PLAN_INFO_2024_FORM_0330_2021</v>
      </c>
      <c r="H917" s="56" t="str">
        <f t="shared" si="98"/>
        <v>INDIVIDUAL_FUNCTION_TRAINING_PLAN_INFO_2024_FORM_0330_2021_insured_no_old</v>
      </c>
      <c r="I917" s="134" t="str">
        <f t="shared" si="99"/>
        <v>被保険者番号</v>
      </c>
      <c r="J917" s="56" t="str">
        <f t="shared" si="100"/>
        <v>一致</v>
      </c>
      <c r="K917" s="56" t="str">
        <f>IF($F917="old", INDEX('外部インタフェース一覧(計算用)'!$B$5:$C$60, MATCH(summary!$B917, '外部インタフェース一覧(計算用)'!$C$5:$C$60, 0), 1), $B917)</f>
        <v>個別機能訓練計画情報</v>
      </c>
      <c r="L917" s="56">
        <f t="shared" si="104"/>
        <v>4</v>
      </c>
      <c r="M917" s="56" t="str">
        <f t="shared" si="101"/>
        <v>insured_no</v>
      </c>
      <c r="N917" s="33" t="str">
        <f t="shared" si="102"/>
        <v>被保険者番号</v>
      </c>
      <c r="O917" s="33" t="str">
        <f t="shared" si="103"/>
        <v>被保険者番号</v>
      </c>
    </row>
    <row r="918" spans="1:15" ht="37.5" hidden="1">
      <c r="A918" s="56">
        <v>916</v>
      </c>
      <c r="B918" s="56" t="s">
        <v>1869</v>
      </c>
      <c r="C918" s="56">
        <v>5</v>
      </c>
      <c r="D918" s="33" t="s">
        <v>227</v>
      </c>
      <c r="E918" s="134" t="s">
        <v>228</v>
      </c>
      <c r="F918" s="56" t="str">
        <f>VLOOKUP($B918, '外部インタフェース一覧(計算用)'!$C:$G, 2, FALSE)</f>
        <v>old</v>
      </c>
      <c r="G918" s="56" t="str">
        <f>VLOOKUP($B918, '外部インタフェース一覧(計算用)'!$C:$G, 5, FALSE)</f>
        <v>INDIVIDUAL_FUNCTION_TRAINING_PLAN_INFO_2024_FORM_0330_2021</v>
      </c>
      <c r="H918" s="56" t="str">
        <f t="shared" si="98"/>
        <v>INDIVIDUAL_FUNCTION_TRAINING_PLAN_INFO_2024_FORM_0330_2021_external_system_management_number_old</v>
      </c>
      <c r="I918" s="134" t="str">
        <f t="shared" si="99"/>
        <v>外部システム管理番号</v>
      </c>
      <c r="J918" s="56" t="str">
        <f t="shared" si="100"/>
        <v>一致</v>
      </c>
      <c r="K918" s="56" t="str">
        <f>IF($F918="old", INDEX('外部インタフェース一覧(計算用)'!$B$5:$C$60, MATCH(summary!$B918, '外部インタフェース一覧(計算用)'!$C$5:$C$60, 0), 1), $B918)</f>
        <v>個別機能訓練計画情報</v>
      </c>
      <c r="L918" s="56">
        <f t="shared" si="104"/>
        <v>5</v>
      </c>
      <c r="M918" s="56" t="str">
        <f t="shared" si="101"/>
        <v>external_system_management_number</v>
      </c>
      <c r="N918" s="33" t="str">
        <f t="shared" si="102"/>
        <v>外部システム管理番号</v>
      </c>
      <c r="O918" s="33" t="str">
        <f t="shared" si="103"/>
        <v>外部システム管理番号</v>
      </c>
    </row>
    <row r="919" spans="1:15" hidden="1">
      <c r="A919" s="56">
        <v>917</v>
      </c>
      <c r="B919" s="56" t="s">
        <v>1869</v>
      </c>
      <c r="C919" s="56">
        <v>6</v>
      </c>
      <c r="D919" s="33" t="s">
        <v>464</v>
      </c>
      <c r="E919" s="134" t="s">
        <v>1470</v>
      </c>
      <c r="F919" s="56" t="str">
        <f>VLOOKUP($B919, '外部インタフェース一覧(計算用)'!$C:$G, 2, FALSE)</f>
        <v>old</v>
      </c>
      <c r="G919" s="56" t="str">
        <f>VLOOKUP($B919, '外部インタフェース一覧(計算用)'!$C:$G, 5, FALSE)</f>
        <v>INDIVIDUAL_FUNCTION_TRAINING_PLAN_INFO_2024_FORM_0330_2021</v>
      </c>
      <c r="H919" s="56" t="str">
        <f t="shared" si="98"/>
        <v>INDIVIDUAL_FUNCTION_TRAINING_PLAN_INFO_2024_FORM_0330_2021_create_date_old</v>
      </c>
      <c r="I919" s="134" t="str">
        <f t="shared" si="99"/>
        <v>削除</v>
      </c>
      <c r="J919" s="56" t="str">
        <f t="shared" si="100"/>
        <v>名称変更</v>
      </c>
      <c r="K919" s="56" t="str">
        <f>IF($F919="old", INDEX('外部インタフェース一覧(計算用)'!$B$5:$C$60, MATCH(summary!$B919, '外部インタフェース一覧(計算用)'!$C$5:$C$60, 0), 1), $B919)</f>
        <v>個別機能訓練計画情報</v>
      </c>
      <c r="L919" s="56">
        <f t="shared" si="104"/>
        <v>6</v>
      </c>
      <c r="M919" s="56" t="str">
        <f t="shared" si="101"/>
        <v>create_date</v>
      </c>
      <c r="N919" s="33" t="str">
        <f t="shared" si="102"/>
        <v>作成日</v>
      </c>
      <c r="O919" s="33" t="str">
        <f t="shared" si="103"/>
        <v>削除</v>
      </c>
    </row>
    <row r="920" spans="1:15" hidden="1">
      <c r="A920" s="56">
        <v>918</v>
      </c>
      <c r="B920" s="56" t="s">
        <v>1869</v>
      </c>
      <c r="C920" s="56">
        <v>7</v>
      </c>
      <c r="D920" s="33" t="s">
        <v>1870</v>
      </c>
      <c r="E920" s="134" t="s">
        <v>1871</v>
      </c>
      <c r="F920" s="56" t="str">
        <f>VLOOKUP($B920, '外部インタフェース一覧(計算用)'!$C:$G, 2, FALSE)</f>
        <v>old</v>
      </c>
      <c r="G920" s="56" t="str">
        <f>VLOOKUP($B920, '外部インタフェース一覧(計算用)'!$C:$G, 5, FALSE)</f>
        <v>INDIVIDUAL_FUNCTION_TRAINING_PLAN_INFO_2024_FORM_0330_2021</v>
      </c>
      <c r="H920" s="56" t="str">
        <f t="shared" si="98"/>
        <v>INDIVIDUAL_FUNCTION_TRAINING_PLAN_INFO_2024_FORM_0330_2021_last_time_create_date_old</v>
      </c>
      <c r="I920" s="134" t="str">
        <f t="shared" si="99"/>
        <v>削除</v>
      </c>
      <c r="J920" s="56" t="str">
        <f t="shared" si="100"/>
        <v>名称変更</v>
      </c>
      <c r="K920" s="56" t="str">
        <f>IF($F920="old", INDEX('外部インタフェース一覧(計算用)'!$B$5:$C$60, MATCH(summary!$B920, '外部インタフェース一覧(計算用)'!$C$5:$C$60, 0), 1), $B920)</f>
        <v>個別機能訓練計画情報</v>
      </c>
      <c r="L920" s="56">
        <f t="shared" si="104"/>
        <v>7</v>
      </c>
      <c r="M920" s="56" t="str">
        <f t="shared" si="101"/>
        <v>last_time_create_date</v>
      </c>
      <c r="N920" s="33" t="str">
        <f t="shared" si="102"/>
        <v>前回作成日</v>
      </c>
      <c r="O920" s="33" t="str">
        <f t="shared" si="103"/>
        <v>削除</v>
      </c>
    </row>
    <row r="921" spans="1:15" ht="37.5" hidden="1">
      <c r="A921" s="56">
        <v>919</v>
      </c>
      <c r="B921" s="56" t="s">
        <v>1869</v>
      </c>
      <c r="C921" s="56">
        <v>8</v>
      </c>
      <c r="D921" s="33" t="s">
        <v>687</v>
      </c>
      <c r="E921" s="134" t="s">
        <v>688</v>
      </c>
      <c r="F921" s="56" t="str">
        <f>VLOOKUP($B921, '外部インタフェース一覧(計算用)'!$C:$G, 2, FALSE)</f>
        <v>old</v>
      </c>
      <c r="G921" s="56" t="str">
        <f>VLOOKUP($B921, '外部インタフェース一覧(計算用)'!$C:$G, 5, FALSE)</f>
        <v>INDIVIDUAL_FUNCTION_TRAINING_PLAN_INFO_2024_FORM_0330_2021</v>
      </c>
      <c r="H921" s="56" t="str">
        <f t="shared" si="98"/>
        <v>INDIVIDUAL_FUNCTION_TRAINING_PLAN_INFO_2024_FORM_0330_2021_first_time_create_date_old</v>
      </c>
      <c r="I921" s="134" t="str">
        <f t="shared" si="99"/>
        <v>削除</v>
      </c>
      <c r="J921" s="56" t="str">
        <f t="shared" si="100"/>
        <v>名称変更</v>
      </c>
      <c r="K921" s="56" t="str">
        <f>IF($F921="old", INDEX('外部インタフェース一覧(計算用)'!$B$5:$C$60, MATCH(summary!$B921, '外部インタフェース一覧(計算用)'!$C$5:$C$60, 0), 1), $B921)</f>
        <v>個別機能訓練計画情報</v>
      </c>
      <c r="L921" s="56">
        <f t="shared" si="104"/>
        <v>8</v>
      </c>
      <c r="M921" s="56" t="str">
        <f t="shared" si="101"/>
        <v>first_time_create_date</v>
      </c>
      <c r="N921" s="33" t="str">
        <f t="shared" si="102"/>
        <v>初回作成日</v>
      </c>
      <c r="O921" s="33" t="str">
        <f t="shared" si="103"/>
        <v>削除</v>
      </c>
    </row>
    <row r="922" spans="1:15" hidden="1">
      <c r="A922" s="56">
        <v>920</v>
      </c>
      <c r="B922" s="56" t="s">
        <v>1869</v>
      </c>
      <c r="C922" s="56">
        <v>9</v>
      </c>
      <c r="D922" s="33" t="s">
        <v>251</v>
      </c>
      <c r="E922" s="134" t="s">
        <v>252</v>
      </c>
      <c r="F922" s="56" t="str">
        <f>VLOOKUP($B922, '外部インタフェース一覧(計算用)'!$C:$G, 2, FALSE)</f>
        <v>old</v>
      </c>
      <c r="G922" s="56" t="str">
        <f>VLOOKUP($B922, '外部インタフェース一覧(計算用)'!$C:$G, 5, FALSE)</f>
        <v>INDIVIDUAL_FUNCTION_TRAINING_PLAN_INFO_2024_FORM_0330_2021</v>
      </c>
      <c r="H922" s="56" t="str">
        <f t="shared" si="98"/>
        <v>INDIVIDUAL_FUNCTION_TRAINING_PLAN_INFO_2024_FORM_0330_2021_care_level_old</v>
      </c>
      <c r="I922" s="134" t="str">
        <f t="shared" si="99"/>
        <v>要介護度</v>
      </c>
      <c r="J922" s="56" t="str">
        <f t="shared" si="100"/>
        <v>一致</v>
      </c>
      <c r="K922" s="56" t="str">
        <f>IF($F922="old", INDEX('外部インタフェース一覧(計算用)'!$B$5:$C$60, MATCH(summary!$B922, '外部インタフェース一覧(計算用)'!$C$5:$C$60, 0), 1), $B922)</f>
        <v>個別機能訓練計画情報</v>
      </c>
      <c r="L922" s="56">
        <f t="shared" si="104"/>
        <v>9</v>
      </c>
      <c r="M922" s="56" t="str">
        <f t="shared" si="101"/>
        <v>care_level</v>
      </c>
      <c r="N922" s="33" t="str">
        <f t="shared" si="102"/>
        <v>要介護度</v>
      </c>
      <c r="O922" s="33" t="str">
        <f t="shared" si="103"/>
        <v>要介護度</v>
      </c>
    </row>
    <row r="923" spans="1:15" ht="37.5" hidden="1">
      <c r="A923" s="56">
        <v>921</v>
      </c>
      <c r="B923" s="56" t="s">
        <v>1869</v>
      </c>
      <c r="C923" s="56">
        <v>10</v>
      </c>
      <c r="D923" s="33" t="s">
        <v>690</v>
      </c>
      <c r="E923" s="134" t="s">
        <v>1872</v>
      </c>
      <c r="F923" s="56" t="str">
        <f>VLOOKUP($B923, '外部インタフェース一覧(計算用)'!$C:$G, 2, FALSE)</f>
        <v>old</v>
      </c>
      <c r="G923" s="56" t="str">
        <f>VLOOKUP($B923, '外部インタフェース一覧(計算用)'!$C:$G, 5, FALSE)</f>
        <v>INDIVIDUAL_FUNCTION_TRAINING_PLAN_INFO_2024_FORM_0330_2021</v>
      </c>
      <c r="H923" s="56" t="str">
        <f t="shared" si="98"/>
        <v>INDIVIDUAL_FUNCTION_TRAINING_PLAN_INFO_2024_FORM_0330_2021_plan_create_date_name_old</v>
      </c>
      <c r="I923" s="134" t="str">
        <f t="shared" si="99"/>
        <v>削除</v>
      </c>
      <c r="J923" s="56" t="str">
        <f t="shared" si="100"/>
        <v>名称変更</v>
      </c>
      <c r="K923" s="56" t="str">
        <f>IF($F923="old", INDEX('外部インタフェース一覧(計算用)'!$B$5:$C$60, MATCH(summary!$B923, '外部インタフェース一覧(計算用)'!$C$5:$C$60, 0), 1), $B923)</f>
        <v>個別機能訓練計画情報</v>
      </c>
      <c r="L923" s="56">
        <f t="shared" si="104"/>
        <v>10</v>
      </c>
      <c r="M923" s="56" t="str">
        <f t="shared" si="101"/>
        <v>plan_create_date_name</v>
      </c>
      <c r="N923" s="33" t="str">
        <f t="shared" si="102"/>
        <v>計画作成者</v>
      </c>
      <c r="O923" s="33" t="str">
        <f t="shared" si="103"/>
        <v>削除</v>
      </c>
    </row>
    <row r="924" spans="1:15" ht="37.5" hidden="1">
      <c r="A924" s="56">
        <v>922</v>
      </c>
      <c r="B924" s="56" t="s">
        <v>1869</v>
      </c>
      <c r="C924" s="56">
        <v>11</v>
      </c>
      <c r="D924" s="33" t="s">
        <v>274</v>
      </c>
      <c r="E924" s="134" t="s">
        <v>1873</v>
      </c>
      <c r="F924" s="56" t="str">
        <f>VLOOKUP($B924, '外部インタフェース一覧(計算用)'!$C:$G, 2, FALSE)</f>
        <v>old</v>
      </c>
      <c r="G924" s="56" t="str">
        <f>VLOOKUP($B924, '外部インタフェース一覧(計算用)'!$C:$G, 5, FALSE)</f>
        <v>INDIVIDUAL_FUNCTION_TRAINING_PLAN_INFO_2024_FORM_0330_2021</v>
      </c>
      <c r="H924" s="56" t="str">
        <f t="shared" si="98"/>
        <v>INDIVIDUAL_FUNCTION_TRAINING_PLAN_INFO_2024_FORM_0330_2021_record_staff_job_category_old</v>
      </c>
      <c r="I924" s="134" t="str">
        <f t="shared" si="99"/>
        <v>削除</v>
      </c>
      <c r="J924" s="56" t="str">
        <f t="shared" si="100"/>
        <v>名称変更</v>
      </c>
      <c r="K924" s="56" t="str">
        <f>IF($F924="old", INDEX('外部インタフェース一覧(計算用)'!$B$5:$C$60, MATCH(summary!$B924, '外部インタフェース一覧(計算用)'!$C$5:$C$60, 0), 1), $B924)</f>
        <v>個別機能訓練計画情報</v>
      </c>
      <c r="L924" s="56">
        <f t="shared" si="104"/>
        <v>11</v>
      </c>
      <c r="M924" s="56" t="str">
        <f t="shared" si="101"/>
        <v>record_staff_job_category</v>
      </c>
      <c r="N924" s="33" t="str">
        <f t="shared" si="102"/>
        <v>計画作成者職種</v>
      </c>
      <c r="O924" s="33" t="str">
        <f t="shared" si="103"/>
        <v>削除</v>
      </c>
    </row>
    <row r="925" spans="1:15" ht="37.5" hidden="1">
      <c r="A925" s="56">
        <v>923</v>
      </c>
      <c r="B925" s="56" t="s">
        <v>1869</v>
      </c>
      <c r="C925" s="56">
        <v>12</v>
      </c>
      <c r="D925" s="33" t="s">
        <v>253</v>
      </c>
      <c r="E925" s="134" t="s">
        <v>1874</v>
      </c>
      <c r="F925" s="56" t="str">
        <f>VLOOKUP($B925, '外部インタフェース一覧(計算用)'!$C:$G, 2, FALSE)</f>
        <v>old</v>
      </c>
      <c r="G925" s="56" t="str">
        <f>VLOOKUP($B925, '外部インタフェース一覧(計算用)'!$C:$G, 5, FALSE)</f>
        <v>INDIVIDUAL_FUNCTION_TRAINING_PLAN_INFO_2024_FORM_0330_2021</v>
      </c>
      <c r="H925" s="56" t="str">
        <f t="shared" si="98"/>
        <v>INDIVIDUAL_FUNCTION_TRAINING_PLAN_INFO_2024_FORM_0330_2021_impaired_elderly_independence_degree_old</v>
      </c>
      <c r="I925" s="134" t="str">
        <f t="shared" si="99"/>
        <v>障害高齢者の日常生活自立度</v>
      </c>
      <c r="J925" s="56" t="str">
        <f t="shared" si="100"/>
        <v>名称変更</v>
      </c>
      <c r="K925" s="33" t="str">
        <f>IF($F925="old", INDEX('外部インタフェース一覧(計算用)'!$B$5:$C$60, MATCH(summary!$B925, '外部インタフェース一覧(計算用)'!$C$5:$C$60, 0), 1), $B925)</f>
        <v>個別機能訓練計画情報</v>
      </c>
      <c r="L925" s="56">
        <f t="shared" si="104"/>
        <v>12</v>
      </c>
      <c r="M925" s="33" t="str">
        <f t="shared" si="101"/>
        <v>impaired_elderly_independence_degree</v>
      </c>
      <c r="N925" s="33" t="str">
        <f t="shared" si="102"/>
        <v>障害老人の日常生活自立度</v>
      </c>
      <c r="O925" s="33" t="str">
        <f t="shared" si="103"/>
        <v>障害高齢者の日常生活自立度</v>
      </c>
    </row>
    <row r="926" spans="1:15" ht="37.5" hidden="1">
      <c r="A926" s="56">
        <v>924</v>
      </c>
      <c r="B926" s="56" t="s">
        <v>1869</v>
      </c>
      <c r="C926" s="56">
        <v>13</v>
      </c>
      <c r="D926" s="33" t="s">
        <v>255</v>
      </c>
      <c r="E926" s="134" t="s">
        <v>1875</v>
      </c>
      <c r="F926" s="56" t="str">
        <f>VLOOKUP($B926, '外部インタフェース一覧(計算用)'!$C:$G, 2, FALSE)</f>
        <v>old</v>
      </c>
      <c r="G926" s="56" t="str">
        <f>VLOOKUP($B926, '外部インタフェース一覧(計算用)'!$C:$G, 5, FALSE)</f>
        <v>INDIVIDUAL_FUNCTION_TRAINING_PLAN_INFO_2024_FORM_0330_2021</v>
      </c>
      <c r="H926" s="56" t="str">
        <f t="shared" si="98"/>
        <v>INDIVIDUAL_FUNCTION_TRAINING_PLAN_INFO_2024_FORM_0330_2021_dementia_elderly_independence_degree_old</v>
      </c>
      <c r="I926" s="134" t="str">
        <f t="shared" si="99"/>
        <v>認知症高齢者の日常生活自立度</v>
      </c>
      <c r="J926" s="56" t="str">
        <f t="shared" si="100"/>
        <v>名称変更</v>
      </c>
      <c r="K926" s="33" t="str">
        <f>IF($F926="old", INDEX('外部インタフェース一覧(計算用)'!$B$5:$C$60, MATCH(summary!$B926, '外部インタフェース一覧(計算用)'!$C$5:$C$60, 0), 1), $B926)</f>
        <v>個別機能訓練計画情報</v>
      </c>
      <c r="L926" s="56">
        <f t="shared" si="104"/>
        <v>13</v>
      </c>
      <c r="M926" s="33" t="str">
        <f t="shared" si="101"/>
        <v>dementia_elderly_independence_degree</v>
      </c>
      <c r="N926" s="33" t="str">
        <f t="shared" si="102"/>
        <v>認知症老人の日常生活自立度</v>
      </c>
      <c r="O926" s="33" t="str">
        <f t="shared" si="103"/>
        <v>認知症高齢者の日常生活自立度</v>
      </c>
    </row>
    <row r="927" spans="1:15" ht="37.5" hidden="1">
      <c r="A927" s="56">
        <v>925</v>
      </c>
      <c r="B927" s="56" t="s">
        <v>1869</v>
      </c>
      <c r="C927" s="56">
        <v>14</v>
      </c>
      <c r="D927" s="33" t="s">
        <v>1876</v>
      </c>
      <c r="E927" s="134" t="s">
        <v>1877</v>
      </c>
      <c r="F927" s="56" t="str">
        <f>VLOOKUP($B927, '外部インタフェース一覧(計算用)'!$C:$G, 2, FALSE)</f>
        <v>old</v>
      </c>
      <c r="G927" s="56" t="str">
        <f>VLOOKUP($B927, '外部インタフェース一覧(計算用)'!$C:$G, 5, FALSE)</f>
        <v>INDIVIDUAL_FUNCTION_TRAINING_PLAN_INFO_2024_FORM_0330_2021</v>
      </c>
      <c r="H927" s="56" t="str">
        <f t="shared" si="98"/>
        <v>INDIVIDUAL_FUNCTION_TRAINING_PLAN_INFO_2024_FORM_0330_2021_user_request_old</v>
      </c>
      <c r="I927" s="134" t="str">
        <f t="shared" si="99"/>
        <v>Ⅰ　利用者の基本情報　本人・家族の希望　本人の希望</v>
      </c>
      <c r="J927" s="56" t="str">
        <f t="shared" si="100"/>
        <v>名称変更</v>
      </c>
      <c r="K927" s="33" t="str">
        <f>IF($F927="old", INDEX('外部インタフェース一覧(計算用)'!$B$5:$C$60, MATCH(summary!$B927, '外部インタフェース一覧(計算用)'!$C$5:$C$60, 0), 1), $B927)</f>
        <v>個別機能訓練計画情報</v>
      </c>
      <c r="L927" s="56">
        <f t="shared" si="104"/>
        <v>14</v>
      </c>
      <c r="M927" s="33" t="str">
        <f t="shared" si="101"/>
        <v>user_request</v>
      </c>
      <c r="N927" s="33" t="str">
        <f t="shared" si="102"/>
        <v>利用者本人の希望</v>
      </c>
      <c r="O927" s="33" t="str">
        <f t="shared" si="103"/>
        <v>Ⅰ　利用者の基本情報　本人・家族の希望　本人の希望</v>
      </c>
    </row>
    <row r="928" spans="1:15" ht="37.5" hidden="1">
      <c r="A928" s="56">
        <v>926</v>
      </c>
      <c r="B928" s="56" t="s">
        <v>1869</v>
      </c>
      <c r="C928" s="56">
        <v>15</v>
      </c>
      <c r="D928" s="33" t="s">
        <v>1878</v>
      </c>
      <c r="E928" s="134" t="s">
        <v>1879</v>
      </c>
      <c r="F928" s="56" t="str">
        <f>VLOOKUP($B928, '外部インタフェース一覧(計算用)'!$C:$G, 2, FALSE)</f>
        <v>old</v>
      </c>
      <c r="G928" s="56" t="str">
        <f>VLOOKUP($B928, '外部インタフェース一覧(計算用)'!$C:$G, 5, FALSE)</f>
        <v>INDIVIDUAL_FUNCTION_TRAINING_PLAN_INFO_2024_FORM_0330_2021</v>
      </c>
      <c r="H928" s="56" t="str">
        <f t="shared" si="98"/>
        <v>INDIVIDUAL_FUNCTION_TRAINING_PLAN_INFO_2024_FORM_0330_2021_user_family_request_old</v>
      </c>
      <c r="I928" s="134" t="str">
        <f t="shared" si="99"/>
        <v>Ⅰ　利用者の基本情報　本人・家族の希望　家族の希望</v>
      </c>
      <c r="J928" s="56" t="str">
        <f t="shared" si="100"/>
        <v>名称変更</v>
      </c>
      <c r="K928" s="33" t="str">
        <f>IF($F928="old", INDEX('外部インタフェース一覧(計算用)'!$B$5:$C$60, MATCH(summary!$B928, '外部インタフェース一覧(計算用)'!$C$5:$C$60, 0), 1), $B928)</f>
        <v>個別機能訓練計画情報</v>
      </c>
      <c r="L928" s="56">
        <f t="shared" si="104"/>
        <v>15</v>
      </c>
      <c r="M928" s="33" t="str">
        <f t="shared" si="101"/>
        <v>user_family_request</v>
      </c>
      <c r="N928" s="33" t="str">
        <f t="shared" si="102"/>
        <v>家族の希望</v>
      </c>
      <c r="O928" s="33" t="str">
        <f t="shared" si="103"/>
        <v>Ⅰ　利用者の基本情報　本人・家族の希望　家族の希望</v>
      </c>
    </row>
    <row r="929" spans="1:15" ht="37.5" hidden="1">
      <c r="A929" s="56">
        <v>927</v>
      </c>
      <c r="B929" s="56" t="s">
        <v>1869</v>
      </c>
      <c r="C929" s="56">
        <v>16</v>
      </c>
      <c r="D929" s="33" t="s">
        <v>1880</v>
      </c>
      <c r="E929" s="134" t="s">
        <v>1881</v>
      </c>
      <c r="F929" s="56" t="str">
        <f>VLOOKUP($B929, '外部インタフェース一覧(計算用)'!$C:$G, 2, FALSE)</f>
        <v>old</v>
      </c>
      <c r="G929" s="56" t="str">
        <f>VLOOKUP($B929, '外部インタフェース一覧(計算用)'!$C:$G, 5, FALSE)</f>
        <v>INDIVIDUAL_FUNCTION_TRAINING_PLAN_INFO_2024_FORM_0330_2021</v>
      </c>
      <c r="H929" s="56" t="str">
        <f t="shared" si="98"/>
        <v>INDIVIDUAL_FUNCTION_TRAINING_PLAN_INFO_2024_FORM_0330_2021_user_social_participation_notice_old</v>
      </c>
      <c r="I929" s="134" t="str">
        <f t="shared" si="99"/>
        <v>削除</v>
      </c>
      <c r="J929" s="56" t="str">
        <f t="shared" si="100"/>
        <v>名称変更</v>
      </c>
      <c r="K929" s="56" t="str">
        <f>IF($F929="old", INDEX('外部インタフェース一覧(計算用)'!$B$5:$C$60, MATCH(summary!$B929, '外部インタフェース一覧(計算用)'!$C$5:$C$60, 0), 1), $B929)</f>
        <v>個別機能訓練計画情報</v>
      </c>
      <c r="L929" s="56">
        <f t="shared" si="104"/>
        <v>16</v>
      </c>
      <c r="M929" s="56" t="str">
        <f t="shared" si="101"/>
        <v>user_social_participation_notice</v>
      </c>
      <c r="N929" s="33" t="str">
        <f t="shared" si="102"/>
        <v>利用者本人の社会参加の状況</v>
      </c>
      <c r="O929" s="33" t="str">
        <f t="shared" si="103"/>
        <v>削除</v>
      </c>
    </row>
    <row r="930" spans="1:15" ht="37.5" hidden="1">
      <c r="A930" s="56">
        <v>928</v>
      </c>
      <c r="B930" s="56" t="s">
        <v>1869</v>
      </c>
      <c r="C930" s="56">
        <v>17</v>
      </c>
      <c r="D930" s="33" t="s">
        <v>1882</v>
      </c>
      <c r="E930" s="134" t="s">
        <v>1883</v>
      </c>
      <c r="F930" s="56" t="str">
        <f>VLOOKUP($B930, '外部インタフェース一覧(計算用)'!$C:$G, 2, FALSE)</f>
        <v>old</v>
      </c>
      <c r="G930" s="56" t="str">
        <f>VLOOKUP($B930, '外部インタフェース一覧(計算用)'!$C:$G, 5, FALSE)</f>
        <v>INDIVIDUAL_FUNCTION_TRAINING_PLAN_INFO_2024_FORM_0330_2021</v>
      </c>
      <c r="H930" s="56" t="str">
        <f t="shared" si="98"/>
        <v>INDIVIDUAL_FUNCTION_TRAINING_PLAN_INFO_2024_FORM_0330_2021_user_environment_notice_old</v>
      </c>
      <c r="I930" s="134" t="str">
        <f t="shared" si="99"/>
        <v>削除</v>
      </c>
      <c r="J930" s="56" t="str">
        <f t="shared" si="100"/>
        <v>名称変更</v>
      </c>
      <c r="K930" s="56" t="str">
        <f>IF($F930="old", INDEX('外部インタフェース一覧(計算用)'!$B$5:$C$60, MATCH(summary!$B930, '外部インタフェース一覧(計算用)'!$C$5:$C$60, 0), 1), $B930)</f>
        <v>個別機能訓練計画情報</v>
      </c>
      <c r="L930" s="56">
        <f t="shared" si="104"/>
        <v>17</v>
      </c>
      <c r="M930" s="56" t="str">
        <f t="shared" si="101"/>
        <v>user_environment_notice</v>
      </c>
      <c r="N930" s="33" t="str">
        <f t="shared" si="102"/>
        <v>利用者の居宅の環境（環境因子）</v>
      </c>
      <c r="O930" s="33" t="str">
        <f t="shared" si="103"/>
        <v>削除</v>
      </c>
    </row>
    <row r="931" spans="1:15" ht="37.5" hidden="1">
      <c r="A931" s="56">
        <v>929</v>
      </c>
      <c r="B931" s="56" t="s">
        <v>1869</v>
      </c>
      <c r="C931" s="56">
        <v>18</v>
      </c>
      <c r="D931" s="33" t="s">
        <v>1884</v>
      </c>
      <c r="E931" s="134" t="s">
        <v>1885</v>
      </c>
      <c r="F931" s="56" t="str">
        <f>VLOOKUP($B931, '外部インタフェース一覧(計算用)'!$C:$G, 2, FALSE)</f>
        <v>old</v>
      </c>
      <c r="G931" s="56" t="str">
        <f>VLOOKUP($B931, '外部インタフェース一覧(計算用)'!$C:$G, 5, FALSE)</f>
        <v>INDIVIDUAL_FUNCTION_TRAINING_PLAN_INFO_2024_FORM_0330_2021</v>
      </c>
      <c r="H931" s="56" t="str">
        <f t="shared" si="98"/>
        <v>INDIVIDUAL_FUNCTION_TRAINING_PLAN_INFO_2024_FORM_0330_2021_disease_name_code_old</v>
      </c>
      <c r="I931" s="134" t="str">
        <f t="shared" si="99"/>
        <v>Ⅰ　利用者の基本情報　健康状態・経過　病名（コード）</v>
      </c>
      <c r="J931" s="56" t="str">
        <f t="shared" si="100"/>
        <v>名称変更</v>
      </c>
      <c r="K931" s="33" t="str">
        <f>IF($F931="old", INDEX('外部インタフェース一覧(計算用)'!$B$5:$C$60, MATCH(summary!$B931, '外部インタフェース一覧(計算用)'!$C$5:$C$60, 0), 1), $B931)</f>
        <v>個別機能訓練計画情報</v>
      </c>
      <c r="L931" s="56">
        <f t="shared" si="104"/>
        <v>18</v>
      </c>
      <c r="M931" s="33" t="str">
        <f t="shared" si="101"/>
        <v>disease_name_code</v>
      </c>
      <c r="N931" s="33" t="str">
        <f t="shared" si="102"/>
        <v>健康状態・経過　病名（コード）</v>
      </c>
      <c r="O931" s="33" t="str">
        <f t="shared" si="103"/>
        <v>Ⅰ　利用者の基本情報　健康状態・経過　病名（コード）</v>
      </c>
    </row>
    <row r="932" spans="1:15" hidden="1">
      <c r="A932" s="56">
        <v>930</v>
      </c>
      <c r="B932" s="56" t="s">
        <v>1869</v>
      </c>
      <c r="C932" s="56">
        <v>19</v>
      </c>
      <c r="D932" s="33" t="s">
        <v>436</v>
      </c>
      <c r="E932" s="134" t="s">
        <v>1886</v>
      </c>
      <c r="F932" s="56" t="str">
        <f>VLOOKUP($B932, '外部インタフェース一覧(計算用)'!$C:$G, 2, FALSE)</f>
        <v>old</v>
      </c>
      <c r="G932" s="56" t="str">
        <f>VLOOKUP($B932, '外部インタフェース一覧(計算用)'!$C:$G, 5, FALSE)</f>
        <v>INDIVIDUAL_FUNCTION_TRAINING_PLAN_INFO_2024_FORM_0330_2021</v>
      </c>
      <c r="H932" s="56" t="str">
        <f t="shared" si="98"/>
        <v>INDIVIDUAL_FUNCTION_TRAINING_PLAN_INFO_2024_FORM_0330_2021_disease_name_old</v>
      </c>
      <c r="I932" s="134" t="str">
        <f t="shared" si="99"/>
        <v>削除</v>
      </c>
      <c r="J932" s="56" t="str">
        <f t="shared" si="100"/>
        <v>名称変更</v>
      </c>
      <c r="K932" s="56" t="str">
        <f>IF($F932="old", INDEX('外部インタフェース一覧(計算用)'!$B$5:$C$60, MATCH(summary!$B932, '外部インタフェース一覧(計算用)'!$C$5:$C$60, 0), 1), $B932)</f>
        <v>個別機能訓練計画情報</v>
      </c>
      <c r="L932" s="56">
        <f t="shared" si="104"/>
        <v>19</v>
      </c>
      <c r="M932" s="56" t="str">
        <f t="shared" si="101"/>
        <v>disease_name</v>
      </c>
      <c r="N932" s="33" t="str">
        <f t="shared" si="102"/>
        <v>健康状態・経過　病名</v>
      </c>
      <c r="O932" s="33" t="str">
        <f t="shared" si="103"/>
        <v>削除</v>
      </c>
    </row>
    <row r="933" spans="1:15" hidden="1">
      <c r="A933" s="56">
        <v>931</v>
      </c>
      <c r="B933" s="56" t="s">
        <v>1869</v>
      </c>
      <c r="C933" s="56">
        <v>20</v>
      </c>
      <c r="D933" s="33" t="s">
        <v>1887</v>
      </c>
      <c r="E933" s="134" t="s">
        <v>1888</v>
      </c>
      <c r="F933" s="56" t="str">
        <f>VLOOKUP($B933, '外部インタフェース一覧(計算用)'!$C:$G, 2, FALSE)</f>
        <v>old</v>
      </c>
      <c r="G933" s="56" t="str">
        <f>VLOOKUP($B933, '外部インタフェース一覧(計算用)'!$C:$G, 5, FALSE)</f>
        <v>INDIVIDUAL_FUNCTION_TRAINING_PLAN_INFO_2024_FORM_0330_2021</v>
      </c>
      <c r="H933" s="56" t="str">
        <f t="shared" si="98"/>
        <v>INDIVIDUAL_FUNCTION_TRAINING_PLAN_INFO_2024_FORM_0330_2021_onset_date_old</v>
      </c>
      <c r="I933" s="134" t="str">
        <f t="shared" si="99"/>
        <v>削除</v>
      </c>
      <c r="J933" s="56" t="str">
        <f t="shared" si="100"/>
        <v>名称変更</v>
      </c>
      <c r="K933" s="56" t="str">
        <f>IF($F933="old", INDEX('外部インタフェース一覧(計算用)'!$B$5:$C$60, MATCH(summary!$B933, '外部インタフェース一覧(計算用)'!$C$5:$C$60, 0), 1), $B933)</f>
        <v>個別機能訓練計画情報</v>
      </c>
      <c r="L933" s="56">
        <f t="shared" si="104"/>
        <v>20</v>
      </c>
      <c r="M933" s="56" t="str">
        <f t="shared" si="101"/>
        <v>onset_date</v>
      </c>
      <c r="N933" s="33" t="str">
        <f t="shared" si="102"/>
        <v>健康状態・経過　発症日・受傷日</v>
      </c>
      <c r="O933" s="33" t="str">
        <f t="shared" si="103"/>
        <v>削除</v>
      </c>
    </row>
    <row r="934" spans="1:15" ht="37.5" hidden="1">
      <c r="A934" s="56">
        <v>932</v>
      </c>
      <c r="B934" s="56" t="s">
        <v>1869</v>
      </c>
      <c r="C934" s="56">
        <v>21</v>
      </c>
      <c r="D934" s="33" t="s">
        <v>1889</v>
      </c>
      <c r="E934" s="134" t="s">
        <v>1890</v>
      </c>
      <c r="F934" s="56" t="str">
        <f>VLOOKUP($B934, '外部インタフェース一覧(計算用)'!$C:$G, 2, FALSE)</f>
        <v>old</v>
      </c>
      <c r="G934" s="56" t="str">
        <f>VLOOKUP($B934, '外部インタフェース一覧(計算用)'!$C:$G, 5, FALSE)</f>
        <v>INDIVIDUAL_FUNCTION_TRAINING_PLAN_INFO_2024_FORM_0330_2021</v>
      </c>
      <c r="H934" s="56" t="str">
        <f t="shared" si="98"/>
        <v>INDIVIDUAL_FUNCTION_TRAINING_PLAN_INFO_2024_FORM_0330_2021_latest_admission_date_old</v>
      </c>
      <c r="I934" s="134" t="str">
        <f t="shared" si="99"/>
        <v>削除</v>
      </c>
      <c r="J934" s="56" t="str">
        <f t="shared" si="100"/>
        <v>名称変更</v>
      </c>
      <c r="K934" s="56" t="str">
        <f>IF($F934="old", INDEX('外部インタフェース一覧(計算用)'!$B$5:$C$60, MATCH(summary!$B934, '外部インタフェース一覧(計算用)'!$C$5:$C$60, 0), 1), $B934)</f>
        <v>個別機能訓練計画情報</v>
      </c>
      <c r="L934" s="56">
        <f t="shared" si="104"/>
        <v>21</v>
      </c>
      <c r="M934" s="56" t="str">
        <f t="shared" si="101"/>
        <v>latest_admission_date</v>
      </c>
      <c r="N934" s="33" t="str">
        <f t="shared" si="102"/>
        <v>健康状態・経過　直近の入院日</v>
      </c>
      <c r="O934" s="33" t="str">
        <f t="shared" si="103"/>
        <v>削除</v>
      </c>
    </row>
    <row r="935" spans="1:15" hidden="1">
      <c r="A935" s="56">
        <v>933</v>
      </c>
      <c r="B935" s="56" t="s">
        <v>1869</v>
      </c>
      <c r="C935" s="56">
        <v>22</v>
      </c>
      <c r="D935" s="33" t="s">
        <v>1891</v>
      </c>
      <c r="E935" s="134" t="s">
        <v>1892</v>
      </c>
      <c r="F935" s="56" t="str">
        <f>VLOOKUP($B935, '外部インタフェース一覧(計算用)'!$C:$G, 2, FALSE)</f>
        <v>old</v>
      </c>
      <c r="G935" s="56" t="str">
        <f>VLOOKUP($B935, '外部インタフェース一覧(計算用)'!$C:$G, 5, FALSE)</f>
        <v>INDIVIDUAL_FUNCTION_TRAINING_PLAN_INFO_2024_FORM_0330_2021</v>
      </c>
      <c r="H935" s="56" t="str">
        <f t="shared" si="98"/>
        <v>INDIVIDUAL_FUNCTION_TRAINING_PLAN_INFO_2024_FORM_0330_2021_latest_discharge_date_old</v>
      </c>
      <c r="I935" s="134" t="str">
        <f t="shared" si="99"/>
        <v>削除</v>
      </c>
      <c r="J935" s="56" t="str">
        <f t="shared" si="100"/>
        <v>名称変更</v>
      </c>
      <c r="K935" s="56" t="str">
        <f>IF($F935="old", INDEX('外部インタフェース一覧(計算用)'!$B$5:$C$60, MATCH(summary!$B935, '外部インタフェース一覧(計算用)'!$C$5:$C$60, 0), 1), $B935)</f>
        <v>個別機能訓練計画情報</v>
      </c>
      <c r="L935" s="56">
        <f t="shared" si="104"/>
        <v>22</v>
      </c>
      <c r="M935" s="56" t="str">
        <f t="shared" si="101"/>
        <v>latest_discharge_date</v>
      </c>
      <c r="N935" s="33" t="str">
        <f t="shared" si="102"/>
        <v>健康状態・経過　直近の退院日</v>
      </c>
      <c r="O935" s="33" t="str">
        <f t="shared" si="103"/>
        <v>削除</v>
      </c>
    </row>
    <row r="936" spans="1:15" ht="56.25" hidden="1">
      <c r="A936" s="56">
        <v>934</v>
      </c>
      <c r="B936" s="56" t="s">
        <v>1869</v>
      </c>
      <c r="C936" s="56">
        <v>23</v>
      </c>
      <c r="D936" s="33" t="s">
        <v>1893</v>
      </c>
      <c r="E936" s="134" t="s">
        <v>1894</v>
      </c>
      <c r="F936" s="56" t="str">
        <f>VLOOKUP($B936, '外部インタフェース一覧(計算用)'!$C:$G, 2, FALSE)</f>
        <v>old</v>
      </c>
      <c r="G936" s="56" t="str">
        <f>VLOOKUP($B936, '外部インタフェース一覧(計算用)'!$C:$G, 5, FALSE)</f>
        <v>INDIVIDUAL_FUNCTION_TRAINING_PLAN_INFO_2024_FORM_0330_2021</v>
      </c>
      <c r="H936" s="56" t="str">
        <f t="shared" si="98"/>
        <v>INDIVIDUAL_FUNCTION_TRAINING_PLAN_INFO_2024_FORM_0330_2021_progress_old</v>
      </c>
      <c r="I936" s="134" t="str">
        <f t="shared" si="99"/>
        <v>Ⅰ　利用者の基本情報　健康状態・経過　治療経過（手術がある場合は手術日・術式等）</v>
      </c>
      <c r="J936" s="56" t="str">
        <f t="shared" si="100"/>
        <v>名称変更</v>
      </c>
      <c r="K936" s="33" t="str">
        <f>IF($F936="old", INDEX('外部インタフェース一覧(計算用)'!$B$5:$C$60, MATCH(summary!$B936, '外部インタフェース一覧(計算用)'!$C$5:$C$60, 0), 1), $B936)</f>
        <v>個別機能訓練計画情報</v>
      </c>
      <c r="L936" s="56">
        <f t="shared" si="104"/>
        <v>23</v>
      </c>
      <c r="M936" s="33" t="str">
        <f t="shared" si="101"/>
        <v>progress</v>
      </c>
      <c r="N936" s="33" t="str">
        <f t="shared" si="102"/>
        <v>健康状態・経過　治療経過（手術がある場合は手術日・術式等）</v>
      </c>
      <c r="O936" s="33" t="str">
        <f t="shared" si="103"/>
        <v>Ⅰ　利用者の基本情報　健康状態・経過　治療経過（手術がある場合は手術日・術式等）</v>
      </c>
    </row>
    <row r="937" spans="1:15" ht="56.25" hidden="1">
      <c r="A937" s="56">
        <v>935</v>
      </c>
      <c r="B937" s="56" t="s">
        <v>1869</v>
      </c>
      <c r="C937" s="56">
        <v>24</v>
      </c>
      <c r="D937" s="33" t="s">
        <v>1895</v>
      </c>
      <c r="E937" s="134" t="s">
        <v>1896</v>
      </c>
      <c r="F937" s="56" t="str">
        <f>VLOOKUP($B937, '外部インタフェース一覧(計算用)'!$C:$G, 2, FALSE)</f>
        <v>old</v>
      </c>
      <c r="G937" s="56" t="str">
        <f>VLOOKUP($B937, '外部インタフェース一覧(計算用)'!$C:$G, 5, FALSE)</f>
        <v>INDIVIDUAL_FUNCTION_TRAINING_PLAN_INFO_2024_FORM_0330_2021</v>
      </c>
      <c r="H937" s="56" t="str">
        <f t="shared" si="98"/>
        <v>INDIVIDUAL_FUNCTION_TRAINING_PLAN_INFO_2024_FORM_0330_2021_complications_control_1_old</v>
      </c>
      <c r="I937" s="134" t="str">
        <f t="shared" si="99"/>
        <v>削除</v>
      </c>
      <c r="J937" s="56" t="str">
        <f t="shared" si="100"/>
        <v>名称変更</v>
      </c>
      <c r="K937" s="56" t="str">
        <f>IF($F937="old", INDEX('外部インタフェース一覧(計算用)'!$B$5:$C$60, MATCH(summary!$B937, '外部インタフェース一覧(計算用)'!$C$5:$C$60, 0), 1), $B937)</f>
        <v>個別機能訓練計画情報</v>
      </c>
      <c r="L937" s="56">
        <f t="shared" si="104"/>
        <v>24</v>
      </c>
      <c r="M937" s="56" t="str">
        <f t="shared" si="101"/>
        <v>complications_control_1</v>
      </c>
      <c r="N937" s="33" t="str">
        <f t="shared" si="102"/>
        <v>健康状態・経過　合併疾患・コントロール状態（高血圧、心疾患、呼吸器疾患、糖尿病等）_1</v>
      </c>
      <c r="O937" s="33" t="str">
        <f t="shared" si="103"/>
        <v>削除</v>
      </c>
    </row>
    <row r="938" spans="1:15" ht="56.25" hidden="1">
      <c r="A938" s="56">
        <v>936</v>
      </c>
      <c r="B938" s="56" t="s">
        <v>1869</v>
      </c>
      <c r="C938" s="56">
        <v>25</v>
      </c>
      <c r="D938" s="33" t="s">
        <v>1897</v>
      </c>
      <c r="E938" s="134" t="s">
        <v>1898</v>
      </c>
      <c r="F938" s="56" t="str">
        <f>VLOOKUP($B938, '外部インタフェース一覧(計算用)'!$C:$G, 2, FALSE)</f>
        <v>old</v>
      </c>
      <c r="G938" s="56" t="str">
        <f>VLOOKUP($B938, '外部インタフェース一覧(計算用)'!$C:$G, 5, FALSE)</f>
        <v>INDIVIDUAL_FUNCTION_TRAINING_PLAN_INFO_2024_FORM_0330_2021</v>
      </c>
      <c r="H938" s="56" t="str">
        <f t="shared" si="98"/>
        <v>INDIVIDUAL_FUNCTION_TRAINING_PLAN_INFO_2024_FORM_0330_2021_complications_control_2_old</v>
      </c>
      <c r="I938" s="134" t="str">
        <f t="shared" si="99"/>
        <v>削除</v>
      </c>
      <c r="J938" s="56" t="str">
        <f t="shared" si="100"/>
        <v>名称変更</v>
      </c>
      <c r="K938" s="56" t="str">
        <f>IF($F938="old", INDEX('外部インタフェース一覧(計算用)'!$B$5:$C$60, MATCH(summary!$B938, '外部インタフェース一覧(計算用)'!$C$5:$C$60, 0), 1), $B938)</f>
        <v>個別機能訓練計画情報</v>
      </c>
      <c r="L938" s="56">
        <f t="shared" si="104"/>
        <v>25</v>
      </c>
      <c r="M938" s="56" t="str">
        <f t="shared" si="101"/>
        <v>complications_control_2</v>
      </c>
      <c r="N938" s="33" t="str">
        <f t="shared" si="102"/>
        <v>健康状態・経過　合併疾患・コントロール状態（高血圧、心疾患、呼吸器疾患、糖尿病等）_2</v>
      </c>
      <c r="O938" s="33" t="str">
        <f t="shared" si="103"/>
        <v>削除</v>
      </c>
    </row>
    <row r="939" spans="1:15" ht="56.25" hidden="1">
      <c r="A939" s="56">
        <v>937</v>
      </c>
      <c r="B939" s="56" t="s">
        <v>1869</v>
      </c>
      <c r="C939" s="56">
        <v>26</v>
      </c>
      <c r="D939" s="33" t="s">
        <v>1899</v>
      </c>
      <c r="E939" s="134" t="s">
        <v>1900</v>
      </c>
      <c r="F939" s="56" t="str">
        <f>VLOOKUP($B939, '外部インタフェース一覧(計算用)'!$C:$G, 2, FALSE)</f>
        <v>old</v>
      </c>
      <c r="G939" s="56" t="str">
        <f>VLOOKUP($B939, '外部インタフェース一覧(計算用)'!$C:$G, 5, FALSE)</f>
        <v>INDIVIDUAL_FUNCTION_TRAINING_PLAN_INFO_2024_FORM_0330_2021</v>
      </c>
      <c r="H939" s="56" t="str">
        <f t="shared" si="98"/>
        <v>INDIVIDUAL_FUNCTION_TRAINING_PLAN_INFO_2024_FORM_0330_2021_complications_control_3_old</v>
      </c>
      <c r="I939" s="134" t="str">
        <f t="shared" si="99"/>
        <v>削除</v>
      </c>
      <c r="J939" s="56" t="str">
        <f t="shared" si="100"/>
        <v>名称変更</v>
      </c>
      <c r="K939" s="56" t="str">
        <f>IF($F939="old", INDEX('外部インタフェース一覧(計算用)'!$B$5:$C$60, MATCH(summary!$B939, '外部インタフェース一覧(計算用)'!$C$5:$C$60, 0), 1), $B939)</f>
        <v>個別機能訓練計画情報</v>
      </c>
      <c r="L939" s="56">
        <f t="shared" si="104"/>
        <v>26</v>
      </c>
      <c r="M939" s="56" t="str">
        <f t="shared" si="101"/>
        <v>complications_control_3</v>
      </c>
      <c r="N939" s="33" t="str">
        <f t="shared" si="102"/>
        <v>健康状態・経過　合併疾患・コントロール状態（高血圧、心疾患、呼吸器疾患、糖尿病等）_3</v>
      </c>
      <c r="O939" s="33" t="str">
        <f t="shared" si="103"/>
        <v>削除</v>
      </c>
    </row>
    <row r="940" spans="1:15" ht="56.25" hidden="1">
      <c r="A940" s="56">
        <v>938</v>
      </c>
      <c r="B940" s="56" t="s">
        <v>1869</v>
      </c>
      <c r="C940" s="56">
        <v>27</v>
      </c>
      <c r="D940" s="33" t="s">
        <v>1901</v>
      </c>
      <c r="E940" s="134" t="s">
        <v>1902</v>
      </c>
      <c r="F940" s="56" t="str">
        <f>VLOOKUP($B940, '外部インタフェース一覧(計算用)'!$C:$G, 2, FALSE)</f>
        <v>old</v>
      </c>
      <c r="G940" s="56" t="str">
        <f>VLOOKUP($B940, '外部インタフェース一覧(計算用)'!$C:$G, 5, FALSE)</f>
        <v>INDIVIDUAL_FUNCTION_TRAINING_PLAN_INFO_2024_FORM_0330_2021</v>
      </c>
      <c r="H940" s="56" t="str">
        <f t="shared" si="98"/>
        <v>INDIVIDUAL_FUNCTION_TRAINING_PLAN_INFO_2024_FORM_0330_2021_complications_control_4_old</v>
      </c>
      <c r="I940" s="134" t="str">
        <f t="shared" si="99"/>
        <v>削除</v>
      </c>
      <c r="J940" s="56" t="str">
        <f t="shared" si="100"/>
        <v>名称変更</v>
      </c>
      <c r="K940" s="56" t="str">
        <f>IF($F940="old", INDEX('外部インタフェース一覧(計算用)'!$B$5:$C$60, MATCH(summary!$B940, '外部インタフェース一覧(計算用)'!$C$5:$C$60, 0), 1), $B940)</f>
        <v>個別機能訓練計画情報</v>
      </c>
      <c r="L940" s="56">
        <f t="shared" si="104"/>
        <v>27</v>
      </c>
      <c r="M940" s="56" t="str">
        <f t="shared" si="101"/>
        <v>complications_control_4</v>
      </c>
      <c r="N940" s="33" t="str">
        <f t="shared" si="102"/>
        <v>健康状態・経過　合併疾患・コントロール状態（高血圧、心疾患、呼吸器疾患、糖尿病等）_4</v>
      </c>
      <c r="O940" s="33" t="str">
        <f t="shared" si="103"/>
        <v>削除</v>
      </c>
    </row>
    <row r="941" spans="1:15" ht="56.25" hidden="1">
      <c r="A941" s="56">
        <v>939</v>
      </c>
      <c r="B941" s="56" t="s">
        <v>1869</v>
      </c>
      <c r="C941" s="56">
        <v>28</v>
      </c>
      <c r="D941" s="33" t="s">
        <v>1903</v>
      </c>
      <c r="E941" s="134" t="s">
        <v>1904</v>
      </c>
      <c r="F941" s="56" t="str">
        <f>VLOOKUP($B941, '外部インタフェース一覧(計算用)'!$C:$G, 2, FALSE)</f>
        <v>old</v>
      </c>
      <c r="G941" s="56" t="str">
        <f>VLOOKUP($B941, '外部インタフェース一覧(計算用)'!$C:$G, 5, FALSE)</f>
        <v>INDIVIDUAL_FUNCTION_TRAINING_PLAN_INFO_2024_FORM_0330_2021</v>
      </c>
      <c r="H941" s="56" t="str">
        <f t="shared" si="98"/>
        <v>INDIVIDUAL_FUNCTION_TRAINING_PLAN_INFO_2024_FORM_0330_2021_complications_control_5_old</v>
      </c>
      <c r="I941" s="134" t="str">
        <f t="shared" si="99"/>
        <v>削除</v>
      </c>
      <c r="J941" s="56" t="str">
        <f t="shared" si="100"/>
        <v>名称変更</v>
      </c>
      <c r="K941" s="56" t="str">
        <f>IF($F941="old", INDEX('外部インタフェース一覧(計算用)'!$B$5:$C$60, MATCH(summary!$B941, '外部インタフェース一覧(計算用)'!$C$5:$C$60, 0), 1), $B941)</f>
        <v>個別機能訓練計画情報</v>
      </c>
      <c r="L941" s="56">
        <f t="shared" si="104"/>
        <v>28</v>
      </c>
      <c r="M941" s="56" t="str">
        <f t="shared" si="101"/>
        <v>complications_control_5</v>
      </c>
      <c r="N941" s="33" t="str">
        <f t="shared" si="102"/>
        <v>健康状態・経過　合併疾患・コントロール状態（高血圧、心疾患、呼吸器疾患、糖尿病等）_5</v>
      </c>
      <c r="O941" s="33" t="str">
        <f t="shared" si="103"/>
        <v>削除</v>
      </c>
    </row>
    <row r="942" spans="1:15" ht="56.25" hidden="1">
      <c r="A942" s="56">
        <v>940</v>
      </c>
      <c r="B942" s="56" t="s">
        <v>1869</v>
      </c>
      <c r="C942" s="56">
        <v>29</v>
      </c>
      <c r="D942" s="33" t="s">
        <v>1905</v>
      </c>
      <c r="E942" s="134" t="s">
        <v>1906</v>
      </c>
      <c r="F942" s="56" t="str">
        <f>VLOOKUP($B942, '外部インタフェース一覧(計算用)'!$C:$G, 2, FALSE)</f>
        <v>old</v>
      </c>
      <c r="G942" s="56" t="str">
        <f>VLOOKUP($B942, '外部インタフェース一覧(計算用)'!$C:$G, 5, FALSE)</f>
        <v>INDIVIDUAL_FUNCTION_TRAINING_PLAN_INFO_2024_FORM_0330_2021</v>
      </c>
      <c r="H942" s="56" t="str">
        <f t="shared" si="98"/>
        <v>INDIVIDUAL_FUNCTION_TRAINING_PLAN_INFO_2024_FORM_0330_2021_complications_control_notices_old</v>
      </c>
      <c r="I942" s="134" t="str">
        <f t="shared" si="99"/>
        <v>削除</v>
      </c>
      <c r="J942" s="56" t="str">
        <f t="shared" si="100"/>
        <v>名称変更</v>
      </c>
      <c r="K942" s="56" t="str">
        <f>IF($F942="old", INDEX('外部インタフェース一覧(計算用)'!$B$5:$C$60, MATCH(summary!$B942, '外部インタフェース一覧(計算用)'!$C$5:$C$60, 0), 1), $B942)</f>
        <v>個別機能訓練計画情報</v>
      </c>
      <c r="L942" s="56">
        <f t="shared" si="104"/>
        <v>29</v>
      </c>
      <c r="M942" s="56" t="str">
        <f t="shared" si="101"/>
        <v>complications_control_notices</v>
      </c>
      <c r="N942" s="33" t="str">
        <f t="shared" si="102"/>
        <v>健康状態・経過　合併疾患・コントロール状態（高血圧、心疾患、呼吸器疾患、糖尿病等）_自由記述</v>
      </c>
      <c r="O942" s="33" t="str">
        <f t="shared" si="103"/>
        <v>削除</v>
      </c>
    </row>
    <row r="943" spans="1:15" ht="75" hidden="1">
      <c r="A943" s="56">
        <v>941</v>
      </c>
      <c r="B943" s="56" t="s">
        <v>1869</v>
      </c>
      <c r="C943" s="56">
        <v>30</v>
      </c>
      <c r="D943" s="33" t="s">
        <v>1907</v>
      </c>
      <c r="E943" s="134" t="s">
        <v>1908</v>
      </c>
      <c r="F943" s="56" t="str">
        <f>VLOOKUP($B943, '外部インタフェース一覧(計算用)'!$C:$G, 2, FALSE)</f>
        <v>old</v>
      </c>
      <c r="G943" s="56" t="str">
        <f>VLOOKUP($B943, '外部インタフェース一覧(計算用)'!$C:$G, 5, FALSE)</f>
        <v>INDIVIDUAL_FUNCTION_TRAINING_PLAN_INFO_2024_FORM_0330_2021</v>
      </c>
      <c r="H943" s="56" t="str">
        <f t="shared" si="98"/>
        <v>INDIVIDUAL_FUNCTION_TRAINING_PLAN_INFO_2024_FORM_0330_2021_implementation_status_old</v>
      </c>
      <c r="I943" s="134" t="str">
        <f t="shared" si="99"/>
        <v>Ⅰ　利用者の基本情報　健康状態・経過　機能訓練実施上の留意事項（開始前・訓練中の留意事項、運動強度・負荷量等）</v>
      </c>
      <c r="J943" s="56" t="str">
        <f t="shared" si="100"/>
        <v>名称変更</v>
      </c>
      <c r="K943" s="33" t="str">
        <f>IF($F943="old", INDEX('外部インタフェース一覧(計算用)'!$B$5:$C$60, MATCH(summary!$B943, '外部インタフェース一覧(計算用)'!$C$5:$C$60, 0), 1), $B943)</f>
        <v>個別機能訓練計画情報</v>
      </c>
      <c r="L943" s="56">
        <f t="shared" si="104"/>
        <v>30</v>
      </c>
      <c r="M943" s="33" t="str">
        <f t="shared" si="101"/>
        <v>implementation_status</v>
      </c>
      <c r="N943" s="33" t="str">
        <f t="shared" si="102"/>
        <v>健康状態・経過　機能訓練実施上の留意事項（開始前・訓練中の留意事項、運動強度・負荷量等）</v>
      </c>
      <c r="O943" s="33" t="str">
        <f t="shared" si="103"/>
        <v>Ⅰ　利用者の基本情報　健康状態・経過　機能訓練実施上の留意事項（開始前・訓練中の留意事項、運動強度・負荷量等）</v>
      </c>
    </row>
    <row r="944" spans="1:15" ht="75" hidden="1">
      <c r="A944" s="56">
        <v>942</v>
      </c>
      <c r="B944" s="56" t="s">
        <v>1869</v>
      </c>
      <c r="C944" s="56">
        <v>31</v>
      </c>
      <c r="D944" s="33" t="s">
        <v>1909</v>
      </c>
      <c r="E944" s="134" t="s">
        <v>1910</v>
      </c>
      <c r="F944" s="56" t="str">
        <f>VLOOKUP($B944, '外部インタフェース一覧(計算用)'!$C:$G, 2, FALSE)</f>
        <v>old</v>
      </c>
      <c r="G944" s="56" t="str">
        <f>VLOOKUP($B944, '外部インタフェース一覧(計算用)'!$C:$G, 5, FALSE)</f>
        <v>INDIVIDUAL_FUNCTION_TRAINING_PLAN_INFO_2024_FORM_0330_2021</v>
      </c>
      <c r="H944" s="56" t="str">
        <f t="shared" si="98"/>
        <v>INDIVIDUAL_FUNCTION_TRAINING_PLAN_INFO_2024_FORM_0330_2021_short_goal_achievement_old</v>
      </c>
      <c r="I944" s="134" t="str">
        <f t="shared" si="99"/>
        <v>Ⅱ　個別機能訓練の目標・個別機能訓練項目の設定　個別機能訓練の目標　前回作成した短期目標に対する目標達成度（達成・一部・未達）</v>
      </c>
      <c r="J944" s="56" t="str">
        <f t="shared" si="100"/>
        <v>名称変更</v>
      </c>
      <c r="K944" s="33" t="str">
        <f>IF($F944="old", INDEX('外部インタフェース一覧(計算用)'!$B$5:$C$60, MATCH(summary!$B944, '外部インタフェース一覧(計算用)'!$C$5:$C$60, 0), 1), $B944)</f>
        <v>個別機能訓練計画情報</v>
      </c>
      <c r="L944" s="56">
        <f t="shared" si="104"/>
        <v>31</v>
      </c>
      <c r="M944" s="33" t="str">
        <f t="shared" si="101"/>
        <v>short_goal_achievement</v>
      </c>
      <c r="N944" s="33" t="str">
        <f t="shared" si="102"/>
        <v>機能訓練の短期目標（今後３ヶ月）　目標達成度（今後３ヶ月間）</v>
      </c>
      <c r="O944" s="33" t="str">
        <f t="shared" si="103"/>
        <v>Ⅱ　個別機能訓練の目標・個別機能訓練項目の設定　個別機能訓練の目標　前回作成した短期目標に対する目標達成度（達成・一部・未達）</v>
      </c>
    </row>
    <row r="945" spans="1:15" ht="56.25" hidden="1">
      <c r="A945" s="56">
        <v>943</v>
      </c>
      <c r="B945" s="56" t="s">
        <v>1869</v>
      </c>
      <c r="C945" s="56">
        <v>32</v>
      </c>
      <c r="D945" s="33" t="s">
        <v>1911</v>
      </c>
      <c r="E945" s="134" t="s">
        <v>1912</v>
      </c>
      <c r="F945" s="56" t="str">
        <f>VLOOKUP($B945, '外部インタフェース一覧(計算用)'!$C:$G, 2, FALSE)</f>
        <v>old</v>
      </c>
      <c r="G945" s="56" t="str">
        <f>VLOOKUP($B945, '外部インタフェース一覧(計算用)'!$C:$G, 5, FALSE)</f>
        <v>INDIVIDUAL_FUNCTION_TRAINING_PLAN_INFO_2024_FORM_0330_2021</v>
      </c>
      <c r="H945" s="56" t="str">
        <f t="shared" si="98"/>
        <v>INDIVIDUAL_FUNCTION_TRAINING_PLAN_INFO_2024_FORM_0330_2021_short_goal_functional_training_mind_and_body_function_1_old</v>
      </c>
      <c r="I945" s="134" t="str">
        <f t="shared" si="99"/>
        <v>削除</v>
      </c>
      <c r="J945" s="56" t="str">
        <f t="shared" si="100"/>
        <v>名称変更</v>
      </c>
      <c r="K945" s="56" t="str">
        <f>IF($F945="old", INDEX('外部インタフェース一覧(計算用)'!$B$5:$C$60, MATCH(summary!$B945, '外部インタフェース一覧(計算用)'!$C$5:$C$60, 0), 1), $B945)</f>
        <v>個別機能訓練計画情報</v>
      </c>
      <c r="L945" s="56">
        <f t="shared" si="104"/>
        <v>32</v>
      </c>
      <c r="M945" s="56" t="str">
        <f t="shared" si="101"/>
        <v>short_goal_functional_training_mind_and_body_function_1</v>
      </c>
      <c r="N945" s="33" t="str">
        <f t="shared" si="102"/>
        <v>機能訓練の短期目標（今後３ヶ月）　機能訓練の短期目標（今後３ヶ月間）_機能_1</v>
      </c>
      <c r="O945" s="33" t="str">
        <f t="shared" si="103"/>
        <v>削除</v>
      </c>
    </row>
    <row r="946" spans="1:15" ht="56.25" hidden="1">
      <c r="A946" s="56">
        <v>944</v>
      </c>
      <c r="B946" s="56" t="s">
        <v>1869</v>
      </c>
      <c r="C946" s="56">
        <v>33</v>
      </c>
      <c r="D946" s="33" t="s">
        <v>1913</v>
      </c>
      <c r="E946" s="134" t="s">
        <v>1914</v>
      </c>
      <c r="F946" s="56" t="str">
        <f>VLOOKUP($B946, '外部インタフェース一覧(計算用)'!$C:$G, 2, FALSE)</f>
        <v>old</v>
      </c>
      <c r="G946" s="56" t="str">
        <f>VLOOKUP($B946, '外部インタフェース一覧(計算用)'!$C:$G, 5, FALSE)</f>
        <v>INDIVIDUAL_FUNCTION_TRAINING_PLAN_INFO_2024_FORM_0330_2021</v>
      </c>
      <c r="H946" s="56" t="str">
        <f t="shared" si="98"/>
        <v>INDIVIDUAL_FUNCTION_TRAINING_PLAN_INFO_2024_FORM_0330_2021_short_goal_functional_training_mind_and_body_function_2_old</v>
      </c>
      <c r="I946" s="134" t="str">
        <f t="shared" si="99"/>
        <v>削除</v>
      </c>
      <c r="J946" s="56" t="str">
        <f t="shared" si="100"/>
        <v>名称変更</v>
      </c>
      <c r="K946" s="56" t="str">
        <f>IF($F946="old", INDEX('外部インタフェース一覧(計算用)'!$B$5:$C$60, MATCH(summary!$B946, '外部インタフェース一覧(計算用)'!$C$5:$C$60, 0), 1), $B946)</f>
        <v>個別機能訓練計画情報</v>
      </c>
      <c r="L946" s="56">
        <f t="shared" si="104"/>
        <v>33</v>
      </c>
      <c r="M946" s="56" t="str">
        <f t="shared" si="101"/>
        <v>short_goal_functional_training_mind_and_body_function_2</v>
      </c>
      <c r="N946" s="33" t="str">
        <f t="shared" si="102"/>
        <v>機能訓練の短期目標（今後３ヶ月）　機能訓練の短期目標（今後３ヶ月間）_機能_2</v>
      </c>
      <c r="O946" s="33" t="str">
        <f t="shared" si="103"/>
        <v>削除</v>
      </c>
    </row>
    <row r="947" spans="1:15" ht="56.25" hidden="1">
      <c r="A947" s="56">
        <v>945</v>
      </c>
      <c r="B947" s="56" t="s">
        <v>1869</v>
      </c>
      <c r="C947" s="56">
        <v>34</v>
      </c>
      <c r="D947" s="33" t="s">
        <v>1915</v>
      </c>
      <c r="E947" s="134" t="s">
        <v>1916</v>
      </c>
      <c r="F947" s="56" t="str">
        <f>VLOOKUP($B947, '外部インタフェース一覧(計算用)'!$C:$G, 2, FALSE)</f>
        <v>old</v>
      </c>
      <c r="G947" s="56" t="str">
        <f>VLOOKUP($B947, '外部インタフェース一覧(計算用)'!$C:$G, 5, FALSE)</f>
        <v>INDIVIDUAL_FUNCTION_TRAINING_PLAN_INFO_2024_FORM_0330_2021</v>
      </c>
      <c r="H947" s="56" t="str">
        <f t="shared" si="98"/>
        <v>INDIVIDUAL_FUNCTION_TRAINING_PLAN_INFO_2024_FORM_0330_2021_short_goal_functional_training_mind_and_body_function_3_old</v>
      </c>
      <c r="I947" s="134" t="str">
        <f t="shared" si="99"/>
        <v>削除</v>
      </c>
      <c r="J947" s="56" t="str">
        <f t="shared" si="100"/>
        <v>名称変更</v>
      </c>
      <c r="K947" s="56" t="str">
        <f>IF($F947="old", INDEX('外部インタフェース一覧(計算用)'!$B$5:$C$60, MATCH(summary!$B947, '外部インタフェース一覧(計算用)'!$C$5:$C$60, 0), 1), $B947)</f>
        <v>個別機能訓練計画情報</v>
      </c>
      <c r="L947" s="56">
        <f t="shared" si="104"/>
        <v>34</v>
      </c>
      <c r="M947" s="56" t="str">
        <f t="shared" si="101"/>
        <v>short_goal_functional_training_mind_and_body_function_3</v>
      </c>
      <c r="N947" s="33" t="str">
        <f t="shared" si="102"/>
        <v>機能訓練の短期目標（今後３ヶ月）　機能訓練の短期目標（今後３ヶ月間）_機能_3</v>
      </c>
      <c r="O947" s="33" t="str">
        <f t="shared" si="103"/>
        <v>削除</v>
      </c>
    </row>
    <row r="948" spans="1:15" ht="56.25" hidden="1">
      <c r="A948" s="56">
        <v>946</v>
      </c>
      <c r="B948" s="56" t="s">
        <v>1869</v>
      </c>
      <c r="C948" s="56">
        <v>35</v>
      </c>
      <c r="D948" s="33" t="s">
        <v>1917</v>
      </c>
      <c r="E948" s="134" t="s">
        <v>1918</v>
      </c>
      <c r="F948" s="56" t="str">
        <f>VLOOKUP($B948, '外部インタフェース一覧(計算用)'!$C:$G, 2, FALSE)</f>
        <v>old</v>
      </c>
      <c r="G948" s="56" t="str">
        <f>VLOOKUP($B948, '外部インタフェース一覧(計算用)'!$C:$G, 5, FALSE)</f>
        <v>INDIVIDUAL_FUNCTION_TRAINING_PLAN_INFO_2024_FORM_0330_2021</v>
      </c>
      <c r="H948" s="56" t="str">
        <f t="shared" si="98"/>
        <v>INDIVIDUAL_FUNCTION_TRAINING_PLAN_INFO_2024_FORM_0330_2021_short_goal_functional_training_activity_join_1_old</v>
      </c>
      <c r="I948" s="134" t="str">
        <f t="shared" si="99"/>
        <v>削除</v>
      </c>
      <c r="J948" s="56" t="str">
        <f t="shared" si="100"/>
        <v>名称変更</v>
      </c>
      <c r="K948" s="56" t="str">
        <f>IF($F948="old", INDEX('外部インタフェース一覧(計算用)'!$B$5:$C$60, MATCH(summary!$B948, '外部インタフェース一覧(計算用)'!$C$5:$C$60, 0), 1), $B948)</f>
        <v>個別機能訓練計画情報</v>
      </c>
      <c r="L948" s="56">
        <f t="shared" si="104"/>
        <v>35</v>
      </c>
      <c r="M948" s="56" t="str">
        <f t="shared" si="101"/>
        <v>short_goal_functional_training_activity_join_1</v>
      </c>
      <c r="N948" s="33" t="str">
        <f t="shared" si="102"/>
        <v>機能訓練の短期目標（今後３ヶ月）　機能訓練の短期目標（今後３ヶ月間）_活動_1</v>
      </c>
      <c r="O948" s="33" t="str">
        <f t="shared" si="103"/>
        <v>削除</v>
      </c>
    </row>
    <row r="949" spans="1:15" ht="56.25" hidden="1">
      <c r="A949" s="56">
        <v>947</v>
      </c>
      <c r="B949" s="56" t="s">
        <v>1869</v>
      </c>
      <c r="C949" s="56">
        <v>36</v>
      </c>
      <c r="D949" s="33" t="s">
        <v>1919</v>
      </c>
      <c r="E949" s="134" t="s">
        <v>1920</v>
      </c>
      <c r="F949" s="56" t="str">
        <f>VLOOKUP($B949, '外部インタフェース一覧(計算用)'!$C:$G, 2, FALSE)</f>
        <v>old</v>
      </c>
      <c r="G949" s="56" t="str">
        <f>VLOOKUP($B949, '外部インタフェース一覧(計算用)'!$C:$G, 5, FALSE)</f>
        <v>INDIVIDUAL_FUNCTION_TRAINING_PLAN_INFO_2024_FORM_0330_2021</v>
      </c>
      <c r="H949" s="56" t="str">
        <f t="shared" si="98"/>
        <v>INDIVIDUAL_FUNCTION_TRAINING_PLAN_INFO_2024_FORM_0330_2021_short_goal_functional_training_activity_join_2_old</v>
      </c>
      <c r="I949" s="134" t="str">
        <f t="shared" si="99"/>
        <v>削除</v>
      </c>
      <c r="J949" s="56" t="str">
        <f t="shared" si="100"/>
        <v>名称変更</v>
      </c>
      <c r="K949" s="56" t="str">
        <f>IF($F949="old", INDEX('外部インタフェース一覧(計算用)'!$B$5:$C$60, MATCH(summary!$B949, '外部インタフェース一覧(計算用)'!$C$5:$C$60, 0), 1), $B949)</f>
        <v>個別機能訓練計画情報</v>
      </c>
      <c r="L949" s="56">
        <f t="shared" si="104"/>
        <v>36</v>
      </c>
      <c r="M949" s="56" t="str">
        <f t="shared" si="101"/>
        <v>short_goal_functional_training_activity_join_2</v>
      </c>
      <c r="N949" s="33" t="str">
        <f t="shared" si="102"/>
        <v>機能訓練の短期目標（今後３ヶ月）　機能訓練の短期目標（今後３ヶ月間）_活動_2</v>
      </c>
      <c r="O949" s="33" t="str">
        <f t="shared" si="103"/>
        <v>削除</v>
      </c>
    </row>
    <row r="950" spans="1:15" ht="56.25" hidden="1">
      <c r="A950" s="56">
        <v>948</v>
      </c>
      <c r="B950" s="56" t="s">
        <v>1869</v>
      </c>
      <c r="C950" s="56">
        <v>37</v>
      </c>
      <c r="D950" s="33" t="s">
        <v>1921</v>
      </c>
      <c r="E950" s="134" t="s">
        <v>1922</v>
      </c>
      <c r="F950" s="56" t="str">
        <f>VLOOKUP($B950, '外部インタフェース一覧(計算用)'!$C:$G, 2, FALSE)</f>
        <v>old</v>
      </c>
      <c r="G950" s="56" t="str">
        <f>VLOOKUP($B950, '外部インタフェース一覧(計算用)'!$C:$G, 5, FALSE)</f>
        <v>INDIVIDUAL_FUNCTION_TRAINING_PLAN_INFO_2024_FORM_0330_2021</v>
      </c>
      <c r="H950" s="56" t="str">
        <f t="shared" si="98"/>
        <v>INDIVIDUAL_FUNCTION_TRAINING_PLAN_INFO_2024_FORM_0330_2021_short_goal_functional_training_activity_join_3_old</v>
      </c>
      <c r="I950" s="134" t="str">
        <f t="shared" si="99"/>
        <v>削除</v>
      </c>
      <c r="J950" s="56" t="str">
        <f t="shared" si="100"/>
        <v>名称変更</v>
      </c>
      <c r="K950" s="56" t="str">
        <f>IF($F950="old", INDEX('外部インタフェース一覧(計算用)'!$B$5:$C$60, MATCH(summary!$B950, '外部インタフェース一覧(計算用)'!$C$5:$C$60, 0), 1), $B950)</f>
        <v>個別機能訓練計画情報</v>
      </c>
      <c r="L950" s="56">
        <f t="shared" si="104"/>
        <v>37</v>
      </c>
      <c r="M950" s="56" t="str">
        <f t="shared" si="101"/>
        <v>short_goal_functional_training_activity_join_3</v>
      </c>
      <c r="N950" s="33" t="str">
        <f t="shared" si="102"/>
        <v>機能訓練の短期目標（今後３ヶ月）　機能訓練の短期目標（今後３ヶ月間）_活動_3</v>
      </c>
      <c r="O950" s="33" t="str">
        <f t="shared" si="103"/>
        <v>削除</v>
      </c>
    </row>
    <row r="951" spans="1:15" ht="56.25" hidden="1">
      <c r="A951" s="56">
        <v>949</v>
      </c>
      <c r="B951" s="56" t="s">
        <v>1869</v>
      </c>
      <c r="C951" s="56">
        <v>38</v>
      </c>
      <c r="D951" s="33" t="s">
        <v>1923</v>
      </c>
      <c r="E951" s="134" t="s">
        <v>1924</v>
      </c>
      <c r="F951" s="56" t="str">
        <f>VLOOKUP($B951, '外部インタフェース一覧(計算用)'!$C:$G, 2, FALSE)</f>
        <v>old</v>
      </c>
      <c r="G951" s="56" t="str">
        <f>VLOOKUP($B951, '外部インタフェース一覧(計算用)'!$C:$G, 5, FALSE)</f>
        <v>INDIVIDUAL_FUNCTION_TRAINING_PLAN_INFO_2024_FORM_0330_2021</v>
      </c>
      <c r="H951" s="56" t="str">
        <f t="shared" si="98"/>
        <v>INDIVIDUAL_FUNCTION_TRAINING_PLAN_INFO_2024_FORM_0330_2021_short_goal_functional_training_activity_join_4_old</v>
      </c>
      <c r="I951" s="134" t="str">
        <f t="shared" si="99"/>
        <v>削除</v>
      </c>
      <c r="J951" s="56" t="str">
        <f t="shared" si="100"/>
        <v>名称変更</v>
      </c>
      <c r="K951" s="56" t="str">
        <f>IF($F951="old", INDEX('外部インタフェース一覧(計算用)'!$B$5:$C$60, MATCH(summary!$B951, '外部インタフェース一覧(計算用)'!$C$5:$C$60, 0), 1), $B951)</f>
        <v>個別機能訓練計画情報</v>
      </c>
      <c r="L951" s="56">
        <f t="shared" si="104"/>
        <v>38</v>
      </c>
      <c r="M951" s="56" t="str">
        <f t="shared" si="101"/>
        <v>short_goal_functional_training_activity_join_4</v>
      </c>
      <c r="N951" s="33" t="str">
        <f t="shared" si="102"/>
        <v>機能訓練の短期目標（今後３ヶ月）　機能訓練の短期目標（今後３ヶ月間）_参加_1</v>
      </c>
      <c r="O951" s="33" t="str">
        <f t="shared" si="103"/>
        <v>削除</v>
      </c>
    </row>
    <row r="952" spans="1:15" ht="56.25" hidden="1">
      <c r="A952" s="56">
        <v>950</v>
      </c>
      <c r="B952" s="56" t="s">
        <v>1869</v>
      </c>
      <c r="C952" s="56">
        <v>39</v>
      </c>
      <c r="D952" s="33" t="s">
        <v>1925</v>
      </c>
      <c r="E952" s="134" t="s">
        <v>1926</v>
      </c>
      <c r="F952" s="56" t="str">
        <f>VLOOKUP($B952, '外部インタフェース一覧(計算用)'!$C:$G, 2, FALSE)</f>
        <v>old</v>
      </c>
      <c r="G952" s="56" t="str">
        <f>VLOOKUP($B952, '外部インタフェース一覧(計算用)'!$C:$G, 5, FALSE)</f>
        <v>INDIVIDUAL_FUNCTION_TRAINING_PLAN_INFO_2024_FORM_0330_2021</v>
      </c>
      <c r="H952" s="56" t="str">
        <f t="shared" si="98"/>
        <v>INDIVIDUAL_FUNCTION_TRAINING_PLAN_INFO_2024_FORM_0330_2021_short_goal_functional_training_activity_join_5_old</v>
      </c>
      <c r="I952" s="134" t="str">
        <f t="shared" si="99"/>
        <v>削除</v>
      </c>
      <c r="J952" s="56" t="str">
        <f t="shared" si="100"/>
        <v>名称変更</v>
      </c>
      <c r="K952" s="56" t="str">
        <f>IF($F952="old", INDEX('外部インタフェース一覧(計算用)'!$B$5:$C$60, MATCH(summary!$B952, '外部インタフェース一覧(計算用)'!$C$5:$C$60, 0), 1), $B952)</f>
        <v>個別機能訓練計画情報</v>
      </c>
      <c r="L952" s="56">
        <f t="shared" si="104"/>
        <v>39</v>
      </c>
      <c r="M952" s="56" t="str">
        <f t="shared" si="101"/>
        <v>short_goal_functional_training_activity_join_5</v>
      </c>
      <c r="N952" s="33" t="str">
        <f t="shared" si="102"/>
        <v>機能訓練の短期目標（今後３ヶ月）　機能訓練の短期目標（今後３ヶ月間）_参加_2</v>
      </c>
      <c r="O952" s="33" t="str">
        <f t="shared" si="103"/>
        <v>削除</v>
      </c>
    </row>
    <row r="953" spans="1:15" ht="56.25" hidden="1">
      <c r="A953" s="56">
        <v>951</v>
      </c>
      <c r="B953" s="56" t="s">
        <v>1869</v>
      </c>
      <c r="C953" s="56">
        <v>40</v>
      </c>
      <c r="D953" s="33" t="s">
        <v>1927</v>
      </c>
      <c r="E953" s="134" t="s">
        <v>1928</v>
      </c>
      <c r="F953" s="56" t="str">
        <f>VLOOKUP($B953, '外部インタフェース一覧(計算用)'!$C:$G, 2, FALSE)</f>
        <v>old</v>
      </c>
      <c r="G953" s="56" t="str">
        <f>VLOOKUP($B953, '外部インタフェース一覧(計算用)'!$C:$G, 5, FALSE)</f>
        <v>INDIVIDUAL_FUNCTION_TRAINING_PLAN_INFO_2024_FORM_0330_2021</v>
      </c>
      <c r="H953" s="56" t="str">
        <f t="shared" si="98"/>
        <v>INDIVIDUAL_FUNCTION_TRAINING_PLAN_INFO_2024_FORM_0330_2021_short_goal_functional_training_activity_join_6_old</v>
      </c>
      <c r="I953" s="134" t="str">
        <f t="shared" si="99"/>
        <v>削除</v>
      </c>
      <c r="J953" s="56" t="str">
        <f t="shared" si="100"/>
        <v>名称変更</v>
      </c>
      <c r="K953" s="56" t="str">
        <f>IF($F953="old", INDEX('外部インタフェース一覧(計算用)'!$B$5:$C$60, MATCH(summary!$B953, '外部インタフェース一覧(計算用)'!$C$5:$C$60, 0), 1), $B953)</f>
        <v>個別機能訓練計画情報</v>
      </c>
      <c r="L953" s="56">
        <f t="shared" si="104"/>
        <v>40</v>
      </c>
      <c r="M953" s="56" t="str">
        <f t="shared" si="101"/>
        <v>short_goal_functional_training_activity_join_6</v>
      </c>
      <c r="N953" s="33" t="str">
        <f t="shared" si="102"/>
        <v>機能訓練の短期目標（今後３ヶ月）　機能訓練の短期目標（今後３ヶ月間）_参加_3</v>
      </c>
      <c r="O953" s="33" t="str">
        <f t="shared" si="103"/>
        <v>削除</v>
      </c>
    </row>
    <row r="954" spans="1:15" ht="75" hidden="1">
      <c r="A954" s="56">
        <v>952</v>
      </c>
      <c r="B954" s="56" t="s">
        <v>1869</v>
      </c>
      <c r="C954" s="56">
        <v>41</v>
      </c>
      <c r="D954" s="33" t="s">
        <v>1929</v>
      </c>
      <c r="E954" s="134" t="s">
        <v>1930</v>
      </c>
      <c r="F954" s="56" t="str">
        <f>VLOOKUP($B954, '外部インタフェース一覧(計算用)'!$C:$G, 2, FALSE)</f>
        <v>old</v>
      </c>
      <c r="G954" s="56" t="str">
        <f>VLOOKUP($B954, '外部インタフェース一覧(計算用)'!$C:$G, 5, FALSE)</f>
        <v>INDIVIDUAL_FUNCTION_TRAINING_PLAN_INFO_2024_FORM_0330_2021</v>
      </c>
      <c r="H954" s="56" t="str">
        <f t="shared" si="98"/>
        <v>INDIVIDUAL_FUNCTION_TRAINING_PLAN_INFO_2024_FORM_0330_2021_long_goal_achievement_old</v>
      </c>
      <c r="I954" s="134" t="str">
        <f t="shared" si="99"/>
        <v>Ⅱ　個別機能訓練の目標・個別機能訓練項目の設定　個別機能訓練の目標　前回作成した長期目標に対する目標達成度（達成・一部・未達）</v>
      </c>
      <c r="J954" s="56" t="str">
        <f t="shared" si="100"/>
        <v>名称変更</v>
      </c>
      <c r="K954" s="33" t="str">
        <f>IF($F954="old", INDEX('外部インタフェース一覧(計算用)'!$B$5:$C$60, MATCH(summary!$B954, '外部インタフェース一覧(計算用)'!$C$5:$C$60, 0), 1), $B954)</f>
        <v>個別機能訓練計画情報</v>
      </c>
      <c r="L954" s="56">
        <f t="shared" si="104"/>
        <v>41</v>
      </c>
      <c r="M954" s="33" t="str">
        <f t="shared" si="101"/>
        <v>long_goal_achievement</v>
      </c>
      <c r="N954" s="33" t="str">
        <f t="shared" si="102"/>
        <v>機能訓練の長期目標　目標達成度（長期）</v>
      </c>
      <c r="O954" s="33" t="str">
        <f t="shared" si="103"/>
        <v>Ⅱ　個別機能訓練の目標・個別機能訓練項目の設定　個別機能訓練の目標　前回作成した長期目標に対する目標達成度（達成・一部・未達）</v>
      </c>
    </row>
    <row r="955" spans="1:15" ht="56.25" hidden="1">
      <c r="A955" s="56">
        <v>953</v>
      </c>
      <c r="B955" s="56" t="s">
        <v>1869</v>
      </c>
      <c r="C955" s="56">
        <v>42</v>
      </c>
      <c r="D955" s="33" t="s">
        <v>1931</v>
      </c>
      <c r="E955" s="134" t="s">
        <v>1932</v>
      </c>
      <c r="F955" s="56" t="str">
        <f>VLOOKUP($B955, '外部インタフェース一覧(計算用)'!$C:$G, 2, FALSE)</f>
        <v>old</v>
      </c>
      <c r="G955" s="56" t="str">
        <f>VLOOKUP($B955, '外部インタフェース一覧(計算用)'!$C:$G, 5, FALSE)</f>
        <v>INDIVIDUAL_FUNCTION_TRAINING_PLAN_INFO_2024_FORM_0330_2021</v>
      </c>
      <c r="H955" s="56" t="str">
        <f t="shared" si="98"/>
        <v>INDIVIDUAL_FUNCTION_TRAINING_PLAN_INFO_2024_FORM_0330_2021_long_goal_functional_training_mind_and_body_function_1_old</v>
      </c>
      <c r="I955" s="134" t="str">
        <f t="shared" si="99"/>
        <v>削除</v>
      </c>
      <c r="J955" s="56" t="str">
        <f t="shared" si="100"/>
        <v>名称変更</v>
      </c>
      <c r="K955" s="56" t="str">
        <f>IF($F955="old", INDEX('外部インタフェース一覧(計算用)'!$B$5:$C$60, MATCH(summary!$B955, '外部インタフェース一覧(計算用)'!$C$5:$C$60, 0), 1), $B955)</f>
        <v>個別機能訓練計画情報</v>
      </c>
      <c r="L955" s="56">
        <f t="shared" si="104"/>
        <v>42</v>
      </c>
      <c r="M955" s="56" t="str">
        <f t="shared" si="101"/>
        <v>long_goal_functional_training_mind_and_body_function_1</v>
      </c>
      <c r="N955" s="33" t="str">
        <f t="shared" si="102"/>
        <v>機能訓練の長期目標　機能訓練の目標_（長期）_機能_1</v>
      </c>
      <c r="O955" s="33" t="str">
        <f t="shared" si="103"/>
        <v>削除</v>
      </c>
    </row>
    <row r="956" spans="1:15" ht="56.25" hidden="1">
      <c r="A956" s="56">
        <v>954</v>
      </c>
      <c r="B956" s="56" t="s">
        <v>1869</v>
      </c>
      <c r="C956" s="56">
        <v>43</v>
      </c>
      <c r="D956" s="33" t="s">
        <v>1933</v>
      </c>
      <c r="E956" s="134" t="s">
        <v>1934</v>
      </c>
      <c r="F956" s="56" t="str">
        <f>VLOOKUP($B956, '外部インタフェース一覧(計算用)'!$C:$G, 2, FALSE)</f>
        <v>old</v>
      </c>
      <c r="G956" s="56" t="str">
        <f>VLOOKUP($B956, '外部インタフェース一覧(計算用)'!$C:$G, 5, FALSE)</f>
        <v>INDIVIDUAL_FUNCTION_TRAINING_PLAN_INFO_2024_FORM_0330_2021</v>
      </c>
      <c r="H956" s="56" t="str">
        <f t="shared" si="98"/>
        <v>INDIVIDUAL_FUNCTION_TRAINING_PLAN_INFO_2024_FORM_0330_2021_long_goal_functional_training_mind_and_body_function_2_old</v>
      </c>
      <c r="I956" s="134" t="str">
        <f t="shared" si="99"/>
        <v>削除</v>
      </c>
      <c r="J956" s="56" t="str">
        <f t="shared" si="100"/>
        <v>名称変更</v>
      </c>
      <c r="K956" s="56" t="str">
        <f>IF($F956="old", INDEX('外部インタフェース一覧(計算用)'!$B$5:$C$60, MATCH(summary!$B956, '外部インタフェース一覧(計算用)'!$C$5:$C$60, 0), 1), $B956)</f>
        <v>個別機能訓練計画情報</v>
      </c>
      <c r="L956" s="56">
        <f t="shared" si="104"/>
        <v>43</v>
      </c>
      <c r="M956" s="56" t="str">
        <f t="shared" si="101"/>
        <v>long_goal_functional_training_mind_and_body_function_2</v>
      </c>
      <c r="N956" s="33" t="str">
        <f t="shared" si="102"/>
        <v>機能訓練の長期目標　機能訓練の目標_（長期）_機能_2</v>
      </c>
      <c r="O956" s="33" t="str">
        <f t="shared" si="103"/>
        <v>削除</v>
      </c>
    </row>
    <row r="957" spans="1:15" ht="56.25" hidden="1">
      <c r="A957" s="56">
        <v>955</v>
      </c>
      <c r="B957" s="56" t="s">
        <v>1869</v>
      </c>
      <c r="C957" s="56">
        <v>44</v>
      </c>
      <c r="D957" s="33" t="s">
        <v>1935</v>
      </c>
      <c r="E957" s="134" t="s">
        <v>1936</v>
      </c>
      <c r="F957" s="56" t="str">
        <f>VLOOKUP($B957, '外部インタフェース一覧(計算用)'!$C:$G, 2, FALSE)</f>
        <v>old</v>
      </c>
      <c r="G957" s="56" t="str">
        <f>VLOOKUP($B957, '外部インタフェース一覧(計算用)'!$C:$G, 5, FALSE)</f>
        <v>INDIVIDUAL_FUNCTION_TRAINING_PLAN_INFO_2024_FORM_0330_2021</v>
      </c>
      <c r="H957" s="56" t="str">
        <f t="shared" si="98"/>
        <v>INDIVIDUAL_FUNCTION_TRAINING_PLAN_INFO_2024_FORM_0330_2021_long_goal_functional_training_mind_and_body_function_3_old</v>
      </c>
      <c r="I957" s="134" t="str">
        <f t="shared" si="99"/>
        <v>削除</v>
      </c>
      <c r="J957" s="56" t="str">
        <f t="shared" si="100"/>
        <v>名称変更</v>
      </c>
      <c r="K957" s="56" t="str">
        <f>IF($F957="old", INDEX('外部インタフェース一覧(計算用)'!$B$5:$C$60, MATCH(summary!$B957, '外部インタフェース一覧(計算用)'!$C$5:$C$60, 0), 1), $B957)</f>
        <v>個別機能訓練計画情報</v>
      </c>
      <c r="L957" s="56">
        <f t="shared" si="104"/>
        <v>44</v>
      </c>
      <c r="M957" s="56" t="str">
        <f t="shared" si="101"/>
        <v>long_goal_functional_training_mind_and_body_function_3</v>
      </c>
      <c r="N957" s="33" t="str">
        <f t="shared" si="102"/>
        <v>機能訓練の長期目標　機能訓練の目標_（長期）_機能_3</v>
      </c>
      <c r="O957" s="33" t="str">
        <f t="shared" si="103"/>
        <v>削除</v>
      </c>
    </row>
    <row r="958" spans="1:15" ht="56.25" hidden="1">
      <c r="A958" s="56">
        <v>956</v>
      </c>
      <c r="B958" s="56" t="s">
        <v>1869</v>
      </c>
      <c r="C958" s="56">
        <v>45</v>
      </c>
      <c r="D958" s="33" t="s">
        <v>1937</v>
      </c>
      <c r="E958" s="134" t="s">
        <v>1938</v>
      </c>
      <c r="F958" s="56" t="str">
        <f>VLOOKUP($B958, '外部インタフェース一覧(計算用)'!$C:$G, 2, FALSE)</f>
        <v>old</v>
      </c>
      <c r="G958" s="56" t="str">
        <f>VLOOKUP($B958, '外部インタフェース一覧(計算用)'!$C:$G, 5, FALSE)</f>
        <v>INDIVIDUAL_FUNCTION_TRAINING_PLAN_INFO_2024_FORM_0330_2021</v>
      </c>
      <c r="H958" s="56" t="str">
        <f t="shared" si="98"/>
        <v>INDIVIDUAL_FUNCTION_TRAINING_PLAN_INFO_2024_FORM_0330_2021_long_goal_functional_training_activity_join_1_old</v>
      </c>
      <c r="I958" s="134" t="str">
        <f t="shared" si="99"/>
        <v>削除</v>
      </c>
      <c r="J958" s="56" t="str">
        <f t="shared" si="100"/>
        <v>名称変更</v>
      </c>
      <c r="K958" s="56" t="str">
        <f>IF($F958="old", INDEX('外部インタフェース一覧(計算用)'!$B$5:$C$60, MATCH(summary!$B958, '外部インタフェース一覧(計算用)'!$C$5:$C$60, 0), 1), $B958)</f>
        <v>個別機能訓練計画情報</v>
      </c>
      <c r="L958" s="56">
        <f t="shared" si="104"/>
        <v>45</v>
      </c>
      <c r="M958" s="56" t="str">
        <f t="shared" si="101"/>
        <v>long_goal_functional_training_activity_join_1</v>
      </c>
      <c r="N958" s="33" t="str">
        <f t="shared" si="102"/>
        <v>機能訓練の長期目標　機能訓練の目標（長期）_活動_1</v>
      </c>
      <c r="O958" s="33" t="str">
        <f t="shared" si="103"/>
        <v>削除</v>
      </c>
    </row>
    <row r="959" spans="1:15" ht="56.25" hidden="1">
      <c r="A959" s="56">
        <v>957</v>
      </c>
      <c r="B959" s="56" t="s">
        <v>1869</v>
      </c>
      <c r="C959" s="56">
        <v>46</v>
      </c>
      <c r="D959" s="33" t="s">
        <v>1939</v>
      </c>
      <c r="E959" s="134" t="s">
        <v>1940</v>
      </c>
      <c r="F959" s="56" t="str">
        <f>VLOOKUP($B959, '外部インタフェース一覧(計算用)'!$C:$G, 2, FALSE)</f>
        <v>old</v>
      </c>
      <c r="G959" s="56" t="str">
        <f>VLOOKUP($B959, '外部インタフェース一覧(計算用)'!$C:$G, 5, FALSE)</f>
        <v>INDIVIDUAL_FUNCTION_TRAINING_PLAN_INFO_2024_FORM_0330_2021</v>
      </c>
      <c r="H959" s="56" t="str">
        <f t="shared" si="98"/>
        <v>INDIVIDUAL_FUNCTION_TRAINING_PLAN_INFO_2024_FORM_0330_2021_long_goal_functional_training_activity_join_2_old</v>
      </c>
      <c r="I959" s="134" t="str">
        <f t="shared" si="99"/>
        <v>削除</v>
      </c>
      <c r="J959" s="56" t="str">
        <f t="shared" si="100"/>
        <v>名称変更</v>
      </c>
      <c r="K959" s="56" t="str">
        <f>IF($F959="old", INDEX('外部インタフェース一覧(計算用)'!$B$5:$C$60, MATCH(summary!$B959, '外部インタフェース一覧(計算用)'!$C$5:$C$60, 0), 1), $B959)</f>
        <v>個別機能訓練計画情報</v>
      </c>
      <c r="L959" s="56">
        <f t="shared" si="104"/>
        <v>46</v>
      </c>
      <c r="M959" s="56" t="str">
        <f t="shared" si="101"/>
        <v>long_goal_functional_training_activity_join_2</v>
      </c>
      <c r="N959" s="33" t="str">
        <f t="shared" si="102"/>
        <v>機能訓練の長期目標　機能訓練の目標（長期）_活動_2</v>
      </c>
      <c r="O959" s="33" t="str">
        <f t="shared" si="103"/>
        <v>削除</v>
      </c>
    </row>
    <row r="960" spans="1:15" ht="56.25" hidden="1">
      <c r="A960" s="56">
        <v>958</v>
      </c>
      <c r="B960" s="56" t="s">
        <v>1869</v>
      </c>
      <c r="C960" s="56">
        <v>47</v>
      </c>
      <c r="D960" s="33" t="s">
        <v>1941</v>
      </c>
      <c r="E960" s="134" t="s">
        <v>1942</v>
      </c>
      <c r="F960" s="56" t="str">
        <f>VLOOKUP($B960, '外部インタフェース一覧(計算用)'!$C:$G, 2, FALSE)</f>
        <v>old</v>
      </c>
      <c r="G960" s="56" t="str">
        <f>VLOOKUP($B960, '外部インタフェース一覧(計算用)'!$C:$G, 5, FALSE)</f>
        <v>INDIVIDUAL_FUNCTION_TRAINING_PLAN_INFO_2024_FORM_0330_2021</v>
      </c>
      <c r="H960" s="56" t="str">
        <f t="shared" si="98"/>
        <v>INDIVIDUAL_FUNCTION_TRAINING_PLAN_INFO_2024_FORM_0330_2021_long_goal_functional_training_activity_join_3_old</v>
      </c>
      <c r="I960" s="134" t="str">
        <f t="shared" si="99"/>
        <v>削除</v>
      </c>
      <c r="J960" s="56" t="str">
        <f t="shared" si="100"/>
        <v>名称変更</v>
      </c>
      <c r="K960" s="56" t="str">
        <f>IF($F960="old", INDEX('外部インタフェース一覧(計算用)'!$B$5:$C$60, MATCH(summary!$B960, '外部インタフェース一覧(計算用)'!$C$5:$C$60, 0), 1), $B960)</f>
        <v>個別機能訓練計画情報</v>
      </c>
      <c r="L960" s="56">
        <f t="shared" si="104"/>
        <v>47</v>
      </c>
      <c r="M960" s="56" t="str">
        <f t="shared" si="101"/>
        <v>long_goal_functional_training_activity_join_3</v>
      </c>
      <c r="N960" s="33" t="str">
        <f t="shared" si="102"/>
        <v>機能訓練の長期目標　機能訓練の目標（長期）_活動_3</v>
      </c>
      <c r="O960" s="33" t="str">
        <f t="shared" si="103"/>
        <v>削除</v>
      </c>
    </row>
    <row r="961" spans="1:15" ht="56.25" hidden="1">
      <c r="A961" s="56">
        <v>959</v>
      </c>
      <c r="B961" s="56" t="s">
        <v>1869</v>
      </c>
      <c r="C961" s="56">
        <v>48</v>
      </c>
      <c r="D961" s="33" t="s">
        <v>1943</v>
      </c>
      <c r="E961" s="134" t="s">
        <v>1944</v>
      </c>
      <c r="F961" s="56" t="str">
        <f>VLOOKUP($B961, '外部インタフェース一覧(計算用)'!$C:$G, 2, FALSE)</f>
        <v>old</v>
      </c>
      <c r="G961" s="56" t="str">
        <f>VLOOKUP($B961, '外部インタフェース一覧(計算用)'!$C:$G, 5, FALSE)</f>
        <v>INDIVIDUAL_FUNCTION_TRAINING_PLAN_INFO_2024_FORM_0330_2021</v>
      </c>
      <c r="H961" s="56" t="str">
        <f t="shared" si="98"/>
        <v>INDIVIDUAL_FUNCTION_TRAINING_PLAN_INFO_2024_FORM_0330_2021_long_goal_functional_training_activity_join_4_old</v>
      </c>
      <c r="I961" s="134" t="str">
        <f t="shared" si="99"/>
        <v>削除</v>
      </c>
      <c r="J961" s="56" t="str">
        <f t="shared" si="100"/>
        <v>名称変更</v>
      </c>
      <c r="K961" s="56" t="str">
        <f>IF($F961="old", INDEX('外部インタフェース一覧(計算用)'!$B$5:$C$60, MATCH(summary!$B961, '外部インタフェース一覧(計算用)'!$C$5:$C$60, 0), 1), $B961)</f>
        <v>個別機能訓練計画情報</v>
      </c>
      <c r="L961" s="56">
        <f t="shared" si="104"/>
        <v>48</v>
      </c>
      <c r="M961" s="56" t="str">
        <f t="shared" si="101"/>
        <v>long_goal_functional_training_activity_join_4</v>
      </c>
      <c r="N961" s="33" t="str">
        <f t="shared" si="102"/>
        <v>機能訓練の長期目標　機能訓練の目標（長期）_参加_1</v>
      </c>
      <c r="O961" s="33" t="str">
        <f t="shared" si="103"/>
        <v>削除</v>
      </c>
    </row>
    <row r="962" spans="1:15" ht="56.25" hidden="1">
      <c r="A962" s="56">
        <v>960</v>
      </c>
      <c r="B962" s="56" t="s">
        <v>1869</v>
      </c>
      <c r="C962" s="56">
        <v>49</v>
      </c>
      <c r="D962" s="33" t="s">
        <v>1945</v>
      </c>
      <c r="E962" s="134" t="s">
        <v>1946</v>
      </c>
      <c r="F962" s="56" t="str">
        <f>VLOOKUP($B962, '外部インタフェース一覧(計算用)'!$C:$G, 2, FALSE)</f>
        <v>old</v>
      </c>
      <c r="G962" s="56" t="str">
        <f>VLOOKUP($B962, '外部インタフェース一覧(計算用)'!$C:$G, 5, FALSE)</f>
        <v>INDIVIDUAL_FUNCTION_TRAINING_PLAN_INFO_2024_FORM_0330_2021</v>
      </c>
      <c r="H962" s="56" t="str">
        <f t="shared" si="98"/>
        <v>INDIVIDUAL_FUNCTION_TRAINING_PLAN_INFO_2024_FORM_0330_2021_long_goal_functional_training_activity_join_5_old</v>
      </c>
      <c r="I962" s="134" t="str">
        <f t="shared" si="99"/>
        <v>削除</v>
      </c>
      <c r="J962" s="56" t="str">
        <f t="shared" si="100"/>
        <v>名称変更</v>
      </c>
      <c r="K962" s="56" t="str">
        <f>IF($F962="old", INDEX('外部インタフェース一覧(計算用)'!$B$5:$C$60, MATCH(summary!$B962, '外部インタフェース一覧(計算用)'!$C$5:$C$60, 0), 1), $B962)</f>
        <v>個別機能訓練計画情報</v>
      </c>
      <c r="L962" s="56">
        <f t="shared" si="104"/>
        <v>49</v>
      </c>
      <c r="M962" s="56" t="str">
        <f t="shared" si="101"/>
        <v>long_goal_functional_training_activity_join_5</v>
      </c>
      <c r="N962" s="33" t="str">
        <f t="shared" si="102"/>
        <v>機能訓練の長期目標　機能訓練の目標（長期）_参加_2</v>
      </c>
      <c r="O962" s="33" t="str">
        <f t="shared" si="103"/>
        <v>削除</v>
      </c>
    </row>
    <row r="963" spans="1:15" ht="56.25" hidden="1">
      <c r="A963" s="56">
        <v>961</v>
      </c>
      <c r="B963" s="56" t="s">
        <v>1869</v>
      </c>
      <c r="C963" s="56">
        <v>50</v>
      </c>
      <c r="D963" s="33" t="s">
        <v>1947</v>
      </c>
      <c r="E963" s="134" t="s">
        <v>1948</v>
      </c>
      <c r="F963" s="56" t="str">
        <f>VLOOKUP($B963, '外部インタフェース一覧(計算用)'!$C:$G, 2, FALSE)</f>
        <v>old</v>
      </c>
      <c r="G963" s="56" t="str">
        <f>VLOOKUP($B963, '外部インタフェース一覧(計算用)'!$C:$G, 5, FALSE)</f>
        <v>INDIVIDUAL_FUNCTION_TRAINING_PLAN_INFO_2024_FORM_0330_2021</v>
      </c>
      <c r="H963" s="56" t="str">
        <f t="shared" ref="H963:H1026" si="105">G963&amp;"_"&amp;D963&amp;"_"&amp;F963</f>
        <v>INDIVIDUAL_FUNCTION_TRAINING_PLAN_INFO_2024_FORM_0330_2021_long_goal_functional_training_activity_join_6_old</v>
      </c>
      <c r="I963" s="134" t="str">
        <f t="shared" ref="I963:I1026" si="106">IFERROR(INDEX($E:$H, MATCH(LEFT($H963, LEN($H963)-4)&amp;"_new", $H:$H, 0), 1), IF(F963="old", "削除", "追加"))</f>
        <v>削除</v>
      </c>
      <c r="J963" s="56" t="str">
        <f t="shared" ref="J963:J1026" si="107">IF(E963=I963, "一致", "名称変更")</f>
        <v>名称変更</v>
      </c>
      <c r="K963" s="56" t="str">
        <f>IF($F963="old", INDEX('外部インタフェース一覧(計算用)'!$B$5:$C$60, MATCH(summary!$B963, '外部インタフェース一覧(計算用)'!$C$5:$C$60, 0), 1), $B963)</f>
        <v>個別機能訓練計画情報</v>
      </c>
      <c r="L963" s="56">
        <f t="shared" si="104"/>
        <v>50</v>
      </c>
      <c r="M963" s="56" t="str">
        <f t="shared" ref="M963:M1026" si="108">$D963</f>
        <v>long_goal_functional_training_activity_join_6</v>
      </c>
      <c r="N963" s="33" t="str">
        <f t="shared" ref="N963:N1026" si="109">IF($F963="old", $E963, $I963)</f>
        <v>機能訓練の長期目標　機能訓練の目標（長期）_参加_3</v>
      </c>
      <c r="O963" s="33" t="str">
        <f t="shared" ref="O963:O1026" si="110">IF($F963="old", $I963, $E963)</f>
        <v>削除</v>
      </c>
    </row>
    <row r="964" spans="1:15" ht="56.25" hidden="1">
      <c r="A964" s="56">
        <v>962</v>
      </c>
      <c r="B964" s="56" t="s">
        <v>1869</v>
      </c>
      <c r="C964" s="56">
        <v>51</v>
      </c>
      <c r="D964" s="33" t="s">
        <v>1949</v>
      </c>
      <c r="E964" s="134" t="s">
        <v>1950</v>
      </c>
      <c r="F964" s="56" t="str">
        <f>VLOOKUP($B964, '外部インタフェース一覧(計算用)'!$C:$G, 2, FALSE)</f>
        <v>old</v>
      </c>
      <c r="G964" s="56" t="str">
        <f>VLOOKUP($B964, '外部インタフェース一覧(計算用)'!$C:$G, 5, FALSE)</f>
        <v>INDIVIDUAL_FUNCTION_TRAINING_PLAN_INFO_2024_FORM_0330_2021</v>
      </c>
      <c r="H964" s="56" t="str">
        <f t="shared" si="105"/>
        <v>INDIVIDUAL_FUNCTION_TRAINING_PLAN_INFO_2024_FORM_0330_2021_function_training_content_01_old</v>
      </c>
      <c r="I964" s="134" t="str">
        <f t="shared" si="106"/>
        <v>Ⅱ　個別機能訓練の目標・個別機能訓練項目の設定　個別機能訓練項目　プログラム内容①　プログラム内容①</v>
      </c>
      <c r="J964" s="56" t="str">
        <f t="shared" si="107"/>
        <v>名称変更</v>
      </c>
      <c r="K964" s="33" t="str">
        <f>IF($F964="old", INDEX('外部インタフェース一覧(計算用)'!$B$5:$C$60, MATCH(summary!$B964, '外部インタフェース一覧(計算用)'!$C$5:$C$60, 0), 1), $B964)</f>
        <v>個別機能訓練計画情報</v>
      </c>
      <c r="L964" s="56">
        <f t="shared" ref="L964:L1027" si="111">C964</f>
        <v>51</v>
      </c>
      <c r="M964" s="33" t="str">
        <f t="shared" si="108"/>
        <v>function_training_content_01</v>
      </c>
      <c r="N964" s="33" t="str">
        <f t="shared" si="109"/>
        <v>個別機能訓練項目　プログラム内容①　プログラム内容①</v>
      </c>
      <c r="O964" s="33" t="str">
        <f t="shared" si="110"/>
        <v>Ⅱ　個別機能訓練の目標・個別機能訓練項目の設定　個別機能訓練項目　プログラム内容①　プログラム内容①</v>
      </c>
    </row>
    <row r="965" spans="1:15" ht="56.25" hidden="1">
      <c r="A965" s="56">
        <v>963</v>
      </c>
      <c r="B965" s="56" t="s">
        <v>1869</v>
      </c>
      <c r="C965" s="56">
        <v>52</v>
      </c>
      <c r="D965" s="33" t="s">
        <v>1951</v>
      </c>
      <c r="E965" s="134" t="s">
        <v>1952</v>
      </c>
      <c r="F965" s="56" t="str">
        <f>VLOOKUP($B965, '外部インタフェース一覧(計算用)'!$C:$G, 2, FALSE)</f>
        <v>old</v>
      </c>
      <c r="G965" s="56" t="str">
        <f>VLOOKUP($B965, '外部インタフェース一覧(計算用)'!$C:$G, 5, FALSE)</f>
        <v>INDIVIDUAL_FUNCTION_TRAINING_PLAN_INFO_2024_FORM_0330_2021</v>
      </c>
      <c r="H965" s="56" t="str">
        <f t="shared" si="105"/>
        <v>INDIVIDUAL_FUNCTION_TRAINING_PLAN_INFO_2024_FORM_0330_2021_function_training_note_01_old</v>
      </c>
      <c r="I965" s="134" t="str">
        <f t="shared" si="106"/>
        <v>Ⅱ　個別機能訓練の目標・個別機能訓練項目の設定　個別機能訓練項目　プログラム内容①　留意点①</v>
      </c>
      <c r="J965" s="56" t="str">
        <f t="shared" si="107"/>
        <v>名称変更</v>
      </c>
      <c r="K965" s="33" t="str">
        <f>IF($F965="old", INDEX('外部インタフェース一覧(計算用)'!$B$5:$C$60, MATCH(summary!$B965, '外部インタフェース一覧(計算用)'!$C$5:$C$60, 0), 1), $B965)</f>
        <v>個別機能訓練計画情報</v>
      </c>
      <c r="L965" s="56">
        <f t="shared" si="111"/>
        <v>52</v>
      </c>
      <c r="M965" s="33" t="str">
        <f t="shared" si="108"/>
        <v>function_training_note_01</v>
      </c>
      <c r="N965" s="33" t="str">
        <f t="shared" si="109"/>
        <v>個別機能訓練項目　プログラム内容①　留意点①</v>
      </c>
      <c r="O965" s="33" t="str">
        <f t="shared" si="110"/>
        <v>Ⅱ　個別機能訓練の目標・個別機能訓練項目の設定　個別機能訓練項目　プログラム内容①　留意点①</v>
      </c>
    </row>
    <row r="966" spans="1:15" ht="56.25" hidden="1">
      <c r="A966" s="56">
        <v>964</v>
      </c>
      <c r="B966" s="56" t="s">
        <v>1869</v>
      </c>
      <c r="C966" s="56">
        <v>53</v>
      </c>
      <c r="D966" s="33" t="s">
        <v>1953</v>
      </c>
      <c r="E966" s="134" t="s">
        <v>1954</v>
      </c>
      <c r="F966" s="56" t="str">
        <f>VLOOKUP($B966, '外部インタフェース一覧(計算用)'!$C:$G, 2, FALSE)</f>
        <v>old</v>
      </c>
      <c r="G966" s="56" t="str">
        <f>VLOOKUP($B966, '外部インタフェース一覧(計算用)'!$C:$G, 5, FALSE)</f>
        <v>INDIVIDUAL_FUNCTION_TRAINING_PLAN_INFO_2024_FORM_0330_2021</v>
      </c>
      <c r="H966" s="56" t="str">
        <f t="shared" si="105"/>
        <v>INDIVIDUAL_FUNCTION_TRAINING_PLAN_INFO_2024_FORM_0330_2021_function_training_frequency_times_01_old</v>
      </c>
      <c r="I966" s="134" t="str">
        <f t="shared" si="106"/>
        <v>Ⅱ　個別機能訓練の目標・個別機能訓練項目の設定　個別機能訓練項目　プログラム内容①　頻度①</v>
      </c>
      <c r="J966" s="56" t="str">
        <f t="shared" si="107"/>
        <v>名称変更</v>
      </c>
      <c r="K966" s="33" t="str">
        <f>IF($F966="old", INDEX('外部インタフェース一覧(計算用)'!$B$5:$C$60, MATCH(summary!$B966, '外部インタフェース一覧(計算用)'!$C$5:$C$60, 0), 1), $B966)</f>
        <v>個別機能訓練計画情報</v>
      </c>
      <c r="L966" s="56">
        <f t="shared" si="111"/>
        <v>53</v>
      </c>
      <c r="M966" s="33" t="str">
        <f t="shared" si="108"/>
        <v>function_training_frequency_times_01</v>
      </c>
      <c r="N966" s="33" t="str">
        <f t="shared" si="109"/>
        <v>個別機能訓練項目　プログラム内容①　頻度①</v>
      </c>
      <c r="O966" s="33" t="str">
        <f t="shared" si="110"/>
        <v>Ⅱ　個別機能訓練の目標・個別機能訓練項目の設定　個別機能訓練項目　プログラム内容①　頻度①</v>
      </c>
    </row>
    <row r="967" spans="1:15" ht="56.25" hidden="1">
      <c r="A967" s="56">
        <v>965</v>
      </c>
      <c r="B967" s="56" t="s">
        <v>1869</v>
      </c>
      <c r="C967" s="56">
        <v>54</v>
      </c>
      <c r="D967" s="33" t="s">
        <v>1955</v>
      </c>
      <c r="E967" s="134" t="s">
        <v>1956</v>
      </c>
      <c r="F967" s="56" t="str">
        <f>VLOOKUP($B967, '外部インタフェース一覧(計算用)'!$C:$G, 2, FALSE)</f>
        <v>old</v>
      </c>
      <c r="G967" s="56" t="str">
        <f>VLOOKUP($B967, '外部インタフェース一覧(計算用)'!$C:$G, 5, FALSE)</f>
        <v>INDIVIDUAL_FUNCTION_TRAINING_PLAN_INFO_2024_FORM_0330_2021</v>
      </c>
      <c r="H967" s="56" t="str">
        <f t="shared" si="105"/>
        <v>INDIVIDUAL_FUNCTION_TRAINING_PLAN_INFO_2024_FORM_0330_2021_function_training_date_01_old</v>
      </c>
      <c r="I967" s="134" t="str">
        <f t="shared" si="106"/>
        <v>Ⅱ　個別機能訓練の目標・個別機能訓練項目の設定　個別機能訓練項目　プログラム内容①　時間①</v>
      </c>
      <c r="J967" s="56" t="str">
        <f t="shared" si="107"/>
        <v>名称変更</v>
      </c>
      <c r="K967" s="33" t="str">
        <f>IF($F967="old", INDEX('外部インタフェース一覧(計算用)'!$B$5:$C$60, MATCH(summary!$B967, '外部インタフェース一覧(計算用)'!$C$5:$C$60, 0), 1), $B967)</f>
        <v>個別機能訓練計画情報</v>
      </c>
      <c r="L967" s="56">
        <f t="shared" si="111"/>
        <v>54</v>
      </c>
      <c r="M967" s="33" t="str">
        <f t="shared" si="108"/>
        <v>function_training_date_01</v>
      </c>
      <c r="N967" s="33" t="str">
        <f t="shared" si="109"/>
        <v>個別機能訓練項目　プログラム内容①　時間①</v>
      </c>
      <c r="O967" s="33" t="str">
        <f t="shared" si="110"/>
        <v>Ⅱ　個別機能訓練の目標・個別機能訓練項目の設定　個別機能訓練項目　プログラム内容①　時間①</v>
      </c>
    </row>
    <row r="968" spans="1:15" ht="56.25" hidden="1">
      <c r="A968" s="56">
        <v>966</v>
      </c>
      <c r="B968" s="56" t="s">
        <v>1869</v>
      </c>
      <c r="C968" s="56">
        <v>55</v>
      </c>
      <c r="D968" s="33" t="s">
        <v>1957</v>
      </c>
      <c r="E968" s="134" t="s">
        <v>1958</v>
      </c>
      <c r="F968" s="56" t="str">
        <f>VLOOKUP($B968, '外部インタフェース一覧(計算用)'!$C:$G, 2, FALSE)</f>
        <v>old</v>
      </c>
      <c r="G968" s="56" t="str">
        <f>VLOOKUP($B968, '外部インタフェース一覧(計算用)'!$C:$G, 5, FALSE)</f>
        <v>INDIVIDUAL_FUNCTION_TRAINING_PLAN_INFO_2024_FORM_0330_2021</v>
      </c>
      <c r="H968" s="56" t="str">
        <f t="shared" si="105"/>
        <v>INDIVIDUAL_FUNCTION_TRAINING_PLAN_INFO_2024_FORM_0330_2021_function_training_personnel_01_old</v>
      </c>
      <c r="I968" s="134" t="str">
        <f t="shared" si="106"/>
        <v>Ⅱ　個別機能訓練の目標・個別機能訓練項目の設定　個別機能訓練項目　プログラム内容①　主な実施者①</v>
      </c>
      <c r="J968" s="56" t="str">
        <f t="shared" si="107"/>
        <v>名称変更</v>
      </c>
      <c r="K968" s="33" t="str">
        <f>IF($F968="old", INDEX('外部インタフェース一覧(計算用)'!$B$5:$C$60, MATCH(summary!$B968, '外部インタフェース一覧(計算用)'!$C$5:$C$60, 0), 1), $B968)</f>
        <v>個別機能訓練計画情報</v>
      </c>
      <c r="L968" s="56">
        <f t="shared" si="111"/>
        <v>55</v>
      </c>
      <c r="M968" s="33" t="str">
        <f t="shared" si="108"/>
        <v>function_training_personnel_01</v>
      </c>
      <c r="N968" s="33" t="str">
        <f t="shared" si="109"/>
        <v>個別機能訓練項目　プログラム内容①　主な実施者①</v>
      </c>
      <c r="O968" s="33" t="str">
        <f t="shared" si="110"/>
        <v>Ⅱ　個別機能訓練の目標・個別機能訓練項目の設定　個別機能訓練項目　プログラム内容①　主な実施者①</v>
      </c>
    </row>
    <row r="969" spans="1:15" ht="56.25" hidden="1">
      <c r="A969" s="56">
        <v>967</v>
      </c>
      <c r="B969" s="56" t="s">
        <v>1869</v>
      </c>
      <c r="C969" s="56">
        <v>56</v>
      </c>
      <c r="D969" s="33" t="s">
        <v>1959</v>
      </c>
      <c r="E969" s="134" t="s">
        <v>1960</v>
      </c>
      <c r="F969" s="56" t="str">
        <f>VLOOKUP($B969, '外部インタフェース一覧(計算用)'!$C:$G, 2, FALSE)</f>
        <v>old</v>
      </c>
      <c r="G969" s="56" t="str">
        <f>VLOOKUP($B969, '外部インタフェース一覧(計算用)'!$C:$G, 5, FALSE)</f>
        <v>INDIVIDUAL_FUNCTION_TRAINING_PLAN_INFO_2024_FORM_0330_2021</v>
      </c>
      <c r="H969" s="56" t="str">
        <f t="shared" si="105"/>
        <v>INDIVIDUAL_FUNCTION_TRAINING_PLAN_INFO_2024_FORM_0330_2021_function_training_content_02_old</v>
      </c>
      <c r="I969" s="134" t="str">
        <f t="shared" si="106"/>
        <v>Ⅱ　個別機能訓練の目標・個別機能訓練項目の設定　個別機能訓練項目　プログラム内容②　プログラム内容②</v>
      </c>
      <c r="J969" s="56" t="str">
        <f t="shared" si="107"/>
        <v>名称変更</v>
      </c>
      <c r="K969" s="33" t="str">
        <f>IF($F969="old", INDEX('外部インタフェース一覧(計算用)'!$B$5:$C$60, MATCH(summary!$B969, '外部インタフェース一覧(計算用)'!$C$5:$C$60, 0), 1), $B969)</f>
        <v>個別機能訓練計画情報</v>
      </c>
      <c r="L969" s="56">
        <f t="shared" si="111"/>
        <v>56</v>
      </c>
      <c r="M969" s="33" t="str">
        <f t="shared" si="108"/>
        <v>function_training_content_02</v>
      </c>
      <c r="N969" s="33" t="str">
        <f t="shared" si="109"/>
        <v>個別機能訓練項目　プログラム内容②　プログラム内容②</v>
      </c>
      <c r="O969" s="33" t="str">
        <f t="shared" si="110"/>
        <v>Ⅱ　個別機能訓練の目標・個別機能訓練項目の設定　個別機能訓練項目　プログラム内容②　プログラム内容②</v>
      </c>
    </row>
    <row r="970" spans="1:15" ht="56.25" hidden="1">
      <c r="A970" s="56">
        <v>968</v>
      </c>
      <c r="B970" s="56" t="s">
        <v>1869</v>
      </c>
      <c r="C970" s="56">
        <v>57</v>
      </c>
      <c r="D970" s="33" t="s">
        <v>1961</v>
      </c>
      <c r="E970" s="134" t="s">
        <v>1962</v>
      </c>
      <c r="F970" s="56" t="str">
        <f>VLOOKUP($B970, '外部インタフェース一覧(計算用)'!$C:$G, 2, FALSE)</f>
        <v>old</v>
      </c>
      <c r="G970" s="56" t="str">
        <f>VLOOKUP($B970, '外部インタフェース一覧(計算用)'!$C:$G, 5, FALSE)</f>
        <v>INDIVIDUAL_FUNCTION_TRAINING_PLAN_INFO_2024_FORM_0330_2021</v>
      </c>
      <c r="H970" s="56" t="str">
        <f t="shared" si="105"/>
        <v>INDIVIDUAL_FUNCTION_TRAINING_PLAN_INFO_2024_FORM_0330_2021_function_training_note_02_old</v>
      </c>
      <c r="I970" s="134" t="str">
        <f t="shared" si="106"/>
        <v>Ⅱ　個別機能訓練の目標・個別機能訓練項目の設定　個別機能訓練項目　プログラム内容②　留意点②</v>
      </c>
      <c r="J970" s="56" t="str">
        <f t="shared" si="107"/>
        <v>名称変更</v>
      </c>
      <c r="K970" s="33" t="str">
        <f>IF($F970="old", INDEX('外部インタフェース一覧(計算用)'!$B$5:$C$60, MATCH(summary!$B970, '外部インタフェース一覧(計算用)'!$C$5:$C$60, 0), 1), $B970)</f>
        <v>個別機能訓練計画情報</v>
      </c>
      <c r="L970" s="56">
        <f t="shared" si="111"/>
        <v>57</v>
      </c>
      <c r="M970" s="33" t="str">
        <f t="shared" si="108"/>
        <v>function_training_note_02</v>
      </c>
      <c r="N970" s="33" t="str">
        <f t="shared" si="109"/>
        <v>個別機能訓練項目　プログラム内容②　留意点②</v>
      </c>
      <c r="O970" s="33" t="str">
        <f t="shared" si="110"/>
        <v>Ⅱ　個別機能訓練の目標・個別機能訓練項目の設定　個別機能訓練項目　プログラム内容②　留意点②</v>
      </c>
    </row>
    <row r="971" spans="1:15" ht="56.25" hidden="1">
      <c r="A971" s="56">
        <v>969</v>
      </c>
      <c r="B971" s="56" t="s">
        <v>1869</v>
      </c>
      <c r="C971" s="56">
        <v>58</v>
      </c>
      <c r="D971" s="33" t="s">
        <v>1963</v>
      </c>
      <c r="E971" s="134" t="s">
        <v>1964</v>
      </c>
      <c r="F971" s="56" t="str">
        <f>VLOOKUP($B971, '外部インタフェース一覧(計算用)'!$C:$G, 2, FALSE)</f>
        <v>old</v>
      </c>
      <c r="G971" s="56" t="str">
        <f>VLOOKUP($B971, '外部インタフェース一覧(計算用)'!$C:$G, 5, FALSE)</f>
        <v>INDIVIDUAL_FUNCTION_TRAINING_PLAN_INFO_2024_FORM_0330_2021</v>
      </c>
      <c r="H971" s="56" t="str">
        <f t="shared" si="105"/>
        <v>INDIVIDUAL_FUNCTION_TRAINING_PLAN_INFO_2024_FORM_0330_2021_function_training_frequency_times_02_old</v>
      </c>
      <c r="I971" s="134" t="str">
        <f t="shared" si="106"/>
        <v>Ⅱ　個別機能訓練の目標・個別機能訓練項目の設定　個別機能訓練項目　プログラム内容②　頻度②</v>
      </c>
      <c r="J971" s="56" t="str">
        <f t="shared" si="107"/>
        <v>名称変更</v>
      </c>
      <c r="K971" s="33" t="str">
        <f>IF($F971="old", INDEX('外部インタフェース一覧(計算用)'!$B$5:$C$60, MATCH(summary!$B971, '外部インタフェース一覧(計算用)'!$C$5:$C$60, 0), 1), $B971)</f>
        <v>個別機能訓練計画情報</v>
      </c>
      <c r="L971" s="56">
        <f t="shared" si="111"/>
        <v>58</v>
      </c>
      <c r="M971" s="33" t="str">
        <f t="shared" si="108"/>
        <v>function_training_frequency_times_02</v>
      </c>
      <c r="N971" s="33" t="str">
        <f t="shared" si="109"/>
        <v>個別機能訓練項目　プログラム内容②　頻度②</v>
      </c>
      <c r="O971" s="33" t="str">
        <f t="shared" si="110"/>
        <v>Ⅱ　個別機能訓練の目標・個別機能訓練項目の設定　個別機能訓練項目　プログラム内容②　頻度②</v>
      </c>
    </row>
    <row r="972" spans="1:15" ht="56.25" hidden="1">
      <c r="A972" s="56">
        <v>970</v>
      </c>
      <c r="B972" s="56" t="s">
        <v>1869</v>
      </c>
      <c r="C972" s="56">
        <v>59</v>
      </c>
      <c r="D972" s="33" t="s">
        <v>1965</v>
      </c>
      <c r="E972" s="134" t="s">
        <v>1966</v>
      </c>
      <c r="F972" s="56" t="str">
        <f>VLOOKUP($B972, '外部インタフェース一覧(計算用)'!$C:$G, 2, FALSE)</f>
        <v>old</v>
      </c>
      <c r="G972" s="56" t="str">
        <f>VLOOKUP($B972, '外部インタフェース一覧(計算用)'!$C:$G, 5, FALSE)</f>
        <v>INDIVIDUAL_FUNCTION_TRAINING_PLAN_INFO_2024_FORM_0330_2021</v>
      </c>
      <c r="H972" s="56" t="str">
        <f t="shared" si="105"/>
        <v>INDIVIDUAL_FUNCTION_TRAINING_PLAN_INFO_2024_FORM_0330_2021_function_training_date_02_old</v>
      </c>
      <c r="I972" s="134" t="str">
        <f t="shared" si="106"/>
        <v>Ⅱ　個別機能訓練の目標・個別機能訓練項目の設定　個別機能訓練項目　プログラム内容②　時間②</v>
      </c>
      <c r="J972" s="56" t="str">
        <f t="shared" si="107"/>
        <v>名称変更</v>
      </c>
      <c r="K972" s="33" t="str">
        <f>IF($F972="old", INDEX('外部インタフェース一覧(計算用)'!$B$5:$C$60, MATCH(summary!$B972, '外部インタフェース一覧(計算用)'!$C$5:$C$60, 0), 1), $B972)</f>
        <v>個別機能訓練計画情報</v>
      </c>
      <c r="L972" s="56">
        <f t="shared" si="111"/>
        <v>59</v>
      </c>
      <c r="M972" s="33" t="str">
        <f t="shared" si="108"/>
        <v>function_training_date_02</v>
      </c>
      <c r="N972" s="33" t="str">
        <f t="shared" si="109"/>
        <v>個別機能訓練項目　プログラム内容②　時間②</v>
      </c>
      <c r="O972" s="33" t="str">
        <f t="shared" si="110"/>
        <v>Ⅱ　個別機能訓練の目標・個別機能訓練項目の設定　個別機能訓練項目　プログラム内容②　時間②</v>
      </c>
    </row>
    <row r="973" spans="1:15" ht="56.25" hidden="1">
      <c r="A973" s="56">
        <v>971</v>
      </c>
      <c r="B973" s="56" t="s">
        <v>1869</v>
      </c>
      <c r="C973" s="56">
        <v>60</v>
      </c>
      <c r="D973" s="33" t="s">
        <v>1967</v>
      </c>
      <c r="E973" s="134" t="s">
        <v>1968</v>
      </c>
      <c r="F973" s="56" t="str">
        <f>VLOOKUP($B973, '外部インタフェース一覧(計算用)'!$C:$G, 2, FALSE)</f>
        <v>old</v>
      </c>
      <c r="G973" s="56" t="str">
        <f>VLOOKUP($B973, '外部インタフェース一覧(計算用)'!$C:$G, 5, FALSE)</f>
        <v>INDIVIDUAL_FUNCTION_TRAINING_PLAN_INFO_2024_FORM_0330_2021</v>
      </c>
      <c r="H973" s="56" t="str">
        <f t="shared" si="105"/>
        <v>INDIVIDUAL_FUNCTION_TRAINING_PLAN_INFO_2024_FORM_0330_2021_function_training_personnel_02_old</v>
      </c>
      <c r="I973" s="134" t="str">
        <f t="shared" si="106"/>
        <v>Ⅱ　個別機能訓練の目標・個別機能訓練項目の設定　個別機能訓練項目　プログラム内容②　主な実施者②</v>
      </c>
      <c r="J973" s="56" t="str">
        <f t="shared" si="107"/>
        <v>名称変更</v>
      </c>
      <c r="K973" s="33" t="str">
        <f>IF($F973="old", INDEX('外部インタフェース一覧(計算用)'!$B$5:$C$60, MATCH(summary!$B973, '外部インタフェース一覧(計算用)'!$C$5:$C$60, 0), 1), $B973)</f>
        <v>個別機能訓練計画情報</v>
      </c>
      <c r="L973" s="56">
        <f t="shared" si="111"/>
        <v>60</v>
      </c>
      <c r="M973" s="33" t="str">
        <f t="shared" si="108"/>
        <v>function_training_personnel_02</v>
      </c>
      <c r="N973" s="33" t="str">
        <f t="shared" si="109"/>
        <v>個別機能訓練項目　プログラム内容②　主な実施者②</v>
      </c>
      <c r="O973" s="33" t="str">
        <f t="shared" si="110"/>
        <v>Ⅱ　個別機能訓練の目標・個別機能訓練項目の設定　個別機能訓練項目　プログラム内容②　主な実施者②</v>
      </c>
    </row>
    <row r="974" spans="1:15" ht="56.25" hidden="1">
      <c r="A974" s="56">
        <v>972</v>
      </c>
      <c r="B974" s="56" t="s">
        <v>1869</v>
      </c>
      <c r="C974" s="56">
        <v>61</v>
      </c>
      <c r="D974" s="33" t="s">
        <v>1969</v>
      </c>
      <c r="E974" s="134" t="s">
        <v>1970</v>
      </c>
      <c r="F974" s="56" t="str">
        <f>VLOOKUP($B974, '外部インタフェース一覧(計算用)'!$C:$G, 2, FALSE)</f>
        <v>old</v>
      </c>
      <c r="G974" s="56" t="str">
        <f>VLOOKUP($B974, '外部インタフェース一覧(計算用)'!$C:$G, 5, FALSE)</f>
        <v>INDIVIDUAL_FUNCTION_TRAINING_PLAN_INFO_2024_FORM_0330_2021</v>
      </c>
      <c r="H974" s="56" t="str">
        <f t="shared" si="105"/>
        <v>INDIVIDUAL_FUNCTION_TRAINING_PLAN_INFO_2024_FORM_0330_2021_function_training_content_03_old</v>
      </c>
      <c r="I974" s="134" t="str">
        <f t="shared" si="106"/>
        <v>Ⅱ　個別機能訓練の目標・個別機能訓練項目の設定　個別機能訓練項目　プログラム内容③　プログラム内容③</v>
      </c>
      <c r="J974" s="56" t="str">
        <f t="shared" si="107"/>
        <v>名称変更</v>
      </c>
      <c r="K974" s="33" t="str">
        <f>IF($F974="old", INDEX('外部インタフェース一覧(計算用)'!$B$5:$C$60, MATCH(summary!$B974, '外部インタフェース一覧(計算用)'!$C$5:$C$60, 0), 1), $B974)</f>
        <v>個別機能訓練計画情報</v>
      </c>
      <c r="L974" s="56">
        <f t="shared" si="111"/>
        <v>61</v>
      </c>
      <c r="M974" s="33" t="str">
        <f t="shared" si="108"/>
        <v>function_training_content_03</v>
      </c>
      <c r="N974" s="33" t="str">
        <f t="shared" si="109"/>
        <v>個別機能訓練項目　プログラム内容③　プログラム内容③</v>
      </c>
      <c r="O974" s="33" t="str">
        <f t="shared" si="110"/>
        <v>Ⅱ　個別機能訓練の目標・個別機能訓練項目の設定　個別機能訓練項目　プログラム内容③　プログラム内容③</v>
      </c>
    </row>
    <row r="975" spans="1:15" ht="56.25" hidden="1">
      <c r="A975" s="56">
        <v>973</v>
      </c>
      <c r="B975" s="56" t="s">
        <v>1869</v>
      </c>
      <c r="C975" s="56">
        <v>62</v>
      </c>
      <c r="D975" s="33" t="s">
        <v>1971</v>
      </c>
      <c r="E975" s="134" t="s">
        <v>1972</v>
      </c>
      <c r="F975" s="56" t="str">
        <f>VLOOKUP($B975, '外部インタフェース一覧(計算用)'!$C:$G, 2, FALSE)</f>
        <v>old</v>
      </c>
      <c r="G975" s="56" t="str">
        <f>VLOOKUP($B975, '外部インタフェース一覧(計算用)'!$C:$G, 5, FALSE)</f>
        <v>INDIVIDUAL_FUNCTION_TRAINING_PLAN_INFO_2024_FORM_0330_2021</v>
      </c>
      <c r="H975" s="56" t="str">
        <f t="shared" si="105"/>
        <v>INDIVIDUAL_FUNCTION_TRAINING_PLAN_INFO_2024_FORM_0330_2021_function_training_note_03_old</v>
      </c>
      <c r="I975" s="134" t="str">
        <f t="shared" si="106"/>
        <v>Ⅱ　個別機能訓練の目標・個別機能訓練項目の設定　個別機能訓練項目　プログラム内容③　留意点③</v>
      </c>
      <c r="J975" s="56" t="str">
        <f t="shared" si="107"/>
        <v>名称変更</v>
      </c>
      <c r="K975" s="33" t="str">
        <f>IF($F975="old", INDEX('外部インタフェース一覧(計算用)'!$B$5:$C$60, MATCH(summary!$B975, '外部インタフェース一覧(計算用)'!$C$5:$C$60, 0), 1), $B975)</f>
        <v>個別機能訓練計画情報</v>
      </c>
      <c r="L975" s="56">
        <f t="shared" si="111"/>
        <v>62</v>
      </c>
      <c r="M975" s="33" t="str">
        <f t="shared" si="108"/>
        <v>function_training_note_03</v>
      </c>
      <c r="N975" s="33" t="str">
        <f t="shared" si="109"/>
        <v>個別機能訓練項目　プログラム内容③　留意点③</v>
      </c>
      <c r="O975" s="33" t="str">
        <f t="shared" si="110"/>
        <v>Ⅱ　個別機能訓練の目標・個別機能訓練項目の設定　個別機能訓練項目　プログラム内容③　留意点③</v>
      </c>
    </row>
    <row r="976" spans="1:15" ht="56.25" hidden="1">
      <c r="A976" s="56">
        <v>974</v>
      </c>
      <c r="B976" s="56" t="s">
        <v>1869</v>
      </c>
      <c r="C976" s="56">
        <v>63</v>
      </c>
      <c r="D976" s="33" t="s">
        <v>1973</v>
      </c>
      <c r="E976" s="134" t="s">
        <v>1974</v>
      </c>
      <c r="F976" s="56" t="str">
        <f>VLOOKUP($B976, '外部インタフェース一覧(計算用)'!$C:$G, 2, FALSE)</f>
        <v>old</v>
      </c>
      <c r="G976" s="56" t="str">
        <f>VLOOKUP($B976, '外部インタフェース一覧(計算用)'!$C:$G, 5, FALSE)</f>
        <v>INDIVIDUAL_FUNCTION_TRAINING_PLAN_INFO_2024_FORM_0330_2021</v>
      </c>
      <c r="H976" s="56" t="str">
        <f t="shared" si="105"/>
        <v>INDIVIDUAL_FUNCTION_TRAINING_PLAN_INFO_2024_FORM_0330_2021_function_training_frequency_times_03_old</v>
      </c>
      <c r="I976" s="134" t="str">
        <f t="shared" si="106"/>
        <v>Ⅱ　個別機能訓練の目標・個別機能訓練項目の設定　個別機能訓練項目　プログラム内容③　頻度③</v>
      </c>
      <c r="J976" s="56" t="str">
        <f t="shared" si="107"/>
        <v>名称変更</v>
      </c>
      <c r="K976" s="33" t="str">
        <f>IF($F976="old", INDEX('外部インタフェース一覧(計算用)'!$B$5:$C$60, MATCH(summary!$B976, '外部インタフェース一覧(計算用)'!$C$5:$C$60, 0), 1), $B976)</f>
        <v>個別機能訓練計画情報</v>
      </c>
      <c r="L976" s="56">
        <f t="shared" si="111"/>
        <v>63</v>
      </c>
      <c r="M976" s="33" t="str">
        <f t="shared" si="108"/>
        <v>function_training_frequency_times_03</v>
      </c>
      <c r="N976" s="33" t="str">
        <f t="shared" si="109"/>
        <v>個別機能訓練項目　プログラム内容③　頻度③</v>
      </c>
      <c r="O976" s="33" t="str">
        <f t="shared" si="110"/>
        <v>Ⅱ　個別機能訓練の目標・個別機能訓練項目の設定　個別機能訓練項目　プログラム内容③　頻度③</v>
      </c>
    </row>
    <row r="977" spans="1:15" ht="56.25" hidden="1">
      <c r="A977" s="56">
        <v>975</v>
      </c>
      <c r="B977" s="56" t="s">
        <v>1869</v>
      </c>
      <c r="C977" s="56">
        <v>64</v>
      </c>
      <c r="D977" s="33" t="s">
        <v>1975</v>
      </c>
      <c r="E977" s="134" t="s">
        <v>1976</v>
      </c>
      <c r="F977" s="56" t="str">
        <f>VLOOKUP($B977, '外部インタフェース一覧(計算用)'!$C:$G, 2, FALSE)</f>
        <v>old</v>
      </c>
      <c r="G977" s="56" t="str">
        <f>VLOOKUP($B977, '外部インタフェース一覧(計算用)'!$C:$G, 5, FALSE)</f>
        <v>INDIVIDUAL_FUNCTION_TRAINING_PLAN_INFO_2024_FORM_0330_2021</v>
      </c>
      <c r="H977" s="56" t="str">
        <f t="shared" si="105"/>
        <v>INDIVIDUAL_FUNCTION_TRAINING_PLAN_INFO_2024_FORM_0330_2021_function_training_date_03_old</v>
      </c>
      <c r="I977" s="134" t="str">
        <f t="shared" si="106"/>
        <v>Ⅱ　個別機能訓練の目標・個別機能訓練項目の設定　個別機能訓練項目　プログラム内容③　時間③</v>
      </c>
      <c r="J977" s="56" t="str">
        <f t="shared" si="107"/>
        <v>名称変更</v>
      </c>
      <c r="K977" s="33" t="str">
        <f>IF($F977="old", INDEX('外部インタフェース一覧(計算用)'!$B$5:$C$60, MATCH(summary!$B977, '外部インタフェース一覧(計算用)'!$C$5:$C$60, 0), 1), $B977)</f>
        <v>個別機能訓練計画情報</v>
      </c>
      <c r="L977" s="56">
        <f t="shared" si="111"/>
        <v>64</v>
      </c>
      <c r="M977" s="33" t="str">
        <f t="shared" si="108"/>
        <v>function_training_date_03</v>
      </c>
      <c r="N977" s="33" t="str">
        <f t="shared" si="109"/>
        <v>個別機能訓練項目　プログラム内容③　時間③</v>
      </c>
      <c r="O977" s="33" t="str">
        <f t="shared" si="110"/>
        <v>Ⅱ　個別機能訓練の目標・個別機能訓練項目の設定　個別機能訓練項目　プログラム内容③　時間③</v>
      </c>
    </row>
    <row r="978" spans="1:15" ht="56.25" hidden="1">
      <c r="A978" s="56">
        <v>976</v>
      </c>
      <c r="B978" s="56" t="s">
        <v>1869</v>
      </c>
      <c r="C978" s="56">
        <v>65</v>
      </c>
      <c r="D978" s="33" t="s">
        <v>1977</v>
      </c>
      <c r="E978" s="134" t="s">
        <v>1978</v>
      </c>
      <c r="F978" s="56" t="str">
        <f>VLOOKUP($B978, '外部インタフェース一覧(計算用)'!$C:$G, 2, FALSE)</f>
        <v>old</v>
      </c>
      <c r="G978" s="56" t="str">
        <f>VLOOKUP($B978, '外部インタフェース一覧(計算用)'!$C:$G, 5, FALSE)</f>
        <v>INDIVIDUAL_FUNCTION_TRAINING_PLAN_INFO_2024_FORM_0330_2021</v>
      </c>
      <c r="H978" s="56" t="str">
        <f t="shared" si="105"/>
        <v>INDIVIDUAL_FUNCTION_TRAINING_PLAN_INFO_2024_FORM_0330_2021_function_training_personnel_03_old</v>
      </c>
      <c r="I978" s="134" t="str">
        <f t="shared" si="106"/>
        <v>Ⅱ　個別機能訓練の目標・個別機能訓練項目の設定　個別機能訓練項目　プログラム内容③　主な実施者③</v>
      </c>
      <c r="J978" s="56" t="str">
        <f t="shared" si="107"/>
        <v>名称変更</v>
      </c>
      <c r="K978" s="33" t="str">
        <f>IF($F978="old", INDEX('外部インタフェース一覧(計算用)'!$B$5:$C$60, MATCH(summary!$B978, '外部インタフェース一覧(計算用)'!$C$5:$C$60, 0), 1), $B978)</f>
        <v>個別機能訓練計画情報</v>
      </c>
      <c r="L978" s="56">
        <f t="shared" si="111"/>
        <v>65</v>
      </c>
      <c r="M978" s="33" t="str">
        <f t="shared" si="108"/>
        <v>function_training_personnel_03</v>
      </c>
      <c r="N978" s="33" t="str">
        <f t="shared" si="109"/>
        <v>個別機能訓練項目　プログラム内容③　主な実施者③</v>
      </c>
      <c r="O978" s="33" t="str">
        <f t="shared" si="110"/>
        <v>Ⅱ　個別機能訓練の目標・個別機能訓練項目の設定　個別機能訓練項目　プログラム内容③　主な実施者③</v>
      </c>
    </row>
    <row r="979" spans="1:15" ht="56.25" hidden="1">
      <c r="A979" s="56">
        <v>977</v>
      </c>
      <c r="B979" s="56" t="s">
        <v>1869</v>
      </c>
      <c r="C979" s="56">
        <v>66</v>
      </c>
      <c r="D979" s="33" t="s">
        <v>1979</v>
      </c>
      <c r="E979" s="134" t="s">
        <v>1980</v>
      </c>
      <c r="F979" s="56" t="str">
        <f>VLOOKUP($B979, '外部インタフェース一覧(計算用)'!$C:$G, 2, FALSE)</f>
        <v>old</v>
      </c>
      <c r="G979" s="56" t="str">
        <f>VLOOKUP($B979, '外部インタフェース一覧(計算用)'!$C:$G, 5, FALSE)</f>
        <v>INDIVIDUAL_FUNCTION_TRAINING_PLAN_INFO_2024_FORM_0330_2021</v>
      </c>
      <c r="H979" s="56" t="str">
        <f t="shared" si="105"/>
        <v>INDIVIDUAL_FUNCTION_TRAINING_PLAN_INFO_2024_FORM_0330_2021_function_training_content_04_old</v>
      </c>
      <c r="I979" s="134" t="str">
        <f t="shared" si="106"/>
        <v>Ⅱ　個別機能訓練の目標・個別機能訓練項目の設定　個別機能訓練項目　プログラム内容④　プログラム内容④</v>
      </c>
      <c r="J979" s="56" t="str">
        <f t="shared" si="107"/>
        <v>名称変更</v>
      </c>
      <c r="K979" s="33" t="str">
        <f>IF($F979="old", INDEX('外部インタフェース一覧(計算用)'!$B$5:$C$60, MATCH(summary!$B979, '外部インタフェース一覧(計算用)'!$C$5:$C$60, 0), 1), $B979)</f>
        <v>個別機能訓練計画情報</v>
      </c>
      <c r="L979" s="56">
        <f t="shared" si="111"/>
        <v>66</v>
      </c>
      <c r="M979" s="33" t="str">
        <f t="shared" si="108"/>
        <v>function_training_content_04</v>
      </c>
      <c r="N979" s="33" t="str">
        <f t="shared" si="109"/>
        <v>個別機能訓練項目　プログラム内容④　プログラム内容④</v>
      </c>
      <c r="O979" s="33" t="str">
        <f t="shared" si="110"/>
        <v>Ⅱ　個別機能訓練の目標・個別機能訓練項目の設定　個別機能訓練項目　プログラム内容④　プログラム内容④</v>
      </c>
    </row>
    <row r="980" spans="1:15" ht="56.25" hidden="1">
      <c r="A980" s="56">
        <v>978</v>
      </c>
      <c r="B980" s="56" t="s">
        <v>1869</v>
      </c>
      <c r="C980" s="56">
        <v>67</v>
      </c>
      <c r="D980" s="33" t="s">
        <v>1981</v>
      </c>
      <c r="E980" s="134" t="s">
        <v>1982</v>
      </c>
      <c r="F980" s="56" t="str">
        <f>VLOOKUP($B980, '外部インタフェース一覧(計算用)'!$C:$G, 2, FALSE)</f>
        <v>old</v>
      </c>
      <c r="G980" s="56" t="str">
        <f>VLOOKUP($B980, '外部インタフェース一覧(計算用)'!$C:$G, 5, FALSE)</f>
        <v>INDIVIDUAL_FUNCTION_TRAINING_PLAN_INFO_2024_FORM_0330_2021</v>
      </c>
      <c r="H980" s="56" t="str">
        <f t="shared" si="105"/>
        <v>INDIVIDUAL_FUNCTION_TRAINING_PLAN_INFO_2024_FORM_0330_2021_function_training_note_04_old</v>
      </c>
      <c r="I980" s="134" t="str">
        <f t="shared" si="106"/>
        <v>Ⅱ　個別機能訓練の目標・個別機能訓練項目の設定　個別機能訓練項目　プログラム内容④　留意点④</v>
      </c>
      <c r="J980" s="56" t="str">
        <f t="shared" si="107"/>
        <v>名称変更</v>
      </c>
      <c r="K980" s="33" t="str">
        <f>IF($F980="old", INDEX('外部インタフェース一覧(計算用)'!$B$5:$C$60, MATCH(summary!$B980, '外部インタフェース一覧(計算用)'!$C$5:$C$60, 0), 1), $B980)</f>
        <v>個別機能訓練計画情報</v>
      </c>
      <c r="L980" s="56">
        <f t="shared" si="111"/>
        <v>67</v>
      </c>
      <c r="M980" s="33" t="str">
        <f t="shared" si="108"/>
        <v>function_training_note_04</v>
      </c>
      <c r="N980" s="33" t="str">
        <f t="shared" si="109"/>
        <v>個別機能訓練項目　プログラム内容④　留意点④</v>
      </c>
      <c r="O980" s="33" t="str">
        <f t="shared" si="110"/>
        <v>Ⅱ　個別機能訓練の目標・個別機能訓練項目の設定　個別機能訓練項目　プログラム内容④　留意点④</v>
      </c>
    </row>
    <row r="981" spans="1:15" ht="56.25" hidden="1">
      <c r="A981" s="56">
        <v>979</v>
      </c>
      <c r="B981" s="56" t="s">
        <v>1869</v>
      </c>
      <c r="C981" s="56">
        <v>68</v>
      </c>
      <c r="D981" s="33" t="s">
        <v>1983</v>
      </c>
      <c r="E981" s="134" t="s">
        <v>1984</v>
      </c>
      <c r="F981" s="56" t="str">
        <f>VLOOKUP($B981, '外部インタフェース一覧(計算用)'!$C:$G, 2, FALSE)</f>
        <v>old</v>
      </c>
      <c r="G981" s="56" t="str">
        <f>VLOOKUP($B981, '外部インタフェース一覧(計算用)'!$C:$G, 5, FALSE)</f>
        <v>INDIVIDUAL_FUNCTION_TRAINING_PLAN_INFO_2024_FORM_0330_2021</v>
      </c>
      <c r="H981" s="56" t="str">
        <f t="shared" si="105"/>
        <v>INDIVIDUAL_FUNCTION_TRAINING_PLAN_INFO_2024_FORM_0330_2021_function_training_frequency_times_04_old</v>
      </c>
      <c r="I981" s="134" t="str">
        <f t="shared" si="106"/>
        <v>Ⅱ　個別機能訓練の目標・個別機能訓練項目の設定　個別機能訓練項目　プログラム内容④　頻度④</v>
      </c>
      <c r="J981" s="56" t="str">
        <f t="shared" si="107"/>
        <v>名称変更</v>
      </c>
      <c r="K981" s="33" t="str">
        <f>IF($F981="old", INDEX('外部インタフェース一覧(計算用)'!$B$5:$C$60, MATCH(summary!$B981, '外部インタフェース一覧(計算用)'!$C$5:$C$60, 0), 1), $B981)</f>
        <v>個別機能訓練計画情報</v>
      </c>
      <c r="L981" s="56">
        <f t="shared" si="111"/>
        <v>68</v>
      </c>
      <c r="M981" s="33" t="str">
        <f t="shared" si="108"/>
        <v>function_training_frequency_times_04</v>
      </c>
      <c r="N981" s="33" t="str">
        <f t="shared" si="109"/>
        <v>個別機能訓練項目　プログラム内容④　頻度④</v>
      </c>
      <c r="O981" s="33" t="str">
        <f t="shared" si="110"/>
        <v>Ⅱ　個別機能訓練の目標・個別機能訓練項目の設定　個別機能訓練項目　プログラム内容④　頻度④</v>
      </c>
    </row>
    <row r="982" spans="1:15" ht="56.25" hidden="1">
      <c r="A982" s="56">
        <v>980</v>
      </c>
      <c r="B982" s="56" t="s">
        <v>1869</v>
      </c>
      <c r="C982" s="56">
        <v>69</v>
      </c>
      <c r="D982" s="33" t="s">
        <v>1985</v>
      </c>
      <c r="E982" s="134" t="s">
        <v>1986</v>
      </c>
      <c r="F982" s="56" t="str">
        <f>VLOOKUP($B982, '外部インタフェース一覧(計算用)'!$C:$G, 2, FALSE)</f>
        <v>old</v>
      </c>
      <c r="G982" s="56" t="str">
        <f>VLOOKUP($B982, '外部インタフェース一覧(計算用)'!$C:$G, 5, FALSE)</f>
        <v>INDIVIDUAL_FUNCTION_TRAINING_PLAN_INFO_2024_FORM_0330_2021</v>
      </c>
      <c r="H982" s="56" t="str">
        <f t="shared" si="105"/>
        <v>INDIVIDUAL_FUNCTION_TRAINING_PLAN_INFO_2024_FORM_0330_2021_function_training_date_04_old</v>
      </c>
      <c r="I982" s="134" t="str">
        <f t="shared" si="106"/>
        <v>Ⅱ　個別機能訓練の目標・個別機能訓練項目の設定　個別機能訓練項目　プログラム内容④　時間④</v>
      </c>
      <c r="J982" s="56" t="str">
        <f t="shared" si="107"/>
        <v>名称変更</v>
      </c>
      <c r="K982" s="33" t="str">
        <f>IF($F982="old", INDEX('外部インタフェース一覧(計算用)'!$B$5:$C$60, MATCH(summary!$B982, '外部インタフェース一覧(計算用)'!$C$5:$C$60, 0), 1), $B982)</f>
        <v>個別機能訓練計画情報</v>
      </c>
      <c r="L982" s="56">
        <f t="shared" si="111"/>
        <v>69</v>
      </c>
      <c r="M982" s="33" t="str">
        <f t="shared" si="108"/>
        <v>function_training_date_04</v>
      </c>
      <c r="N982" s="33" t="str">
        <f t="shared" si="109"/>
        <v>個別機能訓練項目　プログラム内容④　時間④</v>
      </c>
      <c r="O982" s="33" t="str">
        <f t="shared" si="110"/>
        <v>Ⅱ　個別機能訓練の目標・個別機能訓練項目の設定　個別機能訓練項目　プログラム内容④　時間④</v>
      </c>
    </row>
    <row r="983" spans="1:15" ht="56.25" hidden="1">
      <c r="A983" s="56">
        <v>981</v>
      </c>
      <c r="B983" s="56" t="s">
        <v>1869</v>
      </c>
      <c r="C983" s="56">
        <v>70</v>
      </c>
      <c r="D983" s="33" t="s">
        <v>1987</v>
      </c>
      <c r="E983" s="134" t="s">
        <v>1988</v>
      </c>
      <c r="F983" s="56" t="str">
        <f>VLOOKUP($B983, '外部インタフェース一覧(計算用)'!$C:$G, 2, FALSE)</f>
        <v>old</v>
      </c>
      <c r="G983" s="56" t="str">
        <f>VLOOKUP($B983, '外部インタフェース一覧(計算用)'!$C:$G, 5, FALSE)</f>
        <v>INDIVIDUAL_FUNCTION_TRAINING_PLAN_INFO_2024_FORM_0330_2021</v>
      </c>
      <c r="H983" s="56" t="str">
        <f t="shared" si="105"/>
        <v>INDIVIDUAL_FUNCTION_TRAINING_PLAN_INFO_2024_FORM_0330_2021_function_training_personnel_04_old</v>
      </c>
      <c r="I983" s="134" t="str">
        <f t="shared" si="106"/>
        <v>Ⅱ　個別機能訓練の目標・個別機能訓練項目の設定　個別機能訓練項目　プログラム内容④　主な実施者④</v>
      </c>
      <c r="J983" s="56" t="str">
        <f t="shared" si="107"/>
        <v>名称変更</v>
      </c>
      <c r="K983" s="33" t="str">
        <f>IF($F983="old", INDEX('外部インタフェース一覧(計算用)'!$B$5:$C$60, MATCH(summary!$B983, '外部インタフェース一覧(計算用)'!$C$5:$C$60, 0), 1), $B983)</f>
        <v>個別機能訓練計画情報</v>
      </c>
      <c r="L983" s="56">
        <f t="shared" si="111"/>
        <v>70</v>
      </c>
      <c r="M983" s="33" t="str">
        <f t="shared" si="108"/>
        <v>function_training_personnel_04</v>
      </c>
      <c r="N983" s="33" t="str">
        <f t="shared" si="109"/>
        <v>個別機能訓練項目　プログラム内容④　主な実施者④</v>
      </c>
      <c r="O983" s="33" t="str">
        <f t="shared" si="110"/>
        <v>Ⅱ　個別機能訓練の目標・個別機能訓練項目の設定　個別機能訓練項目　プログラム内容④　主な実施者④</v>
      </c>
    </row>
    <row r="984" spans="1:15" ht="37.5" hidden="1">
      <c r="A984" s="56">
        <v>982</v>
      </c>
      <c r="B984" s="56" t="s">
        <v>1869</v>
      </c>
      <c r="C984" s="56">
        <v>71</v>
      </c>
      <c r="D984" s="33" t="s">
        <v>1989</v>
      </c>
      <c r="E984" s="134" t="s">
        <v>1990</v>
      </c>
      <c r="F984" s="56" t="str">
        <f>VLOOKUP($B984, '外部インタフェース一覧(計算用)'!$C:$G, 2, FALSE)</f>
        <v>old</v>
      </c>
      <c r="G984" s="56" t="str">
        <f>VLOOKUP($B984, '外部インタフェース一覧(計算用)'!$C:$G, 5, FALSE)</f>
        <v>INDIVIDUAL_FUNCTION_TRAINING_PLAN_INFO_2024_FORM_0330_2021</v>
      </c>
      <c r="H984" s="56" t="str">
        <f t="shared" si="105"/>
        <v>INDIVIDUAL_FUNCTION_TRAINING_PLAN_INFO_2024_FORM_0330_2021_program_planner_staff_job_category_old</v>
      </c>
      <c r="I984" s="134" t="str">
        <f t="shared" si="106"/>
        <v>削除</v>
      </c>
      <c r="J984" s="56" t="str">
        <f t="shared" si="107"/>
        <v>名称変更</v>
      </c>
      <c r="K984" s="56" t="str">
        <f>IF($F984="old", INDEX('外部インタフェース一覧(計算用)'!$B$5:$C$60, MATCH(summary!$B984, '外部インタフェース一覧(計算用)'!$C$5:$C$60, 0), 1), $B984)</f>
        <v>個別機能訓練計画情報</v>
      </c>
      <c r="L984" s="56">
        <f t="shared" si="111"/>
        <v>71</v>
      </c>
      <c r="M984" s="56" t="str">
        <f t="shared" si="108"/>
        <v>program_planner_staff_job_category</v>
      </c>
      <c r="N984" s="33" t="str">
        <f t="shared" si="109"/>
        <v>個別機能訓練項目　プログラム内容④　プログラム立案者職種</v>
      </c>
      <c r="O984" s="33" t="str">
        <f t="shared" si="110"/>
        <v>削除</v>
      </c>
    </row>
    <row r="985" spans="1:15" ht="56.25" hidden="1">
      <c r="A985" s="56">
        <v>983</v>
      </c>
      <c r="B985" s="56" t="s">
        <v>1869</v>
      </c>
      <c r="C985" s="56">
        <v>72</v>
      </c>
      <c r="D985" s="33" t="s">
        <v>1991</v>
      </c>
      <c r="E985" s="134" t="s">
        <v>1992</v>
      </c>
      <c r="F985" s="56" t="str">
        <f>VLOOKUP($B985, '外部インタフェース一覧(計算用)'!$C:$G, 2, FALSE)</f>
        <v>old</v>
      </c>
      <c r="G985" s="56" t="str">
        <f>VLOOKUP($B985, '外部インタフェース一覧(計算用)'!$C:$G, 5, FALSE)</f>
        <v>INDIVIDUAL_FUNCTION_TRAINING_PLAN_INFO_2024_FORM_0330_2021</v>
      </c>
      <c r="H985" s="56" t="str">
        <f t="shared" si="105"/>
        <v>INDIVIDUAL_FUNCTION_TRAINING_PLAN_INFO_2024_FORM_0330_2021_program_planner_old</v>
      </c>
      <c r="I985" s="134" t="str">
        <f t="shared" si="106"/>
        <v>Ⅱ　個別機能訓練の目標・個別機能訓練項目の設定　個別機能訓練項目　　プログラム立案者</v>
      </c>
      <c r="J985" s="56" t="str">
        <f t="shared" si="107"/>
        <v>名称変更</v>
      </c>
      <c r="K985" s="33" t="str">
        <f>IF($F985="old", INDEX('外部インタフェース一覧(計算用)'!$B$5:$C$60, MATCH(summary!$B985, '外部インタフェース一覧(計算用)'!$C$5:$C$60, 0), 1), $B985)</f>
        <v>個別機能訓練計画情報</v>
      </c>
      <c r="L985" s="56">
        <f t="shared" si="111"/>
        <v>72</v>
      </c>
      <c r="M985" s="33" t="str">
        <f t="shared" si="108"/>
        <v>program_planner</v>
      </c>
      <c r="N985" s="33" t="str">
        <f t="shared" si="109"/>
        <v>個別機能訓練項目　プログラム内容④　プログラム立案者</v>
      </c>
      <c r="O985" s="33" t="str">
        <f t="shared" si="110"/>
        <v>Ⅱ　個別機能訓練の目標・個別機能訓練項目の設定　個別機能訓練項目　　プログラム立案者</v>
      </c>
    </row>
    <row r="986" spans="1:15" ht="37.5" hidden="1">
      <c r="A986" s="56">
        <v>984</v>
      </c>
      <c r="B986" s="56" t="s">
        <v>1869</v>
      </c>
      <c r="C986" s="56">
        <v>73</v>
      </c>
      <c r="D986" s="33" t="s">
        <v>1993</v>
      </c>
      <c r="E986" s="134" t="s">
        <v>1994</v>
      </c>
      <c r="F986" s="56" t="str">
        <f>VLOOKUP($B986, '外部インタフェース一覧(計算用)'!$C:$G, 2, FALSE)</f>
        <v>old</v>
      </c>
      <c r="G986" s="56" t="str">
        <f>VLOOKUP($B986, '外部インタフェース一覧(計算用)'!$C:$G, 5, FALSE)</f>
        <v>INDIVIDUAL_FUNCTION_TRAINING_PLAN_INFO_2024_FORM_0330_2021</v>
      </c>
      <c r="H986" s="56" t="str">
        <f t="shared" si="105"/>
        <v>INDIVIDUAL_FUNCTION_TRAINING_PLAN_INFO_2024_FORM_0330_2021_not_service_time_implement_notice_old</v>
      </c>
      <c r="I986" s="134" t="str">
        <f t="shared" si="106"/>
        <v>削除</v>
      </c>
      <c r="J986" s="56" t="str">
        <f t="shared" si="107"/>
        <v>名称変更</v>
      </c>
      <c r="K986" s="56" t="str">
        <f>IF($F986="old", INDEX('外部インタフェース一覧(計算用)'!$B$5:$C$60, MATCH(summary!$B986, '外部インタフェース一覧(計算用)'!$C$5:$C$60, 0), 1), $B986)</f>
        <v>個別機能訓練計画情報</v>
      </c>
      <c r="L986" s="56">
        <f t="shared" si="111"/>
        <v>73</v>
      </c>
      <c r="M986" s="56" t="str">
        <f t="shared" si="108"/>
        <v>not_service_time_implement_notice</v>
      </c>
      <c r="N986" s="33" t="str">
        <f t="shared" si="109"/>
        <v>利用者本人・家族等がサービス利用時間以外に実施すること</v>
      </c>
      <c r="O986" s="33" t="str">
        <f t="shared" si="110"/>
        <v>削除</v>
      </c>
    </row>
    <row r="987" spans="1:15" ht="37.5" hidden="1">
      <c r="A987" s="56">
        <v>985</v>
      </c>
      <c r="B987" s="56" t="s">
        <v>1869</v>
      </c>
      <c r="C987" s="56">
        <v>74</v>
      </c>
      <c r="D987" s="33" t="s">
        <v>1995</v>
      </c>
      <c r="E987" s="134" t="s">
        <v>593</v>
      </c>
      <c r="F987" s="56" t="str">
        <f>VLOOKUP($B987, '外部インタフェース一覧(計算用)'!$C:$G, 2, FALSE)</f>
        <v>old</v>
      </c>
      <c r="G987" s="56" t="str">
        <f>VLOOKUP($B987, '外部インタフェース一覧(計算用)'!$C:$G, 5, FALSE)</f>
        <v>INDIVIDUAL_FUNCTION_TRAINING_PLAN_INFO_2024_FORM_0330_2021</v>
      </c>
      <c r="H987" s="56" t="str">
        <f t="shared" si="105"/>
        <v>INDIVIDUAL_FUNCTION_TRAINING_PLAN_INFO_2024_FORM_0330_2021_functional_training_notice_old</v>
      </c>
      <c r="I987" s="134" t="str">
        <f t="shared" si="106"/>
        <v>Ⅱ　個別機能訓練の目標・個別機能訓練項目の設定　特記事項</v>
      </c>
      <c r="J987" s="56" t="str">
        <f t="shared" si="107"/>
        <v>名称変更</v>
      </c>
      <c r="K987" s="33" t="str">
        <f>IF($F987="old", INDEX('外部インタフェース一覧(計算用)'!$B$5:$C$60, MATCH(summary!$B987, '外部インタフェース一覧(計算用)'!$C$5:$C$60, 0), 1), $B987)</f>
        <v>個別機能訓練計画情報</v>
      </c>
      <c r="L987" s="56">
        <f t="shared" si="111"/>
        <v>74</v>
      </c>
      <c r="M987" s="33" t="str">
        <f t="shared" si="108"/>
        <v>functional_training_notice</v>
      </c>
      <c r="N987" s="33" t="str">
        <f t="shared" si="109"/>
        <v>特記事項</v>
      </c>
      <c r="O987" s="33" t="str">
        <f t="shared" si="110"/>
        <v>Ⅱ　個別機能訓練の目標・個別機能訓練項目の設定　特記事項</v>
      </c>
    </row>
    <row r="988" spans="1:15" ht="37.5" hidden="1">
      <c r="A988" s="56">
        <v>986</v>
      </c>
      <c r="B988" s="56" t="s">
        <v>1869</v>
      </c>
      <c r="C988" s="56">
        <v>75</v>
      </c>
      <c r="D988" s="33" t="s">
        <v>1996</v>
      </c>
      <c r="E988" s="134" t="s">
        <v>1997</v>
      </c>
      <c r="F988" s="56" t="str">
        <f>VLOOKUP($B988, '外部インタフェース一覧(計算用)'!$C:$G, 2, FALSE)</f>
        <v>old</v>
      </c>
      <c r="G988" s="56" t="str">
        <f>VLOOKUP($B988, '外部インタフェース一覧(計算用)'!$C:$G, 5, FALSE)</f>
        <v>INDIVIDUAL_FUNCTION_TRAINING_PLAN_INFO_2024_FORM_0330_2021</v>
      </c>
      <c r="H988" s="56" t="str">
        <f t="shared" si="105"/>
        <v>INDIVIDUAL_FUNCTION_TRAINING_PLAN_INFO_2024_FORM_0330_2021_functional_training_summary_old</v>
      </c>
      <c r="I988" s="134" t="str">
        <f t="shared" si="106"/>
        <v>Ⅲ　個別機能訓練実施後の対応　個別機能訓練の実施による変化　内容</v>
      </c>
      <c r="J988" s="56" t="str">
        <f t="shared" si="107"/>
        <v>名称変更</v>
      </c>
      <c r="K988" s="33" t="str">
        <f>IF($F988="old", INDEX('外部インタフェース一覧(計算用)'!$B$5:$C$60, MATCH(summary!$B988, '外部インタフェース一覧(計算用)'!$C$5:$C$60, 0), 1), $B988)</f>
        <v>個別機能訓練計画情報</v>
      </c>
      <c r="L988" s="56">
        <f t="shared" si="111"/>
        <v>75</v>
      </c>
      <c r="M988" s="33" t="str">
        <f t="shared" si="108"/>
        <v>functional_training_summary</v>
      </c>
      <c r="N988" s="33" t="str">
        <f t="shared" si="109"/>
        <v>個別機能訓練の実施による変化</v>
      </c>
      <c r="O988" s="33" t="str">
        <f t="shared" si="110"/>
        <v>Ⅲ　個別機能訓練実施後の対応　個別機能訓練の実施による変化　内容</v>
      </c>
    </row>
    <row r="989" spans="1:15" ht="37.5" hidden="1">
      <c r="A989" s="56">
        <v>987</v>
      </c>
      <c r="B989" s="56" t="s">
        <v>1869</v>
      </c>
      <c r="C989" s="56">
        <v>76</v>
      </c>
      <c r="D989" s="33" t="s">
        <v>1998</v>
      </c>
      <c r="E989" s="134" t="s">
        <v>1999</v>
      </c>
      <c r="F989" s="56" t="str">
        <f>VLOOKUP($B989, '外部インタフェース一覧(計算用)'!$C:$G, 2, FALSE)</f>
        <v>old</v>
      </c>
      <c r="G989" s="56" t="str">
        <f>VLOOKUP($B989, '外部インタフェース一覧(計算用)'!$C:$G, 5, FALSE)</f>
        <v>INDIVIDUAL_FUNCTION_TRAINING_PLAN_INFO_2024_FORM_0330_2021</v>
      </c>
      <c r="H989" s="56" t="str">
        <f t="shared" si="105"/>
        <v>INDIVIDUAL_FUNCTION_TRAINING_PLAN_INFO_2024_FORM_0330_2021_re_evaluation_old</v>
      </c>
      <c r="I989" s="134" t="str">
        <f t="shared" si="106"/>
        <v>削除</v>
      </c>
      <c r="J989" s="56" t="str">
        <f t="shared" si="107"/>
        <v>名称変更</v>
      </c>
      <c r="K989" s="56" t="str">
        <f>IF($F989="old", INDEX('外部インタフェース一覧(計算用)'!$B$5:$C$60, MATCH(summary!$B989, '外部インタフェース一覧(計算用)'!$C$5:$C$60, 0), 1), $B989)</f>
        <v>個別機能訓練計画情報</v>
      </c>
      <c r="L989" s="56">
        <f t="shared" si="111"/>
        <v>76</v>
      </c>
      <c r="M989" s="56" t="str">
        <f t="shared" si="108"/>
        <v>re_evaluation</v>
      </c>
      <c r="N989" s="33" t="str">
        <f t="shared" si="109"/>
        <v>個別機能訓練実施における課題とその要因</v>
      </c>
      <c r="O989" s="33" t="str">
        <f t="shared" si="110"/>
        <v>削除</v>
      </c>
    </row>
    <row r="990" spans="1:15" hidden="1">
      <c r="A990" s="56">
        <v>988</v>
      </c>
      <c r="B990" s="56" t="s">
        <v>1869</v>
      </c>
      <c r="C990" s="56">
        <v>77</v>
      </c>
      <c r="D990" s="33" t="s">
        <v>265</v>
      </c>
      <c r="E990" s="134" t="s">
        <v>266</v>
      </c>
      <c r="F990" s="56" t="str">
        <f>VLOOKUP($B990, '外部インタフェース一覧(計算用)'!$C:$G, 2, FALSE)</f>
        <v>old</v>
      </c>
      <c r="G990" s="56" t="str">
        <f>VLOOKUP($B990, '外部インタフェース一覧(計算用)'!$C:$G, 5, FALSE)</f>
        <v>INDIVIDUAL_FUNCTION_TRAINING_PLAN_INFO_2024_FORM_0330_2021</v>
      </c>
      <c r="H990" s="56" t="str">
        <f t="shared" si="105"/>
        <v>INDIVIDUAL_FUNCTION_TRAINING_PLAN_INFO_2024_FORM_0330_2021_version_old</v>
      </c>
      <c r="I990" s="134" t="str">
        <f t="shared" si="106"/>
        <v>バージョン番号</v>
      </c>
      <c r="J990" s="56" t="str">
        <f t="shared" si="107"/>
        <v>一致</v>
      </c>
      <c r="K990" s="56" t="str">
        <f>IF($F990="old", INDEX('外部インタフェース一覧(計算用)'!$B$5:$C$60, MATCH(summary!$B990, '外部インタフェース一覧(計算用)'!$C$5:$C$60, 0), 1), $B990)</f>
        <v>個別機能訓練計画情報</v>
      </c>
      <c r="L990" s="56">
        <f t="shared" si="111"/>
        <v>77</v>
      </c>
      <c r="M990" s="56" t="str">
        <f t="shared" si="108"/>
        <v>version</v>
      </c>
      <c r="N990" s="33" t="str">
        <f t="shared" si="109"/>
        <v>バージョン番号</v>
      </c>
      <c r="O990" s="33" t="str">
        <f t="shared" si="110"/>
        <v>バージョン番号</v>
      </c>
    </row>
    <row r="991" spans="1:15" hidden="1">
      <c r="A991" s="56">
        <v>989</v>
      </c>
      <c r="B991" s="56" t="s">
        <v>2000</v>
      </c>
      <c r="C991" s="56">
        <v>1</v>
      </c>
      <c r="D991" s="33" t="s">
        <v>223</v>
      </c>
      <c r="E991" s="134" t="s">
        <v>224</v>
      </c>
      <c r="F991" s="56" t="str">
        <f>VLOOKUP($B991, '外部インタフェース一覧(計算用)'!$C:$G, 2, FALSE)</f>
        <v>old</v>
      </c>
      <c r="G991" s="56" t="str">
        <f>VLOOKUP($B991, '外部インタフェース一覧(計算用)'!$C:$G, 5, FALSE)</f>
        <v>REHABILITATION_PLAN_2024_FORM_0410_2021</v>
      </c>
      <c r="H991" s="56" t="str">
        <f t="shared" si="105"/>
        <v>REHABILITATION_PLAN_2024_FORM_0410_2021_care_facility_id_old</v>
      </c>
      <c r="I991" s="134" t="str">
        <f t="shared" si="106"/>
        <v>事業所番号</v>
      </c>
      <c r="J991" s="56" t="str">
        <f t="shared" si="107"/>
        <v>一致</v>
      </c>
      <c r="K991" s="56" t="str">
        <f>IF($F991="old", INDEX('外部インタフェース一覧(計算用)'!$B$5:$C$60, MATCH(summary!$B991, '外部インタフェース一覧(計算用)'!$C$5:$C$60, 0), 1), $B991)</f>
        <v>リハビリテーション計画書(医療介護共通部分)</v>
      </c>
      <c r="L991" s="56">
        <f t="shared" si="111"/>
        <v>1</v>
      </c>
      <c r="M991" s="56" t="str">
        <f t="shared" si="108"/>
        <v>care_facility_id</v>
      </c>
      <c r="N991" s="33" t="str">
        <f t="shared" si="109"/>
        <v>事業所番号</v>
      </c>
      <c r="O991" s="33" t="str">
        <f t="shared" si="110"/>
        <v>事業所番号</v>
      </c>
    </row>
    <row r="992" spans="1:15" hidden="1">
      <c r="A992" s="56">
        <v>990</v>
      </c>
      <c r="B992" s="56" t="s">
        <v>2000</v>
      </c>
      <c r="C992" s="56">
        <v>2</v>
      </c>
      <c r="D992" s="33" t="s">
        <v>225</v>
      </c>
      <c r="E992" s="134" t="s">
        <v>226</v>
      </c>
      <c r="F992" s="56" t="str">
        <f>VLOOKUP($B992, '外部インタフェース一覧(計算用)'!$C:$G, 2, FALSE)</f>
        <v>old</v>
      </c>
      <c r="G992" s="56" t="str">
        <f>VLOOKUP($B992, '外部インタフェース一覧(計算用)'!$C:$G, 5, FALSE)</f>
        <v>REHABILITATION_PLAN_2024_FORM_0410_2021</v>
      </c>
      <c r="H992" s="56" t="str">
        <f t="shared" si="105"/>
        <v>REHABILITATION_PLAN_2024_FORM_0410_2021_service_code_old</v>
      </c>
      <c r="I992" s="134" t="str">
        <f t="shared" si="106"/>
        <v>サービス種類コード</v>
      </c>
      <c r="J992" s="56" t="str">
        <f t="shared" si="107"/>
        <v>一致</v>
      </c>
      <c r="K992" s="56" t="str">
        <f>IF($F992="old", INDEX('外部インタフェース一覧(計算用)'!$B$5:$C$60, MATCH(summary!$B992, '外部インタフェース一覧(計算用)'!$C$5:$C$60, 0), 1), $B992)</f>
        <v>リハビリテーション計画書(医療介護共通部分)</v>
      </c>
      <c r="L992" s="56">
        <f t="shared" si="111"/>
        <v>2</v>
      </c>
      <c r="M992" s="56" t="str">
        <f t="shared" si="108"/>
        <v>service_code</v>
      </c>
      <c r="N992" s="33" t="str">
        <f t="shared" si="109"/>
        <v>サービス種類コード</v>
      </c>
      <c r="O992" s="33" t="str">
        <f t="shared" si="110"/>
        <v>サービス種類コード</v>
      </c>
    </row>
    <row r="993" spans="1:15" hidden="1">
      <c r="A993" s="56">
        <v>991</v>
      </c>
      <c r="B993" s="56" t="s">
        <v>2000</v>
      </c>
      <c r="C993" s="56">
        <v>3</v>
      </c>
      <c r="D993" s="33" t="s">
        <v>229</v>
      </c>
      <c r="E993" s="134" t="s">
        <v>230</v>
      </c>
      <c r="F993" s="56" t="str">
        <f>VLOOKUP($B993, '外部インタフェース一覧(計算用)'!$C:$G, 2, FALSE)</f>
        <v>old</v>
      </c>
      <c r="G993" s="56" t="str">
        <f>VLOOKUP($B993, '外部インタフェース一覧(計算用)'!$C:$G, 5, FALSE)</f>
        <v>REHABILITATION_PLAN_2024_FORM_0410_2021</v>
      </c>
      <c r="H993" s="56" t="str">
        <f t="shared" si="105"/>
        <v>REHABILITATION_PLAN_2024_FORM_0410_2021_insurer_no_old</v>
      </c>
      <c r="I993" s="134" t="str">
        <f t="shared" si="106"/>
        <v>保険者番号</v>
      </c>
      <c r="J993" s="56" t="str">
        <f t="shared" si="107"/>
        <v>一致</v>
      </c>
      <c r="K993" s="56" t="str">
        <f>IF($F993="old", INDEX('外部インタフェース一覧(計算用)'!$B$5:$C$60, MATCH(summary!$B993, '外部インタフェース一覧(計算用)'!$C$5:$C$60, 0), 1), $B993)</f>
        <v>リハビリテーション計画書(医療介護共通部分)</v>
      </c>
      <c r="L993" s="56">
        <f t="shared" si="111"/>
        <v>3</v>
      </c>
      <c r="M993" s="56" t="str">
        <f t="shared" si="108"/>
        <v>insurer_no</v>
      </c>
      <c r="N993" s="33" t="str">
        <f t="shared" si="109"/>
        <v>保険者番号</v>
      </c>
      <c r="O993" s="33" t="str">
        <f t="shared" si="110"/>
        <v>保険者番号</v>
      </c>
    </row>
    <row r="994" spans="1:15" hidden="1">
      <c r="A994" s="56">
        <v>992</v>
      </c>
      <c r="B994" s="56" t="s">
        <v>2000</v>
      </c>
      <c r="C994" s="56">
        <v>4</v>
      </c>
      <c r="D994" s="33" t="s">
        <v>231</v>
      </c>
      <c r="E994" s="134" t="s">
        <v>232</v>
      </c>
      <c r="F994" s="56" t="str">
        <f>VLOOKUP($B994, '外部インタフェース一覧(計算用)'!$C:$G, 2, FALSE)</f>
        <v>old</v>
      </c>
      <c r="G994" s="56" t="str">
        <f>VLOOKUP($B994, '外部インタフェース一覧(計算用)'!$C:$G, 5, FALSE)</f>
        <v>REHABILITATION_PLAN_2024_FORM_0410_2021</v>
      </c>
      <c r="H994" s="56" t="str">
        <f t="shared" si="105"/>
        <v>REHABILITATION_PLAN_2024_FORM_0410_2021_insured_no_old</v>
      </c>
      <c r="I994" s="134" t="str">
        <f t="shared" si="106"/>
        <v>被保険者番号</v>
      </c>
      <c r="J994" s="56" t="str">
        <f t="shared" si="107"/>
        <v>一致</v>
      </c>
      <c r="K994" s="56" t="str">
        <f>IF($F994="old", INDEX('外部インタフェース一覧(計算用)'!$B$5:$C$60, MATCH(summary!$B994, '外部インタフェース一覧(計算用)'!$C$5:$C$60, 0), 1), $B994)</f>
        <v>リハビリテーション計画書(医療介護共通部分)</v>
      </c>
      <c r="L994" s="56">
        <f t="shared" si="111"/>
        <v>4</v>
      </c>
      <c r="M994" s="56" t="str">
        <f t="shared" si="108"/>
        <v>insured_no</v>
      </c>
      <c r="N994" s="33" t="str">
        <f t="shared" si="109"/>
        <v>被保険者番号</v>
      </c>
      <c r="O994" s="33" t="str">
        <f t="shared" si="110"/>
        <v>被保険者番号</v>
      </c>
    </row>
    <row r="995" spans="1:15" ht="37.5" hidden="1">
      <c r="A995" s="56">
        <v>993</v>
      </c>
      <c r="B995" s="56" t="s">
        <v>2000</v>
      </c>
      <c r="C995" s="56">
        <v>5</v>
      </c>
      <c r="D995" s="33" t="s">
        <v>227</v>
      </c>
      <c r="E995" s="134" t="s">
        <v>228</v>
      </c>
      <c r="F995" s="56" t="str">
        <f>VLOOKUP($B995, '外部インタフェース一覧(計算用)'!$C:$G, 2, FALSE)</f>
        <v>old</v>
      </c>
      <c r="G995" s="56" t="str">
        <f>VLOOKUP($B995, '外部インタフェース一覧(計算用)'!$C:$G, 5, FALSE)</f>
        <v>REHABILITATION_PLAN_2024_FORM_0410_2021</v>
      </c>
      <c r="H995" s="56" t="str">
        <f t="shared" si="105"/>
        <v>REHABILITATION_PLAN_2024_FORM_0410_2021_external_system_management_number_old</v>
      </c>
      <c r="I995" s="134" t="str">
        <f t="shared" si="106"/>
        <v>外部システム管理番号</v>
      </c>
      <c r="J995" s="56" t="str">
        <f t="shared" si="107"/>
        <v>一致</v>
      </c>
      <c r="K995" s="56" t="str">
        <f>IF($F995="old", INDEX('外部インタフェース一覧(計算用)'!$B$5:$C$60, MATCH(summary!$B995, '外部インタフェース一覧(計算用)'!$C$5:$C$60, 0), 1), $B995)</f>
        <v>リハビリテーション計画書(医療介護共通部分)</v>
      </c>
      <c r="L995" s="56">
        <f t="shared" si="111"/>
        <v>5</v>
      </c>
      <c r="M995" s="56" t="str">
        <f t="shared" si="108"/>
        <v>external_system_management_number</v>
      </c>
      <c r="N995" s="33" t="str">
        <f t="shared" si="109"/>
        <v>外部システム管理番号</v>
      </c>
      <c r="O995" s="33" t="str">
        <f t="shared" si="110"/>
        <v>外部システム管理番号</v>
      </c>
    </row>
    <row r="996" spans="1:15" hidden="1">
      <c r="A996" s="56">
        <v>994</v>
      </c>
      <c r="B996" s="56" t="s">
        <v>2000</v>
      </c>
      <c r="C996" s="56">
        <v>6</v>
      </c>
      <c r="D996" s="33" t="s">
        <v>464</v>
      </c>
      <c r="E996" s="134" t="s">
        <v>2001</v>
      </c>
      <c r="F996" s="56" t="str">
        <f>VLOOKUP($B996, '外部インタフェース一覧(計算用)'!$C:$G, 2, FALSE)</f>
        <v>old</v>
      </c>
      <c r="G996" s="56" t="str">
        <f>VLOOKUP($B996, '外部インタフェース一覧(計算用)'!$C:$G, 5, FALSE)</f>
        <v>REHABILITATION_PLAN_2024_FORM_0410_2021</v>
      </c>
      <c r="H996" s="56" t="str">
        <f t="shared" si="105"/>
        <v>REHABILITATION_PLAN_2024_FORM_0410_2021_create_date_old</v>
      </c>
      <c r="I996" s="134" t="str">
        <f t="shared" si="106"/>
        <v>削除</v>
      </c>
      <c r="J996" s="56" t="str">
        <f t="shared" si="107"/>
        <v>名称変更</v>
      </c>
      <c r="K996" s="56" t="str">
        <f>IF($F996="old", INDEX('外部インタフェース一覧(計算用)'!$B$5:$C$60, MATCH(summary!$B996, '外部インタフェース一覧(計算用)'!$C$5:$C$60, 0), 1), $B996)</f>
        <v>リハビリテーション計画書(医療介護共通部分)</v>
      </c>
      <c r="L996" s="56">
        <f t="shared" si="111"/>
        <v>6</v>
      </c>
      <c r="M996" s="56" t="str">
        <f t="shared" si="108"/>
        <v>create_date</v>
      </c>
      <c r="N996" s="33" t="str">
        <f t="shared" si="109"/>
        <v>計画作成日</v>
      </c>
      <c r="O996" s="33" t="str">
        <f t="shared" si="110"/>
        <v>削除</v>
      </c>
    </row>
    <row r="997" spans="1:15" hidden="1">
      <c r="A997" s="56">
        <v>995</v>
      </c>
      <c r="B997" s="56" t="s">
        <v>2000</v>
      </c>
      <c r="C997" s="56">
        <v>7</v>
      </c>
      <c r="D997" s="33" t="s">
        <v>2002</v>
      </c>
      <c r="E997" s="134" t="s">
        <v>2003</v>
      </c>
      <c r="F997" s="56" t="str">
        <f>VLOOKUP($B997, '外部インタフェース一覧(計算用)'!$C:$G, 2, FALSE)</f>
        <v>old</v>
      </c>
      <c r="G997" s="56" t="str">
        <f>VLOOKUP($B997, '外部インタフェース一覧(計算用)'!$C:$G, 5, FALSE)</f>
        <v>REHABILITATION_PLAN_2024_FORM_0410_2021</v>
      </c>
      <c r="H997" s="56" t="str">
        <f t="shared" si="105"/>
        <v>REHABILITATION_PLAN_2024_FORM_0410_2021_usage_situation_flag_old</v>
      </c>
      <c r="I997" s="134" t="str">
        <f t="shared" si="106"/>
        <v>入院・外来</v>
      </c>
      <c r="J997" s="56" t="str">
        <f t="shared" si="107"/>
        <v>一致</v>
      </c>
      <c r="K997" s="56" t="str">
        <f>IF($F997="old", INDEX('外部インタフェース一覧(計算用)'!$B$5:$C$60, MATCH(summary!$B997, '外部インタフェース一覧(計算用)'!$C$5:$C$60, 0), 1), $B997)</f>
        <v>リハビリテーション計画書(医療介護共通部分)</v>
      </c>
      <c r="L997" s="56">
        <f t="shared" si="111"/>
        <v>7</v>
      </c>
      <c r="M997" s="56" t="str">
        <f t="shared" si="108"/>
        <v>usage_situation_flag</v>
      </c>
      <c r="N997" s="33" t="str">
        <f t="shared" si="109"/>
        <v>入院・外来</v>
      </c>
      <c r="O997" s="33" t="str">
        <f t="shared" si="110"/>
        <v>入院・外来</v>
      </c>
    </row>
    <row r="998" spans="1:15" ht="37.5" hidden="1">
      <c r="A998" s="56">
        <v>996</v>
      </c>
      <c r="B998" s="56" t="s">
        <v>2000</v>
      </c>
      <c r="C998" s="56">
        <v>8</v>
      </c>
      <c r="D998" s="33" t="s">
        <v>2004</v>
      </c>
      <c r="E998" s="134" t="s">
        <v>2005</v>
      </c>
      <c r="F998" s="56" t="str">
        <f>VLOOKUP($B998, '外部インタフェース一覧(計算用)'!$C:$G, 2, FALSE)</f>
        <v>old</v>
      </c>
      <c r="G998" s="56" t="str">
        <f>VLOOKUP($B998, '外部インタフェース一覧(計算用)'!$C:$G, 5, FALSE)</f>
        <v>REHABILITATION_PLAN_2024_FORM_0410_2021</v>
      </c>
      <c r="H998" s="56" t="str">
        <f t="shared" si="105"/>
        <v>REHABILITATION_PLAN_2024_FORM_0410_2021_visit_flag_old</v>
      </c>
      <c r="I998" s="134" t="str">
        <f t="shared" si="106"/>
        <v>訪問・通所 訪問</v>
      </c>
      <c r="J998" s="56" t="str">
        <f t="shared" si="107"/>
        <v>名称変更</v>
      </c>
      <c r="K998" s="33" t="str">
        <f>IF($F998="old", INDEX('外部インタフェース一覧(計算用)'!$B$5:$C$60, MATCH(summary!$B998, '外部インタフェース一覧(計算用)'!$C$5:$C$60, 0), 1), $B998)</f>
        <v>リハビリテーション計画書(医療介護共通部分)</v>
      </c>
      <c r="L998" s="56">
        <f t="shared" si="111"/>
        <v>8</v>
      </c>
      <c r="M998" s="33" t="str">
        <f t="shared" si="108"/>
        <v>visit_flag</v>
      </c>
      <c r="N998" s="33" t="str">
        <f t="shared" si="109"/>
        <v>訪問</v>
      </c>
      <c r="O998" s="33" t="str">
        <f t="shared" si="110"/>
        <v>訪問・通所 訪問</v>
      </c>
    </row>
    <row r="999" spans="1:15" ht="37.5" hidden="1">
      <c r="A999" s="56">
        <v>997</v>
      </c>
      <c r="B999" s="56" t="s">
        <v>2000</v>
      </c>
      <c r="C999" s="56">
        <v>9</v>
      </c>
      <c r="D999" s="33" t="s">
        <v>2006</v>
      </c>
      <c r="E999" s="134" t="s">
        <v>2007</v>
      </c>
      <c r="F999" s="56" t="str">
        <f>VLOOKUP($B999, '外部インタフェース一覧(計算用)'!$C:$G, 2, FALSE)</f>
        <v>old</v>
      </c>
      <c r="G999" s="56" t="str">
        <f>VLOOKUP($B999, '外部インタフェース一覧(計算用)'!$C:$G, 5, FALSE)</f>
        <v>REHABILITATION_PLAN_2024_FORM_0410_2021</v>
      </c>
      <c r="H999" s="56" t="str">
        <f t="shared" si="105"/>
        <v>REHABILITATION_PLAN_2024_FORM_0410_2021_outpatient_flag_old</v>
      </c>
      <c r="I999" s="134" t="str">
        <f t="shared" si="106"/>
        <v>訪問・通所　通所</v>
      </c>
      <c r="J999" s="56" t="str">
        <f t="shared" si="107"/>
        <v>名称変更</v>
      </c>
      <c r="K999" s="33" t="str">
        <f>IF($F999="old", INDEX('外部インタフェース一覧(計算用)'!$B$5:$C$60, MATCH(summary!$B999, '外部インタフェース一覧(計算用)'!$C$5:$C$60, 0), 1), $B999)</f>
        <v>リハビリテーション計画書(医療介護共通部分)</v>
      </c>
      <c r="L999" s="56">
        <f t="shared" si="111"/>
        <v>9</v>
      </c>
      <c r="M999" s="33" t="str">
        <f t="shared" si="108"/>
        <v>outpatient_flag</v>
      </c>
      <c r="N999" s="33" t="str">
        <f t="shared" si="109"/>
        <v>通所</v>
      </c>
      <c r="O999" s="33" t="str">
        <f t="shared" si="110"/>
        <v>訪問・通所　通所</v>
      </c>
    </row>
    <row r="1000" spans="1:15" hidden="1">
      <c r="A1000" s="56">
        <v>998</v>
      </c>
      <c r="B1000" s="56" t="s">
        <v>2000</v>
      </c>
      <c r="C1000" s="56">
        <v>10</v>
      </c>
      <c r="D1000" s="33" t="s">
        <v>2008</v>
      </c>
      <c r="E1000" s="134" t="s">
        <v>2009</v>
      </c>
      <c r="F1000" s="56" t="str">
        <f>VLOOKUP($B1000, '外部インタフェース一覧(計算用)'!$C:$G, 2, FALSE)</f>
        <v>old</v>
      </c>
      <c r="G1000" s="56" t="str">
        <f>VLOOKUP($B1000, '外部インタフェース一覧(計算用)'!$C:$G, 5, FALSE)</f>
        <v>REHABILITATION_PLAN_2024_FORM_0410_2021</v>
      </c>
      <c r="H1000" s="56" t="str">
        <f t="shared" si="105"/>
        <v>REHABILITATION_PLAN_2024_FORM_0410_2021_admission_flag_old</v>
      </c>
      <c r="I1000" s="134" t="str">
        <f t="shared" si="106"/>
        <v>入所</v>
      </c>
      <c r="J1000" s="56" t="str">
        <f t="shared" si="107"/>
        <v>一致</v>
      </c>
      <c r="K1000" s="56" t="str">
        <f>IF($F1000="old", INDEX('外部インタフェース一覧(計算用)'!$B$5:$C$60, MATCH(summary!$B1000, '外部インタフェース一覧(計算用)'!$C$5:$C$60, 0), 1), $B1000)</f>
        <v>リハビリテーション計画書(医療介護共通部分)</v>
      </c>
      <c r="L1000" s="56">
        <f t="shared" si="111"/>
        <v>10</v>
      </c>
      <c r="M1000" s="56" t="str">
        <f t="shared" si="108"/>
        <v>admission_flag</v>
      </c>
      <c r="N1000" s="33" t="str">
        <f t="shared" si="109"/>
        <v>入所</v>
      </c>
      <c r="O1000" s="33" t="str">
        <f t="shared" si="110"/>
        <v>入所</v>
      </c>
    </row>
    <row r="1001" spans="1:15" hidden="1">
      <c r="A1001" s="56">
        <v>999</v>
      </c>
      <c r="B1001" s="56" t="s">
        <v>2000</v>
      </c>
      <c r="C1001" s="56">
        <v>11</v>
      </c>
      <c r="D1001" s="33" t="s">
        <v>251</v>
      </c>
      <c r="E1001" s="134" t="s">
        <v>252</v>
      </c>
      <c r="F1001" s="56" t="str">
        <f>VLOOKUP($B1001, '外部インタフェース一覧(計算用)'!$C:$G, 2, FALSE)</f>
        <v>old</v>
      </c>
      <c r="G1001" s="56" t="str">
        <f>VLOOKUP($B1001, '外部インタフェース一覧(計算用)'!$C:$G, 5, FALSE)</f>
        <v>REHABILITATION_PLAN_2024_FORM_0410_2021</v>
      </c>
      <c r="H1001" s="56" t="str">
        <f t="shared" si="105"/>
        <v>REHABILITATION_PLAN_2024_FORM_0410_2021_care_level_old</v>
      </c>
      <c r="I1001" s="134" t="str">
        <f t="shared" si="106"/>
        <v>要介護度</v>
      </c>
      <c r="J1001" s="56" t="str">
        <f t="shared" si="107"/>
        <v>一致</v>
      </c>
      <c r="K1001" s="56" t="str">
        <f>IF($F1001="old", INDEX('外部インタフェース一覧(計算用)'!$B$5:$C$60, MATCH(summary!$B1001, '外部インタフェース一覧(計算用)'!$C$5:$C$60, 0), 1), $B1001)</f>
        <v>リハビリテーション計画書(医療介護共通部分)</v>
      </c>
      <c r="L1001" s="56">
        <f t="shared" si="111"/>
        <v>11</v>
      </c>
      <c r="M1001" s="56" t="str">
        <f t="shared" si="108"/>
        <v>care_level</v>
      </c>
      <c r="N1001" s="33" t="str">
        <f t="shared" si="109"/>
        <v>要介護度</v>
      </c>
      <c r="O1001" s="33" t="str">
        <f t="shared" si="110"/>
        <v>要介護度</v>
      </c>
    </row>
    <row r="1002" spans="1:15" ht="37.5" hidden="1">
      <c r="A1002" s="56">
        <v>1000</v>
      </c>
      <c r="B1002" s="56" t="s">
        <v>2000</v>
      </c>
      <c r="C1002" s="56">
        <v>12</v>
      </c>
      <c r="D1002" s="33" t="s">
        <v>2010</v>
      </c>
      <c r="E1002" s="134" t="s">
        <v>2011</v>
      </c>
      <c r="F1002" s="56" t="str">
        <f>VLOOKUP($B1002, '外部インタフェース一覧(計算用)'!$C:$G, 2, FALSE)</f>
        <v>old</v>
      </c>
      <c r="G1002" s="56" t="str">
        <f>VLOOKUP($B1002, '外部インタフェース一覧(計算用)'!$C:$G, 5, FALSE)</f>
        <v>REHABILITATION_PLAN_2024_FORM_0410_2021</v>
      </c>
      <c r="H1002" s="56" t="str">
        <f t="shared" si="105"/>
        <v>REHABILITATION_PLAN_2024_FORM_0410_2021_rehabilitation_physician_old</v>
      </c>
      <c r="I1002" s="134" t="str">
        <f t="shared" si="106"/>
        <v>削除</v>
      </c>
      <c r="J1002" s="56" t="str">
        <f t="shared" si="107"/>
        <v>名称変更</v>
      </c>
      <c r="K1002" s="56" t="str">
        <f>IF($F1002="old", INDEX('外部インタフェース一覧(計算用)'!$B$5:$C$60, MATCH(summary!$B1002, '外部インタフェース一覧(計算用)'!$C$5:$C$60, 0), 1), $B1002)</f>
        <v>リハビリテーション計画書(医療介護共通部分)</v>
      </c>
      <c r="L1002" s="56">
        <f t="shared" si="111"/>
        <v>12</v>
      </c>
      <c r="M1002" s="56" t="str">
        <f t="shared" si="108"/>
        <v>rehabilitation_physician</v>
      </c>
      <c r="N1002" s="33" t="str">
        <f t="shared" si="109"/>
        <v>リハビリテーション担当医</v>
      </c>
      <c r="O1002" s="33" t="str">
        <f t="shared" si="110"/>
        <v>削除</v>
      </c>
    </row>
    <row r="1003" spans="1:15" hidden="1">
      <c r="A1003" s="56">
        <v>1001</v>
      </c>
      <c r="B1003" s="56" t="s">
        <v>2000</v>
      </c>
      <c r="C1003" s="56">
        <v>13</v>
      </c>
      <c r="D1003" s="33" t="s">
        <v>2012</v>
      </c>
      <c r="E1003" s="134" t="s">
        <v>2013</v>
      </c>
      <c r="F1003" s="56" t="str">
        <f>VLOOKUP($B1003, '外部インタフェース一覧(計算用)'!$C:$G, 2, FALSE)</f>
        <v>old</v>
      </c>
      <c r="G1003" s="56" t="str">
        <f>VLOOKUP($B1003, '外部インタフェース一覧(計算用)'!$C:$G, 5, FALSE)</f>
        <v>REHABILITATION_PLAN_2024_FORM_0410_2021</v>
      </c>
      <c r="H1003" s="56" t="str">
        <f t="shared" si="105"/>
        <v>REHABILITATION_PLAN_2024_FORM_0410_2021_person_in_charge_old</v>
      </c>
      <c r="I1003" s="134" t="str">
        <f t="shared" si="106"/>
        <v>削除</v>
      </c>
      <c r="J1003" s="56" t="str">
        <f t="shared" si="107"/>
        <v>名称変更</v>
      </c>
      <c r="K1003" s="56" t="str">
        <f>IF($F1003="old", INDEX('外部インタフェース一覧(計算用)'!$B$5:$C$60, MATCH(summary!$B1003, '外部インタフェース一覧(計算用)'!$C$5:$C$60, 0), 1), $B1003)</f>
        <v>リハビリテーション計画書(医療介護共通部分)</v>
      </c>
      <c r="L1003" s="56">
        <f t="shared" si="111"/>
        <v>13</v>
      </c>
      <c r="M1003" s="56" t="str">
        <f t="shared" si="108"/>
        <v>person_in_charge</v>
      </c>
      <c r="N1003" s="33" t="str">
        <f t="shared" si="109"/>
        <v>担当</v>
      </c>
      <c r="O1003" s="33" t="str">
        <f t="shared" si="110"/>
        <v>削除</v>
      </c>
    </row>
    <row r="1004" spans="1:15" ht="37.5" hidden="1">
      <c r="A1004" s="56">
        <v>1002</v>
      </c>
      <c r="B1004" s="56" t="s">
        <v>2000</v>
      </c>
      <c r="C1004" s="56">
        <v>14</v>
      </c>
      <c r="D1004" s="33" t="s">
        <v>274</v>
      </c>
      <c r="E1004" s="134" t="s">
        <v>2014</v>
      </c>
      <c r="F1004" s="56" t="str">
        <f>VLOOKUP($B1004, '外部インタフェース一覧(計算用)'!$C:$G, 2, FALSE)</f>
        <v>old</v>
      </c>
      <c r="G1004" s="56" t="str">
        <f>VLOOKUP($B1004, '外部インタフェース一覧(計算用)'!$C:$G, 5, FALSE)</f>
        <v>REHABILITATION_PLAN_2024_FORM_0410_2021</v>
      </c>
      <c r="H1004" s="56" t="str">
        <f t="shared" si="105"/>
        <v>REHABILITATION_PLAN_2024_FORM_0410_2021_record_staff_job_category_old</v>
      </c>
      <c r="I1004" s="134" t="str">
        <f t="shared" si="106"/>
        <v>削除</v>
      </c>
      <c r="J1004" s="56" t="str">
        <f t="shared" si="107"/>
        <v>名称変更</v>
      </c>
      <c r="K1004" s="56" t="str">
        <f>IF($F1004="old", INDEX('外部インタフェース一覧(計算用)'!$B$5:$C$60, MATCH(summary!$B1004, '外部インタフェース一覧(計算用)'!$C$5:$C$60, 0), 1), $B1004)</f>
        <v>リハビリテーション計画書(医療介護共通部分)</v>
      </c>
      <c r="L1004" s="56">
        <f t="shared" si="111"/>
        <v>14</v>
      </c>
      <c r="M1004" s="56" t="str">
        <f t="shared" si="108"/>
        <v>record_staff_job_category</v>
      </c>
      <c r="N1004" s="33" t="str">
        <f t="shared" si="109"/>
        <v>担当職員職種</v>
      </c>
      <c r="O1004" s="33" t="str">
        <f t="shared" si="110"/>
        <v>削除</v>
      </c>
    </row>
    <row r="1005" spans="1:15" ht="37.5" hidden="1">
      <c r="A1005" s="56">
        <v>1003</v>
      </c>
      <c r="B1005" s="56" t="s">
        <v>2000</v>
      </c>
      <c r="C1005" s="56">
        <v>15</v>
      </c>
      <c r="D1005" s="33" t="s">
        <v>1876</v>
      </c>
      <c r="E1005" s="134" t="s">
        <v>2015</v>
      </c>
      <c r="F1005" s="56" t="str">
        <f>VLOOKUP($B1005, '外部インタフェース一覧(計算用)'!$C:$G, 2, FALSE)</f>
        <v>old</v>
      </c>
      <c r="G1005" s="56" t="str">
        <f>VLOOKUP($B1005, '外部インタフェース一覧(計算用)'!$C:$G, 5, FALSE)</f>
        <v>REHABILITATION_PLAN_2024_FORM_0410_2021</v>
      </c>
      <c r="H1005" s="56" t="str">
        <f t="shared" si="105"/>
        <v>REHABILITATION_PLAN_2024_FORM_0410_2021_user_request_old</v>
      </c>
      <c r="I1005" s="134" t="str">
        <f t="shared" si="106"/>
        <v>本人の希望（したい又はできるようになりたい生活の希望等）</v>
      </c>
      <c r="J1005" s="56" t="str">
        <f t="shared" si="107"/>
        <v>一致</v>
      </c>
      <c r="K1005" s="56" t="str">
        <f>IF($F1005="old", INDEX('外部インタフェース一覧(計算用)'!$B$5:$C$60, MATCH(summary!$B1005, '外部インタフェース一覧(計算用)'!$C$5:$C$60, 0), 1), $B1005)</f>
        <v>リハビリテーション計画書(医療介護共通部分)</v>
      </c>
      <c r="L1005" s="56">
        <f t="shared" si="111"/>
        <v>15</v>
      </c>
      <c r="M1005" s="56" t="str">
        <f t="shared" si="108"/>
        <v>user_request</v>
      </c>
      <c r="N1005" s="33" t="str">
        <f t="shared" si="109"/>
        <v>本人の希望（したい又はできるようになりたい生活の希望等）</v>
      </c>
      <c r="O1005" s="33" t="str">
        <f t="shared" si="110"/>
        <v>本人の希望（したい又はできるようになりたい生活の希望等）</v>
      </c>
    </row>
    <row r="1006" spans="1:15" ht="37.5" hidden="1">
      <c r="A1006" s="56">
        <v>1004</v>
      </c>
      <c r="B1006" s="56" t="s">
        <v>2000</v>
      </c>
      <c r="C1006" s="56">
        <v>16</v>
      </c>
      <c r="D1006" s="33" t="s">
        <v>1878</v>
      </c>
      <c r="E1006" s="134" t="s">
        <v>2016</v>
      </c>
      <c r="F1006" s="56" t="str">
        <f>VLOOKUP($B1006, '外部インタフェース一覧(計算用)'!$C:$G, 2, FALSE)</f>
        <v>old</v>
      </c>
      <c r="G1006" s="56" t="str">
        <f>VLOOKUP($B1006, '外部インタフェース一覧(計算用)'!$C:$G, 5, FALSE)</f>
        <v>REHABILITATION_PLAN_2024_FORM_0410_2021</v>
      </c>
      <c r="H1006" s="56" t="str">
        <f t="shared" si="105"/>
        <v>REHABILITATION_PLAN_2024_FORM_0410_2021_user_family_request_old</v>
      </c>
      <c r="I1006" s="134" t="str">
        <f t="shared" si="106"/>
        <v>家族の希望（本人にしてほしい生活内容、家族が支援できること等）</v>
      </c>
      <c r="J1006" s="56" t="str">
        <f t="shared" si="107"/>
        <v>一致</v>
      </c>
      <c r="K1006" s="56" t="str">
        <f>IF($F1006="old", INDEX('外部インタフェース一覧(計算用)'!$B$5:$C$60, MATCH(summary!$B1006, '外部インタフェース一覧(計算用)'!$C$5:$C$60, 0), 1), $B1006)</f>
        <v>リハビリテーション計画書(医療介護共通部分)</v>
      </c>
      <c r="L1006" s="56">
        <f t="shared" si="111"/>
        <v>16</v>
      </c>
      <c r="M1006" s="56" t="str">
        <f t="shared" si="108"/>
        <v>user_family_request</v>
      </c>
      <c r="N1006" s="33" t="str">
        <f t="shared" si="109"/>
        <v>家族の希望（本人にしてほしい生活内容、家族が支援できること等）</v>
      </c>
      <c r="O1006" s="33" t="str">
        <f t="shared" si="110"/>
        <v>家族の希望（本人にしてほしい生活内容、家族が支援できること等）</v>
      </c>
    </row>
    <row r="1007" spans="1:15" ht="37.5" hidden="1">
      <c r="A1007" s="56">
        <v>1005</v>
      </c>
      <c r="B1007" s="56" t="s">
        <v>2000</v>
      </c>
      <c r="C1007" s="56">
        <v>17</v>
      </c>
      <c r="D1007" s="33" t="s">
        <v>436</v>
      </c>
      <c r="E1007" s="134" t="s">
        <v>2017</v>
      </c>
      <c r="F1007" s="56" t="str">
        <f>VLOOKUP($B1007, '外部インタフェース一覧(計算用)'!$C:$G, 2, FALSE)</f>
        <v>old</v>
      </c>
      <c r="G1007" s="56" t="str">
        <f>VLOOKUP($B1007, '外部インタフェース一覧(計算用)'!$C:$G, 5, FALSE)</f>
        <v>REHABILITATION_PLAN_2024_FORM_0410_2021</v>
      </c>
      <c r="H1007" s="56" t="str">
        <f t="shared" si="105"/>
        <v>REHABILITATION_PLAN_2024_FORM_0410_2021_disease_name_old</v>
      </c>
      <c r="I1007" s="134" t="str">
        <f t="shared" si="106"/>
        <v>健康状態、経過　原因疾病</v>
      </c>
      <c r="J1007" s="56" t="str">
        <f t="shared" si="107"/>
        <v>名称変更</v>
      </c>
      <c r="K1007" s="33" t="str">
        <f>IF($F1007="old", INDEX('外部インタフェース一覧(計算用)'!$B$5:$C$60, MATCH(summary!$B1007, '外部インタフェース一覧(計算用)'!$C$5:$C$60, 0), 1), $B1007)</f>
        <v>リハビリテーション計画書(医療介護共通部分)</v>
      </c>
      <c r="L1007" s="56">
        <f t="shared" si="111"/>
        <v>17</v>
      </c>
      <c r="M1007" s="33" t="str">
        <f t="shared" si="108"/>
        <v>disease_name</v>
      </c>
      <c r="N1007" s="33" t="str">
        <f t="shared" si="109"/>
        <v>原因疾病</v>
      </c>
      <c r="O1007" s="33" t="str">
        <f t="shared" si="110"/>
        <v>健康状態、経過　原因疾病</v>
      </c>
    </row>
    <row r="1008" spans="1:15" ht="37.5" hidden="1">
      <c r="A1008" s="56">
        <v>1006</v>
      </c>
      <c r="B1008" s="56" t="s">
        <v>2000</v>
      </c>
      <c r="C1008" s="56">
        <v>18</v>
      </c>
      <c r="D1008" s="33" t="s">
        <v>1887</v>
      </c>
      <c r="E1008" s="134" t="s">
        <v>2018</v>
      </c>
      <c r="F1008" s="56" t="str">
        <f>VLOOKUP($B1008, '外部インタフェース一覧(計算用)'!$C:$G, 2, FALSE)</f>
        <v>old</v>
      </c>
      <c r="G1008" s="56" t="str">
        <f>VLOOKUP($B1008, '外部インタフェース一覧(計算用)'!$C:$G, 5, FALSE)</f>
        <v>REHABILITATION_PLAN_2024_FORM_0410_2021</v>
      </c>
      <c r="H1008" s="56" t="str">
        <f t="shared" si="105"/>
        <v>REHABILITATION_PLAN_2024_FORM_0410_2021_onset_date_old</v>
      </c>
      <c r="I1008" s="134" t="str">
        <f t="shared" si="106"/>
        <v>健康状態、経過　発症日・受傷日</v>
      </c>
      <c r="J1008" s="56" t="str">
        <f t="shared" si="107"/>
        <v>名称変更</v>
      </c>
      <c r="K1008" s="33" t="str">
        <f>IF($F1008="old", INDEX('外部インタフェース一覧(計算用)'!$B$5:$C$60, MATCH(summary!$B1008, '外部インタフェース一覧(計算用)'!$C$5:$C$60, 0), 1), $B1008)</f>
        <v>リハビリテーション計画書(医療介護共通部分)</v>
      </c>
      <c r="L1008" s="56">
        <f t="shared" si="111"/>
        <v>18</v>
      </c>
      <c r="M1008" s="33" t="str">
        <f t="shared" si="108"/>
        <v>onset_date</v>
      </c>
      <c r="N1008" s="33" t="str">
        <f t="shared" si="109"/>
        <v>発症日・受傷日</v>
      </c>
      <c r="O1008" s="33" t="str">
        <f t="shared" si="110"/>
        <v>健康状態、経過　発症日・受傷日</v>
      </c>
    </row>
    <row r="1009" spans="1:15" ht="37.5" hidden="1">
      <c r="A1009" s="56">
        <v>1007</v>
      </c>
      <c r="B1009" s="56" t="s">
        <v>2000</v>
      </c>
      <c r="C1009" s="56">
        <v>19</v>
      </c>
      <c r="D1009" s="33" t="s">
        <v>1889</v>
      </c>
      <c r="E1009" s="134" t="s">
        <v>2019</v>
      </c>
      <c r="F1009" s="56" t="str">
        <f>VLOOKUP($B1009, '外部インタフェース一覧(計算用)'!$C:$G, 2, FALSE)</f>
        <v>old</v>
      </c>
      <c r="G1009" s="56" t="str">
        <f>VLOOKUP($B1009, '外部インタフェース一覧(計算用)'!$C:$G, 5, FALSE)</f>
        <v>REHABILITATION_PLAN_2024_FORM_0410_2021</v>
      </c>
      <c r="H1009" s="56" t="str">
        <f t="shared" si="105"/>
        <v>REHABILITATION_PLAN_2024_FORM_0410_2021_latest_admission_date_old</v>
      </c>
      <c r="I1009" s="134" t="str">
        <f t="shared" si="106"/>
        <v>削除</v>
      </c>
      <c r="J1009" s="56" t="str">
        <f t="shared" si="107"/>
        <v>名称変更</v>
      </c>
      <c r="K1009" s="56" t="str">
        <f>IF($F1009="old", INDEX('外部インタフェース一覧(計算用)'!$B$5:$C$60, MATCH(summary!$B1009, '外部インタフェース一覧(計算用)'!$C$5:$C$60, 0), 1), $B1009)</f>
        <v>リハビリテーション計画書(医療介護共通部分)</v>
      </c>
      <c r="L1009" s="56">
        <f t="shared" si="111"/>
        <v>19</v>
      </c>
      <c r="M1009" s="56" t="str">
        <f t="shared" si="108"/>
        <v>latest_admission_date</v>
      </c>
      <c r="N1009" s="33" t="str">
        <f t="shared" si="109"/>
        <v>直近の入院日</v>
      </c>
      <c r="O1009" s="33" t="str">
        <f t="shared" si="110"/>
        <v>削除</v>
      </c>
    </row>
    <row r="1010" spans="1:15" hidden="1">
      <c r="A1010" s="56">
        <v>1008</v>
      </c>
      <c r="B1010" s="56" t="s">
        <v>2000</v>
      </c>
      <c r="C1010" s="56">
        <v>20</v>
      </c>
      <c r="D1010" s="33" t="s">
        <v>1891</v>
      </c>
      <c r="E1010" s="134" t="s">
        <v>2020</v>
      </c>
      <c r="F1010" s="56" t="str">
        <f>VLOOKUP($B1010, '外部インタフェース一覧(計算用)'!$C:$G, 2, FALSE)</f>
        <v>old</v>
      </c>
      <c r="G1010" s="56" t="str">
        <f>VLOOKUP($B1010, '外部インタフェース一覧(計算用)'!$C:$G, 5, FALSE)</f>
        <v>REHABILITATION_PLAN_2024_FORM_0410_2021</v>
      </c>
      <c r="H1010" s="56" t="str">
        <f t="shared" si="105"/>
        <v>REHABILITATION_PLAN_2024_FORM_0410_2021_latest_discharge_date_old</v>
      </c>
      <c r="I1010" s="134" t="str">
        <f t="shared" si="106"/>
        <v>削除</v>
      </c>
      <c r="J1010" s="56" t="str">
        <f t="shared" si="107"/>
        <v>名称変更</v>
      </c>
      <c r="K1010" s="56" t="str">
        <f>IF($F1010="old", INDEX('外部インタフェース一覧(計算用)'!$B$5:$C$60, MATCH(summary!$B1010, '外部インタフェース一覧(計算用)'!$C$5:$C$60, 0), 1), $B1010)</f>
        <v>リハビリテーション計画書(医療介護共通部分)</v>
      </c>
      <c r="L1010" s="56">
        <f t="shared" si="111"/>
        <v>20</v>
      </c>
      <c r="M1010" s="56" t="str">
        <f t="shared" si="108"/>
        <v>latest_discharge_date</v>
      </c>
      <c r="N1010" s="33" t="str">
        <f t="shared" si="109"/>
        <v>直近の退院日</v>
      </c>
      <c r="O1010" s="33" t="str">
        <f t="shared" si="110"/>
        <v>削除</v>
      </c>
    </row>
    <row r="1011" spans="1:15" ht="37.5" hidden="1">
      <c r="A1011" s="56">
        <v>1009</v>
      </c>
      <c r="B1011" s="56" t="s">
        <v>2000</v>
      </c>
      <c r="C1011" s="56">
        <v>21</v>
      </c>
      <c r="D1011" s="33" t="s">
        <v>1893</v>
      </c>
      <c r="E1011" s="134" t="s">
        <v>2021</v>
      </c>
      <c r="F1011" s="56" t="str">
        <f>VLOOKUP($B1011, '外部インタフェース一覧(計算用)'!$C:$G, 2, FALSE)</f>
        <v>old</v>
      </c>
      <c r="G1011" s="56" t="str">
        <f>VLOOKUP($B1011, '外部インタフェース一覧(計算用)'!$C:$G, 5, FALSE)</f>
        <v>REHABILITATION_PLAN_2024_FORM_0410_2021</v>
      </c>
      <c r="H1011" s="56" t="str">
        <f t="shared" si="105"/>
        <v>REHABILITATION_PLAN_2024_FORM_0410_2021_progress_old</v>
      </c>
      <c r="I1011" s="134" t="str">
        <f t="shared" si="106"/>
        <v>健康状態、経過　治療経過（手術がある場合は手術日・術式等）</v>
      </c>
      <c r="J1011" s="56" t="str">
        <f t="shared" si="107"/>
        <v>名称変更</v>
      </c>
      <c r="K1011" s="33" t="str">
        <f>IF($F1011="old", INDEX('外部インタフェース一覧(計算用)'!$B$5:$C$60, MATCH(summary!$B1011, '外部インタフェース一覧(計算用)'!$C$5:$C$60, 0), 1), $B1011)</f>
        <v>リハビリテーション計画書(医療介護共通部分)</v>
      </c>
      <c r="L1011" s="56">
        <f t="shared" si="111"/>
        <v>21</v>
      </c>
      <c r="M1011" s="33" t="str">
        <f t="shared" si="108"/>
        <v>progress</v>
      </c>
      <c r="N1011" s="33" t="str">
        <f t="shared" si="109"/>
        <v>治療経過（手術がある場合は手術日・術式等）</v>
      </c>
      <c r="O1011" s="33" t="str">
        <f t="shared" si="110"/>
        <v>健康状態、経過　治療経過（手術がある場合は手術日・術式等）</v>
      </c>
    </row>
    <row r="1012" spans="1:15" ht="56.25" hidden="1">
      <c r="A1012" s="56">
        <v>1010</v>
      </c>
      <c r="B1012" s="56" t="s">
        <v>2000</v>
      </c>
      <c r="C1012" s="56">
        <v>22</v>
      </c>
      <c r="D1012" s="33" t="s">
        <v>1895</v>
      </c>
      <c r="E1012" s="134" t="s">
        <v>2022</v>
      </c>
      <c r="F1012" s="56" t="str">
        <f>VLOOKUP($B1012, '外部インタフェース一覧(計算用)'!$C:$G, 2, FALSE)</f>
        <v>old</v>
      </c>
      <c r="G1012" s="56" t="str">
        <f>VLOOKUP($B1012, '外部インタフェース一覧(計算用)'!$C:$G, 5, FALSE)</f>
        <v>REHABILITATION_PLAN_2024_FORM_0410_2021</v>
      </c>
      <c r="H1012" s="56" t="str">
        <f t="shared" si="105"/>
        <v>REHABILITATION_PLAN_2024_FORM_0410_2021_complications_control_1_old</v>
      </c>
      <c r="I1012" s="134" t="str">
        <f t="shared" si="106"/>
        <v>削除</v>
      </c>
      <c r="J1012" s="56" t="str">
        <f t="shared" si="107"/>
        <v>名称変更</v>
      </c>
      <c r="K1012" s="56" t="str">
        <f>IF($F1012="old", INDEX('外部インタフェース一覧(計算用)'!$B$5:$C$60, MATCH(summary!$B1012, '外部インタフェース一覧(計算用)'!$C$5:$C$60, 0), 1), $B1012)</f>
        <v>リハビリテーション計画書(医療介護共通部分)</v>
      </c>
      <c r="L1012" s="56">
        <f t="shared" si="111"/>
        <v>22</v>
      </c>
      <c r="M1012" s="56" t="str">
        <f t="shared" si="108"/>
        <v>complications_control_1</v>
      </c>
      <c r="N1012" s="33" t="str">
        <f t="shared" si="109"/>
        <v>合併疾患・コントロール状態（高血圧、心疾患、呼吸器疾患、糖尿病等）_1</v>
      </c>
      <c r="O1012" s="33" t="str">
        <f t="shared" si="110"/>
        <v>削除</v>
      </c>
    </row>
    <row r="1013" spans="1:15" ht="56.25" hidden="1">
      <c r="A1013" s="56">
        <v>1011</v>
      </c>
      <c r="B1013" s="56" t="s">
        <v>2000</v>
      </c>
      <c r="C1013" s="56">
        <v>23</v>
      </c>
      <c r="D1013" s="33" t="s">
        <v>1897</v>
      </c>
      <c r="E1013" s="134" t="s">
        <v>2023</v>
      </c>
      <c r="F1013" s="56" t="str">
        <f>VLOOKUP($B1013, '外部インタフェース一覧(計算用)'!$C:$G, 2, FALSE)</f>
        <v>old</v>
      </c>
      <c r="G1013" s="56" t="str">
        <f>VLOOKUP($B1013, '外部インタフェース一覧(計算用)'!$C:$G, 5, FALSE)</f>
        <v>REHABILITATION_PLAN_2024_FORM_0410_2021</v>
      </c>
      <c r="H1013" s="56" t="str">
        <f t="shared" si="105"/>
        <v>REHABILITATION_PLAN_2024_FORM_0410_2021_complications_control_2_old</v>
      </c>
      <c r="I1013" s="134" t="str">
        <f t="shared" si="106"/>
        <v>削除</v>
      </c>
      <c r="J1013" s="56" t="str">
        <f t="shared" si="107"/>
        <v>名称変更</v>
      </c>
      <c r="K1013" s="56" t="str">
        <f>IF($F1013="old", INDEX('外部インタフェース一覧(計算用)'!$B$5:$C$60, MATCH(summary!$B1013, '外部インタフェース一覧(計算用)'!$C$5:$C$60, 0), 1), $B1013)</f>
        <v>リハビリテーション計画書(医療介護共通部分)</v>
      </c>
      <c r="L1013" s="56">
        <f t="shared" si="111"/>
        <v>23</v>
      </c>
      <c r="M1013" s="56" t="str">
        <f t="shared" si="108"/>
        <v>complications_control_2</v>
      </c>
      <c r="N1013" s="33" t="str">
        <f t="shared" si="109"/>
        <v>合併疾患・コントロール状態（高血圧、心疾患、呼吸器疾患、糖尿病等）_2</v>
      </c>
      <c r="O1013" s="33" t="str">
        <f t="shared" si="110"/>
        <v>削除</v>
      </c>
    </row>
    <row r="1014" spans="1:15" ht="56.25" hidden="1">
      <c r="A1014" s="56">
        <v>1012</v>
      </c>
      <c r="B1014" s="56" t="s">
        <v>2000</v>
      </c>
      <c r="C1014" s="56">
        <v>24</v>
      </c>
      <c r="D1014" s="33" t="s">
        <v>1899</v>
      </c>
      <c r="E1014" s="134" t="s">
        <v>2024</v>
      </c>
      <c r="F1014" s="56" t="str">
        <f>VLOOKUP($B1014, '外部インタフェース一覧(計算用)'!$C:$G, 2, FALSE)</f>
        <v>old</v>
      </c>
      <c r="G1014" s="56" t="str">
        <f>VLOOKUP($B1014, '外部インタフェース一覧(計算用)'!$C:$G, 5, FALSE)</f>
        <v>REHABILITATION_PLAN_2024_FORM_0410_2021</v>
      </c>
      <c r="H1014" s="56" t="str">
        <f t="shared" si="105"/>
        <v>REHABILITATION_PLAN_2024_FORM_0410_2021_complications_control_3_old</v>
      </c>
      <c r="I1014" s="134" t="str">
        <f t="shared" si="106"/>
        <v>削除</v>
      </c>
      <c r="J1014" s="56" t="str">
        <f t="shared" si="107"/>
        <v>名称変更</v>
      </c>
      <c r="K1014" s="56" t="str">
        <f>IF($F1014="old", INDEX('外部インタフェース一覧(計算用)'!$B$5:$C$60, MATCH(summary!$B1014, '外部インタフェース一覧(計算用)'!$C$5:$C$60, 0), 1), $B1014)</f>
        <v>リハビリテーション計画書(医療介護共通部分)</v>
      </c>
      <c r="L1014" s="56">
        <f t="shared" si="111"/>
        <v>24</v>
      </c>
      <c r="M1014" s="56" t="str">
        <f t="shared" si="108"/>
        <v>complications_control_3</v>
      </c>
      <c r="N1014" s="33" t="str">
        <f t="shared" si="109"/>
        <v>合併疾患・コントロール状態（高血圧、心疾患、呼吸器疾患、糖尿病等）_3</v>
      </c>
      <c r="O1014" s="33" t="str">
        <f t="shared" si="110"/>
        <v>削除</v>
      </c>
    </row>
    <row r="1015" spans="1:15" ht="56.25" hidden="1">
      <c r="A1015" s="56">
        <v>1013</v>
      </c>
      <c r="B1015" s="56" t="s">
        <v>2000</v>
      </c>
      <c r="C1015" s="56">
        <v>25</v>
      </c>
      <c r="D1015" s="33" t="s">
        <v>1901</v>
      </c>
      <c r="E1015" s="134" t="s">
        <v>2025</v>
      </c>
      <c r="F1015" s="56" t="str">
        <f>VLOOKUP($B1015, '外部インタフェース一覧(計算用)'!$C:$G, 2, FALSE)</f>
        <v>old</v>
      </c>
      <c r="G1015" s="56" t="str">
        <f>VLOOKUP($B1015, '外部インタフェース一覧(計算用)'!$C:$G, 5, FALSE)</f>
        <v>REHABILITATION_PLAN_2024_FORM_0410_2021</v>
      </c>
      <c r="H1015" s="56" t="str">
        <f t="shared" si="105"/>
        <v>REHABILITATION_PLAN_2024_FORM_0410_2021_complications_control_4_old</v>
      </c>
      <c r="I1015" s="134" t="str">
        <f t="shared" si="106"/>
        <v>削除</v>
      </c>
      <c r="J1015" s="56" t="str">
        <f t="shared" si="107"/>
        <v>名称変更</v>
      </c>
      <c r="K1015" s="56" t="str">
        <f>IF($F1015="old", INDEX('外部インタフェース一覧(計算用)'!$B$5:$C$60, MATCH(summary!$B1015, '外部インタフェース一覧(計算用)'!$C$5:$C$60, 0), 1), $B1015)</f>
        <v>リハビリテーション計画書(医療介護共通部分)</v>
      </c>
      <c r="L1015" s="56">
        <f t="shared" si="111"/>
        <v>25</v>
      </c>
      <c r="M1015" s="56" t="str">
        <f t="shared" si="108"/>
        <v>complications_control_4</v>
      </c>
      <c r="N1015" s="33" t="str">
        <f t="shared" si="109"/>
        <v>合併疾患・コントロール状態（高血圧、心疾患、呼吸器疾患、糖尿病等）_4</v>
      </c>
      <c r="O1015" s="33" t="str">
        <f t="shared" si="110"/>
        <v>削除</v>
      </c>
    </row>
    <row r="1016" spans="1:15" ht="56.25" hidden="1">
      <c r="A1016" s="56">
        <v>1014</v>
      </c>
      <c r="B1016" s="56" t="s">
        <v>2000</v>
      </c>
      <c r="C1016" s="56">
        <v>26</v>
      </c>
      <c r="D1016" s="33" t="s">
        <v>1903</v>
      </c>
      <c r="E1016" s="134" t="s">
        <v>2026</v>
      </c>
      <c r="F1016" s="56" t="str">
        <f>VLOOKUP($B1016, '外部インタフェース一覧(計算用)'!$C:$G, 2, FALSE)</f>
        <v>old</v>
      </c>
      <c r="G1016" s="56" t="str">
        <f>VLOOKUP($B1016, '外部インタフェース一覧(計算用)'!$C:$G, 5, FALSE)</f>
        <v>REHABILITATION_PLAN_2024_FORM_0410_2021</v>
      </c>
      <c r="H1016" s="56" t="str">
        <f t="shared" si="105"/>
        <v>REHABILITATION_PLAN_2024_FORM_0410_2021_complications_control_5_old</v>
      </c>
      <c r="I1016" s="134" t="str">
        <f t="shared" si="106"/>
        <v>削除</v>
      </c>
      <c r="J1016" s="56" t="str">
        <f t="shared" si="107"/>
        <v>名称変更</v>
      </c>
      <c r="K1016" s="56" t="str">
        <f>IF($F1016="old", INDEX('外部インタフェース一覧(計算用)'!$B$5:$C$60, MATCH(summary!$B1016, '外部インタフェース一覧(計算用)'!$C$5:$C$60, 0), 1), $B1016)</f>
        <v>リハビリテーション計画書(医療介護共通部分)</v>
      </c>
      <c r="L1016" s="56">
        <f t="shared" si="111"/>
        <v>26</v>
      </c>
      <c r="M1016" s="56" t="str">
        <f t="shared" si="108"/>
        <v>complications_control_5</v>
      </c>
      <c r="N1016" s="33" t="str">
        <f t="shared" si="109"/>
        <v>合併疾患・コントロール状態（高血圧、心疾患、呼吸器疾患、糖尿病等）_5</v>
      </c>
      <c r="O1016" s="33" t="str">
        <f t="shared" si="110"/>
        <v>削除</v>
      </c>
    </row>
    <row r="1017" spans="1:15" ht="56.25" hidden="1">
      <c r="A1017" s="56">
        <v>1015</v>
      </c>
      <c r="B1017" s="56" t="s">
        <v>2000</v>
      </c>
      <c r="C1017" s="56">
        <v>27</v>
      </c>
      <c r="D1017" s="33" t="s">
        <v>1905</v>
      </c>
      <c r="E1017" s="134" t="s">
        <v>2027</v>
      </c>
      <c r="F1017" s="56" t="str">
        <f>VLOOKUP($B1017, '外部インタフェース一覧(計算用)'!$C:$G, 2, FALSE)</f>
        <v>old</v>
      </c>
      <c r="G1017" s="56" t="str">
        <f>VLOOKUP($B1017, '外部インタフェース一覧(計算用)'!$C:$G, 5, FALSE)</f>
        <v>REHABILITATION_PLAN_2024_FORM_0410_2021</v>
      </c>
      <c r="H1017" s="56" t="str">
        <f t="shared" si="105"/>
        <v>REHABILITATION_PLAN_2024_FORM_0410_2021_complications_control_notices_old</v>
      </c>
      <c r="I1017" s="134" t="str">
        <f t="shared" si="106"/>
        <v>削除</v>
      </c>
      <c r="J1017" s="56" t="str">
        <f t="shared" si="107"/>
        <v>名称変更</v>
      </c>
      <c r="K1017" s="56" t="str">
        <f>IF($F1017="old", INDEX('外部インタフェース一覧(計算用)'!$B$5:$C$60, MATCH(summary!$B1017, '外部インタフェース一覧(計算用)'!$C$5:$C$60, 0), 1), $B1017)</f>
        <v>リハビリテーション計画書(医療介護共通部分)</v>
      </c>
      <c r="L1017" s="56">
        <f t="shared" si="111"/>
        <v>27</v>
      </c>
      <c r="M1017" s="56" t="str">
        <f t="shared" si="108"/>
        <v>complications_control_notices</v>
      </c>
      <c r="N1017" s="33" t="str">
        <f t="shared" si="109"/>
        <v>合併疾患・コントロール状態（高血圧、心疾患、呼吸器疾患、糖尿病等）_自由記述</v>
      </c>
      <c r="O1017" s="33" t="str">
        <f t="shared" si="110"/>
        <v>削除</v>
      </c>
    </row>
    <row r="1018" spans="1:15" ht="56.25" hidden="1">
      <c r="A1018" s="56">
        <v>1016</v>
      </c>
      <c r="B1018" s="56" t="s">
        <v>2000</v>
      </c>
      <c r="C1018" s="56">
        <v>28</v>
      </c>
      <c r="D1018" s="33" t="s">
        <v>1907</v>
      </c>
      <c r="E1018" s="134" t="s">
        <v>2028</v>
      </c>
      <c r="F1018" s="56" t="str">
        <f>VLOOKUP($B1018, '外部インタフェース一覧(計算用)'!$C:$G, 2, FALSE)</f>
        <v>old</v>
      </c>
      <c r="G1018" s="56" t="str">
        <f>VLOOKUP($B1018, '外部インタフェース一覧(計算用)'!$C:$G, 5, FALSE)</f>
        <v>REHABILITATION_PLAN_2024_FORM_0410_2021</v>
      </c>
      <c r="H1018" s="56" t="str">
        <f t="shared" si="105"/>
        <v>REHABILITATION_PLAN_2024_FORM_0410_2021_implementation_status_old</v>
      </c>
      <c r="I1018" s="134" t="str">
        <f t="shared" si="106"/>
        <v>健康状態、経過　これまでのリハビリテーションの実施状況（プログラムの実施内容、頻度、量等）</v>
      </c>
      <c r="J1018" s="56" t="str">
        <f t="shared" si="107"/>
        <v>名称変更</v>
      </c>
      <c r="K1018" s="33" t="str">
        <f>IF($F1018="old", INDEX('外部インタフェース一覧(計算用)'!$B$5:$C$60, MATCH(summary!$B1018, '外部インタフェース一覧(計算用)'!$C$5:$C$60, 0), 1), $B1018)</f>
        <v>リハビリテーション計画書(医療介護共通部分)</v>
      </c>
      <c r="L1018" s="56">
        <f t="shared" si="111"/>
        <v>28</v>
      </c>
      <c r="M1018" s="33" t="str">
        <f t="shared" si="108"/>
        <v>implementation_status</v>
      </c>
      <c r="N1018" s="33" t="str">
        <f t="shared" si="109"/>
        <v>これまでのリハビリテーションの実施状況（プログラムの実施内容、頻度、量等）</v>
      </c>
      <c r="O1018" s="33" t="str">
        <f t="shared" si="110"/>
        <v>健康状態、経過　これまでのリハビリテーションの実施状況（プログラムの実施内容、頻度、量等）</v>
      </c>
    </row>
    <row r="1019" spans="1:15" ht="37.5" hidden="1">
      <c r="A1019" s="56">
        <v>1017</v>
      </c>
      <c r="B1019" s="56" t="s">
        <v>2000</v>
      </c>
      <c r="C1019" s="56">
        <v>29</v>
      </c>
      <c r="D1019" s="33" t="s">
        <v>2029</v>
      </c>
      <c r="E1019" s="134" t="s">
        <v>2030</v>
      </c>
      <c r="F1019" s="56" t="str">
        <f>VLOOKUP($B1019, '外部インタフェース一覧(計算用)'!$C:$G, 2, FALSE)</f>
        <v>old</v>
      </c>
      <c r="G1019" s="56" t="str">
        <f>VLOOKUP($B1019, '外部インタフェース一覧(計算用)'!$C:$G, 5, FALSE)</f>
        <v>REHABILITATION_PLAN_2024_FORM_0410_2021</v>
      </c>
      <c r="H1019" s="56" t="str">
        <f t="shared" si="105"/>
        <v>REHABILITATION_PLAN_2024_FORM_0410_2021_management_seat_flag_old</v>
      </c>
      <c r="I1019" s="134" t="str">
        <f t="shared" si="106"/>
        <v>目標設定等支援・管理シート</v>
      </c>
      <c r="J1019" s="56" t="str">
        <f t="shared" si="107"/>
        <v>一致</v>
      </c>
      <c r="K1019" s="56" t="str">
        <f>IF($F1019="old", INDEX('外部インタフェース一覧(計算用)'!$B$5:$C$60, MATCH(summary!$B1019, '外部インタフェース一覧(計算用)'!$C$5:$C$60, 0), 1), $B1019)</f>
        <v>リハビリテーション計画書(医療介護共通部分)</v>
      </c>
      <c r="L1019" s="56">
        <f t="shared" si="111"/>
        <v>29</v>
      </c>
      <c r="M1019" s="56" t="str">
        <f t="shared" si="108"/>
        <v>management_seat_flag</v>
      </c>
      <c r="N1019" s="33" t="str">
        <f t="shared" si="109"/>
        <v>目標設定等支援・管理シート</v>
      </c>
      <c r="O1019" s="33" t="str">
        <f t="shared" si="110"/>
        <v>目標設定等支援・管理シート</v>
      </c>
    </row>
    <row r="1020" spans="1:15" ht="37.5" hidden="1">
      <c r="A1020" s="56">
        <v>1018</v>
      </c>
      <c r="B1020" s="56" t="s">
        <v>2000</v>
      </c>
      <c r="C1020" s="56">
        <v>30</v>
      </c>
      <c r="D1020" s="33" t="s">
        <v>2031</v>
      </c>
      <c r="E1020" s="134" t="s">
        <v>2032</v>
      </c>
      <c r="F1020" s="56" t="str">
        <f>VLOOKUP($B1020, '外部インタフェース一覧(計算用)'!$C:$G, 2, FALSE)</f>
        <v>old</v>
      </c>
      <c r="G1020" s="56" t="str">
        <f>VLOOKUP($B1020, '外部インタフェース一覧(計算用)'!$C:$G, 5, FALSE)</f>
        <v>REHABILITATION_PLAN_2024_FORM_0410_2021</v>
      </c>
      <c r="H1020" s="56" t="str">
        <f t="shared" si="105"/>
        <v>REHABILITATION_PLAN_2024_FORM_0410_2021_daily_life_independence_degree_old</v>
      </c>
      <c r="I1020" s="134" t="str">
        <f t="shared" si="106"/>
        <v>削除</v>
      </c>
      <c r="J1020" s="56" t="str">
        <f t="shared" si="107"/>
        <v>名称変更</v>
      </c>
      <c r="K1020" s="56" t="str">
        <f>IF($F1020="old", INDEX('外部インタフェース一覧(計算用)'!$B$5:$C$60, MATCH(summary!$B1020, '外部インタフェース一覧(計算用)'!$C$5:$C$60, 0), 1), $B1020)</f>
        <v>リハビリテーション計画書(医療介護共通部分)</v>
      </c>
      <c r="L1020" s="56">
        <f t="shared" si="111"/>
        <v>30</v>
      </c>
      <c r="M1020" s="56" t="str">
        <f t="shared" si="108"/>
        <v>daily_life_independence_degree</v>
      </c>
      <c r="N1020" s="33" t="str">
        <f t="shared" si="109"/>
        <v>日常生活自立度</v>
      </c>
      <c r="O1020" s="33" t="str">
        <f t="shared" si="110"/>
        <v>削除</v>
      </c>
    </row>
    <row r="1021" spans="1:15" ht="37.5" hidden="1">
      <c r="A1021" s="56">
        <v>1019</v>
      </c>
      <c r="B1021" s="56" t="s">
        <v>2000</v>
      </c>
      <c r="C1021" s="56">
        <v>31</v>
      </c>
      <c r="D1021" s="33" t="s">
        <v>2033</v>
      </c>
      <c r="E1021" s="134" t="s">
        <v>2034</v>
      </c>
      <c r="F1021" s="56" t="str">
        <f>VLOOKUP($B1021, '外部インタフェース一覧(計算用)'!$C:$G, 2, FALSE)</f>
        <v>old</v>
      </c>
      <c r="G1021" s="56" t="str">
        <f>VLOOKUP($B1021, '外部インタフェース一覧(計算用)'!$C:$G, 5, FALSE)</f>
        <v>REHABILITATION_PLAN_2024_FORM_0410_2021</v>
      </c>
      <c r="H1021" s="56" t="str">
        <f t="shared" si="105"/>
        <v>REHABILITATION_PLAN_2024_FORM_0410_2021_daily_life_independence_criteria_old</v>
      </c>
      <c r="I1021" s="134" t="str">
        <f t="shared" si="106"/>
        <v>削除</v>
      </c>
      <c r="J1021" s="56" t="str">
        <f t="shared" si="107"/>
        <v>名称変更</v>
      </c>
      <c r="K1021" s="56" t="str">
        <f>IF($F1021="old", INDEX('外部インタフェース一覧(計算用)'!$B$5:$C$60, MATCH(summary!$B1021, '外部インタフェース一覧(計算用)'!$C$5:$C$60, 0), 1), $B1021)</f>
        <v>リハビリテーション計画書(医療介護共通部分)</v>
      </c>
      <c r="L1021" s="56">
        <f t="shared" si="111"/>
        <v>31</v>
      </c>
      <c r="M1021" s="56" t="str">
        <f t="shared" si="108"/>
        <v>daily_life_independence_criteria</v>
      </c>
      <c r="N1021" s="33" t="str">
        <f t="shared" si="109"/>
        <v>認知症高齢者の日常生活自立度判定基準</v>
      </c>
      <c r="O1021" s="33" t="str">
        <f t="shared" si="110"/>
        <v>削除</v>
      </c>
    </row>
    <row r="1022" spans="1:15" ht="37.5" hidden="1">
      <c r="A1022" s="56">
        <v>1020</v>
      </c>
      <c r="B1022" s="56" t="s">
        <v>2000</v>
      </c>
      <c r="C1022" s="56">
        <v>32</v>
      </c>
      <c r="D1022" s="33" t="s">
        <v>2035</v>
      </c>
      <c r="E1022" s="134" t="s">
        <v>2036</v>
      </c>
      <c r="F1022" s="56" t="str">
        <f>VLOOKUP($B1022, '外部インタフェース一覧(計算用)'!$C:$G, 2, FALSE)</f>
        <v>old</v>
      </c>
      <c r="G1022" s="56" t="str">
        <f>VLOOKUP($B1022, '外部インタフェース一覧(計算用)'!$C:$G, 5, FALSE)</f>
        <v>REHABILITATION_PLAN_2024_FORM_0410_2021</v>
      </c>
      <c r="H1022" s="56" t="str">
        <f t="shared" si="105"/>
        <v>REHABILITATION_PLAN_2024_FORM_0410_2021_muscle_weakness_status_old</v>
      </c>
      <c r="I1022" s="134" t="str">
        <f t="shared" si="106"/>
        <v>心身機能・構造　筋力低下　現在の状況</v>
      </c>
      <c r="J1022" s="56" t="str">
        <f t="shared" si="107"/>
        <v>名称変更</v>
      </c>
      <c r="K1022" s="33" t="str">
        <f>IF($F1022="old", INDEX('外部インタフェース一覧(計算用)'!$B$5:$C$60, MATCH(summary!$B1022, '外部インタフェース一覧(計算用)'!$C$5:$C$60, 0), 1), $B1022)</f>
        <v>リハビリテーション計画書(医療介護共通部分)</v>
      </c>
      <c r="L1022" s="56">
        <f t="shared" si="111"/>
        <v>32</v>
      </c>
      <c r="M1022" s="33" t="str">
        <f t="shared" si="108"/>
        <v>muscle_weakness_status</v>
      </c>
      <c r="N1022" s="33" t="str">
        <f t="shared" si="109"/>
        <v>心身機能・構造　筋力低下_現在の状況</v>
      </c>
      <c r="O1022" s="33" t="str">
        <f t="shared" si="110"/>
        <v>心身機能・構造　筋力低下　現在の状況</v>
      </c>
    </row>
    <row r="1023" spans="1:15" ht="37.5" hidden="1">
      <c r="A1023" s="56">
        <v>1021</v>
      </c>
      <c r="B1023" s="56" t="s">
        <v>2000</v>
      </c>
      <c r="C1023" s="56">
        <v>33</v>
      </c>
      <c r="D1023" s="33" t="s">
        <v>2037</v>
      </c>
      <c r="E1023" s="134" t="s">
        <v>2038</v>
      </c>
      <c r="F1023" s="56" t="str">
        <f>VLOOKUP($B1023, '外部インタフェース一覧(計算用)'!$C:$G, 2, FALSE)</f>
        <v>old</v>
      </c>
      <c r="G1023" s="56" t="str">
        <f>VLOOKUP($B1023, '外部インタフェース一覧(計算用)'!$C:$G, 5, FALSE)</f>
        <v>REHABILITATION_PLAN_2024_FORM_0410_2021</v>
      </c>
      <c r="H1023" s="56" t="str">
        <f t="shared" si="105"/>
        <v>REHABILITATION_PLAN_2024_FORM_0410_2021_muscle_weakness_interference_old</v>
      </c>
      <c r="I1023" s="134" t="str">
        <f t="shared" si="106"/>
        <v>心身機能・構造　筋力低下　活動への支障</v>
      </c>
      <c r="J1023" s="56" t="str">
        <f t="shared" si="107"/>
        <v>名称変更</v>
      </c>
      <c r="K1023" s="33" t="str">
        <f>IF($F1023="old", INDEX('外部インタフェース一覧(計算用)'!$B$5:$C$60, MATCH(summary!$B1023, '外部インタフェース一覧(計算用)'!$C$5:$C$60, 0), 1), $B1023)</f>
        <v>リハビリテーション計画書(医療介護共通部分)</v>
      </c>
      <c r="L1023" s="56">
        <f t="shared" si="111"/>
        <v>33</v>
      </c>
      <c r="M1023" s="33" t="str">
        <f t="shared" si="108"/>
        <v>muscle_weakness_interference</v>
      </c>
      <c r="N1023" s="33" t="str">
        <f t="shared" si="109"/>
        <v>心身機能・構造　筋力低下_活動への支障</v>
      </c>
      <c r="O1023" s="33" t="str">
        <f t="shared" si="110"/>
        <v>心身機能・構造　筋力低下　活動への支障</v>
      </c>
    </row>
    <row r="1024" spans="1:15" ht="37.5" hidden="1">
      <c r="A1024" s="56">
        <v>1022</v>
      </c>
      <c r="B1024" s="56" t="s">
        <v>2000</v>
      </c>
      <c r="C1024" s="56">
        <v>34</v>
      </c>
      <c r="D1024" s="33" t="s">
        <v>2039</v>
      </c>
      <c r="E1024" s="134" t="s">
        <v>2040</v>
      </c>
      <c r="F1024" s="56" t="str">
        <f>VLOOKUP($B1024, '外部インタフェース一覧(計算用)'!$C:$G, 2, FALSE)</f>
        <v>old</v>
      </c>
      <c r="G1024" s="56" t="str">
        <f>VLOOKUP($B1024, '外部インタフェース一覧(計算用)'!$C:$G, 5, FALSE)</f>
        <v>REHABILITATION_PLAN_2024_FORM_0410_2021</v>
      </c>
      <c r="H1024" s="56" t="str">
        <f t="shared" si="105"/>
        <v>REHABILITATION_PLAN_2024_FORM_0410_2021_muscle_weakness_notices_old</v>
      </c>
      <c r="I1024" s="134" t="str">
        <f t="shared" si="106"/>
        <v>心身機能・構造　筋力低下　特記事項</v>
      </c>
      <c r="J1024" s="56" t="str">
        <f t="shared" si="107"/>
        <v>名称変更</v>
      </c>
      <c r="K1024" s="33" t="str">
        <f>IF($F1024="old", INDEX('外部インタフェース一覧(計算用)'!$B$5:$C$60, MATCH(summary!$B1024, '外部インタフェース一覧(計算用)'!$C$5:$C$60, 0), 1), $B1024)</f>
        <v>リハビリテーション計画書(医療介護共通部分)</v>
      </c>
      <c r="L1024" s="56">
        <f t="shared" si="111"/>
        <v>34</v>
      </c>
      <c r="M1024" s="33" t="str">
        <f t="shared" si="108"/>
        <v>muscle_weakness_notices</v>
      </c>
      <c r="N1024" s="33" t="str">
        <f t="shared" si="109"/>
        <v>心身機能・構造　筋力低下_特記事項</v>
      </c>
      <c r="O1024" s="33" t="str">
        <f t="shared" si="110"/>
        <v>心身機能・構造　筋力低下　特記事項</v>
      </c>
    </row>
    <row r="1025" spans="1:15" ht="37.5" hidden="1">
      <c r="A1025" s="56">
        <v>1023</v>
      </c>
      <c r="B1025" s="56" t="s">
        <v>2000</v>
      </c>
      <c r="C1025" s="56">
        <v>35</v>
      </c>
      <c r="D1025" s="33" t="s">
        <v>2041</v>
      </c>
      <c r="E1025" s="134" t="s">
        <v>2042</v>
      </c>
      <c r="F1025" s="56" t="str">
        <f>VLOOKUP($B1025, '外部インタフェース一覧(計算用)'!$C:$G, 2, FALSE)</f>
        <v>old</v>
      </c>
      <c r="G1025" s="56" t="str">
        <f>VLOOKUP($B1025, '外部インタフェース一覧(計算用)'!$C:$G, 5, FALSE)</f>
        <v>REHABILITATION_PLAN_2024_FORM_0410_2021</v>
      </c>
      <c r="H1025" s="56" t="str">
        <f t="shared" si="105"/>
        <v>REHABILITATION_PLAN_2024_FORM_0410_2021_paralysis_status_old</v>
      </c>
      <c r="I1025" s="134" t="str">
        <f t="shared" si="106"/>
        <v>心身機能・構造　麻痺　現在の状況</v>
      </c>
      <c r="J1025" s="56" t="str">
        <f t="shared" si="107"/>
        <v>名称変更</v>
      </c>
      <c r="K1025" s="33" t="str">
        <f>IF($F1025="old", INDEX('外部インタフェース一覧(計算用)'!$B$5:$C$60, MATCH(summary!$B1025, '外部インタフェース一覧(計算用)'!$C$5:$C$60, 0), 1), $B1025)</f>
        <v>リハビリテーション計画書(医療介護共通部分)</v>
      </c>
      <c r="L1025" s="56">
        <f t="shared" si="111"/>
        <v>35</v>
      </c>
      <c r="M1025" s="33" t="str">
        <f t="shared" si="108"/>
        <v>paralysis_status</v>
      </c>
      <c r="N1025" s="33" t="str">
        <f t="shared" si="109"/>
        <v>心身機能・構造　麻痺_現在の状況</v>
      </c>
      <c r="O1025" s="33" t="str">
        <f t="shared" si="110"/>
        <v>心身機能・構造　麻痺　現在の状況</v>
      </c>
    </row>
    <row r="1026" spans="1:15" ht="37.5" hidden="1">
      <c r="A1026" s="56">
        <v>1024</v>
      </c>
      <c r="B1026" s="56" t="s">
        <v>2000</v>
      </c>
      <c r="C1026" s="56">
        <v>36</v>
      </c>
      <c r="D1026" s="33" t="s">
        <v>2043</v>
      </c>
      <c r="E1026" s="134" t="s">
        <v>2044</v>
      </c>
      <c r="F1026" s="56" t="str">
        <f>VLOOKUP($B1026, '外部インタフェース一覧(計算用)'!$C:$G, 2, FALSE)</f>
        <v>old</v>
      </c>
      <c r="G1026" s="56" t="str">
        <f>VLOOKUP($B1026, '外部インタフェース一覧(計算用)'!$C:$G, 5, FALSE)</f>
        <v>REHABILITATION_PLAN_2024_FORM_0410_2021</v>
      </c>
      <c r="H1026" s="56" t="str">
        <f t="shared" si="105"/>
        <v>REHABILITATION_PLAN_2024_FORM_0410_2021_paralysis_interference_old</v>
      </c>
      <c r="I1026" s="134" t="str">
        <f t="shared" si="106"/>
        <v>心身機能・構造　麻痺　活動への支障</v>
      </c>
      <c r="J1026" s="56" t="str">
        <f t="shared" si="107"/>
        <v>名称変更</v>
      </c>
      <c r="K1026" s="33" t="str">
        <f>IF($F1026="old", INDEX('外部インタフェース一覧(計算用)'!$B$5:$C$60, MATCH(summary!$B1026, '外部インタフェース一覧(計算用)'!$C$5:$C$60, 0), 1), $B1026)</f>
        <v>リハビリテーション計画書(医療介護共通部分)</v>
      </c>
      <c r="L1026" s="56">
        <f t="shared" si="111"/>
        <v>36</v>
      </c>
      <c r="M1026" s="33" t="str">
        <f t="shared" si="108"/>
        <v>paralysis_interference</v>
      </c>
      <c r="N1026" s="33" t="str">
        <f t="shared" si="109"/>
        <v>心身機能・構造　麻痺_活動への支障</v>
      </c>
      <c r="O1026" s="33" t="str">
        <f t="shared" si="110"/>
        <v>心身機能・構造　麻痺　活動への支障</v>
      </c>
    </row>
    <row r="1027" spans="1:15" ht="37.5" hidden="1">
      <c r="A1027" s="56">
        <v>1025</v>
      </c>
      <c r="B1027" s="56" t="s">
        <v>2000</v>
      </c>
      <c r="C1027" s="56">
        <v>37</v>
      </c>
      <c r="D1027" s="33" t="s">
        <v>2045</v>
      </c>
      <c r="E1027" s="134" t="s">
        <v>2046</v>
      </c>
      <c r="F1027" s="56" t="str">
        <f>VLOOKUP($B1027, '外部インタフェース一覧(計算用)'!$C:$G, 2, FALSE)</f>
        <v>old</v>
      </c>
      <c r="G1027" s="56" t="str">
        <f>VLOOKUP($B1027, '外部インタフェース一覧(計算用)'!$C:$G, 5, FALSE)</f>
        <v>REHABILITATION_PLAN_2024_FORM_0410_2021</v>
      </c>
      <c r="H1027" s="56" t="str">
        <f t="shared" ref="H1027:H1090" si="112">G1027&amp;"_"&amp;D1027&amp;"_"&amp;F1027</f>
        <v>REHABILITATION_PLAN_2024_FORM_0410_2021_paralysis_notices_old</v>
      </c>
      <c r="I1027" s="134" t="str">
        <f t="shared" ref="I1027:I1090" si="113">IFERROR(INDEX($E:$H, MATCH(LEFT($H1027, LEN($H1027)-4)&amp;"_new", $H:$H, 0), 1), IF(F1027="old", "削除", "追加"))</f>
        <v>心身機能・構造　麻痺　特記事項</v>
      </c>
      <c r="J1027" s="56" t="str">
        <f t="shared" ref="J1027:J1090" si="114">IF(E1027=I1027, "一致", "名称変更")</f>
        <v>名称変更</v>
      </c>
      <c r="K1027" s="33" t="str">
        <f>IF($F1027="old", INDEX('外部インタフェース一覧(計算用)'!$B$5:$C$60, MATCH(summary!$B1027, '外部インタフェース一覧(計算用)'!$C$5:$C$60, 0), 1), $B1027)</f>
        <v>リハビリテーション計画書(医療介護共通部分)</v>
      </c>
      <c r="L1027" s="56">
        <f t="shared" si="111"/>
        <v>37</v>
      </c>
      <c r="M1027" s="33" t="str">
        <f t="shared" ref="M1027:M1090" si="115">$D1027</f>
        <v>paralysis_notices</v>
      </c>
      <c r="N1027" s="33" t="str">
        <f t="shared" ref="N1027:N1090" si="116">IF($F1027="old", $E1027, $I1027)</f>
        <v>心身機能・構造　麻痺_特記事項</v>
      </c>
      <c r="O1027" s="33" t="str">
        <f t="shared" ref="O1027:O1090" si="117">IF($F1027="old", $I1027, $E1027)</f>
        <v>心身機能・構造　麻痺　特記事項</v>
      </c>
    </row>
    <row r="1028" spans="1:15" ht="37.5" hidden="1">
      <c r="A1028" s="56">
        <v>1026</v>
      </c>
      <c r="B1028" s="56" t="s">
        <v>2000</v>
      </c>
      <c r="C1028" s="56">
        <v>38</v>
      </c>
      <c r="D1028" s="33" t="s">
        <v>2047</v>
      </c>
      <c r="E1028" s="134" t="s">
        <v>2048</v>
      </c>
      <c r="F1028" s="56" t="str">
        <f>VLOOKUP($B1028, '外部インタフェース一覧(計算用)'!$C:$G, 2, FALSE)</f>
        <v>old</v>
      </c>
      <c r="G1028" s="56" t="str">
        <f>VLOOKUP($B1028, '外部インタフェース一覧(計算用)'!$C:$G, 5, FALSE)</f>
        <v>REHABILITATION_PLAN_2024_FORM_0410_2021</v>
      </c>
      <c r="H1028" s="56" t="str">
        <f t="shared" si="112"/>
        <v>REHABILITATION_PLAN_2024_FORM_0410_2021_sensory_dysfunction_status_old</v>
      </c>
      <c r="I1028" s="134" t="str">
        <f t="shared" si="113"/>
        <v>心身機能・構造　感覚機能障害　現在の状況</v>
      </c>
      <c r="J1028" s="56" t="str">
        <f t="shared" si="114"/>
        <v>名称変更</v>
      </c>
      <c r="K1028" s="33" t="str">
        <f>IF($F1028="old", INDEX('外部インタフェース一覧(計算用)'!$B$5:$C$60, MATCH(summary!$B1028, '外部インタフェース一覧(計算用)'!$C$5:$C$60, 0), 1), $B1028)</f>
        <v>リハビリテーション計画書(医療介護共通部分)</v>
      </c>
      <c r="L1028" s="56">
        <f t="shared" ref="L1028:L1091" si="118">C1028</f>
        <v>38</v>
      </c>
      <c r="M1028" s="33" t="str">
        <f t="shared" si="115"/>
        <v>sensory_dysfunction_status</v>
      </c>
      <c r="N1028" s="33" t="str">
        <f t="shared" si="116"/>
        <v>心身機能・構造　感覚機能障害_現在の状況</v>
      </c>
      <c r="O1028" s="33" t="str">
        <f t="shared" si="117"/>
        <v>心身機能・構造　感覚機能障害　現在の状況</v>
      </c>
    </row>
    <row r="1029" spans="1:15" ht="37.5" hidden="1">
      <c r="A1029" s="56">
        <v>1027</v>
      </c>
      <c r="B1029" s="56" t="s">
        <v>2000</v>
      </c>
      <c r="C1029" s="56">
        <v>39</v>
      </c>
      <c r="D1029" s="33" t="s">
        <v>2049</v>
      </c>
      <c r="E1029" s="134" t="s">
        <v>2050</v>
      </c>
      <c r="F1029" s="56" t="str">
        <f>VLOOKUP($B1029, '外部インタフェース一覧(計算用)'!$C:$G, 2, FALSE)</f>
        <v>old</v>
      </c>
      <c r="G1029" s="56" t="str">
        <f>VLOOKUP($B1029, '外部インタフェース一覧(計算用)'!$C:$G, 5, FALSE)</f>
        <v>REHABILITATION_PLAN_2024_FORM_0410_2021</v>
      </c>
      <c r="H1029" s="56" t="str">
        <f t="shared" si="112"/>
        <v>REHABILITATION_PLAN_2024_FORM_0410_2021_sensory_dysfunction_interference_old</v>
      </c>
      <c r="I1029" s="134" t="str">
        <f t="shared" si="113"/>
        <v>心身機能・構造　感覚機能障害　活動への支障</v>
      </c>
      <c r="J1029" s="56" t="str">
        <f t="shared" si="114"/>
        <v>名称変更</v>
      </c>
      <c r="K1029" s="33" t="str">
        <f>IF($F1029="old", INDEX('外部インタフェース一覧(計算用)'!$B$5:$C$60, MATCH(summary!$B1029, '外部インタフェース一覧(計算用)'!$C$5:$C$60, 0), 1), $B1029)</f>
        <v>リハビリテーション計画書(医療介護共通部分)</v>
      </c>
      <c r="L1029" s="56">
        <f t="shared" si="118"/>
        <v>39</v>
      </c>
      <c r="M1029" s="33" t="str">
        <f t="shared" si="115"/>
        <v>sensory_dysfunction_interference</v>
      </c>
      <c r="N1029" s="33" t="str">
        <f t="shared" si="116"/>
        <v>心身機能・構造　感覚機能障害_活動への支障</v>
      </c>
      <c r="O1029" s="33" t="str">
        <f t="shared" si="117"/>
        <v>心身機能・構造　感覚機能障害　活動への支障</v>
      </c>
    </row>
    <row r="1030" spans="1:15" ht="37.5" hidden="1">
      <c r="A1030" s="56">
        <v>1028</v>
      </c>
      <c r="B1030" s="56" t="s">
        <v>2000</v>
      </c>
      <c r="C1030" s="56">
        <v>40</v>
      </c>
      <c r="D1030" s="33" t="s">
        <v>2051</v>
      </c>
      <c r="E1030" s="134" t="s">
        <v>2052</v>
      </c>
      <c r="F1030" s="56" t="str">
        <f>VLOOKUP($B1030, '外部インタフェース一覧(計算用)'!$C:$G, 2, FALSE)</f>
        <v>old</v>
      </c>
      <c r="G1030" s="56" t="str">
        <f>VLOOKUP($B1030, '外部インタフェース一覧(計算用)'!$C:$G, 5, FALSE)</f>
        <v>REHABILITATION_PLAN_2024_FORM_0410_2021</v>
      </c>
      <c r="H1030" s="56" t="str">
        <f t="shared" si="112"/>
        <v>REHABILITATION_PLAN_2024_FORM_0410_2021_sensory_dysfunction_notices_old</v>
      </c>
      <c r="I1030" s="134" t="str">
        <f t="shared" si="113"/>
        <v>心身機能・構造　感覚機能障害　特記事項</v>
      </c>
      <c r="J1030" s="56" t="str">
        <f t="shared" si="114"/>
        <v>名称変更</v>
      </c>
      <c r="K1030" s="33" t="str">
        <f>IF($F1030="old", INDEX('外部インタフェース一覧(計算用)'!$B$5:$C$60, MATCH(summary!$B1030, '外部インタフェース一覧(計算用)'!$C$5:$C$60, 0), 1), $B1030)</f>
        <v>リハビリテーション計画書(医療介護共通部分)</v>
      </c>
      <c r="L1030" s="56">
        <f t="shared" si="118"/>
        <v>40</v>
      </c>
      <c r="M1030" s="33" t="str">
        <f t="shared" si="115"/>
        <v>sensory_dysfunction_notices</v>
      </c>
      <c r="N1030" s="33" t="str">
        <f t="shared" si="116"/>
        <v>心身機能・構造　感覚機能障害_特記事項</v>
      </c>
      <c r="O1030" s="33" t="str">
        <f t="shared" si="117"/>
        <v>心身機能・構造　感覚機能障害　特記事項</v>
      </c>
    </row>
    <row r="1031" spans="1:15" ht="37.5" hidden="1">
      <c r="A1031" s="56">
        <v>1029</v>
      </c>
      <c r="B1031" s="56" t="s">
        <v>2000</v>
      </c>
      <c r="C1031" s="56">
        <v>41</v>
      </c>
      <c r="D1031" s="33" t="s">
        <v>2053</v>
      </c>
      <c r="E1031" s="134" t="s">
        <v>2054</v>
      </c>
      <c r="F1031" s="56" t="str">
        <f>VLOOKUP($B1031, '外部インタフェース一覧(計算用)'!$C:$G, 2, FALSE)</f>
        <v>old</v>
      </c>
      <c r="G1031" s="56" t="str">
        <f>VLOOKUP($B1031, '外部インタフェース一覧(計算用)'!$C:$G, 5, FALSE)</f>
        <v>REHABILITATION_PLAN_2024_FORM_0410_2021</v>
      </c>
      <c r="H1031" s="56" t="str">
        <f t="shared" si="112"/>
        <v>REHABILITATION_PLAN_2024_FORM_0410_2021_limit_joint_range_status_old</v>
      </c>
      <c r="I1031" s="134" t="str">
        <f t="shared" si="113"/>
        <v>心身機能・構造　関節可動域制限　現在の状況</v>
      </c>
      <c r="J1031" s="56" t="str">
        <f t="shared" si="114"/>
        <v>名称変更</v>
      </c>
      <c r="K1031" s="33" t="str">
        <f>IF($F1031="old", INDEX('外部インタフェース一覧(計算用)'!$B$5:$C$60, MATCH(summary!$B1031, '外部インタフェース一覧(計算用)'!$C$5:$C$60, 0), 1), $B1031)</f>
        <v>リハビリテーション計画書(医療介護共通部分)</v>
      </c>
      <c r="L1031" s="56">
        <f t="shared" si="118"/>
        <v>41</v>
      </c>
      <c r="M1031" s="33" t="str">
        <f t="shared" si="115"/>
        <v>limit_joint_range_status</v>
      </c>
      <c r="N1031" s="33" t="str">
        <f t="shared" si="116"/>
        <v>心身機能・構造　関節可動域制限_現在の状況</v>
      </c>
      <c r="O1031" s="33" t="str">
        <f t="shared" si="117"/>
        <v>心身機能・構造　関節可動域制限　現在の状況</v>
      </c>
    </row>
    <row r="1032" spans="1:15" ht="37.5" hidden="1">
      <c r="A1032" s="56">
        <v>1030</v>
      </c>
      <c r="B1032" s="56" t="s">
        <v>2000</v>
      </c>
      <c r="C1032" s="56">
        <v>42</v>
      </c>
      <c r="D1032" s="33" t="s">
        <v>2055</v>
      </c>
      <c r="E1032" s="134" t="s">
        <v>2056</v>
      </c>
      <c r="F1032" s="56" t="str">
        <f>VLOOKUP($B1032, '外部インタフェース一覧(計算用)'!$C:$G, 2, FALSE)</f>
        <v>old</v>
      </c>
      <c r="G1032" s="56" t="str">
        <f>VLOOKUP($B1032, '外部インタフェース一覧(計算用)'!$C:$G, 5, FALSE)</f>
        <v>REHABILITATION_PLAN_2024_FORM_0410_2021</v>
      </c>
      <c r="H1032" s="56" t="str">
        <f t="shared" si="112"/>
        <v>REHABILITATION_PLAN_2024_FORM_0410_2021_limit_joint_range_interference_old</v>
      </c>
      <c r="I1032" s="134" t="str">
        <f t="shared" si="113"/>
        <v>心身機能・構造　関節可動域制限　活動への支障</v>
      </c>
      <c r="J1032" s="56" t="str">
        <f t="shared" si="114"/>
        <v>名称変更</v>
      </c>
      <c r="K1032" s="33" t="str">
        <f>IF($F1032="old", INDEX('外部インタフェース一覧(計算用)'!$B$5:$C$60, MATCH(summary!$B1032, '外部インタフェース一覧(計算用)'!$C$5:$C$60, 0), 1), $B1032)</f>
        <v>リハビリテーション計画書(医療介護共通部分)</v>
      </c>
      <c r="L1032" s="56">
        <f t="shared" si="118"/>
        <v>42</v>
      </c>
      <c r="M1032" s="33" t="str">
        <f t="shared" si="115"/>
        <v>limit_joint_range_interference</v>
      </c>
      <c r="N1032" s="33" t="str">
        <f t="shared" si="116"/>
        <v>心身機能・構造　関節可動域制限_活動への支障</v>
      </c>
      <c r="O1032" s="33" t="str">
        <f t="shared" si="117"/>
        <v>心身機能・構造　関節可動域制限　活動への支障</v>
      </c>
    </row>
    <row r="1033" spans="1:15" ht="37.5" hidden="1">
      <c r="A1033" s="56">
        <v>1031</v>
      </c>
      <c r="B1033" s="56" t="s">
        <v>2000</v>
      </c>
      <c r="C1033" s="56">
        <v>43</v>
      </c>
      <c r="D1033" s="33" t="s">
        <v>2057</v>
      </c>
      <c r="E1033" s="134" t="s">
        <v>2058</v>
      </c>
      <c r="F1033" s="56" t="str">
        <f>VLOOKUP($B1033, '外部インタフェース一覧(計算用)'!$C:$G, 2, FALSE)</f>
        <v>old</v>
      </c>
      <c r="G1033" s="56" t="str">
        <f>VLOOKUP($B1033, '外部インタフェース一覧(計算用)'!$C:$G, 5, FALSE)</f>
        <v>REHABILITATION_PLAN_2024_FORM_0410_2021</v>
      </c>
      <c r="H1033" s="56" t="str">
        <f t="shared" si="112"/>
        <v>REHABILITATION_PLAN_2024_FORM_0410_2021_limit_joint_range_notices_old</v>
      </c>
      <c r="I1033" s="134" t="str">
        <f t="shared" si="113"/>
        <v>心身機能・構造　関節可動域制限　特記事項</v>
      </c>
      <c r="J1033" s="56" t="str">
        <f t="shared" si="114"/>
        <v>名称変更</v>
      </c>
      <c r="K1033" s="33" t="str">
        <f>IF($F1033="old", INDEX('外部インタフェース一覧(計算用)'!$B$5:$C$60, MATCH(summary!$B1033, '外部インタフェース一覧(計算用)'!$C$5:$C$60, 0), 1), $B1033)</f>
        <v>リハビリテーション計画書(医療介護共通部分)</v>
      </c>
      <c r="L1033" s="56">
        <f t="shared" si="118"/>
        <v>43</v>
      </c>
      <c r="M1033" s="33" t="str">
        <f t="shared" si="115"/>
        <v>limit_joint_range_notices</v>
      </c>
      <c r="N1033" s="33" t="str">
        <f t="shared" si="116"/>
        <v>心身機能・構造　関節可動域制限_特記事項</v>
      </c>
      <c r="O1033" s="33" t="str">
        <f t="shared" si="117"/>
        <v>心身機能・構造　関節可動域制限　特記事項</v>
      </c>
    </row>
    <row r="1034" spans="1:15" ht="37.5" hidden="1">
      <c r="A1034" s="56">
        <v>1032</v>
      </c>
      <c r="B1034" s="56" t="s">
        <v>2000</v>
      </c>
      <c r="C1034" s="56">
        <v>44</v>
      </c>
      <c r="D1034" s="33" t="s">
        <v>2059</v>
      </c>
      <c r="E1034" s="134" t="s">
        <v>2060</v>
      </c>
      <c r="F1034" s="56" t="str">
        <f>VLOOKUP($B1034, '外部インタフェース一覧(計算用)'!$C:$G, 2, FALSE)</f>
        <v>old</v>
      </c>
      <c r="G1034" s="56" t="str">
        <f>VLOOKUP($B1034, '外部インタフェース一覧(計算用)'!$C:$G, 5, FALSE)</f>
        <v>REHABILITATION_PLAN_2024_FORM_0410_2021</v>
      </c>
      <c r="H1034" s="56" t="str">
        <f t="shared" si="112"/>
        <v>REHABILITATION_PLAN_2024_FORM_0410_2021_dysphagia_status_old</v>
      </c>
      <c r="I1034" s="134" t="str">
        <f t="shared" si="113"/>
        <v>心身機能・構造　摂食嚥下障害　現在の状況</v>
      </c>
      <c r="J1034" s="56" t="str">
        <f t="shared" si="114"/>
        <v>名称変更</v>
      </c>
      <c r="K1034" s="33" t="str">
        <f>IF($F1034="old", INDEX('外部インタフェース一覧(計算用)'!$B$5:$C$60, MATCH(summary!$B1034, '外部インタフェース一覧(計算用)'!$C$5:$C$60, 0), 1), $B1034)</f>
        <v>リハビリテーション計画書(医療介護共通部分)</v>
      </c>
      <c r="L1034" s="56">
        <f t="shared" si="118"/>
        <v>44</v>
      </c>
      <c r="M1034" s="33" t="str">
        <f t="shared" si="115"/>
        <v>dysphagia_status</v>
      </c>
      <c r="N1034" s="33" t="str">
        <f t="shared" si="116"/>
        <v>心身機能・構造　摂食嚥下障害_現在の状況</v>
      </c>
      <c r="O1034" s="33" t="str">
        <f t="shared" si="117"/>
        <v>心身機能・構造　摂食嚥下障害　現在の状況</v>
      </c>
    </row>
    <row r="1035" spans="1:15" ht="37.5" hidden="1">
      <c r="A1035" s="56">
        <v>1033</v>
      </c>
      <c r="B1035" s="56" t="s">
        <v>2000</v>
      </c>
      <c r="C1035" s="56">
        <v>45</v>
      </c>
      <c r="D1035" s="33" t="s">
        <v>2061</v>
      </c>
      <c r="E1035" s="134" t="s">
        <v>2062</v>
      </c>
      <c r="F1035" s="56" t="str">
        <f>VLOOKUP($B1035, '外部インタフェース一覧(計算用)'!$C:$G, 2, FALSE)</f>
        <v>old</v>
      </c>
      <c r="G1035" s="56" t="str">
        <f>VLOOKUP($B1035, '外部インタフェース一覧(計算用)'!$C:$G, 5, FALSE)</f>
        <v>REHABILITATION_PLAN_2024_FORM_0410_2021</v>
      </c>
      <c r="H1035" s="56" t="str">
        <f t="shared" si="112"/>
        <v>REHABILITATION_PLAN_2024_FORM_0410_2021_dysphagia_interference_old</v>
      </c>
      <c r="I1035" s="134" t="str">
        <f t="shared" si="113"/>
        <v>心身機能・構造　摂食嚥下障害　活動への支障</v>
      </c>
      <c r="J1035" s="56" t="str">
        <f t="shared" si="114"/>
        <v>名称変更</v>
      </c>
      <c r="K1035" s="33" t="str">
        <f>IF($F1035="old", INDEX('外部インタフェース一覧(計算用)'!$B$5:$C$60, MATCH(summary!$B1035, '外部インタフェース一覧(計算用)'!$C$5:$C$60, 0), 1), $B1035)</f>
        <v>リハビリテーション計画書(医療介護共通部分)</v>
      </c>
      <c r="L1035" s="56">
        <f t="shared" si="118"/>
        <v>45</v>
      </c>
      <c r="M1035" s="33" t="str">
        <f t="shared" si="115"/>
        <v>dysphagia_interference</v>
      </c>
      <c r="N1035" s="33" t="str">
        <f t="shared" si="116"/>
        <v>心身機能・構造　摂食嚥下障害_活動への支障</v>
      </c>
      <c r="O1035" s="33" t="str">
        <f t="shared" si="117"/>
        <v>心身機能・構造　摂食嚥下障害　活動への支障</v>
      </c>
    </row>
    <row r="1036" spans="1:15" ht="37.5" hidden="1">
      <c r="A1036" s="56">
        <v>1034</v>
      </c>
      <c r="B1036" s="56" t="s">
        <v>2000</v>
      </c>
      <c r="C1036" s="56">
        <v>46</v>
      </c>
      <c r="D1036" s="33" t="s">
        <v>2063</v>
      </c>
      <c r="E1036" s="134" t="s">
        <v>2064</v>
      </c>
      <c r="F1036" s="56" t="str">
        <f>VLOOKUP($B1036, '外部インタフェース一覧(計算用)'!$C:$G, 2, FALSE)</f>
        <v>old</v>
      </c>
      <c r="G1036" s="56" t="str">
        <f>VLOOKUP($B1036, '外部インタフェース一覧(計算用)'!$C:$G, 5, FALSE)</f>
        <v>REHABILITATION_PLAN_2024_FORM_0410_2021</v>
      </c>
      <c r="H1036" s="56" t="str">
        <f t="shared" si="112"/>
        <v>REHABILITATION_PLAN_2024_FORM_0410_2021_dysphagia_notices_old</v>
      </c>
      <c r="I1036" s="134" t="str">
        <f t="shared" si="113"/>
        <v>心身機能・構造　摂食嚥下障害　特記事項</v>
      </c>
      <c r="J1036" s="56" t="str">
        <f t="shared" si="114"/>
        <v>名称変更</v>
      </c>
      <c r="K1036" s="33" t="str">
        <f>IF($F1036="old", INDEX('外部インタフェース一覧(計算用)'!$B$5:$C$60, MATCH(summary!$B1036, '外部インタフェース一覧(計算用)'!$C$5:$C$60, 0), 1), $B1036)</f>
        <v>リハビリテーション計画書(医療介護共通部分)</v>
      </c>
      <c r="L1036" s="56">
        <f t="shared" si="118"/>
        <v>46</v>
      </c>
      <c r="M1036" s="33" t="str">
        <f t="shared" si="115"/>
        <v>dysphagia_notices</v>
      </c>
      <c r="N1036" s="33" t="str">
        <f t="shared" si="116"/>
        <v>心身機能・構造　摂食嚥下障害_特記事項</v>
      </c>
      <c r="O1036" s="33" t="str">
        <f t="shared" si="117"/>
        <v>心身機能・構造　摂食嚥下障害　特記事項</v>
      </c>
    </row>
    <row r="1037" spans="1:15" ht="37.5" hidden="1">
      <c r="A1037" s="56">
        <v>1035</v>
      </c>
      <c r="B1037" s="56" t="s">
        <v>2000</v>
      </c>
      <c r="C1037" s="56">
        <v>47</v>
      </c>
      <c r="D1037" s="33" t="s">
        <v>2065</v>
      </c>
      <c r="E1037" s="134" t="s">
        <v>2066</v>
      </c>
      <c r="F1037" s="56" t="str">
        <f>VLOOKUP($B1037, '外部インタフェース一覧(計算用)'!$C:$G, 2, FALSE)</f>
        <v>old</v>
      </c>
      <c r="G1037" s="56" t="str">
        <f>VLOOKUP($B1037, '外部インタフェース一覧(計算用)'!$C:$G, 5, FALSE)</f>
        <v>REHABILITATION_PLAN_2024_FORM_0410_2021</v>
      </c>
      <c r="H1037" s="56" t="str">
        <f t="shared" si="112"/>
        <v>REHABILITATION_PLAN_2024_FORM_0410_2021_alogia_dysarthria_status_old</v>
      </c>
      <c r="I1037" s="134" t="str">
        <f t="shared" si="113"/>
        <v>心身機能・構造　失語症・構音障害　現在の状況</v>
      </c>
      <c r="J1037" s="56" t="str">
        <f t="shared" si="114"/>
        <v>名称変更</v>
      </c>
      <c r="K1037" s="33" t="str">
        <f>IF($F1037="old", INDEX('外部インタフェース一覧(計算用)'!$B$5:$C$60, MATCH(summary!$B1037, '外部インタフェース一覧(計算用)'!$C$5:$C$60, 0), 1), $B1037)</f>
        <v>リハビリテーション計画書(医療介護共通部分)</v>
      </c>
      <c r="L1037" s="56">
        <f t="shared" si="118"/>
        <v>47</v>
      </c>
      <c r="M1037" s="33" t="str">
        <f t="shared" si="115"/>
        <v>alogia_dysarthria_status</v>
      </c>
      <c r="N1037" s="33" t="str">
        <f t="shared" si="116"/>
        <v>心身機能・構造　失語症・構音障害_現在の状況</v>
      </c>
      <c r="O1037" s="33" t="str">
        <f t="shared" si="117"/>
        <v>心身機能・構造　失語症・構音障害　現在の状況</v>
      </c>
    </row>
    <row r="1038" spans="1:15" ht="37.5" hidden="1">
      <c r="A1038" s="56">
        <v>1036</v>
      </c>
      <c r="B1038" s="56" t="s">
        <v>2000</v>
      </c>
      <c r="C1038" s="56">
        <v>48</v>
      </c>
      <c r="D1038" s="33" t="s">
        <v>2067</v>
      </c>
      <c r="E1038" s="134" t="s">
        <v>2068</v>
      </c>
      <c r="F1038" s="56" t="str">
        <f>VLOOKUP($B1038, '外部インタフェース一覧(計算用)'!$C:$G, 2, FALSE)</f>
        <v>old</v>
      </c>
      <c r="G1038" s="56" t="str">
        <f>VLOOKUP($B1038, '外部インタフェース一覧(計算用)'!$C:$G, 5, FALSE)</f>
        <v>REHABILITATION_PLAN_2024_FORM_0410_2021</v>
      </c>
      <c r="H1038" s="56" t="str">
        <f t="shared" si="112"/>
        <v>REHABILITATION_PLAN_2024_FORM_0410_2021_alogia_dysarthria_interference_old</v>
      </c>
      <c r="I1038" s="134" t="str">
        <f t="shared" si="113"/>
        <v>心身機能・構造　失語症・構音障害　活動への支障</v>
      </c>
      <c r="J1038" s="56" t="str">
        <f t="shared" si="114"/>
        <v>名称変更</v>
      </c>
      <c r="K1038" s="33" t="str">
        <f>IF($F1038="old", INDEX('外部インタフェース一覧(計算用)'!$B$5:$C$60, MATCH(summary!$B1038, '外部インタフェース一覧(計算用)'!$C$5:$C$60, 0), 1), $B1038)</f>
        <v>リハビリテーション計画書(医療介護共通部分)</v>
      </c>
      <c r="L1038" s="56">
        <f t="shared" si="118"/>
        <v>48</v>
      </c>
      <c r="M1038" s="33" t="str">
        <f t="shared" si="115"/>
        <v>alogia_dysarthria_interference</v>
      </c>
      <c r="N1038" s="33" t="str">
        <f t="shared" si="116"/>
        <v>心身機能・構造　失語症・構音障害_活動への支障</v>
      </c>
      <c r="O1038" s="33" t="str">
        <f t="shared" si="117"/>
        <v>心身機能・構造　失語症・構音障害　活動への支障</v>
      </c>
    </row>
    <row r="1039" spans="1:15" ht="37.5" hidden="1">
      <c r="A1039" s="56">
        <v>1037</v>
      </c>
      <c r="B1039" s="56" t="s">
        <v>2000</v>
      </c>
      <c r="C1039" s="56">
        <v>49</v>
      </c>
      <c r="D1039" s="33" t="s">
        <v>2069</v>
      </c>
      <c r="E1039" s="134" t="s">
        <v>2070</v>
      </c>
      <c r="F1039" s="56" t="str">
        <f>VLOOKUP($B1039, '外部インタフェース一覧(計算用)'!$C:$G, 2, FALSE)</f>
        <v>old</v>
      </c>
      <c r="G1039" s="56" t="str">
        <f>VLOOKUP($B1039, '外部インタフェース一覧(計算用)'!$C:$G, 5, FALSE)</f>
        <v>REHABILITATION_PLAN_2024_FORM_0410_2021</v>
      </c>
      <c r="H1039" s="56" t="str">
        <f t="shared" si="112"/>
        <v>REHABILITATION_PLAN_2024_FORM_0410_2021_alogia_dysarthria_notices_old</v>
      </c>
      <c r="I1039" s="134" t="str">
        <f t="shared" si="113"/>
        <v>心身機能・構造　失語症・構音障害　特記事項</v>
      </c>
      <c r="J1039" s="56" t="str">
        <f t="shared" si="114"/>
        <v>名称変更</v>
      </c>
      <c r="K1039" s="33" t="str">
        <f>IF($F1039="old", INDEX('外部インタフェース一覧(計算用)'!$B$5:$C$60, MATCH(summary!$B1039, '外部インタフェース一覧(計算用)'!$C$5:$C$60, 0), 1), $B1039)</f>
        <v>リハビリテーション計画書(医療介護共通部分)</v>
      </c>
      <c r="L1039" s="56">
        <f t="shared" si="118"/>
        <v>49</v>
      </c>
      <c r="M1039" s="33" t="str">
        <f t="shared" si="115"/>
        <v>alogia_dysarthria_notices</v>
      </c>
      <c r="N1039" s="33" t="str">
        <f t="shared" si="116"/>
        <v>心身機能・構造　失語症・構音障害_特記事項</v>
      </c>
      <c r="O1039" s="33" t="str">
        <f t="shared" si="117"/>
        <v>心身機能・構造　失語症・構音障害　特記事項</v>
      </c>
    </row>
    <row r="1040" spans="1:15" ht="37.5" hidden="1">
      <c r="A1040" s="56">
        <v>1038</v>
      </c>
      <c r="B1040" s="56" t="s">
        <v>2000</v>
      </c>
      <c r="C1040" s="56">
        <v>50</v>
      </c>
      <c r="D1040" s="33" t="s">
        <v>2071</v>
      </c>
      <c r="E1040" s="134" t="s">
        <v>2072</v>
      </c>
      <c r="F1040" s="56" t="str">
        <f>VLOOKUP($B1040, '外部インタフェース一覧(計算用)'!$C:$G, 2, FALSE)</f>
        <v>old</v>
      </c>
      <c r="G1040" s="56" t="str">
        <f>VLOOKUP($B1040, '外部インタフェース一覧(計算用)'!$C:$G, 5, FALSE)</f>
        <v>REHABILITATION_PLAN_2024_FORM_0410_2021</v>
      </c>
      <c r="H1040" s="56" t="str">
        <f t="shared" si="112"/>
        <v>REHABILITATION_PLAN_2024_FORM_0410_2021_cognitive_dysfunction_status_old</v>
      </c>
      <c r="I1040" s="134" t="str">
        <f t="shared" si="113"/>
        <v>心身機能・構造　見当識障害　現在の状況</v>
      </c>
      <c r="J1040" s="56" t="str">
        <f t="shared" si="114"/>
        <v>名称変更</v>
      </c>
      <c r="K1040" s="33" t="str">
        <f>IF($F1040="old", INDEX('外部インタフェース一覧(計算用)'!$B$5:$C$60, MATCH(summary!$B1040, '外部インタフェース一覧(計算用)'!$C$5:$C$60, 0), 1), $B1040)</f>
        <v>リハビリテーション計画書(医療介護共通部分)</v>
      </c>
      <c r="L1040" s="56">
        <f t="shared" si="118"/>
        <v>50</v>
      </c>
      <c r="M1040" s="33" t="str">
        <f t="shared" si="115"/>
        <v>cognitive_dysfunction_status</v>
      </c>
      <c r="N1040" s="33" t="str">
        <f t="shared" si="116"/>
        <v>心身機能・構造　見当識障害_現在の状況</v>
      </c>
      <c r="O1040" s="33" t="str">
        <f t="shared" si="117"/>
        <v>心身機能・構造　見当識障害　現在の状況</v>
      </c>
    </row>
    <row r="1041" spans="1:15" ht="37.5" hidden="1">
      <c r="A1041" s="56">
        <v>1039</v>
      </c>
      <c r="B1041" s="56" t="s">
        <v>2000</v>
      </c>
      <c r="C1041" s="56">
        <v>51</v>
      </c>
      <c r="D1041" s="33" t="s">
        <v>2073</v>
      </c>
      <c r="E1041" s="134" t="s">
        <v>2074</v>
      </c>
      <c r="F1041" s="56" t="str">
        <f>VLOOKUP($B1041, '外部インタフェース一覧(計算用)'!$C:$G, 2, FALSE)</f>
        <v>old</v>
      </c>
      <c r="G1041" s="56" t="str">
        <f>VLOOKUP($B1041, '外部インタフェース一覧(計算用)'!$C:$G, 5, FALSE)</f>
        <v>REHABILITATION_PLAN_2024_FORM_0410_2021</v>
      </c>
      <c r="H1041" s="56" t="str">
        <f t="shared" si="112"/>
        <v>REHABILITATION_PLAN_2024_FORM_0410_2021_cognitive_dysfunction_interference_old</v>
      </c>
      <c r="I1041" s="134" t="str">
        <f t="shared" si="113"/>
        <v>心身機能・構造　見当識障害　活動への支障</v>
      </c>
      <c r="J1041" s="56" t="str">
        <f t="shared" si="114"/>
        <v>名称変更</v>
      </c>
      <c r="K1041" s="33" t="str">
        <f>IF($F1041="old", INDEX('外部インタフェース一覧(計算用)'!$B$5:$C$60, MATCH(summary!$B1041, '外部インタフェース一覧(計算用)'!$C$5:$C$60, 0), 1), $B1041)</f>
        <v>リハビリテーション計画書(医療介護共通部分)</v>
      </c>
      <c r="L1041" s="56">
        <f t="shared" si="118"/>
        <v>51</v>
      </c>
      <c r="M1041" s="33" t="str">
        <f t="shared" si="115"/>
        <v>cognitive_dysfunction_interference</v>
      </c>
      <c r="N1041" s="33" t="str">
        <f t="shared" si="116"/>
        <v>心身機能・構造　見当識障害_活動への支障</v>
      </c>
      <c r="O1041" s="33" t="str">
        <f t="shared" si="117"/>
        <v>心身機能・構造　見当識障害　活動への支障</v>
      </c>
    </row>
    <row r="1042" spans="1:15" ht="37.5" hidden="1">
      <c r="A1042" s="56">
        <v>1040</v>
      </c>
      <c r="B1042" s="56" t="s">
        <v>2000</v>
      </c>
      <c r="C1042" s="56">
        <v>52</v>
      </c>
      <c r="D1042" s="33" t="s">
        <v>2075</v>
      </c>
      <c r="E1042" s="134" t="s">
        <v>2076</v>
      </c>
      <c r="F1042" s="56" t="str">
        <f>VLOOKUP($B1042, '外部インタフェース一覧(計算用)'!$C:$G, 2, FALSE)</f>
        <v>old</v>
      </c>
      <c r="G1042" s="56" t="str">
        <f>VLOOKUP($B1042, '外部インタフェース一覧(計算用)'!$C:$G, 5, FALSE)</f>
        <v>REHABILITATION_PLAN_2024_FORM_0410_2021</v>
      </c>
      <c r="H1042" s="56" t="str">
        <f t="shared" si="112"/>
        <v>REHABILITATION_PLAN_2024_FORM_0410_2021_cognitive_dysfunction_notices_old</v>
      </c>
      <c r="I1042" s="134" t="str">
        <f t="shared" si="113"/>
        <v>心身機能・構造　見当識障害　特記事項</v>
      </c>
      <c r="J1042" s="56" t="str">
        <f t="shared" si="114"/>
        <v>名称変更</v>
      </c>
      <c r="K1042" s="33" t="str">
        <f>IF($F1042="old", INDEX('外部インタフェース一覧(計算用)'!$B$5:$C$60, MATCH(summary!$B1042, '外部インタフェース一覧(計算用)'!$C$5:$C$60, 0), 1), $B1042)</f>
        <v>リハビリテーション計画書(医療介護共通部分)</v>
      </c>
      <c r="L1042" s="56">
        <f t="shared" si="118"/>
        <v>52</v>
      </c>
      <c r="M1042" s="33" t="str">
        <f t="shared" si="115"/>
        <v>cognitive_dysfunction_notices</v>
      </c>
      <c r="N1042" s="33" t="str">
        <f t="shared" si="116"/>
        <v>心身機能・構造　見当識障害_特記事項</v>
      </c>
      <c r="O1042" s="33" t="str">
        <f t="shared" si="117"/>
        <v>心身機能・構造　見当識障害　特記事項</v>
      </c>
    </row>
    <row r="1043" spans="1:15" ht="37.5" hidden="1">
      <c r="A1043" s="56">
        <v>1041</v>
      </c>
      <c r="B1043" s="56" t="s">
        <v>2000</v>
      </c>
      <c r="C1043" s="56">
        <v>53</v>
      </c>
      <c r="D1043" s="33" t="s">
        <v>2077</v>
      </c>
      <c r="E1043" s="134" t="s">
        <v>2078</v>
      </c>
      <c r="F1043" s="56" t="str">
        <f>VLOOKUP($B1043, '外部インタフェース一覧(計算用)'!$C:$G, 2, FALSE)</f>
        <v>old</v>
      </c>
      <c r="G1043" s="56" t="str">
        <f>VLOOKUP($B1043, '外部インタフェース一覧(計算用)'!$C:$G, 5, FALSE)</f>
        <v>REHABILITATION_PLAN_2024_FORM_0410_2021</v>
      </c>
      <c r="H1043" s="56" t="str">
        <f t="shared" si="112"/>
        <v>REHABILITATION_PLAN_2024_FORM_0410_2021_memory_problem_status_old</v>
      </c>
      <c r="I1043" s="134" t="str">
        <f t="shared" si="113"/>
        <v>心身機能・構造　記憶障害　現在の状況</v>
      </c>
      <c r="J1043" s="56" t="str">
        <f t="shared" si="114"/>
        <v>名称変更</v>
      </c>
      <c r="K1043" s="33" t="str">
        <f>IF($F1043="old", INDEX('外部インタフェース一覧(計算用)'!$B$5:$C$60, MATCH(summary!$B1043, '外部インタフェース一覧(計算用)'!$C$5:$C$60, 0), 1), $B1043)</f>
        <v>リハビリテーション計画書(医療介護共通部分)</v>
      </c>
      <c r="L1043" s="56">
        <f t="shared" si="118"/>
        <v>53</v>
      </c>
      <c r="M1043" s="33" t="str">
        <f t="shared" si="115"/>
        <v>memory_problem_status</v>
      </c>
      <c r="N1043" s="33" t="str">
        <f t="shared" si="116"/>
        <v>心身機能・構造　記憶障害_現在の状況</v>
      </c>
      <c r="O1043" s="33" t="str">
        <f t="shared" si="117"/>
        <v>心身機能・構造　記憶障害　現在の状況</v>
      </c>
    </row>
    <row r="1044" spans="1:15" ht="37.5" hidden="1">
      <c r="A1044" s="56">
        <v>1042</v>
      </c>
      <c r="B1044" s="56" t="s">
        <v>2000</v>
      </c>
      <c r="C1044" s="56">
        <v>54</v>
      </c>
      <c r="D1044" s="33" t="s">
        <v>2079</v>
      </c>
      <c r="E1044" s="134" t="s">
        <v>2080</v>
      </c>
      <c r="F1044" s="56" t="str">
        <f>VLOOKUP($B1044, '外部インタフェース一覧(計算用)'!$C:$G, 2, FALSE)</f>
        <v>old</v>
      </c>
      <c r="G1044" s="56" t="str">
        <f>VLOOKUP($B1044, '外部インタフェース一覧(計算用)'!$C:$G, 5, FALSE)</f>
        <v>REHABILITATION_PLAN_2024_FORM_0410_2021</v>
      </c>
      <c r="H1044" s="56" t="str">
        <f t="shared" si="112"/>
        <v>REHABILITATION_PLAN_2024_FORM_0410_2021_memory_problem_interference_old</v>
      </c>
      <c r="I1044" s="134" t="str">
        <f t="shared" si="113"/>
        <v>心身機能・構造　記憶障害　活動への支障</v>
      </c>
      <c r="J1044" s="56" t="str">
        <f t="shared" si="114"/>
        <v>名称変更</v>
      </c>
      <c r="K1044" s="33" t="str">
        <f>IF($F1044="old", INDEX('外部インタフェース一覧(計算用)'!$B$5:$C$60, MATCH(summary!$B1044, '外部インタフェース一覧(計算用)'!$C$5:$C$60, 0), 1), $B1044)</f>
        <v>リハビリテーション計画書(医療介護共通部分)</v>
      </c>
      <c r="L1044" s="56">
        <f t="shared" si="118"/>
        <v>54</v>
      </c>
      <c r="M1044" s="33" t="str">
        <f t="shared" si="115"/>
        <v>memory_problem_interference</v>
      </c>
      <c r="N1044" s="33" t="str">
        <f t="shared" si="116"/>
        <v>心身機能・構造　記憶障害_活動への支障</v>
      </c>
      <c r="O1044" s="33" t="str">
        <f t="shared" si="117"/>
        <v>心身機能・構造　記憶障害　活動への支障</v>
      </c>
    </row>
    <row r="1045" spans="1:15" ht="37.5" hidden="1">
      <c r="A1045" s="56">
        <v>1043</v>
      </c>
      <c r="B1045" s="56" t="s">
        <v>2000</v>
      </c>
      <c r="C1045" s="56">
        <v>55</v>
      </c>
      <c r="D1045" s="33" t="s">
        <v>2081</v>
      </c>
      <c r="E1045" s="134" t="s">
        <v>2082</v>
      </c>
      <c r="F1045" s="56" t="str">
        <f>VLOOKUP($B1045, '外部インタフェース一覧(計算用)'!$C:$G, 2, FALSE)</f>
        <v>old</v>
      </c>
      <c r="G1045" s="56" t="str">
        <f>VLOOKUP($B1045, '外部インタフェース一覧(計算用)'!$C:$G, 5, FALSE)</f>
        <v>REHABILITATION_PLAN_2024_FORM_0410_2021</v>
      </c>
      <c r="H1045" s="56" t="str">
        <f t="shared" si="112"/>
        <v>REHABILITATION_PLAN_2024_FORM_0410_2021_memory_problem_notices_old</v>
      </c>
      <c r="I1045" s="134" t="str">
        <f t="shared" si="113"/>
        <v>心身機能・構造　記憶障害　特記事項</v>
      </c>
      <c r="J1045" s="56" t="str">
        <f t="shared" si="114"/>
        <v>名称変更</v>
      </c>
      <c r="K1045" s="33" t="str">
        <f>IF($F1045="old", INDEX('外部インタフェース一覧(計算用)'!$B$5:$C$60, MATCH(summary!$B1045, '外部インタフェース一覧(計算用)'!$C$5:$C$60, 0), 1), $B1045)</f>
        <v>リハビリテーション計画書(医療介護共通部分)</v>
      </c>
      <c r="L1045" s="56">
        <f t="shared" si="118"/>
        <v>55</v>
      </c>
      <c r="M1045" s="33" t="str">
        <f t="shared" si="115"/>
        <v>memory_problem_notices</v>
      </c>
      <c r="N1045" s="33" t="str">
        <f t="shared" si="116"/>
        <v>心身機能・構造　記憶障害_特記事項</v>
      </c>
      <c r="O1045" s="33" t="str">
        <f t="shared" si="117"/>
        <v>心身機能・構造　記憶障害　特記事項</v>
      </c>
    </row>
    <row r="1046" spans="1:15" hidden="1">
      <c r="A1046" s="56">
        <v>1044</v>
      </c>
      <c r="B1046" s="56" t="s">
        <v>2000</v>
      </c>
      <c r="C1046" s="56">
        <v>56</v>
      </c>
      <c r="D1046" s="33" t="s">
        <v>2083</v>
      </c>
      <c r="E1046" s="134" t="s">
        <v>2084</v>
      </c>
      <c r="F1046" s="56" t="str">
        <f>VLOOKUP($B1046, '外部インタフェース一覧(計算用)'!$C:$G, 2, FALSE)</f>
        <v>old</v>
      </c>
      <c r="G1046" s="56" t="str">
        <f>VLOOKUP($B1046, '外部インタフェース一覧(計算用)'!$C:$G, 5, FALSE)</f>
        <v>REHABILITATION_PLAN_2024_FORM_0410_2021</v>
      </c>
      <c r="H1046" s="56" t="str">
        <f t="shared" si="112"/>
        <v>REHABILITATION_PLAN_2024_FORM_0410_2021_dysfunction_old</v>
      </c>
      <c r="I1046" s="134" t="str">
        <f t="shared" si="113"/>
        <v>心身機能・構造　高次脳機能障害</v>
      </c>
      <c r="J1046" s="56" t="str">
        <f t="shared" si="114"/>
        <v>一致</v>
      </c>
      <c r="K1046" s="56" t="str">
        <f>IF($F1046="old", INDEX('外部インタフェース一覧(計算用)'!$B$5:$C$60, MATCH(summary!$B1046, '外部インタフェース一覧(計算用)'!$C$5:$C$60, 0), 1), $B1046)</f>
        <v>リハビリテーション計画書(医療介護共通部分)</v>
      </c>
      <c r="L1046" s="56">
        <f t="shared" si="118"/>
        <v>56</v>
      </c>
      <c r="M1046" s="56" t="str">
        <f t="shared" si="115"/>
        <v>dysfunction</v>
      </c>
      <c r="N1046" s="33" t="str">
        <f t="shared" si="116"/>
        <v>心身機能・構造　高次脳機能障害</v>
      </c>
      <c r="O1046" s="33" t="str">
        <f t="shared" si="117"/>
        <v>心身機能・構造　高次脳機能障害</v>
      </c>
    </row>
    <row r="1047" spans="1:15" ht="37.5" hidden="1">
      <c r="A1047" s="56">
        <v>1045</v>
      </c>
      <c r="B1047" s="56" t="s">
        <v>2000</v>
      </c>
      <c r="C1047" s="56">
        <v>57</v>
      </c>
      <c r="D1047" s="33" t="s">
        <v>2085</v>
      </c>
      <c r="E1047" s="134" t="s">
        <v>2086</v>
      </c>
      <c r="F1047" s="56" t="str">
        <f>VLOOKUP($B1047, '外部インタフェース一覧(計算用)'!$C:$G, 2, FALSE)</f>
        <v>old</v>
      </c>
      <c r="G1047" s="56" t="str">
        <f>VLOOKUP($B1047, '外部インタフェース一覧(計算用)'!$C:$G, 5, FALSE)</f>
        <v>REHABILITATION_PLAN_2024_FORM_0410_2021</v>
      </c>
      <c r="H1047" s="56" t="str">
        <f t="shared" si="112"/>
        <v>REHABILITATION_PLAN_2024_FORM_0410_2021_dysfunction_status_old</v>
      </c>
      <c r="I1047" s="134" t="str">
        <f t="shared" si="113"/>
        <v>心身機能・構造　高次脳機能障害　現在の状況</v>
      </c>
      <c r="J1047" s="56" t="str">
        <f t="shared" si="114"/>
        <v>名称変更</v>
      </c>
      <c r="K1047" s="33" t="str">
        <f>IF($F1047="old", INDEX('外部インタフェース一覧(計算用)'!$B$5:$C$60, MATCH(summary!$B1047, '外部インタフェース一覧(計算用)'!$C$5:$C$60, 0), 1), $B1047)</f>
        <v>リハビリテーション計画書(医療介護共通部分)</v>
      </c>
      <c r="L1047" s="56">
        <f t="shared" si="118"/>
        <v>57</v>
      </c>
      <c r="M1047" s="33" t="str">
        <f t="shared" si="115"/>
        <v>dysfunction_status</v>
      </c>
      <c r="N1047" s="33" t="str">
        <f t="shared" si="116"/>
        <v>心身機能・構造　高次脳機能障害_現在の状況</v>
      </c>
      <c r="O1047" s="33" t="str">
        <f t="shared" si="117"/>
        <v>心身機能・構造　高次脳機能障害　現在の状況</v>
      </c>
    </row>
    <row r="1048" spans="1:15" ht="37.5" hidden="1">
      <c r="A1048" s="56">
        <v>1046</v>
      </c>
      <c r="B1048" s="56" t="s">
        <v>2000</v>
      </c>
      <c r="C1048" s="56">
        <v>58</v>
      </c>
      <c r="D1048" s="33" t="s">
        <v>2087</v>
      </c>
      <c r="E1048" s="134" t="s">
        <v>2088</v>
      </c>
      <c r="F1048" s="56" t="str">
        <f>VLOOKUP($B1048, '外部インタフェース一覧(計算用)'!$C:$G, 2, FALSE)</f>
        <v>old</v>
      </c>
      <c r="G1048" s="56" t="str">
        <f>VLOOKUP($B1048, '外部インタフェース一覧(計算用)'!$C:$G, 5, FALSE)</f>
        <v>REHABILITATION_PLAN_2024_FORM_0410_2021</v>
      </c>
      <c r="H1048" s="56" t="str">
        <f t="shared" si="112"/>
        <v>REHABILITATION_PLAN_2024_FORM_0410_2021_dysfunction_interference_old</v>
      </c>
      <c r="I1048" s="134" t="str">
        <f t="shared" si="113"/>
        <v>心身機能・構造　高次脳機能障害　活動への支障</v>
      </c>
      <c r="J1048" s="56" t="str">
        <f t="shared" si="114"/>
        <v>名称変更</v>
      </c>
      <c r="K1048" s="33" t="str">
        <f>IF($F1048="old", INDEX('外部インタフェース一覧(計算用)'!$B$5:$C$60, MATCH(summary!$B1048, '外部インタフェース一覧(計算用)'!$C$5:$C$60, 0), 1), $B1048)</f>
        <v>リハビリテーション計画書(医療介護共通部分)</v>
      </c>
      <c r="L1048" s="56">
        <f t="shared" si="118"/>
        <v>58</v>
      </c>
      <c r="M1048" s="33" t="str">
        <f t="shared" si="115"/>
        <v>dysfunction_interference</v>
      </c>
      <c r="N1048" s="33" t="str">
        <f t="shared" si="116"/>
        <v>心身機能・構造　高次脳機能障害_活動への支障</v>
      </c>
      <c r="O1048" s="33" t="str">
        <f t="shared" si="117"/>
        <v>心身機能・構造　高次脳機能障害　活動への支障</v>
      </c>
    </row>
    <row r="1049" spans="1:15" ht="37.5" hidden="1">
      <c r="A1049" s="56">
        <v>1047</v>
      </c>
      <c r="B1049" s="56" t="s">
        <v>2000</v>
      </c>
      <c r="C1049" s="56">
        <v>59</v>
      </c>
      <c r="D1049" s="33" t="s">
        <v>2089</v>
      </c>
      <c r="E1049" s="134" t="s">
        <v>2090</v>
      </c>
      <c r="F1049" s="56" t="str">
        <f>VLOOKUP($B1049, '外部インタフェース一覧(計算用)'!$C:$G, 2, FALSE)</f>
        <v>old</v>
      </c>
      <c r="G1049" s="56" t="str">
        <f>VLOOKUP($B1049, '外部インタフェース一覧(計算用)'!$C:$G, 5, FALSE)</f>
        <v>REHABILITATION_PLAN_2024_FORM_0410_2021</v>
      </c>
      <c r="H1049" s="56" t="str">
        <f t="shared" si="112"/>
        <v>REHABILITATION_PLAN_2024_FORM_0410_2021_dysfunction_notices_old</v>
      </c>
      <c r="I1049" s="134" t="str">
        <f t="shared" si="113"/>
        <v>心身機能・構造　高次脳機能障害　特記事項</v>
      </c>
      <c r="J1049" s="56" t="str">
        <f t="shared" si="114"/>
        <v>名称変更</v>
      </c>
      <c r="K1049" s="33" t="str">
        <f>IF($F1049="old", INDEX('外部インタフェース一覧(計算用)'!$B$5:$C$60, MATCH(summary!$B1049, '外部インタフェース一覧(計算用)'!$C$5:$C$60, 0), 1), $B1049)</f>
        <v>リハビリテーション計画書(医療介護共通部分)</v>
      </c>
      <c r="L1049" s="56">
        <f t="shared" si="118"/>
        <v>59</v>
      </c>
      <c r="M1049" s="33" t="str">
        <f t="shared" si="115"/>
        <v>dysfunction_notices</v>
      </c>
      <c r="N1049" s="33" t="str">
        <f t="shared" si="116"/>
        <v>心身機能・構造　高次脳機能障害_特記事項</v>
      </c>
      <c r="O1049" s="33" t="str">
        <f t="shared" si="117"/>
        <v>心身機能・構造　高次脳機能障害　特記事項</v>
      </c>
    </row>
    <row r="1050" spans="1:15" ht="37.5" hidden="1">
      <c r="A1050" s="56">
        <v>1048</v>
      </c>
      <c r="B1050" s="56" t="s">
        <v>2000</v>
      </c>
      <c r="C1050" s="56">
        <v>60</v>
      </c>
      <c r="D1050" s="33" t="s">
        <v>2091</v>
      </c>
      <c r="E1050" s="134" t="s">
        <v>2092</v>
      </c>
      <c r="F1050" s="56" t="str">
        <f>VLOOKUP($B1050, '外部インタフェース一覧(計算用)'!$C:$G, 2, FALSE)</f>
        <v>old</v>
      </c>
      <c r="G1050" s="56" t="str">
        <f>VLOOKUP($B1050, '外部インタフェース一覧(計算用)'!$C:$G, 5, FALSE)</f>
        <v>REHABILITATION_PLAN_2024_FORM_0410_2021</v>
      </c>
      <c r="H1050" s="56" t="str">
        <f t="shared" si="112"/>
        <v>REHABILITATION_PLAN_2024_FORM_0410_2021_nutrition_disorder_status_old</v>
      </c>
      <c r="I1050" s="134" t="str">
        <f t="shared" si="113"/>
        <v>心身機能・構造　栄養障害　現在の状況</v>
      </c>
      <c r="J1050" s="56" t="str">
        <f t="shared" si="114"/>
        <v>名称変更</v>
      </c>
      <c r="K1050" s="33" t="str">
        <f>IF($F1050="old", INDEX('外部インタフェース一覧(計算用)'!$B$5:$C$60, MATCH(summary!$B1050, '外部インタフェース一覧(計算用)'!$C$5:$C$60, 0), 1), $B1050)</f>
        <v>リハビリテーション計画書(医療介護共通部分)</v>
      </c>
      <c r="L1050" s="56">
        <f t="shared" si="118"/>
        <v>60</v>
      </c>
      <c r="M1050" s="33" t="str">
        <f t="shared" si="115"/>
        <v>nutrition_disorder_status</v>
      </c>
      <c r="N1050" s="33" t="str">
        <f t="shared" si="116"/>
        <v>心身機能・構造　栄養障害_現在の状況</v>
      </c>
      <c r="O1050" s="33" t="str">
        <f t="shared" si="117"/>
        <v>心身機能・構造　栄養障害　現在の状況</v>
      </c>
    </row>
    <row r="1051" spans="1:15" ht="37.5" hidden="1">
      <c r="A1051" s="56">
        <v>1049</v>
      </c>
      <c r="B1051" s="56" t="s">
        <v>2000</v>
      </c>
      <c r="C1051" s="56">
        <v>61</v>
      </c>
      <c r="D1051" s="33" t="s">
        <v>2093</v>
      </c>
      <c r="E1051" s="134" t="s">
        <v>2094</v>
      </c>
      <c r="F1051" s="56" t="str">
        <f>VLOOKUP($B1051, '外部インタフェース一覧(計算用)'!$C:$G, 2, FALSE)</f>
        <v>old</v>
      </c>
      <c r="G1051" s="56" t="str">
        <f>VLOOKUP($B1051, '外部インタフェース一覧(計算用)'!$C:$G, 5, FALSE)</f>
        <v>REHABILITATION_PLAN_2024_FORM_0410_2021</v>
      </c>
      <c r="H1051" s="56" t="str">
        <f t="shared" si="112"/>
        <v>REHABILITATION_PLAN_2024_FORM_0410_2021_nutrition_disorder_interference_old</v>
      </c>
      <c r="I1051" s="134" t="str">
        <f t="shared" si="113"/>
        <v>心身機能・構造　栄養障害　活動への支障</v>
      </c>
      <c r="J1051" s="56" t="str">
        <f t="shared" si="114"/>
        <v>名称変更</v>
      </c>
      <c r="K1051" s="33" t="str">
        <f>IF($F1051="old", INDEX('外部インタフェース一覧(計算用)'!$B$5:$C$60, MATCH(summary!$B1051, '外部インタフェース一覧(計算用)'!$C$5:$C$60, 0), 1), $B1051)</f>
        <v>リハビリテーション計画書(医療介護共通部分)</v>
      </c>
      <c r="L1051" s="56">
        <f t="shared" si="118"/>
        <v>61</v>
      </c>
      <c r="M1051" s="33" t="str">
        <f t="shared" si="115"/>
        <v>nutrition_disorder_interference</v>
      </c>
      <c r="N1051" s="33" t="str">
        <f t="shared" si="116"/>
        <v>心身機能・構造　栄養障害_活動への支障</v>
      </c>
      <c r="O1051" s="33" t="str">
        <f t="shared" si="117"/>
        <v>心身機能・構造　栄養障害　活動への支障</v>
      </c>
    </row>
    <row r="1052" spans="1:15" ht="37.5" hidden="1">
      <c r="A1052" s="56">
        <v>1050</v>
      </c>
      <c r="B1052" s="56" t="s">
        <v>2000</v>
      </c>
      <c r="C1052" s="56">
        <v>62</v>
      </c>
      <c r="D1052" s="33" t="s">
        <v>2095</v>
      </c>
      <c r="E1052" s="134" t="s">
        <v>2096</v>
      </c>
      <c r="F1052" s="56" t="str">
        <f>VLOOKUP($B1052, '外部インタフェース一覧(計算用)'!$C:$G, 2, FALSE)</f>
        <v>old</v>
      </c>
      <c r="G1052" s="56" t="str">
        <f>VLOOKUP($B1052, '外部インタフェース一覧(計算用)'!$C:$G, 5, FALSE)</f>
        <v>REHABILITATION_PLAN_2024_FORM_0410_2021</v>
      </c>
      <c r="H1052" s="56" t="str">
        <f t="shared" si="112"/>
        <v>REHABILITATION_PLAN_2024_FORM_0410_2021_nutrition_disorder_notices_old</v>
      </c>
      <c r="I1052" s="134" t="str">
        <f t="shared" si="113"/>
        <v>心身機能・構造　栄養障害　特記事項</v>
      </c>
      <c r="J1052" s="56" t="str">
        <f t="shared" si="114"/>
        <v>名称変更</v>
      </c>
      <c r="K1052" s="33" t="str">
        <f>IF($F1052="old", INDEX('外部インタフェース一覧(計算用)'!$B$5:$C$60, MATCH(summary!$B1052, '外部インタフェース一覧(計算用)'!$C$5:$C$60, 0), 1), $B1052)</f>
        <v>リハビリテーション計画書(医療介護共通部分)</v>
      </c>
      <c r="L1052" s="56">
        <f t="shared" si="118"/>
        <v>62</v>
      </c>
      <c r="M1052" s="33" t="str">
        <f t="shared" si="115"/>
        <v>nutrition_disorder_notices</v>
      </c>
      <c r="N1052" s="33" t="str">
        <f t="shared" si="116"/>
        <v>心身機能・構造　栄養障害_特記事項</v>
      </c>
      <c r="O1052" s="33" t="str">
        <f t="shared" si="117"/>
        <v>心身機能・構造　栄養障害　特記事項</v>
      </c>
    </row>
    <row r="1053" spans="1:15" hidden="1">
      <c r="A1053" s="56">
        <v>1051</v>
      </c>
      <c r="B1053" s="56" t="s">
        <v>2000</v>
      </c>
      <c r="C1053" s="56">
        <v>63</v>
      </c>
      <c r="D1053" s="33" t="s">
        <v>2097</v>
      </c>
      <c r="E1053" s="134" t="s">
        <v>2098</v>
      </c>
      <c r="F1053" s="56" t="str">
        <f>VLOOKUP($B1053, '外部インタフェース一覧(計算用)'!$C:$G, 2, FALSE)</f>
        <v>old</v>
      </c>
      <c r="G1053" s="56" t="str">
        <f>VLOOKUP($B1053, '外部インタフェース一覧(計算用)'!$C:$G, 5, FALSE)</f>
        <v>REHABILITATION_PLAN_2024_FORM_0410_2021</v>
      </c>
      <c r="H1053" s="56" t="str">
        <f t="shared" si="112"/>
        <v>REHABILITATION_PLAN_2024_FORM_0410_2021_bedsore_status_old</v>
      </c>
      <c r="I1053" s="134" t="str">
        <f t="shared" si="113"/>
        <v>削除</v>
      </c>
      <c r="J1053" s="56" t="str">
        <f t="shared" si="114"/>
        <v>名称変更</v>
      </c>
      <c r="K1053" s="56" t="str">
        <f>IF($F1053="old", INDEX('外部インタフェース一覧(計算用)'!$B$5:$C$60, MATCH(summary!$B1053, '外部インタフェース一覧(計算用)'!$C$5:$C$60, 0), 1), $B1053)</f>
        <v>リハビリテーション計画書(医療介護共通部分)</v>
      </c>
      <c r="L1053" s="56">
        <f t="shared" si="118"/>
        <v>63</v>
      </c>
      <c r="M1053" s="56" t="str">
        <f t="shared" si="115"/>
        <v>bedsore_status</v>
      </c>
      <c r="N1053" s="33" t="str">
        <f t="shared" si="116"/>
        <v>心身機能・構造　褥瘡_現在の状況</v>
      </c>
      <c r="O1053" s="33" t="str">
        <f t="shared" si="117"/>
        <v>削除</v>
      </c>
    </row>
    <row r="1054" spans="1:15" hidden="1">
      <c r="A1054" s="56">
        <v>1052</v>
      </c>
      <c r="B1054" s="56" t="s">
        <v>2000</v>
      </c>
      <c r="C1054" s="56">
        <v>64</v>
      </c>
      <c r="D1054" s="33" t="s">
        <v>2099</v>
      </c>
      <c r="E1054" s="134" t="s">
        <v>2100</v>
      </c>
      <c r="F1054" s="56" t="str">
        <f>VLOOKUP($B1054, '外部インタフェース一覧(計算用)'!$C:$G, 2, FALSE)</f>
        <v>old</v>
      </c>
      <c r="G1054" s="56" t="str">
        <f>VLOOKUP($B1054, '外部インタフェース一覧(計算用)'!$C:$G, 5, FALSE)</f>
        <v>REHABILITATION_PLAN_2024_FORM_0410_2021</v>
      </c>
      <c r="H1054" s="56" t="str">
        <f t="shared" si="112"/>
        <v>REHABILITATION_PLAN_2024_FORM_0410_2021_bedsore_interference_old</v>
      </c>
      <c r="I1054" s="134" t="str">
        <f t="shared" si="113"/>
        <v>削除</v>
      </c>
      <c r="J1054" s="56" t="str">
        <f t="shared" si="114"/>
        <v>名称変更</v>
      </c>
      <c r="K1054" s="56" t="str">
        <f>IF($F1054="old", INDEX('外部インタフェース一覧(計算用)'!$B$5:$C$60, MATCH(summary!$B1054, '外部インタフェース一覧(計算用)'!$C$5:$C$60, 0), 1), $B1054)</f>
        <v>リハビリテーション計画書(医療介護共通部分)</v>
      </c>
      <c r="L1054" s="56">
        <f t="shared" si="118"/>
        <v>64</v>
      </c>
      <c r="M1054" s="56" t="str">
        <f t="shared" si="115"/>
        <v>bedsore_interference</v>
      </c>
      <c r="N1054" s="33" t="str">
        <f t="shared" si="116"/>
        <v>心身機能・構造　褥瘡_活動への支障</v>
      </c>
      <c r="O1054" s="33" t="str">
        <f t="shared" si="117"/>
        <v>削除</v>
      </c>
    </row>
    <row r="1055" spans="1:15" hidden="1">
      <c r="A1055" s="56">
        <v>1053</v>
      </c>
      <c r="B1055" s="56" t="s">
        <v>2000</v>
      </c>
      <c r="C1055" s="56">
        <v>65</v>
      </c>
      <c r="D1055" s="33" t="s">
        <v>2101</v>
      </c>
      <c r="E1055" s="134" t="s">
        <v>2102</v>
      </c>
      <c r="F1055" s="56" t="str">
        <f>VLOOKUP($B1055, '外部インタフェース一覧(計算用)'!$C:$G, 2, FALSE)</f>
        <v>old</v>
      </c>
      <c r="G1055" s="56" t="str">
        <f>VLOOKUP($B1055, '外部インタフェース一覧(計算用)'!$C:$G, 5, FALSE)</f>
        <v>REHABILITATION_PLAN_2024_FORM_0410_2021</v>
      </c>
      <c r="H1055" s="56" t="str">
        <f t="shared" si="112"/>
        <v>REHABILITATION_PLAN_2024_FORM_0410_2021_bedsore_notice_old</v>
      </c>
      <c r="I1055" s="134" t="str">
        <f t="shared" si="113"/>
        <v>削除</v>
      </c>
      <c r="J1055" s="56" t="str">
        <f t="shared" si="114"/>
        <v>名称変更</v>
      </c>
      <c r="K1055" s="56" t="str">
        <f>IF($F1055="old", INDEX('外部インタフェース一覧(計算用)'!$B$5:$C$60, MATCH(summary!$B1055, '外部インタフェース一覧(計算用)'!$C$5:$C$60, 0), 1), $B1055)</f>
        <v>リハビリテーション計画書(医療介護共通部分)</v>
      </c>
      <c r="L1055" s="56">
        <f t="shared" si="118"/>
        <v>65</v>
      </c>
      <c r="M1055" s="56" t="str">
        <f t="shared" si="115"/>
        <v>bedsore_notice</v>
      </c>
      <c r="N1055" s="33" t="str">
        <f t="shared" si="116"/>
        <v>心身機能・構造　褥瘡_特記事項</v>
      </c>
      <c r="O1055" s="33" t="str">
        <f t="shared" si="117"/>
        <v>削除</v>
      </c>
    </row>
    <row r="1056" spans="1:15" ht="37.5" hidden="1">
      <c r="A1056" s="56">
        <v>1054</v>
      </c>
      <c r="B1056" s="56" t="s">
        <v>2000</v>
      </c>
      <c r="C1056" s="56">
        <v>66</v>
      </c>
      <c r="D1056" s="33" t="s">
        <v>2103</v>
      </c>
      <c r="E1056" s="134" t="s">
        <v>2104</v>
      </c>
      <c r="F1056" s="56" t="str">
        <f>VLOOKUP($B1056, '外部インタフェース一覧(計算用)'!$C:$G, 2, FALSE)</f>
        <v>old</v>
      </c>
      <c r="G1056" s="56" t="str">
        <f>VLOOKUP($B1056, '外部インタフェース一覧(計算用)'!$C:$G, 5, FALSE)</f>
        <v>REHABILITATION_PLAN_2024_FORM_0410_2021</v>
      </c>
      <c r="H1056" s="56" t="str">
        <f t="shared" si="112"/>
        <v>REHABILITATION_PLAN_2024_FORM_0410_2021_piercing_pain_status_old</v>
      </c>
      <c r="I1056" s="134" t="str">
        <f t="shared" si="113"/>
        <v>心身機能・構造　疼痛　現在の状況</v>
      </c>
      <c r="J1056" s="56" t="str">
        <f t="shared" si="114"/>
        <v>名称変更</v>
      </c>
      <c r="K1056" s="33" t="str">
        <f>IF($F1056="old", INDEX('外部インタフェース一覧(計算用)'!$B$5:$C$60, MATCH(summary!$B1056, '外部インタフェース一覧(計算用)'!$C$5:$C$60, 0), 1), $B1056)</f>
        <v>リハビリテーション計画書(医療介護共通部分)</v>
      </c>
      <c r="L1056" s="56">
        <f t="shared" si="118"/>
        <v>66</v>
      </c>
      <c r="M1056" s="33" t="str">
        <f t="shared" si="115"/>
        <v>piercing_pain_status</v>
      </c>
      <c r="N1056" s="33" t="str">
        <f t="shared" si="116"/>
        <v>心身機能・構造　疼痛_現在の状況</v>
      </c>
      <c r="O1056" s="33" t="str">
        <f t="shared" si="117"/>
        <v>心身機能・構造　疼痛　現在の状況</v>
      </c>
    </row>
    <row r="1057" spans="1:15" ht="37.5" hidden="1">
      <c r="A1057" s="56">
        <v>1055</v>
      </c>
      <c r="B1057" s="56" t="s">
        <v>2000</v>
      </c>
      <c r="C1057" s="56">
        <v>67</v>
      </c>
      <c r="D1057" s="33" t="s">
        <v>2105</v>
      </c>
      <c r="E1057" s="134" t="s">
        <v>2106</v>
      </c>
      <c r="F1057" s="56" t="str">
        <f>VLOOKUP($B1057, '外部インタフェース一覧(計算用)'!$C:$G, 2, FALSE)</f>
        <v>old</v>
      </c>
      <c r="G1057" s="56" t="str">
        <f>VLOOKUP($B1057, '外部インタフェース一覧(計算用)'!$C:$G, 5, FALSE)</f>
        <v>REHABILITATION_PLAN_2024_FORM_0410_2021</v>
      </c>
      <c r="H1057" s="56" t="str">
        <f t="shared" si="112"/>
        <v>REHABILITATION_PLAN_2024_FORM_0410_2021_piercing_pain_interference_old</v>
      </c>
      <c r="I1057" s="134" t="str">
        <f t="shared" si="113"/>
        <v>心身機能・構造　疼痛　活動への支障</v>
      </c>
      <c r="J1057" s="56" t="str">
        <f t="shared" si="114"/>
        <v>名称変更</v>
      </c>
      <c r="K1057" s="33" t="str">
        <f>IF($F1057="old", INDEX('外部インタフェース一覧(計算用)'!$B$5:$C$60, MATCH(summary!$B1057, '外部インタフェース一覧(計算用)'!$C$5:$C$60, 0), 1), $B1057)</f>
        <v>リハビリテーション計画書(医療介護共通部分)</v>
      </c>
      <c r="L1057" s="56">
        <f t="shared" si="118"/>
        <v>67</v>
      </c>
      <c r="M1057" s="33" t="str">
        <f t="shared" si="115"/>
        <v>piercing_pain_interference</v>
      </c>
      <c r="N1057" s="33" t="str">
        <f t="shared" si="116"/>
        <v>心身機能・構造　疼痛_活動への支障</v>
      </c>
      <c r="O1057" s="33" t="str">
        <f t="shared" si="117"/>
        <v>心身機能・構造　疼痛　活動への支障</v>
      </c>
    </row>
    <row r="1058" spans="1:15" ht="37.5" hidden="1">
      <c r="A1058" s="56">
        <v>1056</v>
      </c>
      <c r="B1058" s="56" t="s">
        <v>2000</v>
      </c>
      <c r="C1058" s="56">
        <v>68</v>
      </c>
      <c r="D1058" s="33" t="s">
        <v>2107</v>
      </c>
      <c r="E1058" s="134" t="s">
        <v>2108</v>
      </c>
      <c r="F1058" s="56" t="str">
        <f>VLOOKUP($B1058, '外部インタフェース一覧(計算用)'!$C:$G, 2, FALSE)</f>
        <v>old</v>
      </c>
      <c r="G1058" s="56" t="str">
        <f>VLOOKUP($B1058, '外部インタフェース一覧(計算用)'!$C:$G, 5, FALSE)</f>
        <v>REHABILITATION_PLAN_2024_FORM_0410_2021</v>
      </c>
      <c r="H1058" s="56" t="str">
        <f t="shared" si="112"/>
        <v>REHABILITATION_PLAN_2024_FORM_0410_2021_piercing_pain_notice_old</v>
      </c>
      <c r="I1058" s="134" t="str">
        <f t="shared" si="113"/>
        <v>心身機能・構造　疼痛　特記事項</v>
      </c>
      <c r="J1058" s="56" t="str">
        <f t="shared" si="114"/>
        <v>名称変更</v>
      </c>
      <c r="K1058" s="33" t="str">
        <f>IF($F1058="old", INDEX('外部インタフェース一覧(計算用)'!$B$5:$C$60, MATCH(summary!$B1058, '外部インタフェース一覧(計算用)'!$C$5:$C$60, 0), 1), $B1058)</f>
        <v>リハビリテーション計画書(医療介護共通部分)</v>
      </c>
      <c r="L1058" s="56">
        <f t="shared" si="118"/>
        <v>68</v>
      </c>
      <c r="M1058" s="33" t="str">
        <f t="shared" si="115"/>
        <v>piercing_pain_notice</v>
      </c>
      <c r="N1058" s="33" t="str">
        <f t="shared" si="116"/>
        <v>心身機能・構造　疼痛_特記事項</v>
      </c>
      <c r="O1058" s="33" t="str">
        <f t="shared" si="117"/>
        <v>心身機能・構造　疼痛　特記事項</v>
      </c>
    </row>
    <row r="1059" spans="1:15" ht="37.5" hidden="1">
      <c r="A1059" s="56">
        <v>1057</v>
      </c>
      <c r="B1059" s="56" t="s">
        <v>2000</v>
      </c>
      <c r="C1059" s="56">
        <v>69</v>
      </c>
      <c r="D1059" s="33" t="s">
        <v>2109</v>
      </c>
      <c r="E1059" s="134" t="s">
        <v>2110</v>
      </c>
      <c r="F1059" s="56" t="str">
        <f>VLOOKUP($B1059, '外部インタフェース一覧(計算用)'!$C:$G, 2, FALSE)</f>
        <v>old</v>
      </c>
      <c r="G1059" s="56" t="str">
        <f>VLOOKUP($B1059, '外部インタフェース一覧(計算用)'!$C:$G, 5, FALSE)</f>
        <v>REHABILITATION_PLAN_2024_FORM_0410_2021</v>
      </c>
      <c r="H1059" s="56" t="str">
        <f t="shared" si="112"/>
        <v>REHABILITATION_PLAN_2024_FORM_0410_2021_bpsd_status_old</v>
      </c>
      <c r="I1059" s="134" t="str">
        <f t="shared" si="113"/>
        <v>心身機能・構造　精神行動障害（BPSD）　現在の状況</v>
      </c>
      <c r="J1059" s="56" t="str">
        <f t="shared" si="114"/>
        <v>名称変更</v>
      </c>
      <c r="K1059" s="33" t="str">
        <f>IF($F1059="old", INDEX('外部インタフェース一覧(計算用)'!$B$5:$C$60, MATCH(summary!$B1059, '外部インタフェース一覧(計算用)'!$C$5:$C$60, 0), 1), $B1059)</f>
        <v>リハビリテーション計画書(医療介護共通部分)</v>
      </c>
      <c r="L1059" s="56">
        <f t="shared" si="118"/>
        <v>69</v>
      </c>
      <c r="M1059" s="33" t="str">
        <f t="shared" si="115"/>
        <v>bpsd_status</v>
      </c>
      <c r="N1059" s="33" t="str">
        <f t="shared" si="116"/>
        <v>心身機能・構造　精神行動障害（BPSD）_現在の状況</v>
      </c>
      <c r="O1059" s="33" t="str">
        <f t="shared" si="117"/>
        <v>心身機能・構造　精神行動障害（BPSD）　現在の状況</v>
      </c>
    </row>
    <row r="1060" spans="1:15" ht="37.5" hidden="1">
      <c r="A1060" s="56">
        <v>1058</v>
      </c>
      <c r="B1060" s="56" t="s">
        <v>2000</v>
      </c>
      <c r="C1060" s="56">
        <v>70</v>
      </c>
      <c r="D1060" s="33" t="s">
        <v>2111</v>
      </c>
      <c r="E1060" s="134" t="s">
        <v>2112</v>
      </c>
      <c r="F1060" s="56" t="str">
        <f>VLOOKUP($B1060, '外部インタフェース一覧(計算用)'!$C:$G, 2, FALSE)</f>
        <v>old</v>
      </c>
      <c r="G1060" s="56" t="str">
        <f>VLOOKUP($B1060, '外部インタフェース一覧(計算用)'!$C:$G, 5, FALSE)</f>
        <v>REHABILITATION_PLAN_2024_FORM_0410_2021</v>
      </c>
      <c r="H1060" s="56" t="str">
        <f t="shared" si="112"/>
        <v>REHABILITATION_PLAN_2024_FORM_0410_2021_bpsd_interference_old</v>
      </c>
      <c r="I1060" s="134" t="str">
        <f t="shared" si="113"/>
        <v>心身機能・構造　精神行動障害（BPSD）　活動への支障</v>
      </c>
      <c r="J1060" s="56" t="str">
        <f t="shared" si="114"/>
        <v>名称変更</v>
      </c>
      <c r="K1060" s="33" t="str">
        <f>IF($F1060="old", INDEX('外部インタフェース一覧(計算用)'!$B$5:$C$60, MATCH(summary!$B1060, '外部インタフェース一覧(計算用)'!$C$5:$C$60, 0), 1), $B1060)</f>
        <v>リハビリテーション計画書(医療介護共通部分)</v>
      </c>
      <c r="L1060" s="56">
        <f t="shared" si="118"/>
        <v>70</v>
      </c>
      <c r="M1060" s="33" t="str">
        <f t="shared" si="115"/>
        <v>bpsd_interference</v>
      </c>
      <c r="N1060" s="33" t="str">
        <f t="shared" si="116"/>
        <v>心身機能・構造　精神行動障害（BPSD）_活動への支障</v>
      </c>
      <c r="O1060" s="33" t="str">
        <f t="shared" si="117"/>
        <v>心身機能・構造　精神行動障害（BPSD）　活動への支障</v>
      </c>
    </row>
    <row r="1061" spans="1:15" ht="37.5" hidden="1">
      <c r="A1061" s="56">
        <v>1059</v>
      </c>
      <c r="B1061" s="56" t="s">
        <v>2000</v>
      </c>
      <c r="C1061" s="56">
        <v>71</v>
      </c>
      <c r="D1061" s="33" t="s">
        <v>2113</v>
      </c>
      <c r="E1061" s="134" t="s">
        <v>2114</v>
      </c>
      <c r="F1061" s="56" t="str">
        <f>VLOOKUP($B1061, '外部インタフェース一覧(計算用)'!$C:$G, 2, FALSE)</f>
        <v>old</v>
      </c>
      <c r="G1061" s="56" t="str">
        <f>VLOOKUP($B1061, '外部インタフェース一覧(計算用)'!$C:$G, 5, FALSE)</f>
        <v>REHABILITATION_PLAN_2024_FORM_0410_2021</v>
      </c>
      <c r="H1061" s="56" t="str">
        <f t="shared" si="112"/>
        <v>REHABILITATION_PLAN_2024_FORM_0410_2021_bpsd_notices_old</v>
      </c>
      <c r="I1061" s="134" t="str">
        <f t="shared" si="113"/>
        <v>心身機能・構造　精神行動障害（BPSD）　特記事項</v>
      </c>
      <c r="J1061" s="56" t="str">
        <f t="shared" si="114"/>
        <v>名称変更</v>
      </c>
      <c r="K1061" s="33" t="str">
        <f>IF($F1061="old", INDEX('外部インタフェース一覧(計算用)'!$B$5:$C$60, MATCH(summary!$B1061, '外部インタフェース一覧(計算用)'!$C$5:$C$60, 0), 1), $B1061)</f>
        <v>リハビリテーション計画書(医療介護共通部分)</v>
      </c>
      <c r="L1061" s="56">
        <f t="shared" si="118"/>
        <v>71</v>
      </c>
      <c r="M1061" s="33" t="str">
        <f t="shared" si="115"/>
        <v>bpsd_notices</v>
      </c>
      <c r="N1061" s="33" t="str">
        <f t="shared" si="116"/>
        <v>心身機能・構造　精神行動障害（BPSD）_特記事項</v>
      </c>
      <c r="O1061" s="33" t="str">
        <f t="shared" si="117"/>
        <v>心身機能・構造　精神行動障害（BPSD）　特記事項</v>
      </c>
    </row>
    <row r="1062" spans="1:15" ht="56.25" hidden="1">
      <c r="A1062" s="56">
        <v>1060</v>
      </c>
      <c r="B1062" s="56" t="s">
        <v>2000</v>
      </c>
      <c r="C1062" s="56">
        <v>72</v>
      </c>
      <c r="D1062" s="33" t="s">
        <v>2115</v>
      </c>
      <c r="E1062" s="134" t="s">
        <v>2116</v>
      </c>
      <c r="F1062" s="56" t="str">
        <f>VLOOKUP($B1062, '外部インタフェース一覧(計算用)'!$C:$G, 2, FALSE)</f>
        <v>old</v>
      </c>
      <c r="G1062" s="56" t="str">
        <f>VLOOKUP($B1062, '外部インタフェース一覧(計算用)'!$C:$G, 5, FALSE)</f>
        <v>REHABILITATION_PLAN_2024_FORM_0410_2021</v>
      </c>
      <c r="H1062" s="56" t="str">
        <f t="shared" si="112"/>
        <v>REHABILITATION_PLAN_2024_FORM_0410_2021_six_minutes_walking_test_or_tug_test_flag_old</v>
      </c>
      <c r="I1062" s="134" t="str">
        <f t="shared" si="113"/>
        <v>心身機能・構造　６分間歩行試験かTUG Testを選択</v>
      </c>
      <c r="J1062" s="56" t="str">
        <f t="shared" si="114"/>
        <v>名称変更</v>
      </c>
      <c r="K1062" s="33" t="str">
        <f>IF($F1062="old", INDEX('外部インタフェース一覧(計算用)'!$B$5:$C$60, MATCH(summary!$B1062, '外部インタフェース一覧(計算用)'!$C$5:$C$60, 0), 1), $B1062)</f>
        <v>リハビリテーション計画書(医療介護共通部分)</v>
      </c>
      <c r="L1062" s="56">
        <f t="shared" si="118"/>
        <v>72</v>
      </c>
      <c r="M1062" s="33" t="str">
        <f t="shared" si="115"/>
        <v>six_minutes_walking_test_or_tug_test_flag</v>
      </c>
      <c r="N1062" s="33" t="str">
        <f t="shared" si="116"/>
        <v>心身機能・構造　６分間歩行試験(m)かTimed Up &amp; Go Test(秒)を選択</v>
      </c>
      <c r="O1062" s="33" t="str">
        <f t="shared" si="117"/>
        <v>心身機能・構造　６分間歩行試験かTUG Testを選択</v>
      </c>
    </row>
    <row r="1063" spans="1:15" ht="56.25" hidden="1">
      <c r="A1063" s="56">
        <v>1061</v>
      </c>
      <c r="B1063" s="56" t="s">
        <v>2000</v>
      </c>
      <c r="C1063" s="56">
        <v>73</v>
      </c>
      <c r="D1063" s="33" t="s">
        <v>2117</v>
      </c>
      <c r="E1063" s="134" t="s">
        <v>2118</v>
      </c>
      <c r="F1063" s="56" t="str">
        <f>VLOOKUP($B1063, '外部インタフェース一覧(計算用)'!$C:$G, 2, FALSE)</f>
        <v>old</v>
      </c>
      <c r="G1063" s="56" t="str">
        <f>VLOOKUP($B1063, '外部インタフェース一覧(計算用)'!$C:$G, 5, FALSE)</f>
        <v>REHABILITATION_PLAN_2024_FORM_0410_2021</v>
      </c>
      <c r="H1063" s="56" t="str">
        <f t="shared" si="112"/>
        <v>REHABILITATION_PLAN_2024_FORM_0410_2021_six_minutes_walking_test_or_tug_test_status_old</v>
      </c>
      <c r="I1063" s="134" t="str">
        <f t="shared" si="113"/>
        <v>心身機能・構造　６分間歩行試験かTUG Testの値</v>
      </c>
      <c r="J1063" s="56" t="str">
        <f t="shared" si="114"/>
        <v>名称変更</v>
      </c>
      <c r="K1063" s="33" t="str">
        <f>IF($F1063="old", INDEX('外部インタフェース一覧(計算用)'!$B$5:$C$60, MATCH(summary!$B1063, '外部インタフェース一覧(計算用)'!$C$5:$C$60, 0), 1), $B1063)</f>
        <v>リハビリテーション計画書(医療介護共通部分)</v>
      </c>
      <c r="L1063" s="56">
        <f t="shared" si="118"/>
        <v>73</v>
      </c>
      <c r="M1063" s="33" t="str">
        <f t="shared" si="115"/>
        <v>six_minutes_walking_test_or_tug_test_status</v>
      </c>
      <c r="N1063" s="33" t="str">
        <f t="shared" si="116"/>
        <v>心身機能・構造　６分間歩行試験(m)かTimed Up &amp; Go Test(秒)の値</v>
      </c>
      <c r="O1063" s="33" t="str">
        <f t="shared" si="117"/>
        <v>心身機能・構造　６分間歩行試験かTUG Testの値</v>
      </c>
    </row>
    <row r="1064" spans="1:15" ht="56.25" hidden="1">
      <c r="A1064" s="56">
        <v>1062</v>
      </c>
      <c r="B1064" s="56" t="s">
        <v>2000</v>
      </c>
      <c r="C1064" s="56">
        <v>74</v>
      </c>
      <c r="D1064" s="33" t="s">
        <v>2119</v>
      </c>
      <c r="E1064" s="134" t="s">
        <v>2120</v>
      </c>
      <c r="F1064" s="56" t="str">
        <f>VLOOKUP($B1064, '外部インタフェース一覧(計算用)'!$C:$G, 2, FALSE)</f>
        <v>old</v>
      </c>
      <c r="G1064" s="56" t="str">
        <f>VLOOKUP($B1064, '外部インタフェース一覧(計算用)'!$C:$G, 5, FALSE)</f>
        <v>REHABILITATION_PLAN_2024_FORM_0410_2021</v>
      </c>
      <c r="H1064" s="56" t="str">
        <f t="shared" si="112"/>
        <v>REHABILITATION_PLAN_2024_FORM_0410_2021_six_minutes_walking_test_or_tug_test_notice_old</v>
      </c>
      <c r="I1064" s="134" t="str">
        <f t="shared" si="113"/>
        <v>心身機能・構造　６分間歩行試験かTUG Testの特記事項</v>
      </c>
      <c r="J1064" s="56" t="str">
        <f t="shared" si="114"/>
        <v>名称変更</v>
      </c>
      <c r="K1064" s="33" t="str">
        <f>IF($F1064="old", INDEX('外部インタフェース一覧(計算用)'!$B$5:$C$60, MATCH(summary!$B1064, '外部インタフェース一覧(計算用)'!$C$5:$C$60, 0), 1), $B1064)</f>
        <v>リハビリテーション計画書(医療介護共通部分)</v>
      </c>
      <c r="L1064" s="56">
        <f t="shared" si="118"/>
        <v>74</v>
      </c>
      <c r="M1064" s="33" t="str">
        <f t="shared" si="115"/>
        <v>six_minutes_walking_test_or_tug_test_notice</v>
      </c>
      <c r="N1064" s="33" t="str">
        <f t="shared" si="116"/>
        <v>心身機能・構造　６分間歩行試験(m)かTimed Up &amp; Go Test(秒)の特記事項</v>
      </c>
      <c r="O1064" s="33" t="str">
        <f t="shared" si="117"/>
        <v>心身機能・構造　６分間歩行試験かTUG Testの特記事項</v>
      </c>
    </row>
    <row r="1065" spans="1:15" ht="37.5" hidden="1">
      <c r="A1065" s="56">
        <v>1063</v>
      </c>
      <c r="B1065" s="56" t="s">
        <v>2000</v>
      </c>
      <c r="C1065" s="56">
        <v>75</v>
      </c>
      <c r="D1065" s="33" t="s">
        <v>2121</v>
      </c>
      <c r="E1065" s="134" t="s">
        <v>2122</v>
      </c>
      <c r="F1065" s="56" t="str">
        <f>VLOOKUP($B1065, '外部インタフェース一覧(計算用)'!$C:$G, 2, FALSE)</f>
        <v>old</v>
      </c>
      <c r="G1065" s="56" t="str">
        <f>VLOOKUP($B1065, '外部インタフェース一覧(計算用)'!$C:$G, 5, FALSE)</f>
        <v>REHABILITATION_PLAN_2024_FORM_0410_2021</v>
      </c>
      <c r="H1065" s="56" t="str">
        <f t="shared" si="112"/>
        <v>REHABILITATION_PLAN_2024_FORM_0410_2021_medication_management_current_status_old</v>
      </c>
      <c r="I1065" s="134" t="str">
        <f t="shared" si="113"/>
        <v>心身機能・構造　服薬管理　状況</v>
      </c>
      <c r="J1065" s="56" t="str">
        <f t="shared" si="114"/>
        <v>名称変更</v>
      </c>
      <c r="K1065" s="33" t="str">
        <f>IF($F1065="old", INDEX('外部インタフェース一覧(計算用)'!$B$5:$C$60, MATCH(summary!$B1065, '外部インタフェース一覧(計算用)'!$C$5:$C$60, 0), 1), $B1065)</f>
        <v>リハビリテーション計画書(医療介護共通部分)</v>
      </c>
      <c r="L1065" s="56">
        <f t="shared" si="118"/>
        <v>75</v>
      </c>
      <c r="M1065" s="33" t="str">
        <f t="shared" si="115"/>
        <v>medication_management_current_status</v>
      </c>
      <c r="N1065" s="33" t="str">
        <f t="shared" si="116"/>
        <v>心身機能・構造　服薬管理_状況</v>
      </c>
      <c r="O1065" s="33" t="str">
        <f t="shared" si="117"/>
        <v>心身機能・構造　服薬管理　状況</v>
      </c>
    </row>
    <row r="1066" spans="1:15" ht="37.5" hidden="1">
      <c r="A1066" s="56">
        <v>1064</v>
      </c>
      <c r="B1066" s="56" t="s">
        <v>2000</v>
      </c>
      <c r="C1066" s="56">
        <v>76</v>
      </c>
      <c r="D1066" s="33" t="s">
        <v>2123</v>
      </c>
      <c r="E1066" s="134" t="s">
        <v>2124</v>
      </c>
      <c r="F1066" s="56" t="str">
        <f>VLOOKUP($B1066, '外部インタフェース一覧(計算用)'!$C:$G, 2, FALSE)</f>
        <v>old</v>
      </c>
      <c r="G1066" s="56" t="str">
        <f>VLOOKUP($B1066, '外部インタフェース一覧(計算用)'!$C:$G, 5, FALSE)</f>
        <v>REHABILITATION_PLAN_2024_FORM_0410_2021</v>
      </c>
      <c r="H1066" s="56" t="str">
        <f t="shared" si="112"/>
        <v>REHABILITATION_PLAN_2024_FORM_0410_2021_medication_management_notices_old</v>
      </c>
      <c r="I1066" s="134" t="str">
        <f t="shared" si="113"/>
        <v>心身機能・構造　服薬管理　特記事項</v>
      </c>
      <c r="J1066" s="56" t="str">
        <f t="shared" si="114"/>
        <v>名称変更</v>
      </c>
      <c r="K1066" s="33" t="str">
        <f>IF($F1066="old", INDEX('外部インタフェース一覧(計算用)'!$B$5:$C$60, MATCH(summary!$B1066, '外部インタフェース一覧(計算用)'!$C$5:$C$60, 0), 1), $B1066)</f>
        <v>リハビリテーション計画書(医療介護共通部分)</v>
      </c>
      <c r="L1066" s="56">
        <f t="shared" si="118"/>
        <v>76</v>
      </c>
      <c r="M1066" s="33" t="str">
        <f t="shared" si="115"/>
        <v>medication_management_notices</v>
      </c>
      <c r="N1066" s="33" t="str">
        <f t="shared" si="116"/>
        <v>心身機能・構造　服薬管理_特記事項</v>
      </c>
      <c r="O1066" s="33" t="str">
        <f t="shared" si="117"/>
        <v>心身機能・構造　服薬管理　特記事項</v>
      </c>
    </row>
    <row r="1067" spans="1:15" ht="37.5" hidden="1">
      <c r="A1067" s="56">
        <v>1065</v>
      </c>
      <c r="B1067" s="56" t="s">
        <v>2000</v>
      </c>
      <c r="C1067" s="56">
        <v>77</v>
      </c>
      <c r="D1067" s="33" t="s">
        <v>2125</v>
      </c>
      <c r="E1067" s="134" t="s">
        <v>2126</v>
      </c>
      <c r="F1067" s="56" t="str">
        <f>VLOOKUP($B1067, '外部インタフェース一覧(計算用)'!$C:$G, 2, FALSE)</f>
        <v>old</v>
      </c>
      <c r="G1067" s="56" t="str">
        <f>VLOOKUP($B1067, '外部インタフェース一覧(計算用)'!$C:$G, 5, FALSE)</f>
        <v>REHABILITATION_PLAN_2024_FORM_0410_2021</v>
      </c>
      <c r="H1067" s="56" t="str">
        <f t="shared" si="112"/>
        <v>REHABILITATION_PLAN_2024_FORM_0410_2021_mmse_or_hdsr_flag_old</v>
      </c>
      <c r="I1067" s="134" t="str">
        <f t="shared" si="113"/>
        <v>心身機能・構造　MMSEかHDS-Rを選択</v>
      </c>
      <c r="J1067" s="56" t="str">
        <f t="shared" si="114"/>
        <v>一致</v>
      </c>
      <c r="K1067" s="56" t="str">
        <f>IF($F1067="old", INDEX('外部インタフェース一覧(計算用)'!$B$5:$C$60, MATCH(summary!$B1067, '外部インタフェース一覧(計算用)'!$C$5:$C$60, 0), 1), $B1067)</f>
        <v>リハビリテーション計画書(医療介護共通部分)</v>
      </c>
      <c r="L1067" s="56">
        <f t="shared" si="118"/>
        <v>77</v>
      </c>
      <c r="M1067" s="56" t="str">
        <f t="shared" si="115"/>
        <v>mmse_or_hdsr_flag</v>
      </c>
      <c r="N1067" s="33" t="str">
        <f t="shared" si="116"/>
        <v>心身機能・構造　MMSEかHDS-Rを選択</v>
      </c>
      <c r="O1067" s="33" t="str">
        <f t="shared" si="117"/>
        <v>心身機能・構造　MMSEかHDS-Rを選択</v>
      </c>
    </row>
    <row r="1068" spans="1:15" ht="37.5" hidden="1">
      <c r="A1068" s="56">
        <v>1066</v>
      </c>
      <c r="B1068" s="56" t="s">
        <v>2000</v>
      </c>
      <c r="C1068" s="56">
        <v>78</v>
      </c>
      <c r="D1068" s="33" t="s">
        <v>2127</v>
      </c>
      <c r="E1068" s="134" t="s">
        <v>2128</v>
      </c>
      <c r="F1068" s="56" t="str">
        <f>VLOOKUP($B1068, '外部インタフェース一覧(計算用)'!$C:$G, 2, FALSE)</f>
        <v>old</v>
      </c>
      <c r="G1068" s="56" t="str">
        <f>VLOOKUP($B1068, '外部インタフェース一覧(計算用)'!$C:$G, 5, FALSE)</f>
        <v>REHABILITATION_PLAN_2024_FORM_0410_2021</v>
      </c>
      <c r="H1068" s="56" t="str">
        <f t="shared" si="112"/>
        <v>REHABILITATION_PLAN_2024_FORM_0410_2021_mmse_or_hdsr_status_old</v>
      </c>
      <c r="I1068" s="134" t="str">
        <f t="shared" si="113"/>
        <v>心身機能・構造　MMSEかHDS-Rの値</v>
      </c>
      <c r="J1068" s="56" t="str">
        <f t="shared" si="114"/>
        <v>一致</v>
      </c>
      <c r="K1068" s="56" t="str">
        <f>IF($F1068="old", INDEX('外部インタフェース一覧(計算用)'!$B$5:$C$60, MATCH(summary!$B1068, '外部インタフェース一覧(計算用)'!$C$5:$C$60, 0), 1), $B1068)</f>
        <v>リハビリテーション計画書(医療介護共通部分)</v>
      </c>
      <c r="L1068" s="56">
        <f t="shared" si="118"/>
        <v>78</v>
      </c>
      <c r="M1068" s="56" t="str">
        <f t="shared" si="115"/>
        <v>mmse_or_hdsr_status</v>
      </c>
      <c r="N1068" s="33" t="str">
        <f t="shared" si="116"/>
        <v>心身機能・構造　MMSEかHDS-Rの値</v>
      </c>
      <c r="O1068" s="33" t="str">
        <f t="shared" si="117"/>
        <v>心身機能・構造　MMSEかHDS-Rの値</v>
      </c>
    </row>
    <row r="1069" spans="1:15" ht="37.5" hidden="1">
      <c r="A1069" s="56">
        <v>1067</v>
      </c>
      <c r="B1069" s="56" t="s">
        <v>2000</v>
      </c>
      <c r="C1069" s="56">
        <v>79</v>
      </c>
      <c r="D1069" s="33" t="s">
        <v>2129</v>
      </c>
      <c r="E1069" s="134" t="s">
        <v>2130</v>
      </c>
      <c r="F1069" s="56" t="str">
        <f>VLOOKUP($B1069, '外部インタフェース一覧(計算用)'!$C:$G, 2, FALSE)</f>
        <v>old</v>
      </c>
      <c r="G1069" s="56" t="str">
        <f>VLOOKUP($B1069, '外部インタフェース一覧(計算用)'!$C:$G, 5, FALSE)</f>
        <v>REHABILITATION_PLAN_2024_FORM_0410_2021</v>
      </c>
      <c r="H1069" s="56" t="str">
        <f t="shared" si="112"/>
        <v>REHABILITATION_PLAN_2024_FORM_0410_2021_mmse_or_hdsr_notice_old</v>
      </c>
      <c r="I1069" s="134" t="str">
        <f t="shared" si="113"/>
        <v>心身機能・構造　MMSEかHDSRの特記事項</v>
      </c>
      <c r="J1069" s="56" t="str">
        <f t="shared" si="114"/>
        <v>一致</v>
      </c>
      <c r="K1069" s="56" t="str">
        <f>IF($F1069="old", INDEX('外部インタフェース一覧(計算用)'!$B$5:$C$60, MATCH(summary!$B1069, '外部インタフェース一覧(計算用)'!$C$5:$C$60, 0), 1), $B1069)</f>
        <v>リハビリテーション計画書(医療介護共通部分)</v>
      </c>
      <c r="L1069" s="56">
        <f t="shared" si="118"/>
        <v>79</v>
      </c>
      <c r="M1069" s="56" t="str">
        <f t="shared" si="115"/>
        <v>mmse_or_hdsr_notice</v>
      </c>
      <c r="N1069" s="33" t="str">
        <f t="shared" si="116"/>
        <v>心身機能・構造　MMSEかHDSRの特記事項</v>
      </c>
      <c r="O1069" s="33" t="str">
        <f t="shared" si="117"/>
        <v>心身機能・構造　MMSEかHDSRの特記事項</v>
      </c>
    </row>
    <row r="1070" spans="1:15" ht="37.5" hidden="1">
      <c r="A1070" s="56">
        <v>1068</v>
      </c>
      <c r="B1070" s="56" t="s">
        <v>2000</v>
      </c>
      <c r="C1070" s="56">
        <v>80</v>
      </c>
      <c r="D1070" s="33" t="s">
        <v>2131</v>
      </c>
      <c r="E1070" s="134" t="s">
        <v>2132</v>
      </c>
      <c r="F1070" s="56" t="str">
        <f>VLOOKUP($B1070, '外部インタフェース一覧(計算用)'!$C:$G, 2, FALSE)</f>
        <v>old</v>
      </c>
      <c r="G1070" s="56" t="str">
        <f>VLOOKUP($B1070, '外部インタフェース一覧(計算用)'!$C:$G, 5, FALSE)</f>
        <v>REHABILITATION_PLAN_2024_FORM_0410_2021</v>
      </c>
      <c r="H1070" s="56" t="str">
        <f t="shared" si="112"/>
        <v>REHABILITATION_PLAN_2024_FORM_0410_2021_communication_situation_current_status_old</v>
      </c>
      <c r="I1070" s="134" t="str">
        <f t="shared" si="113"/>
        <v>心身機能・構造 コミュニケーションの状況＿現在の状況・活動への支障</v>
      </c>
      <c r="J1070" s="56" t="str">
        <f t="shared" si="114"/>
        <v>名称変更</v>
      </c>
      <c r="K1070" s="33" t="str">
        <f>IF($F1070="old", INDEX('外部インタフェース一覧(計算用)'!$B$5:$C$60, MATCH(summary!$B1070, '外部インタフェース一覧(計算用)'!$C$5:$C$60, 0), 1), $B1070)</f>
        <v>リハビリテーション計画書(医療介護共通部分)</v>
      </c>
      <c r="L1070" s="56">
        <f t="shared" si="118"/>
        <v>80</v>
      </c>
      <c r="M1070" s="33" t="str">
        <f t="shared" si="115"/>
        <v>communication_situation_current_status</v>
      </c>
      <c r="N1070" s="33" t="str">
        <f t="shared" si="116"/>
        <v>心身機能・構造　コミュニケーションの状況</v>
      </c>
      <c r="O1070" s="33" t="str">
        <f t="shared" si="117"/>
        <v>心身機能・構造 コミュニケーションの状況＿現在の状況・活動への支障</v>
      </c>
    </row>
    <row r="1071" spans="1:15" ht="37.5" hidden="1">
      <c r="A1071" s="56">
        <v>1069</v>
      </c>
      <c r="B1071" s="56" t="s">
        <v>2000</v>
      </c>
      <c r="C1071" s="56">
        <v>81</v>
      </c>
      <c r="D1071" s="33" t="s">
        <v>2133</v>
      </c>
      <c r="E1071" s="134" t="s">
        <v>2134</v>
      </c>
      <c r="F1071" s="56" t="str">
        <f>VLOOKUP($B1071, '外部インタフェース一覧(計算用)'!$C:$G, 2, FALSE)</f>
        <v>old</v>
      </c>
      <c r="G1071" s="56" t="str">
        <f>VLOOKUP($B1071, '外部インタフェース一覧(計算用)'!$C:$G, 5, FALSE)</f>
        <v>REHABILITATION_PLAN_2024_FORM_0410_2021</v>
      </c>
      <c r="H1071" s="56" t="str">
        <f t="shared" si="112"/>
        <v>REHABILITATION_PLAN_2024_FORM_0410_2021_turning_over_start_status_old</v>
      </c>
      <c r="I1071" s="134" t="str">
        <f t="shared" si="113"/>
        <v>活動（基本動作）　寝返り　リハビリ開始時点</v>
      </c>
      <c r="J1071" s="56" t="str">
        <f t="shared" si="114"/>
        <v>名称変更</v>
      </c>
      <c r="K1071" s="33" t="str">
        <f>IF($F1071="old", INDEX('外部インタフェース一覧(計算用)'!$B$5:$C$60, MATCH(summary!$B1071, '外部インタフェース一覧(計算用)'!$C$5:$C$60, 0), 1), $B1071)</f>
        <v>リハビリテーション計画書(医療介護共通部分)</v>
      </c>
      <c r="L1071" s="56">
        <f t="shared" si="118"/>
        <v>81</v>
      </c>
      <c r="M1071" s="33" t="str">
        <f t="shared" si="115"/>
        <v>turning_over_start_status</v>
      </c>
      <c r="N1071" s="33" t="str">
        <f t="shared" si="116"/>
        <v>活動（基本動作）　寝返り_リハビリ開始時点</v>
      </c>
      <c r="O1071" s="33" t="str">
        <f t="shared" si="117"/>
        <v>活動（基本動作）　寝返り　リハビリ開始時点</v>
      </c>
    </row>
    <row r="1072" spans="1:15" ht="37.5" hidden="1">
      <c r="A1072" s="56">
        <v>1070</v>
      </c>
      <c r="B1072" s="56" t="s">
        <v>2000</v>
      </c>
      <c r="C1072" s="56">
        <v>82</v>
      </c>
      <c r="D1072" s="33" t="s">
        <v>2135</v>
      </c>
      <c r="E1072" s="134" t="s">
        <v>2136</v>
      </c>
      <c r="F1072" s="56" t="str">
        <f>VLOOKUP($B1072, '外部インタフェース一覧(計算用)'!$C:$G, 2, FALSE)</f>
        <v>old</v>
      </c>
      <c r="G1072" s="56" t="str">
        <f>VLOOKUP($B1072, '外部インタフェース一覧(計算用)'!$C:$G, 5, FALSE)</f>
        <v>REHABILITATION_PLAN_2024_FORM_0410_2021</v>
      </c>
      <c r="H1072" s="56" t="str">
        <f t="shared" si="112"/>
        <v>REHABILITATION_PLAN_2024_FORM_0410_2021_turning_over_current_status_old</v>
      </c>
      <c r="I1072" s="134" t="str">
        <f t="shared" si="113"/>
        <v>活動（基本動作）　寝返り　現在の状況</v>
      </c>
      <c r="J1072" s="56" t="str">
        <f t="shared" si="114"/>
        <v>名称変更</v>
      </c>
      <c r="K1072" s="33" t="str">
        <f>IF($F1072="old", INDEX('外部インタフェース一覧(計算用)'!$B$5:$C$60, MATCH(summary!$B1072, '外部インタフェース一覧(計算用)'!$C$5:$C$60, 0), 1), $B1072)</f>
        <v>リハビリテーション計画書(医療介護共通部分)</v>
      </c>
      <c r="L1072" s="56">
        <f t="shared" si="118"/>
        <v>82</v>
      </c>
      <c r="M1072" s="33" t="str">
        <f t="shared" si="115"/>
        <v>turning_over_current_status</v>
      </c>
      <c r="N1072" s="33" t="str">
        <f t="shared" si="116"/>
        <v>活動（基本動作）　寝返り_現在の状況</v>
      </c>
      <c r="O1072" s="33" t="str">
        <f t="shared" si="117"/>
        <v>活動（基本動作）　寝返り　現在の状況</v>
      </c>
    </row>
    <row r="1073" spans="1:15" ht="37.5" hidden="1">
      <c r="A1073" s="56">
        <v>1071</v>
      </c>
      <c r="B1073" s="56" t="s">
        <v>2000</v>
      </c>
      <c r="C1073" s="56">
        <v>83</v>
      </c>
      <c r="D1073" s="33" t="s">
        <v>2137</v>
      </c>
      <c r="E1073" s="134" t="s">
        <v>2138</v>
      </c>
      <c r="F1073" s="56" t="str">
        <f>VLOOKUP($B1073, '外部インタフェース一覧(計算用)'!$C:$G, 2, FALSE)</f>
        <v>old</v>
      </c>
      <c r="G1073" s="56" t="str">
        <f>VLOOKUP($B1073, '外部インタフェース一覧(計算用)'!$C:$G, 5, FALSE)</f>
        <v>REHABILITATION_PLAN_2024_FORM_0410_2021</v>
      </c>
      <c r="H1073" s="56" t="str">
        <f t="shared" si="112"/>
        <v>REHABILITATION_PLAN_2024_FORM_0410_2021_turning_over_notices_old</v>
      </c>
      <c r="I1073" s="134" t="str">
        <f t="shared" si="113"/>
        <v>活動（基本動作）　寝返り　特記事項</v>
      </c>
      <c r="J1073" s="56" t="str">
        <f t="shared" si="114"/>
        <v>名称変更</v>
      </c>
      <c r="K1073" s="33" t="str">
        <f>IF($F1073="old", INDEX('外部インタフェース一覧(計算用)'!$B$5:$C$60, MATCH(summary!$B1073, '外部インタフェース一覧(計算用)'!$C$5:$C$60, 0), 1), $B1073)</f>
        <v>リハビリテーション計画書(医療介護共通部分)</v>
      </c>
      <c r="L1073" s="56">
        <f t="shared" si="118"/>
        <v>83</v>
      </c>
      <c r="M1073" s="33" t="str">
        <f t="shared" si="115"/>
        <v>turning_over_notices</v>
      </c>
      <c r="N1073" s="33" t="str">
        <f t="shared" si="116"/>
        <v>活動（基本動作）　寝返り_特記事項</v>
      </c>
      <c r="O1073" s="33" t="str">
        <f t="shared" si="117"/>
        <v>活動（基本動作）　寝返り　特記事項</v>
      </c>
    </row>
    <row r="1074" spans="1:15" ht="37.5" hidden="1">
      <c r="A1074" s="56">
        <v>1072</v>
      </c>
      <c r="B1074" s="56" t="s">
        <v>2000</v>
      </c>
      <c r="C1074" s="56">
        <v>84</v>
      </c>
      <c r="D1074" s="33" t="s">
        <v>2139</v>
      </c>
      <c r="E1074" s="134" t="s">
        <v>2140</v>
      </c>
      <c r="F1074" s="56" t="str">
        <f>VLOOKUP($B1074, '外部インタフェース一覧(計算用)'!$C:$G, 2, FALSE)</f>
        <v>old</v>
      </c>
      <c r="G1074" s="56" t="str">
        <f>VLOOKUP($B1074, '外部インタフェース一覧(計算用)'!$C:$G, 5, FALSE)</f>
        <v>REHABILITATION_PLAN_2024_FORM_0410_2021</v>
      </c>
      <c r="H1074" s="56" t="str">
        <f t="shared" si="112"/>
        <v>REHABILITATION_PLAN_2024_FORM_0410_2021_get_up_start_status_old</v>
      </c>
      <c r="I1074" s="134" t="str">
        <f t="shared" si="113"/>
        <v>活動（基本動作）　起き上がり　リハビリ開始時点</v>
      </c>
      <c r="J1074" s="56" t="str">
        <f t="shared" si="114"/>
        <v>名称変更</v>
      </c>
      <c r="K1074" s="33" t="str">
        <f>IF($F1074="old", INDEX('外部インタフェース一覧(計算用)'!$B$5:$C$60, MATCH(summary!$B1074, '外部インタフェース一覧(計算用)'!$C$5:$C$60, 0), 1), $B1074)</f>
        <v>リハビリテーション計画書(医療介護共通部分)</v>
      </c>
      <c r="L1074" s="56">
        <f t="shared" si="118"/>
        <v>84</v>
      </c>
      <c r="M1074" s="33" t="str">
        <f t="shared" si="115"/>
        <v>get_up_start_status</v>
      </c>
      <c r="N1074" s="33" t="str">
        <f t="shared" si="116"/>
        <v>活動（基本動作）　起き上がり_リハビリ開始</v>
      </c>
      <c r="O1074" s="33" t="str">
        <f t="shared" si="117"/>
        <v>活動（基本動作）　起き上がり　リハビリ開始時点</v>
      </c>
    </row>
    <row r="1075" spans="1:15" ht="37.5" hidden="1">
      <c r="A1075" s="56">
        <v>1073</v>
      </c>
      <c r="B1075" s="56" t="s">
        <v>2000</v>
      </c>
      <c r="C1075" s="56">
        <v>85</v>
      </c>
      <c r="D1075" s="33" t="s">
        <v>2141</v>
      </c>
      <c r="E1075" s="134" t="s">
        <v>2142</v>
      </c>
      <c r="F1075" s="56" t="str">
        <f>VLOOKUP($B1075, '外部インタフェース一覧(計算用)'!$C:$G, 2, FALSE)</f>
        <v>old</v>
      </c>
      <c r="G1075" s="56" t="str">
        <f>VLOOKUP($B1075, '外部インタフェース一覧(計算用)'!$C:$G, 5, FALSE)</f>
        <v>REHABILITATION_PLAN_2024_FORM_0410_2021</v>
      </c>
      <c r="H1075" s="56" t="str">
        <f t="shared" si="112"/>
        <v>REHABILITATION_PLAN_2024_FORM_0410_2021_get_up_current_status_old</v>
      </c>
      <c r="I1075" s="134" t="str">
        <f t="shared" si="113"/>
        <v>活動（基本動作）　起き上がり　現在の状況</v>
      </c>
      <c r="J1075" s="56" t="str">
        <f t="shared" si="114"/>
        <v>名称変更</v>
      </c>
      <c r="K1075" s="33" t="str">
        <f>IF($F1075="old", INDEX('外部インタフェース一覧(計算用)'!$B$5:$C$60, MATCH(summary!$B1075, '外部インタフェース一覧(計算用)'!$C$5:$C$60, 0), 1), $B1075)</f>
        <v>リハビリテーション計画書(医療介護共通部分)</v>
      </c>
      <c r="L1075" s="56">
        <f t="shared" si="118"/>
        <v>85</v>
      </c>
      <c r="M1075" s="33" t="str">
        <f t="shared" si="115"/>
        <v>get_up_current_status</v>
      </c>
      <c r="N1075" s="33" t="str">
        <f t="shared" si="116"/>
        <v>活動（基本動作）　起き上がり_現在の状況</v>
      </c>
      <c r="O1075" s="33" t="str">
        <f t="shared" si="117"/>
        <v>活動（基本動作）　起き上がり　現在の状況</v>
      </c>
    </row>
    <row r="1076" spans="1:15" ht="37.5" hidden="1">
      <c r="A1076" s="56">
        <v>1074</v>
      </c>
      <c r="B1076" s="56" t="s">
        <v>2000</v>
      </c>
      <c r="C1076" s="56">
        <v>86</v>
      </c>
      <c r="D1076" s="33" t="s">
        <v>2143</v>
      </c>
      <c r="E1076" s="134" t="s">
        <v>2144</v>
      </c>
      <c r="F1076" s="56" t="str">
        <f>VLOOKUP($B1076, '外部インタフェース一覧(計算用)'!$C:$G, 2, FALSE)</f>
        <v>old</v>
      </c>
      <c r="G1076" s="56" t="str">
        <f>VLOOKUP($B1076, '外部インタフェース一覧(計算用)'!$C:$G, 5, FALSE)</f>
        <v>REHABILITATION_PLAN_2024_FORM_0410_2021</v>
      </c>
      <c r="H1076" s="56" t="str">
        <f t="shared" si="112"/>
        <v>REHABILITATION_PLAN_2024_FORM_0410_2021_get_up_current_notices_old</v>
      </c>
      <c r="I1076" s="134" t="str">
        <f t="shared" si="113"/>
        <v>活動（基本動作）　起き上がり　特記事項</v>
      </c>
      <c r="J1076" s="56" t="str">
        <f t="shared" si="114"/>
        <v>名称変更</v>
      </c>
      <c r="K1076" s="33" t="str">
        <f>IF($F1076="old", INDEX('外部インタフェース一覧(計算用)'!$B$5:$C$60, MATCH(summary!$B1076, '外部インタフェース一覧(計算用)'!$C$5:$C$60, 0), 1), $B1076)</f>
        <v>リハビリテーション計画書(医療介護共通部分)</v>
      </c>
      <c r="L1076" s="56">
        <f t="shared" si="118"/>
        <v>86</v>
      </c>
      <c r="M1076" s="33" t="str">
        <f t="shared" si="115"/>
        <v>get_up_current_notices</v>
      </c>
      <c r="N1076" s="33" t="str">
        <f t="shared" si="116"/>
        <v>活動（基本動作）　起き上がり_特記事項</v>
      </c>
      <c r="O1076" s="33" t="str">
        <f t="shared" si="117"/>
        <v>活動（基本動作）　起き上がり　特記事項</v>
      </c>
    </row>
    <row r="1077" spans="1:15" ht="37.5" hidden="1">
      <c r="A1077" s="56">
        <v>1075</v>
      </c>
      <c r="B1077" s="56" t="s">
        <v>2000</v>
      </c>
      <c r="C1077" s="56">
        <v>87</v>
      </c>
      <c r="D1077" s="33" t="s">
        <v>2145</v>
      </c>
      <c r="E1077" s="134" t="s">
        <v>2146</v>
      </c>
      <c r="F1077" s="56" t="str">
        <f>VLOOKUP($B1077, '外部インタフェース一覧(計算用)'!$C:$G, 2, FALSE)</f>
        <v>old</v>
      </c>
      <c r="G1077" s="56" t="str">
        <f>VLOOKUP($B1077, '外部インタフェース一覧(計算用)'!$C:$G, 5, FALSE)</f>
        <v>REHABILITATION_PLAN_2024_FORM_0410_2021</v>
      </c>
      <c r="H1077" s="56" t="str">
        <f t="shared" si="112"/>
        <v>REHABILITATION_PLAN_2024_FORM_0410_2021_sitting_continuous_start_status_old</v>
      </c>
      <c r="I1077" s="134" t="str">
        <f t="shared" si="113"/>
        <v>活動（基本動作）　座位の保持 リハビリ開始時点</v>
      </c>
      <c r="J1077" s="56" t="str">
        <f t="shared" si="114"/>
        <v>名称変更</v>
      </c>
      <c r="K1077" s="33" t="str">
        <f>IF($F1077="old", INDEX('外部インタフェース一覧(計算用)'!$B$5:$C$60, MATCH(summary!$B1077, '外部インタフェース一覧(計算用)'!$C$5:$C$60, 0), 1), $B1077)</f>
        <v>リハビリテーション計画書(医療介護共通部分)</v>
      </c>
      <c r="L1077" s="56">
        <f t="shared" si="118"/>
        <v>87</v>
      </c>
      <c r="M1077" s="33" t="str">
        <f t="shared" si="115"/>
        <v>sitting_continuous_start_status</v>
      </c>
      <c r="N1077" s="33" t="str">
        <f t="shared" si="116"/>
        <v>活動（基本動作）　座位保持_リハビリ開始時点</v>
      </c>
      <c r="O1077" s="33" t="str">
        <f t="shared" si="117"/>
        <v>活動（基本動作）　座位の保持 リハビリ開始時点</v>
      </c>
    </row>
    <row r="1078" spans="1:15" ht="37.5" hidden="1">
      <c r="A1078" s="56">
        <v>1076</v>
      </c>
      <c r="B1078" s="56" t="s">
        <v>2000</v>
      </c>
      <c r="C1078" s="56">
        <v>88</v>
      </c>
      <c r="D1078" s="33" t="s">
        <v>2147</v>
      </c>
      <c r="E1078" s="134" t="s">
        <v>2148</v>
      </c>
      <c r="F1078" s="56" t="str">
        <f>VLOOKUP($B1078, '外部インタフェース一覧(計算用)'!$C:$G, 2, FALSE)</f>
        <v>old</v>
      </c>
      <c r="G1078" s="56" t="str">
        <f>VLOOKUP($B1078, '外部インタフェース一覧(計算用)'!$C:$G, 5, FALSE)</f>
        <v>REHABILITATION_PLAN_2024_FORM_0410_2021</v>
      </c>
      <c r="H1078" s="56" t="str">
        <f t="shared" si="112"/>
        <v>REHABILITATION_PLAN_2024_FORM_0410_2021_sitting_continuous_current_status_old</v>
      </c>
      <c r="I1078" s="134" t="str">
        <f t="shared" si="113"/>
        <v>活動（基本動作）　座位の保持　現在の状況</v>
      </c>
      <c r="J1078" s="56" t="str">
        <f t="shared" si="114"/>
        <v>名称変更</v>
      </c>
      <c r="K1078" s="33" t="str">
        <f>IF($F1078="old", INDEX('外部インタフェース一覧(計算用)'!$B$5:$C$60, MATCH(summary!$B1078, '外部インタフェース一覧(計算用)'!$C$5:$C$60, 0), 1), $B1078)</f>
        <v>リハビリテーション計画書(医療介護共通部分)</v>
      </c>
      <c r="L1078" s="56">
        <f t="shared" si="118"/>
        <v>88</v>
      </c>
      <c r="M1078" s="33" t="str">
        <f t="shared" si="115"/>
        <v>sitting_continuous_current_status</v>
      </c>
      <c r="N1078" s="33" t="str">
        <f t="shared" si="116"/>
        <v>活動（基本動作）　座位保持_現在の状況</v>
      </c>
      <c r="O1078" s="33" t="str">
        <f t="shared" si="117"/>
        <v>活動（基本動作）　座位の保持　現在の状況</v>
      </c>
    </row>
    <row r="1079" spans="1:15" ht="37.5" hidden="1">
      <c r="A1079" s="56">
        <v>1077</v>
      </c>
      <c r="B1079" s="56" t="s">
        <v>2000</v>
      </c>
      <c r="C1079" s="56">
        <v>89</v>
      </c>
      <c r="D1079" s="33" t="s">
        <v>2149</v>
      </c>
      <c r="E1079" s="134" t="s">
        <v>2150</v>
      </c>
      <c r="F1079" s="56" t="str">
        <f>VLOOKUP($B1079, '外部インタフェース一覧(計算用)'!$C:$G, 2, FALSE)</f>
        <v>old</v>
      </c>
      <c r="G1079" s="56" t="str">
        <f>VLOOKUP($B1079, '外部インタフェース一覧(計算用)'!$C:$G, 5, FALSE)</f>
        <v>REHABILITATION_PLAN_2024_FORM_0410_2021</v>
      </c>
      <c r="H1079" s="56" t="str">
        <f t="shared" si="112"/>
        <v>REHABILITATION_PLAN_2024_FORM_0410_2021_sitting_continuous_notices_old</v>
      </c>
      <c r="I1079" s="134" t="str">
        <f t="shared" si="113"/>
        <v>活動（基本動作）　座位の保持　特記事項</v>
      </c>
      <c r="J1079" s="56" t="str">
        <f t="shared" si="114"/>
        <v>名称変更</v>
      </c>
      <c r="K1079" s="33" t="str">
        <f>IF($F1079="old", INDEX('外部インタフェース一覧(計算用)'!$B$5:$C$60, MATCH(summary!$B1079, '外部インタフェース一覧(計算用)'!$C$5:$C$60, 0), 1), $B1079)</f>
        <v>リハビリテーション計画書(医療介護共通部分)</v>
      </c>
      <c r="L1079" s="56">
        <f t="shared" si="118"/>
        <v>89</v>
      </c>
      <c r="M1079" s="33" t="str">
        <f t="shared" si="115"/>
        <v>sitting_continuous_notices</v>
      </c>
      <c r="N1079" s="33" t="str">
        <f t="shared" si="116"/>
        <v>活動（基本動作）　座位保持_特記事項</v>
      </c>
      <c r="O1079" s="33" t="str">
        <f t="shared" si="117"/>
        <v>活動（基本動作）　座位の保持　特記事項</v>
      </c>
    </row>
    <row r="1080" spans="1:15" ht="37.5" hidden="1">
      <c r="A1080" s="56">
        <v>1078</v>
      </c>
      <c r="B1080" s="56" t="s">
        <v>2000</v>
      </c>
      <c r="C1080" s="56">
        <v>90</v>
      </c>
      <c r="D1080" s="33" t="s">
        <v>2151</v>
      </c>
      <c r="E1080" s="134" t="s">
        <v>2152</v>
      </c>
      <c r="F1080" s="56" t="str">
        <f>VLOOKUP($B1080, '外部インタフェース一覧(計算用)'!$C:$G, 2, FALSE)</f>
        <v>old</v>
      </c>
      <c r="G1080" s="56" t="str">
        <f>VLOOKUP($B1080, '外部インタフェース一覧(計算用)'!$C:$G, 5, FALSE)</f>
        <v>REHABILITATION_PLAN_2024_FORM_0410_2021</v>
      </c>
      <c r="H1080" s="56" t="str">
        <f t="shared" si="112"/>
        <v>REHABILITATION_PLAN_2024_FORM_0410_2021_rising_from_chair_start_status_old</v>
      </c>
      <c r="I1080" s="134" t="str">
        <f t="shared" si="113"/>
        <v>活動（基本動作）　立ち上がり　リハビリ開始時点状況</v>
      </c>
      <c r="J1080" s="56" t="str">
        <f t="shared" si="114"/>
        <v>名称変更</v>
      </c>
      <c r="K1080" s="33" t="str">
        <f>IF($F1080="old", INDEX('外部インタフェース一覧(計算用)'!$B$5:$C$60, MATCH(summary!$B1080, '外部インタフェース一覧(計算用)'!$C$5:$C$60, 0), 1), $B1080)</f>
        <v>リハビリテーション計画書(医療介護共通部分)</v>
      </c>
      <c r="L1080" s="56">
        <f t="shared" si="118"/>
        <v>90</v>
      </c>
      <c r="M1080" s="33" t="str">
        <f t="shared" si="115"/>
        <v>rising_from_chair_start_status</v>
      </c>
      <c r="N1080" s="33" t="str">
        <f t="shared" si="116"/>
        <v>活動（基本動作）　立ち上がり_リハビリ開始時点</v>
      </c>
      <c r="O1080" s="33" t="str">
        <f t="shared" si="117"/>
        <v>活動（基本動作）　立ち上がり　リハビリ開始時点状況</v>
      </c>
    </row>
    <row r="1081" spans="1:15" ht="37.5" hidden="1">
      <c r="A1081" s="56">
        <v>1079</v>
      </c>
      <c r="B1081" s="56" t="s">
        <v>2000</v>
      </c>
      <c r="C1081" s="56">
        <v>91</v>
      </c>
      <c r="D1081" s="33" t="s">
        <v>2153</v>
      </c>
      <c r="E1081" s="134" t="s">
        <v>2154</v>
      </c>
      <c r="F1081" s="56" t="str">
        <f>VLOOKUP($B1081, '外部インタフェース一覧(計算用)'!$C:$G, 2, FALSE)</f>
        <v>old</v>
      </c>
      <c r="G1081" s="56" t="str">
        <f>VLOOKUP($B1081, '外部インタフェース一覧(計算用)'!$C:$G, 5, FALSE)</f>
        <v>REHABILITATION_PLAN_2024_FORM_0410_2021</v>
      </c>
      <c r="H1081" s="56" t="str">
        <f t="shared" si="112"/>
        <v>REHABILITATION_PLAN_2024_FORM_0410_2021_rising_from_chair_current_status_old</v>
      </c>
      <c r="I1081" s="134" t="str">
        <f t="shared" si="113"/>
        <v>活動（基本動作）　立ち上がり　現在の状況</v>
      </c>
      <c r="J1081" s="56" t="str">
        <f t="shared" si="114"/>
        <v>名称変更</v>
      </c>
      <c r="K1081" s="33" t="str">
        <f>IF($F1081="old", INDEX('外部インタフェース一覧(計算用)'!$B$5:$C$60, MATCH(summary!$B1081, '外部インタフェース一覧(計算用)'!$C$5:$C$60, 0), 1), $B1081)</f>
        <v>リハビリテーション計画書(医療介護共通部分)</v>
      </c>
      <c r="L1081" s="56">
        <f t="shared" si="118"/>
        <v>91</v>
      </c>
      <c r="M1081" s="33" t="str">
        <f t="shared" si="115"/>
        <v>rising_from_chair_current_status</v>
      </c>
      <c r="N1081" s="33" t="str">
        <f t="shared" si="116"/>
        <v>活動（基本動作）　立ち上がり_現在の状況</v>
      </c>
      <c r="O1081" s="33" t="str">
        <f t="shared" si="117"/>
        <v>活動（基本動作）　立ち上がり　現在の状況</v>
      </c>
    </row>
    <row r="1082" spans="1:15" ht="37.5" hidden="1">
      <c r="A1082" s="56">
        <v>1080</v>
      </c>
      <c r="B1082" s="56" t="s">
        <v>2000</v>
      </c>
      <c r="C1082" s="56">
        <v>92</v>
      </c>
      <c r="D1082" s="33" t="s">
        <v>2155</v>
      </c>
      <c r="E1082" s="134" t="s">
        <v>2156</v>
      </c>
      <c r="F1082" s="56" t="str">
        <f>VLOOKUP($B1082, '外部インタフェース一覧(計算用)'!$C:$G, 2, FALSE)</f>
        <v>old</v>
      </c>
      <c r="G1082" s="56" t="str">
        <f>VLOOKUP($B1082, '外部インタフェース一覧(計算用)'!$C:$G, 5, FALSE)</f>
        <v>REHABILITATION_PLAN_2024_FORM_0410_2021</v>
      </c>
      <c r="H1082" s="56" t="str">
        <f t="shared" si="112"/>
        <v>REHABILITATION_PLAN_2024_FORM_0410_2021_rising_from_chair_current_notices_old</v>
      </c>
      <c r="I1082" s="134" t="str">
        <f t="shared" si="113"/>
        <v>活動（基本動作）　立ち上がり　特記事項</v>
      </c>
      <c r="J1082" s="56" t="str">
        <f t="shared" si="114"/>
        <v>名称変更</v>
      </c>
      <c r="K1082" s="33" t="str">
        <f>IF($F1082="old", INDEX('外部インタフェース一覧(計算用)'!$B$5:$C$60, MATCH(summary!$B1082, '外部インタフェース一覧(計算用)'!$C$5:$C$60, 0), 1), $B1082)</f>
        <v>リハビリテーション計画書(医療介護共通部分)</v>
      </c>
      <c r="L1082" s="56">
        <f t="shared" si="118"/>
        <v>92</v>
      </c>
      <c r="M1082" s="33" t="str">
        <f t="shared" si="115"/>
        <v>rising_from_chair_current_notices</v>
      </c>
      <c r="N1082" s="33" t="str">
        <f t="shared" si="116"/>
        <v>活動（基本動作）　立ち上がり_特記事項</v>
      </c>
      <c r="O1082" s="33" t="str">
        <f t="shared" si="117"/>
        <v>活動（基本動作）　立ち上がり　特記事項</v>
      </c>
    </row>
    <row r="1083" spans="1:15" ht="37.5" hidden="1">
      <c r="A1083" s="56">
        <v>1081</v>
      </c>
      <c r="B1083" s="56" t="s">
        <v>2000</v>
      </c>
      <c r="C1083" s="56">
        <v>93</v>
      </c>
      <c r="D1083" s="33" t="s">
        <v>2157</v>
      </c>
      <c r="E1083" s="134" t="s">
        <v>2158</v>
      </c>
      <c r="F1083" s="56" t="str">
        <f>VLOOKUP($B1083, '外部インタフェース一覧(計算用)'!$C:$G, 2, FALSE)</f>
        <v>old</v>
      </c>
      <c r="G1083" s="56" t="str">
        <f>VLOOKUP($B1083, '外部インタフェース一覧(計算用)'!$C:$G, 5, FALSE)</f>
        <v>REHABILITATION_PLAN_2024_FORM_0410_2021</v>
      </c>
      <c r="H1083" s="56" t="str">
        <f t="shared" si="112"/>
        <v>REHABILITATION_PLAN_2024_FORM_0410_2021_standup_continuous_start_status_old</v>
      </c>
      <c r="I1083" s="134" t="str">
        <f t="shared" si="113"/>
        <v>活動（基本動作）　立位の保持　リハビリ開始時点</v>
      </c>
      <c r="J1083" s="56" t="str">
        <f t="shared" si="114"/>
        <v>名称変更</v>
      </c>
      <c r="K1083" s="33" t="str">
        <f>IF($F1083="old", INDEX('外部インタフェース一覧(計算用)'!$B$5:$C$60, MATCH(summary!$B1083, '外部インタフェース一覧(計算用)'!$C$5:$C$60, 0), 1), $B1083)</f>
        <v>リハビリテーション計画書(医療介護共通部分)</v>
      </c>
      <c r="L1083" s="56">
        <f t="shared" si="118"/>
        <v>93</v>
      </c>
      <c r="M1083" s="33" t="str">
        <f t="shared" si="115"/>
        <v>standup_continuous_start_status</v>
      </c>
      <c r="N1083" s="33" t="str">
        <f t="shared" si="116"/>
        <v>活動（基本動作）　立位保持_リハビリ開始時点</v>
      </c>
      <c r="O1083" s="33" t="str">
        <f t="shared" si="117"/>
        <v>活動（基本動作）　立位の保持　リハビリ開始時点</v>
      </c>
    </row>
    <row r="1084" spans="1:15" ht="37.5" hidden="1">
      <c r="A1084" s="56">
        <v>1082</v>
      </c>
      <c r="B1084" s="56" t="s">
        <v>2000</v>
      </c>
      <c r="C1084" s="56">
        <v>94</v>
      </c>
      <c r="D1084" s="33" t="s">
        <v>2159</v>
      </c>
      <c r="E1084" s="134" t="s">
        <v>2160</v>
      </c>
      <c r="F1084" s="56" t="str">
        <f>VLOOKUP($B1084, '外部インタフェース一覧(計算用)'!$C:$G, 2, FALSE)</f>
        <v>old</v>
      </c>
      <c r="G1084" s="56" t="str">
        <f>VLOOKUP($B1084, '外部インタフェース一覧(計算用)'!$C:$G, 5, FALSE)</f>
        <v>REHABILITATION_PLAN_2024_FORM_0410_2021</v>
      </c>
      <c r="H1084" s="56" t="str">
        <f t="shared" si="112"/>
        <v>REHABILITATION_PLAN_2024_FORM_0410_2021_standup_continuous_current_status_old</v>
      </c>
      <c r="I1084" s="134" t="str">
        <f t="shared" si="113"/>
        <v>活動（基本動作）　立位の保持　現在の状況</v>
      </c>
      <c r="J1084" s="56" t="str">
        <f t="shared" si="114"/>
        <v>名称変更</v>
      </c>
      <c r="K1084" s="33" t="str">
        <f>IF($F1084="old", INDEX('外部インタフェース一覧(計算用)'!$B$5:$C$60, MATCH(summary!$B1084, '外部インタフェース一覧(計算用)'!$C$5:$C$60, 0), 1), $B1084)</f>
        <v>リハビリテーション計画書(医療介護共通部分)</v>
      </c>
      <c r="L1084" s="56">
        <f t="shared" si="118"/>
        <v>94</v>
      </c>
      <c r="M1084" s="33" t="str">
        <f t="shared" si="115"/>
        <v>standup_continuous_current_status</v>
      </c>
      <c r="N1084" s="33" t="str">
        <f t="shared" si="116"/>
        <v>活動（基本動作）　立位保持_現在の状況</v>
      </c>
      <c r="O1084" s="33" t="str">
        <f t="shared" si="117"/>
        <v>活動（基本動作）　立位の保持　現在の状況</v>
      </c>
    </row>
    <row r="1085" spans="1:15" ht="37.5" hidden="1">
      <c r="A1085" s="56">
        <v>1083</v>
      </c>
      <c r="B1085" s="56" t="s">
        <v>2000</v>
      </c>
      <c r="C1085" s="56">
        <v>95</v>
      </c>
      <c r="D1085" s="33" t="s">
        <v>2161</v>
      </c>
      <c r="E1085" s="134" t="s">
        <v>2162</v>
      </c>
      <c r="F1085" s="56" t="str">
        <f>VLOOKUP($B1085, '外部インタフェース一覧(計算用)'!$C:$G, 2, FALSE)</f>
        <v>old</v>
      </c>
      <c r="G1085" s="56" t="str">
        <f>VLOOKUP($B1085, '外部インタフェース一覧(計算用)'!$C:$G, 5, FALSE)</f>
        <v>REHABILITATION_PLAN_2024_FORM_0410_2021</v>
      </c>
      <c r="H1085" s="56" t="str">
        <f t="shared" si="112"/>
        <v>REHABILITATION_PLAN_2024_FORM_0410_2021_standup_continuous_notices_old</v>
      </c>
      <c r="I1085" s="134" t="str">
        <f t="shared" si="113"/>
        <v>活動（基本動作）　立位の保持　特記事項</v>
      </c>
      <c r="J1085" s="56" t="str">
        <f t="shared" si="114"/>
        <v>名称変更</v>
      </c>
      <c r="K1085" s="33" t="str">
        <f>IF($F1085="old", INDEX('外部インタフェース一覧(計算用)'!$B$5:$C$60, MATCH(summary!$B1085, '外部インタフェース一覧(計算用)'!$C$5:$C$60, 0), 1), $B1085)</f>
        <v>リハビリテーション計画書(医療介護共通部分)</v>
      </c>
      <c r="L1085" s="56">
        <f t="shared" si="118"/>
        <v>95</v>
      </c>
      <c r="M1085" s="33" t="str">
        <f t="shared" si="115"/>
        <v>standup_continuous_notices</v>
      </c>
      <c r="N1085" s="33" t="str">
        <f t="shared" si="116"/>
        <v>活動（基本動作）　立位保持_特記事項</v>
      </c>
      <c r="O1085" s="33" t="str">
        <f t="shared" si="117"/>
        <v>活動（基本動作）　立位の保持　特記事項</v>
      </c>
    </row>
    <row r="1086" spans="1:15" ht="37.5" hidden="1">
      <c r="A1086" s="56">
        <v>1084</v>
      </c>
      <c r="B1086" s="56" t="s">
        <v>2000</v>
      </c>
      <c r="C1086" s="56">
        <v>96</v>
      </c>
      <c r="D1086" s="33" t="s">
        <v>2163</v>
      </c>
      <c r="E1086" s="134" t="s">
        <v>2164</v>
      </c>
      <c r="F1086" s="56" t="str">
        <f>VLOOKUP($B1086, '外部インタフェース一覧(計算用)'!$C:$G, 2, FALSE)</f>
        <v>old</v>
      </c>
      <c r="G1086" s="56" t="str">
        <f>VLOOKUP($B1086, '外部インタフェース一覧(計算用)'!$C:$G, 5, FALSE)</f>
        <v>REHABILITATION_PLAN_2024_FORM_0410_2021</v>
      </c>
      <c r="H1086" s="56" t="str">
        <f t="shared" si="112"/>
        <v>REHABILITATION_PLAN_2024_FORM_0410_2021_meal_start_status_old</v>
      </c>
      <c r="I1086" s="134" t="str">
        <f t="shared" si="113"/>
        <v>活動（ADL）　食事　リハビリ開始時点</v>
      </c>
      <c r="J1086" s="56" t="str">
        <f t="shared" si="114"/>
        <v>名称変更</v>
      </c>
      <c r="K1086" s="33" t="str">
        <f>IF($F1086="old", INDEX('外部インタフェース一覧(計算用)'!$B$5:$C$60, MATCH(summary!$B1086, '外部インタフェース一覧(計算用)'!$C$5:$C$60, 0), 1), $B1086)</f>
        <v>リハビリテーション計画書(医療介護共通部分)</v>
      </c>
      <c r="L1086" s="56">
        <f t="shared" si="118"/>
        <v>96</v>
      </c>
      <c r="M1086" s="33" t="str">
        <f t="shared" si="115"/>
        <v>meal_start_status</v>
      </c>
      <c r="N1086" s="33" t="str">
        <f t="shared" si="116"/>
        <v>活動（ADL）　食事_リハビリ開始時点</v>
      </c>
      <c r="O1086" s="33" t="str">
        <f t="shared" si="117"/>
        <v>活動（ADL）　食事　リハビリ開始時点</v>
      </c>
    </row>
    <row r="1087" spans="1:15" ht="37.5" hidden="1">
      <c r="A1087" s="56">
        <v>1085</v>
      </c>
      <c r="B1087" s="56" t="s">
        <v>2000</v>
      </c>
      <c r="C1087" s="56">
        <v>97</v>
      </c>
      <c r="D1087" s="33" t="s">
        <v>2165</v>
      </c>
      <c r="E1087" s="134" t="s">
        <v>2166</v>
      </c>
      <c r="F1087" s="56" t="str">
        <f>VLOOKUP($B1087, '外部インタフェース一覧(計算用)'!$C:$G, 2, FALSE)</f>
        <v>old</v>
      </c>
      <c r="G1087" s="56" t="str">
        <f>VLOOKUP($B1087, '外部インタフェース一覧(計算用)'!$C:$G, 5, FALSE)</f>
        <v>REHABILITATION_PLAN_2024_FORM_0410_2021</v>
      </c>
      <c r="H1087" s="56" t="str">
        <f t="shared" si="112"/>
        <v>REHABILITATION_PLAN_2024_FORM_0410_2021_meal_current_status_old</v>
      </c>
      <c r="I1087" s="134" t="str">
        <f t="shared" si="113"/>
        <v>活動（ADL）　食事　現在の状況</v>
      </c>
      <c r="J1087" s="56" t="str">
        <f t="shared" si="114"/>
        <v>名称変更</v>
      </c>
      <c r="K1087" s="33" t="str">
        <f>IF($F1087="old", INDEX('外部インタフェース一覧(計算用)'!$B$5:$C$60, MATCH(summary!$B1087, '外部インタフェース一覧(計算用)'!$C$5:$C$60, 0), 1), $B1087)</f>
        <v>リハビリテーション計画書(医療介護共通部分)</v>
      </c>
      <c r="L1087" s="56">
        <f t="shared" si="118"/>
        <v>97</v>
      </c>
      <c r="M1087" s="33" t="str">
        <f t="shared" si="115"/>
        <v>meal_current_status</v>
      </c>
      <c r="N1087" s="33" t="str">
        <f t="shared" si="116"/>
        <v>活動（ADL）　食事_現在の状況</v>
      </c>
      <c r="O1087" s="33" t="str">
        <f t="shared" si="117"/>
        <v>活動（ADL）　食事　現在の状況</v>
      </c>
    </row>
    <row r="1088" spans="1:15" ht="37.5" hidden="1">
      <c r="A1088" s="56">
        <v>1086</v>
      </c>
      <c r="B1088" s="56" t="s">
        <v>2000</v>
      </c>
      <c r="C1088" s="56">
        <v>98</v>
      </c>
      <c r="D1088" s="33" t="s">
        <v>2167</v>
      </c>
      <c r="E1088" s="134" t="s">
        <v>2168</v>
      </c>
      <c r="F1088" s="56" t="str">
        <f>VLOOKUP($B1088, '外部インタフェース一覧(計算用)'!$C:$G, 2, FALSE)</f>
        <v>old</v>
      </c>
      <c r="G1088" s="56" t="str">
        <f>VLOOKUP($B1088, '外部インタフェース一覧(計算用)'!$C:$G, 5, FALSE)</f>
        <v>REHABILITATION_PLAN_2024_FORM_0410_2021</v>
      </c>
      <c r="H1088" s="56" t="str">
        <f t="shared" si="112"/>
        <v>REHABILITATION_PLAN_2024_FORM_0410_2021_meal_notices_old</v>
      </c>
      <c r="I1088" s="134" t="str">
        <f t="shared" si="113"/>
        <v>活動（ADL）　食事　特記事項</v>
      </c>
      <c r="J1088" s="56" t="str">
        <f t="shared" si="114"/>
        <v>名称変更</v>
      </c>
      <c r="K1088" s="33" t="str">
        <f>IF($F1088="old", INDEX('外部インタフェース一覧(計算用)'!$B$5:$C$60, MATCH(summary!$B1088, '外部インタフェース一覧(計算用)'!$C$5:$C$60, 0), 1), $B1088)</f>
        <v>リハビリテーション計画書(医療介護共通部分)</v>
      </c>
      <c r="L1088" s="56">
        <f t="shared" si="118"/>
        <v>98</v>
      </c>
      <c r="M1088" s="33" t="str">
        <f t="shared" si="115"/>
        <v>meal_notices</v>
      </c>
      <c r="N1088" s="33" t="str">
        <f t="shared" si="116"/>
        <v>活動（ADL）　食事_特記事項</v>
      </c>
      <c r="O1088" s="33" t="str">
        <f t="shared" si="117"/>
        <v>活動（ADL）　食事　特記事項</v>
      </c>
    </row>
    <row r="1089" spans="1:15" ht="37.5" hidden="1">
      <c r="A1089" s="56">
        <v>1087</v>
      </c>
      <c r="B1089" s="56" t="s">
        <v>2000</v>
      </c>
      <c r="C1089" s="56">
        <v>99</v>
      </c>
      <c r="D1089" s="33" t="s">
        <v>2169</v>
      </c>
      <c r="E1089" s="134" t="s">
        <v>2170</v>
      </c>
      <c r="F1089" s="56" t="str">
        <f>VLOOKUP($B1089, '外部インタフェース一覧(計算用)'!$C:$G, 2, FALSE)</f>
        <v>old</v>
      </c>
      <c r="G1089" s="56" t="str">
        <f>VLOOKUP($B1089, '外部インタフェース一覧(計算用)'!$C:$G, 5, FALSE)</f>
        <v>REHABILITATION_PLAN_2024_FORM_0410_2021</v>
      </c>
      <c r="H1089" s="56" t="str">
        <f t="shared" si="112"/>
        <v>REHABILITATION_PLAN_2024_FORM_0410_2021_transfer_start_status_old</v>
      </c>
      <c r="I1089" s="134" t="str">
        <f t="shared" si="113"/>
        <v>活動（ADL）　椅子とベッド間の移乗　リハビリ開始時点</v>
      </c>
      <c r="J1089" s="56" t="str">
        <f t="shared" si="114"/>
        <v>名称変更</v>
      </c>
      <c r="K1089" s="33" t="str">
        <f>IF($F1089="old", INDEX('外部インタフェース一覧(計算用)'!$B$5:$C$60, MATCH(summary!$B1089, '外部インタフェース一覧(計算用)'!$C$5:$C$60, 0), 1), $B1089)</f>
        <v>リハビリテーション計画書(医療介護共通部分)</v>
      </c>
      <c r="L1089" s="56">
        <f t="shared" si="118"/>
        <v>99</v>
      </c>
      <c r="M1089" s="33" t="str">
        <f t="shared" si="115"/>
        <v>transfer_start_status</v>
      </c>
      <c r="N1089" s="33" t="str">
        <f t="shared" si="116"/>
        <v>活動（ADL）　イスとベッド間の移乗_リハビリ開始時点</v>
      </c>
      <c r="O1089" s="33" t="str">
        <f t="shared" si="117"/>
        <v>活動（ADL）　椅子とベッド間の移乗　リハビリ開始時点</v>
      </c>
    </row>
    <row r="1090" spans="1:15" ht="37.5" hidden="1">
      <c r="A1090" s="56">
        <v>1088</v>
      </c>
      <c r="B1090" s="56" t="s">
        <v>2000</v>
      </c>
      <c r="C1090" s="56">
        <v>100</v>
      </c>
      <c r="D1090" s="33" t="s">
        <v>2171</v>
      </c>
      <c r="E1090" s="134" t="s">
        <v>2172</v>
      </c>
      <c r="F1090" s="56" t="str">
        <f>VLOOKUP($B1090, '外部インタフェース一覧(計算用)'!$C:$G, 2, FALSE)</f>
        <v>old</v>
      </c>
      <c r="G1090" s="56" t="str">
        <f>VLOOKUP($B1090, '外部インタフェース一覧(計算用)'!$C:$G, 5, FALSE)</f>
        <v>REHABILITATION_PLAN_2024_FORM_0410_2021</v>
      </c>
      <c r="H1090" s="56" t="str">
        <f t="shared" si="112"/>
        <v>REHABILITATION_PLAN_2024_FORM_0410_2021_transfer_current_status_old</v>
      </c>
      <c r="I1090" s="134" t="str">
        <f t="shared" si="113"/>
        <v>活動（ADL）　椅子とベッド間の移乗　現在の状況</v>
      </c>
      <c r="J1090" s="56" t="str">
        <f t="shared" si="114"/>
        <v>名称変更</v>
      </c>
      <c r="K1090" s="33" t="str">
        <f>IF($F1090="old", INDEX('外部インタフェース一覧(計算用)'!$B$5:$C$60, MATCH(summary!$B1090, '外部インタフェース一覧(計算用)'!$C$5:$C$60, 0), 1), $B1090)</f>
        <v>リハビリテーション計画書(医療介護共通部分)</v>
      </c>
      <c r="L1090" s="56">
        <f t="shared" si="118"/>
        <v>100</v>
      </c>
      <c r="M1090" s="33" t="str">
        <f t="shared" si="115"/>
        <v>transfer_current_status</v>
      </c>
      <c r="N1090" s="33" t="str">
        <f t="shared" si="116"/>
        <v>活動（ADL）　イスとベッド間の移乗_現在の状況</v>
      </c>
      <c r="O1090" s="33" t="str">
        <f t="shared" si="117"/>
        <v>活動（ADL）　椅子とベッド間の移乗　現在の状況</v>
      </c>
    </row>
    <row r="1091" spans="1:15" ht="37.5" hidden="1">
      <c r="A1091" s="56">
        <v>1089</v>
      </c>
      <c r="B1091" s="56" t="s">
        <v>2000</v>
      </c>
      <c r="C1091" s="56">
        <v>101</v>
      </c>
      <c r="D1091" s="33" t="s">
        <v>2173</v>
      </c>
      <c r="E1091" s="134" t="s">
        <v>2174</v>
      </c>
      <c r="F1091" s="56" t="str">
        <f>VLOOKUP($B1091, '外部インタフェース一覧(計算用)'!$C:$G, 2, FALSE)</f>
        <v>old</v>
      </c>
      <c r="G1091" s="56" t="str">
        <f>VLOOKUP($B1091, '外部インタフェース一覧(計算用)'!$C:$G, 5, FALSE)</f>
        <v>REHABILITATION_PLAN_2024_FORM_0410_2021</v>
      </c>
      <c r="H1091" s="56" t="str">
        <f t="shared" ref="H1091:H1154" si="119">G1091&amp;"_"&amp;D1091&amp;"_"&amp;F1091</f>
        <v>REHABILITATION_PLAN_2024_FORM_0410_2021_transfer_notice_old</v>
      </c>
      <c r="I1091" s="134" t="str">
        <f t="shared" ref="I1091:I1154" si="120">IFERROR(INDEX($E:$H, MATCH(LEFT($H1091, LEN($H1091)-4)&amp;"_new", $H:$H, 0), 1), IF(F1091="old", "削除", "追加"))</f>
        <v>活動（ADL）　椅子とベッド間の移乗　特記事項</v>
      </c>
      <c r="J1091" s="56" t="str">
        <f t="shared" ref="J1091:J1154" si="121">IF(E1091=I1091, "一致", "名称変更")</f>
        <v>名称変更</v>
      </c>
      <c r="K1091" s="33" t="str">
        <f>IF($F1091="old", INDEX('外部インタフェース一覧(計算用)'!$B$5:$C$60, MATCH(summary!$B1091, '外部インタフェース一覧(計算用)'!$C$5:$C$60, 0), 1), $B1091)</f>
        <v>リハビリテーション計画書(医療介護共通部分)</v>
      </c>
      <c r="L1091" s="56">
        <f t="shared" si="118"/>
        <v>101</v>
      </c>
      <c r="M1091" s="33" t="str">
        <f t="shared" ref="M1091:M1154" si="122">$D1091</f>
        <v>transfer_notice</v>
      </c>
      <c r="N1091" s="33" t="str">
        <f t="shared" ref="N1091:N1154" si="123">IF($F1091="old", $E1091, $I1091)</f>
        <v>活動（ADL）　イスとベッド間の移乗_特記事項</v>
      </c>
      <c r="O1091" s="33" t="str">
        <f t="shared" ref="O1091:O1154" si="124">IF($F1091="old", $I1091, $E1091)</f>
        <v>活動（ADL）　椅子とベッド間の移乗　特記事項</v>
      </c>
    </row>
    <row r="1092" spans="1:15" ht="37.5" hidden="1">
      <c r="A1092" s="56">
        <v>1090</v>
      </c>
      <c r="B1092" s="56" t="s">
        <v>2000</v>
      </c>
      <c r="C1092" s="56">
        <v>102</v>
      </c>
      <c r="D1092" s="33" t="s">
        <v>2175</v>
      </c>
      <c r="E1092" s="134" t="s">
        <v>2176</v>
      </c>
      <c r="F1092" s="56" t="str">
        <f>VLOOKUP($B1092, '外部インタフェース一覧(計算用)'!$C:$G, 2, FALSE)</f>
        <v>old</v>
      </c>
      <c r="G1092" s="56" t="str">
        <f>VLOOKUP($B1092, '外部インタフェース一覧(計算用)'!$C:$G, 5, FALSE)</f>
        <v>REHABILITATION_PLAN_2024_FORM_0410_2021</v>
      </c>
      <c r="H1092" s="56" t="str">
        <f t="shared" si="119"/>
        <v>REHABILITATION_PLAN_2024_FORM_0410_2021_cosmesis_start_status_old</v>
      </c>
      <c r="I1092" s="134" t="str">
        <f t="shared" si="120"/>
        <v>活動（ADL）　整容　リハビリ開始時点</v>
      </c>
      <c r="J1092" s="56" t="str">
        <f t="shared" si="121"/>
        <v>名称変更</v>
      </c>
      <c r="K1092" s="33" t="str">
        <f>IF($F1092="old", INDEX('外部インタフェース一覧(計算用)'!$B$5:$C$60, MATCH(summary!$B1092, '外部インタフェース一覧(計算用)'!$C$5:$C$60, 0), 1), $B1092)</f>
        <v>リハビリテーション計画書(医療介護共通部分)</v>
      </c>
      <c r="L1092" s="56">
        <f t="shared" ref="L1092:L1155" si="125">C1092</f>
        <v>102</v>
      </c>
      <c r="M1092" s="33" t="str">
        <f t="shared" si="122"/>
        <v>cosmesis_start_status</v>
      </c>
      <c r="N1092" s="33" t="str">
        <f t="shared" si="123"/>
        <v>活動（ADL）　整容_リハビリ開始時点</v>
      </c>
      <c r="O1092" s="33" t="str">
        <f t="shared" si="124"/>
        <v>活動（ADL）　整容　リハビリ開始時点</v>
      </c>
    </row>
    <row r="1093" spans="1:15" ht="37.5" hidden="1">
      <c r="A1093" s="56">
        <v>1091</v>
      </c>
      <c r="B1093" s="56" t="s">
        <v>2000</v>
      </c>
      <c r="C1093" s="56">
        <v>103</v>
      </c>
      <c r="D1093" s="33" t="s">
        <v>2177</v>
      </c>
      <c r="E1093" s="134" t="s">
        <v>2178</v>
      </c>
      <c r="F1093" s="56" t="str">
        <f>VLOOKUP($B1093, '外部インタフェース一覧(計算用)'!$C:$G, 2, FALSE)</f>
        <v>old</v>
      </c>
      <c r="G1093" s="56" t="str">
        <f>VLOOKUP($B1093, '外部インタフェース一覧(計算用)'!$C:$G, 5, FALSE)</f>
        <v>REHABILITATION_PLAN_2024_FORM_0410_2021</v>
      </c>
      <c r="H1093" s="56" t="str">
        <f t="shared" si="119"/>
        <v>REHABILITATION_PLAN_2024_FORM_0410_2021_cosmesis_current_status_old</v>
      </c>
      <c r="I1093" s="134" t="str">
        <f t="shared" si="120"/>
        <v>活動（ADL）　整容　現在の状況</v>
      </c>
      <c r="J1093" s="56" t="str">
        <f t="shared" si="121"/>
        <v>名称変更</v>
      </c>
      <c r="K1093" s="33" t="str">
        <f>IF($F1093="old", INDEX('外部インタフェース一覧(計算用)'!$B$5:$C$60, MATCH(summary!$B1093, '外部インタフェース一覧(計算用)'!$C$5:$C$60, 0), 1), $B1093)</f>
        <v>リハビリテーション計画書(医療介護共通部分)</v>
      </c>
      <c r="L1093" s="56">
        <f t="shared" si="125"/>
        <v>103</v>
      </c>
      <c r="M1093" s="33" t="str">
        <f t="shared" si="122"/>
        <v>cosmesis_current_status</v>
      </c>
      <c r="N1093" s="33" t="str">
        <f t="shared" si="123"/>
        <v>活動（ADL）　整容_現在の状況</v>
      </c>
      <c r="O1093" s="33" t="str">
        <f t="shared" si="124"/>
        <v>活動（ADL）　整容　現在の状況</v>
      </c>
    </row>
    <row r="1094" spans="1:15" ht="37.5" hidden="1">
      <c r="A1094" s="56">
        <v>1092</v>
      </c>
      <c r="B1094" s="56" t="s">
        <v>2000</v>
      </c>
      <c r="C1094" s="56">
        <v>104</v>
      </c>
      <c r="D1094" s="33" t="s">
        <v>2179</v>
      </c>
      <c r="E1094" s="134" t="s">
        <v>2180</v>
      </c>
      <c r="F1094" s="56" t="str">
        <f>VLOOKUP($B1094, '外部インタフェース一覧(計算用)'!$C:$G, 2, FALSE)</f>
        <v>old</v>
      </c>
      <c r="G1094" s="56" t="str">
        <f>VLOOKUP($B1094, '外部インタフェース一覧(計算用)'!$C:$G, 5, FALSE)</f>
        <v>REHABILITATION_PLAN_2024_FORM_0410_2021</v>
      </c>
      <c r="H1094" s="56" t="str">
        <f t="shared" si="119"/>
        <v>REHABILITATION_PLAN_2024_FORM_0410_2021_cosmesis_notice_old</v>
      </c>
      <c r="I1094" s="134" t="str">
        <f t="shared" si="120"/>
        <v>活動（ADL）　整容　特記事項</v>
      </c>
      <c r="J1094" s="56" t="str">
        <f t="shared" si="121"/>
        <v>名称変更</v>
      </c>
      <c r="K1094" s="33" t="str">
        <f>IF($F1094="old", INDEX('外部インタフェース一覧(計算用)'!$B$5:$C$60, MATCH(summary!$B1094, '外部インタフェース一覧(計算用)'!$C$5:$C$60, 0), 1), $B1094)</f>
        <v>リハビリテーション計画書(医療介護共通部分)</v>
      </c>
      <c r="L1094" s="56">
        <f t="shared" si="125"/>
        <v>104</v>
      </c>
      <c r="M1094" s="33" t="str">
        <f t="shared" si="122"/>
        <v>cosmesis_notice</v>
      </c>
      <c r="N1094" s="33" t="str">
        <f t="shared" si="123"/>
        <v>活動（ADL）　整容_特記事項</v>
      </c>
      <c r="O1094" s="33" t="str">
        <f t="shared" si="124"/>
        <v>活動（ADL）　整容　特記事項</v>
      </c>
    </row>
    <row r="1095" spans="1:15" ht="37.5" hidden="1">
      <c r="A1095" s="56">
        <v>1093</v>
      </c>
      <c r="B1095" s="56" t="s">
        <v>2000</v>
      </c>
      <c r="C1095" s="56">
        <v>105</v>
      </c>
      <c r="D1095" s="33" t="s">
        <v>2181</v>
      </c>
      <c r="E1095" s="134" t="s">
        <v>2182</v>
      </c>
      <c r="F1095" s="56" t="str">
        <f>VLOOKUP($B1095, '外部インタフェース一覧(計算用)'!$C:$G, 2, FALSE)</f>
        <v>old</v>
      </c>
      <c r="G1095" s="56" t="str">
        <f>VLOOKUP($B1095, '外部インタフェース一覧(計算用)'!$C:$G, 5, FALSE)</f>
        <v>REHABILITATION_PLAN_2024_FORM_0410_2021</v>
      </c>
      <c r="H1095" s="56" t="str">
        <f t="shared" si="119"/>
        <v>REHABILITATION_PLAN_2024_FORM_0410_2021_toilet_behavior_start_status_old</v>
      </c>
      <c r="I1095" s="134" t="str">
        <f t="shared" si="120"/>
        <v>活動（ADL）　トイレ動作　リハビリ開始時点</v>
      </c>
      <c r="J1095" s="56" t="str">
        <f t="shared" si="121"/>
        <v>名称変更</v>
      </c>
      <c r="K1095" s="33" t="str">
        <f>IF($F1095="old", INDEX('外部インタフェース一覧(計算用)'!$B$5:$C$60, MATCH(summary!$B1095, '外部インタフェース一覧(計算用)'!$C$5:$C$60, 0), 1), $B1095)</f>
        <v>リハビリテーション計画書(医療介護共通部分)</v>
      </c>
      <c r="L1095" s="56">
        <f t="shared" si="125"/>
        <v>105</v>
      </c>
      <c r="M1095" s="33" t="str">
        <f t="shared" si="122"/>
        <v>toilet_behavior_start_status</v>
      </c>
      <c r="N1095" s="33" t="str">
        <f t="shared" si="123"/>
        <v>活動（ADL）　トイレ動作_リハビリ開始時点</v>
      </c>
      <c r="O1095" s="33" t="str">
        <f t="shared" si="124"/>
        <v>活動（ADL）　トイレ動作　リハビリ開始時点</v>
      </c>
    </row>
    <row r="1096" spans="1:15" ht="37.5" hidden="1">
      <c r="A1096" s="56">
        <v>1094</v>
      </c>
      <c r="B1096" s="56" t="s">
        <v>2000</v>
      </c>
      <c r="C1096" s="56">
        <v>106</v>
      </c>
      <c r="D1096" s="33" t="s">
        <v>2183</v>
      </c>
      <c r="E1096" s="134" t="s">
        <v>2184</v>
      </c>
      <c r="F1096" s="56" t="str">
        <f>VLOOKUP($B1096, '外部インタフェース一覧(計算用)'!$C:$G, 2, FALSE)</f>
        <v>old</v>
      </c>
      <c r="G1096" s="56" t="str">
        <f>VLOOKUP($B1096, '外部インタフェース一覧(計算用)'!$C:$G, 5, FALSE)</f>
        <v>REHABILITATION_PLAN_2024_FORM_0410_2021</v>
      </c>
      <c r="H1096" s="56" t="str">
        <f t="shared" si="119"/>
        <v>REHABILITATION_PLAN_2024_FORM_0410_2021_toilet_behavior_current_status_old</v>
      </c>
      <c r="I1096" s="134" t="str">
        <f t="shared" si="120"/>
        <v>活動（ADL）　トイレ動作　現在の状況</v>
      </c>
      <c r="J1096" s="56" t="str">
        <f t="shared" si="121"/>
        <v>名称変更</v>
      </c>
      <c r="K1096" s="33" t="str">
        <f>IF($F1096="old", INDEX('外部インタフェース一覧(計算用)'!$B$5:$C$60, MATCH(summary!$B1096, '外部インタフェース一覧(計算用)'!$C$5:$C$60, 0), 1), $B1096)</f>
        <v>リハビリテーション計画書(医療介護共通部分)</v>
      </c>
      <c r="L1096" s="56">
        <f t="shared" si="125"/>
        <v>106</v>
      </c>
      <c r="M1096" s="33" t="str">
        <f t="shared" si="122"/>
        <v>toilet_behavior_current_status</v>
      </c>
      <c r="N1096" s="33" t="str">
        <f t="shared" si="123"/>
        <v>活動（ADL）　トイレ動作_現在の状況</v>
      </c>
      <c r="O1096" s="33" t="str">
        <f t="shared" si="124"/>
        <v>活動（ADL）　トイレ動作　現在の状況</v>
      </c>
    </row>
    <row r="1097" spans="1:15" ht="37.5" hidden="1">
      <c r="A1097" s="56">
        <v>1095</v>
      </c>
      <c r="B1097" s="56" t="s">
        <v>2000</v>
      </c>
      <c r="C1097" s="56">
        <v>107</v>
      </c>
      <c r="D1097" s="33" t="s">
        <v>2185</v>
      </c>
      <c r="E1097" s="134" t="s">
        <v>2186</v>
      </c>
      <c r="F1097" s="56" t="str">
        <f>VLOOKUP($B1097, '外部インタフェース一覧(計算用)'!$C:$G, 2, FALSE)</f>
        <v>old</v>
      </c>
      <c r="G1097" s="56" t="str">
        <f>VLOOKUP($B1097, '外部インタフェース一覧(計算用)'!$C:$G, 5, FALSE)</f>
        <v>REHABILITATION_PLAN_2024_FORM_0410_2021</v>
      </c>
      <c r="H1097" s="56" t="str">
        <f t="shared" si="119"/>
        <v>REHABILITATION_PLAN_2024_FORM_0410_2021_toilet_behavior_notices_old</v>
      </c>
      <c r="I1097" s="134" t="str">
        <f t="shared" si="120"/>
        <v>活動（ADL）　トイレ動作　特記事項</v>
      </c>
      <c r="J1097" s="56" t="str">
        <f t="shared" si="121"/>
        <v>名称変更</v>
      </c>
      <c r="K1097" s="33" t="str">
        <f>IF($F1097="old", INDEX('外部インタフェース一覧(計算用)'!$B$5:$C$60, MATCH(summary!$B1097, '外部インタフェース一覧(計算用)'!$C$5:$C$60, 0), 1), $B1097)</f>
        <v>リハビリテーション計画書(医療介護共通部分)</v>
      </c>
      <c r="L1097" s="56">
        <f t="shared" si="125"/>
        <v>107</v>
      </c>
      <c r="M1097" s="33" t="str">
        <f t="shared" si="122"/>
        <v>toilet_behavior_notices</v>
      </c>
      <c r="N1097" s="33" t="str">
        <f t="shared" si="123"/>
        <v>活動（ADL）　トイレ動作_特記事項</v>
      </c>
      <c r="O1097" s="33" t="str">
        <f t="shared" si="124"/>
        <v>活動（ADL）　トイレ動作　特記事項</v>
      </c>
    </row>
    <row r="1098" spans="1:15" ht="37.5" hidden="1">
      <c r="A1098" s="56">
        <v>1096</v>
      </c>
      <c r="B1098" s="56" t="s">
        <v>2000</v>
      </c>
      <c r="C1098" s="56">
        <v>108</v>
      </c>
      <c r="D1098" s="33" t="s">
        <v>2187</v>
      </c>
      <c r="E1098" s="134" t="s">
        <v>2188</v>
      </c>
      <c r="F1098" s="56" t="str">
        <f>VLOOKUP($B1098, '外部インタフェース一覧(計算用)'!$C:$G, 2, FALSE)</f>
        <v>old</v>
      </c>
      <c r="G1098" s="56" t="str">
        <f>VLOOKUP($B1098, '外部インタフェース一覧(計算用)'!$C:$G, 5, FALSE)</f>
        <v>REHABILITATION_PLAN_2024_FORM_0410_2021</v>
      </c>
      <c r="H1098" s="56" t="str">
        <f t="shared" si="119"/>
        <v>REHABILITATION_PLAN_2024_FORM_0410_2021_bathe_start_status_old</v>
      </c>
      <c r="I1098" s="134" t="str">
        <f t="shared" si="120"/>
        <v>活動（ADL）　入浴　リハビリ開始時点</v>
      </c>
      <c r="J1098" s="56" t="str">
        <f t="shared" si="121"/>
        <v>名称変更</v>
      </c>
      <c r="K1098" s="33" t="str">
        <f>IF($F1098="old", INDEX('外部インタフェース一覧(計算用)'!$B$5:$C$60, MATCH(summary!$B1098, '外部インタフェース一覧(計算用)'!$C$5:$C$60, 0), 1), $B1098)</f>
        <v>リハビリテーション計画書(医療介護共通部分)</v>
      </c>
      <c r="L1098" s="56">
        <f t="shared" si="125"/>
        <v>108</v>
      </c>
      <c r="M1098" s="33" t="str">
        <f t="shared" si="122"/>
        <v>bathe_start_status</v>
      </c>
      <c r="N1098" s="33" t="str">
        <f t="shared" si="123"/>
        <v>活動（ADL）　入浴_リハビリ開始時点</v>
      </c>
      <c r="O1098" s="33" t="str">
        <f t="shared" si="124"/>
        <v>活動（ADL）　入浴　リハビリ開始時点</v>
      </c>
    </row>
    <row r="1099" spans="1:15" ht="37.5" hidden="1">
      <c r="A1099" s="56">
        <v>1097</v>
      </c>
      <c r="B1099" s="56" t="s">
        <v>2000</v>
      </c>
      <c r="C1099" s="56">
        <v>109</v>
      </c>
      <c r="D1099" s="33" t="s">
        <v>2189</v>
      </c>
      <c r="E1099" s="134" t="s">
        <v>2190</v>
      </c>
      <c r="F1099" s="56" t="str">
        <f>VLOOKUP($B1099, '外部インタフェース一覧(計算用)'!$C:$G, 2, FALSE)</f>
        <v>old</v>
      </c>
      <c r="G1099" s="56" t="str">
        <f>VLOOKUP($B1099, '外部インタフェース一覧(計算用)'!$C:$G, 5, FALSE)</f>
        <v>REHABILITATION_PLAN_2024_FORM_0410_2021</v>
      </c>
      <c r="H1099" s="56" t="str">
        <f t="shared" si="119"/>
        <v>REHABILITATION_PLAN_2024_FORM_0410_2021_bathe_current_status_old</v>
      </c>
      <c r="I1099" s="134" t="str">
        <f t="shared" si="120"/>
        <v>活動（ADL）　入浴　現在の状況</v>
      </c>
      <c r="J1099" s="56" t="str">
        <f t="shared" si="121"/>
        <v>名称変更</v>
      </c>
      <c r="K1099" s="33" t="str">
        <f>IF($F1099="old", INDEX('外部インタフェース一覧(計算用)'!$B$5:$C$60, MATCH(summary!$B1099, '外部インタフェース一覧(計算用)'!$C$5:$C$60, 0), 1), $B1099)</f>
        <v>リハビリテーション計画書(医療介護共通部分)</v>
      </c>
      <c r="L1099" s="56">
        <f t="shared" si="125"/>
        <v>109</v>
      </c>
      <c r="M1099" s="33" t="str">
        <f t="shared" si="122"/>
        <v>bathe_current_status</v>
      </c>
      <c r="N1099" s="33" t="str">
        <f t="shared" si="123"/>
        <v>活動（ADL）　入浴_現在の状況</v>
      </c>
      <c r="O1099" s="33" t="str">
        <f t="shared" si="124"/>
        <v>活動（ADL）　入浴　現在の状況</v>
      </c>
    </row>
    <row r="1100" spans="1:15" ht="37.5" hidden="1">
      <c r="A1100" s="56">
        <v>1098</v>
      </c>
      <c r="B1100" s="56" t="s">
        <v>2000</v>
      </c>
      <c r="C1100" s="56">
        <v>110</v>
      </c>
      <c r="D1100" s="33" t="s">
        <v>2191</v>
      </c>
      <c r="E1100" s="134" t="s">
        <v>2192</v>
      </c>
      <c r="F1100" s="56" t="str">
        <f>VLOOKUP($B1100, '外部インタフェース一覧(計算用)'!$C:$G, 2, FALSE)</f>
        <v>old</v>
      </c>
      <c r="G1100" s="56" t="str">
        <f>VLOOKUP($B1100, '外部インタフェース一覧(計算用)'!$C:$G, 5, FALSE)</f>
        <v>REHABILITATION_PLAN_2024_FORM_0410_2021</v>
      </c>
      <c r="H1100" s="56" t="str">
        <f t="shared" si="119"/>
        <v>REHABILITATION_PLAN_2024_FORM_0410_2021_bathe_notice_old</v>
      </c>
      <c r="I1100" s="134" t="str">
        <f t="shared" si="120"/>
        <v>活動（ADL）　入浴　特記事項</v>
      </c>
      <c r="J1100" s="56" t="str">
        <f t="shared" si="121"/>
        <v>名称変更</v>
      </c>
      <c r="K1100" s="33" t="str">
        <f>IF($F1100="old", INDEX('外部インタフェース一覧(計算用)'!$B$5:$C$60, MATCH(summary!$B1100, '外部インタフェース一覧(計算用)'!$C$5:$C$60, 0), 1), $B1100)</f>
        <v>リハビリテーション計画書(医療介護共通部分)</v>
      </c>
      <c r="L1100" s="56">
        <f t="shared" si="125"/>
        <v>110</v>
      </c>
      <c r="M1100" s="33" t="str">
        <f t="shared" si="122"/>
        <v>bathe_notice</v>
      </c>
      <c r="N1100" s="33" t="str">
        <f t="shared" si="123"/>
        <v>活動（ADL）　入浴_特記事項</v>
      </c>
      <c r="O1100" s="33" t="str">
        <f t="shared" si="124"/>
        <v>活動（ADL）　入浴　特記事項</v>
      </c>
    </row>
    <row r="1101" spans="1:15" ht="37.5" hidden="1">
      <c r="A1101" s="56">
        <v>1099</v>
      </c>
      <c r="B1101" s="56" t="s">
        <v>2000</v>
      </c>
      <c r="C1101" s="56">
        <v>111</v>
      </c>
      <c r="D1101" s="33" t="s">
        <v>2193</v>
      </c>
      <c r="E1101" s="134" t="s">
        <v>2194</v>
      </c>
      <c r="F1101" s="56" t="str">
        <f>VLOOKUP($B1101, '外部インタフェース一覧(計算用)'!$C:$G, 2, FALSE)</f>
        <v>old</v>
      </c>
      <c r="G1101" s="56" t="str">
        <f>VLOOKUP($B1101, '外部インタフェース一覧(計算用)'!$C:$G, 5, FALSE)</f>
        <v>REHABILITATION_PLAN_2024_FORM_0410_2021</v>
      </c>
      <c r="H1101" s="56" t="str">
        <f t="shared" si="119"/>
        <v>REHABILITATION_PLAN_2024_FORM_0410_2021_walking_current_status_old</v>
      </c>
      <c r="I1101" s="134" t="str">
        <f t="shared" si="120"/>
        <v>活動（ADL）　平地歩行　現在の状況</v>
      </c>
      <c r="J1101" s="56" t="str">
        <f t="shared" si="121"/>
        <v>名称変更</v>
      </c>
      <c r="K1101" s="33" t="str">
        <f>IF($F1101="old", INDEX('外部インタフェース一覧(計算用)'!$B$5:$C$60, MATCH(summary!$B1101, '外部インタフェース一覧(計算用)'!$C$5:$C$60, 0), 1), $B1101)</f>
        <v>リハビリテーション計画書(医療介護共通部分)</v>
      </c>
      <c r="L1101" s="56">
        <f t="shared" si="125"/>
        <v>111</v>
      </c>
      <c r="M1101" s="33" t="str">
        <f t="shared" si="122"/>
        <v>walking_current_status</v>
      </c>
      <c r="N1101" s="33" t="str">
        <f t="shared" si="123"/>
        <v>活動（ADL）　平地歩行_現在の状況</v>
      </c>
      <c r="O1101" s="33" t="str">
        <f t="shared" si="124"/>
        <v>活動（ADL）　平地歩行　現在の状況</v>
      </c>
    </row>
    <row r="1102" spans="1:15" ht="37.5" hidden="1">
      <c r="A1102" s="56">
        <v>1100</v>
      </c>
      <c r="B1102" s="56" t="s">
        <v>2000</v>
      </c>
      <c r="C1102" s="56">
        <v>112</v>
      </c>
      <c r="D1102" s="33" t="s">
        <v>2195</v>
      </c>
      <c r="E1102" s="134" t="s">
        <v>2196</v>
      </c>
      <c r="F1102" s="56" t="str">
        <f>VLOOKUP($B1102, '外部インタフェース一覧(計算用)'!$C:$G, 2, FALSE)</f>
        <v>old</v>
      </c>
      <c r="G1102" s="56" t="str">
        <f>VLOOKUP($B1102, '外部インタフェース一覧(計算用)'!$C:$G, 5, FALSE)</f>
        <v>REHABILITATION_PLAN_2024_FORM_0410_2021</v>
      </c>
      <c r="H1102" s="56" t="str">
        <f t="shared" si="119"/>
        <v>REHABILITATION_PLAN_2024_FORM_0410_2021_walking_start_status_old</v>
      </c>
      <c r="I1102" s="134" t="str">
        <f t="shared" si="120"/>
        <v>活動（ADL）　平地歩行　リハビリ開始時点</v>
      </c>
      <c r="J1102" s="56" t="str">
        <f t="shared" si="121"/>
        <v>名称変更</v>
      </c>
      <c r="K1102" s="33" t="str">
        <f>IF($F1102="old", INDEX('外部インタフェース一覧(計算用)'!$B$5:$C$60, MATCH(summary!$B1102, '外部インタフェース一覧(計算用)'!$C$5:$C$60, 0), 1), $B1102)</f>
        <v>リハビリテーション計画書(医療介護共通部分)</v>
      </c>
      <c r="L1102" s="56">
        <f t="shared" si="125"/>
        <v>112</v>
      </c>
      <c r="M1102" s="33" t="str">
        <f t="shared" si="122"/>
        <v>walking_start_status</v>
      </c>
      <c r="N1102" s="33" t="str">
        <f t="shared" si="123"/>
        <v>活動（ADL）　平地歩行_リハビリ開始時点</v>
      </c>
      <c r="O1102" s="33" t="str">
        <f t="shared" si="124"/>
        <v>活動（ADL）　平地歩行　リハビリ開始時点</v>
      </c>
    </row>
    <row r="1103" spans="1:15" ht="37.5" hidden="1">
      <c r="A1103" s="56">
        <v>1101</v>
      </c>
      <c r="B1103" s="56" t="s">
        <v>2000</v>
      </c>
      <c r="C1103" s="56">
        <v>113</v>
      </c>
      <c r="D1103" s="33" t="s">
        <v>2197</v>
      </c>
      <c r="E1103" s="134" t="s">
        <v>2198</v>
      </c>
      <c r="F1103" s="56" t="str">
        <f>VLOOKUP($B1103, '外部インタフェース一覧(計算用)'!$C:$G, 2, FALSE)</f>
        <v>old</v>
      </c>
      <c r="G1103" s="56" t="str">
        <f>VLOOKUP($B1103, '外部インタフェース一覧(計算用)'!$C:$G, 5, FALSE)</f>
        <v>REHABILITATION_PLAN_2024_FORM_0410_2021</v>
      </c>
      <c r="H1103" s="56" t="str">
        <f t="shared" si="119"/>
        <v>REHABILITATION_PLAN_2024_FORM_0410_2021_walking_notice_old</v>
      </c>
      <c r="I1103" s="134" t="str">
        <f t="shared" si="120"/>
        <v>活動（ADL）　平地歩行　特記事項</v>
      </c>
      <c r="J1103" s="56" t="str">
        <f t="shared" si="121"/>
        <v>名称変更</v>
      </c>
      <c r="K1103" s="33" t="str">
        <f>IF($F1103="old", INDEX('外部インタフェース一覧(計算用)'!$B$5:$C$60, MATCH(summary!$B1103, '外部インタフェース一覧(計算用)'!$C$5:$C$60, 0), 1), $B1103)</f>
        <v>リハビリテーション計画書(医療介護共通部分)</v>
      </c>
      <c r="L1103" s="56">
        <f t="shared" si="125"/>
        <v>113</v>
      </c>
      <c r="M1103" s="33" t="str">
        <f t="shared" si="122"/>
        <v>walking_notice</v>
      </c>
      <c r="N1103" s="33" t="str">
        <f t="shared" si="123"/>
        <v>活動（ADL）　平地歩行_特記事項</v>
      </c>
      <c r="O1103" s="33" t="str">
        <f t="shared" si="124"/>
        <v>活動（ADL）　平地歩行　特記事項</v>
      </c>
    </row>
    <row r="1104" spans="1:15" ht="37.5" hidden="1">
      <c r="A1104" s="56">
        <v>1102</v>
      </c>
      <c r="B1104" s="56" t="s">
        <v>2000</v>
      </c>
      <c r="C1104" s="56">
        <v>114</v>
      </c>
      <c r="D1104" s="33" t="s">
        <v>2199</v>
      </c>
      <c r="E1104" s="134" t="s">
        <v>2200</v>
      </c>
      <c r="F1104" s="56" t="str">
        <f>VLOOKUP($B1104, '外部インタフェース一覧(計算用)'!$C:$G, 2, FALSE)</f>
        <v>old</v>
      </c>
      <c r="G1104" s="56" t="str">
        <f>VLOOKUP($B1104, '外部インタフェース一覧(計算用)'!$C:$G, 5, FALSE)</f>
        <v>REHABILITATION_PLAN_2024_FORM_0410_2021</v>
      </c>
      <c r="H1104" s="56" t="str">
        <f t="shared" si="119"/>
        <v>REHABILITATION_PLAN_2024_FORM_0410_2021_up_stairs_current_status_old</v>
      </c>
      <c r="I1104" s="134" t="str">
        <f t="shared" si="120"/>
        <v>活動（ADL）　階段昇降　現在の状況</v>
      </c>
      <c r="J1104" s="56" t="str">
        <f t="shared" si="121"/>
        <v>名称変更</v>
      </c>
      <c r="K1104" s="33" t="str">
        <f>IF($F1104="old", INDEX('外部インタフェース一覧(計算用)'!$B$5:$C$60, MATCH(summary!$B1104, '外部インタフェース一覧(計算用)'!$C$5:$C$60, 0), 1), $B1104)</f>
        <v>リハビリテーション計画書(医療介護共通部分)</v>
      </c>
      <c r="L1104" s="56">
        <f t="shared" si="125"/>
        <v>114</v>
      </c>
      <c r="M1104" s="33" t="str">
        <f t="shared" si="122"/>
        <v>up_stairs_current_status</v>
      </c>
      <c r="N1104" s="33" t="str">
        <f t="shared" si="123"/>
        <v>活動（ADL）　階段昇降_現在の状況</v>
      </c>
      <c r="O1104" s="33" t="str">
        <f t="shared" si="124"/>
        <v>活動（ADL）　階段昇降　現在の状況</v>
      </c>
    </row>
    <row r="1105" spans="1:15" ht="37.5" hidden="1">
      <c r="A1105" s="56">
        <v>1103</v>
      </c>
      <c r="B1105" s="56" t="s">
        <v>2000</v>
      </c>
      <c r="C1105" s="56">
        <v>115</v>
      </c>
      <c r="D1105" s="33" t="s">
        <v>2201</v>
      </c>
      <c r="E1105" s="134" t="s">
        <v>2202</v>
      </c>
      <c r="F1105" s="56" t="str">
        <f>VLOOKUP($B1105, '外部インタフェース一覧(計算用)'!$C:$G, 2, FALSE)</f>
        <v>old</v>
      </c>
      <c r="G1105" s="56" t="str">
        <f>VLOOKUP($B1105, '外部インタフェース一覧(計算用)'!$C:$G, 5, FALSE)</f>
        <v>REHABILITATION_PLAN_2024_FORM_0410_2021</v>
      </c>
      <c r="H1105" s="56" t="str">
        <f t="shared" si="119"/>
        <v>REHABILITATION_PLAN_2024_FORM_0410_2021_up_stairs_start_status_old</v>
      </c>
      <c r="I1105" s="134" t="str">
        <f t="shared" si="120"/>
        <v>活動（ADL）　階段昇降　リハビリ開始時点</v>
      </c>
      <c r="J1105" s="56" t="str">
        <f t="shared" si="121"/>
        <v>名称変更</v>
      </c>
      <c r="K1105" s="33" t="str">
        <f>IF($F1105="old", INDEX('外部インタフェース一覧(計算用)'!$B$5:$C$60, MATCH(summary!$B1105, '外部インタフェース一覧(計算用)'!$C$5:$C$60, 0), 1), $B1105)</f>
        <v>リハビリテーション計画書(医療介護共通部分)</v>
      </c>
      <c r="L1105" s="56">
        <f t="shared" si="125"/>
        <v>115</v>
      </c>
      <c r="M1105" s="33" t="str">
        <f t="shared" si="122"/>
        <v>up_stairs_start_status</v>
      </c>
      <c r="N1105" s="33" t="str">
        <f t="shared" si="123"/>
        <v>活動（ADL）　階段昇降_リハビリ開始時点</v>
      </c>
      <c r="O1105" s="33" t="str">
        <f t="shared" si="124"/>
        <v>活動（ADL）　階段昇降　リハビリ開始時点</v>
      </c>
    </row>
    <row r="1106" spans="1:15" ht="37.5" hidden="1">
      <c r="A1106" s="56">
        <v>1104</v>
      </c>
      <c r="B1106" s="56" t="s">
        <v>2000</v>
      </c>
      <c r="C1106" s="56">
        <v>116</v>
      </c>
      <c r="D1106" s="33" t="s">
        <v>2203</v>
      </c>
      <c r="E1106" s="134" t="s">
        <v>2204</v>
      </c>
      <c r="F1106" s="56" t="str">
        <f>VLOOKUP($B1106, '外部インタフェース一覧(計算用)'!$C:$G, 2, FALSE)</f>
        <v>old</v>
      </c>
      <c r="G1106" s="56" t="str">
        <f>VLOOKUP($B1106, '外部インタフェース一覧(計算用)'!$C:$G, 5, FALSE)</f>
        <v>REHABILITATION_PLAN_2024_FORM_0410_2021</v>
      </c>
      <c r="H1106" s="56" t="str">
        <f t="shared" si="119"/>
        <v>REHABILITATION_PLAN_2024_FORM_0410_2021_up_stairs_notice_old</v>
      </c>
      <c r="I1106" s="134" t="str">
        <f t="shared" si="120"/>
        <v>活動（ADL）　階段昇降　特記事項</v>
      </c>
      <c r="J1106" s="56" t="str">
        <f t="shared" si="121"/>
        <v>名称変更</v>
      </c>
      <c r="K1106" s="33" t="str">
        <f>IF($F1106="old", INDEX('外部インタフェース一覧(計算用)'!$B$5:$C$60, MATCH(summary!$B1106, '外部インタフェース一覧(計算用)'!$C$5:$C$60, 0), 1), $B1106)</f>
        <v>リハビリテーション計画書(医療介護共通部分)</v>
      </c>
      <c r="L1106" s="56">
        <f t="shared" si="125"/>
        <v>116</v>
      </c>
      <c r="M1106" s="33" t="str">
        <f t="shared" si="122"/>
        <v>up_stairs_notice</v>
      </c>
      <c r="N1106" s="33" t="str">
        <f t="shared" si="123"/>
        <v>活動（ADL）　階段昇降_特記事項</v>
      </c>
      <c r="O1106" s="33" t="str">
        <f t="shared" si="124"/>
        <v>活動（ADL）　階段昇降　特記事項</v>
      </c>
    </row>
    <row r="1107" spans="1:15" ht="37.5" hidden="1">
      <c r="A1107" s="56">
        <v>1105</v>
      </c>
      <c r="B1107" s="56" t="s">
        <v>2000</v>
      </c>
      <c r="C1107" s="56">
        <v>117</v>
      </c>
      <c r="D1107" s="33" t="s">
        <v>2205</v>
      </c>
      <c r="E1107" s="134" t="s">
        <v>2206</v>
      </c>
      <c r="F1107" s="56" t="str">
        <f>VLOOKUP($B1107, '外部インタフェース一覧(計算用)'!$C:$G, 2, FALSE)</f>
        <v>old</v>
      </c>
      <c r="G1107" s="56" t="str">
        <f>VLOOKUP($B1107, '外部インタフェース一覧(計算用)'!$C:$G, 5, FALSE)</f>
        <v>REHABILITATION_PLAN_2024_FORM_0410_2021</v>
      </c>
      <c r="H1107" s="56" t="str">
        <f t="shared" si="119"/>
        <v>REHABILITATION_PLAN_2024_FORM_0410_2021_dressing_current_status_old</v>
      </c>
      <c r="I1107" s="134" t="str">
        <f t="shared" si="120"/>
        <v>活動（ADL）　更衣　現在の状況</v>
      </c>
      <c r="J1107" s="56" t="str">
        <f t="shared" si="121"/>
        <v>名称変更</v>
      </c>
      <c r="K1107" s="33" t="str">
        <f>IF($F1107="old", INDEX('外部インタフェース一覧(計算用)'!$B$5:$C$60, MATCH(summary!$B1107, '外部インタフェース一覧(計算用)'!$C$5:$C$60, 0), 1), $B1107)</f>
        <v>リハビリテーション計画書(医療介護共通部分)</v>
      </c>
      <c r="L1107" s="56">
        <f t="shared" si="125"/>
        <v>117</v>
      </c>
      <c r="M1107" s="33" t="str">
        <f t="shared" si="122"/>
        <v>dressing_current_status</v>
      </c>
      <c r="N1107" s="33" t="str">
        <f t="shared" si="123"/>
        <v>活動（ADL）　更衣_現在の状況</v>
      </c>
      <c r="O1107" s="33" t="str">
        <f t="shared" si="124"/>
        <v>活動（ADL）　更衣　現在の状況</v>
      </c>
    </row>
    <row r="1108" spans="1:15" ht="37.5" hidden="1">
      <c r="A1108" s="56">
        <v>1106</v>
      </c>
      <c r="B1108" s="56" t="s">
        <v>2000</v>
      </c>
      <c r="C1108" s="56">
        <v>118</v>
      </c>
      <c r="D1108" s="33" t="s">
        <v>2207</v>
      </c>
      <c r="E1108" s="134" t="s">
        <v>2208</v>
      </c>
      <c r="F1108" s="56" t="str">
        <f>VLOOKUP($B1108, '外部インタフェース一覧(計算用)'!$C:$G, 2, FALSE)</f>
        <v>old</v>
      </c>
      <c r="G1108" s="56" t="str">
        <f>VLOOKUP($B1108, '外部インタフェース一覧(計算用)'!$C:$G, 5, FALSE)</f>
        <v>REHABILITATION_PLAN_2024_FORM_0410_2021</v>
      </c>
      <c r="H1108" s="56" t="str">
        <f t="shared" si="119"/>
        <v>REHABILITATION_PLAN_2024_FORM_0410_2021_dressing_start_status_old</v>
      </c>
      <c r="I1108" s="134" t="str">
        <f t="shared" si="120"/>
        <v>活動（ADL）　更衣　リハビリ開始時点</v>
      </c>
      <c r="J1108" s="56" t="str">
        <f t="shared" si="121"/>
        <v>名称変更</v>
      </c>
      <c r="K1108" s="33" t="str">
        <f>IF($F1108="old", INDEX('外部インタフェース一覧(計算用)'!$B$5:$C$60, MATCH(summary!$B1108, '外部インタフェース一覧(計算用)'!$C$5:$C$60, 0), 1), $B1108)</f>
        <v>リハビリテーション計画書(医療介護共通部分)</v>
      </c>
      <c r="L1108" s="56">
        <f t="shared" si="125"/>
        <v>118</v>
      </c>
      <c r="M1108" s="33" t="str">
        <f t="shared" si="122"/>
        <v>dressing_start_status</v>
      </c>
      <c r="N1108" s="33" t="str">
        <f t="shared" si="123"/>
        <v>活動（ADL）　更衣_リハビリ開始時点</v>
      </c>
      <c r="O1108" s="33" t="str">
        <f t="shared" si="124"/>
        <v>活動（ADL）　更衣　リハビリ開始時点</v>
      </c>
    </row>
    <row r="1109" spans="1:15" ht="37.5" hidden="1">
      <c r="A1109" s="56">
        <v>1107</v>
      </c>
      <c r="B1109" s="56" t="s">
        <v>2000</v>
      </c>
      <c r="C1109" s="56">
        <v>119</v>
      </c>
      <c r="D1109" s="33" t="s">
        <v>2209</v>
      </c>
      <c r="E1109" s="134" t="s">
        <v>2210</v>
      </c>
      <c r="F1109" s="56" t="str">
        <f>VLOOKUP($B1109, '外部インタフェース一覧(計算用)'!$C:$G, 2, FALSE)</f>
        <v>old</v>
      </c>
      <c r="G1109" s="56" t="str">
        <f>VLOOKUP($B1109, '外部インタフェース一覧(計算用)'!$C:$G, 5, FALSE)</f>
        <v>REHABILITATION_PLAN_2024_FORM_0410_2021</v>
      </c>
      <c r="H1109" s="56" t="str">
        <f t="shared" si="119"/>
        <v>REHABILITATION_PLAN_2024_FORM_0410_2021_dressing_notice_old</v>
      </c>
      <c r="I1109" s="134" t="str">
        <f t="shared" si="120"/>
        <v>活動（ADL）　更衣　特記事項</v>
      </c>
      <c r="J1109" s="56" t="str">
        <f t="shared" si="121"/>
        <v>名称変更</v>
      </c>
      <c r="K1109" s="33" t="str">
        <f>IF($F1109="old", INDEX('外部インタフェース一覧(計算用)'!$B$5:$C$60, MATCH(summary!$B1109, '外部インタフェース一覧(計算用)'!$C$5:$C$60, 0), 1), $B1109)</f>
        <v>リハビリテーション計画書(医療介護共通部分)</v>
      </c>
      <c r="L1109" s="56">
        <f t="shared" si="125"/>
        <v>119</v>
      </c>
      <c r="M1109" s="33" t="str">
        <f t="shared" si="122"/>
        <v>dressing_notice</v>
      </c>
      <c r="N1109" s="33" t="str">
        <f t="shared" si="123"/>
        <v>活動（ADL）　更衣_特記事項</v>
      </c>
      <c r="O1109" s="33" t="str">
        <f t="shared" si="124"/>
        <v>活動（ADL）　更衣　特記事項</v>
      </c>
    </row>
    <row r="1110" spans="1:15" ht="37.5" hidden="1">
      <c r="A1110" s="56">
        <v>1108</v>
      </c>
      <c r="B1110" s="56" t="s">
        <v>2000</v>
      </c>
      <c r="C1110" s="56">
        <v>120</v>
      </c>
      <c r="D1110" s="33" t="s">
        <v>2211</v>
      </c>
      <c r="E1110" s="134" t="s">
        <v>2212</v>
      </c>
      <c r="F1110" s="56" t="str">
        <f>VLOOKUP($B1110, '外部インタフェース一覧(計算用)'!$C:$G, 2, FALSE)</f>
        <v>old</v>
      </c>
      <c r="G1110" s="56" t="str">
        <f>VLOOKUP($B1110, '外部インタフェース一覧(計算用)'!$C:$G, 5, FALSE)</f>
        <v>REHABILITATION_PLAN_2024_FORM_0410_2021</v>
      </c>
      <c r="H1110" s="56" t="str">
        <f t="shared" si="119"/>
        <v>REHABILITATION_PLAN_2024_FORM_0410_2021_defecation_start_status_old</v>
      </c>
      <c r="I1110" s="134" t="str">
        <f t="shared" si="120"/>
        <v>活動（ADL）　排便コントロール　リハビリ開始時点</v>
      </c>
      <c r="J1110" s="56" t="str">
        <f t="shared" si="121"/>
        <v>名称変更</v>
      </c>
      <c r="K1110" s="33" t="str">
        <f>IF($F1110="old", INDEX('外部インタフェース一覧(計算用)'!$B$5:$C$60, MATCH(summary!$B1110, '外部インタフェース一覧(計算用)'!$C$5:$C$60, 0), 1), $B1110)</f>
        <v>リハビリテーション計画書(医療介護共通部分)</v>
      </c>
      <c r="L1110" s="56">
        <f t="shared" si="125"/>
        <v>120</v>
      </c>
      <c r="M1110" s="33" t="str">
        <f t="shared" si="122"/>
        <v>defecation_start_status</v>
      </c>
      <c r="N1110" s="33" t="str">
        <f t="shared" si="123"/>
        <v>活動（ADL）　排便コントロール_リハビリ開始時点</v>
      </c>
      <c r="O1110" s="33" t="str">
        <f t="shared" si="124"/>
        <v>活動（ADL）　排便コントロール　リハビリ開始時点</v>
      </c>
    </row>
    <row r="1111" spans="1:15" ht="37.5" hidden="1">
      <c r="A1111" s="56">
        <v>1109</v>
      </c>
      <c r="B1111" s="56" t="s">
        <v>2000</v>
      </c>
      <c r="C1111" s="56">
        <v>121</v>
      </c>
      <c r="D1111" s="33" t="s">
        <v>2213</v>
      </c>
      <c r="E1111" s="134" t="s">
        <v>2214</v>
      </c>
      <c r="F1111" s="56" t="str">
        <f>VLOOKUP($B1111, '外部インタフェース一覧(計算用)'!$C:$G, 2, FALSE)</f>
        <v>old</v>
      </c>
      <c r="G1111" s="56" t="str">
        <f>VLOOKUP($B1111, '外部インタフェース一覧(計算用)'!$C:$G, 5, FALSE)</f>
        <v>REHABILITATION_PLAN_2024_FORM_0410_2021</v>
      </c>
      <c r="H1111" s="56" t="str">
        <f t="shared" si="119"/>
        <v>REHABILITATION_PLAN_2024_FORM_0410_2021_defecation_current_status_old</v>
      </c>
      <c r="I1111" s="134" t="str">
        <f t="shared" si="120"/>
        <v>活動（ADL）　排便コントロール　現在の状況</v>
      </c>
      <c r="J1111" s="56" t="str">
        <f t="shared" si="121"/>
        <v>名称変更</v>
      </c>
      <c r="K1111" s="33" t="str">
        <f>IF($F1111="old", INDEX('外部インタフェース一覧(計算用)'!$B$5:$C$60, MATCH(summary!$B1111, '外部インタフェース一覧(計算用)'!$C$5:$C$60, 0), 1), $B1111)</f>
        <v>リハビリテーション計画書(医療介護共通部分)</v>
      </c>
      <c r="L1111" s="56">
        <f t="shared" si="125"/>
        <v>121</v>
      </c>
      <c r="M1111" s="33" t="str">
        <f t="shared" si="122"/>
        <v>defecation_current_status</v>
      </c>
      <c r="N1111" s="33" t="str">
        <f t="shared" si="123"/>
        <v>活動（ADL）　排便コントロール_現在の状況</v>
      </c>
      <c r="O1111" s="33" t="str">
        <f t="shared" si="124"/>
        <v>活動（ADL）　排便コントロール　現在の状況</v>
      </c>
    </row>
    <row r="1112" spans="1:15" ht="37.5" hidden="1">
      <c r="A1112" s="56">
        <v>1110</v>
      </c>
      <c r="B1112" s="56" t="s">
        <v>2000</v>
      </c>
      <c r="C1112" s="56">
        <v>122</v>
      </c>
      <c r="D1112" s="33" t="s">
        <v>2215</v>
      </c>
      <c r="E1112" s="134" t="s">
        <v>2216</v>
      </c>
      <c r="F1112" s="56" t="str">
        <f>VLOOKUP($B1112, '外部インタフェース一覧(計算用)'!$C:$G, 2, FALSE)</f>
        <v>old</v>
      </c>
      <c r="G1112" s="56" t="str">
        <f>VLOOKUP($B1112, '外部インタフェース一覧(計算用)'!$C:$G, 5, FALSE)</f>
        <v>REHABILITATION_PLAN_2024_FORM_0410_2021</v>
      </c>
      <c r="H1112" s="56" t="str">
        <f t="shared" si="119"/>
        <v>REHABILITATION_PLAN_2024_FORM_0410_2021_defecation_notice_old</v>
      </c>
      <c r="I1112" s="134" t="str">
        <f t="shared" si="120"/>
        <v>活動（ADL）　排便コントロール　特記事項</v>
      </c>
      <c r="J1112" s="56" t="str">
        <f t="shared" si="121"/>
        <v>名称変更</v>
      </c>
      <c r="K1112" s="33" t="str">
        <f>IF($F1112="old", INDEX('外部インタフェース一覧(計算用)'!$B$5:$C$60, MATCH(summary!$B1112, '外部インタフェース一覧(計算用)'!$C$5:$C$60, 0), 1), $B1112)</f>
        <v>リハビリテーション計画書(医療介護共通部分)</v>
      </c>
      <c r="L1112" s="56">
        <f t="shared" si="125"/>
        <v>122</v>
      </c>
      <c r="M1112" s="33" t="str">
        <f t="shared" si="122"/>
        <v>defecation_notice</v>
      </c>
      <c r="N1112" s="33" t="str">
        <f t="shared" si="123"/>
        <v>活動（ADL）　排便コントロール_特記事項</v>
      </c>
      <c r="O1112" s="33" t="str">
        <f t="shared" si="124"/>
        <v>活動（ADL）　排便コントロール　特記事項</v>
      </c>
    </row>
    <row r="1113" spans="1:15" ht="37.5" hidden="1">
      <c r="A1113" s="56">
        <v>1111</v>
      </c>
      <c r="B1113" s="56" t="s">
        <v>2000</v>
      </c>
      <c r="C1113" s="56">
        <v>123</v>
      </c>
      <c r="D1113" s="33" t="s">
        <v>2217</v>
      </c>
      <c r="E1113" s="134" t="s">
        <v>2218</v>
      </c>
      <c r="F1113" s="56" t="str">
        <f>VLOOKUP($B1113, '外部インタフェース一覧(計算用)'!$C:$G, 2, FALSE)</f>
        <v>old</v>
      </c>
      <c r="G1113" s="56" t="str">
        <f>VLOOKUP($B1113, '外部インタフェース一覧(計算用)'!$C:$G, 5, FALSE)</f>
        <v>REHABILITATION_PLAN_2024_FORM_0410_2021</v>
      </c>
      <c r="H1113" s="56" t="str">
        <f t="shared" si="119"/>
        <v>REHABILITATION_PLAN_2024_FORM_0410_2021_urination_start_status_old</v>
      </c>
      <c r="I1113" s="134" t="str">
        <f t="shared" si="120"/>
        <v>活動（ADL）　排尿コントロール　リハビリ開始時点</v>
      </c>
      <c r="J1113" s="56" t="str">
        <f t="shared" si="121"/>
        <v>名称変更</v>
      </c>
      <c r="K1113" s="33" t="str">
        <f>IF($F1113="old", INDEX('外部インタフェース一覧(計算用)'!$B$5:$C$60, MATCH(summary!$B1113, '外部インタフェース一覧(計算用)'!$C$5:$C$60, 0), 1), $B1113)</f>
        <v>リハビリテーション計画書(医療介護共通部分)</v>
      </c>
      <c r="L1113" s="56">
        <f t="shared" si="125"/>
        <v>123</v>
      </c>
      <c r="M1113" s="33" t="str">
        <f t="shared" si="122"/>
        <v>urination_start_status</v>
      </c>
      <c r="N1113" s="33" t="str">
        <f t="shared" si="123"/>
        <v>活動（ADL）　排尿コントロール_リハビリ開始時点</v>
      </c>
      <c r="O1113" s="33" t="str">
        <f t="shared" si="124"/>
        <v>活動（ADL）　排尿コントロール　リハビリ開始時点</v>
      </c>
    </row>
    <row r="1114" spans="1:15" ht="37.5" hidden="1">
      <c r="A1114" s="56">
        <v>1112</v>
      </c>
      <c r="B1114" s="56" t="s">
        <v>2000</v>
      </c>
      <c r="C1114" s="56">
        <v>124</v>
      </c>
      <c r="D1114" s="33" t="s">
        <v>2219</v>
      </c>
      <c r="E1114" s="134" t="s">
        <v>2220</v>
      </c>
      <c r="F1114" s="56" t="str">
        <f>VLOOKUP($B1114, '外部インタフェース一覧(計算用)'!$C:$G, 2, FALSE)</f>
        <v>old</v>
      </c>
      <c r="G1114" s="56" t="str">
        <f>VLOOKUP($B1114, '外部インタフェース一覧(計算用)'!$C:$G, 5, FALSE)</f>
        <v>REHABILITATION_PLAN_2024_FORM_0410_2021</v>
      </c>
      <c r="H1114" s="56" t="str">
        <f t="shared" si="119"/>
        <v>REHABILITATION_PLAN_2024_FORM_0410_2021_urination_current_status_old</v>
      </c>
      <c r="I1114" s="134" t="str">
        <f t="shared" si="120"/>
        <v>活動（ADL）　排尿コントロール　現在の状況</v>
      </c>
      <c r="J1114" s="56" t="str">
        <f t="shared" si="121"/>
        <v>名称変更</v>
      </c>
      <c r="K1114" s="33" t="str">
        <f>IF($F1114="old", INDEX('外部インタフェース一覧(計算用)'!$B$5:$C$60, MATCH(summary!$B1114, '外部インタフェース一覧(計算用)'!$C$5:$C$60, 0), 1), $B1114)</f>
        <v>リハビリテーション計画書(医療介護共通部分)</v>
      </c>
      <c r="L1114" s="56">
        <f t="shared" si="125"/>
        <v>124</v>
      </c>
      <c r="M1114" s="33" t="str">
        <f t="shared" si="122"/>
        <v>urination_current_status</v>
      </c>
      <c r="N1114" s="33" t="str">
        <f t="shared" si="123"/>
        <v>活動（ADL）　排尿コントロール_現在の状況</v>
      </c>
      <c r="O1114" s="33" t="str">
        <f t="shared" si="124"/>
        <v>活動（ADL）　排尿コントロール　現在の状況</v>
      </c>
    </row>
    <row r="1115" spans="1:15" ht="37.5" hidden="1">
      <c r="A1115" s="56">
        <v>1113</v>
      </c>
      <c r="B1115" s="56" t="s">
        <v>2000</v>
      </c>
      <c r="C1115" s="56">
        <v>125</v>
      </c>
      <c r="D1115" s="33" t="s">
        <v>2221</v>
      </c>
      <c r="E1115" s="134" t="s">
        <v>2222</v>
      </c>
      <c r="F1115" s="56" t="str">
        <f>VLOOKUP($B1115, '外部インタフェース一覧(計算用)'!$C:$G, 2, FALSE)</f>
        <v>old</v>
      </c>
      <c r="G1115" s="56" t="str">
        <f>VLOOKUP($B1115, '外部インタフェース一覧(計算用)'!$C:$G, 5, FALSE)</f>
        <v>REHABILITATION_PLAN_2024_FORM_0410_2021</v>
      </c>
      <c r="H1115" s="56" t="str">
        <f t="shared" si="119"/>
        <v>REHABILITATION_PLAN_2024_FORM_0410_2021_urination_notice_old</v>
      </c>
      <c r="I1115" s="134" t="str">
        <f t="shared" si="120"/>
        <v>活動（ADL）　排尿コントロール　特記事項</v>
      </c>
      <c r="J1115" s="56" t="str">
        <f t="shared" si="121"/>
        <v>名称変更</v>
      </c>
      <c r="K1115" s="33" t="str">
        <f>IF($F1115="old", INDEX('外部インタフェース一覧(計算用)'!$B$5:$C$60, MATCH(summary!$B1115, '外部インタフェース一覧(計算用)'!$C$5:$C$60, 0), 1), $B1115)</f>
        <v>リハビリテーション計画書(医療介護共通部分)</v>
      </c>
      <c r="L1115" s="56">
        <f t="shared" si="125"/>
        <v>125</v>
      </c>
      <c r="M1115" s="33" t="str">
        <f t="shared" si="122"/>
        <v>urination_notice</v>
      </c>
      <c r="N1115" s="33" t="str">
        <f t="shared" si="123"/>
        <v>活動（ADL）　排尿コントロール_特記事項</v>
      </c>
      <c r="O1115" s="33" t="str">
        <f t="shared" si="124"/>
        <v>活動（ADL）　排尿コントロール　特記事項</v>
      </c>
    </row>
    <row r="1116" spans="1:15" ht="37.5" hidden="1">
      <c r="A1116" s="56">
        <v>1114</v>
      </c>
      <c r="B1116" s="56" t="s">
        <v>2000</v>
      </c>
      <c r="C1116" s="56">
        <v>126</v>
      </c>
      <c r="D1116" s="33" t="s">
        <v>2223</v>
      </c>
      <c r="E1116" s="134" t="s">
        <v>2224</v>
      </c>
      <c r="F1116" s="56" t="str">
        <f>VLOOKUP($B1116, '外部インタフェース一覧(計算用)'!$C:$G, 2, FALSE)</f>
        <v>old</v>
      </c>
      <c r="G1116" s="56" t="str">
        <f>VLOOKUP($B1116, '外部インタフェース一覧(計算用)'!$C:$G, 5, FALSE)</f>
        <v>REHABILITATION_PLAN_2024_FORM_0410_2021</v>
      </c>
      <c r="H1116" s="56" t="str">
        <f t="shared" si="119"/>
        <v>REHABILITATION_PLAN_2024_FORM_0410_2021_adl_total_start_status_old</v>
      </c>
      <c r="I1116" s="134" t="str">
        <f t="shared" si="120"/>
        <v>削除</v>
      </c>
      <c r="J1116" s="56" t="str">
        <f t="shared" si="121"/>
        <v>名称変更</v>
      </c>
      <c r="K1116" s="56" t="str">
        <f>IF($F1116="old", INDEX('外部インタフェース一覧(計算用)'!$B$5:$C$60, MATCH(summary!$B1116, '外部インタフェース一覧(計算用)'!$C$5:$C$60, 0), 1), $B1116)</f>
        <v>リハビリテーション計画書(医療介護共通部分)</v>
      </c>
      <c r="L1116" s="56">
        <f t="shared" si="125"/>
        <v>126</v>
      </c>
      <c r="M1116" s="56" t="str">
        <f t="shared" si="122"/>
        <v>adl_total_start_status</v>
      </c>
      <c r="N1116" s="33" t="str">
        <f t="shared" si="123"/>
        <v>活動（ADL）　合計点_リハビリ開始時点</v>
      </c>
      <c r="O1116" s="33" t="str">
        <f t="shared" si="124"/>
        <v>削除</v>
      </c>
    </row>
    <row r="1117" spans="1:15" ht="37.5" hidden="1">
      <c r="A1117" s="56">
        <v>1115</v>
      </c>
      <c r="B1117" s="56" t="s">
        <v>2000</v>
      </c>
      <c r="C1117" s="56">
        <v>127</v>
      </c>
      <c r="D1117" s="33" t="s">
        <v>2225</v>
      </c>
      <c r="E1117" s="134" t="s">
        <v>2226</v>
      </c>
      <c r="F1117" s="56" t="str">
        <f>VLOOKUP($B1117, '外部インタフェース一覧(計算用)'!$C:$G, 2, FALSE)</f>
        <v>old</v>
      </c>
      <c r="G1117" s="56" t="str">
        <f>VLOOKUP($B1117, '外部インタフェース一覧(計算用)'!$C:$G, 5, FALSE)</f>
        <v>REHABILITATION_PLAN_2024_FORM_0410_2021</v>
      </c>
      <c r="H1117" s="56" t="str">
        <f t="shared" si="119"/>
        <v>REHABILITATION_PLAN_2024_FORM_0410_2021_adl_total_current_status_old</v>
      </c>
      <c r="I1117" s="134" t="str">
        <f t="shared" si="120"/>
        <v>削除</v>
      </c>
      <c r="J1117" s="56" t="str">
        <f t="shared" si="121"/>
        <v>名称変更</v>
      </c>
      <c r="K1117" s="56" t="str">
        <f>IF($F1117="old", INDEX('外部インタフェース一覧(計算用)'!$B$5:$C$60, MATCH(summary!$B1117, '外部インタフェース一覧(計算用)'!$C$5:$C$60, 0), 1), $B1117)</f>
        <v>リハビリテーション計画書(医療介護共通部分)</v>
      </c>
      <c r="L1117" s="56">
        <f t="shared" si="125"/>
        <v>127</v>
      </c>
      <c r="M1117" s="56" t="str">
        <f t="shared" si="122"/>
        <v>adl_total_current_status</v>
      </c>
      <c r="N1117" s="33" t="str">
        <f t="shared" si="123"/>
        <v>活動（ADL）　合計点_現在の状況</v>
      </c>
      <c r="O1117" s="33" t="str">
        <f t="shared" si="124"/>
        <v>削除</v>
      </c>
    </row>
    <row r="1118" spans="1:15" ht="56.25" hidden="1">
      <c r="A1118" s="56">
        <v>1116</v>
      </c>
      <c r="B1118" s="56" t="s">
        <v>2000</v>
      </c>
      <c r="C1118" s="56">
        <v>128</v>
      </c>
      <c r="D1118" s="33" t="s">
        <v>2227</v>
      </c>
      <c r="E1118" s="134" t="s">
        <v>2228</v>
      </c>
      <c r="F1118" s="56" t="str">
        <f>VLOOKUP($B1118, '外部インタフェース一覧(計算用)'!$C:$G, 2, FALSE)</f>
        <v>old</v>
      </c>
      <c r="G1118" s="56" t="str">
        <f>VLOOKUP($B1118, '外部インタフェース一覧(計算用)'!$C:$G, 5, FALSE)</f>
        <v>REHABILITATION_PLAN_2024_FORM_0410_2021</v>
      </c>
      <c r="H1118" s="56" t="str">
        <f t="shared" si="119"/>
        <v>REHABILITATION_PLAN_2024_FORM_0410_2021_short_goal_rehabilitation_mind_and_body_function_1_old</v>
      </c>
      <c r="I1118" s="134" t="str">
        <f t="shared" si="120"/>
        <v>削除</v>
      </c>
      <c r="J1118" s="56" t="str">
        <f t="shared" si="121"/>
        <v>名称変更</v>
      </c>
      <c r="K1118" s="56" t="str">
        <f>IF($F1118="old", INDEX('外部インタフェース一覧(計算用)'!$B$5:$C$60, MATCH(summary!$B1118, '外部インタフェース一覧(計算用)'!$C$5:$C$60, 0), 1), $B1118)</f>
        <v>リハビリテーション計画書(医療介護共通部分)</v>
      </c>
      <c r="L1118" s="56">
        <f t="shared" si="125"/>
        <v>128</v>
      </c>
      <c r="M1118" s="56" t="str">
        <f t="shared" si="122"/>
        <v>short_goal_rehabilitation_mind_and_body_function_1</v>
      </c>
      <c r="N1118" s="33" t="str">
        <f t="shared" si="123"/>
        <v>リハビリテーションの短期目標（今後3ヶ月）　リハビリテーションの短期目標（今後３ヶ月間）_心身機能_1</v>
      </c>
      <c r="O1118" s="33" t="str">
        <f t="shared" si="124"/>
        <v>削除</v>
      </c>
    </row>
    <row r="1119" spans="1:15" ht="56.25" hidden="1">
      <c r="A1119" s="56">
        <v>1117</v>
      </c>
      <c r="B1119" s="56" t="s">
        <v>2000</v>
      </c>
      <c r="C1119" s="56">
        <v>129</v>
      </c>
      <c r="D1119" s="33" t="s">
        <v>2229</v>
      </c>
      <c r="E1119" s="134" t="s">
        <v>2230</v>
      </c>
      <c r="F1119" s="56" t="str">
        <f>VLOOKUP($B1119, '外部インタフェース一覧(計算用)'!$C:$G, 2, FALSE)</f>
        <v>old</v>
      </c>
      <c r="G1119" s="56" t="str">
        <f>VLOOKUP($B1119, '外部インタフェース一覧(計算用)'!$C:$G, 5, FALSE)</f>
        <v>REHABILITATION_PLAN_2024_FORM_0410_2021</v>
      </c>
      <c r="H1119" s="56" t="str">
        <f t="shared" si="119"/>
        <v>REHABILITATION_PLAN_2024_FORM_0410_2021_short_goal_rehabilitation_mind_and_body_function_2_old</v>
      </c>
      <c r="I1119" s="134" t="str">
        <f t="shared" si="120"/>
        <v>削除</v>
      </c>
      <c r="J1119" s="56" t="str">
        <f t="shared" si="121"/>
        <v>名称変更</v>
      </c>
      <c r="K1119" s="56" t="str">
        <f>IF($F1119="old", INDEX('外部インタフェース一覧(計算用)'!$B$5:$C$60, MATCH(summary!$B1119, '外部インタフェース一覧(計算用)'!$C$5:$C$60, 0), 1), $B1119)</f>
        <v>リハビリテーション計画書(医療介護共通部分)</v>
      </c>
      <c r="L1119" s="56">
        <f t="shared" si="125"/>
        <v>129</v>
      </c>
      <c r="M1119" s="56" t="str">
        <f t="shared" si="122"/>
        <v>short_goal_rehabilitation_mind_and_body_function_2</v>
      </c>
      <c r="N1119" s="33" t="str">
        <f t="shared" si="123"/>
        <v>リハビリテーションの短期目標（今後3ヶ月）　リハビリテーションの短期目標（今後３ヶ月間）_心身機能_2</v>
      </c>
      <c r="O1119" s="33" t="str">
        <f t="shared" si="124"/>
        <v>削除</v>
      </c>
    </row>
    <row r="1120" spans="1:15" ht="56.25" hidden="1">
      <c r="A1120" s="56">
        <v>1118</v>
      </c>
      <c r="B1120" s="56" t="s">
        <v>2000</v>
      </c>
      <c r="C1120" s="56">
        <v>130</v>
      </c>
      <c r="D1120" s="33" t="s">
        <v>2231</v>
      </c>
      <c r="E1120" s="134" t="s">
        <v>2232</v>
      </c>
      <c r="F1120" s="56" t="str">
        <f>VLOOKUP($B1120, '外部インタフェース一覧(計算用)'!$C:$G, 2, FALSE)</f>
        <v>old</v>
      </c>
      <c r="G1120" s="56" t="str">
        <f>VLOOKUP($B1120, '外部インタフェース一覧(計算用)'!$C:$G, 5, FALSE)</f>
        <v>REHABILITATION_PLAN_2024_FORM_0410_2021</v>
      </c>
      <c r="H1120" s="56" t="str">
        <f t="shared" si="119"/>
        <v>REHABILITATION_PLAN_2024_FORM_0410_2021_short_goal_rehabilitation_mind_and_body_function_3_old</v>
      </c>
      <c r="I1120" s="134" t="str">
        <f t="shared" si="120"/>
        <v>削除</v>
      </c>
      <c r="J1120" s="56" t="str">
        <f t="shared" si="121"/>
        <v>名称変更</v>
      </c>
      <c r="K1120" s="56" t="str">
        <f>IF($F1120="old", INDEX('外部インタフェース一覧(計算用)'!$B$5:$C$60, MATCH(summary!$B1120, '外部インタフェース一覧(計算用)'!$C$5:$C$60, 0), 1), $B1120)</f>
        <v>リハビリテーション計画書(医療介護共通部分)</v>
      </c>
      <c r="L1120" s="56">
        <f t="shared" si="125"/>
        <v>130</v>
      </c>
      <c r="M1120" s="56" t="str">
        <f t="shared" si="122"/>
        <v>short_goal_rehabilitation_mind_and_body_function_3</v>
      </c>
      <c r="N1120" s="33" t="str">
        <f t="shared" si="123"/>
        <v>リハビリテーションの短期目標（今後3ヶ月）　リハビリテーションの短期目標（今後３ヶ月間）_心身機能_3</v>
      </c>
      <c r="O1120" s="33" t="str">
        <f t="shared" si="124"/>
        <v>削除</v>
      </c>
    </row>
    <row r="1121" spans="1:15" ht="56.25" hidden="1">
      <c r="A1121" s="56">
        <v>1119</v>
      </c>
      <c r="B1121" s="56" t="s">
        <v>2000</v>
      </c>
      <c r="C1121" s="56">
        <v>131</v>
      </c>
      <c r="D1121" s="33" t="s">
        <v>2233</v>
      </c>
      <c r="E1121" s="134" t="s">
        <v>2234</v>
      </c>
      <c r="F1121" s="56" t="str">
        <f>VLOOKUP($B1121, '外部インタフェース一覧(計算用)'!$C:$G, 2, FALSE)</f>
        <v>old</v>
      </c>
      <c r="G1121" s="56" t="str">
        <f>VLOOKUP($B1121, '外部インタフェース一覧(計算用)'!$C:$G, 5, FALSE)</f>
        <v>REHABILITATION_PLAN_2024_FORM_0410_2021</v>
      </c>
      <c r="H1121" s="56" t="str">
        <f t="shared" si="119"/>
        <v>REHABILITATION_PLAN_2024_FORM_0410_2021_short_goal_rehabilitation_activity_join_4_old</v>
      </c>
      <c r="I1121" s="134" t="str">
        <f t="shared" si="120"/>
        <v>削除</v>
      </c>
      <c r="J1121" s="56" t="str">
        <f t="shared" si="121"/>
        <v>名称変更</v>
      </c>
      <c r="K1121" s="56" t="str">
        <f>IF($F1121="old", INDEX('外部インタフェース一覧(計算用)'!$B$5:$C$60, MATCH(summary!$B1121, '外部インタフェース一覧(計算用)'!$C$5:$C$60, 0), 1), $B1121)</f>
        <v>リハビリテーション計画書(医療介護共通部分)</v>
      </c>
      <c r="L1121" s="56">
        <f t="shared" si="125"/>
        <v>131</v>
      </c>
      <c r="M1121" s="56" t="str">
        <f t="shared" si="122"/>
        <v>short_goal_rehabilitation_activity_join_4</v>
      </c>
      <c r="N1121" s="33" t="str">
        <f t="shared" si="123"/>
        <v>リハビリテーションの短期目標（今後3ヶ月）　リハビリテーションの短期目標（今後３ヶ月間）_活動_1</v>
      </c>
      <c r="O1121" s="33" t="str">
        <f t="shared" si="124"/>
        <v>削除</v>
      </c>
    </row>
    <row r="1122" spans="1:15" ht="56.25" hidden="1">
      <c r="A1122" s="56">
        <v>1120</v>
      </c>
      <c r="B1122" s="56" t="s">
        <v>2000</v>
      </c>
      <c r="C1122" s="56">
        <v>132</v>
      </c>
      <c r="D1122" s="33" t="s">
        <v>2235</v>
      </c>
      <c r="E1122" s="134" t="s">
        <v>2236</v>
      </c>
      <c r="F1122" s="56" t="str">
        <f>VLOOKUP($B1122, '外部インタフェース一覧(計算用)'!$C:$G, 2, FALSE)</f>
        <v>old</v>
      </c>
      <c r="G1122" s="56" t="str">
        <f>VLOOKUP($B1122, '外部インタフェース一覧(計算用)'!$C:$G, 5, FALSE)</f>
        <v>REHABILITATION_PLAN_2024_FORM_0410_2021</v>
      </c>
      <c r="H1122" s="56" t="str">
        <f t="shared" si="119"/>
        <v>REHABILITATION_PLAN_2024_FORM_0410_2021_short_goal_rehabilitation_activity_join_5_old</v>
      </c>
      <c r="I1122" s="134" t="str">
        <f t="shared" si="120"/>
        <v>削除</v>
      </c>
      <c r="J1122" s="56" t="str">
        <f t="shared" si="121"/>
        <v>名称変更</v>
      </c>
      <c r="K1122" s="56" t="str">
        <f>IF($F1122="old", INDEX('外部インタフェース一覧(計算用)'!$B$5:$C$60, MATCH(summary!$B1122, '外部インタフェース一覧(計算用)'!$C$5:$C$60, 0), 1), $B1122)</f>
        <v>リハビリテーション計画書(医療介護共通部分)</v>
      </c>
      <c r="L1122" s="56">
        <f t="shared" si="125"/>
        <v>132</v>
      </c>
      <c r="M1122" s="56" t="str">
        <f t="shared" si="122"/>
        <v>short_goal_rehabilitation_activity_join_5</v>
      </c>
      <c r="N1122" s="33" t="str">
        <f t="shared" si="123"/>
        <v>リハビリテーションの短期目標（今後3ヶ月）　リハビリテーションの短期目標（今後３ヶ月間）_活動_2</v>
      </c>
      <c r="O1122" s="33" t="str">
        <f t="shared" si="124"/>
        <v>削除</v>
      </c>
    </row>
    <row r="1123" spans="1:15" ht="56.25" hidden="1">
      <c r="A1123" s="56">
        <v>1121</v>
      </c>
      <c r="B1123" s="56" t="s">
        <v>2000</v>
      </c>
      <c r="C1123" s="56">
        <v>133</v>
      </c>
      <c r="D1123" s="33" t="s">
        <v>2237</v>
      </c>
      <c r="E1123" s="134" t="s">
        <v>2238</v>
      </c>
      <c r="F1123" s="56" t="str">
        <f>VLOOKUP($B1123, '外部インタフェース一覧(計算用)'!$C:$G, 2, FALSE)</f>
        <v>old</v>
      </c>
      <c r="G1123" s="56" t="str">
        <f>VLOOKUP($B1123, '外部インタフェース一覧(計算用)'!$C:$G, 5, FALSE)</f>
        <v>REHABILITATION_PLAN_2024_FORM_0410_2021</v>
      </c>
      <c r="H1123" s="56" t="str">
        <f t="shared" si="119"/>
        <v>REHABILITATION_PLAN_2024_FORM_0410_2021_short_goal_rehabilitation_activity_join_6_old</v>
      </c>
      <c r="I1123" s="134" t="str">
        <f t="shared" si="120"/>
        <v>削除</v>
      </c>
      <c r="J1123" s="56" t="str">
        <f t="shared" si="121"/>
        <v>名称変更</v>
      </c>
      <c r="K1123" s="56" t="str">
        <f>IF($F1123="old", INDEX('外部インタフェース一覧(計算用)'!$B$5:$C$60, MATCH(summary!$B1123, '外部インタフェース一覧(計算用)'!$C$5:$C$60, 0), 1), $B1123)</f>
        <v>リハビリテーション計画書(医療介護共通部分)</v>
      </c>
      <c r="L1123" s="56">
        <f t="shared" si="125"/>
        <v>133</v>
      </c>
      <c r="M1123" s="56" t="str">
        <f t="shared" si="122"/>
        <v>short_goal_rehabilitation_activity_join_6</v>
      </c>
      <c r="N1123" s="33" t="str">
        <f t="shared" si="123"/>
        <v>リハビリテーションの短期目標（今後3ヶ月）　リハビリテーションの短期目標（今後３ヶ月間）_活動_3</v>
      </c>
      <c r="O1123" s="33" t="str">
        <f t="shared" si="124"/>
        <v>削除</v>
      </c>
    </row>
    <row r="1124" spans="1:15" ht="56.25" hidden="1">
      <c r="A1124" s="56">
        <v>1122</v>
      </c>
      <c r="B1124" s="56" t="s">
        <v>2000</v>
      </c>
      <c r="C1124" s="56">
        <v>134</v>
      </c>
      <c r="D1124" s="33" t="s">
        <v>2239</v>
      </c>
      <c r="E1124" s="134" t="s">
        <v>2240</v>
      </c>
      <c r="F1124" s="56" t="str">
        <f>VLOOKUP($B1124, '外部インタフェース一覧(計算用)'!$C:$G, 2, FALSE)</f>
        <v>old</v>
      </c>
      <c r="G1124" s="56" t="str">
        <f>VLOOKUP($B1124, '外部インタフェース一覧(計算用)'!$C:$G, 5, FALSE)</f>
        <v>REHABILITATION_PLAN_2024_FORM_0410_2021</v>
      </c>
      <c r="H1124" s="56" t="str">
        <f t="shared" si="119"/>
        <v>REHABILITATION_PLAN_2024_FORM_0410_2021_short_goal_rehabilitation_activity_join_1_old</v>
      </c>
      <c r="I1124" s="134" t="str">
        <f t="shared" si="120"/>
        <v>削除</v>
      </c>
      <c r="J1124" s="56" t="str">
        <f t="shared" si="121"/>
        <v>名称変更</v>
      </c>
      <c r="K1124" s="56" t="str">
        <f>IF($F1124="old", INDEX('外部インタフェース一覧(計算用)'!$B$5:$C$60, MATCH(summary!$B1124, '外部インタフェース一覧(計算用)'!$C$5:$C$60, 0), 1), $B1124)</f>
        <v>リハビリテーション計画書(医療介護共通部分)</v>
      </c>
      <c r="L1124" s="56">
        <f t="shared" si="125"/>
        <v>134</v>
      </c>
      <c r="M1124" s="56" t="str">
        <f t="shared" si="122"/>
        <v>short_goal_rehabilitation_activity_join_1</v>
      </c>
      <c r="N1124" s="33" t="str">
        <f t="shared" si="123"/>
        <v>リハビリテーションの短期目標（今後3ヶ月）　リハビリテーションの短期目標（今後３ヶ月間）_参加_1</v>
      </c>
      <c r="O1124" s="33" t="str">
        <f t="shared" si="124"/>
        <v>削除</v>
      </c>
    </row>
    <row r="1125" spans="1:15" ht="56.25" hidden="1">
      <c r="A1125" s="56">
        <v>1123</v>
      </c>
      <c r="B1125" s="56" t="s">
        <v>2000</v>
      </c>
      <c r="C1125" s="56">
        <v>135</v>
      </c>
      <c r="D1125" s="33" t="s">
        <v>2241</v>
      </c>
      <c r="E1125" s="134" t="s">
        <v>2242</v>
      </c>
      <c r="F1125" s="56" t="str">
        <f>VLOOKUP($B1125, '外部インタフェース一覧(計算用)'!$C:$G, 2, FALSE)</f>
        <v>old</v>
      </c>
      <c r="G1125" s="56" t="str">
        <f>VLOOKUP($B1125, '外部インタフェース一覧(計算用)'!$C:$G, 5, FALSE)</f>
        <v>REHABILITATION_PLAN_2024_FORM_0410_2021</v>
      </c>
      <c r="H1125" s="56" t="str">
        <f t="shared" si="119"/>
        <v>REHABILITATION_PLAN_2024_FORM_0410_2021_short_goal_rehabilitation_activity_join_2_old</v>
      </c>
      <c r="I1125" s="134" t="str">
        <f t="shared" si="120"/>
        <v>削除</v>
      </c>
      <c r="J1125" s="56" t="str">
        <f t="shared" si="121"/>
        <v>名称変更</v>
      </c>
      <c r="K1125" s="56" t="str">
        <f>IF($F1125="old", INDEX('外部インタフェース一覧(計算用)'!$B$5:$C$60, MATCH(summary!$B1125, '外部インタフェース一覧(計算用)'!$C$5:$C$60, 0), 1), $B1125)</f>
        <v>リハビリテーション計画書(医療介護共通部分)</v>
      </c>
      <c r="L1125" s="56">
        <f t="shared" si="125"/>
        <v>135</v>
      </c>
      <c r="M1125" s="56" t="str">
        <f t="shared" si="122"/>
        <v>short_goal_rehabilitation_activity_join_2</v>
      </c>
      <c r="N1125" s="33" t="str">
        <f t="shared" si="123"/>
        <v>リハビリテーションの短期目標（今後3ヶ月）　リハビリテーションの短期目標（今後３ヶ月間）_参加_2</v>
      </c>
      <c r="O1125" s="33" t="str">
        <f t="shared" si="124"/>
        <v>削除</v>
      </c>
    </row>
    <row r="1126" spans="1:15" ht="56.25" hidden="1">
      <c r="A1126" s="56">
        <v>1124</v>
      </c>
      <c r="B1126" s="56" t="s">
        <v>2000</v>
      </c>
      <c r="C1126" s="56">
        <v>136</v>
      </c>
      <c r="D1126" s="33" t="s">
        <v>2243</v>
      </c>
      <c r="E1126" s="134" t="s">
        <v>2244</v>
      </c>
      <c r="F1126" s="56" t="str">
        <f>VLOOKUP($B1126, '外部インタフェース一覧(計算用)'!$C:$G, 2, FALSE)</f>
        <v>old</v>
      </c>
      <c r="G1126" s="56" t="str">
        <f>VLOOKUP($B1126, '外部インタフェース一覧(計算用)'!$C:$G, 5, FALSE)</f>
        <v>REHABILITATION_PLAN_2024_FORM_0410_2021</v>
      </c>
      <c r="H1126" s="56" t="str">
        <f t="shared" si="119"/>
        <v>REHABILITATION_PLAN_2024_FORM_0410_2021_short_goal_rehabilitation_activity_join_3_old</v>
      </c>
      <c r="I1126" s="134" t="str">
        <f t="shared" si="120"/>
        <v>削除</v>
      </c>
      <c r="J1126" s="56" t="str">
        <f t="shared" si="121"/>
        <v>名称変更</v>
      </c>
      <c r="K1126" s="56" t="str">
        <f>IF($F1126="old", INDEX('外部インタフェース一覧(計算用)'!$B$5:$C$60, MATCH(summary!$B1126, '外部インタフェース一覧(計算用)'!$C$5:$C$60, 0), 1), $B1126)</f>
        <v>リハビリテーション計画書(医療介護共通部分)</v>
      </c>
      <c r="L1126" s="56">
        <f t="shared" si="125"/>
        <v>136</v>
      </c>
      <c r="M1126" s="56" t="str">
        <f t="shared" si="122"/>
        <v>short_goal_rehabilitation_activity_join_3</v>
      </c>
      <c r="N1126" s="33" t="str">
        <f t="shared" si="123"/>
        <v>リハビリテーションの短期目標（今後3ヶ月）　リハビリテーションの短期目標（今後３ヶ月間）_参加_3</v>
      </c>
      <c r="O1126" s="33" t="str">
        <f t="shared" si="124"/>
        <v>削除</v>
      </c>
    </row>
    <row r="1127" spans="1:15" ht="56.25" hidden="1">
      <c r="A1127" s="56">
        <v>1125</v>
      </c>
      <c r="B1127" s="56" t="s">
        <v>2000</v>
      </c>
      <c r="C1127" s="56">
        <v>137</v>
      </c>
      <c r="D1127" s="33" t="s">
        <v>2245</v>
      </c>
      <c r="E1127" s="134" t="s">
        <v>2246</v>
      </c>
      <c r="F1127" s="56" t="str">
        <f>VLOOKUP($B1127, '外部インタフェース一覧(計算用)'!$C:$G, 2, FALSE)</f>
        <v>old</v>
      </c>
      <c r="G1127" s="56" t="str">
        <f>VLOOKUP($B1127, '外部インタフェース一覧(計算用)'!$C:$G, 5, FALSE)</f>
        <v>REHABILITATION_PLAN_2024_FORM_0410_2021</v>
      </c>
      <c r="H1127" s="56" t="str">
        <f t="shared" si="119"/>
        <v>REHABILITATION_PLAN_2024_FORM_0410_2021_long_goal_rehabilitation_mind_and_body_function_1_old</v>
      </c>
      <c r="I1127" s="134" t="str">
        <f t="shared" si="120"/>
        <v>削除</v>
      </c>
      <c r="J1127" s="56" t="str">
        <f t="shared" si="121"/>
        <v>名称変更</v>
      </c>
      <c r="K1127" s="56" t="str">
        <f>IF($F1127="old", INDEX('外部インタフェース一覧(計算用)'!$B$5:$C$60, MATCH(summary!$B1127, '外部インタフェース一覧(計算用)'!$C$5:$C$60, 0), 1), $B1127)</f>
        <v>リハビリテーション計画書(医療介護共通部分)</v>
      </c>
      <c r="L1127" s="56">
        <f t="shared" si="125"/>
        <v>137</v>
      </c>
      <c r="M1127" s="56" t="str">
        <f t="shared" si="122"/>
        <v>long_goal_rehabilitation_mind_and_body_function_1</v>
      </c>
      <c r="N1127" s="33" t="str">
        <f t="shared" si="123"/>
        <v>リハビリテーションの長期目標　リハビリテーションの長期目標_心身機能_1</v>
      </c>
      <c r="O1127" s="33" t="str">
        <f t="shared" si="124"/>
        <v>削除</v>
      </c>
    </row>
    <row r="1128" spans="1:15" ht="56.25" hidden="1">
      <c r="A1128" s="56">
        <v>1126</v>
      </c>
      <c r="B1128" s="56" t="s">
        <v>2000</v>
      </c>
      <c r="C1128" s="56">
        <v>138</v>
      </c>
      <c r="D1128" s="33" t="s">
        <v>2247</v>
      </c>
      <c r="E1128" s="134" t="s">
        <v>2248</v>
      </c>
      <c r="F1128" s="56" t="str">
        <f>VLOOKUP($B1128, '外部インタフェース一覧(計算用)'!$C:$G, 2, FALSE)</f>
        <v>old</v>
      </c>
      <c r="G1128" s="56" t="str">
        <f>VLOOKUP($B1128, '外部インタフェース一覧(計算用)'!$C:$G, 5, FALSE)</f>
        <v>REHABILITATION_PLAN_2024_FORM_0410_2021</v>
      </c>
      <c r="H1128" s="56" t="str">
        <f t="shared" si="119"/>
        <v>REHABILITATION_PLAN_2024_FORM_0410_2021_long_goal_rehabilitation_mind_and_body_function_2_old</v>
      </c>
      <c r="I1128" s="134" t="str">
        <f t="shared" si="120"/>
        <v>削除</v>
      </c>
      <c r="J1128" s="56" t="str">
        <f t="shared" si="121"/>
        <v>名称変更</v>
      </c>
      <c r="K1128" s="56" t="str">
        <f>IF($F1128="old", INDEX('外部インタフェース一覧(計算用)'!$B$5:$C$60, MATCH(summary!$B1128, '外部インタフェース一覧(計算用)'!$C$5:$C$60, 0), 1), $B1128)</f>
        <v>リハビリテーション計画書(医療介護共通部分)</v>
      </c>
      <c r="L1128" s="56">
        <f t="shared" si="125"/>
        <v>138</v>
      </c>
      <c r="M1128" s="56" t="str">
        <f t="shared" si="122"/>
        <v>long_goal_rehabilitation_mind_and_body_function_2</v>
      </c>
      <c r="N1128" s="33" t="str">
        <f t="shared" si="123"/>
        <v>リハビリテーションの長期目標　リハビリテーションの長期目標_心身機能_2</v>
      </c>
      <c r="O1128" s="33" t="str">
        <f t="shared" si="124"/>
        <v>削除</v>
      </c>
    </row>
    <row r="1129" spans="1:15" ht="56.25" hidden="1">
      <c r="A1129" s="56">
        <v>1127</v>
      </c>
      <c r="B1129" s="56" t="s">
        <v>2000</v>
      </c>
      <c r="C1129" s="56">
        <v>139</v>
      </c>
      <c r="D1129" s="33" t="s">
        <v>2249</v>
      </c>
      <c r="E1129" s="134" t="s">
        <v>2250</v>
      </c>
      <c r="F1129" s="56" t="str">
        <f>VLOOKUP($B1129, '外部インタフェース一覧(計算用)'!$C:$G, 2, FALSE)</f>
        <v>old</v>
      </c>
      <c r="G1129" s="56" t="str">
        <f>VLOOKUP($B1129, '外部インタフェース一覧(計算用)'!$C:$G, 5, FALSE)</f>
        <v>REHABILITATION_PLAN_2024_FORM_0410_2021</v>
      </c>
      <c r="H1129" s="56" t="str">
        <f t="shared" si="119"/>
        <v>REHABILITATION_PLAN_2024_FORM_0410_2021_long_goal_rehabilitation_mind_and_body_function_3_old</v>
      </c>
      <c r="I1129" s="134" t="str">
        <f t="shared" si="120"/>
        <v>削除</v>
      </c>
      <c r="J1129" s="56" t="str">
        <f t="shared" si="121"/>
        <v>名称変更</v>
      </c>
      <c r="K1129" s="56" t="str">
        <f>IF($F1129="old", INDEX('外部インタフェース一覧(計算用)'!$B$5:$C$60, MATCH(summary!$B1129, '外部インタフェース一覧(計算用)'!$C$5:$C$60, 0), 1), $B1129)</f>
        <v>リハビリテーション計画書(医療介護共通部分)</v>
      </c>
      <c r="L1129" s="56">
        <f t="shared" si="125"/>
        <v>139</v>
      </c>
      <c r="M1129" s="56" t="str">
        <f t="shared" si="122"/>
        <v>long_goal_rehabilitation_mind_and_body_function_3</v>
      </c>
      <c r="N1129" s="33" t="str">
        <f t="shared" si="123"/>
        <v>リハビリテーションの長期目標　リハビリテーションの長期目標_心身機能_3</v>
      </c>
      <c r="O1129" s="33" t="str">
        <f t="shared" si="124"/>
        <v>削除</v>
      </c>
    </row>
    <row r="1130" spans="1:15" ht="37.5" hidden="1">
      <c r="A1130" s="56">
        <v>1128</v>
      </c>
      <c r="B1130" s="56" t="s">
        <v>2000</v>
      </c>
      <c r="C1130" s="56">
        <v>140</v>
      </c>
      <c r="D1130" s="33" t="s">
        <v>2251</v>
      </c>
      <c r="E1130" s="134" t="s">
        <v>2252</v>
      </c>
      <c r="F1130" s="56" t="str">
        <f>VLOOKUP($B1130, '外部インタフェース一覧(計算用)'!$C:$G, 2, FALSE)</f>
        <v>old</v>
      </c>
      <c r="G1130" s="56" t="str">
        <f>VLOOKUP($B1130, '外部インタフェース一覧(計算用)'!$C:$G, 5, FALSE)</f>
        <v>REHABILITATION_PLAN_2024_FORM_0410_2021</v>
      </c>
      <c r="H1130" s="56" t="str">
        <f t="shared" si="119"/>
        <v>REHABILITATION_PLAN_2024_FORM_0410_2021_long_goal_rehabilitation_activity_join_1_old</v>
      </c>
      <c r="I1130" s="134" t="str">
        <f t="shared" si="120"/>
        <v>削除</v>
      </c>
      <c r="J1130" s="56" t="str">
        <f t="shared" si="121"/>
        <v>名称変更</v>
      </c>
      <c r="K1130" s="56" t="str">
        <f>IF($F1130="old", INDEX('外部インタフェース一覧(計算用)'!$B$5:$C$60, MATCH(summary!$B1130, '外部インタフェース一覧(計算用)'!$C$5:$C$60, 0), 1), $B1130)</f>
        <v>リハビリテーション計画書(医療介護共通部分)</v>
      </c>
      <c r="L1130" s="56">
        <f t="shared" si="125"/>
        <v>140</v>
      </c>
      <c r="M1130" s="56" t="str">
        <f t="shared" si="122"/>
        <v>long_goal_rehabilitation_activity_join_1</v>
      </c>
      <c r="N1130" s="33" t="str">
        <f t="shared" si="123"/>
        <v>リハビリテーションの長期目標　リハビリテーションの長期目標_活動_1</v>
      </c>
      <c r="O1130" s="33" t="str">
        <f t="shared" si="124"/>
        <v>削除</v>
      </c>
    </row>
    <row r="1131" spans="1:15" ht="37.5" hidden="1">
      <c r="A1131" s="56">
        <v>1129</v>
      </c>
      <c r="B1131" s="56" t="s">
        <v>2000</v>
      </c>
      <c r="C1131" s="56">
        <v>141</v>
      </c>
      <c r="D1131" s="33" t="s">
        <v>2253</v>
      </c>
      <c r="E1131" s="134" t="s">
        <v>2254</v>
      </c>
      <c r="F1131" s="56" t="str">
        <f>VLOOKUP($B1131, '外部インタフェース一覧(計算用)'!$C:$G, 2, FALSE)</f>
        <v>old</v>
      </c>
      <c r="G1131" s="56" t="str">
        <f>VLOOKUP($B1131, '外部インタフェース一覧(計算用)'!$C:$G, 5, FALSE)</f>
        <v>REHABILITATION_PLAN_2024_FORM_0410_2021</v>
      </c>
      <c r="H1131" s="56" t="str">
        <f t="shared" si="119"/>
        <v>REHABILITATION_PLAN_2024_FORM_0410_2021_long_goal_rehabilitation_activity_join_2_old</v>
      </c>
      <c r="I1131" s="134" t="str">
        <f t="shared" si="120"/>
        <v>削除</v>
      </c>
      <c r="J1131" s="56" t="str">
        <f t="shared" si="121"/>
        <v>名称変更</v>
      </c>
      <c r="K1131" s="56" t="str">
        <f>IF($F1131="old", INDEX('外部インタフェース一覧(計算用)'!$B$5:$C$60, MATCH(summary!$B1131, '外部インタフェース一覧(計算用)'!$C$5:$C$60, 0), 1), $B1131)</f>
        <v>リハビリテーション計画書(医療介護共通部分)</v>
      </c>
      <c r="L1131" s="56">
        <f t="shared" si="125"/>
        <v>141</v>
      </c>
      <c r="M1131" s="56" t="str">
        <f t="shared" si="122"/>
        <v>long_goal_rehabilitation_activity_join_2</v>
      </c>
      <c r="N1131" s="33" t="str">
        <f t="shared" si="123"/>
        <v>リハビリテーションの長期目標　リハビリテーションの長期目標_活動_2</v>
      </c>
      <c r="O1131" s="33" t="str">
        <f t="shared" si="124"/>
        <v>削除</v>
      </c>
    </row>
    <row r="1132" spans="1:15" ht="37.5" hidden="1">
      <c r="A1132" s="56">
        <v>1130</v>
      </c>
      <c r="B1132" s="56" t="s">
        <v>2000</v>
      </c>
      <c r="C1132" s="56">
        <v>142</v>
      </c>
      <c r="D1132" s="33" t="s">
        <v>2255</v>
      </c>
      <c r="E1132" s="134" t="s">
        <v>2256</v>
      </c>
      <c r="F1132" s="56" t="str">
        <f>VLOOKUP($B1132, '外部インタフェース一覧(計算用)'!$C:$G, 2, FALSE)</f>
        <v>old</v>
      </c>
      <c r="G1132" s="56" t="str">
        <f>VLOOKUP($B1132, '外部インタフェース一覧(計算用)'!$C:$G, 5, FALSE)</f>
        <v>REHABILITATION_PLAN_2024_FORM_0410_2021</v>
      </c>
      <c r="H1132" s="56" t="str">
        <f t="shared" si="119"/>
        <v>REHABILITATION_PLAN_2024_FORM_0410_2021_long_goal_rehabilitation_activity_join_3_old</v>
      </c>
      <c r="I1132" s="134" t="str">
        <f t="shared" si="120"/>
        <v>削除</v>
      </c>
      <c r="J1132" s="56" t="str">
        <f t="shared" si="121"/>
        <v>名称変更</v>
      </c>
      <c r="K1132" s="56" t="str">
        <f>IF($F1132="old", INDEX('外部インタフェース一覧(計算用)'!$B$5:$C$60, MATCH(summary!$B1132, '外部インタフェース一覧(計算用)'!$C$5:$C$60, 0), 1), $B1132)</f>
        <v>リハビリテーション計画書(医療介護共通部分)</v>
      </c>
      <c r="L1132" s="56">
        <f t="shared" si="125"/>
        <v>142</v>
      </c>
      <c r="M1132" s="56" t="str">
        <f t="shared" si="122"/>
        <v>long_goal_rehabilitation_activity_join_3</v>
      </c>
      <c r="N1132" s="33" t="str">
        <f t="shared" si="123"/>
        <v>リハビリテーションの長期目標　リハビリテーションの長期目標_活動_3</v>
      </c>
      <c r="O1132" s="33" t="str">
        <f t="shared" si="124"/>
        <v>削除</v>
      </c>
    </row>
    <row r="1133" spans="1:15" ht="37.5" hidden="1">
      <c r="A1133" s="56">
        <v>1131</v>
      </c>
      <c r="B1133" s="56" t="s">
        <v>2000</v>
      </c>
      <c r="C1133" s="56">
        <v>143</v>
      </c>
      <c r="D1133" s="33" t="s">
        <v>2257</v>
      </c>
      <c r="E1133" s="134" t="s">
        <v>2258</v>
      </c>
      <c r="F1133" s="56" t="str">
        <f>VLOOKUP($B1133, '外部インタフェース一覧(計算用)'!$C:$G, 2, FALSE)</f>
        <v>old</v>
      </c>
      <c r="G1133" s="56" t="str">
        <f>VLOOKUP($B1133, '外部インタフェース一覧(計算用)'!$C:$G, 5, FALSE)</f>
        <v>REHABILITATION_PLAN_2024_FORM_0410_2021</v>
      </c>
      <c r="H1133" s="56" t="str">
        <f t="shared" si="119"/>
        <v>REHABILITATION_PLAN_2024_FORM_0410_2021_long_goal_rehabilitation_activity_join_4_old</v>
      </c>
      <c r="I1133" s="134" t="str">
        <f t="shared" si="120"/>
        <v>削除</v>
      </c>
      <c r="J1133" s="56" t="str">
        <f t="shared" si="121"/>
        <v>名称変更</v>
      </c>
      <c r="K1133" s="56" t="str">
        <f>IF($F1133="old", INDEX('外部インタフェース一覧(計算用)'!$B$5:$C$60, MATCH(summary!$B1133, '外部インタフェース一覧(計算用)'!$C$5:$C$60, 0), 1), $B1133)</f>
        <v>リハビリテーション計画書(医療介護共通部分)</v>
      </c>
      <c r="L1133" s="56">
        <f t="shared" si="125"/>
        <v>143</v>
      </c>
      <c r="M1133" s="56" t="str">
        <f t="shared" si="122"/>
        <v>long_goal_rehabilitation_activity_join_4</v>
      </c>
      <c r="N1133" s="33" t="str">
        <f t="shared" si="123"/>
        <v>リハビリテーションの長期目標　リハビリテーションの長期目標_参加_1</v>
      </c>
      <c r="O1133" s="33" t="str">
        <f t="shared" si="124"/>
        <v>削除</v>
      </c>
    </row>
    <row r="1134" spans="1:15" ht="37.5" hidden="1">
      <c r="A1134" s="56">
        <v>1132</v>
      </c>
      <c r="B1134" s="56" t="s">
        <v>2000</v>
      </c>
      <c r="C1134" s="56">
        <v>144</v>
      </c>
      <c r="D1134" s="33" t="s">
        <v>2259</v>
      </c>
      <c r="E1134" s="134" t="s">
        <v>2260</v>
      </c>
      <c r="F1134" s="56" t="str">
        <f>VLOOKUP($B1134, '外部インタフェース一覧(計算用)'!$C:$G, 2, FALSE)</f>
        <v>old</v>
      </c>
      <c r="G1134" s="56" t="str">
        <f>VLOOKUP($B1134, '外部インタフェース一覧(計算用)'!$C:$G, 5, FALSE)</f>
        <v>REHABILITATION_PLAN_2024_FORM_0410_2021</v>
      </c>
      <c r="H1134" s="56" t="str">
        <f t="shared" si="119"/>
        <v>REHABILITATION_PLAN_2024_FORM_0410_2021_long_goal_rehabilitation_activity_join_5_old</v>
      </c>
      <c r="I1134" s="134" t="str">
        <f t="shared" si="120"/>
        <v>削除</v>
      </c>
      <c r="J1134" s="56" t="str">
        <f t="shared" si="121"/>
        <v>名称変更</v>
      </c>
      <c r="K1134" s="56" t="str">
        <f>IF($F1134="old", INDEX('外部インタフェース一覧(計算用)'!$B$5:$C$60, MATCH(summary!$B1134, '外部インタフェース一覧(計算用)'!$C$5:$C$60, 0), 1), $B1134)</f>
        <v>リハビリテーション計画書(医療介護共通部分)</v>
      </c>
      <c r="L1134" s="56">
        <f t="shared" si="125"/>
        <v>144</v>
      </c>
      <c r="M1134" s="56" t="str">
        <f t="shared" si="122"/>
        <v>long_goal_rehabilitation_activity_join_5</v>
      </c>
      <c r="N1134" s="33" t="str">
        <f t="shared" si="123"/>
        <v>リハビリテーションの長期目標　リハビリテーションの長期目標_参加_2</v>
      </c>
      <c r="O1134" s="33" t="str">
        <f t="shared" si="124"/>
        <v>削除</v>
      </c>
    </row>
    <row r="1135" spans="1:15" ht="37.5" hidden="1">
      <c r="A1135" s="56">
        <v>1133</v>
      </c>
      <c r="B1135" s="56" t="s">
        <v>2000</v>
      </c>
      <c r="C1135" s="56">
        <v>145</v>
      </c>
      <c r="D1135" s="33" t="s">
        <v>2261</v>
      </c>
      <c r="E1135" s="134" t="s">
        <v>2262</v>
      </c>
      <c r="F1135" s="56" t="str">
        <f>VLOOKUP($B1135, '外部インタフェース一覧(計算用)'!$C:$G, 2, FALSE)</f>
        <v>old</v>
      </c>
      <c r="G1135" s="56" t="str">
        <f>VLOOKUP($B1135, '外部インタフェース一覧(計算用)'!$C:$G, 5, FALSE)</f>
        <v>REHABILITATION_PLAN_2024_FORM_0410_2021</v>
      </c>
      <c r="H1135" s="56" t="str">
        <f t="shared" si="119"/>
        <v>REHABILITATION_PLAN_2024_FORM_0410_2021_long_goal_rehabilitation_activity_join_6_old</v>
      </c>
      <c r="I1135" s="134" t="str">
        <f t="shared" si="120"/>
        <v>削除</v>
      </c>
      <c r="J1135" s="56" t="str">
        <f t="shared" si="121"/>
        <v>名称変更</v>
      </c>
      <c r="K1135" s="56" t="str">
        <f>IF($F1135="old", INDEX('外部インタフェース一覧(計算用)'!$B$5:$C$60, MATCH(summary!$B1135, '外部インタフェース一覧(計算用)'!$C$5:$C$60, 0), 1), $B1135)</f>
        <v>リハビリテーション計画書(医療介護共通部分)</v>
      </c>
      <c r="L1135" s="56">
        <f t="shared" si="125"/>
        <v>145</v>
      </c>
      <c r="M1135" s="56" t="str">
        <f t="shared" si="122"/>
        <v>long_goal_rehabilitation_activity_join_6</v>
      </c>
      <c r="N1135" s="33" t="str">
        <f t="shared" si="123"/>
        <v>リハビリテーションの長期目標　リハビリテーションの長期目標_参加_3</v>
      </c>
      <c r="O1135" s="33" t="str">
        <f t="shared" si="124"/>
        <v>削除</v>
      </c>
    </row>
    <row r="1136" spans="1:15" ht="37.5" hidden="1">
      <c r="A1136" s="56">
        <v>1134</v>
      </c>
      <c r="B1136" s="56" t="s">
        <v>2000</v>
      </c>
      <c r="C1136" s="56">
        <v>146</v>
      </c>
      <c r="D1136" s="33" t="s">
        <v>2263</v>
      </c>
      <c r="E1136" s="134" t="s">
        <v>2264</v>
      </c>
      <c r="F1136" s="56" t="str">
        <f>VLOOKUP($B1136, '外部インタフェース一覧(計算用)'!$C:$G, 2, FALSE)</f>
        <v>old</v>
      </c>
      <c r="G1136" s="56" t="str">
        <f>VLOOKUP($B1136, '外部インタフェース一覧(計算用)'!$C:$G, 5, FALSE)</f>
        <v>REHABILITATION_PLAN_2024_FORM_0410_2021</v>
      </c>
      <c r="H1136" s="56" t="str">
        <f t="shared" si="119"/>
        <v>REHABILITATION_PLAN_2024_FORM_0410_2021_rehabilitation_policy_old</v>
      </c>
      <c r="I1136" s="134" t="str">
        <f t="shared" si="120"/>
        <v>リハビリテーションの方針（今後３ヶ月間）</v>
      </c>
      <c r="J1136" s="56" t="str">
        <f t="shared" si="121"/>
        <v>一致</v>
      </c>
      <c r="K1136" s="56" t="str">
        <f>IF($F1136="old", INDEX('外部インタフェース一覧(計算用)'!$B$5:$C$60, MATCH(summary!$B1136, '外部インタフェース一覧(計算用)'!$C$5:$C$60, 0), 1), $B1136)</f>
        <v>リハビリテーション計画書(医療介護共通部分)</v>
      </c>
      <c r="L1136" s="56">
        <f t="shared" si="125"/>
        <v>146</v>
      </c>
      <c r="M1136" s="56" t="str">
        <f t="shared" si="122"/>
        <v>rehabilitation_policy</v>
      </c>
      <c r="N1136" s="33" t="str">
        <f t="shared" si="123"/>
        <v>リハビリテーションの方針（今後３ヶ月間）</v>
      </c>
      <c r="O1136" s="33" t="str">
        <f t="shared" si="124"/>
        <v>リハビリテーションの方針（今後３ヶ月間）</v>
      </c>
    </row>
    <row r="1137" spans="1:15" ht="37.5" hidden="1">
      <c r="A1137" s="56">
        <v>1135</v>
      </c>
      <c r="B1137" s="56" t="s">
        <v>2000</v>
      </c>
      <c r="C1137" s="56">
        <v>147</v>
      </c>
      <c r="D1137" s="33" t="s">
        <v>2265</v>
      </c>
      <c r="E1137" s="134" t="s">
        <v>2266</v>
      </c>
      <c r="F1137" s="56" t="str">
        <f>VLOOKUP($B1137, '外部インタフェース一覧(計算用)'!$C:$G, 2, FALSE)</f>
        <v>old</v>
      </c>
      <c r="G1137" s="56" t="str">
        <f>VLOOKUP($B1137, '外部インタフェース一覧(計算用)'!$C:$G, 5, FALSE)</f>
        <v>REHABILITATION_PLAN_2024_FORM_0410_2021</v>
      </c>
      <c r="H1137" s="56" t="str">
        <f t="shared" si="119"/>
        <v>REHABILITATION_PLAN_2024_FORM_0410_2021_rehabilitation_life_guidance_old</v>
      </c>
      <c r="I1137" s="134" t="str">
        <f t="shared" si="120"/>
        <v>本人・家族への生活指導の内容（自主トレ指導含む）</v>
      </c>
      <c r="J1137" s="56" t="str">
        <f t="shared" si="121"/>
        <v>一致</v>
      </c>
      <c r="K1137" s="56" t="str">
        <f>IF($F1137="old", INDEX('外部インタフェース一覧(計算用)'!$B$5:$C$60, MATCH(summary!$B1137, '外部インタフェース一覧(計算用)'!$C$5:$C$60, 0), 1), $B1137)</f>
        <v>リハビリテーション計画書(医療介護共通部分)</v>
      </c>
      <c r="L1137" s="56">
        <f t="shared" si="125"/>
        <v>147</v>
      </c>
      <c r="M1137" s="56" t="str">
        <f t="shared" si="122"/>
        <v>rehabilitation_life_guidance</v>
      </c>
      <c r="N1137" s="33" t="str">
        <f t="shared" si="123"/>
        <v>本人・家族への生活指導の内容（自主トレ指導含む）</v>
      </c>
      <c r="O1137" s="33" t="str">
        <f t="shared" si="124"/>
        <v>本人・家族への生活指導の内容（自主トレ指導含む）</v>
      </c>
    </row>
    <row r="1138" spans="1:15" ht="56.25" hidden="1">
      <c r="A1138" s="56">
        <v>1136</v>
      </c>
      <c r="B1138" s="56" t="s">
        <v>2000</v>
      </c>
      <c r="C1138" s="56">
        <v>148</v>
      </c>
      <c r="D1138" s="33" t="s">
        <v>2267</v>
      </c>
      <c r="E1138" s="134" t="s">
        <v>2268</v>
      </c>
      <c r="F1138" s="56" t="str">
        <f>VLOOKUP($B1138, '外部インタフェース一覧(計算用)'!$C:$G, 2, FALSE)</f>
        <v>old</v>
      </c>
      <c r="G1138" s="56" t="str">
        <f>VLOOKUP($B1138, '外部インタフェース一覧(計算用)'!$C:$G, 5, FALSE)</f>
        <v>REHABILITATION_PLAN_2024_FORM_0410_2021</v>
      </c>
      <c r="H1138" s="56" t="str">
        <f t="shared" si="119"/>
        <v>REHABILITATION_PLAN_2024_FORM_0410_2021_rehabilitation_notes_old</v>
      </c>
      <c r="I1138" s="134" t="str">
        <f t="shared" si="120"/>
        <v xml:space="preserve">リハビリテーション実施上の留意点 （開始前・訓練中の留意事項、運動強度・負荷量等） </v>
      </c>
      <c r="J1138" s="56" t="str">
        <f t="shared" si="121"/>
        <v>名称変更</v>
      </c>
      <c r="K1138" s="33" t="str">
        <f>IF($F1138="old", INDEX('外部インタフェース一覧(計算用)'!$B$5:$C$60, MATCH(summary!$B1138, '外部インタフェース一覧(計算用)'!$C$5:$C$60, 0), 1), $B1138)</f>
        <v>リハビリテーション計画書(医療介護共通部分)</v>
      </c>
      <c r="L1138" s="56">
        <f t="shared" si="125"/>
        <v>148</v>
      </c>
      <c r="M1138" s="33" t="str">
        <f t="shared" si="122"/>
        <v>rehabilitation_notes</v>
      </c>
      <c r="N1138" s="33" t="str">
        <f t="shared" si="123"/>
        <v xml:space="preserve">リハビリテーション実施上の留意点_（開始前・訓練中の留意事項、運動強度・負荷量等） </v>
      </c>
      <c r="O1138" s="33" t="str">
        <f t="shared" si="124"/>
        <v xml:space="preserve">リハビリテーション実施上の留意点 （開始前・訓練中の留意事項、運動強度・負荷量等） </v>
      </c>
    </row>
    <row r="1139" spans="1:15" ht="37.5" hidden="1">
      <c r="A1139" s="56">
        <v>1137</v>
      </c>
      <c r="B1139" s="56" t="s">
        <v>2000</v>
      </c>
      <c r="C1139" s="56">
        <v>149</v>
      </c>
      <c r="D1139" s="33" t="s">
        <v>2269</v>
      </c>
      <c r="E1139" s="134" t="s">
        <v>2270</v>
      </c>
      <c r="F1139" s="56" t="str">
        <f>VLOOKUP($B1139, '外部インタフェース一覧(計算用)'!$C:$G, 2, FALSE)</f>
        <v>old</v>
      </c>
      <c r="G1139" s="56" t="str">
        <f>VLOOKUP($B1139, '外部インタフェース一覧(計算用)'!$C:$G, 5, FALSE)</f>
        <v>REHABILITATION_PLAN_2024_FORM_0410_2021</v>
      </c>
      <c r="H1139" s="56" t="str">
        <f t="shared" si="119"/>
        <v>REHABILITATION_PLAN_2024_FORM_0410_2021_rehabilitation_review_old</v>
      </c>
      <c r="I1139" s="134" t="str">
        <f t="shared" si="120"/>
        <v>リハビリテーションの見通し・継続理由</v>
      </c>
      <c r="J1139" s="56" t="str">
        <f t="shared" si="121"/>
        <v>一致</v>
      </c>
      <c r="K1139" s="56" t="str">
        <f>IF($F1139="old", INDEX('外部インタフェース一覧(計算用)'!$B$5:$C$60, MATCH(summary!$B1139, '外部インタフェース一覧(計算用)'!$C$5:$C$60, 0), 1), $B1139)</f>
        <v>リハビリテーション計画書(医療介護共通部分)</v>
      </c>
      <c r="L1139" s="56">
        <f t="shared" si="125"/>
        <v>149</v>
      </c>
      <c r="M1139" s="56" t="str">
        <f t="shared" si="122"/>
        <v>rehabilitation_review</v>
      </c>
      <c r="N1139" s="33" t="str">
        <f t="shared" si="123"/>
        <v>リハビリテーションの見通し・継続理由</v>
      </c>
      <c r="O1139" s="33" t="str">
        <f t="shared" si="124"/>
        <v>リハビリテーションの見通し・継続理由</v>
      </c>
    </row>
    <row r="1140" spans="1:15" ht="37.5" hidden="1">
      <c r="A1140" s="56">
        <v>1138</v>
      </c>
      <c r="B1140" s="56" t="s">
        <v>2000</v>
      </c>
      <c r="C1140" s="56">
        <v>150</v>
      </c>
      <c r="D1140" s="33" t="s">
        <v>2271</v>
      </c>
      <c r="E1140" s="134" t="s">
        <v>2272</v>
      </c>
      <c r="F1140" s="56" t="str">
        <f>VLOOKUP($B1140, '外部インタフェース一覧(計算用)'!$C:$G, 2, FALSE)</f>
        <v>old</v>
      </c>
      <c r="G1140" s="56" t="str">
        <f>VLOOKUP($B1140, '外部インタフェース一覧(計算用)'!$C:$G, 5, FALSE)</f>
        <v>REHABILITATION_PLAN_2024_FORM_0410_2021</v>
      </c>
      <c r="H1140" s="56" t="str">
        <f t="shared" si="119"/>
        <v>REHABILITATION_PLAN_2024_FORM_0410_2021_rehabilitation_time_estimate_old</v>
      </c>
      <c r="I1140" s="134" t="str">
        <f t="shared" si="120"/>
        <v>リハビリテーションの終了目安　時期</v>
      </c>
      <c r="J1140" s="56" t="str">
        <f t="shared" si="121"/>
        <v>名称変更</v>
      </c>
      <c r="K1140" s="33" t="str">
        <f>IF($F1140="old", INDEX('外部インタフェース一覧(計算用)'!$B$5:$C$60, MATCH(summary!$B1140, '外部インタフェース一覧(計算用)'!$C$5:$C$60, 0), 1), $B1140)</f>
        <v>リハビリテーション計画書(医療介護共通部分)</v>
      </c>
      <c r="L1140" s="56">
        <f t="shared" si="125"/>
        <v>150</v>
      </c>
      <c r="M1140" s="33" t="str">
        <f t="shared" si="122"/>
        <v>rehabilitation_time_estimate</v>
      </c>
      <c r="N1140" s="33" t="str">
        <f t="shared" si="123"/>
        <v>リハビリテーションの終了目安_時期</v>
      </c>
      <c r="O1140" s="33" t="str">
        <f t="shared" si="124"/>
        <v>リハビリテーションの終了目安　時期</v>
      </c>
    </row>
    <row r="1141" spans="1:15" ht="37.5" hidden="1">
      <c r="A1141" s="56">
        <v>1139</v>
      </c>
      <c r="B1141" s="56" t="s">
        <v>2000</v>
      </c>
      <c r="C1141" s="56">
        <v>151</v>
      </c>
      <c r="D1141" s="33" t="s">
        <v>2273</v>
      </c>
      <c r="E1141" s="134" t="s">
        <v>2274</v>
      </c>
      <c r="F1141" s="56" t="str">
        <f>VLOOKUP($B1141, '外部インタフェース一覧(計算用)'!$C:$G, 2, FALSE)</f>
        <v>old</v>
      </c>
      <c r="G1141" s="56" t="str">
        <f>VLOOKUP($B1141, '外部インタフェース一覧(計算用)'!$C:$G, 5, FALSE)</f>
        <v>REHABILITATION_PLAN_2024_FORM_0410_2021</v>
      </c>
      <c r="H1141" s="56" t="str">
        <f t="shared" si="119"/>
        <v>REHABILITATION_PLAN_2024_FORM_0410_2021_rehabilitation_time_estimate_notice_old</v>
      </c>
      <c r="I1141" s="134" t="str">
        <f t="shared" si="120"/>
        <v>リハビリテーションの終了目安　補足</v>
      </c>
      <c r="J1141" s="56" t="str">
        <f t="shared" si="121"/>
        <v>名称変更</v>
      </c>
      <c r="K1141" s="33" t="str">
        <f>IF($F1141="old", INDEX('外部インタフェース一覧(計算用)'!$B$5:$C$60, MATCH(summary!$B1141, '外部インタフェース一覧(計算用)'!$C$5:$C$60, 0), 1), $B1141)</f>
        <v>リハビリテーション計画書(医療介護共通部分)</v>
      </c>
      <c r="L1141" s="56">
        <f t="shared" si="125"/>
        <v>151</v>
      </c>
      <c r="M1141" s="33" t="str">
        <f t="shared" si="122"/>
        <v>rehabilitation_time_estimate_notice</v>
      </c>
      <c r="N1141" s="33" t="str">
        <f t="shared" si="123"/>
        <v>リハビリテーションの終了目安_補足</v>
      </c>
      <c r="O1141" s="33" t="str">
        <f t="shared" si="124"/>
        <v>リハビリテーションの終了目安　補足</v>
      </c>
    </row>
    <row r="1142" spans="1:15" hidden="1">
      <c r="A1142" s="56">
        <v>1140</v>
      </c>
      <c r="B1142" s="56" t="s">
        <v>2000</v>
      </c>
      <c r="C1142" s="56">
        <v>152</v>
      </c>
      <c r="D1142" s="33" t="s">
        <v>265</v>
      </c>
      <c r="E1142" s="134" t="s">
        <v>266</v>
      </c>
      <c r="F1142" s="56" t="str">
        <f>VLOOKUP($B1142, '外部インタフェース一覧(計算用)'!$C:$G, 2, FALSE)</f>
        <v>old</v>
      </c>
      <c r="G1142" s="56" t="str">
        <f>VLOOKUP($B1142, '外部インタフェース一覧(計算用)'!$C:$G, 5, FALSE)</f>
        <v>REHABILITATION_PLAN_2024_FORM_0410_2021</v>
      </c>
      <c r="H1142" s="56" t="str">
        <f t="shared" si="119"/>
        <v>REHABILITATION_PLAN_2024_FORM_0410_2021_version_old</v>
      </c>
      <c r="I1142" s="134" t="str">
        <f t="shared" si="120"/>
        <v>バージョン番号</v>
      </c>
      <c r="J1142" s="56" t="str">
        <f t="shared" si="121"/>
        <v>一致</v>
      </c>
      <c r="K1142" s="56" t="str">
        <f>IF($F1142="old", INDEX('外部インタフェース一覧(計算用)'!$B$5:$C$60, MATCH(summary!$B1142, '外部インタフェース一覧(計算用)'!$C$5:$C$60, 0), 1), $B1142)</f>
        <v>リハビリテーション計画書(医療介護共通部分)</v>
      </c>
      <c r="L1142" s="56">
        <f t="shared" si="125"/>
        <v>152</v>
      </c>
      <c r="M1142" s="56" t="str">
        <f t="shared" si="122"/>
        <v>version</v>
      </c>
      <c r="N1142" s="33" t="str">
        <f t="shared" si="123"/>
        <v>バージョン番号</v>
      </c>
      <c r="O1142" s="33" t="str">
        <f t="shared" si="124"/>
        <v>バージョン番号</v>
      </c>
    </row>
    <row r="1143" spans="1:15" hidden="1">
      <c r="A1143" s="56">
        <v>1141</v>
      </c>
      <c r="B1143" s="56" t="s">
        <v>2275</v>
      </c>
      <c r="C1143" s="56">
        <v>1</v>
      </c>
      <c r="D1143" s="33" t="s">
        <v>223</v>
      </c>
      <c r="E1143" s="134" t="s">
        <v>224</v>
      </c>
      <c r="F1143" s="56" t="str">
        <f>VLOOKUP($B1143, '外部インタフェース一覧(計算用)'!$C:$G, 2, FALSE)</f>
        <v>old</v>
      </c>
      <c r="G1143" s="56" t="str">
        <f>VLOOKUP($B1143, '外部インタフェース一覧(計算用)'!$C:$G, 5, FALSE)</f>
        <v>REHABILITATION_PLAN_2024_FORM_0420_2021</v>
      </c>
      <c r="H1143" s="56" t="str">
        <f t="shared" si="119"/>
        <v>REHABILITATION_PLAN_2024_FORM_0420_2021_care_facility_id_old</v>
      </c>
      <c r="I1143" s="134" t="str">
        <f t="shared" si="120"/>
        <v>削除</v>
      </c>
      <c r="J1143" s="56" t="str">
        <f t="shared" si="121"/>
        <v>名称変更</v>
      </c>
      <c r="K1143" s="56" t="str">
        <f>IF($F1143="old", INDEX('外部インタフェース一覧(計算用)'!$B$5:$C$60, MATCH(summary!$B1143, '外部インタフェース一覧(計算用)'!$C$5:$C$60, 0), 1), $B1143)</f>
        <v>リハビリテーション計画書(介護)</v>
      </c>
      <c r="L1143" s="56">
        <f t="shared" si="125"/>
        <v>1</v>
      </c>
      <c r="M1143" s="56" t="str">
        <f t="shared" si="122"/>
        <v>care_facility_id</v>
      </c>
      <c r="N1143" s="33" t="str">
        <f t="shared" si="123"/>
        <v>事業所番号</v>
      </c>
      <c r="O1143" s="33" t="str">
        <f t="shared" si="124"/>
        <v>削除</v>
      </c>
    </row>
    <row r="1144" spans="1:15" hidden="1">
      <c r="A1144" s="56">
        <v>1142</v>
      </c>
      <c r="B1144" s="56" t="s">
        <v>2275</v>
      </c>
      <c r="C1144" s="56">
        <v>2</v>
      </c>
      <c r="D1144" s="33" t="s">
        <v>225</v>
      </c>
      <c r="E1144" s="134" t="s">
        <v>226</v>
      </c>
      <c r="F1144" s="56" t="str">
        <f>VLOOKUP($B1144, '外部インタフェース一覧(計算用)'!$C:$G, 2, FALSE)</f>
        <v>old</v>
      </c>
      <c r="G1144" s="56" t="str">
        <f>VLOOKUP($B1144, '外部インタフェース一覧(計算用)'!$C:$G, 5, FALSE)</f>
        <v>REHABILITATION_PLAN_2024_FORM_0420_2021</v>
      </c>
      <c r="H1144" s="56" t="str">
        <f t="shared" si="119"/>
        <v>REHABILITATION_PLAN_2024_FORM_0420_2021_service_code_old</v>
      </c>
      <c r="I1144" s="134" t="str">
        <f t="shared" si="120"/>
        <v>削除</v>
      </c>
      <c r="J1144" s="56" t="str">
        <f t="shared" si="121"/>
        <v>名称変更</v>
      </c>
      <c r="K1144" s="56" t="str">
        <f>IF($F1144="old", INDEX('外部インタフェース一覧(計算用)'!$B$5:$C$60, MATCH(summary!$B1144, '外部インタフェース一覧(計算用)'!$C$5:$C$60, 0), 1), $B1144)</f>
        <v>リハビリテーション計画書(介護)</v>
      </c>
      <c r="L1144" s="56">
        <f t="shared" si="125"/>
        <v>2</v>
      </c>
      <c r="M1144" s="56" t="str">
        <f t="shared" si="122"/>
        <v>service_code</v>
      </c>
      <c r="N1144" s="33" t="str">
        <f t="shared" si="123"/>
        <v>サービス種類コード</v>
      </c>
      <c r="O1144" s="33" t="str">
        <f t="shared" si="124"/>
        <v>削除</v>
      </c>
    </row>
    <row r="1145" spans="1:15" hidden="1">
      <c r="A1145" s="56">
        <v>1143</v>
      </c>
      <c r="B1145" s="56" t="s">
        <v>2275</v>
      </c>
      <c r="C1145" s="56">
        <v>3</v>
      </c>
      <c r="D1145" s="33" t="s">
        <v>229</v>
      </c>
      <c r="E1145" s="134" t="s">
        <v>230</v>
      </c>
      <c r="F1145" s="56" t="str">
        <f>VLOOKUP($B1145, '外部インタフェース一覧(計算用)'!$C:$G, 2, FALSE)</f>
        <v>old</v>
      </c>
      <c r="G1145" s="56" t="str">
        <f>VLOOKUP($B1145, '外部インタフェース一覧(計算用)'!$C:$G, 5, FALSE)</f>
        <v>REHABILITATION_PLAN_2024_FORM_0420_2021</v>
      </c>
      <c r="H1145" s="56" t="str">
        <f t="shared" si="119"/>
        <v>REHABILITATION_PLAN_2024_FORM_0420_2021_insurer_no_old</v>
      </c>
      <c r="I1145" s="134" t="str">
        <f t="shared" si="120"/>
        <v>削除</v>
      </c>
      <c r="J1145" s="56" t="str">
        <f t="shared" si="121"/>
        <v>名称変更</v>
      </c>
      <c r="K1145" s="56" t="str">
        <f>IF($F1145="old", INDEX('外部インタフェース一覧(計算用)'!$B$5:$C$60, MATCH(summary!$B1145, '外部インタフェース一覧(計算用)'!$C$5:$C$60, 0), 1), $B1145)</f>
        <v>リハビリテーション計画書(介護)</v>
      </c>
      <c r="L1145" s="56">
        <f t="shared" si="125"/>
        <v>3</v>
      </c>
      <c r="M1145" s="56" t="str">
        <f t="shared" si="122"/>
        <v>insurer_no</v>
      </c>
      <c r="N1145" s="33" t="str">
        <f t="shared" si="123"/>
        <v>保険者番号</v>
      </c>
      <c r="O1145" s="33" t="str">
        <f t="shared" si="124"/>
        <v>削除</v>
      </c>
    </row>
    <row r="1146" spans="1:15" hidden="1">
      <c r="A1146" s="56">
        <v>1144</v>
      </c>
      <c r="B1146" s="56" t="s">
        <v>2275</v>
      </c>
      <c r="C1146" s="56">
        <v>4</v>
      </c>
      <c r="D1146" s="33" t="s">
        <v>231</v>
      </c>
      <c r="E1146" s="134" t="s">
        <v>232</v>
      </c>
      <c r="F1146" s="56" t="str">
        <f>VLOOKUP($B1146, '外部インタフェース一覧(計算用)'!$C:$G, 2, FALSE)</f>
        <v>old</v>
      </c>
      <c r="G1146" s="56" t="str">
        <f>VLOOKUP($B1146, '外部インタフェース一覧(計算用)'!$C:$G, 5, FALSE)</f>
        <v>REHABILITATION_PLAN_2024_FORM_0420_2021</v>
      </c>
      <c r="H1146" s="56" t="str">
        <f t="shared" si="119"/>
        <v>REHABILITATION_PLAN_2024_FORM_0420_2021_insured_no_old</v>
      </c>
      <c r="I1146" s="134" t="str">
        <f t="shared" si="120"/>
        <v>削除</v>
      </c>
      <c r="J1146" s="56" t="str">
        <f t="shared" si="121"/>
        <v>名称変更</v>
      </c>
      <c r="K1146" s="56" t="str">
        <f>IF($F1146="old", INDEX('外部インタフェース一覧(計算用)'!$B$5:$C$60, MATCH(summary!$B1146, '外部インタフェース一覧(計算用)'!$C$5:$C$60, 0), 1), $B1146)</f>
        <v>リハビリテーション計画書(介護)</v>
      </c>
      <c r="L1146" s="56">
        <f t="shared" si="125"/>
        <v>4</v>
      </c>
      <c r="M1146" s="56" t="str">
        <f t="shared" si="122"/>
        <v>insured_no</v>
      </c>
      <c r="N1146" s="33" t="str">
        <f t="shared" si="123"/>
        <v>被保険者番号</v>
      </c>
      <c r="O1146" s="33" t="str">
        <f t="shared" si="124"/>
        <v>削除</v>
      </c>
    </row>
    <row r="1147" spans="1:15" ht="37.5" hidden="1">
      <c r="A1147" s="56">
        <v>1145</v>
      </c>
      <c r="B1147" s="56" t="s">
        <v>2275</v>
      </c>
      <c r="C1147" s="56">
        <v>5</v>
      </c>
      <c r="D1147" s="33" t="s">
        <v>227</v>
      </c>
      <c r="E1147" s="134" t="s">
        <v>228</v>
      </c>
      <c r="F1147" s="56" t="str">
        <f>VLOOKUP($B1147, '外部インタフェース一覧(計算用)'!$C:$G, 2, FALSE)</f>
        <v>old</v>
      </c>
      <c r="G1147" s="56" t="str">
        <f>VLOOKUP($B1147, '外部インタフェース一覧(計算用)'!$C:$G, 5, FALSE)</f>
        <v>REHABILITATION_PLAN_2024_FORM_0420_2021</v>
      </c>
      <c r="H1147" s="56" t="str">
        <f t="shared" si="119"/>
        <v>REHABILITATION_PLAN_2024_FORM_0420_2021_external_system_management_number_old</v>
      </c>
      <c r="I1147" s="134" t="str">
        <f t="shared" si="120"/>
        <v>削除</v>
      </c>
      <c r="J1147" s="56" t="str">
        <f t="shared" si="121"/>
        <v>名称変更</v>
      </c>
      <c r="K1147" s="56" t="str">
        <f>IF($F1147="old", INDEX('外部インタフェース一覧(計算用)'!$B$5:$C$60, MATCH(summary!$B1147, '外部インタフェース一覧(計算用)'!$C$5:$C$60, 0), 1), $B1147)</f>
        <v>リハビリテーション計画書(介護)</v>
      </c>
      <c r="L1147" s="56">
        <f t="shared" si="125"/>
        <v>5</v>
      </c>
      <c r="M1147" s="56" t="str">
        <f t="shared" si="122"/>
        <v>external_system_management_number</v>
      </c>
      <c r="N1147" s="33" t="str">
        <f t="shared" si="123"/>
        <v>外部システム管理番号</v>
      </c>
      <c r="O1147" s="33" t="str">
        <f t="shared" si="124"/>
        <v>削除</v>
      </c>
    </row>
    <row r="1148" spans="1:15" hidden="1">
      <c r="A1148" s="56">
        <v>1146</v>
      </c>
      <c r="B1148" s="56" t="s">
        <v>2275</v>
      </c>
      <c r="C1148" s="56">
        <v>6</v>
      </c>
      <c r="D1148" s="33" t="s">
        <v>464</v>
      </c>
      <c r="E1148" s="134" t="s">
        <v>2001</v>
      </c>
      <c r="F1148" s="56" t="str">
        <f>VLOOKUP($B1148, '外部インタフェース一覧(計算用)'!$C:$G, 2, FALSE)</f>
        <v>old</v>
      </c>
      <c r="G1148" s="56" t="str">
        <f>VLOOKUP($B1148, '外部インタフェース一覧(計算用)'!$C:$G, 5, FALSE)</f>
        <v>REHABILITATION_PLAN_2024_FORM_0420_2021</v>
      </c>
      <c r="H1148" s="56" t="str">
        <f t="shared" si="119"/>
        <v>REHABILITATION_PLAN_2024_FORM_0420_2021_create_date_old</v>
      </c>
      <c r="I1148" s="134" t="str">
        <f t="shared" si="120"/>
        <v>削除</v>
      </c>
      <c r="J1148" s="56" t="str">
        <f t="shared" si="121"/>
        <v>名称変更</v>
      </c>
      <c r="K1148" s="56" t="str">
        <f>IF($F1148="old", INDEX('外部インタフェース一覧(計算用)'!$B$5:$C$60, MATCH(summary!$B1148, '外部インタフェース一覧(計算用)'!$C$5:$C$60, 0), 1), $B1148)</f>
        <v>リハビリテーション計画書(介護)</v>
      </c>
      <c r="L1148" s="56">
        <f t="shared" si="125"/>
        <v>6</v>
      </c>
      <c r="M1148" s="56" t="str">
        <f t="shared" si="122"/>
        <v>create_date</v>
      </c>
      <c r="N1148" s="33" t="str">
        <f t="shared" si="123"/>
        <v>計画作成日</v>
      </c>
      <c r="O1148" s="33" t="str">
        <f t="shared" si="124"/>
        <v>削除</v>
      </c>
    </row>
    <row r="1149" spans="1:15" hidden="1">
      <c r="A1149" s="56">
        <v>1147</v>
      </c>
      <c r="B1149" s="56" t="s">
        <v>2275</v>
      </c>
      <c r="C1149" s="56">
        <v>7</v>
      </c>
      <c r="D1149" s="33" t="s">
        <v>2276</v>
      </c>
      <c r="E1149" s="134" t="s">
        <v>2277</v>
      </c>
      <c r="F1149" s="56" t="str">
        <f>VLOOKUP($B1149, '外部インタフェース一覧(計算用)'!$C:$G, 2, FALSE)</f>
        <v>old</v>
      </c>
      <c r="G1149" s="56" t="str">
        <f>VLOOKUP($B1149, '外部インタフェース一覧(計算用)'!$C:$G, 5, FALSE)</f>
        <v>REHABILITATION_PLAN_2024_FORM_0420_2021</v>
      </c>
      <c r="H1149" s="56" t="str">
        <f t="shared" si="119"/>
        <v>REHABILITATION_PLAN_2024_FORM_0420_2021_reviewed_date_month_old</v>
      </c>
      <c r="I1149" s="134" t="str">
        <f t="shared" si="120"/>
        <v>削除</v>
      </c>
      <c r="J1149" s="56" t="str">
        <f t="shared" si="121"/>
        <v>名称変更</v>
      </c>
      <c r="K1149" s="56" t="str">
        <f>IF($F1149="old", INDEX('外部インタフェース一覧(計算用)'!$B$5:$C$60, MATCH(summary!$B1149, '外部インタフェース一覧(計算用)'!$C$5:$C$60, 0), 1), $B1149)</f>
        <v>リハビリテーション計画書(介護)</v>
      </c>
      <c r="L1149" s="56">
        <f t="shared" si="125"/>
        <v>7</v>
      </c>
      <c r="M1149" s="56" t="str">
        <f t="shared" si="122"/>
        <v>reviewed_date_month</v>
      </c>
      <c r="N1149" s="33" t="str">
        <f t="shared" si="123"/>
        <v>見直し予定時期_月</v>
      </c>
      <c r="O1149" s="33" t="str">
        <f t="shared" si="124"/>
        <v>削除</v>
      </c>
    </row>
    <row r="1150" spans="1:15" hidden="1">
      <c r="A1150" s="56">
        <v>1148</v>
      </c>
      <c r="B1150" s="56" t="s">
        <v>2275</v>
      </c>
      <c r="C1150" s="56">
        <v>8</v>
      </c>
      <c r="D1150" s="33" t="s">
        <v>2278</v>
      </c>
      <c r="E1150" s="134" t="s">
        <v>2279</v>
      </c>
      <c r="F1150" s="56" t="str">
        <f>VLOOKUP($B1150, '外部インタフェース一覧(計算用)'!$C:$G, 2, FALSE)</f>
        <v>old</v>
      </c>
      <c r="G1150" s="56" t="str">
        <f>VLOOKUP($B1150, '外部インタフェース一覧(計算用)'!$C:$G, 5, FALSE)</f>
        <v>REHABILITATION_PLAN_2024_FORM_0420_2021</v>
      </c>
      <c r="H1150" s="56" t="str">
        <f t="shared" si="119"/>
        <v>REHABILITATION_PLAN_2024_FORM_0420_2021_reviewed_date_day_old</v>
      </c>
      <c r="I1150" s="134" t="str">
        <f t="shared" si="120"/>
        <v>削除</v>
      </c>
      <c r="J1150" s="56" t="str">
        <f t="shared" si="121"/>
        <v>名称変更</v>
      </c>
      <c r="K1150" s="56" t="str">
        <f>IF($F1150="old", INDEX('外部インタフェース一覧(計算用)'!$B$5:$C$60, MATCH(summary!$B1150, '外部インタフェース一覧(計算用)'!$C$5:$C$60, 0), 1), $B1150)</f>
        <v>リハビリテーション計画書(介護)</v>
      </c>
      <c r="L1150" s="56">
        <f t="shared" si="125"/>
        <v>8</v>
      </c>
      <c r="M1150" s="56" t="str">
        <f t="shared" si="122"/>
        <v>reviewed_date_day</v>
      </c>
      <c r="N1150" s="33" t="str">
        <f t="shared" si="123"/>
        <v>見直し予定時期_頃</v>
      </c>
      <c r="O1150" s="33" t="str">
        <f t="shared" si="124"/>
        <v>削除</v>
      </c>
    </row>
    <row r="1151" spans="1:15" hidden="1">
      <c r="A1151" s="56">
        <v>1149</v>
      </c>
      <c r="B1151" s="56" t="s">
        <v>2275</v>
      </c>
      <c r="C1151" s="56">
        <v>9</v>
      </c>
      <c r="D1151" s="33" t="s">
        <v>2280</v>
      </c>
      <c r="E1151" s="134" t="s">
        <v>2281</v>
      </c>
      <c r="F1151" s="56" t="str">
        <f>VLOOKUP($B1151, '外部インタフェース一覧(計算用)'!$C:$G, 2, FALSE)</f>
        <v>old</v>
      </c>
      <c r="G1151" s="56" t="str">
        <f>VLOOKUP($B1151, '外部インタフェース一覧(計算用)'!$C:$G, 5, FALSE)</f>
        <v>REHABILITATION_PLAN_2024_FORM_0420_2021</v>
      </c>
      <c r="H1151" s="56" t="str">
        <f t="shared" si="119"/>
        <v>REHABILITATION_PLAN_2024_FORM_0420_2021_family_flag_old</v>
      </c>
      <c r="I1151" s="134" t="str">
        <f t="shared" si="120"/>
        <v>削除</v>
      </c>
      <c r="J1151" s="56" t="str">
        <f t="shared" si="121"/>
        <v>名称変更</v>
      </c>
      <c r="K1151" s="56" t="str">
        <f>IF($F1151="old", INDEX('外部インタフェース一覧(計算用)'!$B$5:$C$60, MATCH(summary!$B1151, '外部インタフェース一覧(計算用)'!$C$5:$C$60, 0), 1), $B1151)</f>
        <v>リハビリテーション計画書(介護)</v>
      </c>
      <c r="L1151" s="56">
        <f t="shared" si="125"/>
        <v>9</v>
      </c>
      <c r="M1151" s="56" t="str">
        <f t="shared" si="122"/>
        <v>family_flag</v>
      </c>
      <c r="N1151" s="33" t="str">
        <f t="shared" si="123"/>
        <v>環境因子　家族　家族_課題</v>
      </c>
      <c r="O1151" s="33" t="str">
        <f t="shared" si="124"/>
        <v>削除</v>
      </c>
    </row>
    <row r="1152" spans="1:15" hidden="1">
      <c r="A1152" s="56">
        <v>1150</v>
      </c>
      <c r="B1152" s="56" t="s">
        <v>2275</v>
      </c>
      <c r="C1152" s="56">
        <v>10</v>
      </c>
      <c r="D1152" s="33" t="s">
        <v>2282</v>
      </c>
      <c r="E1152" s="134" t="s">
        <v>2283</v>
      </c>
      <c r="F1152" s="56" t="str">
        <f>VLOOKUP($B1152, '外部インタフェース一覧(計算用)'!$C:$G, 2, FALSE)</f>
        <v>old</v>
      </c>
      <c r="G1152" s="56" t="str">
        <f>VLOOKUP($B1152, '外部インタフェース一覧(計算用)'!$C:$G, 5, FALSE)</f>
        <v>REHABILITATION_PLAN_2024_FORM_0420_2021</v>
      </c>
      <c r="H1152" s="56" t="str">
        <f t="shared" si="119"/>
        <v>REHABILITATION_PLAN_2024_FORM_0420_2021_family_status_old</v>
      </c>
      <c r="I1152" s="134" t="str">
        <f t="shared" si="120"/>
        <v>削除</v>
      </c>
      <c r="J1152" s="56" t="str">
        <f t="shared" si="121"/>
        <v>名称変更</v>
      </c>
      <c r="K1152" s="56" t="str">
        <f>IF($F1152="old", INDEX('外部インタフェース一覧(計算用)'!$B$5:$C$60, MATCH(summary!$B1152, '外部インタフェース一覧(計算用)'!$C$5:$C$60, 0), 1), $B1152)</f>
        <v>リハビリテーション計画書(介護)</v>
      </c>
      <c r="L1152" s="56">
        <f t="shared" si="125"/>
        <v>10</v>
      </c>
      <c r="M1152" s="56" t="str">
        <f t="shared" si="122"/>
        <v>family_status</v>
      </c>
      <c r="N1152" s="33" t="str">
        <f t="shared" si="123"/>
        <v>環境因子　家族　家族_現在の状況</v>
      </c>
      <c r="O1152" s="33" t="str">
        <f t="shared" si="124"/>
        <v>削除</v>
      </c>
    </row>
    <row r="1153" spans="1:15" hidden="1">
      <c r="A1153" s="56">
        <v>1151</v>
      </c>
      <c r="B1153" s="56" t="s">
        <v>2275</v>
      </c>
      <c r="C1153" s="56">
        <v>11</v>
      </c>
      <c r="D1153" s="33" t="s">
        <v>2284</v>
      </c>
      <c r="E1153" s="134" t="s">
        <v>2285</v>
      </c>
      <c r="F1153" s="56" t="str">
        <f>VLOOKUP($B1153, '外部インタフェース一覧(計算用)'!$C:$G, 2, FALSE)</f>
        <v>old</v>
      </c>
      <c r="G1153" s="56" t="str">
        <f>VLOOKUP($B1153, '外部インタフェース一覧(計算用)'!$C:$G, 5, FALSE)</f>
        <v>REHABILITATION_PLAN_2024_FORM_0420_2021</v>
      </c>
      <c r="H1153" s="56" t="str">
        <f t="shared" si="119"/>
        <v>REHABILITATION_PLAN_2024_FORM_0420_2021_living_with_old</v>
      </c>
      <c r="I1153" s="134" t="str">
        <f t="shared" si="120"/>
        <v>削除</v>
      </c>
      <c r="J1153" s="56" t="str">
        <f t="shared" si="121"/>
        <v>名称変更</v>
      </c>
      <c r="K1153" s="56" t="str">
        <f>IF($F1153="old", INDEX('外部インタフェース一覧(計算用)'!$B$5:$C$60, MATCH(summary!$B1153, '外部インタフェース一覧(計算用)'!$C$5:$C$60, 0), 1), $B1153)</f>
        <v>リハビリテーション計画書(介護)</v>
      </c>
      <c r="L1153" s="56">
        <f t="shared" si="125"/>
        <v>11</v>
      </c>
      <c r="M1153" s="56" t="str">
        <f t="shared" si="122"/>
        <v>living_with</v>
      </c>
      <c r="N1153" s="33" t="str">
        <f t="shared" si="123"/>
        <v>環境因子　家族　同居家族</v>
      </c>
      <c r="O1153" s="33" t="str">
        <f t="shared" si="124"/>
        <v>削除</v>
      </c>
    </row>
    <row r="1154" spans="1:15" ht="37.5" hidden="1">
      <c r="A1154" s="56">
        <v>1152</v>
      </c>
      <c r="B1154" s="56" t="s">
        <v>2275</v>
      </c>
      <c r="C1154" s="56">
        <v>12</v>
      </c>
      <c r="D1154" s="33" t="s">
        <v>2286</v>
      </c>
      <c r="E1154" s="134" t="s">
        <v>2287</v>
      </c>
      <c r="F1154" s="56" t="str">
        <f>VLOOKUP($B1154, '外部インタフェース一覧(計算用)'!$C:$G, 2, FALSE)</f>
        <v>old</v>
      </c>
      <c r="G1154" s="56" t="str">
        <f>VLOOKUP($B1154, '外部インタフェース一覧(計算用)'!$C:$G, 5, FALSE)</f>
        <v>REHABILITATION_PLAN_2024_FORM_0420_2021</v>
      </c>
      <c r="H1154" s="56" t="str">
        <f t="shared" si="119"/>
        <v>REHABILITATION_PLAN_2024_FORM_0420_2021_welfare_equipment_flag_old</v>
      </c>
      <c r="I1154" s="134" t="str">
        <f t="shared" si="120"/>
        <v>削除</v>
      </c>
      <c r="J1154" s="56" t="str">
        <f t="shared" si="121"/>
        <v>名称変更</v>
      </c>
      <c r="K1154" s="56" t="str">
        <f>IF($F1154="old", INDEX('外部インタフェース一覧(計算用)'!$B$5:$C$60, MATCH(summary!$B1154, '外部インタフェース一覧(計算用)'!$C$5:$C$60, 0), 1), $B1154)</f>
        <v>リハビリテーション計画書(介護)</v>
      </c>
      <c r="L1154" s="56">
        <f t="shared" si="125"/>
        <v>12</v>
      </c>
      <c r="M1154" s="56" t="str">
        <f t="shared" si="122"/>
        <v>welfare_equipment_flag</v>
      </c>
      <c r="N1154" s="33" t="str">
        <f t="shared" si="123"/>
        <v>環境因子　福祉用具等　福祉用具等_課題</v>
      </c>
      <c r="O1154" s="33" t="str">
        <f t="shared" si="124"/>
        <v>削除</v>
      </c>
    </row>
    <row r="1155" spans="1:15" hidden="1">
      <c r="A1155" s="56">
        <v>1153</v>
      </c>
      <c r="B1155" s="56" t="s">
        <v>2275</v>
      </c>
      <c r="C1155" s="56">
        <v>13</v>
      </c>
      <c r="D1155" s="33" t="s">
        <v>2288</v>
      </c>
      <c r="E1155" s="134" t="s">
        <v>2289</v>
      </c>
      <c r="F1155" s="56" t="str">
        <f>VLOOKUP($B1155, '外部インタフェース一覧(計算用)'!$C:$G, 2, FALSE)</f>
        <v>old</v>
      </c>
      <c r="G1155" s="56" t="str">
        <f>VLOOKUP($B1155, '外部インタフェース一覧(計算用)'!$C:$G, 5, FALSE)</f>
        <v>REHABILITATION_PLAN_2024_FORM_0420_2021</v>
      </c>
      <c r="H1155" s="56" t="str">
        <f t="shared" ref="H1155:H1218" si="126">G1155&amp;"_"&amp;D1155&amp;"_"&amp;F1155</f>
        <v>REHABILITATION_PLAN_2024_FORM_0420_2021_stick_status_old</v>
      </c>
      <c r="I1155" s="134" t="str">
        <f t="shared" ref="I1155:I1218" si="127">IFERROR(INDEX($E:$H, MATCH(LEFT($H1155, LEN($H1155)-4)&amp;"_new", $H:$H, 0), 1), IF(F1155="old", "削除", "追加"))</f>
        <v>削除</v>
      </c>
      <c r="J1155" s="56" t="str">
        <f t="shared" ref="J1155:J1218" si="128">IF(E1155=I1155, "一致", "名称変更")</f>
        <v>名称変更</v>
      </c>
      <c r="K1155" s="56" t="str">
        <f>IF($F1155="old", INDEX('外部インタフェース一覧(計算用)'!$B$5:$C$60, MATCH(summary!$B1155, '外部インタフェース一覧(計算用)'!$C$5:$C$60, 0), 1), $B1155)</f>
        <v>リハビリテーション計画書(介護)</v>
      </c>
      <c r="L1155" s="56">
        <f t="shared" si="125"/>
        <v>13</v>
      </c>
      <c r="M1155" s="56" t="str">
        <f t="shared" ref="M1155:M1218" si="129">$D1155</f>
        <v>stick_status</v>
      </c>
      <c r="N1155" s="33" t="str">
        <f t="shared" ref="N1155:N1218" si="130">IF($F1155="old", $E1155, $I1155)</f>
        <v>環境因子　福祉用具等　杖</v>
      </c>
      <c r="O1155" s="33" t="str">
        <f t="shared" ref="O1155:O1218" si="131">IF($F1155="old", $I1155, $E1155)</f>
        <v>削除</v>
      </c>
    </row>
    <row r="1156" spans="1:15" hidden="1">
      <c r="A1156" s="56">
        <v>1154</v>
      </c>
      <c r="B1156" s="56" t="s">
        <v>2275</v>
      </c>
      <c r="C1156" s="56">
        <v>14</v>
      </c>
      <c r="D1156" s="33" t="s">
        <v>2290</v>
      </c>
      <c r="E1156" s="134" t="s">
        <v>2291</v>
      </c>
      <c r="F1156" s="56" t="str">
        <f>VLOOKUP($B1156, '外部インタフェース一覧(計算用)'!$C:$G, 2, FALSE)</f>
        <v>old</v>
      </c>
      <c r="G1156" s="56" t="str">
        <f>VLOOKUP($B1156, '外部インタフェース一覧(計算用)'!$C:$G, 5, FALSE)</f>
        <v>REHABILITATION_PLAN_2024_FORM_0420_2021</v>
      </c>
      <c r="H1156" s="56" t="str">
        <f t="shared" si="126"/>
        <v>REHABILITATION_PLAN_2024_FORM_0420_2021_hardness_status_old</v>
      </c>
      <c r="I1156" s="134" t="str">
        <f t="shared" si="127"/>
        <v>削除</v>
      </c>
      <c r="J1156" s="56" t="str">
        <f t="shared" si="128"/>
        <v>名称変更</v>
      </c>
      <c r="K1156" s="56" t="str">
        <f>IF($F1156="old", INDEX('外部インタフェース一覧(計算用)'!$B$5:$C$60, MATCH(summary!$B1156, '外部インタフェース一覧(計算用)'!$C$5:$C$60, 0), 1), $B1156)</f>
        <v>リハビリテーション計画書(介護)</v>
      </c>
      <c r="L1156" s="56">
        <f t="shared" ref="L1156:L1219" si="132">C1156</f>
        <v>14</v>
      </c>
      <c r="M1156" s="56" t="str">
        <f t="shared" si="129"/>
        <v>hardness_status</v>
      </c>
      <c r="N1156" s="33" t="str">
        <f t="shared" si="130"/>
        <v>環境因子　福祉用具等　装具</v>
      </c>
      <c r="O1156" s="33" t="str">
        <f t="shared" si="131"/>
        <v>削除</v>
      </c>
    </row>
    <row r="1157" spans="1:15" hidden="1">
      <c r="A1157" s="56">
        <v>1155</v>
      </c>
      <c r="B1157" s="56" t="s">
        <v>2275</v>
      </c>
      <c r="C1157" s="56">
        <v>15</v>
      </c>
      <c r="D1157" s="33" t="s">
        <v>2292</v>
      </c>
      <c r="E1157" s="134" t="s">
        <v>2293</v>
      </c>
      <c r="F1157" s="56" t="str">
        <f>VLOOKUP($B1157, '外部インタフェース一覧(計算用)'!$C:$G, 2, FALSE)</f>
        <v>old</v>
      </c>
      <c r="G1157" s="56" t="str">
        <f>VLOOKUP($B1157, '外部インタフェース一覧(計算用)'!$C:$G, 5, FALSE)</f>
        <v>REHABILITATION_PLAN_2024_FORM_0420_2021</v>
      </c>
      <c r="H1157" s="56" t="str">
        <f t="shared" si="126"/>
        <v>REHABILITATION_PLAN_2024_FORM_0420_2021_walker_status_old</v>
      </c>
      <c r="I1157" s="134" t="str">
        <f t="shared" si="127"/>
        <v>削除</v>
      </c>
      <c r="J1157" s="56" t="str">
        <f t="shared" si="128"/>
        <v>名称変更</v>
      </c>
      <c r="K1157" s="56" t="str">
        <f>IF($F1157="old", INDEX('外部インタフェース一覧(計算用)'!$B$5:$C$60, MATCH(summary!$B1157, '外部インタフェース一覧(計算用)'!$C$5:$C$60, 0), 1), $B1157)</f>
        <v>リハビリテーション計画書(介護)</v>
      </c>
      <c r="L1157" s="56">
        <f t="shared" si="132"/>
        <v>15</v>
      </c>
      <c r="M1157" s="56" t="str">
        <f t="shared" si="129"/>
        <v>walker_status</v>
      </c>
      <c r="N1157" s="33" t="str">
        <f t="shared" si="130"/>
        <v>環境因子　福祉用具等　歩行器</v>
      </c>
      <c r="O1157" s="33" t="str">
        <f t="shared" si="131"/>
        <v>削除</v>
      </c>
    </row>
    <row r="1158" spans="1:15" hidden="1">
      <c r="A1158" s="56">
        <v>1156</v>
      </c>
      <c r="B1158" s="56" t="s">
        <v>2275</v>
      </c>
      <c r="C1158" s="56">
        <v>16</v>
      </c>
      <c r="D1158" s="33" t="s">
        <v>2294</v>
      </c>
      <c r="E1158" s="134" t="s">
        <v>2295</v>
      </c>
      <c r="F1158" s="56" t="str">
        <f>VLOOKUP($B1158, '外部インタフェース一覧(計算用)'!$C:$G, 2, FALSE)</f>
        <v>old</v>
      </c>
      <c r="G1158" s="56" t="str">
        <f>VLOOKUP($B1158, '外部インタフェース一覧(計算用)'!$C:$G, 5, FALSE)</f>
        <v>REHABILITATION_PLAN_2024_FORM_0420_2021</v>
      </c>
      <c r="H1158" s="56" t="str">
        <f t="shared" si="126"/>
        <v>REHABILITATION_PLAN_2024_FORM_0420_2021_wheelchair_status_old</v>
      </c>
      <c r="I1158" s="134" t="str">
        <f t="shared" si="127"/>
        <v>削除</v>
      </c>
      <c r="J1158" s="56" t="str">
        <f t="shared" si="128"/>
        <v>名称変更</v>
      </c>
      <c r="K1158" s="56" t="str">
        <f>IF($F1158="old", INDEX('外部インタフェース一覧(計算用)'!$B$5:$C$60, MATCH(summary!$B1158, '外部インタフェース一覧(計算用)'!$C$5:$C$60, 0), 1), $B1158)</f>
        <v>リハビリテーション計画書(介護)</v>
      </c>
      <c r="L1158" s="56">
        <f t="shared" si="132"/>
        <v>16</v>
      </c>
      <c r="M1158" s="56" t="str">
        <f t="shared" si="129"/>
        <v>wheelchair_status</v>
      </c>
      <c r="N1158" s="33" t="str">
        <f t="shared" si="130"/>
        <v>環境因子　福祉用具等　車いす</v>
      </c>
      <c r="O1158" s="33" t="str">
        <f t="shared" si="131"/>
        <v>削除</v>
      </c>
    </row>
    <row r="1159" spans="1:15" hidden="1">
      <c r="A1159" s="56">
        <v>1157</v>
      </c>
      <c r="B1159" s="56" t="s">
        <v>2275</v>
      </c>
      <c r="C1159" s="56">
        <v>17</v>
      </c>
      <c r="D1159" s="33" t="s">
        <v>2296</v>
      </c>
      <c r="E1159" s="134" t="s">
        <v>2297</v>
      </c>
      <c r="F1159" s="56" t="str">
        <f>VLOOKUP($B1159, '外部インタフェース一覧(計算用)'!$C:$G, 2, FALSE)</f>
        <v>old</v>
      </c>
      <c r="G1159" s="56" t="str">
        <f>VLOOKUP($B1159, '外部インタフェース一覧(計算用)'!$C:$G, 5, FALSE)</f>
        <v>REHABILITATION_PLAN_2024_FORM_0420_2021</v>
      </c>
      <c r="H1159" s="56" t="str">
        <f t="shared" si="126"/>
        <v>REHABILITATION_PLAN_2024_FORM_0420_2021_handrail_status_old</v>
      </c>
      <c r="I1159" s="134" t="str">
        <f t="shared" si="127"/>
        <v>削除</v>
      </c>
      <c r="J1159" s="56" t="str">
        <f t="shared" si="128"/>
        <v>名称変更</v>
      </c>
      <c r="K1159" s="56" t="str">
        <f>IF($F1159="old", INDEX('外部インタフェース一覧(計算用)'!$B$5:$C$60, MATCH(summary!$B1159, '外部インタフェース一覧(計算用)'!$C$5:$C$60, 0), 1), $B1159)</f>
        <v>リハビリテーション計画書(介護)</v>
      </c>
      <c r="L1159" s="56">
        <f t="shared" si="132"/>
        <v>17</v>
      </c>
      <c r="M1159" s="56" t="str">
        <f t="shared" si="129"/>
        <v>handrail_status</v>
      </c>
      <c r="N1159" s="33" t="str">
        <f t="shared" si="130"/>
        <v>環境因子　福祉用具等　手すり</v>
      </c>
      <c r="O1159" s="33" t="str">
        <f t="shared" si="131"/>
        <v>削除</v>
      </c>
    </row>
    <row r="1160" spans="1:15" hidden="1">
      <c r="A1160" s="56">
        <v>1158</v>
      </c>
      <c r="B1160" s="56" t="s">
        <v>2275</v>
      </c>
      <c r="C1160" s="56">
        <v>18</v>
      </c>
      <c r="D1160" s="33" t="s">
        <v>2298</v>
      </c>
      <c r="E1160" s="134" t="s">
        <v>2299</v>
      </c>
      <c r="F1160" s="56" t="str">
        <f>VLOOKUP($B1160, '外部インタフェース一覧(計算用)'!$C:$G, 2, FALSE)</f>
        <v>old</v>
      </c>
      <c r="G1160" s="56" t="str">
        <f>VLOOKUP($B1160, '外部インタフェース一覧(計算用)'!$C:$G, 5, FALSE)</f>
        <v>REHABILITATION_PLAN_2024_FORM_0420_2021</v>
      </c>
      <c r="H1160" s="56" t="str">
        <f t="shared" si="126"/>
        <v>REHABILITATION_PLAN_2024_FORM_0420_2021_bed_status_old</v>
      </c>
      <c r="I1160" s="134" t="str">
        <f t="shared" si="127"/>
        <v>削除</v>
      </c>
      <c r="J1160" s="56" t="str">
        <f t="shared" si="128"/>
        <v>名称変更</v>
      </c>
      <c r="K1160" s="56" t="str">
        <f>IF($F1160="old", INDEX('外部インタフェース一覧(計算用)'!$B$5:$C$60, MATCH(summary!$B1160, '外部インタフェース一覧(計算用)'!$C$5:$C$60, 0), 1), $B1160)</f>
        <v>リハビリテーション計画書(介護)</v>
      </c>
      <c r="L1160" s="56">
        <f t="shared" si="132"/>
        <v>18</v>
      </c>
      <c r="M1160" s="56" t="str">
        <f t="shared" si="129"/>
        <v>bed_status</v>
      </c>
      <c r="N1160" s="33" t="str">
        <f t="shared" si="130"/>
        <v>環境因子　福祉用具等　ベッド　</v>
      </c>
      <c r="O1160" s="33" t="str">
        <f t="shared" si="131"/>
        <v>削除</v>
      </c>
    </row>
    <row r="1161" spans="1:15" ht="37.5" hidden="1">
      <c r="A1161" s="56">
        <v>1159</v>
      </c>
      <c r="B1161" s="56" t="s">
        <v>2275</v>
      </c>
      <c r="C1161" s="56">
        <v>19</v>
      </c>
      <c r="D1161" s="33" t="s">
        <v>2300</v>
      </c>
      <c r="E1161" s="134" t="s">
        <v>2301</v>
      </c>
      <c r="F1161" s="56" t="str">
        <f>VLOOKUP($B1161, '外部インタフェース一覧(計算用)'!$C:$G, 2, FALSE)</f>
        <v>old</v>
      </c>
      <c r="G1161" s="56" t="str">
        <f>VLOOKUP($B1161, '外部インタフェース一覧(計算用)'!$C:$G, 5, FALSE)</f>
        <v>REHABILITATION_PLAN_2024_FORM_0420_2021</v>
      </c>
      <c r="H1161" s="56" t="str">
        <f t="shared" si="126"/>
        <v>REHABILITATION_PLAN_2024_FORM_0420_2021_portable_toilet_status_old</v>
      </c>
      <c r="I1161" s="134" t="str">
        <f t="shared" si="127"/>
        <v>削除</v>
      </c>
      <c r="J1161" s="56" t="str">
        <f t="shared" si="128"/>
        <v>名称変更</v>
      </c>
      <c r="K1161" s="56" t="str">
        <f>IF($F1161="old", INDEX('外部インタフェース一覧(計算用)'!$B$5:$C$60, MATCH(summary!$B1161, '外部インタフェース一覧(計算用)'!$C$5:$C$60, 0), 1), $B1161)</f>
        <v>リハビリテーション計画書(介護)</v>
      </c>
      <c r="L1161" s="56">
        <f t="shared" si="132"/>
        <v>19</v>
      </c>
      <c r="M1161" s="56" t="str">
        <f t="shared" si="129"/>
        <v>portable_toilet_status</v>
      </c>
      <c r="N1161" s="33" t="str">
        <f t="shared" si="130"/>
        <v>環境因子　福祉用具等　ポータブルトイレ</v>
      </c>
      <c r="O1161" s="33" t="str">
        <f t="shared" si="131"/>
        <v>削除</v>
      </c>
    </row>
    <row r="1162" spans="1:15" ht="37.5" hidden="1">
      <c r="A1162" s="56">
        <v>1160</v>
      </c>
      <c r="B1162" s="56" t="s">
        <v>2275</v>
      </c>
      <c r="C1162" s="56">
        <v>20</v>
      </c>
      <c r="D1162" s="33" t="s">
        <v>2302</v>
      </c>
      <c r="E1162" s="134" t="s">
        <v>2303</v>
      </c>
      <c r="F1162" s="56" t="str">
        <f>VLOOKUP($B1162, '外部インタフェース一覧(計算用)'!$C:$G, 2, FALSE)</f>
        <v>old</v>
      </c>
      <c r="G1162" s="56" t="str">
        <f>VLOOKUP($B1162, '外部インタフェース一覧(計算用)'!$C:$G, 5, FALSE)</f>
        <v>REHABILITATION_PLAN_2024_FORM_0420_2021</v>
      </c>
      <c r="H1162" s="56" t="str">
        <f t="shared" si="126"/>
        <v>REHABILITATION_PLAN_2024_FORM_0420_2021_welfare_equipment_other_old</v>
      </c>
      <c r="I1162" s="134" t="str">
        <f t="shared" si="127"/>
        <v>削除</v>
      </c>
      <c r="J1162" s="56" t="str">
        <f t="shared" si="128"/>
        <v>名称変更</v>
      </c>
      <c r="K1162" s="56" t="str">
        <f>IF($F1162="old", INDEX('外部インタフェース一覧(計算用)'!$B$5:$C$60, MATCH(summary!$B1162, '外部インタフェース一覧(計算用)'!$C$5:$C$60, 0), 1), $B1162)</f>
        <v>リハビリテーション計画書(介護)</v>
      </c>
      <c r="L1162" s="56">
        <f t="shared" si="132"/>
        <v>20</v>
      </c>
      <c r="M1162" s="56" t="str">
        <f t="shared" si="129"/>
        <v>welfare_equipment_other</v>
      </c>
      <c r="N1162" s="33" t="str">
        <f t="shared" si="130"/>
        <v>環境因子　福祉用具等　福祉用具等_その他</v>
      </c>
      <c r="O1162" s="33" t="str">
        <f t="shared" si="131"/>
        <v>削除</v>
      </c>
    </row>
    <row r="1163" spans="1:15" ht="37.5" hidden="1">
      <c r="A1163" s="56">
        <v>1161</v>
      </c>
      <c r="B1163" s="56" t="s">
        <v>2275</v>
      </c>
      <c r="C1163" s="56">
        <v>21</v>
      </c>
      <c r="D1163" s="33" t="s">
        <v>2304</v>
      </c>
      <c r="E1163" s="134" t="s">
        <v>2305</v>
      </c>
      <c r="F1163" s="56" t="str">
        <f>VLOOKUP($B1163, '外部インタフェース一覧(計算用)'!$C:$G, 2, FALSE)</f>
        <v>old</v>
      </c>
      <c r="G1163" s="56" t="str">
        <f>VLOOKUP($B1163, '外部インタフェース一覧(計算用)'!$C:$G, 5, FALSE)</f>
        <v>REHABILITATION_PLAN_2024_FORM_0420_2021</v>
      </c>
      <c r="H1163" s="56" t="str">
        <f t="shared" si="126"/>
        <v>REHABILITATION_PLAN_2024_FORM_0420_2021_welfare_equipment_other_content_old</v>
      </c>
      <c r="I1163" s="134" t="str">
        <f t="shared" si="127"/>
        <v>削除</v>
      </c>
      <c r="J1163" s="56" t="str">
        <f t="shared" si="128"/>
        <v>名称変更</v>
      </c>
      <c r="K1163" s="56" t="str">
        <f>IF($F1163="old", INDEX('外部インタフェース一覧(計算用)'!$B$5:$C$60, MATCH(summary!$B1163, '外部インタフェース一覧(計算用)'!$C$5:$C$60, 0), 1), $B1163)</f>
        <v>リハビリテーション計画書(介護)</v>
      </c>
      <c r="L1163" s="56">
        <f t="shared" si="132"/>
        <v>21</v>
      </c>
      <c r="M1163" s="56" t="str">
        <f t="shared" si="129"/>
        <v>welfare_equipment_other_content</v>
      </c>
      <c r="N1163" s="33" t="str">
        <f t="shared" si="130"/>
        <v>環境因子　福祉用具等　福祉用具等_その他詳細</v>
      </c>
      <c r="O1163" s="33" t="str">
        <f t="shared" si="131"/>
        <v>削除</v>
      </c>
    </row>
    <row r="1164" spans="1:15" ht="37.5" hidden="1">
      <c r="A1164" s="56">
        <v>1162</v>
      </c>
      <c r="B1164" s="56" t="s">
        <v>2275</v>
      </c>
      <c r="C1164" s="56">
        <v>22</v>
      </c>
      <c r="D1164" s="33" t="s">
        <v>2306</v>
      </c>
      <c r="E1164" s="134" t="s">
        <v>2307</v>
      </c>
      <c r="F1164" s="56" t="str">
        <f>VLOOKUP($B1164, '外部インタフェース一覧(計算用)'!$C:$G, 2, FALSE)</f>
        <v>old</v>
      </c>
      <c r="G1164" s="56" t="str">
        <f>VLOOKUP($B1164, '外部インタフェース一覧(計算用)'!$C:$G, 5, FALSE)</f>
        <v>REHABILITATION_PLAN_2024_FORM_0420_2021</v>
      </c>
      <c r="H1164" s="56" t="str">
        <f t="shared" si="126"/>
        <v>REHABILITATION_PLAN_2024_FORM_0420_2021_welfare_equipment_adjust_status_old</v>
      </c>
      <c r="I1164" s="134" t="str">
        <f t="shared" si="127"/>
        <v>削除</v>
      </c>
      <c r="J1164" s="56" t="str">
        <f t="shared" si="128"/>
        <v>名称変更</v>
      </c>
      <c r="K1164" s="56" t="str">
        <f>IF($F1164="old", INDEX('外部インタフェース一覧(計算用)'!$B$5:$C$60, MATCH(summary!$B1164, '外部インタフェース一覧(計算用)'!$C$5:$C$60, 0), 1), $B1164)</f>
        <v>リハビリテーション計画書(介護)</v>
      </c>
      <c r="L1164" s="56">
        <f t="shared" si="132"/>
        <v>22</v>
      </c>
      <c r="M1164" s="56" t="str">
        <f t="shared" si="129"/>
        <v>welfare_equipment_adjust_status</v>
      </c>
      <c r="N1164" s="33" t="str">
        <f t="shared" si="130"/>
        <v>環境因子　福祉用具等　福祉用具等_調整_現在の状況</v>
      </c>
      <c r="O1164" s="33" t="str">
        <f t="shared" si="131"/>
        <v>削除</v>
      </c>
    </row>
    <row r="1165" spans="1:15" ht="37.5" hidden="1">
      <c r="A1165" s="56">
        <v>1163</v>
      </c>
      <c r="B1165" s="56" t="s">
        <v>2275</v>
      </c>
      <c r="C1165" s="56">
        <v>23</v>
      </c>
      <c r="D1165" s="33" t="s">
        <v>2308</v>
      </c>
      <c r="E1165" s="134" t="s">
        <v>2309</v>
      </c>
      <c r="F1165" s="56" t="str">
        <f>VLOOKUP($B1165, '外部インタフェース一覧(計算用)'!$C:$G, 2, FALSE)</f>
        <v>old</v>
      </c>
      <c r="G1165" s="56" t="str">
        <f>VLOOKUP($B1165, '外部インタフェース一覧(計算用)'!$C:$G, 5, FALSE)</f>
        <v>REHABILITATION_PLAN_2024_FORM_0420_2021</v>
      </c>
      <c r="H1165" s="56" t="str">
        <f t="shared" si="126"/>
        <v>REHABILITATION_PLAN_2024_FORM_0420_2021_living_environment_flag_old</v>
      </c>
      <c r="I1165" s="134" t="str">
        <f t="shared" si="127"/>
        <v>削除</v>
      </c>
      <c r="J1165" s="56" t="str">
        <f t="shared" si="128"/>
        <v>名称変更</v>
      </c>
      <c r="K1165" s="56" t="str">
        <f>IF($F1165="old", INDEX('外部インタフェース一覧(計算用)'!$B$5:$C$60, MATCH(summary!$B1165, '外部インタフェース一覧(計算用)'!$C$5:$C$60, 0), 1), $B1165)</f>
        <v>リハビリテーション計画書(介護)</v>
      </c>
      <c r="L1165" s="56">
        <f t="shared" si="132"/>
        <v>23</v>
      </c>
      <c r="M1165" s="56" t="str">
        <f t="shared" si="129"/>
        <v>living_environment_flag</v>
      </c>
      <c r="N1165" s="33" t="str">
        <f t="shared" si="130"/>
        <v>環境因子　住環境　住環境_課題</v>
      </c>
      <c r="O1165" s="33" t="str">
        <f t="shared" si="131"/>
        <v>削除</v>
      </c>
    </row>
    <row r="1166" spans="1:15" hidden="1">
      <c r="A1166" s="56">
        <v>1164</v>
      </c>
      <c r="B1166" s="56" t="s">
        <v>2275</v>
      </c>
      <c r="C1166" s="56">
        <v>24</v>
      </c>
      <c r="D1166" s="33" t="s">
        <v>2310</v>
      </c>
      <c r="E1166" s="134" t="s">
        <v>2311</v>
      </c>
      <c r="F1166" s="56" t="str">
        <f>VLOOKUP($B1166, '外部インタフェース一覧(計算用)'!$C:$G, 2, FALSE)</f>
        <v>old</v>
      </c>
      <c r="G1166" s="56" t="str">
        <f>VLOOKUP($B1166, '外部インタフェース一覧(計算用)'!$C:$G, 5, FALSE)</f>
        <v>REHABILITATION_PLAN_2024_FORM_0420_2021</v>
      </c>
      <c r="H1166" s="56" t="str">
        <f t="shared" si="126"/>
        <v>REHABILITATION_PLAN_2024_FORM_0420_2021_living_house_old</v>
      </c>
      <c r="I1166" s="134" t="str">
        <f t="shared" si="127"/>
        <v>削除</v>
      </c>
      <c r="J1166" s="56" t="str">
        <f t="shared" si="128"/>
        <v>名称変更</v>
      </c>
      <c r="K1166" s="56" t="str">
        <f>IF($F1166="old", INDEX('外部インタフェース一覧(計算用)'!$B$5:$C$60, MATCH(summary!$B1166, '外部インタフェース一覧(計算用)'!$C$5:$C$60, 0), 1), $B1166)</f>
        <v>リハビリテーション計画書(介護)</v>
      </c>
      <c r="L1166" s="56">
        <f t="shared" si="132"/>
        <v>24</v>
      </c>
      <c r="M1166" s="56" t="str">
        <f t="shared" si="129"/>
        <v>living_house</v>
      </c>
      <c r="N1166" s="33" t="str">
        <f t="shared" si="130"/>
        <v>環境因子　住環境　一戸建</v>
      </c>
      <c r="O1166" s="33" t="str">
        <f t="shared" si="131"/>
        <v>削除</v>
      </c>
    </row>
    <row r="1167" spans="1:15" ht="37.5" hidden="1">
      <c r="A1167" s="56">
        <v>1165</v>
      </c>
      <c r="B1167" s="56" t="s">
        <v>2275</v>
      </c>
      <c r="C1167" s="56">
        <v>25</v>
      </c>
      <c r="D1167" s="33" t="s">
        <v>2312</v>
      </c>
      <c r="E1167" s="134" t="s">
        <v>2313</v>
      </c>
      <c r="F1167" s="56" t="str">
        <f>VLOOKUP($B1167, '外部インタフェース一覧(計算用)'!$C:$G, 2, FALSE)</f>
        <v>old</v>
      </c>
      <c r="G1167" s="56" t="str">
        <f>VLOOKUP($B1167, '外部インタフェース一覧(計算用)'!$C:$G, 5, FALSE)</f>
        <v>REHABILITATION_PLAN_2024_FORM_0420_2021</v>
      </c>
      <c r="H1167" s="56" t="str">
        <f t="shared" si="126"/>
        <v>REHABILITATION_PLAN_2024_FORM_0420_2021_living_apartment_building_old</v>
      </c>
      <c r="I1167" s="134" t="str">
        <f t="shared" si="127"/>
        <v>削除</v>
      </c>
      <c r="J1167" s="56" t="str">
        <f t="shared" si="128"/>
        <v>名称変更</v>
      </c>
      <c r="K1167" s="56" t="str">
        <f>IF($F1167="old", INDEX('外部インタフェース一覧(計算用)'!$B$5:$C$60, MATCH(summary!$B1167, '外部インタフェース一覧(計算用)'!$C$5:$C$60, 0), 1), $B1167)</f>
        <v>リハビリテーション計画書(介護)</v>
      </c>
      <c r="L1167" s="56">
        <f t="shared" si="132"/>
        <v>25</v>
      </c>
      <c r="M1167" s="56" t="str">
        <f t="shared" si="129"/>
        <v>living_apartment_building</v>
      </c>
      <c r="N1167" s="33" t="str">
        <f t="shared" si="130"/>
        <v>環境因子　住環境　集合住宅</v>
      </c>
      <c r="O1167" s="33" t="str">
        <f t="shared" si="131"/>
        <v>削除</v>
      </c>
    </row>
    <row r="1168" spans="1:15" ht="37.5" hidden="1">
      <c r="A1168" s="56">
        <v>1166</v>
      </c>
      <c r="B1168" s="56" t="s">
        <v>2275</v>
      </c>
      <c r="C1168" s="56">
        <v>26</v>
      </c>
      <c r="D1168" s="33" t="s">
        <v>2314</v>
      </c>
      <c r="E1168" s="134" t="s">
        <v>2315</v>
      </c>
      <c r="F1168" s="56" t="str">
        <f>VLOOKUP($B1168, '外部インタフェース一覧(計算用)'!$C:$G, 2, FALSE)</f>
        <v>old</v>
      </c>
      <c r="G1168" s="56" t="str">
        <f>VLOOKUP($B1168, '外部インタフェース一覧(計算用)'!$C:$G, 5, FALSE)</f>
        <v>REHABILITATION_PLAN_2024_FORM_0420_2021</v>
      </c>
      <c r="H1168" s="56" t="str">
        <f t="shared" si="126"/>
        <v>REHABILITATION_PLAN_2024_FORM_0420_2021_living_apartment_floor_old</v>
      </c>
      <c r="I1168" s="134" t="str">
        <f t="shared" si="127"/>
        <v>削除</v>
      </c>
      <c r="J1168" s="56" t="str">
        <f t="shared" si="128"/>
        <v>名称変更</v>
      </c>
      <c r="K1168" s="56" t="str">
        <f>IF($F1168="old", INDEX('外部インタフェース一覧(計算用)'!$B$5:$C$60, MATCH(summary!$B1168, '外部インタフェース一覧(計算用)'!$C$5:$C$60, 0), 1), $B1168)</f>
        <v>リハビリテーション計画書(介護)</v>
      </c>
      <c r="L1168" s="56">
        <f t="shared" si="132"/>
        <v>26</v>
      </c>
      <c r="M1168" s="56" t="str">
        <f t="shared" si="129"/>
        <v>living_apartment_floor</v>
      </c>
      <c r="N1168" s="33" t="str">
        <f t="shared" si="130"/>
        <v>環境因子　住環境　集合住宅_階</v>
      </c>
      <c r="O1168" s="33" t="str">
        <f t="shared" si="131"/>
        <v>削除</v>
      </c>
    </row>
    <row r="1169" spans="1:15" hidden="1">
      <c r="A1169" s="56">
        <v>1167</v>
      </c>
      <c r="B1169" s="56" t="s">
        <v>2275</v>
      </c>
      <c r="C1169" s="56">
        <v>27</v>
      </c>
      <c r="D1169" s="33" t="s">
        <v>2316</v>
      </c>
      <c r="E1169" s="134" t="s">
        <v>2317</v>
      </c>
      <c r="F1169" s="56" t="str">
        <f>VLOOKUP($B1169, '外部インタフェース一覧(計算用)'!$C:$G, 2, FALSE)</f>
        <v>old</v>
      </c>
      <c r="G1169" s="56" t="str">
        <f>VLOOKUP($B1169, '外部インタフェース一覧(計算用)'!$C:$G, 5, FALSE)</f>
        <v>REHABILITATION_PLAN_2024_FORM_0420_2021</v>
      </c>
      <c r="H1169" s="56" t="str">
        <f t="shared" si="126"/>
        <v>REHABILITATION_PLAN_2024_FORM_0420_2021_living_stairs_old</v>
      </c>
      <c r="I1169" s="134" t="str">
        <f t="shared" si="127"/>
        <v>削除</v>
      </c>
      <c r="J1169" s="56" t="str">
        <f t="shared" si="128"/>
        <v>名称変更</v>
      </c>
      <c r="K1169" s="56" t="str">
        <f>IF($F1169="old", INDEX('外部インタフェース一覧(計算用)'!$B$5:$C$60, MATCH(summary!$B1169, '外部インタフェース一覧(計算用)'!$C$5:$C$60, 0), 1), $B1169)</f>
        <v>リハビリテーション計画書(介護)</v>
      </c>
      <c r="L1169" s="56">
        <f t="shared" si="132"/>
        <v>27</v>
      </c>
      <c r="M1169" s="56" t="str">
        <f t="shared" si="129"/>
        <v>living_stairs</v>
      </c>
      <c r="N1169" s="33" t="str">
        <f t="shared" si="130"/>
        <v>環境因子　住環境　階段</v>
      </c>
      <c r="O1169" s="33" t="str">
        <f t="shared" si="131"/>
        <v>削除</v>
      </c>
    </row>
    <row r="1170" spans="1:15" hidden="1">
      <c r="A1170" s="56">
        <v>1168</v>
      </c>
      <c r="B1170" s="56" t="s">
        <v>2275</v>
      </c>
      <c r="C1170" s="56">
        <v>28</v>
      </c>
      <c r="D1170" s="33" t="s">
        <v>2318</v>
      </c>
      <c r="E1170" s="134" t="s">
        <v>2319</v>
      </c>
      <c r="F1170" s="56" t="str">
        <f>VLOOKUP($B1170, '外部インタフェース一覧(計算用)'!$C:$G, 2, FALSE)</f>
        <v>old</v>
      </c>
      <c r="G1170" s="56" t="str">
        <f>VLOOKUP($B1170, '外部インタフェース一覧(計算用)'!$C:$G, 5, FALSE)</f>
        <v>REHABILITATION_PLAN_2024_FORM_0420_2021</v>
      </c>
      <c r="H1170" s="56" t="str">
        <f t="shared" si="126"/>
        <v>REHABILITATION_PLAN_2024_FORM_0420_2021_living_elevator_old</v>
      </c>
      <c r="I1170" s="134" t="str">
        <f t="shared" si="127"/>
        <v>削除</v>
      </c>
      <c r="J1170" s="56" t="str">
        <f t="shared" si="128"/>
        <v>名称変更</v>
      </c>
      <c r="K1170" s="56" t="str">
        <f>IF($F1170="old", INDEX('外部インタフェース一覧(計算用)'!$B$5:$C$60, MATCH(summary!$B1170, '外部インタフェース一覧(計算用)'!$C$5:$C$60, 0), 1), $B1170)</f>
        <v>リハビリテーション計画書(介護)</v>
      </c>
      <c r="L1170" s="56">
        <f t="shared" si="132"/>
        <v>28</v>
      </c>
      <c r="M1170" s="56" t="str">
        <f t="shared" si="129"/>
        <v>living_elevator</v>
      </c>
      <c r="N1170" s="33" t="str">
        <f t="shared" si="130"/>
        <v>環境因子　住環境　エレベータ</v>
      </c>
      <c r="O1170" s="33" t="str">
        <f t="shared" si="131"/>
        <v>削除</v>
      </c>
    </row>
    <row r="1171" spans="1:15" hidden="1">
      <c r="A1171" s="56">
        <v>1169</v>
      </c>
      <c r="B1171" s="56" t="s">
        <v>2275</v>
      </c>
      <c r="C1171" s="56">
        <v>29</v>
      </c>
      <c r="D1171" s="33" t="s">
        <v>2320</v>
      </c>
      <c r="E1171" s="134" t="s">
        <v>2321</v>
      </c>
      <c r="F1171" s="56" t="str">
        <f>VLOOKUP($B1171, '外部インタフェース一覧(計算用)'!$C:$G, 2, FALSE)</f>
        <v>old</v>
      </c>
      <c r="G1171" s="56" t="str">
        <f>VLOOKUP($B1171, '外部インタフェース一覧(計算用)'!$C:$G, 5, FALSE)</f>
        <v>REHABILITATION_PLAN_2024_FORM_0420_2021</v>
      </c>
      <c r="H1171" s="56" t="str">
        <f t="shared" si="126"/>
        <v>REHABILITATION_PLAN_2024_FORM_0420_2021_living_step_entrance_old</v>
      </c>
      <c r="I1171" s="134" t="str">
        <f t="shared" si="127"/>
        <v>削除</v>
      </c>
      <c r="J1171" s="56" t="str">
        <f t="shared" si="128"/>
        <v>名称変更</v>
      </c>
      <c r="K1171" s="56" t="str">
        <f>IF($F1171="old", INDEX('外部インタフェース一覧(計算用)'!$B$5:$C$60, MATCH(summary!$B1171, '外部インタフェース一覧(計算用)'!$C$5:$C$60, 0), 1), $B1171)</f>
        <v>リハビリテーション計画書(介護)</v>
      </c>
      <c r="L1171" s="56">
        <f t="shared" si="132"/>
        <v>29</v>
      </c>
      <c r="M1171" s="56" t="str">
        <f t="shared" si="129"/>
        <v>living_step_entrance</v>
      </c>
      <c r="N1171" s="33" t="str">
        <f t="shared" si="130"/>
        <v>環境因子　住環境　玄関前の段差</v>
      </c>
      <c r="O1171" s="33" t="str">
        <f t="shared" si="131"/>
        <v>削除</v>
      </c>
    </row>
    <row r="1172" spans="1:15" hidden="1">
      <c r="A1172" s="56">
        <v>1170</v>
      </c>
      <c r="B1172" s="56" t="s">
        <v>2275</v>
      </c>
      <c r="C1172" s="56">
        <v>30</v>
      </c>
      <c r="D1172" s="33" t="s">
        <v>2322</v>
      </c>
      <c r="E1172" s="134" t="s">
        <v>2323</v>
      </c>
      <c r="F1172" s="56" t="str">
        <f>VLOOKUP($B1172, '外部インタフェース一覧(計算用)'!$C:$G, 2, FALSE)</f>
        <v>old</v>
      </c>
      <c r="G1172" s="56" t="str">
        <f>VLOOKUP($B1172, '外部インタフェース一覧(計算用)'!$C:$G, 5, FALSE)</f>
        <v>REHABILITATION_PLAN_2024_FORM_0420_2021</v>
      </c>
      <c r="H1172" s="56" t="str">
        <f t="shared" si="126"/>
        <v>REHABILITATION_PLAN_2024_FORM_0420_2021_living_handrail_old</v>
      </c>
      <c r="I1172" s="134" t="str">
        <f t="shared" si="127"/>
        <v>削除</v>
      </c>
      <c r="J1172" s="56" t="str">
        <f t="shared" si="128"/>
        <v>名称変更</v>
      </c>
      <c r="K1172" s="56" t="str">
        <f>IF($F1172="old", INDEX('外部インタフェース一覧(計算用)'!$B$5:$C$60, MATCH(summary!$B1172, '外部インタフェース一覧(計算用)'!$C$5:$C$60, 0), 1), $B1172)</f>
        <v>リハビリテーション計画書(介護)</v>
      </c>
      <c r="L1172" s="56">
        <f t="shared" si="132"/>
        <v>30</v>
      </c>
      <c r="M1172" s="56" t="str">
        <f t="shared" si="129"/>
        <v>living_handrail</v>
      </c>
      <c r="N1172" s="33" t="str">
        <f t="shared" si="130"/>
        <v>環境因子　住環境　住環境_手すり</v>
      </c>
      <c r="O1172" s="33" t="str">
        <f t="shared" si="131"/>
        <v>削除</v>
      </c>
    </row>
    <row r="1173" spans="1:15" ht="37.5" hidden="1">
      <c r="A1173" s="56">
        <v>1171</v>
      </c>
      <c r="B1173" s="56" t="s">
        <v>2275</v>
      </c>
      <c r="C1173" s="56">
        <v>31</v>
      </c>
      <c r="D1173" s="33" t="s">
        <v>2324</v>
      </c>
      <c r="E1173" s="134" t="s">
        <v>2325</v>
      </c>
      <c r="F1173" s="56" t="str">
        <f>VLOOKUP($B1173, '外部インタフェース一覧(計算用)'!$C:$G, 2, FALSE)</f>
        <v>old</v>
      </c>
      <c r="G1173" s="56" t="str">
        <f>VLOOKUP($B1173, '外部インタフェース一覧(計算用)'!$C:$G, 5, FALSE)</f>
        <v>REHABILITATION_PLAN_2024_FORM_0420_2021</v>
      </c>
      <c r="H1173" s="56" t="str">
        <f t="shared" si="126"/>
        <v>REHABILITATION_PLAN_2024_FORM_0420_2021_living_handrail_location_old</v>
      </c>
      <c r="I1173" s="134" t="str">
        <f t="shared" si="127"/>
        <v>削除</v>
      </c>
      <c r="J1173" s="56" t="str">
        <f t="shared" si="128"/>
        <v>名称変更</v>
      </c>
      <c r="K1173" s="56" t="str">
        <f>IF($F1173="old", INDEX('外部インタフェース一覧(計算用)'!$B$5:$C$60, MATCH(summary!$B1173, '外部インタフェース一覧(計算用)'!$C$5:$C$60, 0), 1), $B1173)</f>
        <v>リハビリテーション計画書(介護)</v>
      </c>
      <c r="L1173" s="56">
        <f t="shared" si="132"/>
        <v>31</v>
      </c>
      <c r="M1173" s="56" t="str">
        <f t="shared" si="129"/>
        <v>living_handrail_location</v>
      </c>
      <c r="N1173" s="33" t="str">
        <f t="shared" si="130"/>
        <v>環境因子　住環境　手すり_設置場所</v>
      </c>
      <c r="O1173" s="33" t="str">
        <f t="shared" si="131"/>
        <v>削除</v>
      </c>
    </row>
    <row r="1174" spans="1:15" ht="37.5" hidden="1">
      <c r="A1174" s="56">
        <v>1172</v>
      </c>
      <c r="B1174" s="56" t="s">
        <v>2275</v>
      </c>
      <c r="C1174" s="56">
        <v>32</v>
      </c>
      <c r="D1174" s="33" t="s">
        <v>2326</v>
      </c>
      <c r="E1174" s="134" t="s">
        <v>2327</v>
      </c>
      <c r="F1174" s="56" t="str">
        <f>VLOOKUP($B1174, '外部インタフェース一覧(計算用)'!$C:$G, 2, FALSE)</f>
        <v>old</v>
      </c>
      <c r="G1174" s="56" t="str">
        <f>VLOOKUP($B1174, '外部インタフェース一覧(計算用)'!$C:$G, 5, FALSE)</f>
        <v>REHABILITATION_PLAN_2024_FORM_0420_2021</v>
      </c>
      <c r="H1174" s="56" t="str">
        <f t="shared" si="126"/>
        <v>REHABILITATION_PLAN_2024_FORM_0420_2021_living_dinning_on_seat_old</v>
      </c>
      <c r="I1174" s="134" t="str">
        <f t="shared" si="127"/>
        <v>削除</v>
      </c>
      <c r="J1174" s="56" t="str">
        <f t="shared" si="128"/>
        <v>名称変更</v>
      </c>
      <c r="K1174" s="56" t="str">
        <f>IF($F1174="old", INDEX('外部インタフェース一覧(計算用)'!$B$5:$C$60, MATCH(summary!$B1174, '外部インタフェース一覧(計算用)'!$C$5:$C$60, 0), 1), $B1174)</f>
        <v>リハビリテーション計画書(介護)</v>
      </c>
      <c r="L1174" s="56">
        <f t="shared" si="132"/>
        <v>32</v>
      </c>
      <c r="M1174" s="56" t="str">
        <f t="shared" si="129"/>
        <v>living_dinning_on_seat</v>
      </c>
      <c r="N1174" s="33" t="str">
        <f t="shared" si="130"/>
        <v>環境因子　住環境　食卓_座卓</v>
      </c>
      <c r="O1174" s="33" t="str">
        <f t="shared" si="131"/>
        <v>削除</v>
      </c>
    </row>
    <row r="1175" spans="1:15" ht="37.5" hidden="1">
      <c r="A1175" s="56">
        <v>1173</v>
      </c>
      <c r="B1175" s="56" t="s">
        <v>2275</v>
      </c>
      <c r="C1175" s="56">
        <v>33</v>
      </c>
      <c r="D1175" s="33" t="s">
        <v>2328</v>
      </c>
      <c r="E1175" s="134" t="s">
        <v>2329</v>
      </c>
      <c r="F1175" s="56" t="str">
        <f>VLOOKUP($B1175, '外部インタフェース一覧(計算用)'!$C:$G, 2, FALSE)</f>
        <v>old</v>
      </c>
      <c r="G1175" s="56" t="str">
        <f>VLOOKUP($B1175, '外部インタフェース一覧(計算用)'!$C:$G, 5, FALSE)</f>
        <v>REHABILITATION_PLAN_2024_FORM_0420_2021</v>
      </c>
      <c r="H1175" s="56" t="str">
        <f t="shared" si="126"/>
        <v>REHABILITATION_PLAN_2024_FORM_0420_2021_living_dinning_on_table_chair_old</v>
      </c>
      <c r="I1175" s="134" t="str">
        <f t="shared" si="127"/>
        <v>削除</v>
      </c>
      <c r="J1175" s="56" t="str">
        <f t="shared" si="128"/>
        <v>名称変更</v>
      </c>
      <c r="K1175" s="56" t="str">
        <f>IF($F1175="old", INDEX('外部インタフェース一覧(計算用)'!$B$5:$C$60, MATCH(summary!$B1175, '外部インタフェース一覧(計算用)'!$C$5:$C$60, 0), 1), $B1175)</f>
        <v>リハビリテーション計画書(介護)</v>
      </c>
      <c r="L1175" s="56">
        <f t="shared" si="132"/>
        <v>33</v>
      </c>
      <c r="M1175" s="56" t="str">
        <f t="shared" si="129"/>
        <v>living_dinning_on_table_chair</v>
      </c>
      <c r="N1175" s="33" t="str">
        <f t="shared" si="130"/>
        <v>環境因子　住環境　食卓_テーブル・いす</v>
      </c>
      <c r="O1175" s="33" t="str">
        <f t="shared" si="131"/>
        <v>削除</v>
      </c>
    </row>
    <row r="1176" spans="1:15" hidden="1">
      <c r="A1176" s="56">
        <v>1174</v>
      </c>
      <c r="B1176" s="56" t="s">
        <v>2275</v>
      </c>
      <c r="C1176" s="56">
        <v>34</v>
      </c>
      <c r="D1176" s="33" t="s">
        <v>2330</v>
      </c>
      <c r="E1176" s="134" t="s">
        <v>2331</v>
      </c>
      <c r="F1176" s="56" t="str">
        <f>VLOOKUP($B1176, '外部インタフェース一覧(計算用)'!$C:$G, 2, FALSE)</f>
        <v>old</v>
      </c>
      <c r="G1176" s="56" t="str">
        <f>VLOOKUP($B1176, '外部インタフェース一覧(計算用)'!$C:$G, 5, FALSE)</f>
        <v>REHABILITATION_PLAN_2024_FORM_0420_2021</v>
      </c>
      <c r="H1176" s="56" t="str">
        <f t="shared" si="126"/>
        <v>REHABILITATION_PLAN_2024_FORM_0420_2021_toilet_western_style_old</v>
      </c>
      <c r="I1176" s="134" t="str">
        <f t="shared" si="127"/>
        <v>削除</v>
      </c>
      <c r="J1176" s="56" t="str">
        <f t="shared" si="128"/>
        <v>名称変更</v>
      </c>
      <c r="K1176" s="56" t="str">
        <f>IF($F1176="old", INDEX('外部インタフェース一覧(計算用)'!$B$5:$C$60, MATCH(summary!$B1176, '外部インタフェース一覧(計算用)'!$C$5:$C$60, 0), 1), $B1176)</f>
        <v>リハビリテーション計画書(介護)</v>
      </c>
      <c r="L1176" s="56">
        <f t="shared" si="132"/>
        <v>34</v>
      </c>
      <c r="M1176" s="56" t="str">
        <f t="shared" si="129"/>
        <v>toilet_western_style</v>
      </c>
      <c r="N1176" s="33" t="str">
        <f t="shared" si="130"/>
        <v>環境因子　住環境　トイレ_洋式</v>
      </c>
      <c r="O1176" s="33" t="str">
        <f t="shared" si="131"/>
        <v>削除</v>
      </c>
    </row>
    <row r="1177" spans="1:15" hidden="1">
      <c r="A1177" s="56">
        <v>1175</v>
      </c>
      <c r="B1177" s="56" t="s">
        <v>2275</v>
      </c>
      <c r="C1177" s="56">
        <v>35</v>
      </c>
      <c r="D1177" s="33" t="s">
        <v>2332</v>
      </c>
      <c r="E1177" s="134" t="s">
        <v>2333</v>
      </c>
      <c r="F1177" s="56" t="str">
        <f>VLOOKUP($B1177, '外部インタフェース一覧(計算用)'!$C:$G, 2, FALSE)</f>
        <v>old</v>
      </c>
      <c r="G1177" s="56" t="str">
        <f>VLOOKUP($B1177, '外部インタフェース一覧(計算用)'!$C:$G, 5, FALSE)</f>
        <v>REHABILITATION_PLAN_2024_FORM_0420_2021</v>
      </c>
      <c r="H1177" s="56" t="str">
        <f t="shared" si="126"/>
        <v>REHABILITATION_PLAN_2024_FORM_0420_2021_toilet_japanese_style_old</v>
      </c>
      <c r="I1177" s="134" t="str">
        <f t="shared" si="127"/>
        <v>削除</v>
      </c>
      <c r="J1177" s="56" t="str">
        <f t="shared" si="128"/>
        <v>名称変更</v>
      </c>
      <c r="K1177" s="56" t="str">
        <f>IF($F1177="old", INDEX('外部インタフェース一覧(計算用)'!$B$5:$C$60, MATCH(summary!$B1177, '外部インタフェース一覧(計算用)'!$C$5:$C$60, 0), 1), $B1177)</f>
        <v>リハビリテーション計画書(介護)</v>
      </c>
      <c r="L1177" s="56">
        <f t="shared" si="132"/>
        <v>35</v>
      </c>
      <c r="M1177" s="56" t="str">
        <f t="shared" si="129"/>
        <v>toilet_japanese_style</v>
      </c>
      <c r="N1177" s="33" t="str">
        <f t="shared" si="130"/>
        <v>環境因子　住環境　トイレ_和式</v>
      </c>
      <c r="O1177" s="33" t="str">
        <f t="shared" si="131"/>
        <v>削除</v>
      </c>
    </row>
    <row r="1178" spans="1:15" ht="37.5" hidden="1">
      <c r="A1178" s="56">
        <v>1176</v>
      </c>
      <c r="B1178" s="56" t="s">
        <v>2275</v>
      </c>
      <c r="C1178" s="56">
        <v>36</v>
      </c>
      <c r="D1178" s="33" t="s">
        <v>2334</v>
      </c>
      <c r="E1178" s="134" t="s">
        <v>2335</v>
      </c>
      <c r="F1178" s="56" t="str">
        <f>VLOOKUP($B1178, '外部インタフェース一覧(計算用)'!$C:$G, 2, FALSE)</f>
        <v>old</v>
      </c>
      <c r="G1178" s="56" t="str">
        <f>VLOOKUP($B1178, '外部インタフェース一覧(計算用)'!$C:$G, 5, FALSE)</f>
        <v>REHABILITATION_PLAN_2024_FORM_0420_2021</v>
      </c>
      <c r="H1178" s="56" t="str">
        <f t="shared" si="126"/>
        <v>REHABILITATION_PLAN_2024_FORM_0420_2021_portable_toilet_old</v>
      </c>
      <c r="I1178" s="134" t="str">
        <f t="shared" si="127"/>
        <v>削除</v>
      </c>
      <c r="J1178" s="56" t="str">
        <f t="shared" si="128"/>
        <v>名称変更</v>
      </c>
      <c r="K1178" s="56" t="str">
        <f>IF($F1178="old", INDEX('外部インタフェース一覧(計算用)'!$B$5:$C$60, MATCH(summary!$B1178, '外部インタフェース一覧(計算用)'!$C$5:$C$60, 0), 1), $B1178)</f>
        <v>リハビリテーション計画書(介護)</v>
      </c>
      <c r="L1178" s="56">
        <f t="shared" si="132"/>
        <v>36</v>
      </c>
      <c r="M1178" s="56" t="str">
        <f t="shared" si="129"/>
        <v>portable_toilet</v>
      </c>
      <c r="N1178" s="33" t="str">
        <f t="shared" si="130"/>
        <v>環境因子　住環境　トイレ_ポータブルトイレ</v>
      </c>
      <c r="O1178" s="33" t="str">
        <f t="shared" si="131"/>
        <v>削除</v>
      </c>
    </row>
    <row r="1179" spans="1:15" ht="37.5" hidden="1">
      <c r="A1179" s="56">
        <v>1177</v>
      </c>
      <c r="B1179" s="56" t="s">
        <v>2275</v>
      </c>
      <c r="C1179" s="56">
        <v>37</v>
      </c>
      <c r="D1179" s="33" t="s">
        <v>2336</v>
      </c>
      <c r="E1179" s="134" t="s">
        <v>2337</v>
      </c>
      <c r="F1179" s="56" t="str">
        <f>VLOOKUP($B1179, '外部インタフェース一覧(計算用)'!$C:$G, 2, FALSE)</f>
        <v>old</v>
      </c>
      <c r="G1179" s="56" t="str">
        <f>VLOOKUP($B1179, '外部インタフェース一覧(計算用)'!$C:$G, 5, FALSE)</f>
        <v>REHABILITATION_PLAN_2024_FORM_0420_2021</v>
      </c>
      <c r="H1179" s="56" t="str">
        <f t="shared" si="126"/>
        <v>REHABILITATION_PLAN_2024_FORM_0420_2021_living_environment_other_old</v>
      </c>
      <c r="I1179" s="134" t="str">
        <f t="shared" si="127"/>
        <v>削除</v>
      </c>
      <c r="J1179" s="56" t="str">
        <f t="shared" si="128"/>
        <v>名称変更</v>
      </c>
      <c r="K1179" s="56" t="str">
        <f>IF($F1179="old", INDEX('外部インタフェース一覧(計算用)'!$B$5:$C$60, MATCH(summary!$B1179, '外部インタフェース一覧(計算用)'!$C$5:$C$60, 0), 1), $B1179)</f>
        <v>リハビリテーション計画書(介護)</v>
      </c>
      <c r="L1179" s="56">
        <f t="shared" si="132"/>
        <v>37</v>
      </c>
      <c r="M1179" s="56" t="str">
        <f t="shared" si="129"/>
        <v>living_environment_other</v>
      </c>
      <c r="N1179" s="33" t="str">
        <f t="shared" si="130"/>
        <v>環境因子　住環境　住環境_その他</v>
      </c>
      <c r="O1179" s="33" t="str">
        <f t="shared" si="131"/>
        <v>削除</v>
      </c>
    </row>
    <row r="1180" spans="1:15" ht="37.5" hidden="1">
      <c r="A1180" s="56">
        <v>1178</v>
      </c>
      <c r="B1180" s="56" t="s">
        <v>2275</v>
      </c>
      <c r="C1180" s="56">
        <v>38</v>
      </c>
      <c r="D1180" s="33" t="s">
        <v>2338</v>
      </c>
      <c r="E1180" s="134" t="s">
        <v>2339</v>
      </c>
      <c r="F1180" s="56" t="str">
        <f>VLOOKUP($B1180, '外部インタフェース一覧(計算用)'!$C:$G, 2, FALSE)</f>
        <v>old</v>
      </c>
      <c r="G1180" s="56" t="str">
        <f>VLOOKUP($B1180, '外部インタフェース一覧(計算用)'!$C:$G, 5, FALSE)</f>
        <v>REHABILITATION_PLAN_2024_FORM_0420_2021</v>
      </c>
      <c r="H1180" s="56" t="str">
        <f t="shared" si="126"/>
        <v>REHABILITATION_PLAN_2024_FORM_0420_2021_living_environment_other_content_old</v>
      </c>
      <c r="I1180" s="134" t="str">
        <f t="shared" si="127"/>
        <v>削除</v>
      </c>
      <c r="J1180" s="56" t="str">
        <f t="shared" si="128"/>
        <v>名称変更</v>
      </c>
      <c r="K1180" s="56" t="str">
        <f>IF($F1180="old", INDEX('外部インタフェース一覧(計算用)'!$B$5:$C$60, MATCH(summary!$B1180, '外部インタフェース一覧(計算用)'!$C$5:$C$60, 0), 1), $B1180)</f>
        <v>リハビリテーション計画書(介護)</v>
      </c>
      <c r="L1180" s="56">
        <f t="shared" si="132"/>
        <v>38</v>
      </c>
      <c r="M1180" s="56" t="str">
        <f t="shared" si="129"/>
        <v>living_environment_other_content</v>
      </c>
      <c r="N1180" s="33" t="str">
        <f t="shared" si="130"/>
        <v>環境因子　住環境　住環境_その他詳細</v>
      </c>
      <c r="O1180" s="33" t="str">
        <f t="shared" si="131"/>
        <v>削除</v>
      </c>
    </row>
    <row r="1181" spans="1:15" ht="37.5" hidden="1">
      <c r="A1181" s="56">
        <v>1179</v>
      </c>
      <c r="B1181" s="56" t="s">
        <v>2275</v>
      </c>
      <c r="C1181" s="56">
        <v>39</v>
      </c>
      <c r="D1181" s="33" t="s">
        <v>2340</v>
      </c>
      <c r="E1181" s="134" t="s">
        <v>2341</v>
      </c>
      <c r="F1181" s="56" t="str">
        <f>VLOOKUP($B1181, '外部インタフェース一覧(計算用)'!$C:$G, 2, FALSE)</f>
        <v>old</v>
      </c>
      <c r="G1181" s="56" t="str">
        <f>VLOOKUP($B1181, '外部インタフェース一覧(計算用)'!$C:$G, 5, FALSE)</f>
        <v>REHABILITATION_PLAN_2024_FORM_0420_2021</v>
      </c>
      <c r="H1181" s="56" t="str">
        <f t="shared" si="126"/>
        <v>REHABILITATION_PLAN_2024_FORM_0420_2021_living_environment_adjust_status_old</v>
      </c>
      <c r="I1181" s="134" t="str">
        <f t="shared" si="127"/>
        <v>削除</v>
      </c>
      <c r="J1181" s="56" t="str">
        <f t="shared" si="128"/>
        <v>名称変更</v>
      </c>
      <c r="K1181" s="56" t="str">
        <f>IF($F1181="old", INDEX('外部インタフェース一覧(計算用)'!$B$5:$C$60, MATCH(summary!$B1181, '外部インタフェース一覧(計算用)'!$C$5:$C$60, 0), 1), $B1181)</f>
        <v>リハビリテーション計画書(介護)</v>
      </c>
      <c r="L1181" s="56">
        <f t="shared" si="132"/>
        <v>39</v>
      </c>
      <c r="M1181" s="56" t="str">
        <f t="shared" si="129"/>
        <v>living_environment_adjust_status</v>
      </c>
      <c r="N1181" s="33" t="str">
        <f t="shared" si="130"/>
        <v>環境因子　住環境　住環境_調整</v>
      </c>
      <c r="O1181" s="33" t="str">
        <f t="shared" si="131"/>
        <v>削除</v>
      </c>
    </row>
    <row r="1182" spans="1:15" ht="37.5" hidden="1">
      <c r="A1182" s="56">
        <v>1180</v>
      </c>
      <c r="B1182" s="56" t="s">
        <v>2275</v>
      </c>
      <c r="C1182" s="56">
        <v>40</v>
      </c>
      <c r="D1182" s="33" t="s">
        <v>2342</v>
      </c>
      <c r="E1182" s="134" t="s">
        <v>2343</v>
      </c>
      <c r="F1182" s="56" t="str">
        <f>VLOOKUP($B1182, '外部インタフェース一覧(計算用)'!$C:$G, 2, FALSE)</f>
        <v>old</v>
      </c>
      <c r="G1182" s="56" t="str">
        <f>VLOOKUP($B1182, '外部インタフェース一覧(計算用)'!$C:$G, 5, FALSE)</f>
        <v>REHABILITATION_PLAN_2024_FORM_0420_2021</v>
      </c>
      <c r="H1182" s="56" t="str">
        <f t="shared" si="126"/>
        <v>REHABILITATION_PLAN_2024_FORM_0420_2021_house_circumference_flag_old</v>
      </c>
      <c r="I1182" s="134" t="str">
        <f t="shared" si="127"/>
        <v>削除</v>
      </c>
      <c r="J1182" s="56" t="str">
        <f t="shared" si="128"/>
        <v>名称変更</v>
      </c>
      <c r="K1182" s="56" t="str">
        <f>IF($F1182="old", INDEX('外部インタフェース一覧(計算用)'!$B$5:$C$60, MATCH(summary!$B1182, '外部インタフェース一覧(計算用)'!$C$5:$C$60, 0), 1), $B1182)</f>
        <v>リハビリテーション計画書(介護)</v>
      </c>
      <c r="L1182" s="56">
        <f t="shared" si="132"/>
        <v>40</v>
      </c>
      <c r="M1182" s="56" t="str">
        <f t="shared" si="129"/>
        <v>house_circumference_flag</v>
      </c>
      <c r="N1182" s="33" t="str">
        <f t="shared" si="130"/>
        <v>環境因子　自宅周辺　自宅周辺_課題</v>
      </c>
      <c r="O1182" s="33" t="str">
        <f t="shared" si="131"/>
        <v>削除</v>
      </c>
    </row>
    <row r="1183" spans="1:15" hidden="1">
      <c r="A1183" s="56">
        <v>1181</v>
      </c>
      <c r="B1183" s="56" t="s">
        <v>2275</v>
      </c>
      <c r="C1183" s="56">
        <v>41</v>
      </c>
      <c r="D1183" s="33" t="s">
        <v>2344</v>
      </c>
      <c r="E1183" s="134" t="s">
        <v>2345</v>
      </c>
      <c r="F1183" s="56" t="str">
        <f>VLOOKUP($B1183, '外部インタフェース一覧(計算用)'!$C:$G, 2, FALSE)</f>
        <v>old</v>
      </c>
      <c r="G1183" s="56" t="str">
        <f>VLOOKUP($B1183, '外部インタフェース一覧(計算用)'!$C:$G, 5, FALSE)</f>
        <v>REHABILITATION_PLAN_2024_FORM_0420_2021</v>
      </c>
      <c r="H1183" s="56" t="str">
        <f t="shared" si="126"/>
        <v>REHABILITATION_PLAN_2024_FORM_0420_2021_house_circumference_old</v>
      </c>
      <c r="I1183" s="134" t="str">
        <f t="shared" si="127"/>
        <v>削除</v>
      </c>
      <c r="J1183" s="56" t="str">
        <f t="shared" si="128"/>
        <v>名称変更</v>
      </c>
      <c r="K1183" s="56" t="str">
        <f>IF($F1183="old", INDEX('外部インタフェース一覧(計算用)'!$B$5:$C$60, MATCH(summary!$B1183, '外部インタフェース一覧(計算用)'!$C$5:$C$60, 0), 1), $B1183)</f>
        <v>リハビリテーション計画書(介護)</v>
      </c>
      <c r="L1183" s="56">
        <f t="shared" si="132"/>
        <v>41</v>
      </c>
      <c r="M1183" s="56" t="str">
        <f t="shared" si="129"/>
        <v>house_circumference</v>
      </c>
      <c r="N1183" s="33" t="str">
        <f t="shared" si="130"/>
        <v>環境因子　自宅周辺　自宅周辺詳細</v>
      </c>
      <c r="O1183" s="33" t="str">
        <f t="shared" si="131"/>
        <v>削除</v>
      </c>
    </row>
    <row r="1184" spans="1:15" ht="37.5" hidden="1">
      <c r="A1184" s="56">
        <v>1182</v>
      </c>
      <c r="B1184" s="56" t="s">
        <v>2275</v>
      </c>
      <c r="C1184" s="56">
        <v>42</v>
      </c>
      <c r="D1184" s="33" t="s">
        <v>2346</v>
      </c>
      <c r="E1184" s="134" t="s">
        <v>2347</v>
      </c>
      <c r="F1184" s="56" t="str">
        <f>VLOOKUP($B1184, '外部インタフェース一覧(計算用)'!$C:$G, 2, FALSE)</f>
        <v>old</v>
      </c>
      <c r="G1184" s="56" t="str">
        <f>VLOOKUP($B1184, '外部インタフェース一覧(計算用)'!$C:$G, 5, FALSE)</f>
        <v>REHABILITATION_PLAN_2024_FORM_0420_2021</v>
      </c>
      <c r="H1184" s="56" t="str">
        <f t="shared" si="126"/>
        <v>REHABILITATION_PLAN_2024_FORM_0420_2021_transportation_flag_old</v>
      </c>
      <c r="I1184" s="134" t="str">
        <f t="shared" si="127"/>
        <v>削除</v>
      </c>
      <c r="J1184" s="56" t="str">
        <f t="shared" si="128"/>
        <v>名称変更</v>
      </c>
      <c r="K1184" s="56" t="str">
        <f>IF($F1184="old", INDEX('外部インタフェース一覧(計算用)'!$B$5:$C$60, MATCH(summary!$B1184, '外部インタフェース一覧(計算用)'!$C$5:$C$60, 0), 1), $B1184)</f>
        <v>リハビリテーション計画書(介護)</v>
      </c>
      <c r="L1184" s="56">
        <f t="shared" si="132"/>
        <v>42</v>
      </c>
      <c r="M1184" s="56" t="str">
        <f t="shared" si="129"/>
        <v>transportation_flag</v>
      </c>
      <c r="N1184" s="33" t="str">
        <f t="shared" si="130"/>
        <v>環境因子　交通機関の利用　交通機関の利用_課題</v>
      </c>
      <c r="O1184" s="33" t="str">
        <f t="shared" si="131"/>
        <v>削除</v>
      </c>
    </row>
    <row r="1185" spans="1:15" ht="37.5" hidden="1">
      <c r="A1185" s="56">
        <v>1183</v>
      </c>
      <c r="B1185" s="56" t="s">
        <v>2275</v>
      </c>
      <c r="C1185" s="56">
        <v>43</v>
      </c>
      <c r="D1185" s="33" t="s">
        <v>2348</v>
      </c>
      <c r="E1185" s="134" t="s">
        <v>2349</v>
      </c>
      <c r="F1185" s="56" t="str">
        <f>VLOOKUP($B1185, '外部インタフェース一覧(計算用)'!$C:$G, 2, FALSE)</f>
        <v>old</v>
      </c>
      <c r="G1185" s="56" t="str">
        <f>VLOOKUP($B1185, '外部インタフェース一覧(計算用)'!$C:$G, 5, FALSE)</f>
        <v>REHABILITATION_PLAN_2024_FORM_0420_2021</v>
      </c>
      <c r="H1185" s="56" t="str">
        <f t="shared" si="126"/>
        <v>REHABILITATION_PLAN_2024_FORM_0420_2021_transportation_status_old</v>
      </c>
      <c r="I1185" s="134" t="str">
        <f t="shared" si="127"/>
        <v>削除</v>
      </c>
      <c r="J1185" s="56" t="str">
        <f t="shared" si="128"/>
        <v>名称変更</v>
      </c>
      <c r="K1185" s="56" t="str">
        <f>IF($F1185="old", INDEX('外部インタフェース一覧(計算用)'!$B$5:$C$60, MATCH(summary!$B1185, '外部インタフェース一覧(計算用)'!$C$5:$C$60, 0), 1), $B1185)</f>
        <v>リハビリテーション計画書(介護)</v>
      </c>
      <c r="L1185" s="56">
        <f t="shared" si="132"/>
        <v>43</v>
      </c>
      <c r="M1185" s="56" t="str">
        <f t="shared" si="129"/>
        <v>transportation_status</v>
      </c>
      <c r="N1185" s="33" t="str">
        <f t="shared" si="130"/>
        <v>環境因子　交通機関の利用　交通機関の利用_現在の状況</v>
      </c>
      <c r="O1185" s="33" t="str">
        <f t="shared" si="131"/>
        <v>削除</v>
      </c>
    </row>
    <row r="1186" spans="1:15" ht="37.5" hidden="1">
      <c r="A1186" s="56">
        <v>1184</v>
      </c>
      <c r="B1186" s="56" t="s">
        <v>2275</v>
      </c>
      <c r="C1186" s="56">
        <v>44</v>
      </c>
      <c r="D1186" s="33" t="s">
        <v>2350</v>
      </c>
      <c r="E1186" s="134" t="s">
        <v>2351</v>
      </c>
      <c r="F1186" s="56" t="str">
        <f>VLOOKUP($B1186, '外部インタフェース一覧(計算用)'!$C:$G, 2, FALSE)</f>
        <v>old</v>
      </c>
      <c r="G1186" s="56" t="str">
        <f>VLOOKUP($B1186, '外部インタフェース一覧(計算用)'!$C:$G, 5, FALSE)</f>
        <v>REHABILITATION_PLAN_2024_FORM_0420_2021</v>
      </c>
      <c r="H1186" s="56" t="str">
        <f t="shared" si="126"/>
        <v>REHABILITATION_PLAN_2024_FORM_0420_2021_transportation_old</v>
      </c>
      <c r="I1186" s="134" t="str">
        <f t="shared" si="127"/>
        <v>削除</v>
      </c>
      <c r="J1186" s="56" t="str">
        <f t="shared" si="128"/>
        <v>名称変更</v>
      </c>
      <c r="K1186" s="56" t="str">
        <f>IF($F1186="old", INDEX('外部インタフェース一覧(計算用)'!$B$5:$C$60, MATCH(summary!$B1186, '外部インタフェース一覧(計算用)'!$C$5:$C$60, 0), 1), $B1186)</f>
        <v>リハビリテーション計画書(介護)</v>
      </c>
      <c r="L1186" s="56">
        <f t="shared" si="132"/>
        <v>44</v>
      </c>
      <c r="M1186" s="56" t="str">
        <f t="shared" si="129"/>
        <v>transportation</v>
      </c>
      <c r="N1186" s="33" t="str">
        <f t="shared" si="130"/>
        <v>環境因子　交通機関の利用　交通機関の利用</v>
      </c>
      <c r="O1186" s="33" t="str">
        <f t="shared" si="131"/>
        <v>削除</v>
      </c>
    </row>
    <row r="1187" spans="1:15" ht="37.5" hidden="1">
      <c r="A1187" s="56">
        <v>1185</v>
      </c>
      <c r="B1187" s="56" t="s">
        <v>2275</v>
      </c>
      <c r="C1187" s="56">
        <v>45</v>
      </c>
      <c r="D1187" s="33" t="s">
        <v>2352</v>
      </c>
      <c r="E1187" s="134" t="s">
        <v>2353</v>
      </c>
      <c r="F1187" s="56" t="str">
        <f>VLOOKUP($B1187, '外部インタフェース一覧(計算用)'!$C:$G, 2, FALSE)</f>
        <v>old</v>
      </c>
      <c r="G1187" s="56" t="str">
        <f>VLOOKUP($B1187, '外部インタフェース一覧(計算用)'!$C:$G, 5, FALSE)</f>
        <v>REHABILITATION_PLAN_2024_FORM_0420_2021</v>
      </c>
      <c r="H1187" s="56" t="str">
        <f t="shared" si="126"/>
        <v>REHABILITATION_PLAN_2024_FORM_0420_2021_services_flag_old</v>
      </c>
      <c r="I1187" s="134" t="str">
        <f t="shared" si="127"/>
        <v>削除</v>
      </c>
      <c r="J1187" s="56" t="str">
        <f t="shared" si="128"/>
        <v>名称変更</v>
      </c>
      <c r="K1187" s="56" t="str">
        <f>IF($F1187="old", INDEX('外部インタフェース一覧(計算用)'!$B$5:$C$60, MATCH(summary!$B1187, '外部インタフェース一覧(計算用)'!$C$5:$C$60, 0), 1), $B1187)</f>
        <v>リハビリテーション計画書(介護)</v>
      </c>
      <c r="L1187" s="56">
        <f t="shared" si="132"/>
        <v>45</v>
      </c>
      <c r="M1187" s="56" t="str">
        <f t="shared" si="129"/>
        <v>services_flag</v>
      </c>
      <c r="N1187" s="33" t="str">
        <f t="shared" si="130"/>
        <v>環境因子　サービスの利用　サービスの利用_課題</v>
      </c>
      <c r="O1187" s="33" t="str">
        <f t="shared" si="131"/>
        <v>削除</v>
      </c>
    </row>
    <row r="1188" spans="1:15" ht="37.5" hidden="1">
      <c r="A1188" s="56">
        <v>1186</v>
      </c>
      <c r="B1188" s="56" t="s">
        <v>2275</v>
      </c>
      <c r="C1188" s="56">
        <v>46</v>
      </c>
      <c r="D1188" s="33" t="s">
        <v>2354</v>
      </c>
      <c r="E1188" s="134" t="s">
        <v>2355</v>
      </c>
      <c r="F1188" s="56" t="str">
        <f>VLOOKUP($B1188, '外部インタフェース一覧(計算用)'!$C:$G, 2, FALSE)</f>
        <v>old</v>
      </c>
      <c r="G1188" s="56" t="str">
        <f>VLOOKUP($B1188, '外部インタフェース一覧(計算用)'!$C:$G, 5, FALSE)</f>
        <v>REHABILITATION_PLAN_2024_FORM_0420_2021</v>
      </c>
      <c r="H1188" s="56" t="str">
        <f t="shared" si="126"/>
        <v>REHABILITATION_PLAN_2024_FORM_0420_2021_services_old</v>
      </c>
      <c r="I1188" s="134" t="str">
        <f t="shared" si="127"/>
        <v>削除</v>
      </c>
      <c r="J1188" s="56" t="str">
        <f t="shared" si="128"/>
        <v>名称変更</v>
      </c>
      <c r="K1188" s="56" t="str">
        <f>IF($F1188="old", INDEX('外部インタフェース一覧(計算用)'!$B$5:$C$60, MATCH(summary!$B1188, '外部インタフェース一覧(計算用)'!$C$5:$C$60, 0), 1), $B1188)</f>
        <v>リハビリテーション計画書(介護)</v>
      </c>
      <c r="L1188" s="56">
        <f t="shared" si="132"/>
        <v>46</v>
      </c>
      <c r="M1188" s="56" t="str">
        <f t="shared" si="129"/>
        <v>services</v>
      </c>
      <c r="N1188" s="33" t="str">
        <f t="shared" si="130"/>
        <v>環境因子　サービスの利用　サービスの利用</v>
      </c>
      <c r="O1188" s="33" t="str">
        <f t="shared" si="131"/>
        <v>削除</v>
      </c>
    </row>
    <row r="1189" spans="1:15" ht="37.5" hidden="1">
      <c r="A1189" s="56">
        <v>1187</v>
      </c>
      <c r="B1189" s="56" t="s">
        <v>2275</v>
      </c>
      <c r="C1189" s="56">
        <v>47</v>
      </c>
      <c r="D1189" s="33" t="s">
        <v>2356</v>
      </c>
      <c r="E1189" s="134" t="s">
        <v>2357</v>
      </c>
      <c r="F1189" s="56" t="str">
        <f>VLOOKUP($B1189, '外部インタフェース一覧(計算用)'!$C:$G, 2, FALSE)</f>
        <v>old</v>
      </c>
      <c r="G1189" s="56" t="str">
        <f>VLOOKUP($B1189, '外部インタフェース一覧(計算用)'!$C:$G, 5, FALSE)</f>
        <v>REHABILITATION_PLAN_2024_FORM_0420_2021</v>
      </c>
      <c r="H1189" s="56" t="str">
        <f t="shared" si="126"/>
        <v>REHABILITATION_PLAN_2024_FORM_0420_2021_other_environment_flag_old</v>
      </c>
      <c r="I1189" s="134" t="str">
        <f t="shared" si="127"/>
        <v>削除</v>
      </c>
      <c r="J1189" s="56" t="str">
        <f t="shared" si="128"/>
        <v>名称変更</v>
      </c>
      <c r="K1189" s="56" t="str">
        <f>IF($F1189="old", INDEX('外部インタフェース一覧(計算用)'!$B$5:$C$60, MATCH(summary!$B1189, '外部インタフェース一覧(計算用)'!$C$5:$C$60, 0), 1), $B1189)</f>
        <v>リハビリテーション計画書(介護)</v>
      </c>
      <c r="L1189" s="56">
        <f t="shared" si="132"/>
        <v>47</v>
      </c>
      <c r="M1189" s="56" t="str">
        <f t="shared" si="129"/>
        <v>other_environment_flag</v>
      </c>
      <c r="N1189" s="33" t="str">
        <f t="shared" si="130"/>
        <v>環境因子　その他　その他_課題</v>
      </c>
      <c r="O1189" s="33" t="str">
        <f t="shared" si="131"/>
        <v>削除</v>
      </c>
    </row>
    <row r="1190" spans="1:15" hidden="1">
      <c r="A1190" s="56">
        <v>1188</v>
      </c>
      <c r="B1190" s="56" t="s">
        <v>2275</v>
      </c>
      <c r="C1190" s="56">
        <v>48</v>
      </c>
      <c r="D1190" s="33" t="s">
        <v>2358</v>
      </c>
      <c r="E1190" s="134" t="s">
        <v>2359</v>
      </c>
      <c r="F1190" s="56" t="str">
        <f>VLOOKUP($B1190, '外部インタフェース一覧(計算用)'!$C:$G, 2, FALSE)</f>
        <v>old</v>
      </c>
      <c r="G1190" s="56" t="str">
        <f>VLOOKUP($B1190, '外部インタフェース一覧(計算用)'!$C:$G, 5, FALSE)</f>
        <v>REHABILITATION_PLAN_2024_FORM_0420_2021</v>
      </c>
      <c r="H1190" s="56" t="str">
        <f t="shared" si="126"/>
        <v>REHABILITATION_PLAN_2024_FORM_0420_2021_other_environment_old</v>
      </c>
      <c r="I1190" s="134" t="str">
        <f t="shared" si="127"/>
        <v>削除</v>
      </c>
      <c r="J1190" s="56" t="str">
        <f t="shared" si="128"/>
        <v>名称変更</v>
      </c>
      <c r="K1190" s="56" t="str">
        <f>IF($F1190="old", INDEX('外部インタフェース一覧(計算用)'!$B$5:$C$60, MATCH(summary!$B1190, '外部インタフェース一覧(計算用)'!$C$5:$C$60, 0), 1), $B1190)</f>
        <v>リハビリテーション計画書(介護)</v>
      </c>
      <c r="L1190" s="56">
        <f t="shared" si="132"/>
        <v>48</v>
      </c>
      <c r="M1190" s="56" t="str">
        <f t="shared" si="129"/>
        <v>other_environment</v>
      </c>
      <c r="N1190" s="33" t="str">
        <f t="shared" si="130"/>
        <v>環境因子　その他　その他</v>
      </c>
      <c r="O1190" s="33" t="str">
        <f t="shared" si="131"/>
        <v>削除</v>
      </c>
    </row>
    <row r="1191" spans="1:15" ht="37.5" hidden="1">
      <c r="A1191" s="56">
        <v>1189</v>
      </c>
      <c r="B1191" s="56" t="s">
        <v>2275</v>
      </c>
      <c r="C1191" s="56">
        <v>49</v>
      </c>
      <c r="D1191" s="33" t="s">
        <v>2360</v>
      </c>
      <c r="E1191" s="134" t="s">
        <v>2361</v>
      </c>
      <c r="F1191" s="56" t="str">
        <f>VLOOKUP($B1191, '外部インタフェース一覧(計算用)'!$C:$G, 2, FALSE)</f>
        <v>old</v>
      </c>
      <c r="G1191" s="56" t="str">
        <f>VLOOKUP($B1191, '外部インタフェース一覧(計算用)'!$C:$G, 5, FALSE)</f>
        <v>REHABILITATION_PLAN_2024_FORM_0420_2021</v>
      </c>
      <c r="H1191" s="56" t="str">
        <f t="shared" si="126"/>
        <v>REHABILITATION_PLAN_2024_FORM_0420_2021_content_of_roles_home_general_flag_old</v>
      </c>
      <c r="I1191" s="134" t="str">
        <f t="shared" si="127"/>
        <v>削除</v>
      </c>
      <c r="J1191" s="56" t="str">
        <f t="shared" si="128"/>
        <v>名称変更</v>
      </c>
      <c r="K1191" s="56" t="str">
        <f>IF($F1191="old", INDEX('外部インタフェース一覧(計算用)'!$B$5:$C$60, MATCH(summary!$B1191, '外部インタフェース一覧(計算用)'!$C$5:$C$60, 0), 1), $B1191)</f>
        <v>リハビリテーション計画書(介護)</v>
      </c>
      <c r="L1191" s="56">
        <f t="shared" si="132"/>
        <v>49</v>
      </c>
      <c r="M1191" s="56" t="str">
        <f t="shared" si="129"/>
        <v>content_of_roles_home_general_flag</v>
      </c>
      <c r="N1191" s="33" t="str">
        <f t="shared" si="130"/>
        <v>社会参加の状況　家庭内の役割の内容_1</v>
      </c>
      <c r="O1191" s="33" t="str">
        <f t="shared" si="131"/>
        <v>削除</v>
      </c>
    </row>
    <row r="1192" spans="1:15" ht="37.5" hidden="1">
      <c r="A1192" s="56">
        <v>1190</v>
      </c>
      <c r="B1192" s="56" t="s">
        <v>2275</v>
      </c>
      <c r="C1192" s="56">
        <v>50</v>
      </c>
      <c r="D1192" s="33" t="s">
        <v>2362</v>
      </c>
      <c r="E1192" s="134" t="s">
        <v>2363</v>
      </c>
      <c r="F1192" s="56" t="str">
        <f>VLOOKUP($B1192, '外部インタフェース一覧(計算用)'!$C:$G, 2, FALSE)</f>
        <v>old</v>
      </c>
      <c r="G1192" s="56" t="str">
        <f>VLOOKUP($B1192, '外部インタフェース一覧(計算用)'!$C:$G, 5, FALSE)</f>
        <v>REHABILITATION_PLAN_2024_FORM_0420_2021</v>
      </c>
      <c r="H1192" s="56" t="str">
        <f t="shared" si="126"/>
        <v>REHABILITATION_PLAN_2024_FORM_0420_2021_content_of_roles_shopping_flag_old</v>
      </c>
      <c r="I1192" s="134" t="str">
        <f t="shared" si="127"/>
        <v>削除</v>
      </c>
      <c r="J1192" s="56" t="str">
        <f t="shared" si="128"/>
        <v>名称変更</v>
      </c>
      <c r="K1192" s="56" t="str">
        <f>IF($F1192="old", INDEX('外部インタフェース一覧(計算用)'!$B$5:$C$60, MATCH(summary!$B1192, '外部インタフェース一覧(計算用)'!$C$5:$C$60, 0), 1), $B1192)</f>
        <v>リハビリテーション計画書(介護)</v>
      </c>
      <c r="L1192" s="56">
        <f t="shared" si="132"/>
        <v>50</v>
      </c>
      <c r="M1192" s="56" t="str">
        <f t="shared" si="129"/>
        <v>content_of_roles_shopping_flag</v>
      </c>
      <c r="N1192" s="33" t="str">
        <f t="shared" si="130"/>
        <v>社会参加の状況　家庭内の役割の内容_2</v>
      </c>
      <c r="O1192" s="33" t="str">
        <f t="shared" si="131"/>
        <v>削除</v>
      </c>
    </row>
    <row r="1193" spans="1:15" ht="37.5" hidden="1">
      <c r="A1193" s="56">
        <v>1191</v>
      </c>
      <c r="B1193" s="56" t="s">
        <v>2275</v>
      </c>
      <c r="C1193" s="56">
        <v>51</v>
      </c>
      <c r="D1193" s="33" t="s">
        <v>2364</v>
      </c>
      <c r="E1193" s="134" t="s">
        <v>2365</v>
      </c>
      <c r="F1193" s="56" t="str">
        <f>VLOOKUP($B1193, '外部インタフェース一覧(計算用)'!$C:$G, 2, FALSE)</f>
        <v>old</v>
      </c>
      <c r="G1193" s="56" t="str">
        <f>VLOOKUP($B1193, '外部インタフェース一覧(計算用)'!$C:$G, 5, FALSE)</f>
        <v>REHABILITATION_PLAN_2024_FORM_0420_2021</v>
      </c>
      <c r="H1193" s="56" t="str">
        <f t="shared" si="126"/>
        <v>REHABILITATION_PLAN_2024_FORM_0420_2021_content_of_roles_garden_home_care_flag_old</v>
      </c>
      <c r="I1193" s="134" t="str">
        <f t="shared" si="127"/>
        <v>削除</v>
      </c>
      <c r="J1193" s="56" t="str">
        <f t="shared" si="128"/>
        <v>名称変更</v>
      </c>
      <c r="K1193" s="56" t="str">
        <f>IF($F1193="old", INDEX('外部インタフェース一覧(計算用)'!$B$5:$C$60, MATCH(summary!$B1193, '外部インタフェース一覧(計算用)'!$C$5:$C$60, 0), 1), $B1193)</f>
        <v>リハビリテーション計画書(介護)</v>
      </c>
      <c r="L1193" s="56">
        <f t="shared" si="132"/>
        <v>51</v>
      </c>
      <c r="M1193" s="56" t="str">
        <f t="shared" si="129"/>
        <v>content_of_roles_garden_home_care_flag</v>
      </c>
      <c r="N1193" s="33" t="str">
        <f t="shared" si="130"/>
        <v>社会参加の状況　家庭内の役割の内容_3</v>
      </c>
      <c r="O1193" s="33" t="str">
        <f t="shared" si="131"/>
        <v>削除</v>
      </c>
    </row>
    <row r="1194" spans="1:15" ht="37.5" hidden="1">
      <c r="A1194" s="56">
        <v>1192</v>
      </c>
      <c r="B1194" s="56" t="s">
        <v>2275</v>
      </c>
      <c r="C1194" s="56">
        <v>52</v>
      </c>
      <c r="D1194" s="33" t="s">
        <v>2366</v>
      </c>
      <c r="E1194" s="134" t="s">
        <v>2367</v>
      </c>
      <c r="F1194" s="56" t="str">
        <f>VLOOKUP($B1194, '外部インタフェース一覧(計算用)'!$C:$G, 2, FALSE)</f>
        <v>old</v>
      </c>
      <c r="G1194" s="56" t="str">
        <f>VLOOKUP($B1194, '外部インタフェース一覧(計算用)'!$C:$G, 5, FALSE)</f>
        <v>REHABILITATION_PLAN_2024_FORM_0420_2021</v>
      </c>
      <c r="H1194" s="56" t="str">
        <f t="shared" si="126"/>
        <v>REHABILITATION_PLAN_2024_FORM_0420_2021_content_of_roles_take_care_pets_flag_old</v>
      </c>
      <c r="I1194" s="134" t="str">
        <f t="shared" si="127"/>
        <v>削除</v>
      </c>
      <c r="J1194" s="56" t="str">
        <f t="shared" si="128"/>
        <v>名称変更</v>
      </c>
      <c r="K1194" s="56" t="str">
        <f>IF($F1194="old", INDEX('外部インタフェース一覧(計算用)'!$B$5:$C$60, MATCH(summary!$B1194, '外部インタフェース一覧(計算用)'!$C$5:$C$60, 0), 1), $B1194)</f>
        <v>リハビリテーション計画書(介護)</v>
      </c>
      <c r="L1194" s="56">
        <f t="shared" si="132"/>
        <v>52</v>
      </c>
      <c r="M1194" s="56" t="str">
        <f t="shared" si="129"/>
        <v>content_of_roles_take_care_pets_flag</v>
      </c>
      <c r="N1194" s="33" t="str">
        <f t="shared" si="130"/>
        <v>社会参加の状況　家庭内の役割の内容_4</v>
      </c>
      <c r="O1194" s="33" t="str">
        <f t="shared" si="131"/>
        <v>削除</v>
      </c>
    </row>
    <row r="1195" spans="1:15" ht="37.5" hidden="1">
      <c r="A1195" s="56">
        <v>1193</v>
      </c>
      <c r="B1195" s="56" t="s">
        <v>2275</v>
      </c>
      <c r="C1195" s="56">
        <v>53</v>
      </c>
      <c r="D1195" s="33" t="s">
        <v>2368</v>
      </c>
      <c r="E1195" s="134" t="s">
        <v>2369</v>
      </c>
      <c r="F1195" s="56" t="str">
        <f>VLOOKUP($B1195, '外部インタフェース一覧(計算用)'!$C:$G, 2, FALSE)</f>
        <v>old</v>
      </c>
      <c r="G1195" s="56" t="str">
        <f>VLOOKUP($B1195, '外部インタフェース一覧(計算用)'!$C:$G, 5, FALSE)</f>
        <v>REHABILITATION_PLAN_2024_FORM_0420_2021</v>
      </c>
      <c r="H1195" s="56" t="str">
        <f t="shared" si="126"/>
        <v>REHABILITATION_PLAN_2024_FORM_0420_2021_content_of_roles_other_flag_old</v>
      </c>
      <c r="I1195" s="134" t="str">
        <f t="shared" si="127"/>
        <v>削除</v>
      </c>
      <c r="J1195" s="56" t="str">
        <f t="shared" si="128"/>
        <v>名称変更</v>
      </c>
      <c r="K1195" s="56" t="str">
        <f>IF($F1195="old", INDEX('外部インタフェース一覧(計算用)'!$B$5:$C$60, MATCH(summary!$B1195, '外部インタフェース一覧(計算用)'!$C$5:$C$60, 0), 1), $B1195)</f>
        <v>リハビリテーション計画書(介護)</v>
      </c>
      <c r="L1195" s="56">
        <f t="shared" si="132"/>
        <v>53</v>
      </c>
      <c r="M1195" s="56" t="str">
        <f t="shared" si="129"/>
        <v>content_of_roles_other_flag</v>
      </c>
      <c r="N1195" s="33" t="str">
        <f t="shared" si="130"/>
        <v>社会参加の状況　家庭内の役割の内容_5</v>
      </c>
      <c r="O1195" s="33" t="str">
        <f t="shared" si="131"/>
        <v>削除</v>
      </c>
    </row>
    <row r="1196" spans="1:15" ht="37.5" hidden="1">
      <c r="A1196" s="56">
        <v>1194</v>
      </c>
      <c r="B1196" s="56" t="s">
        <v>2275</v>
      </c>
      <c r="C1196" s="56">
        <v>54</v>
      </c>
      <c r="D1196" s="33" t="s">
        <v>2370</v>
      </c>
      <c r="E1196" s="134" t="s">
        <v>2371</v>
      </c>
      <c r="F1196" s="56" t="str">
        <f>VLOOKUP($B1196, '外部インタフェース一覧(計算用)'!$C:$G, 2, FALSE)</f>
        <v>old</v>
      </c>
      <c r="G1196" s="56" t="str">
        <f>VLOOKUP($B1196, '外部インタフェース一覧(計算用)'!$C:$G, 5, FALSE)</f>
        <v>REHABILITATION_PLAN_2024_FORM_0420_2021</v>
      </c>
      <c r="H1196" s="56" t="str">
        <f t="shared" si="126"/>
        <v>REHABILITATION_PLAN_2024_FORM_0420_2021_content_of_roles_nothing_flag_old</v>
      </c>
      <c r="I1196" s="134" t="str">
        <f t="shared" si="127"/>
        <v>削除</v>
      </c>
      <c r="J1196" s="56" t="str">
        <f t="shared" si="128"/>
        <v>名称変更</v>
      </c>
      <c r="K1196" s="56" t="str">
        <f>IF($F1196="old", INDEX('外部インタフェース一覧(計算用)'!$B$5:$C$60, MATCH(summary!$B1196, '外部インタフェース一覧(計算用)'!$C$5:$C$60, 0), 1), $B1196)</f>
        <v>リハビリテーション計画書(介護)</v>
      </c>
      <c r="L1196" s="56">
        <f t="shared" si="132"/>
        <v>54</v>
      </c>
      <c r="M1196" s="56" t="str">
        <f t="shared" si="129"/>
        <v>content_of_roles_nothing_flag</v>
      </c>
      <c r="N1196" s="33" t="str">
        <f t="shared" si="130"/>
        <v>社会参加の状況　家庭内の役割の内容_特になし</v>
      </c>
      <c r="O1196" s="33" t="str">
        <f t="shared" si="131"/>
        <v>削除</v>
      </c>
    </row>
    <row r="1197" spans="1:15" ht="37.5" hidden="1">
      <c r="A1197" s="56">
        <v>1195</v>
      </c>
      <c r="B1197" s="56" t="s">
        <v>2275</v>
      </c>
      <c r="C1197" s="56">
        <v>55</v>
      </c>
      <c r="D1197" s="33" t="s">
        <v>2372</v>
      </c>
      <c r="E1197" s="134" t="s">
        <v>2373</v>
      </c>
      <c r="F1197" s="56" t="str">
        <f>VLOOKUP($B1197, '外部インタフェース一覧(計算用)'!$C:$G, 2, FALSE)</f>
        <v>old</v>
      </c>
      <c r="G1197" s="56" t="str">
        <f>VLOOKUP($B1197, '外部インタフェース一覧(計算用)'!$C:$G, 5, FALSE)</f>
        <v>REHABILITATION_PLAN_2024_FORM_0420_2021</v>
      </c>
      <c r="H1197" s="56" t="str">
        <f t="shared" si="126"/>
        <v>REHABILITATION_PLAN_2024_FORM_0420_2021_leisure_activity_watching_reading_flag_old</v>
      </c>
      <c r="I1197" s="134" t="str">
        <f t="shared" si="127"/>
        <v>削除</v>
      </c>
      <c r="J1197" s="56" t="str">
        <f t="shared" si="128"/>
        <v>名称変更</v>
      </c>
      <c r="K1197" s="56" t="str">
        <f>IF($F1197="old", INDEX('外部インタフェース一覧(計算用)'!$B$5:$C$60, MATCH(summary!$B1197, '外部インタフェース一覧(計算用)'!$C$5:$C$60, 0), 1), $B1197)</f>
        <v>リハビリテーション計画書(介護)</v>
      </c>
      <c r="L1197" s="56">
        <f t="shared" si="132"/>
        <v>55</v>
      </c>
      <c r="M1197" s="56" t="str">
        <f t="shared" si="129"/>
        <v>leisure_activity_watching_reading_flag</v>
      </c>
      <c r="N1197" s="33" t="str">
        <f t="shared" si="130"/>
        <v>社会参加の状況　余暇活動（内容）_1</v>
      </c>
      <c r="O1197" s="33" t="str">
        <f t="shared" si="131"/>
        <v>削除</v>
      </c>
    </row>
    <row r="1198" spans="1:15" ht="56.25" hidden="1">
      <c r="A1198" s="56">
        <v>1196</v>
      </c>
      <c r="B1198" s="56" t="s">
        <v>2275</v>
      </c>
      <c r="C1198" s="56">
        <v>56</v>
      </c>
      <c r="D1198" s="33" t="s">
        <v>2374</v>
      </c>
      <c r="E1198" s="134" t="s">
        <v>2375</v>
      </c>
      <c r="F1198" s="56" t="str">
        <f>VLOOKUP($B1198, '外部インタフェース一覧(計算用)'!$C:$G, 2, FALSE)</f>
        <v>old</v>
      </c>
      <c r="G1198" s="56" t="str">
        <f>VLOOKUP($B1198, '外部インタフェース一覧(計算用)'!$C:$G, 5, FALSE)</f>
        <v>REHABILITATION_PLAN_2024_FORM_0420_2021</v>
      </c>
      <c r="H1198" s="56" t="str">
        <f t="shared" si="126"/>
        <v>REHABILITATION_PLAN_2024_FORM_0420_2021_leisure_activity_watching_reading_frequency_old</v>
      </c>
      <c r="I1198" s="134" t="str">
        <f t="shared" si="127"/>
        <v>削除</v>
      </c>
      <c r="J1198" s="56" t="str">
        <f t="shared" si="128"/>
        <v>名称変更</v>
      </c>
      <c r="K1198" s="56" t="str">
        <f>IF($F1198="old", INDEX('外部インタフェース一覧(計算用)'!$B$5:$C$60, MATCH(summary!$B1198, '外部インタフェース一覧(計算用)'!$C$5:$C$60, 0), 1), $B1198)</f>
        <v>リハビリテーション計画書(介護)</v>
      </c>
      <c r="L1198" s="56">
        <f t="shared" si="132"/>
        <v>56</v>
      </c>
      <c r="M1198" s="56" t="str">
        <f t="shared" si="129"/>
        <v>leisure_activity_watching_reading_frequency</v>
      </c>
      <c r="N1198" s="33" t="str">
        <f t="shared" si="130"/>
        <v>社会参加の状況　余暇活動（頻度）_1</v>
      </c>
      <c r="O1198" s="33" t="str">
        <f t="shared" si="131"/>
        <v>削除</v>
      </c>
    </row>
    <row r="1199" spans="1:15" ht="37.5" hidden="1">
      <c r="A1199" s="56">
        <v>1197</v>
      </c>
      <c r="B1199" s="56" t="s">
        <v>2275</v>
      </c>
      <c r="C1199" s="56">
        <v>57</v>
      </c>
      <c r="D1199" s="33" t="s">
        <v>2376</v>
      </c>
      <c r="E1199" s="134" t="s">
        <v>2377</v>
      </c>
      <c r="F1199" s="56" t="str">
        <f>VLOOKUP($B1199, '外部インタフェース一覧(計算用)'!$C:$G, 2, FALSE)</f>
        <v>old</v>
      </c>
      <c r="G1199" s="56" t="str">
        <f>VLOOKUP($B1199, '外部インタフェース一覧(計算用)'!$C:$G, 5, FALSE)</f>
        <v>REHABILITATION_PLAN_2024_FORM_0420_2021</v>
      </c>
      <c r="H1199" s="56" t="str">
        <f t="shared" si="126"/>
        <v>REHABILITATION_PLAN_2024_FORM_0420_2021_leisure_activity_hobby_flag_old</v>
      </c>
      <c r="I1199" s="134" t="str">
        <f t="shared" si="127"/>
        <v>削除</v>
      </c>
      <c r="J1199" s="56" t="str">
        <f t="shared" si="128"/>
        <v>名称変更</v>
      </c>
      <c r="K1199" s="56" t="str">
        <f>IF($F1199="old", INDEX('外部インタフェース一覧(計算用)'!$B$5:$C$60, MATCH(summary!$B1199, '外部インタフェース一覧(計算用)'!$C$5:$C$60, 0), 1), $B1199)</f>
        <v>リハビリテーション計画書(介護)</v>
      </c>
      <c r="L1199" s="56">
        <f t="shared" si="132"/>
        <v>57</v>
      </c>
      <c r="M1199" s="56" t="str">
        <f t="shared" si="129"/>
        <v>leisure_activity_hobby_flag</v>
      </c>
      <c r="N1199" s="33" t="str">
        <f t="shared" si="130"/>
        <v>社会参加の状況　余暇活動（内容）_2</v>
      </c>
      <c r="O1199" s="33" t="str">
        <f t="shared" si="131"/>
        <v>削除</v>
      </c>
    </row>
    <row r="1200" spans="1:15" ht="37.5" hidden="1">
      <c r="A1200" s="56">
        <v>1198</v>
      </c>
      <c r="B1200" s="56" t="s">
        <v>2275</v>
      </c>
      <c r="C1200" s="56">
        <v>58</v>
      </c>
      <c r="D1200" s="33" t="s">
        <v>2378</v>
      </c>
      <c r="E1200" s="134" t="s">
        <v>2379</v>
      </c>
      <c r="F1200" s="56" t="str">
        <f>VLOOKUP($B1200, '外部インタフェース一覧(計算用)'!$C:$G, 2, FALSE)</f>
        <v>old</v>
      </c>
      <c r="G1200" s="56" t="str">
        <f>VLOOKUP($B1200, '外部インタフェース一覧(計算用)'!$C:$G, 5, FALSE)</f>
        <v>REHABILITATION_PLAN_2024_FORM_0420_2021</v>
      </c>
      <c r="H1200" s="56" t="str">
        <f t="shared" si="126"/>
        <v>REHABILITATION_PLAN_2024_FORM_0420_2021_leisure_activity_hobby_frequency_old</v>
      </c>
      <c r="I1200" s="134" t="str">
        <f t="shared" si="127"/>
        <v>削除</v>
      </c>
      <c r="J1200" s="56" t="str">
        <f t="shared" si="128"/>
        <v>名称変更</v>
      </c>
      <c r="K1200" s="56" t="str">
        <f>IF($F1200="old", INDEX('外部インタフェース一覧(計算用)'!$B$5:$C$60, MATCH(summary!$B1200, '外部インタフェース一覧(計算用)'!$C$5:$C$60, 0), 1), $B1200)</f>
        <v>リハビリテーション計画書(介護)</v>
      </c>
      <c r="L1200" s="56">
        <f t="shared" si="132"/>
        <v>58</v>
      </c>
      <c r="M1200" s="56" t="str">
        <f t="shared" si="129"/>
        <v>leisure_activity_hobby_frequency</v>
      </c>
      <c r="N1200" s="33" t="str">
        <f t="shared" si="130"/>
        <v>社会参加の状況　余暇活動（頻度）_2</v>
      </c>
      <c r="O1200" s="33" t="str">
        <f t="shared" si="131"/>
        <v>削除</v>
      </c>
    </row>
    <row r="1201" spans="1:15" ht="37.5" hidden="1">
      <c r="A1201" s="56">
        <v>1199</v>
      </c>
      <c r="B1201" s="56" t="s">
        <v>2275</v>
      </c>
      <c r="C1201" s="56">
        <v>59</v>
      </c>
      <c r="D1201" s="33" t="s">
        <v>2380</v>
      </c>
      <c r="E1201" s="134" t="s">
        <v>2381</v>
      </c>
      <c r="F1201" s="56" t="str">
        <f>VLOOKUP($B1201, '外部インタフェース一覧(計算用)'!$C:$G, 2, FALSE)</f>
        <v>old</v>
      </c>
      <c r="G1201" s="56" t="str">
        <f>VLOOKUP($B1201, '外部インタフェース一覧(計算用)'!$C:$G, 5, FALSE)</f>
        <v>REHABILITATION_PLAN_2024_FORM_0420_2021</v>
      </c>
      <c r="H1201" s="56" t="str">
        <f t="shared" si="126"/>
        <v>REHABILITATION_PLAN_2024_FORM_0420_2021_leisure_activity_walking_flag_old</v>
      </c>
      <c r="I1201" s="134" t="str">
        <f t="shared" si="127"/>
        <v>削除</v>
      </c>
      <c r="J1201" s="56" t="str">
        <f t="shared" si="128"/>
        <v>名称変更</v>
      </c>
      <c r="K1201" s="56" t="str">
        <f>IF($F1201="old", INDEX('外部インタフェース一覧(計算用)'!$B$5:$C$60, MATCH(summary!$B1201, '外部インタフェース一覧(計算用)'!$C$5:$C$60, 0), 1), $B1201)</f>
        <v>リハビリテーション計画書(介護)</v>
      </c>
      <c r="L1201" s="56">
        <f t="shared" si="132"/>
        <v>59</v>
      </c>
      <c r="M1201" s="56" t="str">
        <f t="shared" si="129"/>
        <v>leisure_activity_walking_flag</v>
      </c>
      <c r="N1201" s="33" t="str">
        <f t="shared" si="130"/>
        <v>社会参加の状況　余暇活動（内容）_3</v>
      </c>
      <c r="O1201" s="33" t="str">
        <f t="shared" si="131"/>
        <v>削除</v>
      </c>
    </row>
    <row r="1202" spans="1:15" ht="37.5" hidden="1">
      <c r="A1202" s="56">
        <v>1200</v>
      </c>
      <c r="B1202" s="56" t="s">
        <v>2275</v>
      </c>
      <c r="C1202" s="56">
        <v>60</v>
      </c>
      <c r="D1202" s="33" t="s">
        <v>2382</v>
      </c>
      <c r="E1202" s="134" t="s">
        <v>2383</v>
      </c>
      <c r="F1202" s="56" t="str">
        <f>VLOOKUP($B1202, '外部インタフェース一覧(計算用)'!$C:$G, 2, FALSE)</f>
        <v>old</v>
      </c>
      <c r="G1202" s="56" t="str">
        <f>VLOOKUP($B1202, '外部インタフェース一覧(計算用)'!$C:$G, 5, FALSE)</f>
        <v>REHABILITATION_PLAN_2024_FORM_0420_2021</v>
      </c>
      <c r="H1202" s="56" t="str">
        <f t="shared" si="126"/>
        <v>REHABILITATION_PLAN_2024_FORM_0420_2021_leisure_activity_walking_frequency_old</v>
      </c>
      <c r="I1202" s="134" t="str">
        <f t="shared" si="127"/>
        <v>削除</v>
      </c>
      <c r="J1202" s="56" t="str">
        <f t="shared" si="128"/>
        <v>名称変更</v>
      </c>
      <c r="K1202" s="56" t="str">
        <f>IF($F1202="old", INDEX('外部インタフェース一覧(計算用)'!$B$5:$C$60, MATCH(summary!$B1202, '外部インタフェース一覧(計算用)'!$C$5:$C$60, 0), 1), $B1202)</f>
        <v>リハビリテーション計画書(介護)</v>
      </c>
      <c r="L1202" s="56">
        <f t="shared" si="132"/>
        <v>60</v>
      </c>
      <c r="M1202" s="56" t="str">
        <f t="shared" si="129"/>
        <v>leisure_activity_walking_frequency</v>
      </c>
      <c r="N1202" s="33" t="str">
        <f t="shared" si="130"/>
        <v>社会参加の状況　余暇活動（頻度）_3</v>
      </c>
      <c r="O1202" s="33" t="str">
        <f t="shared" si="131"/>
        <v>削除</v>
      </c>
    </row>
    <row r="1203" spans="1:15" ht="37.5" hidden="1">
      <c r="A1203" s="56">
        <v>1201</v>
      </c>
      <c r="B1203" s="56" t="s">
        <v>2275</v>
      </c>
      <c r="C1203" s="56">
        <v>61</v>
      </c>
      <c r="D1203" s="33" t="s">
        <v>2384</v>
      </c>
      <c r="E1203" s="134" t="s">
        <v>2385</v>
      </c>
      <c r="F1203" s="56" t="str">
        <f>VLOOKUP($B1203, '外部インタフェース一覧(計算用)'!$C:$G, 2, FALSE)</f>
        <v>old</v>
      </c>
      <c r="G1203" s="56" t="str">
        <f>VLOOKUP($B1203, '外部インタフェース一覧(計算用)'!$C:$G, 5, FALSE)</f>
        <v>REHABILITATION_PLAN_2024_FORM_0420_2021</v>
      </c>
      <c r="H1203" s="56" t="str">
        <f t="shared" si="126"/>
        <v>REHABILITATION_PLAN_2024_FORM_0420_2021_leisure_activity_garden_work_old</v>
      </c>
      <c r="I1203" s="134" t="str">
        <f t="shared" si="127"/>
        <v>削除</v>
      </c>
      <c r="J1203" s="56" t="str">
        <f t="shared" si="128"/>
        <v>名称変更</v>
      </c>
      <c r="K1203" s="56" t="str">
        <f>IF($F1203="old", INDEX('外部インタフェース一覧(計算用)'!$B$5:$C$60, MATCH(summary!$B1203, '外部インタフェース一覧(計算用)'!$C$5:$C$60, 0), 1), $B1203)</f>
        <v>リハビリテーション計画書(介護)</v>
      </c>
      <c r="L1203" s="56">
        <f t="shared" si="132"/>
        <v>61</v>
      </c>
      <c r="M1203" s="56" t="str">
        <f t="shared" si="129"/>
        <v>leisure_activity_garden_work</v>
      </c>
      <c r="N1203" s="33" t="str">
        <f t="shared" si="130"/>
        <v>社会参加の状況　余暇活動（内容）_4</v>
      </c>
      <c r="O1203" s="33" t="str">
        <f t="shared" si="131"/>
        <v>削除</v>
      </c>
    </row>
    <row r="1204" spans="1:15" ht="37.5" hidden="1">
      <c r="A1204" s="56">
        <v>1202</v>
      </c>
      <c r="B1204" s="56" t="s">
        <v>2275</v>
      </c>
      <c r="C1204" s="56">
        <v>62</v>
      </c>
      <c r="D1204" s="33" t="s">
        <v>2386</v>
      </c>
      <c r="E1204" s="134" t="s">
        <v>2387</v>
      </c>
      <c r="F1204" s="56" t="str">
        <f>VLOOKUP($B1204, '外部インタフェース一覧(計算用)'!$C:$G, 2, FALSE)</f>
        <v>old</v>
      </c>
      <c r="G1204" s="56" t="str">
        <f>VLOOKUP($B1204, '外部インタフェース一覧(計算用)'!$C:$G, 5, FALSE)</f>
        <v>REHABILITATION_PLAN_2024_FORM_0420_2021</v>
      </c>
      <c r="H1204" s="56" t="str">
        <f t="shared" si="126"/>
        <v>REHABILITATION_PLAN_2024_FORM_0420_2021_leisure_activity_garden_work_frequency_old</v>
      </c>
      <c r="I1204" s="134" t="str">
        <f t="shared" si="127"/>
        <v>削除</v>
      </c>
      <c r="J1204" s="56" t="str">
        <f t="shared" si="128"/>
        <v>名称変更</v>
      </c>
      <c r="K1204" s="56" t="str">
        <f>IF($F1204="old", INDEX('外部インタフェース一覧(計算用)'!$B$5:$C$60, MATCH(summary!$B1204, '外部インタフェース一覧(計算用)'!$C$5:$C$60, 0), 1), $B1204)</f>
        <v>リハビリテーション計画書(介護)</v>
      </c>
      <c r="L1204" s="56">
        <f t="shared" si="132"/>
        <v>62</v>
      </c>
      <c r="M1204" s="56" t="str">
        <f t="shared" si="129"/>
        <v>leisure_activity_garden_work_frequency</v>
      </c>
      <c r="N1204" s="33" t="str">
        <f t="shared" si="130"/>
        <v>社会参加の状況　余暇活動（頻度）_4</v>
      </c>
      <c r="O1204" s="33" t="str">
        <f t="shared" si="131"/>
        <v>削除</v>
      </c>
    </row>
    <row r="1205" spans="1:15" ht="37.5" hidden="1">
      <c r="A1205" s="56">
        <v>1203</v>
      </c>
      <c r="B1205" s="56" t="s">
        <v>2275</v>
      </c>
      <c r="C1205" s="56">
        <v>63</v>
      </c>
      <c r="D1205" s="33" t="s">
        <v>2388</v>
      </c>
      <c r="E1205" s="134" t="s">
        <v>2389</v>
      </c>
      <c r="F1205" s="56" t="str">
        <f>VLOOKUP($B1205, '外部インタフェース一覧(計算用)'!$C:$G, 2, FALSE)</f>
        <v>old</v>
      </c>
      <c r="G1205" s="56" t="str">
        <f>VLOOKUP($B1205, '外部インタフェース一覧(計算用)'!$C:$G, 5, FALSE)</f>
        <v>REHABILITATION_PLAN_2024_FORM_0420_2021</v>
      </c>
      <c r="H1205" s="56" t="str">
        <f t="shared" si="126"/>
        <v>REHABILITATION_PLAN_2024_FORM_0420_2021_leisure_activity_other_flag_old</v>
      </c>
      <c r="I1205" s="134" t="str">
        <f t="shared" si="127"/>
        <v>削除</v>
      </c>
      <c r="J1205" s="56" t="str">
        <f t="shared" si="128"/>
        <v>名称変更</v>
      </c>
      <c r="K1205" s="56" t="str">
        <f>IF($F1205="old", INDEX('外部インタフェース一覧(計算用)'!$B$5:$C$60, MATCH(summary!$B1205, '外部インタフェース一覧(計算用)'!$C$5:$C$60, 0), 1), $B1205)</f>
        <v>リハビリテーション計画書(介護)</v>
      </c>
      <c r="L1205" s="56">
        <f t="shared" si="132"/>
        <v>63</v>
      </c>
      <c r="M1205" s="56" t="str">
        <f t="shared" si="129"/>
        <v>leisure_activity_other_flag</v>
      </c>
      <c r="N1205" s="33" t="str">
        <f t="shared" si="130"/>
        <v>社会参加の状況　余暇活動（内容）_5</v>
      </c>
      <c r="O1205" s="33" t="str">
        <f t="shared" si="131"/>
        <v>削除</v>
      </c>
    </row>
    <row r="1206" spans="1:15" ht="37.5" hidden="1">
      <c r="A1206" s="56">
        <v>1204</v>
      </c>
      <c r="B1206" s="56" t="s">
        <v>2275</v>
      </c>
      <c r="C1206" s="56">
        <v>64</v>
      </c>
      <c r="D1206" s="33" t="s">
        <v>2390</v>
      </c>
      <c r="E1206" s="134" t="s">
        <v>2391</v>
      </c>
      <c r="F1206" s="56" t="str">
        <f>VLOOKUP($B1206, '外部インタフェース一覧(計算用)'!$C:$G, 2, FALSE)</f>
        <v>old</v>
      </c>
      <c r="G1206" s="56" t="str">
        <f>VLOOKUP($B1206, '外部インタフェース一覧(計算用)'!$C:$G, 5, FALSE)</f>
        <v>REHABILITATION_PLAN_2024_FORM_0420_2021</v>
      </c>
      <c r="H1206" s="56" t="str">
        <f t="shared" si="126"/>
        <v>REHABILITATION_PLAN_2024_FORM_0420_2021_leisure_activity_other_frequency_old</v>
      </c>
      <c r="I1206" s="134" t="str">
        <f t="shared" si="127"/>
        <v>削除</v>
      </c>
      <c r="J1206" s="56" t="str">
        <f t="shared" si="128"/>
        <v>名称変更</v>
      </c>
      <c r="K1206" s="56" t="str">
        <f>IF($F1206="old", INDEX('外部インタフェース一覧(計算用)'!$B$5:$C$60, MATCH(summary!$B1206, '外部インタフェース一覧(計算用)'!$C$5:$C$60, 0), 1), $B1206)</f>
        <v>リハビリテーション計画書(介護)</v>
      </c>
      <c r="L1206" s="56">
        <f t="shared" si="132"/>
        <v>64</v>
      </c>
      <c r="M1206" s="56" t="str">
        <f t="shared" si="129"/>
        <v>leisure_activity_other_frequency</v>
      </c>
      <c r="N1206" s="33" t="str">
        <f t="shared" si="130"/>
        <v>社会参加の状況　余暇活動（頻度）_5</v>
      </c>
      <c r="O1206" s="33" t="str">
        <f t="shared" si="131"/>
        <v>削除</v>
      </c>
    </row>
    <row r="1207" spans="1:15" ht="37.5" hidden="1">
      <c r="A1207" s="56">
        <v>1205</v>
      </c>
      <c r="B1207" s="56" t="s">
        <v>2275</v>
      </c>
      <c r="C1207" s="56">
        <v>65</v>
      </c>
      <c r="D1207" s="33" t="s">
        <v>2392</v>
      </c>
      <c r="E1207" s="134" t="s">
        <v>2393</v>
      </c>
      <c r="F1207" s="56" t="str">
        <f>VLOOKUP($B1207, '外部インタフェース一覧(計算用)'!$C:$G, 2, FALSE)</f>
        <v>old</v>
      </c>
      <c r="G1207" s="56" t="str">
        <f>VLOOKUP($B1207, '外部インタフェース一覧(計算用)'!$C:$G, 5, FALSE)</f>
        <v>REHABILITATION_PLAN_2024_FORM_0420_2021</v>
      </c>
      <c r="H1207" s="56" t="str">
        <f t="shared" si="126"/>
        <v>REHABILITATION_PLAN_2024_FORM_0420_2021_leisure_activity_nothing_flag_old</v>
      </c>
      <c r="I1207" s="134" t="str">
        <f t="shared" si="127"/>
        <v>削除</v>
      </c>
      <c r="J1207" s="56" t="str">
        <f t="shared" si="128"/>
        <v>名称変更</v>
      </c>
      <c r="K1207" s="56" t="str">
        <f>IF($F1207="old", INDEX('外部インタフェース一覧(計算用)'!$B$5:$C$60, MATCH(summary!$B1207, '外部インタフェース一覧(計算用)'!$C$5:$C$60, 0), 1), $B1207)</f>
        <v>リハビリテーション計画書(介護)</v>
      </c>
      <c r="L1207" s="56">
        <f t="shared" si="132"/>
        <v>65</v>
      </c>
      <c r="M1207" s="56" t="str">
        <f t="shared" si="129"/>
        <v>leisure_activity_nothing_flag</v>
      </c>
      <c r="N1207" s="33" t="str">
        <f t="shared" si="130"/>
        <v>社会参加の状況　余暇活動（内容）_特になし</v>
      </c>
      <c r="O1207" s="33" t="str">
        <f t="shared" si="131"/>
        <v>削除</v>
      </c>
    </row>
    <row r="1208" spans="1:15" ht="37.5" hidden="1">
      <c r="A1208" s="56">
        <v>1206</v>
      </c>
      <c r="B1208" s="56" t="s">
        <v>2275</v>
      </c>
      <c r="C1208" s="56">
        <v>66</v>
      </c>
      <c r="D1208" s="33" t="s">
        <v>2394</v>
      </c>
      <c r="E1208" s="134" t="s">
        <v>2395</v>
      </c>
      <c r="F1208" s="56" t="str">
        <f>VLOOKUP($B1208, '外部インタフェース一覧(計算用)'!$C:$G, 2, FALSE)</f>
        <v>old</v>
      </c>
      <c r="G1208" s="56" t="str">
        <f>VLOOKUP($B1208, '外部インタフェース一覧(計算用)'!$C:$G, 5, FALSE)</f>
        <v>REHABILITATION_PLAN_2024_FORM_0420_2021</v>
      </c>
      <c r="H1208" s="56" t="str">
        <f t="shared" si="126"/>
        <v>REHABILITATION_PLAN_2024_FORM_0420_2021_social_activity_neighborhood_meeting_flag_old</v>
      </c>
      <c r="I1208" s="134" t="str">
        <f t="shared" si="127"/>
        <v>削除</v>
      </c>
      <c r="J1208" s="56" t="str">
        <f t="shared" si="128"/>
        <v>名称変更</v>
      </c>
      <c r="K1208" s="56" t="str">
        <f>IF($F1208="old", INDEX('外部インタフェース一覧(計算用)'!$B$5:$C$60, MATCH(summary!$B1208, '外部インタフェース一覧(計算用)'!$C$5:$C$60, 0), 1), $B1208)</f>
        <v>リハビリテーション計画書(介護)</v>
      </c>
      <c r="L1208" s="56">
        <f t="shared" si="132"/>
        <v>66</v>
      </c>
      <c r="M1208" s="56" t="str">
        <f t="shared" si="129"/>
        <v>social_activity_neighborhood_meeting_flag</v>
      </c>
      <c r="N1208" s="33" t="str">
        <f t="shared" si="130"/>
        <v>社会参加の状況　社会地域活動（内容）_1</v>
      </c>
      <c r="O1208" s="33" t="str">
        <f t="shared" si="131"/>
        <v>削除</v>
      </c>
    </row>
    <row r="1209" spans="1:15" ht="56.25" hidden="1">
      <c r="A1209" s="56">
        <v>1207</v>
      </c>
      <c r="B1209" s="56" t="s">
        <v>2275</v>
      </c>
      <c r="C1209" s="56">
        <v>67</v>
      </c>
      <c r="D1209" s="33" t="s">
        <v>2396</v>
      </c>
      <c r="E1209" s="134" t="s">
        <v>2397</v>
      </c>
      <c r="F1209" s="56" t="str">
        <f>VLOOKUP($B1209, '外部インタフェース一覧(計算用)'!$C:$G, 2, FALSE)</f>
        <v>old</v>
      </c>
      <c r="G1209" s="56" t="str">
        <f>VLOOKUP($B1209, '外部インタフェース一覧(計算用)'!$C:$G, 5, FALSE)</f>
        <v>REHABILITATION_PLAN_2024_FORM_0420_2021</v>
      </c>
      <c r="H1209" s="56" t="str">
        <f t="shared" si="126"/>
        <v>REHABILITATION_PLAN_2024_FORM_0420_2021_social_activity_neighborhood_meeting_frequency_old</v>
      </c>
      <c r="I1209" s="134" t="str">
        <f t="shared" si="127"/>
        <v>削除</v>
      </c>
      <c r="J1209" s="56" t="str">
        <f t="shared" si="128"/>
        <v>名称変更</v>
      </c>
      <c r="K1209" s="56" t="str">
        <f>IF($F1209="old", INDEX('外部インタフェース一覧(計算用)'!$B$5:$C$60, MATCH(summary!$B1209, '外部インタフェース一覧(計算用)'!$C$5:$C$60, 0), 1), $B1209)</f>
        <v>リハビリテーション計画書(介護)</v>
      </c>
      <c r="L1209" s="56">
        <f t="shared" si="132"/>
        <v>67</v>
      </c>
      <c r="M1209" s="56" t="str">
        <f t="shared" si="129"/>
        <v>social_activity_neighborhood_meeting_frequency</v>
      </c>
      <c r="N1209" s="33" t="str">
        <f t="shared" si="130"/>
        <v>社会参加の状況　社会地域活動（頻度）_1</v>
      </c>
      <c r="O1209" s="33" t="str">
        <f t="shared" si="131"/>
        <v>削除</v>
      </c>
    </row>
    <row r="1210" spans="1:15" ht="37.5" hidden="1">
      <c r="A1210" s="56">
        <v>1208</v>
      </c>
      <c r="B1210" s="56" t="s">
        <v>2275</v>
      </c>
      <c r="C1210" s="56">
        <v>68</v>
      </c>
      <c r="D1210" s="33" t="s">
        <v>2398</v>
      </c>
      <c r="E1210" s="134" t="s">
        <v>2399</v>
      </c>
      <c r="F1210" s="56" t="str">
        <f>VLOOKUP($B1210, '外部インタフェース一覧(計算用)'!$C:$G, 2, FALSE)</f>
        <v>old</v>
      </c>
      <c r="G1210" s="56" t="str">
        <f>VLOOKUP($B1210, '外部インタフェース一覧(計算用)'!$C:$G, 5, FALSE)</f>
        <v>REHABILITATION_PLAN_2024_FORM_0420_2021</v>
      </c>
      <c r="H1210" s="56" t="str">
        <f t="shared" si="126"/>
        <v>REHABILITATION_PLAN_2024_FORM_0420_2021_social_activity_club_of_aged_flag_old</v>
      </c>
      <c r="I1210" s="134" t="str">
        <f t="shared" si="127"/>
        <v>削除</v>
      </c>
      <c r="J1210" s="56" t="str">
        <f t="shared" si="128"/>
        <v>名称変更</v>
      </c>
      <c r="K1210" s="56" t="str">
        <f>IF($F1210="old", INDEX('外部インタフェース一覧(計算用)'!$B$5:$C$60, MATCH(summary!$B1210, '外部インタフェース一覧(計算用)'!$C$5:$C$60, 0), 1), $B1210)</f>
        <v>リハビリテーション計画書(介護)</v>
      </c>
      <c r="L1210" s="56">
        <f t="shared" si="132"/>
        <v>68</v>
      </c>
      <c r="M1210" s="56" t="str">
        <f t="shared" si="129"/>
        <v>social_activity_club_of_aged_flag</v>
      </c>
      <c r="N1210" s="33" t="str">
        <f t="shared" si="130"/>
        <v>社会参加の状況　社会地域活動（内容）_2</v>
      </c>
      <c r="O1210" s="33" t="str">
        <f t="shared" si="131"/>
        <v>削除</v>
      </c>
    </row>
    <row r="1211" spans="1:15" ht="37.5" hidden="1">
      <c r="A1211" s="56">
        <v>1209</v>
      </c>
      <c r="B1211" s="56" t="s">
        <v>2275</v>
      </c>
      <c r="C1211" s="56">
        <v>69</v>
      </c>
      <c r="D1211" s="33" t="s">
        <v>2400</v>
      </c>
      <c r="E1211" s="134" t="s">
        <v>2401</v>
      </c>
      <c r="F1211" s="56" t="str">
        <f>VLOOKUP($B1211, '外部インタフェース一覧(計算用)'!$C:$G, 2, FALSE)</f>
        <v>old</v>
      </c>
      <c r="G1211" s="56" t="str">
        <f>VLOOKUP($B1211, '外部インタフェース一覧(計算用)'!$C:$G, 5, FALSE)</f>
        <v>REHABILITATION_PLAN_2024_FORM_0420_2021</v>
      </c>
      <c r="H1211" s="56" t="str">
        <f t="shared" si="126"/>
        <v>REHABILITATION_PLAN_2024_FORM_0420_2021_social_activity_club_of_aged_frequency_old</v>
      </c>
      <c r="I1211" s="134" t="str">
        <f t="shared" si="127"/>
        <v>削除</v>
      </c>
      <c r="J1211" s="56" t="str">
        <f t="shared" si="128"/>
        <v>名称変更</v>
      </c>
      <c r="K1211" s="56" t="str">
        <f>IF($F1211="old", INDEX('外部インタフェース一覧(計算用)'!$B$5:$C$60, MATCH(summary!$B1211, '外部インタフェース一覧(計算用)'!$C$5:$C$60, 0), 1), $B1211)</f>
        <v>リハビリテーション計画書(介護)</v>
      </c>
      <c r="L1211" s="56">
        <f t="shared" si="132"/>
        <v>69</v>
      </c>
      <c r="M1211" s="56" t="str">
        <f t="shared" si="129"/>
        <v>social_activity_club_of_aged_frequency</v>
      </c>
      <c r="N1211" s="33" t="str">
        <f t="shared" si="130"/>
        <v>社会参加の状況　社会地域活動（頻度）_2</v>
      </c>
      <c r="O1211" s="33" t="str">
        <f t="shared" si="131"/>
        <v>削除</v>
      </c>
    </row>
    <row r="1212" spans="1:15" ht="37.5" hidden="1">
      <c r="A1212" s="56">
        <v>1210</v>
      </c>
      <c r="B1212" s="56" t="s">
        <v>2275</v>
      </c>
      <c r="C1212" s="56">
        <v>70</v>
      </c>
      <c r="D1212" s="33" t="s">
        <v>2402</v>
      </c>
      <c r="E1212" s="134" t="s">
        <v>2403</v>
      </c>
      <c r="F1212" s="56" t="str">
        <f>VLOOKUP($B1212, '外部インタフェース一覧(計算用)'!$C:$G, 2, FALSE)</f>
        <v>old</v>
      </c>
      <c r="G1212" s="56" t="str">
        <f>VLOOKUP($B1212, '外部インタフェース一覧(計算用)'!$C:$G, 5, FALSE)</f>
        <v>REHABILITATION_PLAN_2024_FORM_0420_2021</v>
      </c>
      <c r="H1212" s="56" t="str">
        <f t="shared" si="126"/>
        <v>REHABILITATION_PLAN_2024_FORM_0420_2021_social_activity_work_flag_old</v>
      </c>
      <c r="I1212" s="134" t="str">
        <f t="shared" si="127"/>
        <v>削除</v>
      </c>
      <c r="J1212" s="56" t="str">
        <f t="shared" si="128"/>
        <v>名称変更</v>
      </c>
      <c r="K1212" s="56" t="str">
        <f>IF($F1212="old", INDEX('外部インタフェース一覧(計算用)'!$B$5:$C$60, MATCH(summary!$B1212, '外部インタフェース一覧(計算用)'!$C$5:$C$60, 0), 1), $B1212)</f>
        <v>リハビリテーション計画書(介護)</v>
      </c>
      <c r="L1212" s="56">
        <f t="shared" si="132"/>
        <v>70</v>
      </c>
      <c r="M1212" s="56" t="str">
        <f t="shared" si="129"/>
        <v>social_activity_work_flag</v>
      </c>
      <c r="N1212" s="33" t="str">
        <f t="shared" si="130"/>
        <v>社会参加の状況　社会地域活動（内容）_3</v>
      </c>
      <c r="O1212" s="33" t="str">
        <f t="shared" si="131"/>
        <v>削除</v>
      </c>
    </row>
    <row r="1213" spans="1:15" ht="37.5" hidden="1">
      <c r="A1213" s="56">
        <v>1211</v>
      </c>
      <c r="B1213" s="56" t="s">
        <v>2275</v>
      </c>
      <c r="C1213" s="56">
        <v>71</v>
      </c>
      <c r="D1213" s="33" t="s">
        <v>2404</v>
      </c>
      <c r="E1213" s="134" t="s">
        <v>2405</v>
      </c>
      <c r="F1213" s="56" t="str">
        <f>VLOOKUP($B1213, '外部インタフェース一覧(計算用)'!$C:$G, 2, FALSE)</f>
        <v>old</v>
      </c>
      <c r="G1213" s="56" t="str">
        <f>VLOOKUP($B1213, '外部インタフェース一覧(計算用)'!$C:$G, 5, FALSE)</f>
        <v>REHABILITATION_PLAN_2024_FORM_0420_2021</v>
      </c>
      <c r="H1213" s="56" t="str">
        <f t="shared" si="126"/>
        <v>REHABILITATION_PLAN_2024_FORM_0420_2021_social_activity_work_frequency_old</v>
      </c>
      <c r="I1213" s="134" t="str">
        <f t="shared" si="127"/>
        <v>削除</v>
      </c>
      <c r="J1213" s="56" t="str">
        <f t="shared" si="128"/>
        <v>名称変更</v>
      </c>
      <c r="K1213" s="56" t="str">
        <f>IF($F1213="old", INDEX('外部インタフェース一覧(計算用)'!$B$5:$C$60, MATCH(summary!$B1213, '外部インタフェース一覧(計算用)'!$C$5:$C$60, 0), 1), $B1213)</f>
        <v>リハビリテーション計画書(介護)</v>
      </c>
      <c r="L1213" s="56">
        <f t="shared" si="132"/>
        <v>71</v>
      </c>
      <c r="M1213" s="56" t="str">
        <f t="shared" si="129"/>
        <v>social_activity_work_frequency</v>
      </c>
      <c r="N1213" s="33" t="str">
        <f t="shared" si="130"/>
        <v>社会参加の状況　社会地域活動（頻度）_3</v>
      </c>
      <c r="O1213" s="33" t="str">
        <f t="shared" si="131"/>
        <v>削除</v>
      </c>
    </row>
    <row r="1214" spans="1:15" ht="37.5" hidden="1">
      <c r="A1214" s="56">
        <v>1212</v>
      </c>
      <c r="B1214" s="56" t="s">
        <v>2275</v>
      </c>
      <c r="C1214" s="56">
        <v>72</v>
      </c>
      <c r="D1214" s="33" t="s">
        <v>2406</v>
      </c>
      <c r="E1214" s="134" t="s">
        <v>2407</v>
      </c>
      <c r="F1214" s="56" t="str">
        <f>VLOOKUP($B1214, '外部インタフェース一覧(計算用)'!$C:$G, 2, FALSE)</f>
        <v>old</v>
      </c>
      <c r="G1214" s="56" t="str">
        <f>VLOOKUP($B1214, '外部インタフェース一覧(計算用)'!$C:$G, 5, FALSE)</f>
        <v>REHABILITATION_PLAN_2024_FORM_0420_2021</v>
      </c>
      <c r="H1214" s="56" t="str">
        <f t="shared" si="126"/>
        <v>REHABILITATION_PLAN_2024_FORM_0420_2021_social_activity_Neighboring_flag_old</v>
      </c>
      <c r="I1214" s="134" t="str">
        <f t="shared" si="127"/>
        <v>削除</v>
      </c>
      <c r="J1214" s="56" t="str">
        <f t="shared" si="128"/>
        <v>名称変更</v>
      </c>
      <c r="K1214" s="56" t="str">
        <f>IF($F1214="old", INDEX('外部インタフェース一覧(計算用)'!$B$5:$C$60, MATCH(summary!$B1214, '外部インタフェース一覧(計算用)'!$C$5:$C$60, 0), 1), $B1214)</f>
        <v>リハビリテーション計画書(介護)</v>
      </c>
      <c r="L1214" s="56">
        <f t="shared" si="132"/>
        <v>72</v>
      </c>
      <c r="M1214" s="56" t="str">
        <f t="shared" si="129"/>
        <v>social_activity_Neighboring_flag</v>
      </c>
      <c r="N1214" s="33" t="str">
        <f t="shared" si="130"/>
        <v>社会参加の状況　社会地域活動（内容）_4</v>
      </c>
      <c r="O1214" s="33" t="str">
        <f t="shared" si="131"/>
        <v>削除</v>
      </c>
    </row>
    <row r="1215" spans="1:15" ht="37.5" hidden="1">
      <c r="A1215" s="56">
        <v>1213</v>
      </c>
      <c r="B1215" s="56" t="s">
        <v>2275</v>
      </c>
      <c r="C1215" s="56">
        <v>73</v>
      </c>
      <c r="D1215" s="33" t="s">
        <v>2408</v>
      </c>
      <c r="E1215" s="134" t="s">
        <v>2409</v>
      </c>
      <c r="F1215" s="56" t="str">
        <f>VLOOKUP($B1215, '外部インタフェース一覧(計算用)'!$C:$G, 2, FALSE)</f>
        <v>old</v>
      </c>
      <c r="G1215" s="56" t="str">
        <f>VLOOKUP($B1215, '外部インタフェース一覧(計算用)'!$C:$G, 5, FALSE)</f>
        <v>REHABILITATION_PLAN_2024_FORM_0420_2021</v>
      </c>
      <c r="H1215" s="56" t="str">
        <f t="shared" si="126"/>
        <v>REHABILITATION_PLAN_2024_FORM_0420_2021_social_activity_Neighboring_frequency_old</v>
      </c>
      <c r="I1215" s="134" t="str">
        <f t="shared" si="127"/>
        <v>削除</v>
      </c>
      <c r="J1215" s="56" t="str">
        <f t="shared" si="128"/>
        <v>名称変更</v>
      </c>
      <c r="K1215" s="56" t="str">
        <f>IF($F1215="old", INDEX('外部インタフェース一覧(計算用)'!$B$5:$C$60, MATCH(summary!$B1215, '外部インタフェース一覧(計算用)'!$C$5:$C$60, 0), 1), $B1215)</f>
        <v>リハビリテーション計画書(介護)</v>
      </c>
      <c r="L1215" s="56">
        <f t="shared" si="132"/>
        <v>73</v>
      </c>
      <c r="M1215" s="56" t="str">
        <f t="shared" si="129"/>
        <v>social_activity_Neighboring_frequency</v>
      </c>
      <c r="N1215" s="33" t="str">
        <f t="shared" si="130"/>
        <v>社会参加の状況　社会地域活動（頻度）_4</v>
      </c>
      <c r="O1215" s="33" t="str">
        <f t="shared" si="131"/>
        <v>削除</v>
      </c>
    </row>
    <row r="1216" spans="1:15" ht="37.5" hidden="1">
      <c r="A1216" s="56">
        <v>1214</v>
      </c>
      <c r="B1216" s="56" t="s">
        <v>2275</v>
      </c>
      <c r="C1216" s="56">
        <v>74</v>
      </c>
      <c r="D1216" s="33" t="s">
        <v>2410</v>
      </c>
      <c r="E1216" s="134" t="s">
        <v>2411</v>
      </c>
      <c r="F1216" s="56" t="str">
        <f>VLOOKUP($B1216, '外部インタフェース一覧(計算用)'!$C:$G, 2, FALSE)</f>
        <v>old</v>
      </c>
      <c r="G1216" s="56" t="str">
        <f>VLOOKUP($B1216, '外部インタフェース一覧(計算用)'!$C:$G, 5, FALSE)</f>
        <v>REHABILITATION_PLAN_2024_FORM_0420_2021</v>
      </c>
      <c r="H1216" s="56" t="str">
        <f t="shared" si="126"/>
        <v>REHABILITATION_PLAN_2024_FORM_0420_2021_social_activity_other_flag_old</v>
      </c>
      <c r="I1216" s="134" t="str">
        <f t="shared" si="127"/>
        <v>削除</v>
      </c>
      <c r="J1216" s="56" t="str">
        <f t="shared" si="128"/>
        <v>名称変更</v>
      </c>
      <c r="K1216" s="56" t="str">
        <f>IF($F1216="old", INDEX('外部インタフェース一覧(計算用)'!$B$5:$C$60, MATCH(summary!$B1216, '外部インタフェース一覧(計算用)'!$C$5:$C$60, 0), 1), $B1216)</f>
        <v>リハビリテーション計画書(介護)</v>
      </c>
      <c r="L1216" s="56">
        <f t="shared" si="132"/>
        <v>74</v>
      </c>
      <c r="M1216" s="56" t="str">
        <f t="shared" si="129"/>
        <v>social_activity_other_flag</v>
      </c>
      <c r="N1216" s="33" t="str">
        <f t="shared" si="130"/>
        <v>社会参加の状況　社会地域活動（内容）_5</v>
      </c>
      <c r="O1216" s="33" t="str">
        <f t="shared" si="131"/>
        <v>削除</v>
      </c>
    </row>
    <row r="1217" spans="1:15" ht="37.5" hidden="1">
      <c r="A1217" s="56">
        <v>1215</v>
      </c>
      <c r="B1217" s="56" t="s">
        <v>2275</v>
      </c>
      <c r="C1217" s="56">
        <v>75</v>
      </c>
      <c r="D1217" s="33" t="s">
        <v>2412</v>
      </c>
      <c r="E1217" s="134" t="s">
        <v>2413</v>
      </c>
      <c r="F1217" s="56" t="str">
        <f>VLOOKUP($B1217, '外部インタフェース一覧(計算用)'!$C:$G, 2, FALSE)</f>
        <v>old</v>
      </c>
      <c r="G1217" s="56" t="str">
        <f>VLOOKUP($B1217, '外部インタフェース一覧(計算用)'!$C:$G, 5, FALSE)</f>
        <v>REHABILITATION_PLAN_2024_FORM_0420_2021</v>
      </c>
      <c r="H1217" s="56" t="str">
        <f t="shared" si="126"/>
        <v>REHABILITATION_PLAN_2024_FORM_0420_2021_social_activity_other_frequency_old</v>
      </c>
      <c r="I1217" s="134" t="str">
        <f t="shared" si="127"/>
        <v>削除</v>
      </c>
      <c r="J1217" s="56" t="str">
        <f t="shared" si="128"/>
        <v>名称変更</v>
      </c>
      <c r="K1217" s="56" t="str">
        <f>IF($F1217="old", INDEX('外部インタフェース一覧(計算用)'!$B$5:$C$60, MATCH(summary!$B1217, '外部インタフェース一覧(計算用)'!$C$5:$C$60, 0), 1), $B1217)</f>
        <v>リハビリテーション計画書(介護)</v>
      </c>
      <c r="L1217" s="56">
        <f t="shared" si="132"/>
        <v>75</v>
      </c>
      <c r="M1217" s="56" t="str">
        <f t="shared" si="129"/>
        <v>social_activity_other_frequency</v>
      </c>
      <c r="N1217" s="33" t="str">
        <f t="shared" si="130"/>
        <v>社会参加の状況　社会地域活動（頻度）_5</v>
      </c>
      <c r="O1217" s="33" t="str">
        <f t="shared" si="131"/>
        <v>削除</v>
      </c>
    </row>
    <row r="1218" spans="1:15" ht="37.5" hidden="1">
      <c r="A1218" s="56">
        <v>1216</v>
      </c>
      <c r="B1218" s="56" t="s">
        <v>2275</v>
      </c>
      <c r="C1218" s="56">
        <v>76</v>
      </c>
      <c r="D1218" s="33" t="s">
        <v>2414</v>
      </c>
      <c r="E1218" s="134" t="s">
        <v>2415</v>
      </c>
      <c r="F1218" s="56" t="str">
        <f>VLOOKUP($B1218, '外部インタフェース一覧(計算用)'!$C:$G, 2, FALSE)</f>
        <v>old</v>
      </c>
      <c r="G1218" s="56" t="str">
        <f>VLOOKUP($B1218, '外部インタフェース一覧(計算用)'!$C:$G, 5, FALSE)</f>
        <v>REHABILITATION_PLAN_2024_FORM_0420_2021</v>
      </c>
      <c r="H1218" s="56" t="str">
        <f t="shared" si="126"/>
        <v>REHABILITATION_PLAN_2024_FORM_0420_2021_social_activity_nothing_flag_old</v>
      </c>
      <c r="I1218" s="134" t="str">
        <f t="shared" si="127"/>
        <v>削除</v>
      </c>
      <c r="J1218" s="56" t="str">
        <f t="shared" si="128"/>
        <v>名称変更</v>
      </c>
      <c r="K1218" s="56" t="str">
        <f>IF($F1218="old", INDEX('外部インタフェース一覧(計算用)'!$B$5:$C$60, MATCH(summary!$B1218, '外部インタフェース一覧(計算用)'!$C$5:$C$60, 0), 1), $B1218)</f>
        <v>リハビリテーション計画書(介護)</v>
      </c>
      <c r="L1218" s="56">
        <f t="shared" si="132"/>
        <v>76</v>
      </c>
      <c r="M1218" s="56" t="str">
        <f t="shared" si="129"/>
        <v>social_activity_nothing_flag</v>
      </c>
      <c r="N1218" s="33" t="str">
        <f t="shared" si="130"/>
        <v>社会参加の状況　社会地域活動（内容）_特になし</v>
      </c>
      <c r="O1218" s="33" t="str">
        <f t="shared" si="131"/>
        <v>削除</v>
      </c>
    </row>
    <row r="1219" spans="1:15" ht="37.5" hidden="1">
      <c r="A1219" s="56">
        <v>1217</v>
      </c>
      <c r="B1219" s="56" t="s">
        <v>2275</v>
      </c>
      <c r="C1219" s="56">
        <v>77</v>
      </c>
      <c r="D1219" s="33" t="s">
        <v>2416</v>
      </c>
      <c r="E1219" s="134" t="s">
        <v>2417</v>
      </c>
      <c r="F1219" s="56" t="str">
        <f>VLOOKUP($B1219, '外部インタフェース一覧(計算用)'!$C:$G, 2, FALSE)</f>
        <v>old</v>
      </c>
      <c r="G1219" s="56" t="str">
        <f>VLOOKUP($B1219, '外部インタフェース一覧(計算用)'!$C:$G, 5, FALSE)</f>
        <v>REHABILITATION_PLAN_2024_FORM_0420_2021</v>
      </c>
      <c r="H1219" s="56" t="str">
        <f t="shared" ref="H1219:H1282" si="133">G1219&amp;"_"&amp;D1219&amp;"_"&amp;F1219</f>
        <v>REHABILITATION_PLAN_2024_FORM_0420_2021_rehabilitation_result_hobby_old</v>
      </c>
      <c r="I1219" s="134" t="str">
        <f t="shared" ref="I1219:I1282" si="134">IFERROR(INDEX($E:$H, MATCH(LEFT($H1219, LEN($H1219)-4)&amp;"_new", $H:$H, 0), 1), IF(F1219="old", "削除", "追加"))</f>
        <v>削除</v>
      </c>
      <c r="J1219" s="56" t="str">
        <f t="shared" ref="J1219:J1282" si="135">IF(E1219=I1219, "一致", "名称変更")</f>
        <v>名称変更</v>
      </c>
      <c r="K1219" s="56" t="str">
        <f>IF($F1219="old", INDEX('外部インタフェース一覧(計算用)'!$B$5:$C$60, MATCH(summary!$B1219, '外部インタフェース一覧(計算用)'!$C$5:$C$60, 0), 1), $B1219)</f>
        <v>リハビリテーション計画書(介護)</v>
      </c>
      <c r="L1219" s="56">
        <f t="shared" si="132"/>
        <v>77</v>
      </c>
      <c r="M1219" s="56" t="str">
        <f t="shared" ref="M1219:M1282" si="136">$D1219</f>
        <v>rehabilitation_result_hobby</v>
      </c>
      <c r="N1219" s="33" t="str">
        <f t="shared" ref="N1219:N1282" si="137">IF($F1219="old", $E1219, $I1219)</f>
        <v>社会参加の状況　リハビリテーション終了後に行いたい社会参加等の取組_1</v>
      </c>
      <c r="O1219" s="33" t="str">
        <f t="shared" ref="O1219:O1282" si="138">IF($F1219="old", $I1219, $E1219)</f>
        <v>削除</v>
      </c>
    </row>
    <row r="1220" spans="1:15" ht="37.5" hidden="1">
      <c r="A1220" s="56">
        <v>1218</v>
      </c>
      <c r="B1220" s="56" t="s">
        <v>2275</v>
      </c>
      <c r="C1220" s="56">
        <v>78</v>
      </c>
      <c r="D1220" s="33" t="s">
        <v>2418</v>
      </c>
      <c r="E1220" s="134" t="s">
        <v>2419</v>
      </c>
      <c r="F1220" s="56" t="str">
        <f>VLOOKUP($B1220, '外部インタフェース一覧(計算用)'!$C:$G, 2, FALSE)</f>
        <v>old</v>
      </c>
      <c r="G1220" s="56" t="str">
        <f>VLOOKUP($B1220, '外部インタフェース一覧(計算用)'!$C:$G, 5, FALSE)</f>
        <v>REHABILITATION_PLAN_2024_FORM_0420_2021</v>
      </c>
      <c r="H1220" s="56" t="str">
        <f t="shared" si="133"/>
        <v>REHABILITATION_PLAN_2024_FORM_0420_2021_rehabilitation_result_outing_old</v>
      </c>
      <c r="I1220" s="134" t="str">
        <f t="shared" si="134"/>
        <v>削除</v>
      </c>
      <c r="J1220" s="56" t="str">
        <f t="shared" si="135"/>
        <v>名称変更</v>
      </c>
      <c r="K1220" s="56" t="str">
        <f>IF($F1220="old", INDEX('外部インタフェース一覧(計算用)'!$B$5:$C$60, MATCH(summary!$B1220, '外部インタフェース一覧(計算用)'!$C$5:$C$60, 0), 1), $B1220)</f>
        <v>リハビリテーション計画書(介護)</v>
      </c>
      <c r="L1220" s="56">
        <f t="shared" ref="L1220:L1283" si="139">C1220</f>
        <v>78</v>
      </c>
      <c r="M1220" s="56" t="str">
        <f t="shared" si="136"/>
        <v>rehabilitation_result_outing</v>
      </c>
      <c r="N1220" s="33" t="str">
        <f t="shared" si="137"/>
        <v>社会参加の状況　リハビリテーション終了後に行いたい社会参加等の取組_2</v>
      </c>
      <c r="O1220" s="33" t="str">
        <f t="shared" si="138"/>
        <v>削除</v>
      </c>
    </row>
    <row r="1221" spans="1:15" ht="37.5" hidden="1">
      <c r="A1221" s="56">
        <v>1219</v>
      </c>
      <c r="B1221" s="56" t="s">
        <v>2275</v>
      </c>
      <c r="C1221" s="56">
        <v>79</v>
      </c>
      <c r="D1221" s="33" t="s">
        <v>2420</v>
      </c>
      <c r="E1221" s="134" t="s">
        <v>2421</v>
      </c>
      <c r="F1221" s="56" t="str">
        <f>VLOOKUP($B1221, '外部インタフェース一覧(計算用)'!$C:$G, 2, FALSE)</f>
        <v>old</v>
      </c>
      <c r="G1221" s="56" t="str">
        <f>VLOOKUP($B1221, '外部インタフェース一覧(計算用)'!$C:$G, 5, FALSE)</f>
        <v>REHABILITATION_PLAN_2024_FORM_0420_2021</v>
      </c>
      <c r="H1221" s="56" t="str">
        <f t="shared" si="133"/>
        <v>REHABILITATION_PLAN_2024_FORM_0420_2021_rehabilitation_result_travel_old</v>
      </c>
      <c r="I1221" s="134" t="str">
        <f t="shared" si="134"/>
        <v>削除</v>
      </c>
      <c r="J1221" s="56" t="str">
        <f t="shared" si="135"/>
        <v>名称変更</v>
      </c>
      <c r="K1221" s="56" t="str">
        <f>IF($F1221="old", INDEX('外部インタフェース一覧(計算用)'!$B$5:$C$60, MATCH(summary!$B1221, '外部インタフェース一覧(計算用)'!$C$5:$C$60, 0), 1), $B1221)</f>
        <v>リハビリテーション計画書(介護)</v>
      </c>
      <c r="L1221" s="56">
        <f t="shared" si="139"/>
        <v>79</v>
      </c>
      <c r="M1221" s="56" t="str">
        <f t="shared" si="136"/>
        <v>rehabilitation_result_travel</v>
      </c>
      <c r="N1221" s="33" t="str">
        <f t="shared" si="137"/>
        <v>社会参加の状況　リハビリテーション終了後に行いたい社会参加等の取組_3</v>
      </c>
      <c r="O1221" s="33" t="str">
        <f t="shared" si="138"/>
        <v>削除</v>
      </c>
    </row>
    <row r="1222" spans="1:15" ht="37.5" hidden="1">
      <c r="A1222" s="56">
        <v>1220</v>
      </c>
      <c r="B1222" s="56" t="s">
        <v>2275</v>
      </c>
      <c r="C1222" s="56">
        <v>80</v>
      </c>
      <c r="D1222" s="33" t="s">
        <v>2422</v>
      </c>
      <c r="E1222" s="134" t="s">
        <v>2423</v>
      </c>
      <c r="F1222" s="56" t="str">
        <f>VLOOKUP($B1222, '外部インタフェース一覧(計算用)'!$C:$G, 2, FALSE)</f>
        <v>old</v>
      </c>
      <c r="G1222" s="56" t="str">
        <f>VLOOKUP($B1222, '外部インタフェース一覧(計算用)'!$C:$G, 5, FALSE)</f>
        <v>REHABILITATION_PLAN_2024_FORM_0420_2021</v>
      </c>
      <c r="H1222" s="56" t="str">
        <f t="shared" si="133"/>
        <v>REHABILITATION_PLAN_2024_FORM_0420_2021_rehabilitation_result_walk_old</v>
      </c>
      <c r="I1222" s="134" t="str">
        <f t="shared" si="134"/>
        <v>削除</v>
      </c>
      <c r="J1222" s="56" t="str">
        <f t="shared" si="135"/>
        <v>名称変更</v>
      </c>
      <c r="K1222" s="56" t="str">
        <f>IF($F1222="old", INDEX('外部インタフェース一覧(計算用)'!$B$5:$C$60, MATCH(summary!$B1222, '外部インタフェース一覧(計算用)'!$C$5:$C$60, 0), 1), $B1222)</f>
        <v>リハビリテーション計画書(介護)</v>
      </c>
      <c r="L1222" s="56">
        <f t="shared" si="139"/>
        <v>80</v>
      </c>
      <c r="M1222" s="56" t="str">
        <f t="shared" si="136"/>
        <v>rehabilitation_result_walk</v>
      </c>
      <c r="N1222" s="33" t="str">
        <f t="shared" si="137"/>
        <v>社会参加の状況　リハビリテーション終了後に行いたい社会参加等の取組_4</v>
      </c>
      <c r="O1222" s="33" t="str">
        <f t="shared" si="138"/>
        <v>削除</v>
      </c>
    </row>
    <row r="1223" spans="1:15" ht="37.5" hidden="1">
      <c r="A1223" s="56">
        <v>1221</v>
      </c>
      <c r="B1223" s="56" t="s">
        <v>2275</v>
      </c>
      <c r="C1223" s="56">
        <v>81</v>
      </c>
      <c r="D1223" s="33" t="s">
        <v>2424</v>
      </c>
      <c r="E1223" s="134" t="s">
        <v>2425</v>
      </c>
      <c r="F1223" s="56" t="str">
        <f>VLOOKUP($B1223, '外部インタフェース一覧(計算用)'!$C:$G, 2, FALSE)</f>
        <v>old</v>
      </c>
      <c r="G1223" s="56" t="str">
        <f>VLOOKUP($B1223, '外部インタフェース一覧(計算用)'!$C:$G, 5, FALSE)</f>
        <v>REHABILITATION_PLAN_2024_FORM_0420_2021</v>
      </c>
      <c r="H1223" s="56" t="str">
        <f t="shared" si="133"/>
        <v>REHABILITATION_PLAN_2024_FORM_0420_2021_rehabilitation_result_volunteer_old</v>
      </c>
      <c r="I1223" s="134" t="str">
        <f t="shared" si="134"/>
        <v>削除</v>
      </c>
      <c r="J1223" s="56" t="str">
        <f t="shared" si="135"/>
        <v>名称変更</v>
      </c>
      <c r="K1223" s="56" t="str">
        <f>IF($F1223="old", INDEX('外部インタフェース一覧(計算用)'!$B$5:$C$60, MATCH(summary!$B1223, '外部インタフェース一覧(計算用)'!$C$5:$C$60, 0), 1), $B1223)</f>
        <v>リハビリテーション計画書(介護)</v>
      </c>
      <c r="L1223" s="56">
        <f t="shared" si="139"/>
        <v>81</v>
      </c>
      <c r="M1223" s="56" t="str">
        <f t="shared" si="136"/>
        <v>rehabilitation_result_volunteer</v>
      </c>
      <c r="N1223" s="33" t="str">
        <f t="shared" si="137"/>
        <v>社会参加の状況　リハビリテーション終了後に行いたい社会参加等の取組_5</v>
      </c>
      <c r="O1223" s="33" t="str">
        <f t="shared" si="138"/>
        <v>削除</v>
      </c>
    </row>
    <row r="1224" spans="1:15" ht="37.5" hidden="1">
      <c r="A1224" s="56">
        <v>1222</v>
      </c>
      <c r="B1224" s="56" t="s">
        <v>2275</v>
      </c>
      <c r="C1224" s="56">
        <v>82</v>
      </c>
      <c r="D1224" s="33" t="s">
        <v>2426</v>
      </c>
      <c r="E1224" s="134" t="s">
        <v>2427</v>
      </c>
      <c r="F1224" s="56" t="str">
        <f>VLOOKUP($B1224, '外部インタフェース一覧(計算用)'!$C:$G, 2, FALSE)</f>
        <v>old</v>
      </c>
      <c r="G1224" s="56" t="str">
        <f>VLOOKUP($B1224, '外部インタフェース一覧(計算用)'!$C:$G, 5, FALSE)</f>
        <v>REHABILITATION_PLAN_2024_FORM_0420_2021</v>
      </c>
      <c r="H1224" s="56" t="str">
        <f t="shared" si="133"/>
        <v>REHABILITATION_PLAN_2024_FORM_0420_2021_rehabilitation_result_other_old</v>
      </c>
      <c r="I1224" s="134" t="str">
        <f t="shared" si="134"/>
        <v>削除</v>
      </c>
      <c r="J1224" s="56" t="str">
        <f t="shared" si="135"/>
        <v>名称変更</v>
      </c>
      <c r="K1224" s="56" t="str">
        <f>IF($F1224="old", INDEX('外部インタフェース一覧(計算用)'!$B$5:$C$60, MATCH(summary!$B1224, '外部インタフェース一覧(計算用)'!$C$5:$C$60, 0), 1), $B1224)</f>
        <v>リハビリテーション計画書(介護)</v>
      </c>
      <c r="L1224" s="56">
        <f t="shared" si="139"/>
        <v>82</v>
      </c>
      <c r="M1224" s="56" t="str">
        <f t="shared" si="136"/>
        <v>rehabilitation_result_other</v>
      </c>
      <c r="N1224" s="33" t="str">
        <f t="shared" si="137"/>
        <v>社会参加の状況　リハビリテーション終了後に行いたい社会参加等の取組_6</v>
      </c>
      <c r="O1224" s="33" t="str">
        <f t="shared" si="138"/>
        <v>削除</v>
      </c>
    </row>
    <row r="1225" spans="1:15" ht="56.25" hidden="1">
      <c r="A1225" s="56">
        <v>1223</v>
      </c>
      <c r="B1225" s="56" t="s">
        <v>2275</v>
      </c>
      <c r="C1225" s="56">
        <v>83</v>
      </c>
      <c r="D1225" s="33" t="s">
        <v>2428</v>
      </c>
      <c r="E1225" s="134" t="s">
        <v>2429</v>
      </c>
      <c r="F1225" s="56" t="str">
        <f>VLOOKUP($B1225, '外部インタフェース一覧(計算用)'!$C:$G, 2, FALSE)</f>
        <v>old</v>
      </c>
      <c r="G1225" s="56" t="str">
        <f>VLOOKUP($B1225, '外部インタフェース一覧(計算用)'!$C:$G, 5, FALSE)</f>
        <v>REHABILITATION_PLAN_2024_FORM_0420_2021</v>
      </c>
      <c r="H1225" s="56" t="str">
        <f t="shared" si="133"/>
        <v>REHABILITATION_PLAN_2024_FORM_0420_2021_rehabilitation_result_nothing_old</v>
      </c>
      <c r="I1225" s="134" t="str">
        <f t="shared" si="134"/>
        <v>削除</v>
      </c>
      <c r="J1225" s="56" t="str">
        <f t="shared" si="135"/>
        <v>名称変更</v>
      </c>
      <c r="K1225" s="56" t="str">
        <f>IF($F1225="old", INDEX('外部インタフェース一覧(計算用)'!$B$5:$C$60, MATCH(summary!$B1225, '外部インタフェース一覧(計算用)'!$C$5:$C$60, 0), 1), $B1225)</f>
        <v>リハビリテーション計画書(介護)</v>
      </c>
      <c r="L1225" s="56">
        <f t="shared" si="139"/>
        <v>83</v>
      </c>
      <c r="M1225" s="56" t="str">
        <f t="shared" si="136"/>
        <v>rehabilitation_result_nothing</v>
      </c>
      <c r="N1225" s="33" t="str">
        <f t="shared" si="137"/>
        <v>社会参加の状況　リハビリテーション終了後に行いたい社会参加等の取組_特になし</v>
      </c>
      <c r="O1225" s="33" t="str">
        <f t="shared" si="138"/>
        <v>削除</v>
      </c>
    </row>
    <row r="1226" spans="1:15" ht="37.5" hidden="1">
      <c r="A1226" s="56">
        <v>1224</v>
      </c>
      <c r="B1226" s="56" t="s">
        <v>2275</v>
      </c>
      <c r="C1226" s="56">
        <v>84</v>
      </c>
      <c r="D1226" s="33" t="s">
        <v>2430</v>
      </c>
      <c r="E1226" s="134" t="s">
        <v>2431</v>
      </c>
      <c r="F1226" s="56" t="str">
        <f>VLOOKUP($B1226, '外部インタフェース一覧(計算用)'!$C:$G, 2, FALSE)</f>
        <v>old</v>
      </c>
      <c r="G1226" s="56" t="str">
        <f>VLOOKUP($B1226, '外部インタフェース一覧(計算用)'!$C:$G, 5, FALSE)</f>
        <v>REHABILITATION_PLAN_2024_FORM_0420_2021</v>
      </c>
      <c r="H1226" s="56" t="str">
        <f t="shared" si="133"/>
        <v>REHABILITATION_PLAN_2024_FORM_0420_2021_prepare_meals_start_status_old</v>
      </c>
      <c r="I1226" s="134" t="str">
        <f t="shared" si="134"/>
        <v>削除</v>
      </c>
      <c r="J1226" s="56" t="str">
        <f t="shared" si="135"/>
        <v>名称変更</v>
      </c>
      <c r="K1226" s="56" t="str">
        <f>IF($F1226="old", INDEX('外部インタフェース一覧(計算用)'!$B$5:$C$60, MATCH(summary!$B1226, '外部インタフェース一覧(計算用)'!$C$5:$C$60, 0), 1), $B1226)</f>
        <v>リハビリテーション計画書(介護)</v>
      </c>
      <c r="L1226" s="56">
        <f t="shared" si="139"/>
        <v>84</v>
      </c>
      <c r="M1226" s="56" t="str">
        <f t="shared" si="136"/>
        <v>prepare_meals_start_status</v>
      </c>
      <c r="N1226" s="33" t="str">
        <f t="shared" si="137"/>
        <v>活動（IADL）　食事の用意　食事の用意_リハ開始時</v>
      </c>
      <c r="O1226" s="33" t="str">
        <f t="shared" si="138"/>
        <v>削除</v>
      </c>
    </row>
    <row r="1227" spans="1:15" ht="37.5" hidden="1">
      <c r="A1227" s="56">
        <v>1225</v>
      </c>
      <c r="B1227" s="56" t="s">
        <v>2275</v>
      </c>
      <c r="C1227" s="56">
        <v>85</v>
      </c>
      <c r="D1227" s="33" t="s">
        <v>2432</v>
      </c>
      <c r="E1227" s="134" t="s">
        <v>2433</v>
      </c>
      <c r="F1227" s="56" t="str">
        <f>VLOOKUP($B1227, '外部インタフェース一覧(計算用)'!$C:$G, 2, FALSE)</f>
        <v>old</v>
      </c>
      <c r="G1227" s="56" t="str">
        <f>VLOOKUP($B1227, '外部インタフェース一覧(計算用)'!$C:$G, 5, FALSE)</f>
        <v>REHABILITATION_PLAN_2024_FORM_0420_2021</v>
      </c>
      <c r="H1227" s="56" t="str">
        <f t="shared" si="133"/>
        <v>REHABILITATION_PLAN_2024_FORM_0420_2021_prepare_meals_current_status_old</v>
      </c>
      <c r="I1227" s="134" t="str">
        <f t="shared" si="134"/>
        <v>削除</v>
      </c>
      <c r="J1227" s="56" t="str">
        <f t="shared" si="135"/>
        <v>名称変更</v>
      </c>
      <c r="K1227" s="56" t="str">
        <f>IF($F1227="old", INDEX('外部インタフェース一覧(計算用)'!$B$5:$C$60, MATCH(summary!$B1227, '外部インタフェース一覧(計算用)'!$C$5:$C$60, 0), 1), $B1227)</f>
        <v>リハビリテーション計画書(介護)</v>
      </c>
      <c r="L1227" s="56">
        <f t="shared" si="139"/>
        <v>85</v>
      </c>
      <c r="M1227" s="56" t="str">
        <f t="shared" si="136"/>
        <v>prepare_meals_current_status</v>
      </c>
      <c r="N1227" s="33" t="str">
        <f t="shared" si="137"/>
        <v>活動（IADL）　食事の用意　食事の用意_現状</v>
      </c>
      <c r="O1227" s="33" t="str">
        <f t="shared" si="138"/>
        <v>削除</v>
      </c>
    </row>
    <row r="1228" spans="1:15" ht="37.5" hidden="1">
      <c r="A1228" s="56">
        <v>1226</v>
      </c>
      <c r="B1228" s="56" t="s">
        <v>2275</v>
      </c>
      <c r="C1228" s="56">
        <v>86</v>
      </c>
      <c r="D1228" s="33" t="s">
        <v>2434</v>
      </c>
      <c r="E1228" s="134" t="s">
        <v>2435</v>
      </c>
      <c r="F1228" s="56" t="str">
        <f>VLOOKUP($B1228, '外部インタフェース一覧(計算用)'!$C:$G, 2, FALSE)</f>
        <v>old</v>
      </c>
      <c r="G1228" s="56" t="str">
        <f>VLOOKUP($B1228, '外部インタフェース一覧(計算用)'!$C:$G, 5, FALSE)</f>
        <v>REHABILITATION_PLAN_2024_FORM_0420_2021</v>
      </c>
      <c r="H1228" s="56" t="str">
        <f t="shared" si="133"/>
        <v>REHABILITATION_PLAN_2024_FORM_0420_2021_prepare_meals_notices_old</v>
      </c>
      <c r="I1228" s="134" t="str">
        <f t="shared" si="134"/>
        <v>削除</v>
      </c>
      <c r="J1228" s="56" t="str">
        <f t="shared" si="135"/>
        <v>名称変更</v>
      </c>
      <c r="K1228" s="56" t="str">
        <f>IF($F1228="old", INDEX('外部インタフェース一覧(計算用)'!$B$5:$C$60, MATCH(summary!$B1228, '外部インタフェース一覧(計算用)'!$C$5:$C$60, 0), 1), $B1228)</f>
        <v>リハビリテーション計画書(介護)</v>
      </c>
      <c r="L1228" s="56">
        <f t="shared" si="139"/>
        <v>86</v>
      </c>
      <c r="M1228" s="56" t="str">
        <f t="shared" si="136"/>
        <v>prepare_meals_notices</v>
      </c>
      <c r="N1228" s="33" t="str">
        <f t="shared" si="137"/>
        <v>活動（IADL）　食事の用意　食事の用意_特記事項</v>
      </c>
      <c r="O1228" s="33" t="str">
        <f t="shared" si="138"/>
        <v>削除</v>
      </c>
    </row>
    <row r="1229" spans="1:15" ht="37.5" hidden="1">
      <c r="A1229" s="56">
        <v>1227</v>
      </c>
      <c r="B1229" s="56" t="s">
        <v>2275</v>
      </c>
      <c r="C1229" s="56">
        <v>87</v>
      </c>
      <c r="D1229" s="33" t="s">
        <v>2436</v>
      </c>
      <c r="E1229" s="134" t="s">
        <v>2437</v>
      </c>
      <c r="F1229" s="56" t="str">
        <f>VLOOKUP($B1229, '外部インタフェース一覧(計算用)'!$C:$G, 2, FALSE)</f>
        <v>old</v>
      </c>
      <c r="G1229" s="56" t="str">
        <f>VLOOKUP($B1229, '外部インタフェース一覧(計算用)'!$C:$G, 5, FALSE)</f>
        <v>REHABILITATION_PLAN_2024_FORM_0420_2021</v>
      </c>
      <c r="H1229" s="56" t="str">
        <f t="shared" si="133"/>
        <v>REHABILITATION_PLAN_2024_FORM_0420_2021_clean_meals_start_status_old</v>
      </c>
      <c r="I1229" s="134" t="str">
        <f t="shared" si="134"/>
        <v>削除</v>
      </c>
      <c r="J1229" s="56" t="str">
        <f t="shared" si="135"/>
        <v>名称変更</v>
      </c>
      <c r="K1229" s="56" t="str">
        <f>IF($F1229="old", INDEX('外部インタフェース一覧(計算用)'!$B$5:$C$60, MATCH(summary!$B1229, '外部インタフェース一覧(計算用)'!$C$5:$C$60, 0), 1), $B1229)</f>
        <v>リハビリテーション計画書(介護)</v>
      </c>
      <c r="L1229" s="56">
        <f t="shared" si="139"/>
        <v>87</v>
      </c>
      <c r="M1229" s="56" t="str">
        <f t="shared" si="136"/>
        <v>clean_meals_start_status</v>
      </c>
      <c r="N1229" s="33" t="str">
        <f t="shared" si="137"/>
        <v>活動（IADL）　食事の片付け　食事の片付け_リハ開始時</v>
      </c>
      <c r="O1229" s="33" t="str">
        <f t="shared" si="138"/>
        <v>削除</v>
      </c>
    </row>
    <row r="1230" spans="1:15" ht="37.5" hidden="1">
      <c r="A1230" s="56">
        <v>1228</v>
      </c>
      <c r="B1230" s="56" t="s">
        <v>2275</v>
      </c>
      <c r="C1230" s="56">
        <v>88</v>
      </c>
      <c r="D1230" s="33" t="s">
        <v>2438</v>
      </c>
      <c r="E1230" s="134" t="s">
        <v>2439</v>
      </c>
      <c r="F1230" s="56" t="str">
        <f>VLOOKUP($B1230, '外部インタフェース一覧(計算用)'!$C:$G, 2, FALSE)</f>
        <v>old</v>
      </c>
      <c r="G1230" s="56" t="str">
        <f>VLOOKUP($B1230, '外部インタフェース一覧(計算用)'!$C:$G, 5, FALSE)</f>
        <v>REHABILITATION_PLAN_2024_FORM_0420_2021</v>
      </c>
      <c r="H1230" s="56" t="str">
        <f t="shared" si="133"/>
        <v>REHABILITATION_PLAN_2024_FORM_0420_2021_clean_meals_current_status_old</v>
      </c>
      <c r="I1230" s="134" t="str">
        <f t="shared" si="134"/>
        <v>削除</v>
      </c>
      <c r="J1230" s="56" t="str">
        <f t="shared" si="135"/>
        <v>名称変更</v>
      </c>
      <c r="K1230" s="56" t="str">
        <f>IF($F1230="old", INDEX('外部インタフェース一覧(計算用)'!$B$5:$C$60, MATCH(summary!$B1230, '外部インタフェース一覧(計算用)'!$C$5:$C$60, 0), 1), $B1230)</f>
        <v>リハビリテーション計画書(介護)</v>
      </c>
      <c r="L1230" s="56">
        <f t="shared" si="139"/>
        <v>88</v>
      </c>
      <c r="M1230" s="56" t="str">
        <f t="shared" si="136"/>
        <v>clean_meals_current_status</v>
      </c>
      <c r="N1230" s="33" t="str">
        <f t="shared" si="137"/>
        <v>活動（IADL）　食事の片付け　食事の片付け_現状</v>
      </c>
      <c r="O1230" s="33" t="str">
        <f t="shared" si="138"/>
        <v>削除</v>
      </c>
    </row>
    <row r="1231" spans="1:15" ht="37.5" hidden="1">
      <c r="A1231" s="56">
        <v>1229</v>
      </c>
      <c r="B1231" s="56" t="s">
        <v>2275</v>
      </c>
      <c r="C1231" s="56">
        <v>89</v>
      </c>
      <c r="D1231" s="33" t="s">
        <v>2440</v>
      </c>
      <c r="E1231" s="134" t="s">
        <v>2441</v>
      </c>
      <c r="F1231" s="56" t="str">
        <f>VLOOKUP($B1231, '外部インタフェース一覧(計算用)'!$C:$G, 2, FALSE)</f>
        <v>old</v>
      </c>
      <c r="G1231" s="56" t="str">
        <f>VLOOKUP($B1231, '外部インタフェース一覧(計算用)'!$C:$G, 5, FALSE)</f>
        <v>REHABILITATION_PLAN_2024_FORM_0420_2021</v>
      </c>
      <c r="H1231" s="56" t="str">
        <f t="shared" si="133"/>
        <v>REHABILITATION_PLAN_2024_FORM_0420_2021_clean_meals_notices_old</v>
      </c>
      <c r="I1231" s="134" t="str">
        <f t="shared" si="134"/>
        <v>削除</v>
      </c>
      <c r="J1231" s="56" t="str">
        <f t="shared" si="135"/>
        <v>名称変更</v>
      </c>
      <c r="K1231" s="56" t="str">
        <f>IF($F1231="old", INDEX('外部インタフェース一覧(計算用)'!$B$5:$C$60, MATCH(summary!$B1231, '外部インタフェース一覧(計算用)'!$C$5:$C$60, 0), 1), $B1231)</f>
        <v>リハビリテーション計画書(介護)</v>
      </c>
      <c r="L1231" s="56">
        <f t="shared" si="139"/>
        <v>89</v>
      </c>
      <c r="M1231" s="56" t="str">
        <f t="shared" si="136"/>
        <v>clean_meals_notices</v>
      </c>
      <c r="N1231" s="33" t="str">
        <f t="shared" si="137"/>
        <v>活動（IADL）　食事の片付け　食事の片付け_特記事項</v>
      </c>
      <c r="O1231" s="33" t="str">
        <f t="shared" si="138"/>
        <v>削除</v>
      </c>
    </row>
    <row r="1232" spans="1:15" ht="37.5" hidden="1">
      <c r="A1232" s="56">
        <v>1230</v>
      </c>
      <c r="B1232" s="56" t="s">
        <v>2275</v>
      </c>
      <c r="C1232" s="56">
        <v>90</v>
      </c>
      <c r="D1232" s="33" t="s">
        <v>2442</v>
      </c>
      <c r="E1232" s="134" t="s">
        <v>2443</v>
      </c>
      <c r="F1232" s="56" t="str">
        <f>VLOOKUP($B1232, '外部インタフェース一覧(計算用)'!$C:$G, 2, FALSE)</f>
        <v>old</v>
      </c>
      <c r="G1232" s="56" t="str">
        <f>VLOOKUP($B1232, '外部インタフェース一覧(計算用)'!$C:$G, 5, FALSE)</f>
        <v>REHABILITATION_PLAN_2024_FORM_0420_2021</v>
      </c>
      <c r="H1232" s="56" t="str">
        <f t="shared" si="133"/>
        <v>REHABILITATION_PLAN_2024_FORM_0420_2021_washing_start_status_old</v>
      </c>
      <c r="I1232" s="134" t="str">
        <f t="shared" si="134"/>
        <v>削除</v>
      </c>
      <c r="J1232" s="56" t="str">
        <f t="shared" si="135"/>
        <v>名称変更</v>
      </c>
      <c r="K1232" s="56" t="str">
        <f>IF($F1232="old", INDEX('外部インタフェース一覧(計算用)'!$B$5:$C$60, MATCH(summary!$B1232, '外部インタフェース一覧(計算用)'!$C$5:$C$60, 0), 1), $B1232)</f>
        <v>リハビリテーション計画書(介護)</v>
      </c>
      <c r="L1232" s="56">
        <f t="shared" si="139"/>
        <v>90</v>
      </c>
      <c r="M1232" s="56" t="str">
        <f t="shared" si="136"/>
        <v>washing_start_status</v>
      </c>
      <c r="N1232" s="33" t="str">
        <f t="shared" si="137"/>
        <v>活動（IADL）　洗濯　洗濯_リハ開始時</v>
      </c>
      <c r="O1232" s="33" t="str">
        <f t="shared" si="138"/>
        <v>削除</v>
      </c>
    </row>
    <row r="1233" spans="1:15" ht="37.5" hidden="1">
      <c r="A1233" s="56">
        <v>1231</v>
      </c>
      <c r="B1233" s="56" t="s">
        <v>2275</v>
      </c>
      <c r="C1233" s="56">
        <v>91</v>
      </c>
      <c r="D1233" s="33" t="s">
        <v>2444</v>
      </c>
      <c r="E1233" s="134" t="s">
        <v>2445</v>
      </c>
      <c r="F1233" s="56" t="str">
        <f>VLOOKUP($B1233, '外部インタフェース一覧(計算用)'!$C:$G, 2, FALSE)</f>
        <v>old</v>
      </c>
      <c r="G1233" s="56" t="str">
        <f>VLOOKUP($B1233, '外部インタフェース一覧(計算用)'!$C:$G, 5, FALSE)</f>
        <v>REHABILITATION_PLAN_2024_FORM_0420_2021</v>
      </c>
      <c r="H1233" s="56" t="str">
        <f t="shared" si="133"/>
        <v>REHABILITATION_PLAN_2024_FORM_0420_2021_washing_current_status_old</v>
      </c>
      <c r="I1233" s="134" t="str">
        <f t="shared" si="134"/>
        <v>削除</v>
      </c>
      <c r="J1233" s="56" t="str">
        <f t="shared" si="135"/>
        <v>名称変更</v>
      </c>
      <c r="K1233" s="56" t="str">
        <f>IF($F1233="old", INDEX('外部インタフェース一覧(計算用)'!$B$5:$C$60, MATCH(summary!$B1233, '外部インタフェース一覧(計算用)'!$C$5:$C$60, 0), 1), $B1233)</f>
        <v>リハビリテーション計画書(介護)</v>
      </c>
      <c r="L1233" s="56">
        <f t="shared" si="139"/>
        <v>91</v>
      </c>
      <c r="M1233" s="56" t="str">
        <f t="shared" si="136"/>
        <v>washing_current_status</v>
      </c>
      <c r="N1233" s="33" t="str">
        <f t="shared" si="137"/>
        <v>活動（IADL）　洗濯　洗濯_現状</v>
      </c>
      <c r="O1233" s="33" t="str">
        <f t="shared" si="138"/>
        <v>削除</v>
      </c>
    </row>
    <row r="1234" spans="1:15" hidden="1">
      <c r="A1234" s="56">
        <v>1232</v>
      </c>
      <c r="B1234" s="56" t="s">
        <v>2275</v>
      </c>
      <c r="C1234" s="56">
        <v>92</v>
      </c>
      <c r="D1234" s="33" t="s">
        <v>2446</v>
      </c>
      <c r="E1234" s="134" t="s">
        <v>2447</v>
      </c>
      <c r="F1234" s="56" t="str">
        <f>VLOOKUP($B1234, '外部インタフェース一覧(計算用)'!$C:$G, 2, FALSE)</f>
        <v>old</v>
      </c>
      <c r="G1234" s="56" t="str">
        <f>VLOOKUP($B1234, '外部インタフェース一覧(計算用)'!$C:$G, 5, FALSE)</f>
        <v>REHABILITATION_PLAN_2024_FORM_0420_2021</v>
      </c>
      <c r="H1234" s="56" t="str">
        <f t="shared" si="133"/>
        <v>REHABILITATION_PLAN_2024_FORM_0420_2021_washing_notices_old</v>
      </c>
      <c r="I1234" s="134" t="str">
        <f t="shared" si="134"/>
        <v>削除</v>
      </c>
      <c r="J1234" s="56" t="str">
        <f t="shared" si="135"/>
        <v>名称変更</v>
      </c>
      <c r="K1234" s="56" t="str">
        <f>IF($F1234="old", INDEX('外部インタフェース一覧(計算用)'!$B$5:$C$60, MATCH(summary!$B1234, '外部インタフェース一覧(計算用)'!$C$5:$C$60, 0), 1), $B1234)</f>
        <v>リハビリテーション計画書(介護)</v>
      </c>
      <c r="L1234" s="56">
        <f t="shared" si="139"/>
        <v>92</v>
      </c>
      <c r="M1234" s="56" t="str">
        <f t="shared" si="136"/>
        <v>washing_notices</v>
      </c>
      <c r="N1234" s="33" t="str">
        <f t="shared" si="137"/>
        <v>活動（IADL）　洗濯　洗濯_特記事項</v>
      </c>
      <c r="O1234" s="33" t="str">
        <f t="shared" si="138"/>
        <v>削除</v>
      </c>
    </row>
    <row r="1235" spans="1:15" ht="37.5" hidden="1">
      <c r="A1235" s="56">
        <v>1233</v>
      </c>
      <c r="B1235" s="56" t="s">
        <v>2275</v>
      </c>
      <c r="C1235" s="56">
        <v>93</v>
      </c>
      <c r="D1235" s="33" t="s">
        <v>2448</v>
      </c>
      <c r="E1235" s="134" t="s">
        <v>2449</v>
      </c>
      <c r="F1235" s="56" t="str">
        <f>VLOOKUP($B1235, '外部インタフェース一覧(計算用)'!$C:$G, 2, FALSE)</f>
        <v>old</v>
      </c>
      <c r="G1235" s="56" t="str">
        <f>VLOOKUP($B1235, '外部インタフェース一覧(計算用)'!$C:$G, 5, FALSE)</f>
        <v>REHABILITATION_PLAN_2024_FORM_0420_2021</v>
      </c>
      <c r="H1235" s="56" t="str">
        <f t="shared" si="133"/>
        <v>REHABILITATION_PLAN_2024_FORM_0420_2021_cleaning_tidy_start_status_old</v>
      </c>
      <c r="I1235" s="134" t="str">
        <f t="shared" si="134"/>
        <v>削除</v>
      </c>
      <c r="J1235" s="56" t="str">
        <f t="shared" si="135"/>
        <v>名称変更</v>
      </c>
      <c r="K1235" s="56" t="str">
        <f>IF($F1235="old", INDEX('外部インタフェース一覧(計算用)'!$B$5:$C$60, MATCH(summary!$B1235, '外部インタフェース一覧(計算用)'!$C$5:$C$60, 0), 1), $B1235)</f>
        <v>リハビリテーション計画書(介護)</v>
      </c>
      <c r="L1235" s="56">
        <f t="shared" si="139"/>
        <v>93</v>
      </c>
      <c r="M1235" s="56" t="str">
        <f t="shared" si="136"/>
        <v>cleaning_tidy_start_status</v>
      </c>
      <c r="N1235" s="33" t="str">
        <f t="shared" si="137"/>
        <v>活動（IADL）　掃除や整頓　掃除や整頓_リハ開始時</v>
      </c>
      <c r="O1235" s="33" t="str">
        <f t="shared" si="138"/>
        <v>削除</v>
      </c>
    </row>
    <row r="1236" spans="1:15" ht="37.5" hidden="1">
      <c r="A1236" s="56">
        <v>1234</v>
      </c>
      <c r="B1236" s="56" t="s">
        <v>2275</v>
      </c>
      <c r="C1236" s="56">
        <v>94</v>
      </c>
      <c r="D1236" s="33" t="s">
        <v>2450</v>
      </c>
      <c r="E1236" s="134" t="s">
        <v>2451</v>
      </c>
      <c r="F1236" s="56" t="str">
        <f>VLOOKUP($B1236, '外部インタフェース一覧(計算用)'!$C:$G, 2, FALSE)</f>
        <v>old</v>
      </c>
      <c r="G1236" s="56" t="str">
        <f>VLOOKUP($B1236, '外部インタフェース一覧(計算用)'!$C:$G, 5, FALSE)</f>
        <v>REHABILITATION_PLAN_2024_FORM_0420_2021</v>
      </c>
      <c r="H1236" s="56" t="str">
        <f t="shared" si="133"/>
        <v>REHABILITATION_PLAN_2024_FORM_0420_2021_cleaning_tidy_current_status_old</v>
      </c>
      <c r="I1236" s="134" t="str">
        <f t="shared" si="134"/>
        <v>削除</v>
      </c>
      <c r="J1236" s="56" t="str">
        <f t="shared" si="135"/>
        <v>名称変更</v>
      </c>
      <c r="K1236" s="56" t="str">
        <f>IF($F1236="old", INDEX('外部インタフェース一覧(計算用)'!$B$5:$C$60, MATCH(summary!$B1236, '外部インタフェース一覧(計算用)'!$C$5:$C$60, 0), 1), $B1236)</f>
        <v>リハビリテーション計画書(介護)</v>
      </c>
      <c r="L1236" s="56">
        <f t="shared" si="139"/>
        <v>94</v>
      </c>
      <c r="M1236" s="56" t="str">
        <f t="shared" si="136"/>
        <v>cleaning_tidy_current_status</v>
      </c>
      <c r="N1236" s="33" t="str">
        <f t="shared" si="137"/>
        <v>活動（IADL）　掃除や整頓　掃除や整頓_現状</v>
      </c>
      <c r="O1236" s="33" t="str">
        <f t="shared" si="138"/>
        <v>削除</v>
      </c>
    </row>
    <row r="1237" spans="1:15" ht="37.5" hidden="1">
      <c r="A1237" s="56">
        <v>1235</v>
      </c>
      <c r="B1237" s="56" t="s">
        <v>2275</v>
      </c>
      <c r="C1237" s="56">
        <v>95</v>
      </c>
      <c r="D1237" s="33" t="s">
        <v>2452</v>
      </c>
      <c r="E1237" s="134" t="s">
        <v>2453</v>
      </c>
      <c r="F1237" s="56" t="str">
        <f>VLOOKUP($B1237, '外部インタフェース一覧(計算用)'!$C:$G, 2, FALSE)</f>
        <v>old</v>
      </c>
      <c r="G1237" s="56" t="str">
        <f>VLOOKUP($B1237, '外部インタフェース一覧(計算用)'!$C:$G, 5, FALSE)</f>
        <v>REHABILITATION_PLAN_2024_FORM_0420_2021</v>
      </c>
      <c r="H1237" s="56" t="str">
        <f t="shared" si="133"/>
        <v>REHABILITATION_PLAN_2024_FORM_0420_2021_cleaning_tidy_notices_old</v>
      </c>
      <c r="I1237" s="134" t="str">
        <f t="shared" si="134"/>
        <v>削除</v>
      </c>
      <c r="J1237" s="56" t="str">
        <f t="shared" si="135"/>
        <v>名称変更</v>
      </c>
      <c r="K1237" s="56" t="str">
        <f>IF($F1237="old", INDEX('外部インタフェース一覧(計算用)'!$B$5:$C$60, MATCH(summary!$B1237, '外部インタフェース一覧(計算用)'!$C$5:$C$60, 0), 1), $B1237)</f>
        <v>リハビリテーション計画書(介護)</v>
      </c>
      <c r="L1237" s="56">
        <f t="shared" si="139"/>
        <v>95</v>
      </c>
      <c r="M1237" s="56" t="str">
        <f t="shared" si="136"/>
        <v>cleaning_tidy_notices</v>
      </c>
      <c r="N1237" s="33" t="str">
        <f t="shared" si="137"/>
        <v>活動（IADL）　掃除や整頓　掃除や整頓_特記事項</v>
      </c>
      <c r="O1237" s="33" t="str">
        <f t="shared" si="138"/>
        <v>削除</v>
      </c>
    </row>
    <row r="1238" spans="1:15" ht="37.5" hidden="1">
      <c r="A1238" s="56">
        <v>1236</v>
      </c>
      <c r="B1238" s="56" t="s">
        <v>2275</v>
      </c>
      <c r="C1238" s="56">
        <v>96</v>
      </c>
      <c r="D1238" s="33" t="s">
        <v>2454</v>
      </c>
      <c r="E1238" s="134" t="s">
        <v>2455</v>
      </c>
      <c r="F1238" s="56" t="str">
        <f>VLOOKUP($B1238, '外部インタフェース一覧(計算用)'!$C:$G, 2, FALSE)</f>
        <v>old</v>
      </c>
      <c r="G1238" s="56" t="str">
        <f>VLOOKUP($B1238, '外部インタフェース一覧(計算用)'!$C:$G, 5, FALSE)</f>
        <v>REHABILITATION_PLAN_2024_FORM_0420_2021</v>
      </c>
      <c r="H1238" s="56" t="str">
        <f t="shared" si="133"/>
        <v>REHABILITATION_PLAN_2024_FORM_0420_2021_heavy_lifting_start_status_old</v>
      </c>
      <c r="I1238" s="134" t="str">
        <f t="shared" si="134"/>
        <v>削除</v>
      </c>
      <c r="J1238" s="56" t="str">
        <f t="shared" si="135"/>
        <v>名称変更</v>
      </c>
      <c r="K1238" s="56" t="str">
        <f>IF($F1238="old", INDEX('外部インタフェース一覧(計算用)'!$B$5:$C$60, MATCH(summary!$B1238, '外部インタフェース一覧(計算用)'!$C$5:$C$60, 0), 1), $B1238)</f>
        <v>リハビリテーション計画書(介護)</v>
      </c>
      <c r="L1238" s="56">
        <f t="shared" si="139"/>
        <v>96</v>
      </c>
      <c r="M1238" s="56" t="str">
        <f t="shared" si="136"/>
        <v>heavy_lifting_start_status</v>
      </c>
      <c r="N1238" s="33" t="str">
        <f t="shared" si="137"/>
        <v>活動（IADL）　力仕事　力仕事_リハ開始時</v>
      </c>
      <c r="O1238" s="33" t="str">
        <f t="shared" si="138"/>
        <v>削除</v>
      </c>
    </row>
    <row r="1239" spans="1:15" ht="37.5" hidden="1">
      <c r="A1239" s="56">
        <v>1237</v>
      </c>
      <c r="B1239" s="56" t="s">
        <v>2275</v>
      </c>
      <c r="C1239" s="56">
        <v>97</v>
      </c>
      <c r="D1239" s="33" t="s">
        <v>2456</v>
      </c>
      <c r="E1239" s="134" t="s">
        <v>2457</v>
      </c>
      <c r="F1239" s="56" t="str">
        <f>VLOOKUP($B1239, '外部インタフェース一覧(計算用)'!$C:$G, 2, FALSE)</f>
        <v>old</v>
      </c>
      <c r="G1239" s="56" t="str">
        <f>VLOOKUP($B1239, '外部インタフェース一覧(計算用)'!$C:$G, 5, FALSE)</f>
        <v>REHABILITATION_PLAN_2024_FORM_0420_2021</v>
      </c>
      <c r="H1239" s="56" t="str">
        <f t="shared" si="133"/>
        <v>REHABILITATION_PLAN_2024_FORM_0420_2021_heavy_lifting_current_status_old</v>
      </c>
      <c r="I1239" s="134" t="str">
        <f t="shared" si="134"/>
        <v>削除</v>
      </c>
      <c r="J1239" s="56" t="str">
        <f t="shared" si="135"/>
        <v>名称変更</v>
      </c>
      <c r="K1239" s="56" t="str">
        <f>IF($F1239="old", INDEX('外部インタフェース一覧(計算用)'!$B$5:$C$60, MATCH(summary!$B1239, '外部インタフェース一覧(計算用)'!$C$5:$C$60, 0), 1), $B1239)</f>
        <v>リハビリテーション計画書(介護)</v>
      </c>
      <c r="L1239" s="56">
        <f t="shared" si="139"/>
        <v>97</v>
      </c>
      <c r="M1239" s="56" t="str">
        <f t="shared" si="136"/>
        <v>heavy_lifting_current_status</v>
      </c>
      <c r="N1239" s="33" t="str">
        <f t="shared" si="137"/>
        <v>活動（IADL）　力仕事　力仕事_現状</v>
      </c>
      <c r="O1239" s="33" t="str">
        <f t="shared" si="138"/>
        <v>削除</v>
      </c>
    </row>
    <row r="1240" spans="1:15" ht="37.5" hidden="1">
      <c r="A1240" s="56">
        <v>1238</v>
      </c>
      <c r="B1240" s="56" t="s">
        <v>2275</v>
      </c>
      <c r="C1240" s="56">
        <v>98</v>
      </c>
      <c r="D1240" s="33" t="s">
        <v>2458</v>
      </c>
      <c r="E1240" s="134" t="s">
        <v>2459</v>
      </c>
      <c r="F1240" s="56" t="str">
        <f>VLOOKUP($B1240, '外部インタフェース一覧(計算用)'!$C:$G, 2, FALSE)</f>
        <v>old</v>
      </c>
      <c r="G1240" s="56" t="str">
        <f>VLOOKUP($B1240, '外部インタフェース一覧(計算用)'!$C:$G, 5, FALSE)</f>
        <v>REHABILITATION_PLAN_2024_FORM_0420_2021</v>
      </c>
      <c r="H1240" s="56" t="str">
        <f t="shared" si="133"/>
        <v>REHABILITATION_PLAN_2024_FORM_0420_2021_heavy_lifting_notices_old</v>
      </c>
      <c r="I1240" s="134" t="str">
        <f t="shared" si="134"/>
        <v>削除</v>
      </c>
      <c r="J1240" s="56" t="str">
        <f t="shared" si="135"/>
        <v>名称変更</v>
      </c>
      <c r="K1240" s="56" t="str">
        <f>IF($F1240="old", INDEX('外部インタフェース一覧(計算用)'!$B$5:$C$60, MATCH(summary!$B1240, '外部インタフェース一覧(計算用)'!$C$5:$C$60, 0), 1), $B1240)</f>
        <v>リハビリテーション計画書(介護)</v>
      </c>
      <c r="L1240" s="56">
        <f t="shared" si="139"/>
        <v>98</v>
      </c>
      <c r="M1240" s="56" t="str">
        <f t="shared" si="136"/>
        <v>heavy_lifting_notices</v>
      </c>
      <c r="N1240" s="33" t="str">
        <f t="shared" si="137"/>
        <v>活動（IADL）　力仕事　力仕事_特記事項</v>
      </c>
      <c r="O1240" s="33" t="str">
        <f t="shared" si="138"/>
        <v>削除</v>
      </c>
    </row>
    <row r="1241" spans="1:15" ht="37.5" hidden="1">
      <c r="A1241" s="56">
        <v>1239</v>
      </c>
      <c r="B1241" s="56" t="s">
        <v>2275</v>
      </c>
      <c r="C1241" s="56">
        <v>99</v>
      </c>
      <c r="D1241" s="33" t="s">
        <v>2460</v>
      </c>
      <c r="E1241" s="134" t="s">
        <v>2461</v>
      </c>
      <c r="F1241" s="56" t="str">
        <f>VLOOKUP($B1241, '外部インタフェース一覧(計算用)'!$C:$G, 2, FALSE)</f>
        <v>old</v>
      </c>
      <c r="G1241" s="56" t="str">
        <f>VLOOKUP($B1241, '外部インタフェース一覧(計算用)'!$C:$G, 5, FALSE)</f>
        <v>REHABILITATION_PLAN_2024_FORM_0420_2021</v>
      </c>
      <c r="H1241" s="56" t="str">
        <f t="shared" si="133"/>
        <v>REHABILITATION_PLAN_2024_FORM_0420_2021_shopping_start_status_old</v>
      </c>
      <c r="I1241" s="134" t="str">
        <f t="shared" si="134"/>
        <v>削除</v>
      </c>
      <c r="J1241" s="56" t="str">
        <f t="shared" si="135"/>
        <v>名称変更</v>
      </c>
      <c r="K1241" s="56" t="str">
        <f>IF($F1241="old", INDEX('外部インタフェース一覧(計算用)'!$B$5:$C$60, MATCH(summary!$B1241, '外部インタフェース一覧(計算用)'!$C$5:$C$60, 0), 1), $B1241)</f>
        <v>リハビリテーション計画書(介護)</v>
      </c>
      <c r="L1241" s="56">
        <f t="shared" si="139"/>
        <v>99</v>
      </c>
      <c r="M1241" s="56" t="str">
        <f t="shared" si="136"/>
        <v>shopping_start_status</v>
      </c>
      <c r="N1241" s="33" t="str">
        <f t="shared" si="137"/>
        <v>活動（IADL）　買物　買物_リハ開始時</v>
      </c>
      <c r="O1241" s="33" t="str">
        <f t="shared" si="138"/>
        <v>削除</v>
      </c>
    </row>
    <row r="1242" spans="1:15" ht="37.5" hidden="1">
      <c r="A1242" s="56">
        <v>1240</v>
      </c>
      <c r="B1242" s="56" t="s">
        <v>2275</v>
      </c>
      <c r="C1242" s="56">
        <v>100</v>
      </c>
      <c r="D1242" s="33" t="s">
        <v>2462</v>
      </c>
      <c r="E1242" s="134" t="s">
        <v>2463</v>
      </c>
      <c r="F1242" s="56" t="str">
        <f>VLOOKUP($B1242, '外部インタフェース一覧(計算用)'!$C:$G, 2, FALSE)</f>
        <v>old</v>
      </c>
      <c r="G1242" s="56" t="str">
        <f>VLOOKUP($B1242, '外部インタフェース一覧(計算用)'!$C:$G, 5, FALSE)</f>
        <v>REHABILITATION_PLAN_2024_FORM_0420_2021</v>
      </c>
      <c r="H1242" s="56" t="str">
        <f t="shared" si="133"/>
        <v>REHABILITATION_PLAN_2024_FORM_0420_2021_shopping_current_status_old</v>
      </c>
      <c r="I1242" s="134" t="str">
        <f t="shared" si="134"/>
        <v>削除</v>
      </c>
      <c r="J1242" s="56" t="str">
        <f t="shared" si="135"/>
        <v>名称変更</v>
      </c>
      <c r="K1242" s="56" t="str">
        <f>IF($F1242="old", INDEX('外部インタフェース一覧(計算用)'!$B$5:$C$60, MATCH(summary!$B1242, '外部インタフェース一覧(計算用)'!$C$5:$C$60, 0), 1), $B1242)</f>
        <v>リハビリテーション計画書(介護)</v>
      </c>
      <c r="L1242" s="56">
        <f t="shared" si="139"/>
        <v>100</v>
      </c>
      <c r="M1242" s="56" t="str">
        <f t="shared" si="136"/>
        <v>shopping_current_status</v>
      </c>
      <c r="N1242" s="33" t="str">
        <f t="shared" si="137"/>
        <v>活動（IADL）　買物　買物_現状</v>
      </c>
      <c r="O1242" s="33" t="str">
        <f t="shared" si="138"/>
        <v>削除</v>
      </c>
    </row>
    <row r="1243" spans="1:15" hidden="1">
      <c r="A1243" s="56">
        <v>1241</v>
      </c>
      <c r="B1243" s="56" t="s">
        <v>2275</v>
      </c>
      <c r="C1243" s="56">
        <v>101</v>
      </c>
      <c r="D1243" s="33" t="s">
        <v>2464</v>
      </c>
      <c r="E1243" s="134" t="s">
        <v>2465</v>
      </c>
      <c r="F1243" s="56" t="str">
        <f>VLOOKUP($B1243, '外部インタフェース一覧(計算用)'!$C:$G, 2, FALSE)</f>
        <v>old</v>
      </c>
      <c r="G1243" s="56" t="str">
        <f>VLOOKUP($B1243, '外部インタフェース一覧(計算用)'!$C:$G, 5, FALSE)</f>
        <v>REHABILITATION_PLAN_2024_FORM_0420_2021</v>
      </c>
      <c r="H1243" s="56" t="str">
        <f t="shared" si="133"/>
        <v>REHABILITATION_PLAN_2024_FORM_0420_2021_shopping_notices_old</v>
      </c>
      <c r="I1243" s="134" t="str">
        <f t="shared" si="134"/>
        <v>削除</v>
      </c>
      <c r="J1243" s="56" t="str">
        <f t="shared" si="135"/>
        <v>名称変更</v>
      </c>
      <c r="K1243" s="56" t="str">
        <f>IF($F1243="old", INDEX('外部インタフェース一覧(計算用)'!$B$5:$C$60, MATCH(summary!$B1243, '外部インタフェース一覧(計算用)'!$C$5:$C$60, 0), 1), $B1243)</f>
        <v>リハビリテーション計画書(介護)</v>
      </c>
      <c r="L1243" s="56">
        <f t="shared" si="139"/>
        <v>101</v>
      </c>
      <c r="M1243" s="56" t="str">
        <f t="shared" si="136"/>
        <v>shopping_notices</v>
      </c>
      <c r="N1243" s="33" t="str">
        <f t="shared" si="137"/>
        <v>活動（IADL）　買物　買物_特記事項</v>
      </c>
      <c r="O1243" s="33" t="str">
        <f t="shared" si="138"/>
        <v>削除</v>
      </c>
    </row>
    <row r="1244" spans="1:15" ht="37.5" hidden="1">
      <c r="A1244" s="56">
        <v>1242</v>
      </c>
      <c r="B1244" s="56" t="s">
        <v>2275</v>
      </c>
      <c r="C1244" s="56">
        <v>102</v>
      </c>
      <c r="D1244" s="33" t="s">
        <v>2466</v>
      </c>
      <c r="E1244" s="134" t="s">
        <v>2467</v>
      </c>
      <c r="F1244" s="56" t="str">
        <f>VLOOKUP($B1244, '外部インタフェース一覧(計算用)'!$C:$G, 2, FALSE)</f>
        <v>old</v>
      </c>
      <c r="G1244" s="56" t="str">
        <f>VLOOKUP($B1244, '外部インタフェース一覧(計算用)'!$C:$G, 5, FALSE)</f>
        <v>REHABILITATION_PLAN_2024_FORM_0420_2021</v>
      </c>
      <c r="H1244" s="56" t="str">
        <f t="shared" si="133"/>
        <v>REHABILITATION_PLAN_2024_FORM_0420_2021_outing_start_status_old</v>
      </c>
      <c r="I1244" s="134" t="str">
        <f t="shared" si="134"/>
        <v>削除</v>
      </c>
      <c r="J1244" s="56" t="str">
        <f t="shared" si="135"/>
        <v>名称変更</v>
      </c>
      <c r="K1244" s="56" t="str">
        <f>IF($F1244="old", INDEX('外部インタフェース一覧(計算用)'!$B$5:$C$60, MATCH(summary!$B1244, '外部インタフェース一覧(計算用)'!$C$5:$C$60, 0), 1), $B1244)</f>
        <v>リハビリテーション計画書(介護)</v>
      </c>
      <c r="L1244" s="56">
        <f t="shared" si="139"/>
        <v>102</v>
      </c>
      <c r="M1244" s="56" t="str">
        <f t="shared" si="136"/>
        <v>outing_start_status</v>
      </c>
      <c r="N1244" s="33" t="str">
        <f t="shared" si="137"/>
        <v>活動（IADL）　外出　外出_リハ開始時</v>
      </c>
      <c r="O1244" s="33" t="str">
        <f t="shared" si="138"/>
        <v>削除</v>
      </c>
    </row>
    <row r="1245" spans="1:15" hidden="1">
      <c r="A1245" s="56">
        <v>1243</v>
      </c>
      <c r="B1245" s="56" t="s">
        <v>2275</v>
      </c>
      <c r="C1245" s="56">
        <v>103</v>
      </c>
      <c r="D1245" s="33" t="s">
        <v>2468</v>
      </c>
      <c r="E1245" s="134" t="s">
        <v>2469</v>
      </c>
      <c r="F1245" s="56" t="str">
        <f>VLOOKUP($B1245, '外部インタフェース一覧(計算用)'!$C:$G, 2, FALSE)</f>
        <v>old</v>
      </c>
      <c r="G1245" s="56" t="str">
        <f>VLOOKUP($B1245, '外部インタフェース一覧(計算用)'!$C:$G, 5, FALSE)</f>
        <v>REHABILITATION_PLAN_2024_FORM_0420_2021</v>
      </c>
      <c r="H1245" s="56" t="str">
        <f t="shared" si="133"/>
        <v>REHABILITATION_PLAN_2024_FORM_0420_2021_outing_current_status_old</v>
      </c>
      <c r="I1245" s="134" t="str">
        <f t="shared" si="134"/>
        <v>削除</v>
      </c>
      <c r="J1245" s="56" t="str">
        <f t="shared" si="135"/>
        <v>名称変更</v>
      </c>
      <c r="K1245" s="56" t="str">
        <f>IF($F1245="old", INDEX('外部インタフェース一覧(計算用)'!$B$5:$C$60, MATCH(summary!$B1245, '外部インタフェース一覧(計算用)'!$C$5:$C$60, 0), 1), $B1245)</f>
        <v>リハビリテーション計画書(介護)</v>
      </c>
      <c r="L1245" s="56">
        <f t="shared" si="139"/>
        <v>103</v>
      </c>
      <c r="M1245" s="56" t="str">
        <f t="shared" si="136"/>
        <v>outing_current_status</v>
      </c>
      <c r="N1245" s="33" t="str">
        <f t="shared" si="137"/>
        <v>活動（IADL）　外出　外出_現状</v>
      </c>
      <c r="O1245" s="33" t="str">
        <f t="shared" si="138"/>
        <v>削除</v>
      </c>
    </row>
    <row r="1246" spans="1:15" hidden="1">
      <c r="A1246" s="56">
        <v>1244</v>
      </c>
      <c r="B1246" s="56" t="s">
        <v>2275</v>
      </c>
      <c r="C1246" s="56">
        <v>104</v>
      </c>
      <c r="D1246" s="33" t="s">
        <v>2470</v>
      </c>
      <c r="E1246" s="134" t="s">
        <v>2471</v>
      </c>
      <c r="F1246" s="56" t="str">
        <f>VLOOKUP($B1246, '外部インタフェース一覧(計算用)'!$C:$G, 2, FALSE)</f>
        <v>old</v>
      </c>
      <c r="G1246" s="56" t="str">
        <f>VLOOKUP($B1246, '外部インタフェース一覧(計算用)'!$C:$G, 5, FALSE)</f>
        <v>REHABILITATION_PLAN_2024_FORM_0420_2021</v>
      </c>
      <c r="H1246" s="56" t="str">
        <f t="shared" si="133"/>
        <v>REHABILITATION_PLAN_2024_FORM_0420_2021_outing_notices_old</v>
      </c>
      <c r="I1246" s="134" t="str">
        <f t="shared" si="134"/>
        <v>削除</v>
      </c>
      <c r="J1246" s="56" t="str">
        <f t="shared" si="135"/>
        <v>名称変更</v>
      </c>
      <c r="K1246" s="56" t="str">
        <f>IF($F1246="old", INDEX('外部インタフェース一覧(計算用)'!$B$5:$C$60, MATCH(summary!$B1246, '外部インタフェース一覧(計算用)'!$C$5:$C$60, 0), 1), $B1246)</f>
        <v>リハビリテーション計画書(介護)</v>
      </c>
      <c r="L1246" s="56">
        <f t="shared" si="139"/>
        <v>104</v>
      </c>
      <c r="M1246" s="56" t="str">
        <f t="shared" si="136"/>
        <v>outing_notices</v>
      </c>
      <c r="N1246" s="33" t="str">
        <f t="shared" si="137"/>
        <v>活動（IADL）　外出　外出_特記事項</v>
      </c>
      <c r="O1246" s="33" t="str">
        <f t="shared" si="138"/>
        <v>削除</v>
      </c>
    </row>
    <row r="1247" spans="1:15" ht="37.5" hidden="1">
      <c r="A1247" s="56">
        <v>1245</v>
      </c>
      <c r="B1247" s="56" t="s">
        <v>2275</v>
      </c>
      <c r="C1247" s="56">
        <v>105</v>
      </c>
      <c r="D1247" s="33" t="s">
        <v>2472</v>
      </c>
      <c r="E1247" s="134" t="s">
        <v>2473</v>
      </c>
      <c r="F1247" s="56" t="str">
        <f>VLOOKUP($B1247, '外部インタフェース一覧(計算用)'!$C:$G, 2, FALSE)</f>
        <v>old</v>
      </c>
      <c r="G1247" s="56" t="str">
        <f>VLOOKUP($B1247, '外部インタフェース一覧(計算用)'!$C:$G, 5, FALSE)</f>
        <v>REHABILITATION_PLAN_2024_FORM_0420_2021</v>
      </c>
      <c r="H1247" s="56" t="str">
        <f t="shared" si="133"/>
        <v>REHABILITATION_PLAN_2024_FORM_0420_2021_outdoor_walking_start_status_old</v>
      </c>
      <c r="I1247" s="134" t="str">
        <f t="shared" si="134"/>
        <v>削除</v>
      </c>
      <c r="J1247" s="56" t="str">
        <f t="shared" si="135"/>
        <v>名称変更</v>
      </c>
      <c r="K1247" s="56" t="str">
        <f>IF($F1247="old", INDEX('外部インタフェース一覧(計算用)'!$B$5:$C$60, MATCH(summary!$B1247, '外部インタフェース一覧(計算用)'!$C$5:$C$60, 0), 1), $B1247)</f>
        <v>リハビリテーション計画書(介護)</v>
      </c>
      <c r="L1247" s="56">
        <f t="shared" si="139"/>
        <v>105</v>
      </c>
      <c r="M1247" s="56" t="str">
        <f t="shared" si="136"/>
        <v>outdoor_walking_start_status</v>
      </c>
      <c r="N1247" s="33" t="str">
        <f t="shared" si="137"/>
        <v>活動（IADL）　屋外歩行　屋外歩行_リハ開始時</v>
      </c>
      <c r="O1247" s="33" t="str">
        <f t="shared" si="138"/>
        <v>削除</v>
      </c>
    </row>
    <row r="1248" spans="1:15" ht="37.5" hidden="1">
      <c r="A1248" s="56">
        <v>1246</v>
      </c>
      <c r="B1248" s="56" t="s">
        <v>2275</v>
      </c>
      <c r="C1248" s="56">
        <v>106</v>
      </c>
      <c r="D1248" s="33" t="s">
        <v>2474</v>
      </c>
      <c r="E1248" s="134" t="s">
        <v>2475</v>
      </c>
      <c r="F1248" s="56" t="str">
        <f>VLOOKUP($B1248, '外部インタフェース一覧(計算用)'!$C:$G, 2, FALSE)</f>
        <v>old</v>
      </c>
      <c r="G1248" s="56" t="str">
        <f>VLOOKUP($B1248, '外部インタフェース一覧(計算用)'!$C:$G, 5, FALSE)</f>
        <v>REHABILITATION_PLAN_2024_FORM_0420_2021</v>
      </c>
      <c r="H1248" s="56" t="str">
        <f t="shared" si="133"/>
        <v>REHABILITATION_PLAN_2024_FORM_0420_2021_outdoor_walking_current_status_old</v>
      </c>
      <c r="I1248" s="134" t="str">
        <f t="shared" si="134"/>
        <v>削除</v>
      </c>
      <c r="J1248" s="56" t="str">
        <f t="shared" si="135"/>
        <v>名称変更</v>
      </c>
      <c r="K1248" s="56" t="str">
        <f>IF($F1248="old", INDEX('外部インタフェース一覧(計算用)'!$B$5:$C$60, MATCH(summary!$B1248, '外部インタフェース一覧(計算用)'!$C$5:$C$60, 0), 1), $B1248)</f>
        <v>リハビリテーション計画書(介護)</v>
      </c>
      <c r="L1248" s="56">
        <f t="shared" si="139"/>
        <v>106</v>
      </c>
      <c r="M1248" s="56" t="str">
        <f t="shared" si="136"/>
        <v>outdoor_walking_current_status</v>
      </c>
      <c r="N1248" s="33" t="str">
        <f t="shared" si="137"/>
        <v>活動（IADL）　屋外歩行　屋外歩行_現状</v>
      </c>
      <c r="O1248" s="33" t="str">
        <f t="shared" si="138"/>
        <v>削除</v>
      </c>
    </row>
    <row r="1249" spans="1:15" ht="37.5" hidden="1">
      <c r="A1249" s="56">
        <v>1247</v>
      </c>
      <c r="B1249" s="56" t="s">
        <v>2275</v>
      </c>
      <c r="C1249" s="56">
        <v>107</v>
      </c>
      <c r="D1249" s="33" t="s">
        <v>2476</v>
      </c>
      <c r="E1249" s="134" t="s">
        <v>2477</v>
      </c>
      <c r="F1249" s="56" t="str">
        <f>VLOOKUP($B1249, '外部インタフェース一覧(計算用)'!$C:$G, 2, FALSE)</f>
        <v>old</v>
      </c>
      <c r="G1249" s="56" t="str">
        <f>VLOOKUP($B1249, '外部インタフェース一覧(計算用)'!$C:$G, 5, FALSE)</f>
        <v>REHABILITATION_PLAN_2024_FORM_0420_2021</v>
      </c>
      <c r="H1249" s="56" t="str">
        <f t="shared" si="133"/>
        <v>REHABILITATION_PLAN_2024_FORM_0420_2021_outdoor_walking_notices_old</v>
      </c>
      <c r="I1249" s="134" t="str">
        <f t="shared" si="134"/>
        <v>削除</v>
      </c>
      <c r="J1249" s="56" t="str">
        <f t="shared" si="135"/>
        <v>名称変更</v>
      </c>
      <c r="K1249" s="56" t="str">
        <f>IF($F1249="old", INDEX('外部インタフェース一覧(計算用)'!$B$5:$C$60, MATCH(summary!$B1249, '外部インタフェース一覧(計算用)'!$C$5:$C$60, 0), 1), $B1249)</f>
        <v>リハビリテーション計画書(介護)</v>
      </c>
      <c r="L1249" s="56">
        <f t="shared" si="139"/>
        <v>107</v>
      </c>
      <c r="M1249" s="56" t="str">
        <f t="shared" si="136"/>
        <v>outdoor_walking_notices</v>
      </c>
      <c r="N1249" s="33" t="str">
        <f t="shared" si="137"/>
        <v>活動（IADL）　屋外歩行　屋外歩行_特記事項</v>
      </c>
      <c r="O1249" s="33" t="str">
        <f t="shared" si="138"/>
        <v>削除</v>
      </c>
    </row>
    <row r="1250" spans="1:15" ht="37.5" hidden="1">
      <c r="A1250" s="56">
        <v>1248</v>
      </c>
      <c r="B1250" s="56" t="s">
        <v>2275</v>
      </c>
      <c r="C1250" s="56">
        <v>108</v>
      </c>
      <c r="D1250" s="33" t="s">
        <v>2478</v>
      </c>
      <c r="E1250" s="134" t="s">
        <v>2479</v>
      </c>
      <c r="F1250" s="56" t="str">
        <f>VLOOKUP($B1250, '外部インタフェース一覧(計算用)'!$C:$G, 2, FALSE)</f>
        <v>old</v>
      </c>
      <c r="G1250" s="56" t="str">
        <f>VLOOKUP($B1250, '外部インタフェース一覧(計算用)'!$C:$G, 5, FALSE)</f>
        <v>REHABILITATION_PLAN_2024_FORM_0420_2021</v>
      </c>
      <c r="H1250" s="56" t="str">
        <f t="shared" si="133"/>
        <v>REHABILITATION_PLAN_2024_FORM_0420_2021_hobby_start_status_old</v>
      </c>
      <c r="I1250" s="134" t="str">
        <f t="shared" si="134"/>
        <v>削除</v>
      </c>
      <c r="J1250" s="56" t="str">
        <f t="shared" si="135"/>
        <v>名称変更</v>
      </c>
      <c r="K1250" s="56" t="str">
        <f>IF($F1250="old", INDEX('外部インタフェース一覧(計算用)'!$B$5:$C$60, MATCH(summary!$B1250, '外部インタフェース一覧(計算用)'!$C$5:$C$60, 0), 1), $B1250)</f>
        <v>リハビリテーション計画書(介護)</v>
      </c>
      <c r="L1250" s="56">
        <f t="shared" si="139"/>
        <v>108</v>
      </c>
      <c r="M1250" s="56" t="str">
        <f t="shared" si="136"/>
        <v>hobby_start_status</v>
      </c>
      <c r="N1250" s="33" t="str">
        <f t="shared" si="137"/>
        <v>活動（IADL）　趣味　趣味_リハ開始時</v>
      </c>
      <c r="O1250" s="33" t="str">
        <f t="shared" si="138"/>
        <v>削除</v>
      </c>
    </row>
    <row r="1251" spans="1:15" hidden="1">
      <c r="A1251" s="56">
        <v>1249</v>
      </c>
      <c r="B1251" s="56" t="s">
        <v>2275</v>
      </c>
      <c r="C1251" s="56">
        <v>109</v>
      </c>
      <c r="D1251" s="33" t="s">
        <v>2480</v>
      </c>
      <c r="E1251" s="134" t="s">
        <v>2481</v>
      </c>
      <c r="F1251" s="56" t="str">
        <f>VLOOKUP($B1251, '外部インタフェース一覧(計算用)'!$C:$G, 2, FALSE)</f>
        <v>old</v>
      </c>
      <c r="G1251" s="56" t="str">
        <f>VLOOKUP($B1251, '外部インタフェース一覧(計算用)'!$C:$G, 5, FALSE)</f>
        <v>REHABILITATION_PLAN_2024_FORM_0420_2021</v>
      </c>
      <c r="H1251" s="56" t="str">
        <f t="shared" si="133"/>
        <v>REHABILITATION_PLAN_2024_FORM_0420_2021_hobby_current_status_old</v>
      </c>
      <c r="I1251" s="134" t="str">
        <f t="shared" si="134"/>
        <v>削除</v>
      </c>
      <c r="J1251" s="56" t="str">
        <f t="shared" si="135"/>
        <v>名称変更</v>
      </c>
      <c r="K1251" s="56" t="str">
        <f>IF($F1251="old", INDEX('外部インタフェース一覧(計算用)'!$B$5:$C$60, MATCH(summary!$B1251, '外部インタフェース一覧(計算用)'!$C$5:$C$60, 0), 1), $B1251)</f>
        <v>リハビリテーション計画書(介護)</v>
      </c>
      <c r="L1251" s="56">
        <f t="shared" si="139"/>
        <v>109</v>
      </c>
      <c r="M1251" s="56" t="str">
        <f t="shared" si="136"/>
        <v>hobby_current_status</v>
      </c>
      <c r="N1251" s="33" t="str">
        <f t="shared" si="137"/>
        <v>活動（IADL）　趣味　趣味_現状</v>
      </c>
      <c r="O1251" s="33" t="str">
        <f t="shared" si="138"/>
        <v>削除</v>
      </c>
    </row>
    <row r="1252" spans="1:15" hidden="1">
      <c r="A1252" s="56">
        <v>1250</v>
      </c>
      <c r="B1252" s="56" t="s">
        <v>2275</v>
      </c>
      <c r="C1252" s="56">
        <v>110</v>
      </c>
      <c r="D1252" s="33" t="s">
        <v>2482</v>
      </c>
      <c r="E1252" s="134" t="s">
        <v>2483</v>
      </c>
      <c r="F1252" s="56" t="str">
        <f>VLOOKUP($B1252, '外部インタフェース一覧(計算用)'!$C:$G, 2, FALSE)</f>
        <v>old</v>
      </c>
      <c r="G1252" s="56" t="str">
        <f>VLOOKUP($B1252, '外部インタフェース一覧(計算用)'!$C:$G, 5, FALSE)</f>
        <v>REHABILITATION_PLAN_2024_FORM_0420_2021</v>
      </c>
      <c r="H1252" s="56" t="str">
        <f t="shared" si="133"/>
        <v>REHABILITATION_PLAN_2024_FORM_0420_2021_hobby_notices_old</v>
      </c>
      <c r="I1252" s="134" t="str">
        <f t="shared" si="134"/>
        <v>削除</v>
      </c>
      <c r="J1252" s="56" t="str">
        <f t="shared" si="135"/>
        <v>名称変更</v>
      </c>
      <c r="K1252" s="56" t="str">
        <f>IF($F1252="old", INDEX('外部インタフェース一覧(計算用)'!$B$5:$C$60, MATCH(summary!$B1252, '外部インタフェース一覧(計算用)'!$C$5:$C$60, 0), 1), $B1252)</f>
        <v>リハビリテーション計画書(介護)</v>
      </c>
      <c r="L1252" s="56">
        <f t="shared" si="139"/>
        <v>110</v>
      </c>
      <c r="M1252" s="56" t="str">
        <f t="shared" si="136"/>
        <v>hobby_notices</v>
      </c>
      <c r="N1252" s="33" t="str">
        <f t="shared" si="137"/>
        <v>活動（IADL）　趣味　趣味_特記事項</v>
      </c>
      <c r="O1252" s="33" t="str">
        <f t="shared" si="138"/>
        <v>削除</v>
      </c>
    </row>
    <row r="1253" spans="1:15" ht="37.5" hidden="1">
      <c r="A1253" s="56">
        <v>1251</v>
      </c>
      <c r="B1253" s="56" t="s">
        <v>2275</v>
      </c>
      <c r="C1253" s="56">
        <v>111</v>
      </c>
      <c r="D1253" s="33" t="s">
        <v>2484</v>
      </c>
      <c r="E1253" s="134" t="s">
        <v>2485</v>
      </c>
      <c r="F1253" s="56" t="str">
        <f>VLOOKUP($B1253, '外部インタフェース一覧(計算用)'!$C:$G, 2, FALSE)</f>
        <v>old</v>
      </c>
      <c r="G1253" s="56" t="str">
        <f>VLOOKUP($B1253, '外部インタフェース一覧(計算用)'!$C:$G, 5, FALSE)</f>
        <v>REHABILITATION_PLAN_2024_FORM_0420_2021</v>
      </c>
      <c r="H1253" s="56" t="str">
        <f t="shared" si="133"/>
        <v>REHABILITATION_PLAN_2024_FORM_0420_2021_use_transportation_start_status_old</v>
      </c>
      <c r="I1253" s="134" t="str">
        <f t="shared" si="134"/>
        <v>削除</v>
      </c>
      <c r="J1253" s="56" t="str">
        <f t="shared" si="135"/>
        <v>名称変更</v>
      </c>
      <c r="K1253" s="56" t="str">
        <f>IF($F1253="old", INDEX('外部インタフェース一覧(計算用)'!$B$5:$C$60, MATCH(summary!$B1253, '外部インタフェース一覧(計算用)'!$C$5:$C$60, 0), 1), $B1253)</f>
        <v>リハビリテーション計画書(介護)</v>
      </c>
      <c r="L1253" s="56">
        <f t="shared" si="139"/>
        <v>111</v>
      </c>
      <c r="M1253" s="56" t="str">
        <f t="shared" si="136"/>
        <v>use_transportation_start_status</v>
      </c>
      <c r="N1253" s="33" t="str">
        <f t="shared" si="137"/>
        <v>活動（IADL）　交通手段の利用　交通手段の利用_リハ開始時</v>
      </c>
      <c r="O1253" s="33" t="str">
        <f t="shared" si="138"/>
        <v>削除</v>
      </c>
    </row>
    <row r="1254" spans="1:15" ht="37.5" hidden="1">
      <c r="A1254" s="56">
        <v>1252</v>
      </c>
      <c r="B1254" s="56" t="s">
        <v>2275</v>
      </c>
      <c r="C1254" s="56">
        <v>112</v>
      </c>
      <c r="D1254" s="33" t="s">
        <v>2486</v>
      </c>
      <c r="E1254" s="134" t="s">
        <v>2487</v>
      </c>
      <c r="F1254" s="56" t="str">
        <f>VLOOKUP($B1254, '外部インタフェース一覧(計算用)'!$C:$G, 2, FALSE)</f>
        <v>old</v>
      </c>
      <c r="G1254" s="56" t="str">
        <f>VLOOKUP($B1254, '外部インタフェース一覧(計算用)'!$C:$G, 5, FALSE)</f>
        <v>REHABILITATION_PLAN_2024_FORM_0420_2021</v>
      </c>
      <c r="H1254" s="56" t="str">
        <f t="shared" si="133"/>
        <v>REHABILITATION_PLAN_2024_FORM_0420_2021_use_transportation_current_status_old</v>
      </c>
      <c r="I1254" s="134" t="str">
        <f t="shared" si="134"/>
        <v>削除</v>
      </c>
      <c r="J1254" s="56" t="str">
        <f t="shared" si="135"/>
        <v>名称変更</v>
      </c>
      <c r="K1254" s="56" t="str">
        <f>IF($F1254="old", INDEX('外部インタフェース一覧(計算用)'!$B$5:$C$60, MATCH(summary!$B1254, '外部インタフェース一覧(計算用)'!$C$5:$C$60, 0), 1), $B1254)</f>
        <v>リハビリテーション計画書(介護)</v>
      </c>
      <c r="L1254" s="56">
        <f t="shared" si="139"/>
        <v>112</v>
      </c>
      <c r="M1254" s="56" t="str">
        <f t="shared" si="136"/>
        <v>use_transportation_current_status</v>
      </c>
      <c r="N1254" s="33" t="str">
        <f t="shared" si="137"/>
        <v>活動（IADL）　交通手段の利用　交通手段の利用_現状</v>
      </c>
      <c r="O1254" s="33" t="str">
        <f t="shared" si="138"/>
        <v>削除</v>
      </c>
    </row>
    <row r="1255" spans="1:15" ht="37.5" hidden="1">
      <c r="A1255" s="56">
        <v>1253</v>
      </c>
      <c r="B1255" s="56" t="s">
        <v>2275</v>
      </c>
      <c r="C1255" s="56">
        <v>113</v>
      </c>
      <c r="D1255" s="33" t="s">
        <v>2488</v>
      </c>
      <c r="E1255" s="134" t="s">
        <v>2489</v>
      </c>
      <c r="F1255" s="56" t="str">
        <f>VLOOKUP($B1255, '外部インタフェース一覧(計算用)'!$C:$G, 2, FALSE)</f>
        <v>old</v>
      </c>
      <c r="G1255" s="56" t="str">
        <f>VLOOKUP($B1255, '外部インタフェース一覧(計算用)'!$C:$G, 5, FALSE)</f>
        <v>REHABILITATION_PLAN_2024_FORM_0420_2021</v>
      </c>
      <c r="H1255" s="56" t="str">
        <f t="shared" si="133"/>
        <v>REHABILITATION_PLAN_2024_FORM_0420_2021_use_transportation_notices_old</v>
      </c>
      <c r="I1255" s="134" t="str">
        <f t="shared" si="134"/>
        <v>削除</v>
      </c>
      <c r="J1255" s="56" t="str">
        <f t="shared" si="135"/>
        <v>名称変更</v>
      </c>
      <c r="K1255" s="56" t="str">
        <f>IF($F1255="old", INDEX('外部インタフェース一覧(計算用)'!$B$5:$C$60, MATCH(summary!$B1255, '外部インタフェース一覧(計算用)'!$C$5:$C$60, 0), 1), $B1255)</f>
        <v>リハビリテーション計画書(介護)</v>
      </c>
      <c r="L1255" s="56">
        <f t="shared" si="139"/>
        <v>113</v>
      </c>
      <c r="M1255" s="56" t="str">
        <f t="shared" si="136"/>
        <v>use_transportation_notices</v>
      </c>
      <c r="N1255" s="33" t="str">
        <f t="shared" si="137"/>
        <v>活動（IADL）　交通手段の利用　交通手段の利用_特記事項</v>
      </c>
      <c r="O1255" s="33" t="str">
        <f t="shared" si="138"/>
        <v>削除</v>
      </c>
    </row>
    <row r="1256" spans="1:15" ht="37.5" hidden="1">
      <c r="A1256" s="56">
        <v>1254</v>
      </c>
      <c r="B1256" s="56" t="s">
        <v>2275</v>
      </c>
      <c r="C1256" s="56">
        <v>114</v>
      </c>
      <c r="D1256" s="33" t="s">
        <v>2490</v>
      </c>
      <c r="E1256" s="134" t="s">
        <v>2491</v>
      </c>
      <c r="F1256" s="56" t="str">
        <f>VLOOKUP($B1256, '外部インタフェース一覧(計算用)'!$C:$G, 2, FALSE)</f>
        <v>old</v>
      </c>
      <c r="G1256" s="56" t="str">
        <f>VLOOKUP($B1256, '外部インタフェース一覧(計算用)'!$C:$G, 5, FALSE)</f>
        <v>REHABILITATION_PLAN_2024_FORM_0420_2021</v>
      </c>
      <c r="H1256" s="56" t="str">
        <f t="shared" si="133"/>
        <v>REHABILITATION_PLAN_2024_FORM_0420_2021_travel_start_status_old</v>
      </c>
      <c r="I1256" s="134" t="str">
        <f t="shared" si="134"/>
        <v>削除</v>
      </c>
      <c r="J1256" s="56" t="str">
        <f t="shared" si="135"/>
        <v>名称変更</v>
      </c>
      <c r="K1256" s="56" t="str">
        <f>IF($F1256="old", INDEX('外部インタフェース一覧(計算用)'!$B$5:$C$60, MATCH(summary!$B1256, '外部インタフェース一覧(計算用)'!$C$5:$C$60, 0), 1), $B1256)</f>
        <v>リハビリテーション計画書(介護)</v>
      </c>
      <c r="L1256" s="56">
        <f t="shared" si="139"/>
        <v>114</v>
      </c>
      <c r="M1256" s="56" t="str">
        <f t="shared" si="136"/>
        <v>travel_start_status</v>
      </c>
      <c r="N1256" s="33" t="str">
        <f t="shared" si="137"/>
        <v>活動（IADL）　旅行　旅行_リハ開始時</v>
      </c>
      <c r="O1256" s="33" t="str">
        <f t="shared" si="138"/>
        <v>削除</v>
      </c>
    </row>
    <row r="1257" spans="1:15" hidden="1">
      <c r="A1257" s="56">
        <v>1255</v>
      </c>
      <c r="B1257" s="56" t="s">
        <v>2275</v>
      </c>
      <c r="C1257" s="56">
        <v>115</v>
      </c>
      <c r="D1257" s="33" t="s">
        <v>2492</v>
      </c>
      <c r="E1257" s="134" t="s">
        <v>2493</v>
      </c>
      <c r="F1257" s="56" t="str">
        <f>VLOOKUP($B1257, '外部インタフェース一覧(計算用)'!$C:$G, 2, FALSE)</f>
        <v>old</v>
      </c>
      <c r="G1257" s="56" t="str">
        <f>VLOOKUP($B1257, '外部インタフェース一覧(計算用)'!$C:$G, 5, FALSE)</f>
        <v>REHABILITATION_PLAN_2024_FORM_0420_2021</v>
      </c>
      <c r="H1257" s="56" t="str">
        <f t="shared" si="133"/>
        <v>REHABILITATION_PLAN_2024_FORM_0420_2021_travel_current_status_old</v>
      </c>
      <c r="I1257" s="134" t="str">
        <f t="shared" si="134"/>
        <v>削除</v>
      </c>
      <c r="J1257" s="56" t="str">
        <f t="shared" si="135"/>
        <v>名称変更</v>
      </c>
      <c r="K1257" s="56" t="str">
        <f>IF($F1257="old", INDEX('外部インタフェース一覧(計算用)'!$B$5:$C$60, MATCH(summary!$B1257, '外部インタフェース一覧(計算用)'!$C$5:$C$60, 0), 1), $B1257)</f>
        <v>リハビリテーション計画書(介護)</v>
      </c>
      <c r="L1257" s="56">
        <f t="shared" si="139"/>
        <v>115</v>
      </c>
      <c r="M1257" s="56" t="str">
        <f t="shared" si="136"/>
        <v>travel_current_status</v>
      </c>
      <c r="N1257" s="33" t="str">
        <f t="shared" si="137"/>
        <v>活動（IADL）　旅行　旅行_現状</v>
      </c>
      <c r="O1257" s="33" t="str">
        <f t="shared" si="138"/>
        <v>削除</v>
      </c>
    </row>
    <row r="1258" spans="1:15" hidden="1">
      <c r="A1258" s="56">
        <v>1256</v>
      </c>
      <c r="B1258" s="56" t="s">
        <v>2275</v>
      </c>
      <c r="C1258" s="56">
        <v>116</v>
      </c>
      <c r="D1258" s="33" t="s">
        <v>2494</v>
      </c>
      <c r="E1258" s="134" t="s">
        <v>2495</v>
      </c>
      <c r="F1258" s="56" t="str">
        <f>VLOOKUP($B1258, '外部インタフェース一覧(計算用)'!$C:$G, 2, FALSE)</f>
        <v>old</v>
      </c>
      <c r="G1258" s="56" t="str">
        <f>VLOOKUP($B1258, '外部インタフェース一覧(計算用)'!$C:$G, 5, FALSE)</f>
        <v>REHABILITATION_PLAN_2024_FORM_0420_2021</v>
      </c>
      <c r="H1258" s="56" t="str">
        <f t="shared" si="133"/>
        <v>REHABILITATION_PLAN_2024_FORM_0420_2021_travel_notices_old</v>
      </c>
      <c r="I1258" s="134" t="str">
        <f t="shared" si="134"/>
        <v>削除</v>
      </c>
      <c r="J1258" s="56" t="str">
        <f t="shared" si="135"/>
        <v>名称変更</v>
      </c>
      <c r="K1258" s="56" t="str">
        <f>IF($F1258="old", INDEX('外部インタフェース一覧(計算用)'!$B$5:$C$60, MATCH(summary!$B1258, '外部インタフェース一覧(計算用)'!$C$5:$C$60, 0), 1), $B1258)</f>
        <v>リハビリテーション計画書(介護)</v>
      </c>
      <c r="L1258" s="56">
        <f t="shared" si="139"/>
        <v>116</v>
      </c>
      <c r="M1258" s="56" t="str">
        <f t="shared" si="136"/>
        <v>travel_notices</v>
      </c>
      <c r="N1258" s="33" t="str">
        <f t="shared" si="137"/>
        <v>活動（IADL）　旅行　旅行_特記事項</v>
      </c>
      <c r="O1258" s="33" t="str">
        <f t="shared" si="138"/>
        <v>削除</v>
      </c>
    </row>
    <row r="1259" spans="1:15" ht="37.5" hidden="1">
      <c r="A1259" s="56">
        <v>1257</v>
      </c>
      <c r="B1259" s="56" t="s">
        <v>2275</v>
      </c>
      <c r="C1259" s="56">
        <v>117</v>
      </c>
      <c r="D1259" s="33" t="s">
        <v>2496</v>
      </c>
      <c r="E1259" s="134" t="s">
        <v>2497</v>
      </c>
      <c r="F1259" s="56" t="str">
        <f>VLOOKUP($B1259, '外部インタフェース一覧(計算用)'!$C:$G, 2, FALSE)</f>
        <v>old</v>
      </c>
      <c r="G1259" s="56" t="str">
        <f>VLOOKUP($B1259, '外部インタフェース一覧(計算用)'!$C:$G, 5, FALSE)</f>
        <v>REHABILITATION_PLAN_2024_FORM_0420_2021</v>
      </c>
      <c r="H1259" s="56" t="str">
        <f t="shared" si="133"/>
        <v>REHABILITATION_PLAN_2024_FORM_0420_2021_garden_work_start_status_old</v>
      </c>
      <c r="I1259" s="134" t="str">
        <f t="shared" si="134"/>
        <v>削除</v>
      </c>
      <c r="J1259" s="56" t="str">
        <f t="shared" si="135"/>
        <v>名称変更</v>
      </c>
      <c r="K1259" s="56" t="str">
        <f>IF($F1259="old", INDEX('外部インタフェース一覧(計算用)'!$B$5:$C$60, MATCH(summary!$B1259, '外部インタフェース一覧(計算用)'!$C$5:$C$60, 0), 1), $B1259)</f>
        <v>リハビリテーション計画書(介護)</v>
      </c>
      <c r="L1259" s="56">
        <f t="shared" si="139"/>
        <v>117</v>
      </c>
      <c r="M1259" s="56" t="str">
        <f t="shared" si="136"/>
        <v>garden_work_start_status</v>
      </c>
      <c r="N1259" s="33" t="str">
        <f t="shared" si="137"/>
        <v>活動（IADL）　庭仕事　庭仕事_リハ開始時</v>
      </c>
      <c r="O1259" s="33" t="str">
        <f t="shared" si="138"/>
        <v>削除</v>
      </c>
    </row>
    <row r="1260" spans="1:15" ht="37.5" hidden="1">
      <c r="A1260" s="56">
        <v>1258</v>
      </c>
      <c r="B1260" s="56" t="s">
        <v>2275</v>
      </c>
      <c r="C1260" s="56">
        <v>118</v>
      </c>
      <c r="D1260" s="33" t="s">
        <v>2498</v>
      </c>
      <c r="E1260" s="134" t="s">
        <v>2499</v>
      </c>
      <c r="F1260" s="56" t="str">
        <f>VLOOKUP($B1260, '外部インタフェース一覧(計算用)'!$C:$G, 2, FALSE)</f>
        <v>old</v>
      </c>
      <c r="G1260" s="56" t="str">
        <f>VLOOKUP($B1260, '外部インタフェース一覧(計算用)'!$C:$G, 5, FALSE)</f>
        <v>REHABILITATION_PLAN_2024_FORM_0420_2021</v>
      </c>
      <c r="H1260" s="56" t="str">
        <f t="shared" si="133"/>
        <v>REHABILITATION_PLAN_2024_FORM_0420_2021_garden_work_current_status_old</v>
      </c>
      <c r="I1260" s="134" t="str">
        <f t="shared" si="134"/>
        <v>削除</v>
      </c>
      <c r="J1260" s="56" t="str">
        <f t="shared" si="135"/>
        <v>名称変更</v>
      </c>
      <c r="K1260" s="56" t="str">
        <f>IF($F1260="old", INDEX('外部インタフェース一覧(計算用)'!$B$5:$C$60, MATCH(summary!$B1260, '外部インタフェース一覧(計算用)'!$C$5:$C$60, 0), 1), $B1260)</f>
        <v>リハビリテーション計画書(介護)</v>
      </c>
      <c r="L1260" s="56">
        <f t="shared" si="139"/>
        <v>118</v>
      </c>
      <c r="M1260" s="56" t="str">
        <f t="shared" si="136"/>
        <v>garden_work_current_status</v>
      </c>
      <c r="N1260" s="33" t="str">
        <f t="shared" si="137"/>
        <v>活動（IADL）　庭仕事　庭仕事_現状</v>
      </c>
      <c r="O1260" s="33" t="str">
        <f t="shared" si="138"/>
        <v>削除</v>
      </c>
    </row>
    <row r="1261" spans="1:15" ht="37.5" hidden="1">
      <c r="A1261" s="56">
        <v>1259</v>
      </c>
      <c r="B1261" s="56" t="s">
        <v>2275</v>
      </c>
      <c r="C1261" s="56">
        <v>119</v>
      </c>
      <c r="D1261" s="33" t="s">
        <v>2500</v>
      </c>
      <c r="E1261" s="134" t="s">
        <v>2501</v>
      </c>
      <c r="F1261" s="56" t="str">
        <f>VLOOKUP($B1261, '外部インタフェース一覧(計算用)'!$C:$G, 2, FALSE)</f>
        <v>old</v>
      </c>
      <c r="G1261" s="56" t="str">
        <f>VLOOKUP($B1261, '外部インタフェース一覧(計算用)'!$C:$G, 5, FALSE)</f>
        <v>REHABILITATION_PLAN_2024_FORM_0420_2021</v>
      </c>
      <c r="H1261" s="56" t="str">
        <f t="shared" si="133"/>
        <v>REHABILITATION_PLAN_2024_FORM_0420_2021_garden_work_notices_old</v>
      </c>
      <c r="I1261" s="134" t="str">
        <f t="shared" si="134"/>
        <v>削除</v>
      </c>
      <c r="J1261" s="56" t="str">
        <f t="shared" si="135"/>
        <v>名称変更</v>
      </c>
      <c r="K1261" s="56" t="str">
        <f>IF($F1261="old", INDEX('外部インタフェース一覧(計算用)'!$B$5:$C$60, MATCH(summary!$B1261, '外部インタフェース一覧(計算用)'!$C$5:$C$60, 0), 1), $B1261)</f>
        <v>リハビリテーション計画書(介護)</v>
      </c>
      <c r="L1261" s="56">
        <f t="shared" si="139"/>
        <v>119</v>
      </c>
      <c r="M1261" s="56" t="str">
        <f t="shared" si="136"/>
        <v>garden_work_notices</v>
      </c>
      <c r="N1261" s="33" t="str">
        <f t="shared" si="137"/>
        <v>活動（IADL）　庭仕事　庭仕事_特記事項</v>
      </c>
      <c r="O1261" s="33" t="str">
        <f t="shared" si="138"/>
        <v>削除</v>
      </c>
    </row>
    <row r="1262" spans="1:15" ht="37.5" hidden="1">
      <c r="A1262" s="56">
        <v>1260</v>
      </c>
      <c r="B1262" s="56" t="s">
        <v>2275</v>
      </c>
      <c r="C1262" s="56">
        <v>120</v>
      </c>
      <c r="D1262" s="33" t="s">
        <v>2502</v>
      </c>
      <c r="E1262" s="134" t="s">
        <v>2503</v>
      </c>
      <c r="F1262" s="56" t="str">
        <f>VLOOKUP($B1262, '外部インタフェース一覧(計算用)'!$C:$G, 2, FALSE)</f>
        <v>old</v>
      </c>
      <c r="G1262" s="56" t="str">
        <f>VLOOKUP($B1262, '外部インタフェース一覧(計算用)'!$C:$G, 5, FALSE)</f>
        <v>REHABILITATION_PLAN_2024_FORM_0420_2021</v>
      </c>
      <c r="H1262" s="56" t="str">
        <f t="shared" si="133"/>
        <v>REHABILITATION_PLAN_2024_FORM_0420_2021_care_home_car_start_status_old</v>
      </c>
      <c r="I1262" s="134" t="str">
        <f t="shared" si="134"/>
        <v>削除</v>
      </c>
      <c r="J1262" s="56" t="str">
        <f t="shared" si="135"/>
        <v>名称変更</v>
      </c>
      <c r="K1262" s="56" t="str">
        <f>IF($F1262="old", INDEX('外部インタフェース一覧(計算用)'!$B$5:$C$60, MATCH(summary!$B1262, '外部インタフェース一覧(計算用)'!$C$5:$C$60, 0), 1), $B1262)</f>
        <v>リハビリテーション計画書(介護)</v>
      </c>
      <c r="L1262" s="56">
        <f t="shared" si="139"/>
        <v>120</v>
      </c>
      <c r="M1262" s="56" t="str">
        <f t="shared" si="136"/>
        <v>care_home_car_start_status</v>
      </c>
      <c r="N1262" s="33" t="str">
        <f t="shared" si="137"/>
        <v>活動（IADL）　家や車の手入れ　家や車の手入れ_リハ開始時</v>
      </c>
      <c r="O1262" s="33" t="str">
        <f t="shared" si="138"/>
        <v>削除</v>
      </c>
    </row>
    <row r="1263" spans="1:15" ht="37.5" hidden="1">
      <c r="A1263" s="56">
        <v>1261</v>
      </c>
      <c r="B1263" s="56" t="s">
        <v>2275</v>
      </c>
      <c r="C1263" s="56">
        <v>121</v>
      </c>
      <c r="D1263" s="33" t="s">
        <v>2504</v>
      </c>
      <c r="E1263" s="134" t="s">
        <v>2505</v>
      </c>
      <c r="F1263" s="56" t="str">
        <f>VLOOKUP($B1263, '外部インタフェース一覧(計算用)'!$C:$G, 2, FALSE)</f>
        <v>old</v>
      </c>
      <c r="G1263" s="56" t="str">
        <f>VLOOKUP($B1263, '外部インタフェース一覧(計算用)'!$C:$G, 5, FALSE)</f>
        <v>REHABILITATION_PLAN_2024_FORM_0420_2021</v>
      </c>
      <c r="H1263" s="56" t="str">
        <f t="shared" si="133"/>
        <v>REHABILITATION_PLAN_2024_FORM_0420_2021_care_home_car_current_status_old</v>
      </c>
      <c r="I1263" s="134" t="str">
        <f t="shared" si="134"/>
        <v>削除</v>
      </c>
      <c r="J1263" s="56" t="str">
        <f t="shared" si="135"/>
        <v>名称変更</v>
      </c>
      <c r="K1263" s="56" t="str">
        <f>IF($F1263="old", INDEX('外部インタフェース一覧(計算用)'!$B$5:$C$60, MATCH(summary!$B1263, '外部インタフェース一覧(計算用)'!$C$5:$C$60, 0), 1), $B1263)</f>
        <v>リハビリテーション計画書(介護)</v>
      </c>
      <c r="L1263" s="56">
        <f t="shared" si="139"/>
        <v>121</v>
      </c>
      <c r="M1263" s="56" t="str">
        <f t="shared" si="136"/>
        <v>care_home_car_current_status</v>
      </c>
      <c r="N1263" s="33" t="str">
        <f t="shared" si="137"/>
        <v>活動（IADL）　家や車の手入れ　家や車の手入れ_現状</v>
      </c>
      <c r="O1263" s="33" t="str">
        <f t="shared" si="138"/>
        <v>削除</v>
      </c>
    </row>
    <row r="1264" spans="1:15" ht="37.5" hidden="1">
      <c r="A1264" s="56">
        <v>1262</v>
      </c>
      <c r="B1264" s="56" t="s">
        <v>2275</v>
      </c>
      <c r="C1264" s="56">
        <v>122</v>
      </c>
      <c r="D1264" s="33" t="s">
        <v>2506</v>
      </c>
      <c r="E1264" s="134" t="s">
        <v>2507</v>
      </c>
      <c r="F1264" s="56" t="str">
        <f>VLOOKUP($B1264, '外部インタフェース一覧(計算用)'!$C:$G, 2, FALSE)</f>
        <v>old</v>
      </c>
      <c r="G1264" s="56" t="str">
        <f>VLOOKUP($B1264, '外部インタフェース一覧(計算用)'!$C:$G, 5, FALSE)</f>
        <v>REHABILITATION_PLAN_2024_FORM_0420_2021</v>
      </c>
      <c r="H1264" s="56" t="str">
        <f t="shared" si="133"/>
        <v>REHABILITATION_PLAN_2024_FORM_0420_2021_care_home_car_notices_old</v>
      </c>
      <c r="I1264" s="134" t="str">
        <f t="shared" si="134"/>
        <v>削除</v>
      </c>
      <c r="J1264" s="56" t="str">
        <f t="shared" si="135"/>
        <v>名称変更</v>
      </c>
      <c r="K1264" s="56" t="str">
        <f>IF($F1264="old", INDEX('外部インタフェース一覧(計算用)'!$B$5:$C$60, MATCH(summary!$B1264, '外部インタフェース一覧(計算用)'!$C$5:$C$60, 0), 1), $B1264)</f>
        <v>リハビリテーション計画書(介護)</v>
      </c>
      <c r="L1264" s="56">
        <f t="shared" si="139"/>
        <v>122</v>
      </c>
      <c r="M1264" s="56" t="str">
        <f t="shared" si="136"/>
        <v>care_home_car_notices</v>
      </c>
      <c r="N1264" s="33" t="str">
        <f t="shared" si="137"/>
        <v>活動（IADL）　家や車の手入れ　家や車の手入れ_特記事項</v>
      </c>
      <c r="O1264" s="33" t="str">
        <f t="shared" si="138"/>
        <v>削除</v>
      </c>
    </row>
    <row r="1265" spans="1:15" ht="37.5" hidden="1">
      <c r="A1265" s="56">
        <v>1263</v>
      </c>
      <c r="B1265" s="56" t="s">
        <v>2275</v>
      </c>
      <c r="C1265" s="56">
        <v>123</v>
      </c>
      <c r="D1265" s="33" t="s">
        <v>2508</v>
      </c>
      <c r="E1265" s="134" t="s">
        <v>2509</v>
      </c>
      <c r="F1265" s="56" t="str">
        <f>VLOOKUP($B1265, '外部インタフェース一覧(計算用)'!$C:$G, 2, FALSE)</f>
        <v>old</v>
      </c>
      <c r="G1265" s="56" t="str">
        <f>VLOOKUP($B1265, '外部インタフェース一覧(計算用)'!$C:$G, 5, FALSE)</f>
        <v>REHABILITATION_PLAN_2024_FORM_0420_2021</v>
      </c>
      <c r="H1265" s="56" t="str">
        <f t="shared" si="133"/>
        <v>REHABILITATION_PLAN_2024_FORM_0420_2021_reading_start_status_old</v>
      </c>
      <c r="I1265" s="134" t="str">
        <f t="shared" si="134"/>
        <v>削除</v>
      </c>
      <c r="J1265" s="56" t="str">
        <f t="shared" si="135"/>
        <v>名称変更</v>
      </c>
      <c r="K1265" s="56" t="str">
        <f>IF($F1265="old", INDEX('外部インタフェース一覧(計算用)'!$B$5:$C$60, MATCH(summary!$B1265, '外部インタフェース一覧(計算用)'!$C$5:$C$60, 0), 1), $B1265)</f>
        <v>リハビリテーション計画書(介護)</v>
      </c>
      <c r="L1265" s="56">
        <f t="shared" si="139"/>
        <v>123</v>
      </c>
      <c r="M1265" s="56" t="str">
        <f t="shared" si="136"/>
        <v>reading_start_status</v>
      </c>
      <c r="N1265" s="33" t="str">
        <f t="shared" si="137"/>
        <v>活動（IADL）　読書　読書_リハ開始時</v>
      </c>
      <c r="O1265" s="33" t="str">
        <f t="shared" si="138"/>
        <v>削除</v>
      </c>
    </row>
    <row r="1266" spans="1:15" ht="37.5" hidden="1">
      <c r="A1266" s="56">
        <v>1264</v>
      </c>
      <c r="B1266" s="56" t="s">
        <v>2275</v>
      </c>
      <c r="C1266" s="56">
        <v>124</v>
      </c>
      <c r="D1266" s="33" t="s">
        <v>2510</v>
      </c>
      <c r="E1266" s="134" t="s">
        <v>2511</v>
      </c>
      <c r="F1266" s="56" t="str">
        <f>VLOOKUP($B1266, '外部インタフェース一覧(計算用)'!$C:$G, 2, FALSE)</f>
        <v>old</v>
      </c>
      <c r="G1266" s="56" t="str">
        <f>VLOOKUP($B1266, '外部インタフェース一覧(計算用)'!$C:$G, 5, FALSE)</f>
        <v>REHABILITATION_PLAN_2024_FORM_0420_2021</v>
      </c>
      <c r="H1266" s="56" t="str">
        <f t="shared" si="133"/>
        <v>REHABILITATION_PLAN_2024_FORM_0420_2021_reading_current_status_old</v>
      </c>
      <c r="I1266" s="134" t="str">
        <f t="shared" si="134"/>
        <v>削除</v>
      </c>
      <c r="J1266" s="56" t="str">
        <f t="shared" si="135"/>
        <v>名称変更</v>
      </c>
      <c r="K1266" s="56" t="str">
        <f>IF($F1266="old", INDEX('外部インタフェース一覧(計算用)'!$B$5:$C$60, MATCH(summary!$B1266, '外部インタフェース一覧(計算用)'!$C$5:$C$60, 0), 1), $B1266)</f>
        <v>リハビリテーション計画書(介護)</v>
      </c>
      <c r="L1266" s="56">
        <f t="shared" si="139"/>
        <v>124</v>
      </c>
      <c r="M1266" s="56" t="str">
        <f t="shared" si="136"/>
        <v>reading_current_status</v>
      </c>
      <c r="N1266" s="33" t="str">
        <f t="shared" si="137"/>
        <v>活動（IADL）　読書　読書_現状</v>
      </c>
      <c r="O1266" s="33" t="str">
        <f t="shared" si="138"/>
        <v>削除</v>
      </c>
    </row>
    <row r="1267" spans="1:15" hidden="1">
      <c r="A1267" s="56">
        <v>1265</v>
      </c>
      <c r="B1267" s="56" t="s">
        <v>2275</v>
      </c>
      <c r="C1267" s="56">
        <v>125</v>
      </c>
      <c r="D1267" s="33" t="s">
        <v>2512</v>
      </c>
      <c r="E1267" s="134" t="s">
        <v>2513</v>
      </c>
      <c r="F1267" s="56" t="str">
        <f>VLOOKUP($B1267, '外部インタフェース一覧(計算用)'!$C:$G, 2, FALSE)</f>
        <v>old</v>
      </c>
      <c r="G1267" s="56" t="str">
        <f>VLOOKUP($B1267, '外部インタフェース一覧(計算用)'!$C:$G, 5, FALSE)</f>
        <v>REHABILITATION_PLAN_2024_FORM_0420_2021</v>
      </c>
      <c r="H1267" s="56" t="str">
        <f t="shared" si="133"/>
        <v>REHABILITATION_PLAN_2024_FORM_0420_2021_reading_notices_old</v>
      </c>
      <c r="I1267" s="134" t="str">
        <f t="shared" si="134"/>
        <v>削除</v>
      </c>
      <c r="J1267" s="56" t="str">
        <f t="shared" si="135"/>
        <v>名称変更</v>
      </c>
      <c r="K1267" s="56" t="str">
        <f>IF($F1267="old", INDEX('外部インタフェース一覧(計算用)'!$B$5:$C$60, MATCH(summary!$B1267, '外部インタフェース一覧(計算用)'!$C$5:$C$60, 0), 1), $B1267)</f>
        <v>リハビリテーション計画書(介護)</v>
      </c>
      <c r="L1267" s="56">
        <f t="shared" si="139"/>
        <v>125</v>
      </c>
      <c r="M1267" s="56" t="str">
        <f t="shared" si="136"/>
        <v>reading_notices</v>
      </c>
      <c r="N1267" s="33" t="str">
        <f t="shared" si="137"/>
        <v>活動（IADL）　読書　読書_特記事項</v>
      </c>
      <c r="O1267" s="33" t="str">
        <f t="shared" si="138"/>
        <v>削除</v>
      </c>
    </row>
    <row r="1268" spans="1:15" ht="37.5" hidden="1">
      <c r="A1268" s="56">
        <v>1266</v>
      </c>
      <c r="B1268" s="56" t="s">
        <v>2275</v>
      </c>
      <c r="C1268" s="56">
        <v>126</v>
      </c>
      <c r="D1268" s="33" t="s">
        <v>2514</v>
      </c>
      <c r="E1268" s="134" t="s">
        <v>2515</v>
      </c>
      <c r="F1268" s="56" t="str">
        <f>VLOOKUP($B1268, '外部インタフェース一覧(計算用)'!$C:$G, 2, FALSE)</f>
        <v>old</v>
      </c>
      <c r="G1268" s="56" t="str">
        <f>VLOOKUP($B1268, '外部インタフェース一覧(計算用)'!$C:$G, 5, FALSE)</f>
        <v>REHABILITATION_PLAN_2024_FORM_0420_2021</v>
      </c>
      <c r="H1268" s="56" t="str">
        <f t="shared" si="133"/>
        <v>REHABILITATION_PLAN_2024_FORM_0420_2021_work_start_status_old</v>
      </c>
      <c r="I1268" s="134" t="str">
        <f t="shared" si="134"/>
        <v>削除</v>
      </c>
      <c r="J1268" s="56" t="str">
        <f t="shared" si="135"/>
        <v>名称変更</v>
      </c>
      <c r="K1268" s="56" t="str">
        <f>IF($F1268="old", INDEX('外部インタフェース一覧(計算用)'!$B$5:$C$60, MATCH(summary!$B1268, '外部インタフェース一覧(計算用)'!$C$5:$C$60, 0), 1), $B1268)</f>
        <v>リハビリテーション計画書(介護)</v>
      </c>
      <c r="L1268" s="56">
        <f t="shared" si="139"/>
        <v>126</v>
      </c>
      <c r="M1268" s="56" t="str">
        <f t="shared" si="136"/>
        <v>work_start_status</v>
      </c>
      <c r="N1268" s="33" t="str">
        <f t="shared" si="137"/>
        <v>活動（IADL）　仕事　仕事_リハ開始時</v>
      </c>
      <c r="O1268" s="33" t="str">
        <f t="shared" si="138"/>
        <v>削除</v>
      </c>
    </row>
    <row r="1269" spans="1:15" hidden="1">
      <c r="A1269" s="56">
        <v>1267</v>
      </c>
      <c r="B1269" s="56" t="s">
        <v>2275</v>
      </c>
      <c r="C1269" s="56">
        <v>127</v>
      </c>
      <c r="D1269" s="33" t="s">
        <v>2516</v>
      </c>
      <c r="E1269" s="134" t="s">
        <v>2517</v>
      </c>
      <c r="F1269" s="56" t="str">
        <f>VLOOKUP($B1269, '外部インタフェース一覧(計算用)'!$C:$G, 2, FALSE)</f>
        <v>old</v>
      </c>
      <c r="G1269" s="56" t="str">
        <f>VLOOKUP($B1269, '外部インタフェース一覧(計算用)'!$C:$G, 5, FALSE)</f>
        <v>REHABILITATION_PLAN_2024_FORM_0420_2021</v>
      </c>
      <c r="H1269" s="56" t="str">
        <f t="shared" si="133"/>
        <v>REHABILITATION_PLAN_2024_FORM_0420_2021_work_current_status_old</v>
      </c>
      <c r="I1269" s="134" t="str">
        <f t="shared" si="134"/>
        <v>削除</v>
      </c>
      <c r="J1269" s="56" t="str">
        <f t="shared" si="135"/>
        <v>名称変更</v>
      </c>
      <c r="K1269" s="56" t="str">
        <f>IF($F1269="old", INDEX('外部インタフェース一覧(計算用)'!$B$5:$C$60, MATCH(summary!$B1269, '外部インタフェース一覧(計算用)'!$C$5:$C$60, 0), 1), $B1269)</f>
        <v>リハビリテーション計画書(介護)</v>
      </c>
      <c r="L1269" s="56">
        <f t="shared" si="139"/>
        <v>127</v>
      </c>
      <c r="M1269" s="56" t="str">
        <f t="shared" si="136"/>
        <v>work_current_status</v>
      </c>
      <c r="N1269" s="33" t="str">
        <f t="shared" si="137"/>
        <v>活動（IADL）　仕事　仕事_現状</v>
      </c>
      <c r="O1269" s="33" t="str">
        <f t="shared" si="138"/>
        <v>削除</v>
      </c>
    </row>
    <row r="1270" spans="1:15" hidden="1">
      <c r="A1270" s="56">
        <v>1268</v>
      </c>
      <c r="B1270" s="56" t="s">
        <v>2275</v>
      </c>
      <c r="C1270" s="56">
        <v>128</v>
      </c>
      <c r="D1270" s="33" t="s">
        <v>2518</v>
      </c>
      <c r="E1270" s="134" t="s">
        <v>2519</v>
      </c>
      <c r="F1270" s="56" t="str">
        <f>VLOOKUP($B1270, '外部インタフェース一覧(計算用)'!$C:$G, 2, FALSE)</f>
        <v>old</v>
      </c>
      <c r="G1270" s="56" t="str">
        <f>VLOOKUP($B1270, '外部インタフェース一覧(計算用)'!$C:$G, 5, FALSE)</f>
        <v>REHABILITATION_PLAN_2024_FORM_0420_2021</v>
      </c>
      <c r="H1270" s="56" t="str">
        <f t="shared" si="133"/>
        <v>REHABILITATION_PLAN_2024_FORM_0420_2021_work_notices_old</v>
      </c>
      <c r="I1270" s="134" t="str">
        <f t="shared" si="134"/>
        <v>削除</v>
      </c>
      <c r="J1270" s="56" t="str">
        <f t="shared" si="135"/>
        <v>名称変更</v>
      </c>
      <c r="K1270" s="56" t="str">
        <f>IF($F1270="old", INDEX('外部インタフェース一覧(計算用)'!$B$5:$C$60, MATCH(summary!$B1270, '外部インタフェース一覧(計算用)'!$C$5:$C$60, 0), 1), $B1270)</f>
        <v>リハビリテーション計画書(介護)</v>
      </c>
      <c r="L1270" s="56">
        <f t="shared" si="139"/>
        <v>128</v>
      </c>
      <c r="M1270" s="56" t="str">
        <f t="shared" si="136"/>
        <v>work_notices</v>
      </c>
      <c r="N1270" s="33" t="str">
        <f t="shared" si="137"/>
        <v>活動（IADL）　仕事　仕事_特記事項</v>
      </c>
      <c r="O1270" s="33" t="str">
        <f t="shared" si="138"/>
        <v>削除</v>
      </c>
    </row>
    <row r="1271" spans="1:15" ht="37.5" hidden="1">
      <c r="A1271" s="56">
        <v>1269</v>
      </c>
      <c r="B1271" s="56" t="s">
        <v>2275</v>
      </c>
      <c r="C1271" s="56">
        <v>129</v>
      </c>
      <c r="D1271" s="33" t="s">
        <v>2520</v>
      </c>
      <c r="E1271" s="134" t="s">
        <v>2521</v>
      </c>
      <c r="F1271" s="56" t="str">
        <f>VLOOKUP($B1271, '外部インタフェース一覧(計算用)'!$C:$G, 2, FALSE)</f>
        <v>old</v>
      </c>
      <c r="G1271" s="56" t="str">
        <f>VLOOKUP($B1271, '外部インタフェース一覧(計算用)'!$C:$G, 5, FALSE)</f>
        <v>REHABILITATION_PLAN_2024_FORM_0420_2021</v>
      </c>
      <c r="H1271" s="56" t="str">
        <f t="shared" si="133"/>
        <v>REHABILITATION_PLAN_2024_FORM_0420_2021_iadl_total_start_status_old</v>
      </c>
      <c r="I1271" s="134" t="str">
        <f t="shared" si="134"/>
        <v>削除</v>
      </c>
      <c r="J1271" s="56" t="str">
        <f t="shared" si="135"/>
        <v>名称変更</v>
      </c>
      <c r="K1271" s="56" t="str">
        <f>IF($F1271="old", INDEX('外部インタフェース一覧(計算用)'!$B$5:$C$60, MATCH(summary!$B1271, '外部インタフェース一覧(計算用)'!$C$5:$C$60, 0), 1), $B1271)</f>
        <v>リハビリテーション計画書(介護)</v>
      </c>
      <c r="L1271" s="56">
        <f t="shared" si="139"/>
        <v>129</v>
      </c>
      <c r="M1271" s="56" t="str">
        <f t="shared" si="136"/>
        <v>iadl_total_start_status</v>
      </c>
      <c r="N1271" s="33" t="str">
        <f t="shared" si="137"/>
        <v>活動（IADL）　合計点数_リハ開始時</v>
      </c>
      <c r="O1271" s="33" t="str">
        <f t="shared" si="138"/>
        <v>削除</v>
      </c>
    </row>
    <row r="1272" spans="1:15" ht="37.5" hidden="1">
      <c r="A1272" s="56">
        <v>1270</v>
      </c>
      <c r="B1272" s="56" t="s">
        <v>2275</v>
      </c>
      <c r="C1272" s="56">
        <v>130</v>
      </c>
      <c r="D1272" s="33" t="s">
        <v>2522</v>
      </c>
      <c r="E1272" s="134" t="s">
        <v>2523</v>
      </c>
      <c r="F1272" s="56" t="str">
        <f>VLOOKUP($B1272, '外部インタフェース一覧(計算用)'!$C:$G, 2, FALSE)</f>
        <v>old</v>
      </c>
      <c r="G1272" s="56" t="str">
        <f>VLOOKUP($B1272, '外部インタフェース一覧(計算用)'!$C:$G, 5, FALSE)</f>
        <v>REHABILITATION_PLAN_2024_FORM_0420_2021</v>
      </c>
      <c r="H1272" s="56" t="str">
        <f t="shared" si="133"/>
        <v>REHABILITATION_PLAN_2024_FORM_0420_2021_iadl_total_current_status_old</v>
      </c>
      <c r="I1272" s="134" t="str">
        <f t="shared" si="134"/>
        <v>削除</v>
      </c>
      <c r="J1272" s="56" t="str">
        <f t="shared" si="135"/>
        <v>名称変更</v>
      </c>
      <c r="K1272" s="56" t="str">
        <f>IF($F1272="old", INDEX('外部インタフェース一覧(計算用)'!$B$5:$C$60, MATCH(summary!$B1272, '外部インタフェース一覧(計算用)'!$C$5:$C$60, 0), 1), $B1272)</f>
        <v>リハビリテーション計画書(介護)</v>
      </c>
      <c r="L1272" s="56">
        <f t="shared" si="139"/>
        <v>130</v>
      </c>
      <c r="M1272" s="56" t="str">
        <f t="shared" si="136"/>
        <v>iadl_total_current_status</v>
      </c>
      <c r="N1272" s="33" t="str">
        <f t="shared" si="137"/>
        <v>活動（IADL）　合計点数_現状</v>
      </c>
      <c r="O1272" s="33" t="str">
        <f t="shared" si="138"/>
        <v>削除</v>
      </c>
    </row>
    <row r="1273" spans="1:15" ht="56.25" hidden="1">
      <c r="A1273" s="56">
        <v>1271</v>
      </c>
      <c r="B1273" s="56" t="s">
        <v>2275</v>
      </c>
      <c r="C1273" s="56">
        <v>131</v>
      </c>
      <c r="D1273" s="33" t="s">
        <v>2524</v>
      </c>
      <c r="E1273" s="134" t="s">
        <v>2525</v>
      </c>
      <c r="F1273" s="56" t="str">
        <f>VLOOKUP($B1273, '外部インタフェース一覧(計算用)'!$C:$G, 2, FALSE)</f>
        <v>old</v>
      </c>
      <c r="G1273" s="56" t="str">
        <f>VLOOKUP($B1273, '外部インタフェース一覧(計算用)'!$C:$G, 5, FALSE)</f>
        <v>REHABILITATION_PLAN_2024_FORM_0420_2021</v>
      </c>
      <c r="H1273" s="56" t="str">
        <f t="shared" si="133"/>
        <v>REHABILITATION_PLAN_2024_FORM_0420_2021_important_issues_acitives_participation_old</v>
      </c>
      <c r="I1273" s="134" t="str">
        <f t="shared" si="134"/>
        <v>削除</v>
      </c>
      <c r="J1273" s="56" t="str">
        <f t="shared" si="135"/>
        <v>名称変更</v>
      </c>
      <c r="K1273" s="56" t="str">
        <f>IF($F1273="old", INDEX('外部インタフェース一覧(計算用)'!$B$5:$C$60, MATCH(summary!$B1273, '外部インタフェース一覧(計算用)'!$C$5:$C$60, 0), 1), $B1273)</f>
        <v>リハビリテーション計画書(介護)</v>
      </c>
      <c r="L1273" s="56">
        <f t="shared" si="139"/>
        <v>131</v>
      </c>
      <c r="M1273" s="56" t="str">
        <f t="shared" si="136"/>
        <v>important_issues_acitives_participation</v>
      </c>
      <c r="N1273" s="33" t="str">
        <f t="shared" si="137"/>
        <v>活動と参加に影響を及ぼす課題の要因分析　活動と参加において重要性の高い課題</v>
      </c>
      <c r="O1273" s="33" t="str">
        <f t="shared" si="138"/>
        <v>削除</v>
      </c>
    </row>
    <row r="1274" spans="1:15" ht="56.25" hidden="1">
      <c r="A1274" s="56">
        <v>1272</v>
      </c>
      <c r="B1274" s="56" t="s">
        <v>2275</v>
      </c>
      <c r="C1274" s="56">
        <v>132</v>
      </c>
      <c r="D1274" s="33" t="s">
        <v>2526</v>
      </c>
      <c r="E1274" s="134" t="s">
        <v>2527</v>
      </c>
      <c r="F1274" s="56" t="str">
        <f>VLOOKUP($B1274, '外部インタフェース一覧(計算用)'!$C:$G, 2, FALSE)</f>
        <v>old</v>
      </c>
      <c r="G1274" s="56" t="str">
        <f>VLOOKUP($B1274, '外部インタフェース一覧(計算用)'!$C:$G, 5, FALSE)</f>
        <v>REHABILITATION_PLAN_2024_FORM_0420_2021</v>
      </c>
      <c r="H1274" s="56" t="str">
        <f t="shared" si="133"/>
        <v>REHABILITATION_PLAN_2024_FORM_0420_2021_problems_dysfunction_affect_activities_participation_old</v>
      </c>
      <c r="I1274" s="134" t="str">
        <f t="shared" si="134"/>
        <v>削除</v>
      </c>
      <c r="J1274" s="56" t="str">
        <f t="shared" si="135"/>
        <v>名称変更</v>
      </c>
      <c r="K1274" s="56" t="str">
        <f>IF($F1274="old", INDEX('外部インタフェース一覧(計算用)'!$B$5:$C$60, MATCH(summary!$B1274, '外部インタフェース一覧(計算用)'!$C$5:$C$60, 0), 1), $B1274)</f>
        <v>リハビリテーション計画書(介護)</v>
      </c>
      <c r="L1274" s="56">
        <f t="shared" si="139"/>
        <v>132</v>
      </c>
      <c r="M1274" s="56" t="str">
        <f t="shared" si="136"/>
        <v>problems_dysfunction_affect_activities_participation</v>
      </c>
      <c r="N1274" s="33" t="str">
        <f t="shared" si="137"/>
        <v>活動と参加に影響を及ぼす課題の要因分析　活動と参加に影響を及ぼす機能障害の課題</v>
      </c>
      <c r="O1274" s="33" t="str">
        <f t="shared" si="138"/>
        <v>削除</v>
      </c>
    </row>
    <row r="1275" spans="1:15" ht="56.25" hidden="1">
      <c r="A1275" s="56">
        <v>1273</v>
      </c>
      <c r="B1275" s="56" t="s">
        <v>2275</v>
      </c>
      <c r="C1275" s="56">
        <v>133</v>
      </c>
      <c r="D1275" s="33" t="s">
        <v>2528</v>
      </c>
      <c r="E1275" s="134" t="s">
        <v>2529</v>
      </c>
      <c r="F1275" s="56" t="str">
        <f>VLOOKUP($B1275, '外部インタフェース一覧(計算用)'!$C:$G, 2, FALSE)</f>
        <v>old</v>
      </c>
      <c r="G1275" s="56" t="str">
        <f>VLOOKUP($B1275, '外部インタフェース一覧(計算用)'!$C:$G, 5, FALSE)</f>
        <v>REHABILITATION_PLAN_2024_FORM_0420_2021</v>
      </c>
      <c r="H1275" s="56" t="str">
        <f t="shared" si="133"/>
        <v>REHABILITATION_PLAN_2024_FORM_0420_2021_other_problems_affect_activities_participation_old</v>
      </c>
      <c r="I1275" s="134" t="str">
        <f t="shared" si="134"/>
        <v>削除</v>
      </c>
      <c r="J1275" s="56" t="str">
        <f t="shared" si="135"/>
        <v>名称変更</v>
      </c>
      <c r="K1275" s="56" t="str">
        <f>IF($F1275="old", INDEX('外部インタフェース一覧(計算用)'!$B$5:$C$60, MATCH(summary!$B1275, '外部インタフェース一覧(計算用)'!$C$5:$C$60, 0), 1), $B1275)</f>
        <v>リハビリテーション計画書(介護)</v>
      </c>
      <c r="L1275" s="56">
        <f t="shared" si="139"/>
        <v>133</v>
      </c>
      <c r="M1275" s="56" t="str">
        <f t="shared" si="136"/>
        <v>other_problems_affect_activities_participation</v>
      </c>
      <c r="N1275" s="33" t="str">
        <f t="shared" si="137"/>
        <v>活動と参加に影響を及ぼす課題の要因分析　活動と参加に影響を及ぼす機能障害以外の要因</v>
      </c>
      <c r="O1275" s="33" t="str">
        <f t="shared" si="138"/>
        <v>削除</v>
      </c>
    </row>
    <row r="1276" spans="1:15" ht="37.5" hidden="1">
      <c r="A1276" s="56">
        <v>1274</v>
      </c>
      <c r="B1276" s="56" t="s">
        <v>2275</v>
      </c>
      <c r="C1276" s="56">
        <v>134</v>
      </c>
      <c r="D1276" s="33" t="s">
        <v>2530</v>
      </c>
      <c r="E1276" s="134" t="s">
        <v>2531</v>
      </c>
      <c r="F1276" s="56" t="str">
        <f>VLOOKUP($B1276, '外部インタフェース一覧(計算用)'!$C:$G, 2, FALSE)</f>
        <v>old</v>
      </c>
      <c r="G1276" s="56" t="str">
        <f>VLOOKUP($B1276, '外部インタフェース一覧(計算用)'!$C:$G, 5, FALSE)</f>
        <v>REHABILITATION_PLAN_2024_FORM_0420_2021</v>
      </c>
      <c r="H1276" s="56" t="str">
        <f t="shared" si="133"/>
        <v>REHABILITATION_PLAN_2024_FORM_0420_2021_visit_frequency_flag_old</v>
      </c>
      <c r="I1276" s="134" t="str">
        <f t="shared" si="134"/>
        <v>削除</v>
      </c>
      <c r="J1276" s="56" t="str">
        <f t="shared" si="135"/>
        <v>名称変更</v>
      </c>
      <c r="K1276" s="56" t="str">
        <f>IF($F1276="old", INDEX('外部インタフェース一覧(計算用)'!$B$5:$C$60, MATCH(summary!$B1276, '外部インタフェース一覧(計算用)'!$C$5:$C$60, 0), 1), $B1276)</f>
        <v>リハビリテーション計画書(介護)</v>
      </c>
      <c r="L1276" s="56">
        <f t="shared" si="139"/>
        <v>134</v>
      </c>
      <c r="M1276" s="56" t="str">
        <f t="shared" si="136"/>
        <v>visit_frequency_flag</v>
      </c>
      <c r="N1276" s="33" t="str">
        <f t="shared" si="137"/>
        <v>リハビリテーションサービス　訪問・通所頻度</v>
      </c>
      <c r="O1276" s="33" t="str">
        <f t="shared" si="138"/>
        <v>削除</v>
      </c>
    </row>
    <row r="1277" spans="1:15" ht="37.5" hidden="1">
      <c r="A1277" s="56">
        <v>1275</v>
      </c>
      <c r="B1277" s="56" t="s">
        <v>2275</v>
      </c>
      <c r="C1277" s="56">
        <v>135</v>
      </c>
      <c r="D1277" s="33" t="s">
        <v>2532</v>
      </c>
      <c r="E1277" s="134" t="s">
        <v>2533</v>
      </c>
      <c r="F1277" s="56" t="str">
        <f>VLOOKUP($B1277, '外部インタフェース一覧(計算用)'!$C:$G, 2, FALSE)</f>
        <v>old</v>
      </c>
      <c r="G1277" s="56" t="str">
        <f>VLOOKUP($B1277, '外部インタフェース一覧(計算用)'!$C:$G, 5, FALSE)</f>
        <v>REHABILITATION_PLAN_2024_FORM_0420_2021</v>
      </c>
      <c r="H1277" s="56" t="str">
        <f t="shared" si="133"/>
        <v>REHABILITATION_PLAN_2024_FORM_0420_2021_visit_frequency_times_old</v>
      </c>
      <c r="I1277" s="134" t="str">
        <f t="shared" si="134"/>
        <v>削除</v>
      </c>
      <c r="J1277" s="56" t="str">
        <f t="shared" si="135"/>
        <v>名称変更</v>
      </c>
      <c r="K1277" s="56" t="str">
        <f>IF($F1277="old", INDEX('外部インタフェース一覧(計算用)'!$B$5:$C$60, MATCH(summary!$B1277, '外部インタフェース一覧(計算用)'!$C$5:$C$60, 0), 1), $B1277)</f>
        <v>リハビリテーション計画書(介護)</v>
      </c>
      <c r="L1277" s="56">
        <f t="shared" si="139"/>
        <v>135</v>
      </c>
      <c r="M1277" s="56" t="str">
        <f t="shared" si="136"/>
        <v>visit_frequency_times</v>
      </c>
      <c r="N1277" s="33" t="str">
        <f t="shared" si="137"/>
        <v>リハビリテーションサービス　訪問・通所頻度・回数（週）</v>
      </c>
      <c r="O1277" s="33" t="str">
        <f t="shared" si="138"/>
        <v>削除</v>
      </c>
    </row>
    <row r="1278" spans="1:15" ht="37.5" hidden="1">
      <c r="A1278" s="56">
        <v>1276</v>
      </c>
      <c r="B1278" s="56" t="s">
        <v>2275</v>
      </c>
      <c r="C1278" s="56">
        <v>136</v>
      </c>
      <c r="D1278" s="33" t="s">
        <v>2534</v>
      </c>
      <c r="E1278" s="134" t="s">
        <v>2535</v>
      </c>
      <c r="F1278" s="56" t="str">
        <f>VLOOKUP($B1278, '外部インタフェース一覧(計算用)'!$C:$G, 2, FALSE)</f>
        <v>old</v>
      </c>
      <c r="G1278" s="56" t="str">
        <f>VLOOKUP($B1278, '外部インタフェース一覧(計算用)'!$C:$G, 5, FALSE)</f>
        <v>REHABILITATION_PLAN_2024_FORM_0420_2021</v>
      </c>
      <c r="H1278" s="56" t="str">
        <f t="shared" si="133"/>
        <v>REHABILITATION_PLAN_2024_FORM_0420_2021_use_time_flag_old</v>
      </c>
      <c r="I1278" s="134" t="str">
        <f t="shared" si="134"/>
        <v>削除</v>
      </c>
      <c r="J1278" s="56" t="str">
        <f t="shared" si="135"/>
        <v>名称変更</v>
      </c>
      <c r="K1278" s="56" t="str">
        <f>IF($F1278="old", INDEX('外部インタフェース一覧(計算用)'!$B$5:$C$60, MATCH(summary!$B1278, '外部インタフェース一覧(計算用)'!$C$5:$C$60, 0), 1), $B1278)</f>
        <v>リハビリテーション計画書(介護)</v>
      </c>
      <c r="L1278" s="56">
        <f t="shared" si="139"/>
        <v>136</v>
      </c>
      <c r="M1278" s="56" t="str">
        <f t="shared" si="136"/>
        <v>use_time_flag</v>
      </c>
      <c r="N1278" s="33" t="str">
        <f t="shared" si="137"/>
        <v>リハビリテーションサービス　利用時間</v>
      </c>
      <c r="O1278" s="33" t="str">
        <f t="shared" si="138"/>
        <v>削除</v>
      </c>
    </row>
    <row r="1279" spans="1:15" ht="37.5" hidden="1">
      <c r="A1279" s="56">
        <v>1277</v>
      </c>
      <c r="B1279" s="56" t="s">
        <v>2275</v>
      </c>
      <c r="C1279" s="56">
        <v>137</v>
      </c>
      <c r="D1279" s="33" t="s">
        <v>2536</v>
      </c>
      <c r="E1279" s="134" t="s">
        <v>2537</v>
      </c>
      <c r="F1279" s="56" t="str">
        <f>VLOOKUP($B1279, '外部インタフェース一覧(計算用)'!$C:$G, 2, FALSE)</f>
        <v>old</v>
      </c>
      <c r="G1279" s="56" t="str">
        <f>VLOOKUP($B1279, '外部インタフェース一覧(計算用)'!$C:$G, 5, FALSE)</f>
        <v>REHABILITATION_PLAN_2024_FORM_0420_2021</v>
      </c>
      <c r="H1279" s="56" t="str">
        <f t="shared" si="133"/>
        <v>REHABILITATION_PLAN_2024_FORM_0420_2021_use_time_content_times_old</v>
      </c>
      <c r="I1279" s="134" t="str">
        <f t="shared" si="134"/>
        <v>削除</v>
      </c>
      <c r="J1279" s="56" t="str">
        <f t="shared" si="135"/>
        <v>名称変更</v>
      </c>
      <c r="K1279" s="56" t="str">
        <f>IF($F1279="old", INDEX('外部インタフェース一覧(計算用)'!$B$5:$C$60, MATCH(summary!$B1279, '外部インタフェース一覧(計算用)'!$C$5:$C$60, 0), 1), $B1279)</f>
        <v>リハビリテーション計画書(介護)</v>
      </c>
      <c r="L1279" s="56">
        <f t="shared" si="139"/>
        <v>137</v>
      </c>
      <c r="M1279" s="56" t="str">
        <f t="shared" si="136"/>
        <v>use_time_content_times</v>
      </c>
      <c r="N1279" s="33" t="str">
        <f t="shared" si="137"/>
        <v>リハビリテーションサービス　利用時間・時間（週）</v>
      </c>
      <c r="O1279" s="33" t="str">
        <f t="shared" si="138"/>
        <v>削除</v>
      </c>
    </row>
    <row r="1280" spans="1:15" ht="37.5" hidden="1">
      <c r="A1280" s="56">
        <v>1278</v>
      </c>
      <c r="B1280" s="56" t="s">
        <v>2275</v>
      </c>
      <c r="C1280" s="56">
        <v>138</v>
      </c>
      <c r="D1280" s="33" t="s">
        <v>2538</v>
      </c>
      <c r="E1280" s="134" t="s">
        <v>2539</v>
      </c>
      <c r="F1280" s="56" t="str">
        <f>VLOOKUP($B1280, '外部インタフェース一覧(計算用)'!$C:$G, 2, FALSE)</f>
        <v>old</v>
      </c>
      <c r="G1280" s="56" t="str">
        <f>VLOOKUP($B1280, '外部インタフェース一覧(計算用)'!$C:$G, 5, FALSE)</f>
        <v>REHABILITATION_PLAN_2024_FORM_0420_2021</v>
      </c>
      <c r="H1280" s="56" t="str">
        <f t="shared" si="133"/>
        <v>REHABILITATION_PLAN_2024_FORM_0420_2021_not_use_transfer_flag_old</v>
      </c>
      <c r="I1280" s="134" t="str">
        <f t="shared" si="134"/>
        <v>削除</v>
      </c>
      <c r="J1280" s="56" t="str">
        <f t="shared" si="135"/>
        <v>名称変更</v>
      </c>
      <c r="K1280" s="56" t="str">
        <f>IF($F1280="old", INDEX('外部インタフェース一覧(計算用)'!$B$5:$C$60, MATCH(summary!$B1280, '外部インタフェース一覧(計算用)'!$C$5:$C$60, 0), 1), $B1280)</f>
        <v>リハビリテーション計画書(介護)</v>
      </c>
      <c r="L1280" s="56">
        <f t="shared" si="139"/>
        <v>138</v>
      </c>
      <c r="M1280" s="56" t="str">
        <f t="shared" si="136"/>
        <v>not_use_transfer_flag</v>
      </c>
      <c r="N1280" s="33" t="str">
        <f t="shared" si="137"/>
        <v>リハビリテーションサービス　送迎なし</v>
      </c>
      <c r="O1280" s="33" t="str">
        <f t="shared" si="138"/>
        <v>削除</v>
      </c>
    </row>
    <row r="1281" spans="1:15" ht="37.5" hidden="1">
      <c r="A1281" s="56">
        <v>1279</v>
      </c>
      <c r="B1281" s="56" t="s">
        <v>2275</v>
      </c>
      <c r="C1281" s="56">
        <v>139</v>
      </c>
      <c r="D1281" s="33" t="s">
        <v>2540</v>
      </c>
      <c r="E1281" s="134" t="s">
        <v>2541</v>
      </c>
      <c r="F1281" s="56" t="str">
        <f>VLOOKUP($B1281, '外部インタフェース一覧(計算用)'!$C:$G, 2, FALSE)</f>
        <v>old</v>
      </c>
      <c r="G1281" s="56" t="str">
        <f>VLOOKUP($B1281, '外部インタフェース一覧(計算用)'!$C:$G, 5, FALSE)</f>
        <v>REHABILITATION_PLAN_2024_FORM_0420_2021</v>
      </c>
      <c r="H1281" s="56" t="str">
        <f t="shared" si="133"/>
        <v>REHABILITATION_PLAN_2024_FORM_0420_2021_no1_number_old</v>
      </c>
      <c r="I1281" s="134" t="str">
        <f t="shared" si="134"/>
        <v>削除</v>
      </c>
      <c r="J1281" s="56" t="str">
        <f t="shared" si="135"/>
        <v>名称変更</v>
      </c>
      <c r="K1281" s="56" t="str">
        <f>IF($F1281="old", INDEX('外部インタフェース一覧(計算用)'!$B$5:$C$60, MATCH(summary!$B1281, '外部インタフェース一覧(計算用)'!$C$5:$C$60, 0), 1), $B1281)</f>
        <v>リハビリテーション計画書(介護)</v>
      </c>
      <c r="L1281" s="56">
        <f t="shared" si="139"/>
        <v>139</v>
      </c>
      <c r="M1281" s="56" t="str">
        <f t="shared" si="136"/>
        <v>no1_number</v>
      </c>
      <c r="N1281" s="33" t="str">
        <f t="shared" si="137"/>
        <v>リハビリテーションサービス　サービス1　サービス1_No.</v>
      </c>
      <c r="O1281" s="33" t="str">
        <f t="shared" si="138"/>
        <v>削除</v>
      </c>
    </row>
    <row r="1282" spans="1:15" ht="37.5" hidden="1">
      <c r="A1282" s="56">
        <v>1280</v>
      </c>
      <c r="B1282" s="56" t="s">
        <v>2275</v>
      </c>
      <c r="C1282" s="56">
        <v>140</v>
      </c>
      <c r="D1282" s="33" t="s">
        <v>2542</v>
      </c>
      <c r="E1282" s="134" t="s">
        <v>2543</v>
      </c>
      <c r="F1282" s="56" t="str">
        <f>VLOOKUP($B1282, '外部インタフェース一覧(計算用)'!$C:$G, 2, FALSE)</f>
        <v>old</v>
      </c>
      <c r="G1282" s="56" t="str">
        <f>VLOOKUP($B1282, '外部インタフェース一覧(計算用)'!$C:$G, 5, FALSE)</f>
        <v>REHABILITATION_PLAN_2024_FORM_0420_2021</v>
      </c>
      <c r="H1282" s="56" t="str">
        <f t="shared" si="133"/>
        <v>REHABILITATION_PLAN_2024_FORM_0420_2021_no1_level2_code_old</v>
      </c>
      <c r="I1282" s="134" t="str">
        <f t="shared" si="134"/>
        <v>削除</v>
      </c>
      <c r="J1282" s="56" t="str">
        <f t="shared" si="135"/>
        <v>名称変更</v>
      </c>
      <c r="K1282" s="56" t="str">
        <f>IF($F1282="old", INDEX('外部インタフェース一覧(計算用)'!$B$5:$C$60, MATCH(summary!$B1282, '外部インタフェース一覧(計算用)'!$C$5:$C$60, 0), 1), $B1282)</f>
        <v>リハビリテーション計画書(介護)</v>
      </c>
      <c r="L1282" s="56">
        <f t="shared" si="139"/>
        <v>140</v>
      </c>
      <c r="M1282" s="56" t="str">
        <f t="shared" si="136"/>
        <v>no1_level2_code</v>
      </c>
      <c r="N1282" s="33" t="str">
        <f t="shared" si="137"/>
        <v>リハビリテーションサービス　サービス1　サービス1_第二水準</v>
      </c>
      <c r="O1282" s="33" t="str">
        <f t="shared" si="138"/>
        <v>削除</v>
      </c>
    </row>
    <row r="1283" spans="1:15" ht="37.5" hidden="1">
      <c r="A1283" s="56">
        <v>1281</v>
      </c>
      <c r="B1283" s="56" t="s">
        <v>2275</v>
      </c>
      <c r="C1283" s="56">
        <v>141</v>
      </c>
      <c r="D1283" s="33" t="s">
        <v>2544</v>
      </c>
      <c r="E1283" s="134" t="s">
        <v>2545</v>
      </c>
      <c r="F1283" s="56" t="str">
        <f>VLOOKUP($B1283, '外部インタフェース一覧(計算用)'!$C:$G, 2, FALSE)</f>
        <v>old</v>
      </c>
      <c r="G1283" s="56" t="str">
        <f>VLOOKUP($B1283, '外部インタフェース一覧(計算用)'!$C:$G, 5, FALSE)</f>
        <v>REHABILITATION_PLAN_2024_FORM_0420_2021</v>
      </c>
      <c r="H1283" s="56" t="str">
        <f t="shared" ref="H1283:H1346" si="140">G1283&amp;"_"&amp;D1283&amp;"_"&amp;F1283</f>
        <v>REHABILITATION_PLAN_2024_FORM_0420_2021_no1_period_old</v>
      </c>
      <c r="I1283" s="134" t="str">
        <f t="shared" ref="I1283:I1346" si="141">IFERROR(INDEX($E:$H, MATCH(LEFT($H1283, LEN($H1283)-4)&amp;"_new", $H:$H, 0), 1), IF(F1283="old", "削除", "追加"))</f>
        <v>削除</v>
      </c>
      <c r="J1283" s="56" t="str">
        <f t="shared" ref="J1283:J1346" si="142">IF(E1283=I1283, "一致", "名称変更")</f>
        <v>名称変更</v>
      </c>
      <c r="K1283" s="56" t="str">
        <f>IF($F1283="old", INDEX('外部インタフェース一覧(計算用)'!$B$5:$C$60, MATCH(summary!$B1283, '外部インタフェース一覧(計算用)'!$C$5:$C$60, 0), 1), $B1283)</f>
        <v>リハビリテーション計画書(介護)</v>
      </c>
      <c r="L1283" s="56">
        <f t="shared" si="139"/>
        <v>141</v>
      </c>
      <c r="M1283" s="56" t="str">
        <f t="shared" ref="M1283:M1346" si="143">$D1283</f>
        <v>no1_period</v>
      </c>
      <c r="N1283" s="33" t="str">
        <f t="shared" ref="N1283:N1346" si="144">IF($F1283="old", $E1283, $I1283)</f>
        <v>リハビリテーションサービス　サービス1　サービス1_期間（月）</v>
      </c>
      <c r="O1283" s="33" t="str">
        <f t="shared" ref="O1283:O1346" si="145">IF($F1283="old", $I1283, $E1283)</f>
        <v>削除</v>
      </c>
    </row>
    <row r="1284" spans="1:15" ht="56.25" hidden="1">
      <c r="A1284" s="56">
        <v>1282</v>
      </c>
      <c r="B1284" s="56" t="s">
        <v>2275</v>
      </c>
      <c r="C1284" s="56">
        <v>142</v>
      </c>
      <c r="D1284" s="33" t="s">
        <v>2546</v>
      </c>
      <c r="E1284" s="134" t="s">
        <v>2547</v>
      </c>
      <c r="F1284" s="56" t="str">
        <f>VLOOKUP($B1284, '外部インタフェース一覧(計算用)'!$C:$G, 2, FALSE)</f>
        <v>old</v>
      </c>
      <c r="G1284" s="56" t="str">
        <f>VLOOKUP($B1284, '外部インタフェース一覧(計算用)'!$C:$G, 5, FALSE)</f>
        <v>REHABILITATION_PLAN_2024_FORM_0420_2021</v>
      </c>
      <c r="H1284" s="56" t="str">
        <f t="shared" si="140"/>
        <v>REHABILITATION_PLAN_2024_FORM_0420_2021_no1_outpatient_rehabilitation_01_service_personnel_old</v>
      </c>
      <c r="I1284" s="134" t="str">
        <f t="shared" si="141"/>
        <v>削除</v>
      </c>
      <c r="J1284" s="56" t="str">
        <f t="shared" si="142"/>
        <v>名称変更</v>
      </c>
      <c r="K1284" s="56" t="str">
        <f>IF($F1284="old", INDEX('外部インタフェース一覧(計算用)'!$B$5:$C$60, MATCH(summary!$B1284, '外部インタフェース一覧(計算用)'!$C$5:$C$60, 0), 1), $B1284)</f>
        <v>リハビリテーション計画書(介護)</v>
      </c>
      <c r="L1284" s="56">
        <f t="shared" ref="L1284:L1347" si="146">C1284</f>
        <v>142</v>
      </c>
      <c r="M1284" s="56" t="str">
        <f t="shared" si="143"/>
        <v>no1_outpatient_rehabilitation_01_service_personnel</v>
      </c>
      <c r="N1284" s="33" t="str">
        <f t="shared" si="144"/>
        <v>リハビリテーションサービス　サービス1　サービス1_担当職種_01</v>
      </c>
      <c r="O1284" s="33" t="str">
        <f t="shared" si="145"/>
        <v>削除</v>
      </c>
    </row>
    <row r="1285" spans="1:15" ht="37.5" hidden="1">
      <c r="A1285" s="56">
        <v>1283</v>
      </c>
      <c r="B1285" s="56" t="s">
        <v>2275</v>
      </c>
      <c r="C1285" s="56">
        <v>143</v>
      </c>
      <c r="D1285" s="33" t="s">
        <v>2548</v>
      </c>
      <c r="E1285" s="134" t="s">
        <v>2549</v>
      </c>
      <c r="F1285" s="56" t="str">
        <f>VLOOKUP($B1285, '外部インタフェース一覧(計算用)'!$C:$G, 2, FALSE)</f>
        <v>old</v>
      </c>
      <c r="G1285" s="56" t="str">
        <f>VLOOKUP($B1285, '外部インタフェース一覧(計算用)'!$C:$G, 5, FALSE)</f>
        <v>REHABILITATION_PLAN_2024_FORM_0420_2021</v>
      </c>
      <c r="H1285" s="56" t="str">
        <f t="shared" si="140"/>
        <v>REHABILITATION_PLAN_2024_FORM_0420_2021_no1_outpatient_rehabilitation_01_id_old</v>
      </c>
      <c r="I1285" s="134" t="str">
        <f t="shared" si="141"/>
        <v>削除</v>
      </c>
      <c r="J1285" s="56" t="str">
        <f t="shared" si="142"/>
        <v>名称変更</v>
      </c>
      <c r="K1285" s="56" t="str">
        <f>IF($F1285="old", INDEX('外部インタフェース一覧(計算用)'!$B$5:$C$60, MATCH(summary!$B1285, '外部インタフェース一覧(計算用)'!$C$5:$C$60, 0), 1), $B1285)</f>
        <v>リハビリテーション計画書(介護)</v>
      </c>
      <c r="L1285" s="56">
        <f t="shared" si="146"/>
        <v>143</v>
      </c>
      <c r="M1285" s="56" t="str">
        <f t="shared" si="143"/>
        <v>no1_outpatient_rehabilitation_01_id</v>
      </c>
      <c r="N1285" s="33" t="str">
        <f t="shared" si="144"/>
        <v>リハビリテーションサービス　サービス1　サービス1_リハコード01</v>
      </c>
      <c r="O1285" s="33" t="str">
        <f t="shared" si="145"/>
        <v>削除</v>
      </c>
    </row>
    <row r="1286" spans="1:15" ht="37.5" hidden="1">
      <c r="A1286" s="56">
        <v>1284</v>
      </c>
      <c r="B1286" s="56" t="s">
        <v>2275</v>
      </c>
      <c r="C1286" s="56">
        <v>144</v>
      </c>
      <c r="D1286" s="33" t="s">
        <v>2550</v>
      </c>
      <c r="E1286" s="134" t="s">
        <v>2551</v>
      </c>
      <c r="F1286" s="56" t="str">
        <f>VLOOKUP($B1286, '外部インタフェース一覧(計算用)'!$C:$G, 2, FALSE)</f>
        <v>old</v>
      </c>
      <c r="G1286" s="56" t="str">
        <f>VLOOKUP($B1286, '外部インタフェース一覧(計算用)'!$C:$G, 5, FALSE)</f>
        <v>REHABILITATION_PLAN_2024_FORM_0420_2021</v>
      </c>
      <c r="H1286" s="56" t="str">
        <f t="shared" si="140"/>
        <v>REHABILITATION_PLAN_2024_FORM_0420_2021_no1_outpatient_rehabilitation_02_id_old</v>
      </c>
      <c r="I1286" s="134" t="str">
        <f t="shared" si="141"/>
        <v>削除</v>
      </c>
      <c r="J1286" s="56" t="str">
        <f t="shared" si="142"/>
        <v>名称変更</v>
      </c>
      <c r="K1286" s="56" t="str">
        <f>IF($F1286="old", INDEX('外部インタフェース一覧(計算用)'!$B$5:$C$60, MATCH(summary!$B1286, '外部インタフェース一覧(計算用)'!$C$5:$C$60, 0), 1), $B1286)</f>
        <v>リハビリテーション計画書(介護)</v>
      </c>
      <c r="L1286" s="56">
        <f t="shared" si="146"/>
        <v>144</v>
      </c>
      <c r="M1286" s="56" t="str">
        <f t="shared" si="143"/>
        <v>no1_outpatient_rehabilitation_02_id</v>
      </c>
      <c r="N1286" s="33" t="str">
        <f t="shared" si="144"/>
        <v>リハビリテーションサービス　サービス1　サービス1_リハコード02</v>
      </c>
      <c r="O1286" s="33" t="str">
        <f t="shared" si="145"/>
        <v>削除</v>
      </c>
    </row>
    <row r="1287" spans="1:15" ht="56.25" hidden="1">
      <c r="A1287" s="56">
        <v>1285</v>
      </c>
      <c r="B1287" s="56" t="s">
        <v>2275</v>
      </c>
      <c r="C1287" s="56">
        <v>145</v>
      </c>
      <c r="D1287" s="33" t="s">
        <v>2552</v>
      </c>
      <c r="E1287" s="134" t="s">
        <v>2553</v>
      </c>
      <c r="F1287" s="56" t="str">
        <f>VLOOKUP($B1287, '外部インタフェース一覧(計算用)'!$C:$G, 2, FALSE)</f>
        <v>old</v>
      </c>
      <c r="G1287" s="56" t="str">
        <f>VLOOKUP($B1287, '外部インタフェース一覧(計算用)'!$C:$G, 5, FALSE)</f>
        <v>REHABILITATION_PLAN_2024_FORM_0420_2021</v>
      </c>
      <c r="H1287" s="56" t="str">
        <f t="shared" si="140"/>
        <v>REHABILITATION_PLAN_2024_FORM_0420_2021_no1_outpatient_rehabilitation_02_service_personnel_old</v>
      </c>
      <c r="I1287" s="134" t="str">
        <f t="shared" si="141"/>
        <v>削除</v>
      </c>
      <c r="J1287" s="56" t="str">
        <f t="shared" si="142"/>
        <v>名称変更</v>
      </c>
      <c r="K1287" s="56" t="str">
        <f>IF($F1287="old", INDEX('外部インタフェース一覧(計算用)'!$B$5:$C$60, MATCH(summary!$B1287, '外部インタフェース一覧(計算用)'!$C$5:$C$60, 0), 1), $B1287)</f>
        <v>リハビリテーション計画書(介護)</v>
      </c>
      <c r="L1287" s="56">
        <f t="shared" si="146"/>
        <v>145</v>
      </c>
      <c r="M1287" s="56" t="str">
        <f t="shared" si="143"/>
        <v>no1_outpatient_rehabilitation_02_service_personnel</v>
      </c>
      <c r="N1287" s="33" t="str">
        <f t="shared" si="144"/>
        <v>リハビリテーションサービス　サービス1　サービス1_担当職種_02</v>
      </c>
      <c r="O1287" s="33" t="str">
        <f t="shared" si="145"/>
        <v>削除</v>
      </c>
    </row>
    <row r="1288" spans="1:15" ht="37.5" hidden="1">
      <c r="A1288" s="56">
        <v>1286</v>
      </c>
      <c r="B1288" s="56" t="s">
        <v>2275</v>
      </c>
      <c r="C1288" s="56">
        <v>146</v>
      </c>
      <c r="D1288" s="33" t="s">
        <v>2554</v>
      </c>
      <c r="E1288" s="134" t="s">
        <v>2555</v>
      </c>
      <c r="F1288" s="56" t="str">
        <f>VLOOKUP($B1288, '外部インタフェース一覧(計算用)'!$C:$G, 2, FALSE)</f>
        <v>old</v>
      </c>
      <c r="G1288" s="56" t="str">
        <f>VLOOKUP($B1288, '外部インタフェース一覧(計算用)'!$C:$G, 5, FALSE)</f>
        <v>REHABILITATION_PLAN_2024_FORM_0420_2021</v>
      </c>
      <c r="H1288" s="56" t="str">
        <f t="shared" si="140"/>
        <v>REHABILITATION_PLAN_2024_FORM_0420_2021_no1_outpatient_rehabilitation_03_id_old</v>
      </c>
      <c r="I1288" s="134" t="str">
        <f t="shared" si="141"/>
        <v>削除</v>
      </c>
      <c r="J1288" s="56" t="str">
        <f t="shared" si="142"/>
        <v>名称変更</v>
      </c>
      <c r="K1288" s="56" t="str">
        <f>IF($F1288="old", INDEX('外部インタフェース一覧(計算用)'!$B$5:$C$60, MATCH(summary!$B1288, '外部インタフェース一覧(計算用)'!$C$5:$C$60, 0), 1), $B1288)</f>
        <v>リハビリテーション計画書(介護)</v>
      </c>
      <c r="L1288" s="56">
        <f t="shared" si="146"/>
        <v>146</v>
      </c>
      <c r="M1288" s="56" t="str">
        <f t="shared" si="143"/>
        <v>no1_outpatient_rehabilitation_03_id</v>
      </c>
      <c r="N1288" s="33" t="str">
        <f t="shared" si="144"/>
        <v>リハビリテーションサービス　サービス1　サービス1_リハコード03</v>
      </c>
      <c r="O1288" s="33" t="str">
        <f t="shared" si="145"/>
        <v>削除</v>
      </c>
    </row>
    <row r="1289" spans="1:15" ht="37.5" hidden="1">
      <c r="A1289" s="56">
        <v>1287</v>
      </c>
      <c r="B1289" s="56" t="s">
        <v>2275</v>
      </c>
      <c r="C1289" s="56">
        <v>147</v>
      </c>
      <c r="D1289" s="33" t="s">
        <v>2556</v>
      </c>
      <c r="E1289" s="134" t="s">
        <v>2557</v>
      </c>
      <c r="F1289" s="56" t="str">
        <f>VLOOKUP($B1289, '外部インタフェース一覧(計算用)'!$C:$G, 2, FALSE)</f>
        <v>old</v>
      </c>
      <c r="G1289" s="56" t="str">
        <f>VLOOKUP($B1289, '外部インタフェース一覧(計算用)'!$C:$G, 5, FALSE)</f>
        <v>REHABILITATION_PLAN_2024_FORM_0420_2021</v>
      </c>
      <c r="H1289" s="56" t="str">
        <f t="shared" si="140"/>
        <v>REHABILITATION_PLAN_2024_FORM_0420_2021_no1_outpatient_rehabilitation_04_id_old</v>
      </c>
      <c r="I1289" s="134" t="str">
        <f t="shared" si="141"/>
        <v>削除</v>
      </c>
      <c r="J1289" s="56" t="str">
        <f t="shared" si="142"/>
        <v>名称変更</v>
      </c>
      <c r="K1289" s="56" t="str">
        <f>IF($F1289="old", INDEX('外部インタフェース一覧(計算用)'!$B$5:$C$60, MATCH(summary!$B1289, '外部インタフェース一覧(計算用)'!$C$5:$C$60, 0), 1), $B1289)</f>
        <v>リハビリテーション計画書(介護)</v>
      </c>
      <c r="L1289" s="56">
        <f t="shared" si="146"/>
        <v>147</v>
      </c>
      <c r="M1289" s="56" t="str">
        <f t="shared" si="143"/>
        <v>no1_outpatient_rehabilitation_04_id</v>
      </c>
      <c r="N1289" s="33" t="str">
        <f t="shared" si="144"/>
        <v>リハビリテーションサービス　サービス1　サービス1_リハコード04</v>
      </c>
      <c r="O1289" s="33" t="str">
        <f t="shared" si="145"/>
        <v>削除</v>
      </c>
    </row>
    <row r="1290" spans="1:15" ht="56.25" hidden="1">
      <c r="A1290" s="56">
        <v>1288</v>
      </c>
      <c r="B1290" s="56" t="s">
        <v>2275</v>
      </c>
      <c r="C1290" s="56">
        <v>148</v>
      </c>
      <c r="D1290" s="33" t="s">
        <v>2558</v>
      </c>
      <c r="E1290" s="134" t="s">
        <v>2559</v>
      </c>
      <c r="F1290" s="56" t="str">
        <f>VLOOKUP($B1290, '外部インタフェース一覧(計算用)'!$C:$G, 2, FALSE)</f>
        <v>old</v>
      </c>
      <c r="G1290" s="56" t="str">
        <f>VLOOKUP($B1290, '外部インタフェース一覧(計算用)'!$C:$G, 5, FALSE)</f>
        <v>REHABILITATION_PLAN_2024_FORM_0420_2021</v>
      </c>
      <c r="H1290" s="56" t="str">
        <f t="shared" si="140"/>
        <v>REHABILITATION_PLAN_2024_FORM_0420_2021_no1_outpatient_rehabilitation_03_service_personnel_old</v>
      </c>
      <c r="I1290" s="134" t="str">
        <f t="shared" si="141"/>
        <v>削除</v>
      </c>
      <c r="J1290" s="56" t="str">
        <f t="shared" si="142"/>
        <v>名称変更</v>
      </c>
      <c r="K1290" s="56" t="str">
        <f>IF($F1290="old", INDEX('外部インタフェース一覧(計算用)'!$B$5:$C$60, MATCH(summary!$B1290, '外部インタフェース一覧(計算用)'!$C$5:$C$60, 0), 1), $B1290)</f>
        <v>リハビリテーション計画書(介護)</v>
      </c>
      <c r="L1290" s="56">
        <f t="shared" si="146"/>
        <v>148</v>
      </c>
      <c r="M1290" s="56" t="str">
        <f t="shared" si="143"/>
        <v>no1_outpatient_rehabilitation_03_service_personnel</v>
      </c>
      <c r="N1290" s="33" t="str">
        <f t="shared" si="144"/>
        <v>リハビリテーションサービス　サービス1　サービス1_担当職種_03</v>
      </c>
      <c r="O1290" s="33" t="str">
        <f t="shared" si="145"/>
        <v>削除</v>
      </c>
    </row>
    <row r="1291" spans="1:15" ht="37.5" hidden="1">
      <c r="A1291" s="56">
        <v>1289</v>
      </c>
      <c r="B1291" s="56" t="s">
        <v>2275</v>
      </c>
      <c r="C1291" s="56">
        <v>149</v>
      </c>
      <c r="D1291" s="33" t="s">
        <v>2560</v>
      </c>
      <c r="E1291" s="134" t="s">
        <v>2561</v>
      </c>
      <c r="F1291" s="56" t="str">
        <f>VLOOKUP($B1291, '外部インタフェース一覧(計算用)'!$C:$G, 2, FALSE)</f>
        <v>old</v>
      </c>
      <c r="G1291" s="56" t="str">
        <f>VLOOKUP($B1291, '外部インタフェース一覧(計算用)'!$C:$G, 5, FALSE)</f>
        <v>REHABILITATION_PLAN_2024_FORM_0420_2021</v>
      </c>
      <c r="H1291" s="56" t="str">
        <f t="shared" si="140"/>
        <v>REHABILITATION_PLAN_2024_FORM_0420_2021_no1_outpatient_rehabilitation_05_id_old</v>
      </c>
      <c r="I1291" s="134" t="str">
        <f t="shared" si="141"/>
        <v>削除</v>
      </c>
      <c r="J1291" s="56" t="str">
        <f t="shared" si="142"/>
        <v>名称変更</v>
      </c>
      <c r="K1291" s="56" t="str">
        <f>IF($F1291="old", INDEX('外部インタフェース一覧(計算用)'!$B$5:$C$60, MATCH(summary!$B1291, '外部インタフェース一覧(計算用)'!$C$5:$C$60, 0), 1), $B1291)</f>
        <v>リハビリテーション計画書(介護)</v>
      </c>
      <c r="L1291" s="56">
        <f t="shared" si="146"/>
        <v>149</v>
      </c>
      <c r="M1291" s="56" t="str">
        <f t="shared" si="143"/>
        <v>no1_outpatient_rehabilitation_05_id</v>
      </c>
      <c r="N1291" s="33" t="str">
        <f t="shared" si="144"/>
        <v>リハビリテーションサービス　サービス1　サービス1_リハコード05</v>
      </c>
      <c r="O1291" s="33" t="str">
        <f t="shared" si="145"/>
        <v>削除</v>
      </c>
    </row>
    <row r="1292" spans="1:15" ht="37.5" hidden="1">
      <c r="A1292" s="56">
        <v>1290</v>
      </c>
      <c r="B1292" s="56" t="s">
        <v>2275</v>
      </c>
      <c r="C1292" s="56">
        <v>150</v>
      </c>
      <c r="D1292" s="33" t="s">
        <v>2562</v>
      </c>
      <c r="E1292" s="134" t="s">
        <v>2563</v>
      </c>
      <c r="F1292" s="56" t="str">
        <f>VLOOKUP($B1292, '外部インタフェース一覧(計算用)'!$C:$G, 2, FALSE)</f>
        <v>old</v>
      </c>
      <c r="G1292" s="56" t="str">
        <f>VLOOKUP($B1292, '外部インタフェース一覧(計算用)'!$C:$G, 5, FALSE)</f>
        <v>REHABILITATION_PLAN_2024_FORM_0420_2021</v>
      </c>
      <c r="H1292" s="56" t="str">
        <f t="shared" si="140"/>
        <v>REHABILITATION_PLAN_2024_FORM_0420_2021_no1_outpatient_rehabilitation_06_id_old</v>
      </c>
      <c r="I1292" s="134" t="str">
        <f t="shared" si="141"/>
        <v>削除</v>
      </c>
      <c r="J1292" s="56" t="str">
        <f t="shared" si="142"/>
        <v>名称変更</v>
      </c>
      <c r="K1292" s="56" t="str">
        <f>IF($F1292="old", INDEX('外部インタフェース一覧(計算用)'!$B$5:$C$60, MATCH(summary!$B1292, '外部インタフェース一覧(計算用)'!$C$5:$C$60, 0), 1), $B1292)</f>
        <v>リハビリテーション計画書(介護)</v>
      </c>
      <c r="L1292" s="56">
        <f t="shared" si="146"/>
        <v>150</v>
      </c>
      <c r="M1292" s="56" t="str">
        <f t="shared" si="143"/>
        <v>no1_outpatient_rehabilitation_06_id</v>
      </c>
      <c r="N1292" s="33" t="str">
        <f t="shared" si="144"/>
        <v>リハビリテーションサービス　サービス1　サービス1_リハコード06</v>
      </c>
      <c r="O1292" s="33" t="str">
        <f t="shared" si="145"/>
        <v>削除</v>
      </c>
    </row>
    <row r="1293" spans="1:15" ht="56.25" hidden="1">
      <c r="A1293" s="56">
        <v>1291</v>
      </c>
      <c r="B1293" s="56" t="s">
        <v>2275</v>
      </c>
      <c r="C1293" s="56">
        <v>151</v>
      </c>
      <c r="D1293" s="33" t="s">
        <v>2564</v>
      </c>
      <c r="E1293" s="134" t="s">
        <v>2565</v>
      </c>
      <c r="F1293" s="56" t="str">
        <f>VLOOKUP($B1293, '外部インタフェース一覧(計算用)'!$C:$G, 2, FALSE)</f>
        <v>old</v>
      </c>
      <c r="G1293" s="56" t="str">
        <f>VLOOKUP($B1293, '外部インタフェース一覧(計算用)'!$C:$G, 5, FALSE)</f>
        <v>REHABILITATION_PLAN_2024_FORM_0420_2021</v>
      </c>
      <c r="H1293" s="56" t="str">
        <f t="shared" si="140"/>
        <v>REHABILITATION_PLAN_2024_FORM_0420_2021_no1_outpatient_frequency_times_old</v>
      </c>
      <c r="I1293" s="134" t="str">
        <f t="shared" si="141"/>
        <v>削除</v>
      </c>
      <c r="J1293" s="56" t="str">
        <f t="shared" si="142"/>
        <v>名称変更</v>
      </c>
      <c r="K1293" s="56" t="str">
        <f>IF($F1293="old", INDEX('外部インタフェース一覧(計算用)'!$B$5:$C$60, MATCH(summary!$B1293, '外部インタフェース一覧(計算用)'!$C$5:$C$60, 0), 1), $B1293)</f>
        <v>リハビリテーション計画書(介護)</v>
      </c>
      <c r="L1293" s="56">
        <f t="shared" si="146"/>
        <v>151</v>
      </c>
      <c r="M1293" s="56" t="str">
        <f t="shared" si="143"/>
        <v>no1_outpatient_frequency_times</v>
      </c>
      <c r="N1293" s="33" t="str">
        <f t="shared" si="144"/>
        <v>リハビリテーションサービス　サービス1　サービス1_通所リハ頻度・回数（週）</v>
      </c>
      <c r="O1293" s="33" t="str">
        <f t="shared" si="145"/>
        <v>削除</v>
      </c>
    </row>
    <row r="1294" spans="1:15" ht="56.25" hidden="1">
      <c r="A1294" s="56">
        <v>1292</v>
      </c>
      <c r="B1294" s="56" t="s">
        <v>2275</v>
      </c>
      <c r="C1294" s="56">
        <v>152</v>
      </c>
      <c r="D1294" s="33" t="s">
        <v>2566</v>
      </c>
      <c r="E1294" s="134" t="s">
        <v>2567</v>
      </c>
      <c r="F1294" s="56" t="str">
        <f>VLOOKUP($B1294, '外部インタフェース一覧(計算用)'!$C:$G, 2, FALSE)</f>
        <v>old</v>
      </c>
      <c r="G1294" s="56" t="str">
        <f>VLOOKUP($B1294, '外部インタフェース一覧(計算用)'!$C:$G, 5, FALSE)</f>
        <v>REHABILITATION_PLAN_2024_FORM_0420_2021</v>
      </c>
      <c r="H1294" s="56" t="str">
        <f t="shared" si="140"/>
        <v>REHABILITATION_PLAN_2024_FORM_0420_2021_no1_outpatient_time_old</v>
      </c>
      <c r="I1294" s="134" t="str">
        <f t="shared" si="141"/>
        <v>削除</v>
      </c>
      <c r="J1294" s="56" t="str">
        <f t="shared" si="142"/>
        <v>名称変更</v>
      </c>
      <c r="K1294" s="56" t="str">
        <f>IF($F1294="old", INDEX('外部インタフェース一覧(計算用)'!$B$5:$C$60, MATCH(summary!$B1294, '外部インタフェース一覧(計算用)'!$C$5:$C$60, 0), 1), $B1294)</f>
        <v>リハビリテーション計画書(介護)</v>
      </c>
      <c r="L1294" s="56">
        <f t="shared" si="146"/>
        <v>152</v>
      </c>
      <c r="M1294" s="56" t="str">
        <f t="shared" si="143"/>
        <v>no1_outpatient_time</v>
      </c>
      <c r="N1294" s="33" t="str">
        <f t="shared" si="144"/>
        <v>リハビリテーションサービス　サービス1　サービス1_通所リハ・時間（分）</v>
      </c>
      <c r="O1294" s="33" t="str">
        <f t="shared" si="145"/>
        <v>削除</v>
      </c>
    </row>
    <row r="1295" spans="1:15" ht="37.5" hidden="1">
      <c r="A1295" s="56">
        <v>1293</v>
      </c>
      <c r="B1295" s="56" t="s">
        <v>2275</v>
      </c>
      <c r="C1295" s="56">
        <v>153</v>
      </c>
      <c r="D1295" s="33" t="s">
        <v>2568</v>
      </c>
      <c r="E1295" s="134" t="s">
        <v>2569</v>
      </c>
      <c r="F1295" s="56" t="str">
        <f>VLOOKUP($B1295, '外部インタフェース一覧(計算用)'!$C:$G, 2, FALSE)</f>
        <v>old</v>
      </c>
      <c r="G1295" s="56" t="str">
        <f>VLOOKUP($B1295, '外部インタフェース一覧(計算用)'!$C:$G, 5, FALSE)</f>
        <v>REHABILITATION_PLAN_2024_FORM_0420_2021</v>
      </c>
      <c r="H1295" s="56" t="str">
        <f t="shared" si="140"/>
        <v>REHABILITATION_PLAN_2024_FORM_0420_2021_no2_number_old</v>
      </c>
      <c r="I1295" s="134" t="str">
        <f t="shared" si="141"/>
        <v>削除</v>
      </c>
      <c r="J1295" s="56" t="str">
        <f t="shared" si="142"/>
        <v>名称変更</v>
      </c>
      <c r="K1295" s="56" t="str">
        <f>IF($F1295="old", INDEX('外部インタフェース一覧(計算用)'!$B$5:$C$60, MATCH(summary!$B1295, '外部インタフェース一覧(計算用)'!$C$5:$C$60, 0), 1), $B1295)</f>
        <v>リハビリテーション計画書(介護)</v>
      </c>
      <c r="L1295" s="56">
        <f t="shared" si="146"/>
        <v>153</v>
      </c>
      <c r="M1295" s="56" t="str">
        <f t="shared" si="143"/>
        <v>no2_number</v>
      </c>
      <c r="N1295" s="33" t="str">
        <f t="shared" si="144"/>
        <v>リハビリテーションサービス　サービス2　サービス2_No.</v>
      </c>
      <c r="O1295" s="33" t="str">
        <f t="shared" si="145"/>
        <v>削除</v>
      </c>
    </row>
    <row r="1296" spans="1:15" ht="37.5" hidden="1">
      <c r="A1296" s="56">
        <v>1294</v>
      </c>
      <c r="B1296" s="56" t="s">
        <v>2275</v>
      </c>
      <c r="C1296" s="56">
        <v>154</v>
      </c>
      <c r="D1296" s="33" t="s">
        <v>2570</v>
      </c>
      <c r="E1296" s="134" t="s">
        <v>2571</v>
      </c>
      <c r="F1296" s="56" t="str">
        <f>VLOOKUP($B1296, '外部インタフェース一覧(計算用)'!$C:$G, 2, FALSE)</f>
        <v>old</v>
      </c>
      <c r="G1296" s="56" t="str">
        <f>VLOOKUP($B1296, '外部インタフェース一覧(計算用)'!$C:$G, 5, FALSE)</f>
        <v>REHABILITATION_PLAN_2024_FORM_0420_2021</v>
      </c>
      <c r="H1296" s="56" t="str">
        <f t="shared" si="140"/>
        <v>REHABILITATION_PLAN_2024_FORM_0420_2021_no2_level2_code_old</v>
      </c>
      <c r="I1296" s="134" t="str">
        <f t="shared" si="141"/>
        <v>削除</v>
      </c>
      <c r="J1296" s="56" t="str">
        <f t="shared" si="142"/>
        <v>名称変更</v>
      </c>
      <c r="K1296" s="56" t="str">
        <f>IF($F1296="old", INDEX('外部インタフェース一覧(計算用)'!$B$5:$C$60, MATCH(summary!$B1296, '外部インタフェース一覧(計算用)'!$C$5:$C$60, 0), 1), $B1296)</f>
        <v>リハビリテーション計画書(介護)</v>
      </c>
      <c r="L1296" s="56">
        <f t="shared" si="146"/>
        <v>154</v>
      </c>
      <c r="M1296" s="56" t="str">
        <f t="shared" si="143"/>
        <v>no2_level2_code</v>
      </c>
      <c r="N1296" s="33" t="str">
        <f t="shared" si="144"/>
        <v>リハビリテーションサービス　サービス2　サービス2_第二水準</v>
      </c>
      <c r="O1296" s="33" t="str">
        <f t="shared" si="145"/>
        <v>削除</v>
      </c>
    </row>
    <row r="1297" spans="1:15" ht="37.5" hidden="1">
      <c r="A1297" s="56">
        <v>1295</v>
      </c>
      <c r="B1297" s="56" t="s">
        <v>2275</v>
      </c>
      <c r="C1297" s="56">
        <v>155</v>
      </c>
      <c r="D1297" s="33" t="s">
        <v>2572</v>
      </c>
      <c r="E1297" s="134" t="s">
        <v>2573</v>
      </c>
      <c r="F1297" s="56" t="str">
        <f>VLOOKUP($B1297, '外部インタフェース一覧(計算用)'!$C:$G, 2, FALSE)</f>
        <v>old</v>
      </c>
      <c r="G1297" s="56" t="str">
        <f>VLOOKUP($B1297, '外部インタフェース一覧(計算用)'!$C:$G, 5, FALSE)</f>
        <v>REHABILITATION_PLAN_2024_FORM_0420_2021</v>
      </c>
      <c r="H1297" s="56" t="str">
        <f t="shared" si="140"/>
        <v>REHABILITATION_PLAN_2024_FORM_0420_2021_no2_period_old</v>
      </c>
      <c r="I1297" s="134" t="str">
        <f t="shared" si="141"/>
        <v>削除</v>
      </c>
      <c r="J1297" s="56" t="str">
        <f t="shared" si="142"/>
        <v>名称変更</v>
      </c>
      <c r="K1297" s="56" t="str">
        <f>IF($F1297="old", INDEX('外部インタフェース一覧(計算用)'!$B$5:$C$60, MATCH(summary!$B1297, '外部インタフェース一覧(計算用)'!$C$5:$C$60, 0), 1), $B1297)</f>
        <v>リハビリテーション計画書(介護)</v>
      </c>
      <c r="L1297" s="56">
        <f t="shared" si="146"/>
        <v>155</v>
      </c>
      <c r="M1297" s="56" t="str">
        <f t="shared" si="143"/>
        <v>no2_period</v>
      </c>
      <c r="N1297" s="33" t="str">
        <f t="shared" si="144"/>
        <v>リハビリテーションサービス　サービス2　サービス2_期間（月）</v>
      </c>
      <c r="O1297" s="33" t="str">
        <f t="shared" si="145"/>
        <v>削除</v>
      </c>
    </row>
    <row r="1298" spans="1:15" ht="56.25" hidden="1">
      <c r="A1298" s="56">
        <v>1296</v>
      </c>
      <c r="B1298" s="56" t="s">
        <v>2275</v>
      </c>
      <c r="C1298" s="56">
        <v>156</v>
      </c>
      <c r="D1298" s="33" t="s">
        <v>2574</v>
      </c>
      <c r="E1298" s="134" t="s">
        <v>2575</v>
      </c>
      <c r="F1298" s="56" t="str">
        <f>VLOOKUP($B1298, '外部インタフェース一覧(計算用)'!$C:$G, 2, FALSE)</f>
        <v>old</v>
      </c>
      <c r="G1298" s="56" t="str">
        <f>VLOOKUP($B1298, '外部インタフェース一覧(計算用)'!$C:$G, 5, FALSE)</f>
        <v>REHABILITATION_PLAN_2024_FORM_0420_2021</v>
      </c>
      <c r="H1298" s="56" t="str">
        <f t="shared" si="140"/>
        <v>REHABILITATION_PLAN_2024_FORM_0420_2021_no2_outpatient_rehabilitation_01_service_personnel_old</v>
      </c>
      <c r="I1298" s="134" t="str">
        <f t="shared" si="141"/>
        <v>削除</v>
      </c>
      <c r="J1298" s="56" t="str">
        <f t="shared" si="142"/>
        <v>名称変更</v>
      </c>
      <c r="K1298" s="56" t="str">
        <f>IF($F1298="old", INDEX('外部インタフェース一覧(計算用)'!$B$5:$C$60, MATCH(summary!$B1298, '外部インタフェース一覧(計算用)'!$C$5:$C$60, 0), 1), $B1298)</f>
        <v>リハビリテーション計画書(介護)</v>
      </c>
      <c r="L1298" s="56">
        <f t="shared" si="146"/>
        <v>156</v>
      </c>
      <c r="M1298" s="56" t="str">
        <f t="shared" si="143"/>
        <v>no2_outpatient_rehabilitation_01_service_personnel</v>
      </c>
      <c r="N1298" s="33" t="str">
        <f t="shared" si="144"/>
        <v>リハビリテーションサービス　サービス2　サービス2_担当職種_01</v>
      </c>
      <c r="O1298" s="33" t="str">
        <f t="shared" si="145"/>
        <v>削除</v>
      </c>
    </row>
    <row r="1299" spans="1:15" ht="37.5" hidden="1">
      <c r="A1299" s="56">
        <v>1297</v>
      </c>
      <c r="B1299" s="56" t="s">
        <v>2275</v>
      </c>
      <c r="C1299" s="56">
        <v>157</v>
      </c>
      <c r="D1299" s="33" t="s">
        <v>2576</v>
      </c>
      <c r="E1299" s="134" t="s">
        <v>2577</v>
      </c>
      <c r="F1299" s="56" t="str">
        <f>VLOOKUP($B1299, '外部インタフェース一覧(計算用)'!$C:$G, 2, FALSE)</f>
        <v>old</v>
      </c>
      <c r="G1299" s="56" t="str">
        <f>VLOOKUP($B1299, '外部インタフェース一覧(計算用)'!$C:$G, 5, FALSE)</f>
        <v>REHABILITATION_PLAN_2024_FORM_0420_2021</v>
      </c>
      <c r="H1299" s="56" t="str">
        <f t="shared" si="140"/>
        <v>REHABILITATION_PLAN_2024_FORM_0420_2021_no2_outpatient_rehabilitation_01_id_old</v>
      </c>
      <c r="I1299" s="134" t="str">
        <f t="shared" si="141"/>
        <v>削除</v>
      </c>
      <c r="J1299" s="56" t="str">
        <f t="shared" si="142"/>
        <v>名称変更</v>
      </c>
      <c r="K1299" s="56" t="str">
        <f>IF($F1299="old", INDEX('外部インタフェース一覧(計算用)'!$B$5:$C$60, MATCH(summary!$B1299, '外部インタフェース一覧(計算用)'!$C$5:$C$60, 0), 1), $B1299)</f>
        <v>リハビリテーション計画書(介護)</v>
      </c>
      <c r="L1299" s="56">
        <f t="shared" si="146"/>
        <v>157</v>
      </c>
      <c r="M1299" s="56" t="str">
        <f t="shared" si="143"/>
        <v>no2_outpatient_rehabilitation_01_id</v>
      </c>
      <c r="N1299" s="33" t="str">
        <f t="shared" si="144"/>
        <v>リハビリテーションサービス　サービス2　サービス2_リハコード01</v>
      </c>
      <c r="O1299" s="33" t="str">
        <f t="shared" si="145"/>
        <v>削除</v>
      </c>
    </row>
    <row r="1300" spans="1:15" ht="37.5" hidden="1">
      <c r="A1300" s="56">
        <v>1298</v>
      </c>
      <c r="B1300" s="56" t="s">
        <v>2275</v>
      </c>
      <c r="C1300" s="56">
        <v>158</v>
      </c>
      <c r="D1300" s="33" t="s">
        <v>2578</v>
      </c>
      <c r="E1300" s="134" t="s">
        <v>2579</v>
      </c>
      <c r="F1300" s="56" t="str">
        <f>VLOOKUP($B1300, '外部インタフェース一覧(計算用)'!$C:$G, 2, FALSE)</f>
        <v>old</v>
      </c>
      <c r="G1300" s="56" t="str">
        <f>VLOOKUP($B1300, '外部インタフェース一覧(計算用)'!$C:$G, 5, FALSE)</f>
        <v>REHABILITATION_PLAN_2024_FORM_0420_2021</v>
      </c>
      <c r="H1300" s="56" t="str">
        <f t="shared" si="140"/>
        <v>REHABILITATION_PLAN_2024_FORM_0420_2021_no2_outpatient_rehabilitation_02_id_old</v>
      </c>
      <c r="I1300" s="134" t="str">
        <f t="shared" si="141"/>
        <v>削除</v>
      </c>
      <c r="J1300" s="56" t="str">
        <f t="shared" si="142"/>
        <v>名称変更</v>
      </c>
      <c r="K1300" s="56" t="str">
        <f>IF($F1300="old", INDEX('外部インタフェース一覧(計算用)'!$B$5:$C$60, MATCH(summary!$B1300, '外部インタフェース一覧(計算用)'!$C$5:$C$60, 0), 1), $B1300)</f>
        <v>リハビリテーション計画書(介護)</v>
      </c>
      <c r="L1300" s="56">
        <f t="shared" si="146"/>
        <v>158</v>
      </c>
      <c r="M1300" s="56" t="str">
        <f t="shared" si="143"/>
        <v>no2_outpatient_rehabilitation_02_id</v>
      </c>
      <c r="N1300" s="33" t="str">
        <f t="shared" si="144"/>
        <v>リハビリテーションサービス　サービス2　サービス2_リハコード02</v>
      </c>
      <c r="O1300" s="33" t="str">
        <f t="shared" si="145"/>
        <v>削除</v>
      </c>
    </row>
    <row r="1301" spans="1:15" ht="56.25" hidden="1">
      <c r="A1301" s="56">
        <v>1299</v>
      </c>
      <c r="B1301" s="56" t="s">
        <v>2275</v>
      </c>
      <c r="C1301" s="56">
        <v>159</v>
      </c>
      <c r="D1301" s="33" t="s">
        <v>2580</v>
      </c>
      <c r="E1301" s="134" t="s">
        <v>2581</v>
      </c>
      <c r="F1301" s="56" t="str">
        <f>VLOOKUP($B1301, '外部インタフェース一覧(計算用)'!$C:$G, 2, FALSE)</f>
        <v>old</v>
      </c>
      <c r="G1301" s="56" t="str">
        <f>VLOOKUP($B1301, '外部インタフェース一覧(計算用)'!$C:$G, 5, FALSE)</f>
        <v>REHABILITATION_PLAN_2024_FORM_0420_2021</v>
      </c>
      <c r="H1301" s="56" t="str">
        <f t="shared" si="140"/>
        <v>REHABILITATION_PLAN_2024_FORM_0420_2021_no2_outpatient_rehabilitation_02_service_personnel_old</v>
      </c>
      <c r="I1301" s="134" t="str">
        <f t="shared" si="141"/>
        <v>削除</v>
      </c>
      <c r="J1301" s="56" t="str">
        <f t="shared" si="142"/>
        <v>名称変更</v>
      </c>
      <c r="K1301" s="56" t="str">
        <f>IF($F1301="old", INDEX('外部インタフェース一覧(計算用)'!$B$5:$C$60, MATCH(summary!$B1301, '外部インタフェース一覧(計算用)'!$C$5:$C$60, 0), 1), $B1301)</f>
        <v>リハビリテーション計画書(介護)</v>
      </c>
      <c r="L1301" s="56">
        <f t="shared" si="146"/>
        <v>159</v>
      </c>
      <c r="M1301" s="56" t="str">
        <f t="shared" si="143"/>
        <v>no2_outpatient_rehabilitation_02_service_personnel</v>
      </c>
      <c r="N1301" s="33" t="str">
        <f t="shared" si="144"/>
        <v>リハビリテーションサービス　サービス2　サービス2_担当職種_02</v>
      </c>
      <c r="O1301" s="33" t="str">
        <f t="shared" si="145"/>
        <v>削除</v>
      </c>
    </row>
    <row r="1302" spans="1:15" ht="37.5" hidden="1">
      <c r="A1302" s="56">
        <v>1300</v>
      </c>
      <c r="B1302" s="56" t="s">
        <v>2275</v>
      </c>
      <c r="C1302" s="56">
        <v>160</v>
      </c>
      <c r="D1302" s="33" t="s">
        <v>2582</v>
      </c>
      <c r="E1302" s="134" t="s">
        <v>2583</v>
      </c>
      <c r="F1302" s="56" t="str">
        <f>VLOOKUP($B1302, '外部インタフェース一覧(計算用)'!$C:$G, 2, FALSE)</f>
        <v>old</v>
      </c>
      <c r="G1302" s="56" t="str">
        <f>VLOOKUP($B1302, '外部インタフェース一覧(計算用)'!$C:$G, 5, FALSE)</f>
        <v>REHABILITATION_PLAN_2024_FORM_0420_2021</v>
      </c>
      <c r="H1302" s="56" t="str">
        <f t="shared" si="140"/>
        <v>REHABILITATION_PLAN_2024_FORM_0420_2021_no2_outpatient_rehabilitation_03_id_old</v>
      </c>
      <c r="I1302" s="134" t="str">
        <f t="shared" si="141"/>
        <v>削除</v>
      </c>
      <c r="J1302" s="56" t="str">
        <f t="shared" si="142"/>
        <v>名称変更</v>
      </c>
      <c r="K1302" s="56" t="str">
        <f>IF($F1302="old", INDEX('外部インタフェース一覧(計算用)'!$B$5:$C$60, MATCH(summary!$B1302, '外部インタフェース一覧(計算用)'!$C$5:$C$60, 0), 1), $B1302)</f>
        <v>リハビリテーション計画書(介護)</v>
      </c>
      <c r="L1302" s="56">
        <f t="shared" si="146"/>
        <v>160</v>
      </c>
      <c r="M1302" s="56" t="str">
        <f t="shared" si="143"/>
        <v>no2_outpatient_rehabilitation_03_id</v>
      </c>
      <c r="N1302" s="33" t="str">
        <f t="shared" si="144"/>
        <v>リハビリテーションサービス　サービス2　サービス2_リハコード03</v>
      </c>
      <c r="O1302" s="33" t="str">
        <f t="shared" si="145"/>
        <v>削除</v>
      </c>
    </row>
    <row r="1303" spans="1:15" ht="37.5" hidden="1">
      <c r="A1303" s="56">
        <v>1301</v>
      </c>
      <c r="B1303" s="56" t="s">
        <v>2275</v>
      </c>
      <c r="C1303" s="56">
        <v>161</v>
      </c>
      <c r="D1303" s="33" t="s">
        <v>2584</v>
      </c>
      <c r="E1303" s="134" t="s">
        <v>2585</v>
      </c>
      <c r="F1303" s="56" t="str">
        <f>VLOOKUP($B1303, '外部インタフェース一覧(計算用)'!$C:$G, 2, FALSE)</f>
        <v>old</v>
      </c>
      <c r="G1303" s="56" t="str">
        <f>VLOOKUP($B1303, '外部インタフェース一覧(計算用)'!$C:$G, 5, FALSE)</f>
        <v>REHABILITATION_PLAN_2024_FORM_0420_2021</v>
      </c>
      <c r="H1303" s="56" t="str">
        <f t="shared" si="140"/>
        <v>REHABILITATION_PLAN_2024_FORM_0420_2021_no2_outpatient_rehabilitation_04_id_old</v>
      </c>
      <c r="I1303" s="134" t="str">
        <f t="shared" si="141"/>
        <v>削除</v>
      </c>
      <c r="J1303" s="56" t="str">
        <f t="shared" si="142"/>
        <v>名称変更</v>
      </c>
      <c r="K1303" s="56" t="str">
        <f>IF($F1303="old", INDEX('外部インタフェース一覧(計算用)'!$B$5:$C$60, MATCH(summary!$B1303, '外部インタフェース一覧(計算用)'!$C$5:$C$60, 0), 1), $B1303)</f>
        <v>リハビリテーション計画書(介護)</v>
      </c>
      <c r="L1303" s="56">
        <f t="shared" si="146"/>
        <v>161</v>
      </c>
      <c r="M1303" s="56" t="str">
        <f t="shared" si="143"/>
        <v>no2_outpatient_rehabilitation_04_id</v>
      </c>
      <c r="N1303" s="33" t="str">
        <f t="shared" si="144"/>
        <v>リハビリテーションサービス　サービス2　サービス2_リハコード04</v>
      </c>
      <c r="O1303" s="33" t="str">
        <f t="shared" si="145"/>
        <v>削除</v>
      </c>
    </row>
    <row r="1304" spans="1:15" ht="56.25" hidden="1">
      <c r="A1304" s="56">
        <v>1302</v>
      </c>
      <c r="B1304" s="56" t="s">
        <v>2275</v>
      </c>
      <c r="C1304" s="56">
        <v>162</v>
      </c>
      <c r="D1304" s="33" t="s">
        <v>2586</v>
      </c>
      <c r="E1304" s="134" t="s">
        <v>2587</v>
      </c>
      <c r="F1304" s="56" t="str">
        <f>VLOOKUP($B1304, '外部インタフェース一覧(計算用)'!$C:$G, 2, FALSE)</f>
        <v>old</v>
      </c>
      <c r="G1304" s="56" t="str">
        <f>VLOOKUP($B1304, '外部インタフェース一覧(計算用)'!$C:$G, 5, FALSE)</f>
        <v>REHABILITATION_PLAN_2024_FORM_0420_2021</v>
      </c>
      <c r="H1304" s="56" t="str">
        <f t="shared" si="140"/>
        <v>REHABILITATION_PLAN_2024_FORM_0420_2021_no2_outpatient_rehabilitation_03_service_personnel_old</v>
      </c>
      <c r="I1304" s="134" t="str">
        <f t="shared" si="141"/>
        <v>削除</v>
      </c>
      <c r="J1304" s="56" t="str">
        <f t="shared" si="142"/>
        <v>名称変更</v>
      </c>
      <c r="K1304" s="56" t="str">
        <f>IF($F1304="old", INDEX('外部インタフェース一覧(計算用)'!$B$5:$C$60, MATCH(summary!$B1304, '外部インタフェース一覧(計算用)'!$C$5:$C$60, 0), 1), $B1304)</f>
        <v>リハビリテーション計画書(介護)</v>
      </c>
      <c r="L1304" s="56">
        <f t="shared" si="146"/>
        <v>162</v>
      </c>
      <c r="M1304" s="56" t="str">
        <f t="shared" si="143"/>
        <v>no2_outpatient_rehabilitation_03_service_personnel</v>
      </c>
      <c r="N1304" s="33" t="str">
        <f t="shared" si="144"/>
        <v>リハビリテーションサービス　サービス2　サービス2_担当職種_03</v>
      </c>
      <c r="O1304" s="33" t="str">
        <f t="shared" si="145"/>
        <v>削除</v>
      </c>
    </row>
    <row r="1305" spans="1:15" ht="37.5" hidden="1">
      <c r="A1305" s="56">
        <v>1303</v>
      </c>
      <c r="B1305" s="56" t="s">
        <v>2275</v>
      </c>
      <c r="C1305" s="56">
        <v>163</v>
      </c>
      <c r="D1305" s="33" t="s">
        <v>2588</v>
      </c>
      <c r="E1305" s="134" t="s">
        <v>2589</v>
      </c>
      <c r="F1305" s="56" t="str">
        <f>VLOOKUP($B1305, '外部インタフェース一覧(計算用)'!$C:$G, 2, FALSE)</f>
        <v>old</v>
      </c>
      <c r="G1305" s="56" t="str">
        <f>VLOOKUP($B1305, '外部インタフェース一覧(計算用)'!$C:$G, 5, FALSE)</f>
        <v>REHABILITATION_PLAN_2024_FORM_0420_2021</v>
      </c>
      <c r="H1305" s="56" t="str">
        <f t="shared" si="140"/>
        <v>REHABILITATION_PLAN_2024_FORM_0420_2021_no2_outpatient_rehabilitation_05_id_old</v>
      </c>
      <c r="I1305" s="134" t="str">
        <f t="shared" si="141"/>
        <v>削除</v>
      </c>
      <c r="J1305" s="56" t="str">
        <f t="shared" si="142"/>
        <v>名称変更</v>
      </c>
      <c r="K1305" s="56" t="str">
        <f>IF($F1305="old", INDEX('外部インタフェース一覧(計算用)'!$B$5:$C$60, MATCH(summary!$B1305, '外部インタフェース一覧(計算用)'!$C$5:$C$60, 0), 1), $B1305)</f>
        <v>リハビリテーション計画書(介護)</v>
      </c>
      <c r="L1305" s="56">
        <f t="shared" si="146"/>
        <v>163</v>
      </c>
      <c r="M1305" s="56" t="str">
        <f t="shared" si="143"/>
        <v>no2_outpatient_rehabilitation_05_id</v>
      </c>
      <c r="N1305" s="33" t="str">
        <f t="shared" si="144"/>
        <v>リハビリテーションサービス　サービス2　サービス2_リハコード05</v>
      </c>
      <c r="O1305" s="33" t="str">
        <f t="shared" si="145"/>
        <v>削除</v>
      </c>
    </row>
    <row r="1306" spans="1:15" ht="37.5" hidden="1">
      <c r="A1306" s="56">
        <v>1304</v>
      </c>
      <c r="B1306" s="56" t="s">
        <v>2275</v>
      </c>
      <c r="C1306" s="56">
        <v>164</v>
      </c>
      <c r="D1306" s="33" t="s">
        <v>2590</v>
      </c>
      <c r="E1306" s="134" t="s">
        <v>2591</v>
      </c>
      <c r="F1306" s="56" t="str">
        <f>VLOOKUP($B1306, '外部インタフェース一覧(計算用)'!$C:$G, 2, FALSE)</f>
        <v>old</v>
      </c>
      <c r="G1306" s="56" t="str">
        <f>VLOOKUP($B1306, '外部インタフェース一覧(計算用)'!$C:$G, 5, FALSE)</f>
        <v>REHABILITATION_PLAN_2024_FORM_0420_2021</v>
      </c>
      <c r="H1306" s="56" t="str">
        <f t="shared" si="140"/>
        <v>REHABILITATION_PLAN_2024_FORM_0420_2021_no2_outpatient_rehabilitation_06_id_old</v>
      </c>
      <c r="I1306" s="134" t="str">
        <f t="shared" si="141"/>
        <v>削除</v>
      </c>
      <c r="J1306" s="56" t="str">
        <f t="shared" si="142"/>
        <v>名称変更</v>
      </c>
      <c r="K1306" s="56" t="str">
        <f>IF($F1306="old", INDEX('外部インタフェース一覧(計算用)'!$B$5:$C$60, MATCH(summary!$B1306, '外部インタフェース一覧(計算用)'!$C$5:$C$60, 0), 1), $B1306)</f>
        <v>リハビリテーション計画書(介護)</v>
      </c>
      <c r="L1306" s="56">
        <f t="shared" si="146"/>
        <v>164</v>
      </c>
      <c r="M1306" s="56" t="str">
        <f t="shared" si="143"/>
        <v>no2_outpatient_rehabilitation_06_id</v>
      </c>
      <c r="N1306" s="33" t="str">
        <f t="shared" si="144"/>
        <v>リハビリテーションサービス　サービス2　サービス2_リハコード06</v>
      </c>
      <c r="O1306" s="33" t="str">
        <f t="shared" si="145"/>
        <v>削除</v>
      </c>
    </row>
    <row r="1307" spans="1:15" ht="56.25" hidden="1">
      <c r="A1307" s="56">
        <v>1305</v>
      </c>
      <c r="B1307" s="56" t="s">
        <v>2275</v>
      </c>
      <c r="C1307" s="56">
        <v>165</v>
      </c>
      <c r="D1307" s="33" t="s">
        <v>2592</v>
      </c>
      <c r="E1307" s="134" t="s">
        <v>2593</v>
      </c>
      <c r="F1307" s="56" t="str">
        <f>VLOOKUP($B1307, '外部インタフェース一覧(計算用)'!$C:$G, 2, FALSE)</f>
        <v>old</v>
      </c>
      <c r="G1307" s="56" t="str">
        <f>VLOOKUP($B1307, '外部インタフェース一覧(計算用)'!$C:$G, 5, FALSE)</f>
        <v>REHABILITATION_PLAN_2024_FORM_0420_2021</v>
      </c>
      <c r="H1307" s="56" t="str">
        <f t="shared" si="140"/>
        <v>REHABILITATION_PLAN_2024_FORM_0420_2021_no2_outpatient_frequency_times_old</v>
      </c>
      <c r="I1307" s="134" t="str">
        <f t="shared" si="141"/>
        <v>削除</v>
      </c>
      <c r="J1307" s="56" t="str">
        <f t="shared" si="142"/>
        <v>名称変更</v>
      </c>
      <c r="K1307" s="56" t="str">
        <f>IF($F1307="old", INDEX('外部インタフェース一覧(計算用)'!$B$5:$C$60, MATCH(summary!$B1307, '外部インタフェース一覧(計算用)'!$C$5:$C$60, 0), 1), $B1307)</f>
        <v>リハビリテーション計画書(介護)</v>
      </c>
      <c r="L1307" s="56">
        <f t="shared" si="146"/>
        <v>165</v>
      </c>
      <c r="M1307" s="56" t="str">
        <f t="shared" si="143"/>
        <v>no2_outpatient_frequency_times</v>
      </c>
      <c r="N1307" s="33" t="str">
        <f t="shared" si="144"/>
        <v>リハビリテーションサービス　サービス2　サービス2_通所リハ頻度・回数（週）</v>
      </c>
      <c r="O1307" s="33" t="str">
        <f t="shared" si="145"/>
        <v>削除</v>
      </c>
    </row>
    <row r="1308" spans="1:15" ht="56.25" hidden="1">
      <c r="A1308" s="56">
        <v>1306</v>
      </c>
      <c r="B1308" s="56" t="s">
        <v>2275</v>
      </c>
      <c r="C1308" s="56">
        <v>166</v>
      </c>
      <c r="D1308" s="33" t="s">
        <v>2594</v>
      </c>
      <c r="E1308" s="134" t="s">
        <v>2595</v>
      </c>
      <c r="F1308" s="56" t="str">
        <f>VLOOKUP($B1308, '外部インタフェース一覧(計算用)'!$C:$G, 2, FALSE)</f>
        <v>old</v>
      </c>
      <c r="G1308" s="56" t="str">
        <f>VLOOKUP($B1308, '外部インタフェース一覧(計算用)'!$C:$G, 5, FALSE)</f>
        <v>REHABILITATION_PLAN_2024_FORM_0420_2021</v>
      </c>
      <c r="H1308" s="56" t="str">
        <f t="shared" si="140"/>
        <v>REHABILITATION_PLAN_2024_FORM_0420_2021_no2_outpatient_time_old</v>
      </c>
      <c r="I1308" s="134" t="str">
        <f t="shared" si="141"/>
        <v>削除</v>
      </c>
      <c r="J1308" s="56" t="str">
        <f t="shared" si="142"/>
        <v>名称変更</v>
      </c>
      <c r="K1308" s="56" t="str">
        <f>IF($F1308="old", INDEX('外部インタフェース一覧(計算用)'!$B$5:$C$60, MATCH(summary!$B1308, '外部インタフェース一覧(計算用)'!$C$5:$C$60, 0), 1), $B1308)</f>
        <v>リハビリテーション計画書(介護)</v>
      </c>
      <c r="L1308" s="56">
        <f t="shared" si="146"/>
        <v>166</v>
      </c>
      <c r="M1308" s="56" t="str">
        <f t="shared" si="143"/>
        <v>no2_outpatient_time</v>
      </c>
      <c r="N1308" s="33" t="str">
        <f t="shared" si="144"/>
        <v>リハビリテーションサービス　サービス2　サービス2_通所リハ・時間（分）</v>
      </c>
      <c r="O1308" s="33" t="str">
        <f t="shared" si="145"/>
        <v>削除</v>
      </c>
    </row>
    <row r="1309" spans="1:15" ht="37.5" hidden="1">
      <c r="A1309" s="56">
        <v>1307</v>
      </c>
      <c r="B1309" s="56" t="s">
        <v>2275</v>
      </c>
      <c r="C1309" s="56">
        <v>167</v>
      </c>
      <c r="D1309" s="33" t="s">
        <v>2596</v>
      </c>
      <c r="E1309" s="134" t="s">
        <v>2597</v>
      </c>
      <c r="F1309" s="56" t="str">
        <f>VLOOKUP($B1309, '外部インタフェース一覧(計算用)'!$C:$G, 2, FALSE)</f>
        <v>old</v>
      </c>
      <c r="G1309" s="56" t="str">
        <f>VLOOKUP($B1309, '外部インタフェース一覧(計算用)'!$C:$G, 5, FALSE)</f>
        <v>REHABILITATION_PLAN_2024_FORM_0420_2021</v>
      </c>
      <c r="H1309" s="56" t="str">
        <f t="shared" si="140"/>
        <v>REHABILITATION_PLAN_2024_FORM_0420_2021_no3_number_old</v>
      </c>
      <c r="I1309" s="134" t="str">
        <f t="shared" si="141"/>
        <v>削除</v>
      </c>
      <c r="J1309" s="56" t="str">
        <f t="shared" si="142"/>
        <v>名称変更</v>
      </c>
      <c r="K1309" s="56" t="str">
        <f>IF($F1309="old", INDEX('外部インタフェース一覧(計算用)'!$B$5:$C$60, MATCH(summary!$B1309, '外部インタフェース一覧(計算用)'!$C$5:$C$60, 0), 1), $B1309)</f>
        <v>リハビリテーション計画書(介護)</v>
      </c>
      <c r="L1309" s="56">
        <f t="shared" si="146"/>
        <v>167</v>
      </c>
      <c r="M1309" s="56" t="str">
        <f t="shared" si="143"/>
        <v>no3_number</v>
      </c>
      <c r="N1309" s="33" t="str">
        <f t="shared" si="144"/>
        <v>リハビリテーションサービス　サービス3　サービス3_No.</v>
      </c>
      <c r="O1309" s="33" t="str">
        <f t="shared" si="145"/>
        <v>削除</v>
      </c>
    </row>
    <row r="1310" spans="1:15" ht="37.5" hidden="1">
      <c r="A1310" s="56">
        <v>1308</v>
      </c>
      <c r="B1310" s="56" t="s">
        <v>2275</v>
      </c>
      <c r="C1310" s="56">
        <v>168</v>
      </c>
      <c r="D1310" s="33" t="s">
        <v>2598</v>
      </c>
      <c r="E1310" s="134" t="s">
        <v>2599</v>
      </c>
      <c r="F1310" s="56" t="str">
        <f>VLOOKUP($B1310, '外部インタフェース一覧(計算用)'!$C:$G, 2, FALSE)</f>
        <v>old</v>
      </c>
      <c r="G1310" s="56" t="str">
        <f>VLOOKUP($B1310, '外部インタフェース一覧(計算用)'!$C:$G, 5, FALSE)</f>
        <v>REHABILITATION_PLAN_2024_FORM_0420_2021</v>
      </c>
      <c r="H1310" s="56" t="str">
        <f t="shared" si="140"/>
        <v>REHABILITATION_PLAN_2024_FORM_0420_2021_no3_level2_code_old</v>
      </c>
      <c r="I1310" s="134" t="str">
        <f t="shared" si="141"/>
        <v>削除</v>
      </c>
      <c r="J1310" s="56" t="str">
        <f t="shared" si="142"/>
        <v>名称変更</v>
      </c>
      <c r="K1310" s="56" t="str">
        <f>IF($F1310="old", INDEX('外部インタフェース一覧(計算用)'!$B$5:$C$60, MATCH(summary!$B1310, '外部インタフェース一覧(計算用)'!$C$5:$C$60, 0), 1), $B1310)</f>
        <v>リハビリテーション計画書(介護)</v>
      </c>
      <c r="L1310" s="56">
        <f t="shared" si="146"/>
        <v>168</v>
      </c>
      <c r="M1310" s="56" t="str">
        <f t="shared" si="143"/>
        <v>no3_level2_code</v>
      </c>
      <c r="N1310" s="33" t="str">
        <f t="shared" si="144"/>
        <v>リハビリテーションサービス　サービス3　サービス3_第二水準</v>
      </c>
      <c r="O1310" s="33" t="str">
        <f t="shared" si="145"/>
        <v>削除</v>
      </c>
    </row>
    <row r="1311" spans="1:15" ht="37.5" hidden="1">
      <c r="A1311" s="56">
        <v>1309</v>
      </c>
      <c r="B1311" s="56" t="s">
        <v>2275</v>
      </c>
      <c r="C1311" s="56">
        <v>169</v>
      </c>
      <c r="D1311" s="33" t="s">
        <v>2600</v>
      </c>
      <c r="E1311" s="134" t="s">
        <v>2601</v>
      </c>
      <c r="F1311" s="56" t="str">
        <f>VLOOKUP($B1311, '外部インタフェース一覧(計算用)'!$C:$G, 2, FALSE)</f>
        <v>old</v>
      </c>
      <c r="G1311" s="56" t="str">
        <f>VLOOKUP($B1311, '外部インタフェース一覧(計算用)'!$C:$G, 5, FALSE)</f>
        <v>REHABILITATION_PLAN_2024_FORM_0420_2021</v>
      </c>
      <c r="H1311" s="56" t="str">
        <f t="shared" si="140"/>
        <v>REHABILITATION_PLAN_2024_FORM_0420_2021_no3_period_old</v>
      </c>
      <c r="I1311" s="134" t="str">
        <f t="shared" si="141"/>
        <v>削除</v>
      </c>
      <c r="J1311" s="56" t="str">
        <f t="shared" si="142"/>
        <v>名称変更</v>
      </c>
      <c r="K1311" s="56" t="str">
        <f>IF($F1311="old", INDEX('外部インタフェース一覧(計算用)'!$B$5:$C$60, MATCH(summary!$B1311, '外部インタフェース一覧(計算用)'!$C$5:$C$60, 0), 1), $B1311)</f>
        <v>リハビリテーション計画書(介護)</v>
      </c>
      <c r="L1311" s="56">
        <f t="shared" si="146"/>
        <v>169</v>
      </c>
      <c r="M1311" s="56" t="str">
        <f t="shared" si="143"/>
        <v>no3_period</v>
      </c>
      <c r="N1311" s="33" t="str">
        <f t="shared" si="144"/>
        <v>リハビリテーションサービス　サービス3　サービス3_期間（月）</v>
      </c>
      <c r="O1311" s="33" t="str">
        <f t="shared" si="145"/>
        <v>削除</v>
      </c>
    </row>
    <row r="1312" spans="1:15" ht="56.25" hidden="1">
      <c r="A1312" s="56">
        <v>1310</v>
      </c>
      <c r="B1312" s="56" t="s">
        <v>2275</v>
      </c>
      <c r="C1312" s="56">
        <v>170</v>
      </c>
      <c r="D1312" s="33" t="s">
        <v>2602</v>
      </c>
      <c r="E1312" s="134" t="s">
        <v>2603</v>
      </c>
      <c r="F1312" s="56" t="str">
        <f>VLOOKUP($B1312, '外部インタフェース一覧(計算用)'!$C:$G, 2, FALSE)</f>
        <v>old</v>
      </c>
      <c r="G1312" s="56" t="str">
        <f>VLOOKUP($B1312, '外部インタフェース一覧(計算用)'!$C:$G, 5, FALSE)</f>
        <v>REHABILITATION_PLAN_2024_FORM_0420_2021</v>
      </c>
      <c r="H1312" s="56" t="str">
        <f t="shared" si="140"/>
        <v>REHABILITATION_PLAN_2024_FORM_0420_2021_no3_outpatient_rehabilitation_01_service_personnel_old</v>
      </c>
      <c r="I1312" s="134" t="str">
        <f t="shared" si="141"/>
        <v>削除</v>
      </c>
      <c r="J1312" s="56" t="str">
        <f t="shared" si="142"/>
        <v>名称変更</v>
      </c>
      <c r="K1312" s="56" t="str">
        <f>IF($F1312="old", INDEX('外部インタフェース一覧(計算用)'!$B$5:$C$60, MATCH(summary!$B1312, '外部インタフェース一覧(計算用)'!$C$5:$C$60, 0), 1), $B1312)</f>
        <v>リハビリテーション計画書(介護)</v>
      </c>
      <c r="L1312" s="56">
        <f t="shared" si="146"/>
        <v>170</v>
      </c>
      <c r="M1312" s="56" t="str">
        <f t="shared" si="143"/>
        <v>no3_outpatient_rehabilitation_01_service_personnel</v>
      </c>
      <c r="N1312" s="33" t="str">
        <f t="shared" si="144"/>
        <v>リハビリテーションサービス　サービス3　サービス3_担当職種_01</v>
      </c>
      <c r="O1312" s="33" t="str">
        <f t="shared" si="145"/>
        <v>削除</v>
      </c>
    </row>
    <row r="1313" spans="1:15" ht="37.5" hidden="1">
      <c r="A1313" s="56">
        <v>1311</v>
      </c>
      <c r="B1313" s="56" t="s">
        <v>2275</v>
      </c>
      <c r="C1313" s="56">
        <v>171</v>
      </c>
      <c r="D1313" s="33" t="s">
        <v>2604</v>
      </c>
      <c r="E1313" s="134" t="s">
        <v>2605</v>
      </c>
      <c r="F1313" s="56" t="str">
        <f>VLOOKUP($B1313, '外部インタフェース一覧(計算用)'!$C:$G, 2, FALSE)</f>
        <v>old</v>
      </c>
      <c r="G1313" s="56" t="str">
        <f>VLOOKUP($B1313, '外部インタフェース一覧(計算用)'!$C:$G, 5, FALSE)</f>
        <v>REHABILITATION_PLAN_2024_FORM_0420_2021</v>
      </c>
      <c r="H1313" s="56" t="str">
        <f t="shared" si="140"/>
        <v>REHABILITATION_PLAN_2024_FORM_0420_2021_no3_outpatient_rehabilitation_01_id_old</v>
      </c>
      <c r="I1313" s="134" t="str">
        <f t="shared" si="141"/>
        <v>削除</v>
      </c>
      <c r="J1313" s="56" t="str">
        <f t="shared" si="142"/>
        <v>名称変更</v>
      </c>
      <c r="K1313" s="56" t="str">
        <f>IF($F1313="old", INDEX('外部インタフェース一覧(計算用)'!$B$5:$C$60, MATCH(summary!$B1313, '外部インタフェース一覧(計算用)'!$C$5:$C$60, 0), 1), $B1313)</f>
        <v>リハビリテーション計画書(介護)</v>
      </c>
      <c r="L1313" s="56">
        <f t="shared" si="146"/>
        <v>171</v>
      </c>
      <c r="M1313" s="56" t="str">
        <f t="shared" si="143"/>
        <v>no3_outpatient_rehabilitation_01_id</v>
      </c>
      <c r="N1313" s="33" t="str">
        <f t="shared" si="144"/>
        <v>リハビリテーションサービス　サービス3　サービス3_リハコード01</v>
      </c>
      <c r="O1313" s="33" t="str">
        <f t="shared" si="145"/>
        <v>削除</v>
      </c>
    </row>
    <row r="1314" spans="1:15" ht="37.5" hidden="1">
      <c r="A1314" s="56">
        <v>1312</v>
      </c>
      <c r="B1314" s="56" t="s">
        <v>2275</v>
      </c>
      <c r="C1314" s="56">
        <v>172</v>
      </c>
      <c r="D1314" s="33" t="s">
        <v>2606</v>
      </c>
      <c r="E1314" s="134" t="s">
        <v>2607</v>
      </c>
      <c r="F1314" s="56" t="str">
        <f>VLOOKUP($B1314, '外部インタフェース一覧(計算用)'!$C:$G, 2, FALSE)</f>
        <v>old</v>
      </c>
      <c r="G1314" s="56" t="str">
        <f>VLOOKUP($B1314, '外部インタフェース一覧(計算用)'!$C:$G, 5, FALSE)</f>
        <v>REHABILITATION_PLAN_2024_FORM_0420_2021</v>
      </c>
      <c r="H1314" s="56" t="str">
        <f t="shared" si="140"/>
        <v>REHABILITATION_PLAN_2024_FORM_0420_2021_no3_outpatient_rehabilitation_02_id_old</v>
      </c>
      <c r="I1314" s="134" t="str">
        <f t="shared" si="141"/>
        <v>削除</v>
      </c>
      <c r="J1314" s="56" t="str">
        <f t="shared" si="142"/>
        <v>名称変更</v>
      </c>
      <c r="K1314" s="56" t="str">
        <f>IF($F1314="old", INDEX('外部インタフェース一覧(計算用)'!$B$5:$C$60, MATCH(summary!$B1314, '外部インタフェース一覧(計算用)'!$C$5:$C$60, 0), 1), $B1314)</f>
        <v>リハビリテーション計画書(介護)</v>
      </c>
      <c r="L1314" s="56">
        <f t="shared" si="146"/>
        <v>172</v>
      </c>
      <c r="M1314" s="56" t="str">
        <f t="shared" si="143"/>
        <v>no3_outpatient_rehabilitation_02_id</v>
      </c>
      <c r="N1314" s="33" t="str">
        <f t="shared" si="144"/>
        <v>リハビリテーションサービス　サービス3　サービス3_リハコード02</v>
      </c>
      <c r="O1314" s="33" t="str">
        <f t="shared" si="145"/>
        <v>削除</v>
      </c>
    </row>
    <row r="1315" spans="1:15" ht="56.25" hidden="1">
      <c r="A1315" s="56">
        <v>1313</v>
      </c>
      <c r="B1315" s="56" t="s">
        <v>2275</v>
      </c>
      <c r="C1315" s="56">
        <v>173</v>
      </c>
      <c r="D1315" s="33" t="s">
        <v>2608</v>
      </c>
      <c r="E1315" s="134" t="s">
        <v>2609</v>
      </c>
      <c r="F1315" s="56" t="str">
        <f>VLOOKUP($B1315, '外部インタフェース一覧(計算用)'!$C:$G, 2, FALSE)</f>
        <v>old</v>
      </c>
      <c r="G1315" s="56" t="str">
        <f>VLOOKUP($B1315, '外部インタフェース一覧(計算用)'!$C:$G, 5, FALSE)</f>
        <v>REHABILITATION_PLAN_2024_FORM_0420_2021</v>
      </c>
      <c r="H1315" s="56" t="str">
        <f t="shared" si="140"/>
        <v>REHABILITATION_PLAN_2024_FORM_0420_2021_no3_outpatient_rehabilitation_02_service_personnel_old</v>
      </c>
      <c r="I1315" s="134" t="str">
        <f t="shared" si="141"/>
        <v>削除</v>
      </c>
      <c r="J1315" s="56" t="str">
        <f t="shared" si="142"/>
        <v>名称変更</v>
      </c>
      <c r="K1315" s="56" t="str">
        <f>IF($F1315="old", INDEX('外部インタフェース一覧(計算用)'!$B$5:$C$60, MATCH(summary!$B1315, '外部インタフェース一覧(計算用)'!$C$5:$C$60, 0), 1), $B1315)</f>
        <v>リハビリテーション計画書(介護)</v>
      </c>
      <c r="L1315" s="56">
        <f t="shared" si="146"/>
        <v>173</v>
      </c>
      <c r="M1315" s="56" t="str">
        <f t="shared" si="143"/>
        <v>no3_outpatient_rehabilitation_02_service_personnel</v>
      </c>
      <c r="N1315" s="33" t="str">
        <f t="shared" si="144"/>
        <v>リハビリテーションサービス　サービス3　サービス3_担当職種_02</v>
      </c>
      <c r="O1315" s="33" t="str">
        <f t="shared" si="145"/>
        <v>削除</v>
      </c>
    </row>
    <row r="1316" spans="1:15" ht="37.5" hidden="1">
      <c r="A1316" s="56">
        <v>1314</v>
      </c>
      <c r="B1316" s="56" t="s">
        <v>2275</v>
      </c>
      <c r="C1316" s="56">
        <v>174</v>
      </c>
      <c r="D1316" s="33" t="s">
        <v>2610</v>
      </c>
      <c r="E1316" s="134" t="s">
        <v>2611</v>
      </c>
      <c r="F1316" s="56" t="str">
        <f>VLOOKUP($B1316, '外部インタフェース一覧(計算用)'!$C:$G, 2, FALSE)</f>
        <v>old</v>
      </c>
      <c r="G1316" s="56" t="str">
        <f>VLOOKUP($B1316, '外部インタフェース一覧(計算用)'!$C:$G, 5, FALSE)</f>
        <v>REHABILITATION_PLAN_2024_FORM_0420_2021</v>
      </c>
      <c r="H1316" s="56" t="str">
        <f t="shared" si="140"/>
        <v>REHABILITATION_PLAN_2024_FORM_0420_2021_no3_outpatient_rehabilitation_03_id_old</v>
      </c>
      <c r="I1316" s="134" t="str">
        <f t="shared" si="141"/>
        <v>削除</v>
      </c>
      <c r="J1316" s="56" t="str">
        <f t="shared" si="142"/>
        <v>名称変更</v>
      </c>
      <c r="K1316" s="56" t="str">
        <f>IF($F1316="old", INDEX('外部インタフェース一覧(計算用)'!$B$5:$C$60, MATCH(summary!$B1316, '外部インタフェース一覧(計算用)'!$C$5:$C$60, 0), 1), $B1316)</f>
        <v>リハビリテーション計画書(介護)</v>
      </c>
      <c r="L1316" s="56">
        <f t="shared" si="146"/>
        <v>174</v>
      </c>
      <c r="M1316" s="56" t="str">
        <f t="shared" si="143"/>
        <v>no3_outpatient_rehabilitation_03_id</v>
      </c>
      <c r="N1316" s="33" t="str">
        <f t="shared" si="144"/>
        <v>リハビリテーションサービス　サービス3　サービス3_リハコード03</v>
      </c>
      <c r="O1316" s="33" t="str">
        <f t="shared" si="145"/>
        <v>削除</v>
      </c>
    </row>
    <row r="1317" spans="1:15" ht="37.5" hidden="1">
      <c r="A1317" s="56">
        <v>1315</v>
      </c>
      <c r="B1317" s="56" t="s">
        <v>2275</v>
      </c>
      <c r="C1317" s="56">
        <v>175</v>
      </c>
      <c r="D1317" s="33" t="s">
        <v>2612</v>
      </c>
      <c r="E1317" s="134" t="s">
        <v>2613</v>
      </c>
      <c r="F1317" s="56" t="str">
        <f>VLOOKUP($B1317, '外部インタフェース一覧(計算用)'!$C:$G, 2, FALSE)</f>
        <v>old</v>
      </c>
      <c r="G1317" s="56" t="str">
        <f>VLOOKUP($B1317, '外部インタフェース一覧(計算用)'!$C:$G, 5, FALSE)</f>
        <v>REHABILITATION_PLAN_2024_FORM_0420_2021</v>
      </c>
      <c r="H1317" s="56" t="str">
        <f t="shared" si="140"/>
        <v>REHABILITATION_PLAN_2024_FORM_0420_2021_no3_outpatient_rehabilitation_04_id_old</v>
      </c>
      <c r="I1317" s="134" t="str">
        <f t="shared" si="141"/>
        <v>削除</v>
      </c>
      <c r="J1317" s="56" t="str">
        <f t="shared" si="142"/>
        <v>名称変更</v>
      </c>
      <c r="K1317" s="56" t="str">
        <f>IF($F1317="old", INDEX('外部インタフェース一覧(計算用)'!$B$5:$C$60, MATCH(summary!$B1317, '外部インタフェース一覧(計算用)'!$C$5:$C$60, 0), 1), $B1317)</f>
        <v>リハビリテーション計画書(介護)</v>
      </c>
      <c r="L1317" s="56">
        <f t="shared" si="146"/>
        <v>175</v>
      </c>
      <c r="M1317" s="56" t="str">
        <f t="shared" si="143"/>
        <v>no3_outpatient_rehabilitation_04_id</v>
      </c>
      <c r="N1317" s="33" t="str">
        <f t="shared" si="144"/>
        <v>リハビリテーションサービス　サービス3　サービス3_リハコード04</v>
      </c>
      <c r="O1317" s="33" t="str">
        <f t="shared" si="145"/>
        <v>削除</v>
      </c>
    </row>
    <row r="1318" spans="1:15" ht="56.25" hidden="1">
      <c r="A1318" s="56">
        <v>1316</v>
      </c>
      <c r="B1318" s="56" t="s">
        <v>2275</v>
      </c>
      <c r="C1318" s="56">
        <v>176</v>
      </c>
      <c r="D1318" s="33" t="s">
        <v>2614</v>
      </c>
      <c r="E1318" s="134" t="s">
        <v>2615</v>
      </c>
      <c r="F1318" s="56" t="str">
        <f>VLOOKUP($B1318, '外部インタフェース一覧(計算用)'!$C:$G, 2, FALSE)</f>
        <v>old</v>
      </c>
      <c r="G1318" s="56" t="str">
        <f>VLOOKUP($B1318, '外部インタフェース一覧(計算用)'!$C:$G, 5, FALSE)</f>
        <v>REHABILITATION_PLAN_2024_FORM_0420_2021</v>
      </c>
      <c r="H1318" s="56" t="str">
        <f t="shared" si="140"/>
        <v>REHABILITATION_PLAN_2024_FORM_0420_2021_no3_outpatient_rehabilitation_03_service_personnel_old</v>
      </c>
      <c r="I1318" s="134" t="str">
        <f t="shared" si="141"/>
        <v>削除</v>
      </c>
      <c r="J1318" s="56" t="str">
        <f t="shared" si="142"/>
        <v>名称変更</v>
      </c>
      <c r="K1318" s="56" t="str">
        <f>IF($F1318="old", INDEX('外部インタフェース一覧(計算用)'!$B$5:$C$60, MATCH(summary!$B1318, '外部インタフェース一覧(計算用)'!$C$5:$C$60, 0), 1), $B1318)</f>
        <v>リハビリテーション計画書(介護)</v>
      </c>
      <c r="L1318" s="56">
        <f t="shared" si="146"/>
        <v>176</v>
      </c>
      <c r="M1318" s="56" t="str">
        <f t="shared" si="143"/>
        <v>no3_outpatient_rehabilitation_03_service_personnel</v>
      </c>
      <c r="N1318" s="33" t="str">
        <f t="shared" si="144"/>
        <v>リハビリテーションサービス　サービス3　サービス3_担当職種_03</v>
      </c>
      <c r="O1318" s="33" t="str">
        <f t="shared" si="145"/>
        <v>削除</v>
      </c>
    </row>
    <row r="1319" spans="1:15" ht="37.5" hidden="1">
      <c r="A1319" s="56">
        <v>1317</v>
      </c>
      <c r="B1319" s="56" t="s">
        <v>2275</v>
      </c>
      <c r="C1319" s="56">
        <v>177</v>
      </c>
      <c r="D1319" s="33" t="s">
        <v>2616</v>
      </c>
      <c r="E1319" s="134" t="s">
        <v>2617</v>
      </c>
      <c r="F1319" s="56" t="str">
        <f>VLOOKUP($B1319, '外部インタフェース一覧(計算用)'!$C:$G, 2, FALSE)</f>
        <v>old</v>
      </c>
      <c r="G1319" s="56" t="str">
        <f>VLOOKUP($B1319, '外部インタフェース一覧(計算用)'!$C:$G, 5, FALSE)</f>
        <v>REHABILITATION_PLAN_2024_FORM_0420_2021</v>
      </c>
      <c r="H1319" s="56" t="str">
        <f t="shared" si="140"/>
        <v>REHABILITATION_PLAN_2024_FORM_0420_2021_no3_outpatient_rehabilitation_05_id_old</v>
      </c>
      <c r="I1319" s="134" t="str">
        <f t="shared" si="141"/>
        <v>削除</v>
      </c>
      <c r="J1319" s="56" t="str">
        <f t="shared" si="142"/>
        <v>名称変更</v>
      </c>
      <c r="K1319" s="56" t="str">
        <f>IF($F1319="old", INDEX('外部インタフェース一覧(計算用)'!$B$5:$C$60, MATCH(summary!$B1319, '外部インタフェース一覧(計算用)'!$C$5:$C$60, 0), 1), $B1319)</f>
        <v>リハビリテーション計画書(介護)</v>
      </c>
      <c r="L1319" s="56">
        <f t="shared" si="146"/>
        <v>177</v>
      </c>
      <c r="M1319" s="56" t="str">
        <f t="shared" si="143"/>
        <v>no3_outpatient_rehabilitation_05_id</v>
      </c>
      <c r="N1319" s="33" t="str">
        <f t="shared" si="144"/>
        <v>リハビリテーションサービス　サービス3　サービス3_リハコード05</v>
      </c>
      <c r="O1319" s="33" t="str">
        <f t="shared" si="145"/>
        <v>削除</v>
      </c>
    </row>
    <row r="1320" spans="1:15" ht="37.5" hidden="1">
      <c r="A1320" s="56">
        <v>1318</v>
      </c>
      <c r="B1320" s="56" t="s">
        <v>2275</v>
      </c>
      <c r="C1320" s="56">
        <v>178</v>
      </c>
      <c r="D1320" s="33" t="s">
        <v>2618</v>
      </c>
      <c r="E1320" s="134" t="s">
        <v>2619</v>
      </c>
      <c r="F1320" s="56" t="str">
        <f>VLOOKUP($B1320, '外部インタフェース一覧(計算用)'!$C:$G, 2, FALSE)</f>
        <v>old</v>
      </c>
      <c r="G1320" s="56" t="str">
        <f>VLOOKUP($B1320, '外部インタフェース一覧(計算用)'!$C:$G, 5, FALSE)</f>
        <v>REHABILITATION_PLAN_2024_FORM_0420_2021</v>
      </c>
      <c r="H1320" s="56" t="str">
        <f t="shared" si="140"/>
        <v>REHABILITATION_PLAN_2024_FORM_0420_2021_no3_outpatient_rehabilitation_06_id_old</v>
      </c>
      <c r="I1320" s="134" t="str">
        <f t="shared" si="141"/>
        <v>削除</v>
      </c>
      <c r="J1320" s="56" t="str">
        <f t="shared" si="142"/>
        <v>名称変更</v>
      </c>
      <c r="K1320" s="56" t="str">
        <f>IF($F1320="old", INDEX('外部インタフェース一覧(計算用)'!$B$5:$C$60, MATCH(summary!$B1320, '外部インタフェース一覧(計算用)'!$C$5:$C$60, 0), 1), $B1320)</f>
        <v>リハビリテーション計画書(介護)</v>
      </c>
      <c r="L1320" s="56">
        <f t="shared" si="146"/>
        <v>178</v>
      </c>
      <c r="M1320" s="56" t="str">
        <f t="shared" si="143"/>
        <v>no3_outpatient_rehabilitation_06_id</v>
      </c>
      <c r="N1320" s="33" t="str">
        <f t="shared" si="144"/>
        <v>リハビリテーションサービス　サービス3　サービス3_リハコード06</v>
      </c>
      <c r="O1320" s="33" t="str">
        <f t="shared" si="145"/>
        <v>削除</v>
      </c>
    </row>
    <row r="1321" spans="1:15" ht="56.25" hidden="1">
      <c r="A1321" s="56">
        <v>1319</v>
      </c>
      <c r="B1321" s="56" t="s">
        <v>2275</v>
      </c>
      <c r="C1321" s="56">
        <v>179</v>
      </c>
      <c r="D1321" s="33" t="s">
        <v>2620</v>
      </c>
      <c r="E1321" s="134" t="s">
        <v>2621</v>
      </c>
      <c r="F1321" s="56" t="str">
        <f>VLOOKUP($B1321, '外部インタフェース一覧(計算用)'!$C:$G, 2, FALSE)</f>
        <v>old</v>
      </c>
      <c r="G1321" s="56" t="str">
        <f>VLOOKUP($B1321, '外部インタフェース一覧(計算用)'!$C:$G, 5, FALSE)</f>
        <v>REHABILITATION_PLAN_2024_FORM_0420_2021</v>
      </c>
      <c r="H1321" s="56" t="str">
        <f t="shared" si="140"/>
        <v>REHABILITATION_PLAN_2024_FORM_0420_2021_no3_outpatient_frequency_times_old</v>
      </c>
      <c r="I1321" s="134" t="str">
        <f t="shared" si="141"/>
        <v>削除</v>
      </c>
      <c r="J1321" s="56" t="str">
        <f t="shared" si="142"/>
        <v>名称変更</v>
      </c>
      <c r="K1321" s="56" t="str">
        <f>IF($F1321="old", INDEX('外部インタフェース一覧(計算用)'!$B$5:$C$60, MATCH(summary!$B1321, '外部インタフェース一覧(計算用)'!$C$5:$C$60, 0), 1), $B1321)</f>
        <v>リハビリテーション計画書(介護)</v>
      </c>
      <c r="L1321" s="56">
        <f t="shared" si="146"/>
        <v>179</v>
      </c>
      <c r="M1321" s="56" t="str">
        <f t="shared" si="143"/>
        <v>no3_outpatient_frequency_times</v>
      </c>
      <c r="N1321" s="33" t="str">
        <f t="shared" si="144"/>
        <v>リハビリテーションサービス　サービス3　サービス3_通所リハ頻度・回数（週）</v>
      </c>
      <c r="O1321" s="33" t="str">
        <f t="shared" si="145"/>
        <v>削除</v>
      </c>
    </row>
    <row r="1322" spans="1:15" ht="56.25" hidden="1">
      <c r="A1322" s="56">
        <v>1320</v>
      </c>
      <c r="B1322" s="56" t="s">
        <v>2275</v>
      </c>
      <c r="C1322" s="56">
        <v>180</v>
      </c>
      <c r="D1322" s="33" t="s">
        <v>2622</v>
      </c>
      <c r="E1322" s="134" t="s">
        <v>2623</v>
      </c>
      <c r="F1322" s="56" t="str">
        <f>VLOOKUP($B1322, '外部インタフェース一覧(計算用)'!$C:$G, 2, FALSE)</f>
        <v>old</v>
      </c>
      <c r="G1322" s="56" t="str">
        <f>VLOOKUP($B1322, '外部インタフェース一覧(計算用)'!$C:$G, 5, FALSE)</f>
        <v>REHABILITATION_PLAN_2024_FORM_0420_2021</v>
      </c>
      <c r="H1322" s="56" t="str">
        <f t="shared" si="140"/>
        <v>REHABILITATION_PLAN_2024_FORM_0420_2021_no3_outpatient_time_old</v>
      </c>
      <c r="I1322" s="134" t="str">
        <f t="shared" si="141"/>
        <v>削除</v>
      </c>
      <c r="J1322" s="56" t="str">
        <f t="shared" si="142"/>
        <v>名称変更</v>
      </c>
      <c r="K1322" s="56" t="str">
        <f>IF($F1322="old", INDEX('外部インタフェース一覧(計算用)'!$B$5:$C$60, MATCH(summary!$B1322, '外部インタフェース一覧(計算用)'!$C$5:$C$60, 0), 1), $B1322)</f>
        <v>リハビリテーション計画書(介護)</v>
      </c>
      <c r="L1322" s="56">
        <f t="shared" si="146"/>
        <v>180</v>
      </c>
      <c r="M1322" s="56" t="str">
        <f t="shared" si="143"/>
        <v>no3_outpatient_time</v>
      </c>
      <c r="N1322" s="33" t="str">
        <f t="shared" si="144"/>
        <v>リハビリテーションサービス　サービス3　サービス3_通所リハ・時間（分）</v>
      </c>
      <c r="O1322" s="33" t="str">
        <f t="shared" si="145"/>
        <v>削除</v>
      </c>
    </row>
    <row r="1323" spans="1:15" ht="37.5" hidden="1">
      <c r="A1323" s="56">
        <v>1321</v>
      </c>
      <c r="B1323" s="56" t="s">
        <v>2275</v>
      </c>
      <c r="C1323" s="56">
        <v>181</v>
      </c>
      <c r="D1323" s="33" t="s">
        <v>2624</v>
      </c>
      <c r="E1323" s="134" t="s">
        <v>2625</v>
      </c>
      <c r="F1323" s="56" t="str">
        <f>VLOOKUP($B1323, '外部インタフェース一覧(計算用)'!$C:$G, 2, FALSE)</f>
        <v>old</v>
      </c>
      <c r="G1323" s="56" t="str">
        <f>VLOOKUP($B1323, '外部インタフェース一覧(計算用)'!$C:$G, 5, FALSE)</f>
        <v>REHABILITATION_PLAN_2024_FORM_0420_2021</v>
      </c>
      <c r="H1323" s="56" t="str">
        <f t="shared" si="140"/>
        <v>REHABILITATION_PLAN_2024_FORM_0420_2021_no4_number_old</v>
      </c>
      <c r="I1323" s="134" t="str">
        <f t="shared" si="141"/>
        <v>削除</v>
      </c>
      <c r="J1323" s="56" t="str">
        <f t="shared" si="142"/>
        <v>名称変更</v>
      </c>
      <c r="K1323" s="56" t="str">
        <f>IF($F1323="old", INDEX('外部インタフェース一覧(計算用)'!$B$5:$C$60, MATCH(summary!$B1323, '外部インタフェース一覧(計算用)'!$C$5:$C$60, 0), 1), $B1323)</f>
        <v>リハビリテーション計画書(介護)</v>
      </c>
      <c r="L1323" s="56">
        <f t="shared" si="146"/>
        <v>181</v>
      </c>
      <c r="M1323" s="56" t="str">
        <f t="shared" si="143"/>
        <v>no4_number</v>
      </c>
      <c r="N1323" s="33" t="str">
        <f t="shared" si="144"/>
        <v>リハビリテーションサービス　サービス4　サービス4_No.</v>
      </c>
      <c r="O1323" s="33" t="str">
        <f t="shared" si="145"/>
        <v>削除</v>
      </c>
    </row>
    <row r="1324" spans="1:15" ht="37.5" hidden="1">
      <c r="A1324" s="56">
        <v>1322</v>
      </c>
      <c r="B1324" s="56" t="s">
        <v>2275</v>
      </c>
      <c r="C1324" s="56">
        <v>182</v>
      </c>
      <c r="D1324" s="33" t="s">
        <v>2626</v>
      </c>
      <c r="E1324" s="134" t="s">
        <v>2627</v>
      </c>
      <c r="F1324" s="56" t="str">
        <f>VLOOKUP($B1324, '外部インタフェース一覧(計算用)'!$C:$G, 2, FALSE)</f>
        <v>old</v>
      </c>
      <c r="G1324" s="56" t="str">
        <f>VLOOKUP($B1324, '外部インタフェース一覧(計算用)'!$C:$G, 5, FALSE)</f>
        <v>REHABILITATION_PLAN_2024_FORM_0420_2021</v>
      </c>
      <c r="H1324" s="56" t="str">
        <f t="shared" si="140"/>
        <v>REHABILITATION_PLAN_2024_FORM_0420_2021_no4_level2_code_old</v>
      </c>
      <c r="I1324" s="134" t="str">
        <f t="shared" si="141"/>
        <v>削除</v>
      </c>
      <c r="J1324" s="56" t="str">
        <f t="shared" si="142"/>
        <v>名称変更</v>
      </c>
      <c r="K1324" s="56" t="str">
        <f>IF($F1324="old", INDEX('外部インタフェース一覧(計算用)'!$B$5:$C$60, MATCH(summary!$B1324, '外部インタフェース一覧(計算用)'!$C$5:$C$60, 0), 1), $B1324)</f>
        <v>リハビリテーション計画書(介護)</v>
      </c>
      <c r="L1324" s="56">
        <f t="shared" si="146"/>
        <v>182</v>
      </c>
      <c r="M1324" s="56" t="str">
        <f t="shared" si="143"/>
        <v>no4_level2_code</v>
      </c>
      <c r="N1324" s="33" t="str">
        <f t="shared" si="144"/>
        <v>リハビリテーションサービス　サービス4　サービス4_第二水準</v>
      </c>
      <c r="O1324" s="33" t="str">
        <f t="shared" si="145"/>
        <v>削除</v>
      </c>
    </row>
    <row r="1325" spans="1:15" ht="37.5" hidden="1">
      <c r="A1325" s="56">
        <v>1323</v>
      </c>
      <c r="B1325" s="56" t="s">
        <v>2275</v>
      </c>
      <c r="C1325" s="56">
        <v>183</v>
      </c>
      <c r="D1325" s="33" t="s">
        <v>2628</v>
      </c>
      <c r="E1325" s="134" t="s">
        <v>2629</v>
      </c>
      <c r="F1325" s="56" t="str">
        <f>VLOOKUP($B1325, '外部インタフェース一覧(計算用)'!$C:$G, 2, FALSE)</f>
        <v>old</v>
      </c>
      <c r="G1325" s="56" t="str">
        <f>VLOOKUP($B1325, '外部インタフェース一覧(計算用)'!$C:$G, 5, FALSE)</f>
        <v>REHABILITATION_PLAN_2024_FORM_0420_2021</v>
      </c>
      <c r="H1325" s="56" t="str">
        <f t="shared" si="140"/>
        <v>REHABILITATION_PLAN_2024_FORM_0420_2021_no4_period_old</v>
      </c>
      <c r="I1325" s="134" t="str">
        <f t="shared" si="141"/>
        <v>削除</v>
      </c>
      <c r="J1325" s="56" t="str">
        <f t="shared" si="142"/>
        <v>名称変更</v>
      </c>
      <c r="K1325" s="56" t="str">
        <f>IF($F1325="old", INDEX('外部インタフェース一覧(計算用)'!$B$5:$C$60, MATCH(summary!$B1325, '外部インタフェース一覧(計算用)'!$C$5:$C$60, 0), 1), $B1325)</f>
        <v>リハビリテーション計画書(介護)</v>
      </c>
      <c r="L1325" s="56">
        <f t="shared" si="146"/>
        <v>183</v>
      </c>
      <c r="M1325" s="56" t="str">
        <f t="shared" si="143"/>
        <v>no4_period</v>
      </c>
      <c r="N1325" s="33" t="str">
        <f t="shared" si="144"/>
        <v>リハビリテーションサービス　サービス4　サービス4_期間（月）</v>
      </c>
      <c r="O1325" s="33" t="str">
        <f t="shared" si="145"/>
        <v>削除</v>
      </c>
    </row>
    <row r="1326" spans="1:15" ht="56.25" hidden="1">
      <c r="A1326" s="56">
        <v>1324</v>
      </c>
      <c r="B1326" s="56" t="s">
        <v>2275</v>
      </c>
      <c r="C1326" s="56">
        <v>184</v>
      </c>
      <c r="D1326" s="33" t="s">
        <v>2630</v>
      </c>
      <c r="E1326" s="134" t="s">
        <v>2631</v>
      </c>
      <c r="F1326" s="56" t="str">
        <f>VLOOKUP($B1326, '外部インタフェース一覧(計算用)'!$C:$G, 2, FALSE)</f>
        <v>old</v>
      </c>
      <c r="G1326" s="56" t="str">
        <f>VLOOKUP($B1326, '外部インタフェース一覧(計算用)'!$C:$G, 5, FALSE)</f>
        <v>REHABILITATION_PLAN_2024_FORM_0420_2021</v>
      </c>
      <c r="H1326" s="56" t="str">
        <f t="shared" si="140"/>
        <v>REHABILITATION_PLAN_2024_FORM_0420_2021_no4_outpatient_rehabilitation_01_service_personnel_old</v>
      </c>
      <c r="I1326" s="134" t="str">
        <f t="shared" si="141"/>
        <v>削除</v>
      </c>
      <c r="J1326" s="56" t="str">
        <f t="shared" si="142"/>
        <v>名称変更</v>
      </c>
      <c r="K1326" s="56" t="str">
        <f>IF($F1326="old", INDEX('外部インタフェース一覧(計算用)'!$B$5:$C$60, MATCH(summary!$B1326, '外部インタフェース一覧(計算用)'!$C$5:$C$60, 0), 1), $B1326)</f>
        <v>リハビリテーション計画書(介護)</v>
      </c>
      <c r="L1326" s="56">
        <f t="shared" si="146"/>
        <v>184</v>
      </c>
      <c r="M1326" s="56" t="str">
        <f t="shared" si="143"/>
        <v>no4_outpatient_rehabilitation_01_service_personnel</v>
      </c>
      <c r="N1326" s="33" t="str">
        <f t="shared" si="144"/>
        <v>リハビリテーションサービス　サービス4　サービス4_担当職種_01</v>
      </c>
      <c r="O1326" s="33" t="str">
        <f t="shared" si="145"/>
        <v>削除</v>
      </c>
    </row>
    <row r="1327" spans="1:15" ht="37.5" hidden="1">
      <c r="A1327" s="56">
        <v>1325</v>
      </c>
      <c r="B1327" s="56" t="s">
        <v>2275</v>
      </c>
      <c r="C1327" s="56">
        <v>185</v>
      </c>
      <c r="D1327" s="33" t="s">
        <v>2632</v>
      </c>
      <c r="E1327" s="134" t="s">
        <v>2633</v>
      </c>
      <c r="F1327" s="56" t="str">
        <f>VLOOKUP($B1327, '外部インタフェース一覧(計算用)'!$C:$G, 2, FALSE)</f>
        <v>old</v>
      </c>
      <c r="G1327" s="56" t="str">
        <f>VLOOKUP($B1327, '外部インタフェース一覧(計算用)'!$C:$G, 5, FALSE)</f>
        <v>REHABILITATION_PLAN_2024_FORM_0420_2021</v>
      </c>
      <c r="H1327" s="56" t="str">
        <f t="shared" si="140"/>
        <v>REHABILITATION_PLAN_2024_FORM_0420_2021_no4_outpatient_rehabilitation_01_id_old</v>
      </c>
      <c r="I1327" s="134" t="str">
        <f t="shared" si="141"/>
        <v>削除</v>
      </c>
      <c r="J1327" s="56" t="str">
        <f t="shared" si="142"/>
        <v>名称変更</v>
      </c>
      <c r="K1327" s="56" t="str">
        <f>IF($F1327="old", INDEX('外部インタフェース一覧(計算用)'!$B$5:$C$60, MATCH(summary!$B1327, '外部インタフェース一覧(計算用)'!$C$5:$C$60, 0), 1), $B1327)</f>
        <v>リハビリテーション計画書(介護)</v>
      </c>
      <c r="L1327" s="56">
        <f t="shared" si="146"/>
        <v>185</v>
      </c>
      <c r="M1327" s="56" t="str">
        <f t="shared" si="143"/>
        <v>no4_outpatient_rehabilitation_01_id</v>
      </c>
      <c r="N1327" s="33" t="str">
        <f t="shared" si="144"/>
        <v>リハビリテーションサービス　サービス4　サービス4_リハコード01</v>
      </c>
      <c r="O1327" s="33" t="str">
        <f t="shared" si="145"/>
        <v>削除</v>
      </c>
    </row>
    <row r="1328" spans="1:15" ht="37.5" hidden="1">
      <c r="A1328" s="56">
        <v>1326</v>
      </c>
      <c r="B1328" s="56" t="s">
        <v>2275</v>
      </c>
      <c r="C1328" s="56">
        <v>186</v>
      </c>
      <c r="D1328" s="33" t="s">
        <v>2634</v>
      </c>
      <c r="E1328" s="134" t="s">
        <v>2635</v>
      </c>
      <c r="F1328" s="56" t="str">
        <f>VLOOKUP($B1328, '外部インタフェース一覧(計算用)'!$C:$G, 2, FALSE)</f>
        <v>old</v>
      </c>
      <c r="G1328" s="56" t="str">
        <f>VLOOKUP($B1328, '外部インタフェース一覧(計算用)'!$C:$G, 5, FALSE)</f>
        <v>REHABILITATION_PLAN_2024_FORM_0420_2021</v>
      </c>
      <c r="H1328" s="56" t="str">
        <f t="shared" si="140"/>
        <v>REHABILITATION_PLAN_2024_FORM_0420_2021_no4_outpatient_rehabilitation_02_id_old</v>
      </c>
      <c r="I1328" s="134" t="str">
        <f t="shared" si="141"/>
        <v>削除</v>
      </c>
      <c r="J1328" s="56" t="str">
        <f t="shared" si="142"/>
        <v>名称変更</v>
      </c>
      <c r="K1328" s="56" t="str">
        <f>IF($F1328="old", INDEX('外部インタフェース一覧(計算用)'!$B$5:$C$60, MATCH(summary!$B1328, '外部インタフェース一覧(計算用)'!$C$5:$C$60, 0), 1), $B1328)</f>
        <v>リハビリテーション計画書(介護)</v>
      </c>
      <c r="L1328" s="56">
        <f t="shared" si="146"/>
        <v>186</v>
      </c>
      <c r="M1328" s="56" t="str">
        <f t="shared" si="143"/>
        <v>no4_outpatient_rehabilitation_02_id</v>
      </c>
      <c r="N1328" s="33" t="str">
        <f t="shared" si="144"/>
        <v>リハビリテーションサービス　サービス4　サービス4_リハコード02</v>
      </c>
      <c r="O1328" s="33" t="str">
        <f t="shared" si="145"/>
        <v>削除</v>
      </c>
    </row>
    <row r="1329" spans="1:15" ht="56.25" hidden="1">
      <c r="A1329" s="56">
        <v>1327</v>
      </c>
      <c r="B1329" s="56" t="s">
        <v>2275</v>
      </c>
      <c r="C1329" s="56">
        <v>187</v>
      </c>
      <c r="D1329" s="33" t="s">
        <v>2636</v>
      </c>
      <c r="E1329" s="134" t="s">
        <v>2637</v>
      </c>
      <c r="F1329" s="56" t="str">
        <f>VLOOKUP($B1329, '外部インタフェース一覧(計算用)'!$C:$G, 2, FALSE)</f>
        <v>old</v>
      </c>
      <c r="G1329" s="56" t="str">
        <f>VLOOKUP($B1329, '外部インタフェース一覧(計算用)'!$C:$G, 5, FALSE)</f>
        <v>REHABILITATION_PLAN_2024_FORM_0420_2021</v>
      </c>
      <c r="H1329" s="56" t="str">
        <f t="shared" si="140"/>
        <v>REHABILITATION_PLAN_2024_FORM_0420_2021_no4_outpatient_rehabilitation_02_service_personnel_old</v>
      </c>
      <c r="I1329" s="134" t="str">
        <f t="shared" si="141"/>
        <v>削除</v>
      </c>
      <c r="J1329" s="56" t="str">
        <f t="shared" si="142"/>
        <v>名称変更</v>
      </c>
      <c r="K1329" s="56" t="str">
        <f>IF($F1329="old", INDEX('外部インタフェース一覧(計算用)'!$B$5:$C$60, MATCH(summary!$B1329, '外部インタフェース一覧(計算用)'!$C$5:$C$60, 0), 1), $B1329)</f>
        <v>リハビリテーション計画書(介護)</v>
      </c>
      <c r="L1329" s="56">
        <f t="shared" si="146"/>
        <v>187</v>
      </c>
      <c r="M1329" s="56" t="str">
        <f t="shared" si="143"/>
        <v>no4_outpatient_rehabilitation_02_service_personnel</v>
      </c>
      <c r="N1329" s="33" t="str">
        <f t="shared" si="144"/>
        <v>リハビリテーションサービス　サービス4　サービス4_担当職種_02</v>
      </c>
      <c r="O1329" s="33" t="str">
        <f t="shared" si="145"/>
        <v>削除</v>
      </c>
    </row>
    <row r="1330" spans="1:15" ht="37.5" hidden="1">
      <c r="A1330" s="56">
        <v>1328</v>
      </c>
      <c r="B1330" s="56" t="s">
        <v>2275</v>
      </c>
      <c r="C1330" s="56">
        <v>188</v>
      </c>
      <c r="D1330" s="33" t="s">
        <v>2638</v>
      </c>
      <c r="E1330" s="134" t="s">
        <v>2639</v>
      </c>
      <c r="F1330" s="56" t="str">
        <f>VLOOKUP($B1330, '外部インタフェース一覧(計算用)'!$C:$G, 2, FALSE)</f>
        <v>old</v>
      </c>
      <c r="G1330" s="56" t="str">
        <f>VLOOKUP($B1330, '外部インタフェース一覧(計算用)'!$C:$G, 5, FALSE)</f>
        <v>REHABILITATION_PLAN_2024_FORM_0420_2021</v>
      </c>
      <c r="H1330" s="56" t="str">
        <f t="shared" si="140"/>
        <v>REHABILITATION_PLAN_2024_FORM_0420_2021_no4_outpatient_rehabilitation_03_id_old</v>
      </c>
      <c r="I1330" s="134" t="str">
        <f t="shared" si="141"/>
        <v>削除</v>
      </c>
      <c r="J1330" s="56" t="str">
        <f t="shared" si="142"/>
        <v>名称変更</v>
      </c>
      <c r="K1330" s="56" t="str">
        <f>IF($F1330="old", INDEX('外部インタフェース一覧(計算用)'!$B$5:$C$60, MATCH(summary!$B1330, '外部インタフェース一覧(計算用)'!$C$5:$C$60, 0), 1), $B1330)</f>
        <v>リハビリテーション計画書(介護)</v>
      </c>
      <c r="L1330" s="56">
        <f t="shared" si="146"/>
        <v>188</v>
      </c>
      <c r="M1330" s="56" t="str">
        <f t="shared" si="143"/>
        <v>no4_outpatient_rehabilitation_03_id</v>
      </c>
      <c r="N1330" s="33" t="str">
        <f t="shared" si="144"/>
        <v>リハビリテーションサービス　サービス4　サービス4_リハコード03</v>
      </c>
      <c r="O1330" s="33" t="str">
        <f t="shared" si="145"/>
        <v>削除</v>
      </c>
    </row>
    <row r="1331" spans="1:15" ht="37.5" hidden="1">
      <c r="A1331" s="56">
        <v>1329</v>
      </c>
      <c r="B1331" s="56" t="s">
        <v>2275</v>
      </c>
      <c r="C1331" s="56">
        <v>189</v>
      </c>
      <c r="D1331" s="33" t="s">
        <v>2640</v>
      </c>
      <c r="E1331" s="134" t="s">
        <v>2641</v>
      </c>
      <c r="F1331" s="56" t="str">
        <f>VLOOKUP($B1331, '外部インタフェース一覧(計算用)'!$C:$G, 2, FALSE)</f>
        <v>old</v>
      </c>
      <c r="G1331" s="56" t="str">
        <f>VLOOKUP($B1331, '外部インタフェース一覧(計算用)'!$C:$G, 5, FALSE)</f>
        <v>REHABILITATION_PLAN_2024_FORM_0420_2021</v>
      </c>
      <c r="H1331" s="56" t="str">
        <f t="shared" si="140"/>
        <v>REHABILITATION_PLAN_2024_FORM_0420_2021_no4_outpatient_rehabilitation_04_id_old</v>
      </c>
      <c r="I1331" s="134" t="str">
        <f t="shared" si="141"/>
        <v>削除</v>
      </c>
      <c r="J1331" s="56" t="str">
        <f t="shared" si="142"/>
        <v>名称変更</v>
      </c>
      <c r="K1331" s="56" t="str">
        <f>IF($F1331="old", INDEX('外部インタフェース一覧(計算用)'!$B$5:$C$60, MATCH(summary!$B1331, '外部インタフェース一覧(計算用)'!$C$5:$C$60, 0), 1), $B1331)</f>
        <v>リハビリテーション計画書(介護)</v>
      </c>
      <c r="L1331" s="56">
        <f t="shared" si="146"/>
        <v>189</v>
      </c>
      <c r="M1331" s="56" t="str">
        <f t="shared" si="143"/>
        <v>no4_outpatient_rehabilitation_04_id</v>
      </c>
      <c r="N1331" s="33" t="str">
        <f t="shared" si="144"/>
        <v>リハビリテーションサービス　サービス4　サービス4_リハコード04</v>
      </c>
      <c r="O1331" s="33" t="str">
        <f t="shared" si="145"/>
        <v>削除</v>
      </c>
    </row>
    <row r="1332" spans="1:15" ht="56.25" hidden="1">
      <c r="A1332" s="56">
        <v>1330</v>
      </c>
      <c r="B1332" s="56" t="s">
        <v>2275</v>
      </c>
      <c r="C1332" s="56">
        <v>190</v>
      </c>
      <c r="D1332" s="33" t="s">
        <v>2642</v>
      </c>
      <c r="E1332" s="134" t="s">
        <v>2643</v>
      </c>
      <c r="F1332" s="56" t="str">
        <f>VLOOKUP($B1332, '外部インタフェース一覧(計算用)'!$C:$G, 2, FALSE)</f>
        <v>old</v>
      </c>
      <c r="G1332" s="56" t="str">
        <f>VLOOKUP($B1332, '外部インタフェース一覧(計算用)'!$C:$G, 5, FALSE)</f>
        <v>REHABILITATION_PLAN_2024_FORM_0420_2021</v>
      </c>
      <c r="H1332" s="56" t="str">
        <f t="shared" si="140"/>
        <v>REHABILITATION_PLAN_2024_FORM_0420_2021_no4_outpatient_rehabilitation_03_service_personnel_old</v>
      </c>
      <c r="I1332" s="134" t="str">
        <f t="shared" si="141"/>
        <v>削除</v>
      </c>
      <c r="J1332" s="56" t="str">
        <f t="shared" si="142"/>
        <v>名称変更</v>
      </c>
      <c r="K1332" s="56" t="str">
        <f>IF($F1332="old", INDEX('外部インタフェース一覧(計算用)'!$B$5:$C$60, MATCH(summary!$B1332, '外部インタフェース一覧(計算用)'!$C$5:$C$60, 0), 1), $B1332)</f>
        <v>リハビリテーション計画書(介護)</v>
      </c>
      <c r="L1332" s="56">
        <f t="shared" si="146"/>
        <v>190</v>
      </c>
      <c r="M1332" s="56" t="str">
        <f t="shared" si="143"/>
        <v>no4_outpatient_rehabilitation_03_service_personnel</v>
      </c>
      <c r="N1332" s="33" t="str">
        <f t="shared" si="144"/>
        <v>リハビリテーションサービス　サービス4　サービス4_担当職種_03</v>
      </c>
      <c r="O1332" s="33" t="str">
        <f t="shared" si="145"/>
        <v>削除</v>
      </c>
    </row>
    <row r="1333" spans="1:15" ht="37.5" hidden="1">
      <c r="A1333" s="56">
        <v>1331</v>
      </c>
      <c r="B1333" s="56" t="s">
        <v>2275</v>
      </c>
      <c r="C1333" s="56">
        <v>191</v>
      </c>
      <c r="D1333" s="33" t="s">
        <v>2644</v>
      </c>
      <c r="E1333" s="134" t="s">
        <v>2645</v>
      </c>
      <c r="F1333" s="56" t="str">
        <f>VLOOKUP($B1333, '外部インタフェース一覧(計算用)'!$C:$G, 2, FALSE)</f>
        <v>old</v>
      </c>
      <c r="G1333" s="56" t="str">
        <f>VLOOKUP($B1333, '外部インタフェース一覧(計算用)'!$C:$G, 5, FALSE)</f>
        <v>REHABILITATION_PLAN_2024_FORM_0420_2021</v>
      </c>
      <c r="H1333" s="56" t="str">
        <f t="shared" si="140"/>
        <v>REHABILITATION_PLAN_2024_FORM_0420_2021_no4_outpatient_rehabilitation_05_id_old</v>
      </c>
      <c r="I1333" s="134" t="str">
        <f t="shared" si="141"/>
        <v>削除</v>
      </c>
      <c r="J1333" s="56" t="str">
        <f t="shared" si="142"/>
        <v>名称変更</v>
      </c>
      <c r="K1333" s="56" t="str">
        <f>IF($F1333="old", INDEX('外部インタフェース一覧(計算用)'!$B$5:$C$60, MATCH(summary!$B1333, '外部インタフェース一覧(計算用)'!$C$5:$C$60, 0), 1), $B1333)</f>
        <v>リハビリテーション計画書(介護)</v>
      </c>
      <c r="L1333" s="56">
        <f t="shared" si="146"/>
        <v>191</v>
      </c>
      <c r="M1333" s="56" t="str">
        <f t="shared" si="143"/>
        <v>no4_outpatient_rehabilitation_05_id</v>
      </c>
      <c r="N1333" s="33" t="str">
        <f t="shared" si="144"/>
        <v>リハビリテーションサービス　サービス4　サービス4_リハコード05</v>
      </c>
      <c r="O1333" s="33" t="str">
        <f t="shared" si="145"/>
        <v>削除</v>
      </c>
    </row>
    <row r="1334" spans="1:15" ht="37.5" hidden="1">
      <c r="A1334" s="56">
        <v>1332</v>
      </c>
      <c r="B1334" s="56" t="s">
        <v>2275</v>
      </c>
      <c r="C1334" s="56">
        <v>192</v>
      </c>
      <c r="D1334" s="33" t="s">
        <v>2646</v>
      </c>
      <c r="E1334" s="134" t="s">
        <v>2647</v>
      </c>
      <c r="F1334" s="56" t="str">
        <f>VLOOKUP($B1334, '外部インタフェース一覧(計算用)'!$C:$G, 2, FALSE)</f>
        <v>old</v>
      </c>
      <c r="G1334" s="56" t="str">
        <f>VLOOKUP($B1334, '外部インタフェース一覧(計算用)'!$C:$G, 5, FALSE)</f>
        <v>REHABILITATION_PLAN_2024_FORM_0420_2021</v>
      </c>
      <c r="H1334" s="56" t="str">
        <f t="shared" si="140"/>
        <v>REHABILITATION_PLAN_2024_FORM_0420_2021_no4_outpatient_rehabilitation_06_id_old</v>
      </c>
      <c r="I1334" s="134" t="str">
        <f t="shared" si="141"/>
        <v>削除</v>
      </c>
      <c r="J1334" s="56" t="str">
        <f t="shared" si="142"/>
        <v>名称変更</v>
      </c>
      <c r="K1334" s="56" t="str">
        <f>IF($F1334="old", INDEX('外部インタフェース一覧(計算用)'!$B$5:$C$60, MATCH(summary!$B1334, '外部インタフェース一覧(計算用)'!$C$5:$C$60, 0), 1), $B1334)</f>
        <v>リハビリテーション計画書(介護)</v>
      </c>
      <c r="L1334" s="56">
        <f t="shared" si="146"/>
        <v>192</v>
      </c>
      <c r="M1334" s="56" t="str">
        <f t="shared" si="143"/>
        <v>no4_outpatient_rehabilitation_06_id</v>
      </c>
      <c r="N1334" s="33" t="str">
        <f t="shared" si="144"/>
        <v>リハビリテーションサービス　サービス4　サービス4_リハコード06</v>
      </c>
      <c r="O1334" s="33" t="str">
        <f t="shared" si="145"/>
        <v>削除</v>
      </c>
    </row>
    <row r="1335" spans="1:15" ht="56.25" hidden="1">
      <c r="A1335" s="56">
        <v>1333</v>
      </c>
      <c r="B1335" s="56" t="s">
        <v>2275</v>
      </c>
      <c r="C1335" s="56">
        <v>193</v>
      </c>
      <c r="D1335" s="33" t="s">
        <v>2648</v>
      </c>
      <c r="E1335" s="134" t="s">
        <v>2649</v>
      </c>
      <c r="F1335" s="56" t="str">
        <f>VLOOKUP($B1335, '外部インタフェース一覧(計算用)'!$C:$G, 2, FALSE)</f>
        <v>old</v>
      </c>
      <c r="G1335" s="56" t="str">
        <f>VLOOKUP($B1335, '外部インタフェース一覧(計算用)'!$C:$G, 5, FALSE)</f>
        <v>REHABILITATION_PLAN_2024_FORM_0420_2021</v>
      </c>
      <c r="H1335" s="56" t="str">
        <f t="shared" si="140"/>
        <v>REHABILITATION_PLAN_2024_FORM_0420_2021_no4_outpatient_frequency_times_old</v>
      </c>
      <c r="I1335" s="134" t="str">
        <f t="shared" si="141"/>
        <v>削除</v>
      </c>
      <c r="J1335" s="56" t="str">
        <f t="shared" si="142"/>
        <v>名称変更</v>
      </c>
      <c r="K1335" s="56" t="str">
        <f>IF($F1335="old", INDEX('外部インタフェース一覧(計算用)'!$B$5:$C$60, MATCH(summary!$B1335, '外部インタフェース一覧(計算用)'!$C$5:$C$60, 0), 1), $B1335)</f>
        <v>リハビリテーション計画書(介護)</v>
      </c>
      <c r="L1335" s="56">
        <f t="shared" si="146"/>
        <v>193</v>
      </c>
      <c r="M1335" s="56" t="str">
        <f t="shared" si="143"/>
        <v>no4_outpatient_frequency_times</v>
      </c>
      <c r="N1335" s="33" t="str">
        <f t="shared" si="144"/>
        <v>リハビリテーションサービス　サービス4　サービス4_通所リハ頻度・回数（週）</v>
      </c>
      <c r="O1335" s="33" t="str">
        <f t="shared" si="145"/>
        <v>削除</v>
      </c>
    </row>
    <row r="1336" spans="1:15" ht="56.25" hidden="1">
      <c r="A1336" s="56">
        <v>1334</v>
      </c>
      <c r="B1336" s="56" t="s">
        <v>2275</v>
      </c>
      <c r="C1336" s="56">
        <v>194</v>
      </c>
      <c r="D1336" s="33" t="s">
        <v>2650</v>
      </c>
      <c r="E1336" s="134" t="s">
        <v>2651</v>
      </c>
      <c r="F1336" s="56" t="str">
        <f>VLOOKUP($B1336, '外部インタフェース一覧(計算用)'!$C:$G, 2, FALSE)</f>
        <v>old</v>
      </c>
      <c r="G1336" s="56" t="str">
        <f>VLOOKUP($B1336, '外部インタフェース一覧(計算用)'!$C:$G, 5, FALSE)</f>
        <v>REHABILITATION_PLAN_2024_FORM_0420_2021</v>
      </c>
      <c r="H1336" s="56" t="str">
        <f t="shared" si="140"/>
        <v>REHABILITATION_PLAN_2024_FORM_0420_2021_no4_outpatient_time_old</v>
      </c>
      <c r="I1336" s="134" t="str">
        <f t="shared" si="141"/>
        <v>削除</v>
      </c>
      <c r="J1336" s="56" t="str">
        <f t="shared" si="142"/>
        <v>名称変更</v>
      </c>
      <c r="K1336" s="56" t="str">
        <f>IF($F1336="old", INDEX('外部インタフェース一覧(計算用)'!$B$5:$C$60, MATCH(summary!$B1336, '外部インタフェース一覧(計算用)'!$C$5:$C$60, 0), 1), $B1336)</f>
        <v>リハビリテーション計画書(介護)</v>
      </c>
      <c r="L1336" s="56">
        <f t="shared" si="146"/>
        <v>194</v>
      </c>
      <c r="M1336" s="56" t="str">
        <f t="shared" si="143"/>
        <v>no4_outpatient_time</v>
      </c>
      <c r="N1336" s="33" t="str">
        <f t="shared" si="144"/>
        <v>リハビリテーションサービス　サービス4　サービス4_通所リハ・時間（分）</v>
      </c>
      <c r="O1336" s="33" t="str">
        <f t="shared" si="145"/>
        <v>削除</v>
      </c>
    </row>
    <row r="1337" spans="1:15" ht="37.5" hidden="1">
      <c r="A1337" s="56">
        <v>1335</v>
      </c>
      <c r="B1337" s="56" t="s">
        <v>2275</v>
      </c>
      <c r="C1337" s="56">
        <v>195</v>
      </c>
      <c r="D1337" s="33" t="s">
        <v>2652</v>
      </c>
      <c r="E1337" s="134" t="s">
        <v>2653</v>
      </c>
      <c r="F1337" s="56" t="str">
        <f>VLOOKUP($B1337, '外部インタフェース一覧(計算用)'!$C:$G, 2, FALSE)</f>
        <v>old</v>
      </c>
      <c r="G1337" s="56" t="str">
        <f>VLOOKUP($B1337, '外部インタフェース一覧(計算用)'!$C:$G, 5, FALSE)</f>
        <v>REHABILITATION_PLAN_2024_FORM_0420_2021</v>
      </c>
      <c r="H1337" s="56" t="str">
        <f t="shared" si="140"/>
        <v>REHABILITATION_PLAN_2024_FORM_0420_2021_no5_number_old</v>
      </c>
      <c r="I1337" s="134" t="str">
        <f t="shared" si="141"/>
        <v>削除</v>
      </c>
      <c r="J1337" s="56" t="str">
        <f t="shared" si="142"/>
        <v>名称変更</v>
      </c>
      <c r="K1337" s="56" t="str">
        <f>IF($F1337="old", INDEX('外部インタフェース一覧(計算用)'!$B$5:$C$60, MATCH(summary!$B1337, '外部インタフェース一覧(計算用)'!$C$5:$C$60, 0), 1), $B1337)</f>
        <v>リハビリテーション計画書(介護)</v>
      </c>
      <c r="L1337" s="56">
        <f t="shared" si="146"/>
        <v>195</v>
      </c>
      <c r="M1337" s="56" t="str">
        <f t="shared" si="143"/>
        <v>no5_number</v>
      </c>
      <c r="N1337" s="33" t="str">
        <f t="shared" si="144"/>
        <v>リハビリテーションサービス　サービス5　サービス5_No.</v>
      </c>
      <c r="O1337" s="33" t="str">
        <f t="shared" si="145"/>
        <v>削除</v>
      </c>
    </row>
    <row r="1338" spans="1:15" ht="37.5" hidden="1">
      <c r="A1338" s="56">
        <v>1336</v>
      </c>
      <c r="B1338" s="56" t="s">
        <v>2275</v>
      </c>
      <c r="C1338" s="56">
        <v>196</v>
      </c>
      <c r="D1338" s="33" t="s">
        <v>2654</v>
      </c>
      <c r="E1338" s="134" t="s">
        <v>2655</v>
      </c>
      <c r="F1338" s="56" t="str">
        <f>VLOOKUP($B1338, '外部インタフェース一覧(計算用)'!$C:$G, 2, FALSE)</f>
        <v>old</v>
      </c>
      <c r="G1338" s="56" t="str">
        <f>VLOOKUP($B1338, '外部インタフェース一覧(計算用)'!$C:$G, 5, FALSE)</f>
        <v>REHABILITATION_PLAN_2024_FORM_0420_2021</v>
      </c>
      <c r="H1338" s="56" t="str">
        <f t="shared" si="140"/>
        <v>REHABILITATION_PLAN_2024_FORM_0420_2021_no5_level2_code_old</v>
      </c>
      <c r="I1338" s="134" t="str">
        <f t="shared" si="141"/>
        <v>削除</v>
      </c>
      <c r="J1338" s="56" t="str">
        <f t="shared" si="142"/>
        <v>名称変更</v>
      </c>
      <c r="K1338" s="56" t="str">
        <f>IF($F1338="old", INDEX('外部インタフェース一覧(計算用)'!$B$5:$C$60, MATCH(summary!$B1338, '外部インタフェース一覧(計算用)'!$C$5:$C$60, 0), 1), $B1338)</f>
        <v>リハビリテーション計画書(介護)</v>
      </c>
      <c r="L1338" s="56">
        <f t="shared" si="146"/>
        <v>196</v>
      </c>
      <c r="M1338" s="56" t="str">
        <f t="shared" si="143"/>
        <v>no5_level2_code</v>
      </c>
      <c r="N1338" s="33" t="str">
        <f t="shared" si="144"/>
        <v>リハビリテーションサービス　サービス5　サービス5_第二水準</v>
      </c>
      <c r="O1338" s="33" t="str">
        <f t="shared" si="145"/>
        <v>削除</v>
      </c>
    </row>
    <row r="1339" spans="1:15" ht="37.5" hidden="1">
      <c r="A1339" s="56">
        <v>1337</v>
      </c>
      <c r="B1339" s="56" t="s">
        <v>2275</v>
      </c>
      <c r="C1339" s="56">
        <v>197</v>
      </c>
      <c r="D1339" s="33" t="s">
        <v>2656</v>
      </c>
      <c r="E1339" s="134" t="s">
        <v>2657</v>
      </c>
      <c r="F1339" s="56" t="str">
        <f>VLOOKUP($B1339, '外部インタフェース一覧(計算用)'!$C:$G, 2, FALSE)</f>
        <v>old</v>
      </c>
      <c r="G1339" s="56" t="str">
        <f>VLOOKUP($B1339, '外部インタフェース一覧(計算用)'!$C:$G, 5, FALSE)</f>
        <v>REHABILITATION_PLAN_2024_FORM_0420_2021</v>
      </c>
      <c r="H1339" s="56" t="str">
        <f t="shared" si="140"/>
        <v>REHABILITATION_PLAN_2024_FORM_0420_2021_no5_period_old</v>
      </c>
      <c r="I1339" s="134" t="str">
        <f t="shared" si="141"/>
        <v>削除</v>
      </c>
      <c r="J1339" s="56" t="str">
        <f t="shared" si="142"/>
        <v>名称変更</v>
      </c>
      <c r="K1339" s="56" t="str">
        <f>IF($F1339="old", INDEX('外部インタフェース一覧(計算用)'!$B$5:$C$60, MATCH(summary!$B1339, '外部インタフェース一覧(計算用)'!$C$5:$C$60, 0), 1), $B1339)</f>
        <v>リハビリテーション計画書(介護)</v>
      </c>
      <c r="L1339" s="56">
        <f t="shared" si="146"/>
        <v>197</v>
      </c>
      <c r="M1339" s="56" t="str">
        <f t="shared" si="143"/>
        <v>no5_period</v>
      </c>
      <c r="N1339" s="33" t="str">
        <f t="shared" si="144"/>
        <v>リハビリテーションサービス　サービス5　サービス5_期間（月）</v>
      </c>
      <c r="O1339" s="33" t="str">
        <f t="shared" si="145"/>
        <v>削除</v>
      </c>
    </row>
    <row r="1340" spans="1:15" ht="56.25" hidden="1">
      <c r="A1340" s="56">
        <v>1338</v>
      </c>
      <c r="B1340" s="56" t="s">
        <v>2275</v>
      </c>
      <c r="C1340" s="56">
        <v>198</v>
      </c>
      <c r="D1340" s="33" t="s">
        <v>2658</v>
      </c>
      <c r="E1340" s="134" t="s">
        <v>2659</v>
      </c>
      <c r="F1340" s="56" t="str">
        <f>VLOOKUP($B1340, '外部インタフェース一覧(計算用)'!$C:$G, 2, FALSE)</f>
        <v>old</v>
      </c>
      <c r="G1340" s="56" t="str">
        <f>VLOOKUP($B1340, '外部インタフェース一覧(計算用)'!$C:$G, 5, FALSE)</f>
        <v>REHABILITATION_PLAN_2024_FORM_0420_2021</v>
      </c>
      <c r="H1340" s="56" t="str">
        <f t="shared" si="140"/>
        <v>REHABILITATION_PLAN_2024_FORM_0420_2021_no5_outpatient_rehabilitation_01_service_personnel_old</v>
      </c>
      <c r="I1340" s="134" t="str">
        <f t="shared" si="141"/>
        <v>削除</v>
      </c>
      <c r="J1340" s="56" t="str">
        <f t="shared" si="142"/>
        <v>名称変更</v>
      </c>
      <c r="K1340" s="56" t="str">
        <f>IF($F1340="old", INDEX('外部インタフェース一覧(計算用)'!$B$5:$C$60, MATCH(summary!$B1340, '外部インタフェース一覧(計算用)'!$C$5:$C$60, 0), 1), $B1340)</f>
        <v>リハビリテーション計画書(介護)</v>
      </c>
      <c r="L1340" s="56">
        <f t="shared" si="146"/>
        <v>198</v>
      </c>
      <c r="M1340" s="56" t="str">
        <f t="shared" si="143"/>
        <v>no5_outpatient_rehabilitation_01_service_personnel</v>
      </c>
      <c r="N1340" s="33" t="str">
        <f t="shared" si="144"/>
        <v>リハビリテーションサービス　サービス5　サービス5_担当職種_01</v>
      </c>
      <c r="O1340" s="33" t="str">
        <f t="shared" si="145"/>
        <v>削除</v>
      </c>
    </row>
    <row r="1341" spans="1:15" ht="37.5" hidden="1">
      <c r="A1341" s="56">
        <v>1339</v>
      </c>
      <c r="B1341" s="56" t="s">
        <v>2275</v>
      </c>
      <c r="C1341" s="56">
        <v>199</v>
      </c>
      <c r="D1341" s="33" t="s">
        <v>2660</v>
      </c>
      <c r="E1341" s="134" t="s">
        <v>2661</v>
      </c>
      <c r="F1341" s="56" t="str">
        <f>VLOOKUP($B1341, '外部インタフェース一覧(計算用)'!$C:$G, 2, FALSE)</f>
        <v>old</v>
      </c>
      <c r="G1341" s="56" t="str">
        <f>VLOOKUP($B1341, '外部インタフェース一覧(計算用)'!$C:$G, 5, FALSE)</f>
        <v>REHABILITATION_PLAN_2024_FORM_0420_2021</v>
      </c>
      <c r="H1341" s="56" t="str">
        <f t="shared" si="140"/>
        <v>REHABILITATION_PLAN_2024_FORM_0420_2021_no5_outpatient_rehabilitation_01_id_old</v>
      </c>
      <c r="I1341" s="134" t="str">
        <f t="shared" si="141"/>
        <v>削除</v>
      </c>
      <c r="J1341" s="56" t="str">
        <f t="shared" si="142"/>
        <v>名称変更</v>
      </c>
      <c r="K1341" s="56" t="str">
        <f>IF($F1341="old", INDEX('外部インタフェース一覧(計算用)'!$B$5:$C$60, MATCH(summary!$B1341, '外部インタフェース一覧(計算用)'!$C$5:$C$60, 0), 1), $B1341)</f>
        <v>リハビリテーション計画書(介護)</v>
      </c>
      <c r="L1341" s="56">
        <f t="shared" si="146"/>
        <v>199</v>
      </c>
      <c r="M1341" s="56" t="str">
        <f t="shared" si="143"/>
        <v>no5_outpatient_rehabilitation_01_id</v>
      </c>
      <c r="N1341" s="33" t="str">
        <f t="shared" si="144"/>
        <v>リハビリテーションサービス　サービス5　サービス5_リハコード01</v>
      </c>
      <c r="O1341" s="33" t="str">
        <f t="shared" si="145"/>
        <v>削除</v>
      </c>
    </row>
    <row r="1342" spans="1:15" ht="37.5" hidden="1">
      <c r="A1342" s="56">
        <v>1340</v>
      </c>
      <c r="B1342" s="56" t="s">
        <v>2275</v>
      </c>
      <c r="C1342" s="56">
        <v>200</v>
      </c>
      <c r="D1342" s="33" t="s">
        <v>2662</v>
      </c>
      <c r="E1342" s="134" t="s">
        <v>2663</v>
      </c>
      <c r="F1342" s="56" t="str">
        <f>VLOOKUP($B1342, '外部インタフェース一覧(計算用)'!$C:$G, 2, FALSE)</f>
        <v>old</v>
      </c>
      <c r="G1342" s="56" t="str">
        <f>VLOOKUP($B1342, '外部インタフェース一覧(計算用)'!$C:$G, 5, FALSE)</f>
        <v>REHABILITATION_PLAN_2024_FORM_0420_2021</v>
      </c>
      <c r="H1342" s="56" t="str">
        <f t="shared" si="140"/>
        <v>REHABILITATION_PLAN_2024_FORM_0420_2021_no5_outpatient_rehabilitation_02_id_old</v>
      </c>
      <c r="I1342" s="134" t="str">
        <f t="shared" si="141"/>
        <v>削除</v>
      </c>
      <c r="J1342" s="56" t="str">
        <f t="shared" si="142"/>
        <v>名称変更</v>
      </c>
      <c r="K1342" s="56" t="str">
        <f>IF($F1342="old", INDEX('外部インタフェース一覧(計算用)'!$B$5:$C$60, MATCH(summary!$B1342, '外部インタフェース一覧(計算用)'!$C$5:$C$60, 0), 1), $B1342)</f>
        <v>リハビリテーション計画書(介護)</v>
      </c>
      <c r="L1342" s="56">
        <f t="shared" si="146"/>
        <v>200</v>
      </c>
      <c r="M1342" s="56" t="str">
        <f t="shared" si="143"/>
        <v>no5_outpatient_rehabilitation_02_id</v>
      </c>
      <c r="N1342" s="33" t="str">
        <f t="shared" si="144"/>
        <v>リハビリテーションサービス　サービス5　サービス5_リハコード02</v>
      </c>
      <c r="O1342" s="33" t="str">
        <f t="shared" si="145"/>
        <v>削除</v>
      </c>
    </row>
    <row r="1343" spans="1:15" ht="56.25" hidden="1">
      <c r="A1343" s="56">
        <v>1341</v>
      </c>
      <c r="B1343" s="56" t="s">
        <v>2275</v>
      </c>
      <c r="C1343" s="56">
        <v>201</v>
      </c>
      <c r="D1343" s="33" t="s">
        <v>2664</v>
      </c>
      <c r="E1343" s="134" t="s">
        <v>2665</v>
      </c>
      <c r="F1343" s="56" t="str">
        <f>VLOOKUP($B1343, '外部インタフェース一覧(計算用)'!$C:$G, 2, FALSE)</f>
        <v>old</v>
      </c>
      <c r="G1343" s="56" t="str">
        <f>VLOOKUP($B1343, '外部インタフェース一覧(計算用)'!$C:$G, 5, FALSE)</f>
        <v>REHABILITATION_PLAN_2024_FORM_0420_2021</v>
      </c>
      <c r="H1343" s="56" t="str">
        <f t="shared" si="140"/>
        <v>REHABILITATION_PLAN_2024_FORM_0420_2021_no5_outpatient_rehabilitation_02_service_personnel_old</v>
      </c>
      <c r="I1343" s="134" t="str">
        <f t="shared" si="141"/>
        <v>削除</v>
      </c>
      <c r="J1343" s="56" t="str">
        <f t="shared" si="142"/>
        <v>名称変更</v>
      </c>
      <c r="K1343" s="56" t="str">
        <f>IF($F1343="old", INDEX('外部インタフェース一覧(計算用)'!$B$5:$C$60, MATCH(summary!$B1343, '外部インタフェース一覧(計算用)'!$C$5:$C$60, 0), 1), $B1343)</f>
        <v>リハビリテーション計画書(介護)</v>
      </c>
      <c r="L1343" s="56">
        <f t="shared" si="146"/>
        <v>201</v>
      </c>
      <c r="M1343" s="56" t="str">
        <f t="shared" si="143"/>
        <v>no5_outpatient_rehabilitation_02_service_personnel</v>
      </c>
      <c r="N1343" s="33" t="str">
        <f t="shared" si="144"/>
        <v>リハビリテーションサービス　サービス5　サービス5_担当職種_02</v>
      </c>
      <c r="O1343" s="33" t="str">
        <f t="shared" si="145"/>
        <v>削除</v>
      </c>
    </row>
    <row r="1344" spans="1:15" ht="37.5" hidden="1">
      <c r="A1344" s="56">
        <v>1342</v>
      </c>
      <c r="B1344" s="56" t="s">
        <v>2275</v>
      </c>
      <c r="C1344" s="56">
        <v>202</v>
      </c>
      <c r="D1344" s="33" t="s">
        <v>2666</v>
      </c>
      <c r="E1344" s="134" t="s">
        <v>2667</v>
      </c>
      <c r="F1344" s="56" t="str">
        <f>VLOOKUP($B1344, '外部インタフェース一覧(計算用)'!$C:$G, 2, FALSE)</f>
        <v>old</v>
      </c>
      <c r="G1344" s="56" t="str">
        <f>VLOOKUP($B1344, '外部インタフェース一覧(計算用)'!$C:$G, 5, FALSE)</f>
        <v>REHABILITATION_PLAN_2024_FORM_0420_2021</v>
      </c>
      <c r="H1344" s="56" t="str">
        <f t="shared" si="140"/>
        <v>REHABILITATION_PLAN_2024_FORM_0420_2021_no5_outpatient_rehabilitation_03_id_old</v>
      </c>
      <c r="I1344" s="134" t="str">
        <f t="shared" si="141"/>
        <v>削除</v>
      </c>
      <c r="J1344" s="56" t="str">
        <f t="shared" si="142"/>
        <v>名称変更</v>
      </c>
      <c r="K1344" s="56" t="str">
        <f>IF($F1344="old", INDEX('外部インタフェース一覧(計算用)'!$B$5:$C$60, MATCH(summary!$B1344, '外部インタフェース一覧(計算用)'!$C$5:$C$60, 0), 1), $B1344)</f>
        <v>リハビリテーション計画書(介護)</v>
      </c>
      <c r="L1344" s="56">
        <f t="shared" si="146"/>
        <v>202</v>
      </c>
      <c r="M1344" s="56" t="str">
        <f t="shared" si="143"/>
        <v>no5_outpatient_rehabilitation_03_id</v>
      </c>
      <c r="N1344" s="33" t="str">
        <f t="shared" si="144"/>
        <v>リハビリテーションサービス　サービス5　サービス5_リハコード03</v>
      </c>
      <c r="O1344" s="33" t="str">
        <f t="shared" si="145"/>
        <v>削除</v>
      </c>
    </row>
    <row r="1345" spans="1:15" ht="37.5" hidden="1">
      <c r="A1345" s="56">
        <v>1343</v>
      </c>
      <c r="B1345" s="56" t="s">
        <v>2275</v>
      </c>
      <c r="C1345" s="56">
        <v>203</v>
      </c>
      <c r="D1345" s="33" t="s">
        <v>2668</v>
      </c>
      <c r="E1345" s="134" t="s">
        <v>2669</v>
      </c>
      <c r="F1345" s="56" t="str">
        <f>VLOOKUP($B1345, '外部インタフェース一覧(計算用)'!$C:$G, 2, FALSE)</f>
        <v>old</v>
      </c>
      <c r="G1345" s="56" t="str">
        <f>VLOOKUP($B1345, '外部インタフェース一覧(計算用)'!$C:$G, 5, FALSE)</f>
        <v>REHABILITATION_PLAN_2024_FORM_0420_2021</v>
      </c>
      <c r="H1345" s="56" t="str">
        <f t="shared" si="140"/>
        <v>REHABILITATION_PLAN_2024_FORM_0420_2021_no5_outpatient_rehabilitation_04_id_old</v>
      </c>
      <c r="I1345" s="134" t="str">
        <f t="shared" si="141"/>
        <v>削除</v>
      </c>
      <c r="J1345" s="56" t="str">
        <f t="shared" si="142"/>
        <v>名称変更</v>
      </c>
      <c r="K1345" s="56" t="str">
        <f>IF($F1345="old", INDEX('外部インタフェース一覧(計算用)'!$B$5:$C$60, MATCH(summary!$B1345, '外部インタフェース一覧(計算用)'!$C$5:$C$60, 0), 1), $B1345)</f>
        <v>リハビリテーション計画書(介護)</v>
      </c>
      <c r="L1345" s="56">
        <f t="shared" si="146"/>
        <v>203</v>
      </c>
      <c r="M1345" s="56" t="str">
        <f t="shared" si="143"/>
        <v>no5_outpatient_rehabilitation_04_id</v>
      </c>
      <c r="N1345" s="33" t="str">
        <f t="shared" si="144"/>
        <v>リハビリテーションサービス　サービス5　サービス5_リハコード04</v>
      </c>
      <c r="O1345" s="33" t="str">
        <f t="shared" si="145"/>
        <v>削除</v>
      </c>
    </row>
    <row r="1346" spans="1:15" ht="56.25" hidden="1">
      <c r="A1346" s="56">
        <v>1344</v>
      </c>
      <c r="B1346" s="56" t="s">
        <v>2275</v>
      </c>
      <c r="C1346" s="56">
        <v>204</v>
      </c>
      <c r="D1346" s="33" t="s">
        <v>2670</v>
      </c>
      <c r="E1346" s="134" t="s">
        <v>2671</v>
      </c>
      <c r="F1346" s="56" t="str">
        <f>VLOOKUP($B1346, '外部インタフェース一覧(計算用)'!$C:$G, 2, FALSE)</f>
        <v>old</v>
      </c>
      <c r="G1346" s="56" t="str">
        <f>VLOOKUP($B1346, '外部インタフェース一覧(計算用)'!$C:$G, 5, FALSE)</f>
        <v>REHABILITATION_PLAN_2024_FORM_0420_2021</v>
      </c>
      <c r="H1346" s="56" t="str">
        <f t="shared" si="140"/>
        <v>REHABILITATION_PLAN_2024_FORM_0420_2021_no5_outpatient_rehabilitation_03_service_personnel_old</v>
      </c>
      <c r="I1346" s="134" t="str">
        <f t="shared" si="141"/>
        <v>削除</v>
      </c>
      <c r="J1346" s="56" t="str">
        <f t="shared" si="142"/>
        <v>名称変更</v>
      </c>
      <c r="K1346" s="56" t="str">
        <f>IF($F1346="old", INDEX('外部インタフェース一覧(計算用)'!$B$5:$C$60, MATCH(summary!$B1346, '外部インタフェース一覧(計算用)'!$C$5:$C$60, 0), 1), $B1346)</f>
        <v>リハビリテーション計画書(介護)</v>
      </c>
      <c r="L1346" s="56">
        <f t="shared" si="146"/>
        <v>204</v>
      </c>
      <c r="M1346" s="56" t="str">
        <f t="shared" si="143"/>
        <v>no5_outpatient_rehabilitation_03_service_personnel</v>
      </c>
      <c r="N1346" s="33" t="str">
        <f t="shared" si="144"/>
        <v>リハビリテーションサービス　サービス5　サービス5_担当職種_03</v>
      </c>
      <c r="O1346" s="33" t="str">
        <f t="shared" si="145"/>
        <v>削除</v>
      </c>
    </row>
    <row r="1347" spans="1:15" ht="37.5" hidden="1">
      <c r="A1347" s="56">
        <v>1345</v>
      </c>
      <c r="B1347" s="56" t="s">
        <v>2275</v>
      </c>
      <c r="C1347" s="56">
        <v>205</v>
      </c>
      <c r="D1347" s="33" t="s">
        <v>2672</v>
      </c>
      <c r="E1347" s="134" t="s">
        <v>2673</v>
      </c>
      <c r="F1347" s="56" t="str">
        <f>VLOOKUP($B1347, '外部インタフェース一覧(計算用)'!$C:$G, 2, FALSE)</f>
        <v>old</v>
      </c>
      <c r="G1347" s="56" t="str">
        <f>VLOOKUP($B1347, '外部インタフェース一覧(計算用)'!$C:$G, 5, FALSE)</f>
        <v>REHABILITATION_PLAN_2024_FORM_0420_2021</v>
      </c>
      <c r="H1347" s="56" t="str">
        <f t="shared" ref="H1347:H1410" si="147">G1347&amp;"_"&amp;D1347&amp;"_"&amp;F1347</f>
        <v>REHABILITATION_PLAN_2024_FORM_0420_2021_no5_outpatient_rehabilitation_05_id_old</v>
      </c>
      <c r="I1347" s="134" t="str">
        <f t="shared" ref="I1347:I1410" si="148">IFERROR(INDEX($E:$H, MATCH(LEFT($H1347, LEN($H1347)-4)&amp;"_new", $H:$H, 0), 1), IF(F1347="old", "削除", "追加"))</f>
        <v>削除</v>
      </c>
      <c r="J1347" s="56" t="str">
        <f t="shared" ref="J1347:J1410" si="149">IF(E1347=I1347, "一致", "名称変更")</f>
        <v>名称変更</v>
      </c>
      <c r="K1347" s="56" t="str">
        <f>IF($F1347="old", INDEX('外部インタフェース一覧(計算用)'!$B$5:$C$60, MATCH(summary!$B1347, '外部インタフェース一覧(計算用)'!$C$5:$C$60, 0), 1), $B1347)</f>
        <v>リハビリテーション計画書(介護)</v>
      </c>
      <c r="L1347" s="56">
        <f t="shared" si="146"/>
        <v>205</v>
      </c>
      <c r="M1347" s="56" t="str">
        <f t="shared" ref="M1347:M1410" si="150">$D1347</f>
        <v>no5_outpatient_rehabilitation_05_id</v>
      </c>
      <c r="N1347" s="33" t="str">
        <f t="shared" ref="N1347:N1410" si="151">IF($F1347="old", $E1347, $I1347)</f>
        <v>リハビリテーションサービス　サービス5　サービス5_リハコード05</v>
      </c>
      <c r="O1347" s="33" t="str">
        <f t="shared" ref="O1347:O1410" si="152">IF($F1347="old", $I1347, $E1347)</f>
        <v>削除</v>
      </c>
    </row>
    <row r="1348" spans="1:15" ht="37.5" hidden="1">
      <c r="A1348" s="56">
        <v>1346</v>
      </c>
      <c r="B1348" s="56" t="s">
        <v>2275</v>
      </c>
      <c r="C1348" s="56">
        <v>206</v>
      </c>
      <c r="D1348" s="33" t="s">
        <v>2674</v>
      </c>
      <c r="E1348" s="134" t="s">
        <v>2675</v>
      </c>
      <c r="F1348" s="56" t="str">
        <f>VLOOKUP($B1348, '外部インタフェース一覧(計算用)'!$C:$G, 2, FALSE)</f>
        <v>old</v>
      </c>
      <c r="G1348" s="56" t="str">
        <f>VLOOKUP($B1348, '外部インタフェース一覧(計算用)'!$C:$G, 5, FALSE)</f>
        <v>REHABILITATION_PLAN_2024_FORM_0420_2021</v>
      </c>
      <c r="H1348" s="56" t="str">
        <f t="shared" si="147"/>
        <v>REHABILITATION_PLAN_2024_FORM_0420_2021_no5_outpatient_rehabilitation_06_id_old</v>
      </c>
      <c r="I1348" s="134" t="str">
        <f t="shared" si="148"/>
        <v>削除</v>
      </c>
      <c r="J1348" s="56" t="str">
        <f t="shared" si="149"/>
        <v>名称変更</v>
      </c>
      <c r="K1348" s="56" t="str">
        <f>IF($F1348="old", INDEX('外部インタフェース一覧(計算用)'!$B$5:$C$60, MATCH(summary!$B1348, '外部インタフェース一覧(計算用)'!$C$5:$C$60, 0), 1), $B1348)</f>
        <v>リハビリテーション計画書(介護)</v>
      </c>
      <c r="L1348" s="56">
        <f t="shared" ref="L1348:L1411" si="153">C1348</f>
        <v>206</v>
      </c>
      <c r="M1348" s="56" t="str">
        <f t="shared" si="150"/>
        <v>no5_outpatient_rehabilitation_06_id</v>
      </c>
      <c r="N1348" s="33" t="str">
        <f t="shared" si="151"/>
        <v>リハビリテーションサービス　サービス5　サービス5_リハコード06</v>
      </c>
      <c r="O1348" s="33" t="str">
        <f t="shared" si="152"/>
        <v>削除</v>
      </c>
    </row>
    <row r="1349" spans="1:15" ht="56.25" hidden="1">
      <c r="A1349" s="56">
        <v>1347</v>
      </c>
      <c r="B1349" s="56" t="s">
        <v>2275</v>
      </c>
      <c r="C1349" s="56">
        <v>207</v>
      </c>
      <c r="D1349" s="33" t="s">
        <v>2676</v>
      </c>
      <c r="E1349" s="134" t="s">
        <v>2677</v>
      </c>
      <c r="F1349" s="56" t="str">
        <f>VLOOKUP($B1349, '外部インタフェース一覧(計算用)'!$C:$G, 2, FALSE)</f>
        <v>old</v>
      </c>
      <c r="G1349" s="56" t="str">
        <f>VLOOKUP($B1349, '外部インタフェース一覧(計算用)'!$C:$G, 5, FALSE)</f>
        <v>REHABILITATION_PLAN_2024_FORM_0420_2021</v>
      </c>
      <c r="H1349" s="56" t="str">
        <f t="shared" si="147"/>
        <v>REHABILITATION_PLAN_2024_FORM_0420_2021_no5_outpatient_frequency_times_old</v>
      </c>
      <c r="I1349" s="134" t="str">
        <f t="shared" si="148"/>
        <v>削除</v>
      </c>
      <c r="J1349" s="56" t="str">
        <f t="shared" si="149"/>
        <v>名称変更</v>
      </c>
      <c r="K1349" s="56" t="str">
        <f>IF($F1349="old", INDEX('外部インタフェース一覧(計算用)'!$B$5:$C$60, MATCH(summary!$B1349, '外部インタフェース一覧(計算用)'!$C$5:$C$60, 0), 1), $B1349)</f>
        <v>リハビリテーション計画書(介護)</v>
      </c>
      <c r="L1349" s="56">
        <f t="shared" si="153"/>
        <v>207</v>
      </c>
      <c r="M1349" s="56" t="str">
        <f t="shared" si="150"/>
        <v>no5_outpatient_frequency_times</v>
      </c>
      <c r="N1349" s="33" t="str">
        <f t="shared" si="151"/>
        <v>リハビリテーションサービス　サービス5　サービス5_通所リハ頻度・回数（週）</v>
      </c>
      <c r="O1349" s="33" t="str">
        <f t="shared" si="152"/>
        <v>削除</v>
      </c>
    </row>
    <row r="1350" spans="1:15" ht="56.25" hidden="1">
      <c r="A1350" s="56">
        <v>1348</v>
      </c>
      <c r="B1350" s="56" t="s">
        <v>2275</v>
      </c>
      <c r="C1350" s="56">
        <v>208</v>
      </c>
      <c r="D1350" s="33" t="s">
        <v>2678</v>
      </c>
      <c r="E1350" s="134" t="s">
        <v>2679</v>
      </c>
      <c r="F1350" s="56" t="str">
        <f>VLOOKUP($B1350, '外部インタフェース一覧(計算用)'!$C:$G, 2, FALSE)</f>
        <v>old</v>
      </c>
      <c r="G1350" s="56" t="str">
        <f>VLOOKUP($B1350, '外部インタフェース一覧(計算用)'!$C:$G, 5, FALSE)</f>
        <v>REHABILITATION_PLAN_2024_FORM_0420_2021</v>
      </c>
      <c r="H1350" s="56" t="str">
        <f t="shared" si="147"/>
        <v>REHABILITATION_PLAN_2024_FORM_0420_2021_no5_outpatient_time_old</v>
      </c>
      <c r="I1350" s="134" t="str">
        <f t="shared" si="148"/>
        <v>削除</v>
      </c>
      <c r="J1350" s="56" t="str">
        <f t="shared" si="149"/>
        <v>名称変更</v>
      </c>
      <c r="K1350" s="56" t="str">
        <f>IF($F1350="old", INDEX('外部インタフェース一覧(計算用)'!$B$5:$C$60, MATCH(summary!$B1350, '外部インタフェース一覧(計算用)'!$C$5:$C$60, 0), 1), $B1350)</f>
        <v>リハビリテーション計画書(介護)</v>
      </c>
      <c r="L1350" s="56">
        <f t="shared" si="153"/>
        <v>208</v>
      </c>
      <c r="M1350" s="56" t="str">
        <f t="shared" si="150"/>
        <v>no5_outpatient_time</v>
      </c>
      <c r="N1350" s="33" t="str">
        <f t="shared" si="151"/>
        <v>リハビリテーションサービス　サービス5　サービス5_通所リハ・時間（分）</v>
      </c>
      <c r="O1350" s="33" t="str">
        <f t="shared" si="152"/>
        <v>削除</v>
      </c>
    </row>
    <row r="1351" spans="1:15" ht="37.5" hidden="1">
      <c r="A1351" s="56">
        <v>1349</v>
      </c>
      <c r="B1351" s="56" t="s">
        <v>2275</v>
      </c>
      <c r="C1351" s="56">
        <v>209</v>
      </c>
      <c r="D1351" s="33" t="s">
        <v>2680</v>
      </c>
      <c r="E1351" s="134" t="s">
        <v>2681</v>
      </c>
      <c r="F1351" s="56" t="str">
        <f>VLOOKUP($B1351, '外部インタフェース一覧(計算用)'!$C:$G, 2, FALSE)</f>
        <v>old</v>
      </c>
      <c r="G1351" s="56" t="str">
        <f>VLOOKUP($B1351, '外部インタフェース一覧(計算用)'!$C:$G, 5, FALSE)</f>
        <v>REHABILITATION_PLAN_2024_FORM_0420_2021</v>
      </c>
      <c r="H1351" s="56" t="str">
        <f t="shared" si="147"/>
        <v>REHABILITATION_PLAN_2024_FORM_0420_2021_week_total_time_old</v>
      </c>
      <c r="I1351" s="134" t="str">
        <f t="shared" si="148"/>
        <v>削除</v>
      </c>
      <c r="J1351" s="56" t="str">
        <f t="shared" si="149"/>
        <v>名称変更</v>
      </c>
      <c r="K1351" s="56" t="str">
        <f>IF($F1351="old", INDEX('外部インタフェース一覧(計算用)'!$B$5:$C$60, MATCH(summary!$B1351, '外部インタフェース一覧(計算用)'!$C$5:$C$60, 0), 1), $B1351)</f>
        <v>リハビリテーション計画書(介護)</v>
      </c>
      <c r="L1351" s="56">
        <f t="shared" si="153"/>
        <v>209</v>
      </c>
      <c r="M1351" s="56" t="str">
        <f t="shared" si="150"/>
        <v>week_total_time</v>
      </c>
      <c r="N1351" s="33" t="str">
        <f t="shared" si="151"/>
        <v>リハビリテーションサービス　週合計時間</v>
      </c>
      <c r="O1351" s="33" t="str">
        <f t="shared" si="152"/>
        <v>削除</v>
      </c>
    </row>
    <row r="1352" spans="1:15" hidden="1">
      <c r="A1352" s="56">
        <v>1350</v>
      </c>
      <c r="B1352" s="56" t="s">
        <v>2275</v>
      </c>
      <c r="C1352" s="56">
        <v>210</v>
      </c>
      <c r="D1352" s="33" t="s">
        <v>2682</v>
      </c>
      <c r="E1352" s="134" t="s">
        <v>2683</v>
      </c>
      <c r="F1352" s="56" t="str">
        <f>VLOOKUP($B1352, '外部インタフェース一覧(計算用)'!$C:$G, 2, FALSE)</f>
        <v>old</v>
      </c>
      <c r="G1352" s="56" t="str">
        <f>VLOOKUP($B1352, '外部インタフェース一覧(計算用)'!$C:$G, 5, FALSE)</f>
        <v>REHABILITATION_PLAN_2024_FORM_0420_2021</v>
      </c>
      <c r="H1352" s="56" t="str">
        <f t="shared" si="147"/>
        <v>REHABILITATION_PLAN_2024_FORM_0420_2021_care_share_flag_old</v>
      </c>
      <c r="I1352" s="134" t="str">
        <f t="shared" si="148"/>
        <v>削除</v>
      </c>
      <c r="J1352" s="56" t="str">
        <f t="shared" si="149"/>
        <v>名称変更</v>
      </c>
      <c r="K1352" s="56" t="str">
        <f>IF($F1352="old", INDEX('外部インタフェース一覧(計算用)'!$B$5:$C$60, MATCH(summary!$B1352, '外部インタフェース一覧(計算用)'!$C$5:$C$60, 0), 1), $B1352)</f>
        <v>リハビリテーション計画書(介護)</v>
      </c>
      <c r="L1352" s="56">
        <f t="shared" si="153"/>
        <v>210</v>
      </c>
      <c r="M1352" s="56" t="str">
        <f t="shared" si="150"/>
        <v>care_share_flag</v>
      </c>
      <c r="N1352" s="33" t="str">
        <f t="shared" si="151"/>
        <v>他事業所の担当者と共有すべき事項</v>
      </c>
      <c r="O1352" s="33" t="str">
        <f t="shared" si="152"/>
        <v>削除</v>
      </c>
    </row>
    <row r="1353" spans="1:15" ht="37.5" hidden="1">
      <c r="A1353" s="56">
        <v>1351</v>
      </c>
      <c r="B1353" s="56" t="s">
        <v>2275</v>
      </c>
      <c r="C1353" s="56">
        <v>211</v>
      </c>
      <c r="D1353" s="33" t="s">
        <v>2684</v>
      </c>
      <c r="E1353" s="134" t="s">
        <v>2685</v>
      </c>
      <c r="F1353" s="56" t="str">
        <f>VLOOKUP($B1353, '外部インタフェース一覧(計算用)'!$C:$G, 2, FALSE)</f>
        <v>old</v>
      </c>
      <c r="G1353" s="56" t="str">
        <f>VLOOKUP($B1353, '外部インタフェース一覧(計算用)'!$C:$G, 5, FALSE)</f>
        <v>REHABILITATION_PLAN_2024_FORM_0420_2021</v>
      </c>
      <c r="H1353" s="56" t="str">
        <f t="shared" si="147"/>
        <v>REHABILITATION_PLAN_2024_FORM_0420_2021_care_share_contents_old</v>
      </c>
      <c r="I1353" s="134" t="str">
        <f t="shared" si="148"/>
        <v>削除</v>
      </c>
      <c r="J1353" s="56" t="str">
        <f t="shared" si="149"/>
        <v>名称変更</v>
      </c>
      <c r="K1353" s="56" t="str">
        <f>IF($F1353="old", INDEX('外部インタフェース一覧(計算用)'!$B$5:$C$60, MATCH(summary!$B1353, '外部インタフェース一覧(計算用)'!$C$5:$C$60, 0), 1), $B1353)</f>
        <v>リハビリテーション計画書(介護)</v>
      </c>
      <c r="L1353" s="56">
        <f t="shared" si="153"/>
        <v>211</v>
      </c>
      <c r="M1353" s="56" t="str">
        <f t="shared" si="150"/>
        <v>care_share_contents</v>
      </c>
      <c r="N1353" s="33" t="str">
        <f t="shared" si="151"/>
        <v>他事業所の担当者と共有すべき事項_内容</v>
      </c>
      <c r="O1353" s="33" t="str">
        <f t="shared" si="152"/>
        <v>削除</v>
      </c>
    </row>
    <row r="1354" spans="1:15" hidden="1">
      <c r="A1354" s="56">
        <v>1352</v>
      </c>
      <c r="B1354" s="56" t="s">
        <v>2275</v>
      </c>
      <c r="C1354" s="56">
        <v>212</v>
      </c>
      <c r="D1354" s="33" t="s">
        <v>2686</v>
      </c>
      <c r="E1354" s="134" t="s">
        <v>2687</v>
      </c>
      <c r="F1354" s="56" t="str">
        <f>VLOOKUP($B1354, '外部インタフェース一覧(計算用)'!$C:$G, 2, FALSE)</f>
        <v>old</v>
      </c>
      <c r="G1354" s="56" t="str">
        <f>VLOOKUP($B1354, '外部インタフェース一覧(計算用)'!$C:$G, 5, FALSE)</f>
        <v>REHABILITATION_PLAN_2024_FORM_0420_2021</v>
      </c>
      <c r="H1354" s="56" t="str">
        <f t="shared" si="147"/>
        <v>REHABILITATION_PLAN_2024_FORM_0420_2021_nursing_share_flag_old</v>
      </c>
      <c r="I1354" s="134" t="str">
        <f t="shared" si="148"/>
        <v>削除</v>
      </c>
      <c r="J1354" s="56" t="str">
        <f t="shared" si="149"/>
        <v>名称変更</v>
      </c>
      <c r="K1354" s="56" t="str">
        <f>IF($F1354="old", INDEX('外部インタフェース一覧(計算用)'!$B$5:$C$60, MATCH(summary!$B1354, '外部インタフェース一覧(計算用)'!$C$5:$C$60, 0), 1), $B1354)</f>
        <v>リハビリテーション計画書(介護)</v>
      </c>
      <c r="L1354" s="56">
        <f t="shared" si="153"/>
        <v>212</v>
      </c>
      <c r="M1354" s="56" t="str">
        <f t="shared" si="150"/>
        <v>nursing_share_flag</v>
      </c>
      <c r="N1354" s="33" t="str">
        <f t="shared" si="151"/>
        <v>介護支援専門員と共有すべき事項</v>
      </c>
      <c r="O1354" s="33" t="str">
        <f t="shared" si="152"/>
        <v>削除</v>
      </c>
    </row>
    <row r="1355" spans="1:15" ht="37.5" hidden="1">
      <c r="A1355" s="56">
        <v>1353</v>
      </c>
      <c r="B1355" s="56" t="s">
        <v>2275</v>
      </c>
      <c r="C1355" s="56">
        <v>213</v>
      </c>
      <c r="D1355" s="33" t="s">
        <v>2688</v>
      </c>
      <c r="E1355" s="134" t="s">
        <v>2689</v>
      </c>
      <c r="F1355" s="56" t="str">
        <f>VLOOKUP($B1355, '外部インタフェース一覧(計算用)'!$C:$G, 2, FALSE)</f>
        <v>old</v>
      </c>
      <c r="G1355" s="56" t="str">
        <f>VLOOKUP($B1355, '外部インタフェース一覧(計算用)'!$C:$G, 5, FALSE)</f>
        <v>REHABILITATION_PLAN_2024_FORM_0420_2021</v>
      </c>
      <c r="H1355" s="56" t="str">
        <f t="shared" si="147"/>
        <v>REHABILITATION_PLAN_2024_FORM_0420_2021_nursing_share_contents_old</v>
      </c>
      <c r="I1355" s="134" t="str">
        <f t="shared" si="148"/>
        <v>削除</v>
      </c>
      <c r="J1355" s="56" t="str">
        <f t="shared" si="149"/>
        <v>名称変更</v>
      </c>
      <c r="K1355" s="56" t="str">
        <f>IF($F1355="old", INDEX('外部インタフェース一覧(計算用)'!$B$5:$C$60, MATCH(summary!$B1355, '外部インタフェース一覧(計算用)'!$C$5:$C$60, 0), 1), $B1355)</f>
        <v>リハビリテーション計画書(介護)</v>
      </c>
      <c r="L1355" s="56">
        <f t="shared" si="153"/>
        <v>213</v>
      </c>
      <c r="M1355" s="56" t="str">
        <f t="shared" si="150"/>
        <v>nursing_share_contents</v>
      </c>
      <c r="N1355" s="33" t="str">
        <f t="shared" si="151"/>
        <v>介護支援専門員と共有すべき事項_内容</v>
      </c>
      <c r="O1355" s="33" t="str">
        <f t="shared" si="152"/>
        <v>削除</v>
      </c>
    </row>
    <row r="1356" spans="1:15" hidden="1">
      <c r="A1356" s="56">
        <v>1354</v>
      </c>
      <c r="B1356" s="56" t="s">
        <v>2275</v>
      </c>
      <c r="C1356" s="56">
        <v>214</v>
      </c>
      <c r="D1356" s="33" t="s">
        <v>2690</v>
      </c>
      <c r="E1356" s="134" t="s">
        <v>2691</v>
      </c>
      <c r="F1356" s="56" t="str">
        <f>VLOOKUP($B1356, '外部インタフェース一覧(計算用)'!$C:$G, 2, FALSE)</f>
        <v>old</v>
      </c>
      <c r="G1356" s="56" t="str">
        <f>VLOOKUP($B1356, '外部インタフェース一覧(計算用)'!$C:$G, 5, FALSE)</f>
        <v>REHABILITATION_PLAN_2024_FORM_0420_2021</v>
      </c>
      <c r="H1356" s="56" t="str">
        <f t="shared" si="147"/>
        <v>REHABILITATION_PLAN_2024_FORM_0420_2021_other_share_flag_old</v>
      </c>
      <c r="I1356" s="134" t="str">
        <f t="shared" si="148"/>
        <v>削除</v>
      </c>
      <c r="J1356" s="56" t="str">
        <f t="shared" si="149"/>
        <v>名称変更</v>
      </c>
      <c r="K1356" s="56" t="str">
        <f>IF($F1356="old", INDEX('外部インタフェース一覧(計算用)'!$B$5:$C$60, MATCH(summary!$B1356, '外部インタフェース一覧(計算用)'!$C$5:$C$60, 0), 1), $B1356)</f>
        <v>リハビリテーション計画書(介護)</v>
      </c>
      <c r="L1356" s="56">
        <f t="shared" si="153"/>
        <v>214</v>
      </c>
      <c r="M1356" s="56" t="str">
        <f t="shared" si="150"/>
        <v>other_share_flag</v>
      </c>
      <c r="N1356" s="33" t="str">
        <f t="shared" si="151"/>
        <v>その他、共有すべき事項</v>
      </c>
      <c r="O1356" s="33" t="str">
        <f t="shared" si="152"/>
        <v>削除</v>
      </c>
    </row>
    <row r="1357" spans="1:15" hidden="1">
      <c r="A1357" s="56">
        <v>1355</v>
      </c>
      <c r="B1357" s="56" t="s">
        <v>2275</v>
      </c>
      <c r="C1357" s="56">
        <v>215</v>
      </c>
      <c r="D1357" s="33" t="s">
        <v>2692</v>
      </c>
      <c r="E1357" s="134" t="s">
        <v>2693</v>
      </c>
      <c r="F1357" s="56" t="str">
        <f>VLOOKUP($B1357, '外部インタフェース一覧(計算用)'!$C:$G, 2, FALSE)</f>
        <v>old</v>
      </c>
      <c r="G1357" s="56" t="str">
        <f>VLOOKUP($B1357, '外部インタフェース一覧(計算用)'!$C:$G, 5, FALSE)</f>
        <v>REHABILITATION_PLAN_2024_FORM_0420_2021</v>
      </c>
      <c r="H1357" s="56" t="str">
        <f t="shared" si="147"/>
        <v>REHABILITATION_PLAN_2024_FORM_0420_2021_other_share_name_old</v>
      </c>
      <c r="I1357" s="134" t="str">
        <f t="shared" si="148"/>
        <v>削除</v>
      </c>
      <c r="J1357" s="56" t="str">
        <f t="shared" si="149"/>
        <v>名称変更</v>
      </c>
      <c r="K1357" s="56" t="str">
        <f>IF($F1357="old", INDEX('外部インタフェース一覧(計算用)'!$B$5:$C$60, MATCH(summary!$B1357, '外部インタフェース一覧(計算用)'!$C$5:$C$60, 0), 1), $B1357)</f>
        <v>リハビリテーション計画書(介護)</v>
      </c>
      <c r="L1357" s="56">
        <f t="shared" si="153"/>
        <v>215</v>
      </c>
      <c r="M1357" s="56" t="str">
        <f t="shared" si="150"/>
        <v>other_share_name</v>
      </c>
      <c r="N1357" s="33" t="str">
        <f t="shared" si="151"/>
        <v>その他共有すべき事項・名称</v>
      </c>
      <c r="O1357" s="33" t="str">
        <f t="shared" si="152"/>
        <v>削除</v>
      </c>
    </row>
    <row r="1358" spans="1:15" hidden="1">
      <c r="A1358" s="56">
        <v>1356</v>
      </c>
      <c r="B1358" s="56" t="s">
        <v>2275</v>
      </c>
      <c r="C1358" s="56">
        <v>216</v>
      </c>
      <c r="D1358" s="33" t="s">
        <v>2694</v>
      </c>
      <c r="E1358" s="134" t="s">
        <v>2695</v>
      </c>
      <c r="F1358" s="56" t="str">
        <f>VLOOKUP($B1358, '外部インタフェース一覧(計算用)'!$C:$G, 2, FALSE)</f>
        <v>old</v>
      </c>
      <c r="G1358" s="56" t="str">
        <f>VLOOKUP($B1358, '外部インタフェース一覧(計算用)'!$C:$G, 5, FALSE)</f>
        <v>REHABILITATION_PLAN_2024_FORM_0420_2021</v>
      </c>
      <c r="H1358" s="56" t="str">
        <f t="shared" si="147"/>
        <v>REHABILITATION_PLAN_2024_FORM_0420_2021_other_share_contents_old</v>
      </c>
      <c r="I1358" s="134" t="str">
        <f t="shared" si="148"/>
        <v>削除</v>
      </c>
      <c r="J1358" s="56" t="str">
        <f t="shared" si="149"/>
        <v>名称変更</v>
      </c>
      <c r="K1358" s="56" t="str">
        <f>IF($F1358="old", INDEX('外部インタフェース一覧(計算用)'!$B$5:$C$60, MATCH(summary!$B1358, '外部インタフェース一覧(計算用)'!$C$5:$C$60, 0), 1), $B1358)</f>
        <v>リハビリテーション計画書(介護)</v>
      </c>
      <c r="L1358" s="56">
        <f t="shared" si="153"/>
        <v>216</v>
      </c>
      <c r="M1358" s="56" t="str">
        <f t="shared" si="150"/>
        <v>other_share_contents</v>
      </c>
      <c r="N1358" s="33" t="str">
        <f t="shared" si="151"/>
        <v>その他、共有すべき事項_内容</v>
      </c>
      <c r="O1358" s="33" t="str">
        <f t="shared" si="152"/>
        <v>削除</v>
      </c>
    </row>
    <row r="1359" spans="1:15" ht="37.5" hidden="1">
      <c r="A1359" s="56">
        <v>1357</v>
      </c>
      <c r="B1359" s="56" t="s">
        <v>2275</v>
      </c>
      <c r="C1359" s="56">
        <v>217</v>
      </c>
      <c r="D1359" s="33" t="s">
        <v>2696</v>
      </c>
      <c r="E1359" s="134" t="s">
        <v>2697</v>
      </c>
      <c r="F1359" s="56" t="str">
        <f>VLOOKUP($B1359, '外部インタフェース一覧(計算用)'!$C:$G, 2, FALSE)</f>
        <v>old</v>
      </c>
      <c r="G1359" s="56" t="str">
        <f>VLOOKUP($B1359, '外部インタフェース一覧(計算用)'!$C:$G, 5, FALSE)</f>
        <v>REHABILITATION_PLAN_2024_FORM_0420_2021</v>
      </c>
      <c r="H1359" s="56" t="str">
        <f t="shared" si="147"/>
        <v>REHABILITATION_PLAN_2024_FORM_0420_2021_information_providing_01_old</v>
      </c>
      <c r="I1359" s="134" t="str">
        <f t="shared" si="148"/>
        <v>削除</v>
      </c>
      <c r="J1359" s="56" t="str">
        <f t="shared" si="149"/>
        <v>名称変更</v>
      </c>
      <c r="K1359" s="56" t="str">
        <f>IF($F1359="old", INDEX('外部インタフェース一覧(計算用)'!$B$5:$C$60, MATCH(summary!$B1359, '外部インタフェース一覧(計算用)'!$C$5:$C$60, 0), 1), $B1359)</f>
        <v>リハビリテーション計画書(介護)</v>
      </c>
      <c r="L1359" s="56">
        <f t="shared" si="153"/>
        <v>217</v>
      </c>
      <c r="M1359" s="56" t="str">
        <f t="shared" si="150"/>
        <v>information_providing_01</v>
      </c>
      <c r="N1359" s="33" t="str">
        <f t="shared" si="151"/>
        <v>情報提供先01_介護支援専門員</v>
      </c>
      <c r="O1359" s="33" t="str">
        <f t="shared" si="152"/>
        <v>削除</v>
      </c>
    </row>
    <row r="1360" spans="1:15" ht="37.5" hidden="1">
      <c r="A1360" s="56">
        <v>1358</v>
      </c>
      <c r="B1360" s="56" t="s">
        <v>2275</v>
      </c>
      <c r="C1360" s="56">
        <v>218</v>
      </c>
      <c r="D1360" s="33" t="s">
        <v>2698</v>
      </c>
      <c r="E1360" s="134" t="s">
        <v>2699</v>
      </c>
      <c r="F1360" s="56" t="str">
        <f>VLOOKUP($B1360, '外部インタフェース一覧(計算用)'!$C:$G, 2, FALSE)</f>
        <v>old</v>
      </c>
      <c r="G1360" s="56" t="str">
        <f>VLOOKUP($B1360, '外部インタフェース一覧(計算用)'!$C:$G, 5, FALSE)</f>
        <v>REHABILITATION_PLAN_2024_FORM_0420_2021</v>
      </c>
      <c r="H1360" s="56" t="str">
        <f t="shared" si="147"/>
        <v>REHABILITATION_PLAN_2024_FORM_0420_2021_information_providing_02_old</v>
      </c>
      <c r="I1360" s="134" t="str">
        <f t="shared" si="148"/>
        <v>削除</v>
      </c>
      <c r="J1360" s="56" t="str">
        <f t="shared" si="149"/>
        <v>名称変更</v>
      </c>
      <c r="K1360" s="56" t="str">
        <f>IF($F1360="old", INDEX('外部インタフェース一覧(計算用)'!$B$5:$C$60, MATCH(summary!$B1360, '外部インタフェース一覧(計算用)'!$C$5:$C$60, 0), 1), $B1360)</f>
        <v>リハビリテーション計画書(介護)</v>
      </c>
      <c r="L1360" s="56">
        <f t="shared" si="153"/>
        <v>218</v>
      </c>
      <c r="M1360" s="56" t="str">
        <f t="shared" si="150"/>
        <v>information_providing_02</v>
      </c>
      <c r="N1360" s="33" t="str">
        <f t="shared" si="151"/>
        <v>情報提供先02_医師</v>
      </c>
      <c r="O1360" s="33" t="str">
        <f t="shared" si="152"/>
        <v>削除</v>
      </c>
    </row>
    <row r="1361" spans="1:15" ht="37.5" hidden="1">
      <c r="A1361" s="56">
        <v>1359</v>
      </c>
      <c r="B1361" s="56" t="s">
        <v>2275</v>
      </c>
      <c r="C1361" s="56">
        <v>219</v>
      </c>
      <c r="D1361" s="33" t="s">
        <v>2700</v>
      </c>
      <c r="E1361" s="134" t="s">
        <v>2701</v>
      </c>
      <c r="F1361" s="56" t="str">
        <f>VLOOKUP($B1361, '外部インタフェース一覧(計算用)'!$C:$G, 2, FALSE)</f>
        <v>old</v>
      </c>
      <c r="G1361" s="56" t="str">
        <f>VLOOKUP($B1361, '外部インタフェース一覧(計算用)'!$C:$G, 5, FALSE)</f>
        <v>REHABILITATION_PLAN_2024_FORM_0420_2021</v>
      </c>
      <c r="H1361" s="56" t="str">
        <f t="shared" si="147"/>
        <v>REHABILITATION_PLAN_2024_FORM_0420_2021_information_providing_03_old</v>
      </c>
      <c r="I1361" s="134" t="str">
        <f t="shared" si="148"/>
        <v>削除</v>
      </c>
      <c r="J1361" s="56" t="str">
        <f t="shared" si="149"/>
        <v>名称変更</v>
      </c>
      <c r="K1361" s="56" t="str">
        <f>IF($F1361="old", INDEX('外部インタフェース一覧(計算用)'!$B$5:$C$60, MATCH(summary!$B1361, '外部インタフェース一覧(計算用)'!$C$5:$C$60, 0), 1), $B1361)</f>
        <v>リハビリテーション計画書(介護)</v>
      </c>
      <c r="L1361" s="56">
        <f t="shared" si="153"/>
        <v>219</v>
      </c>
      <c r="M1361" s="56" t="str">
        <f t="shared" si="150"/>
        <v>information_providing_03</v>
      </c>
      <c r="N1361" s="33" t="str">
        <f t="shared" si="151"/>
        <v>情報提供先03_（地域密着型)通所介護</v>
      </c>
      <c r="O1361" s="33" t="str">
        <f t="shared" si="152"/>
        <v>削除</v>
      </c>
    </row>
    <row r="1362" spans="1:15" ht="37.5" hidden="1">
      <c r="A1362" s="56">
        <v>1360</v>
      </c>
      <c r="B1362" s="56" t="s">
        <v>2275</v>
      </c>
      <c r="C1362" s="56">
        <v>220</v>
      </c>
      <c r="D1362" s="33" t="s">
        <v>2702</v>
      </c>
      <c r="E1362" s="134" t="s">
        <v>2703</v>
      </c>
      <c r="F1362" s="56" t="str">
        <f>VLOOKUP($B1362, '外部インタフェース一覧(計算用)'!$C:$G, 2, FALSE)</f>
        <v>old</v>
      </c>
      <c r="G1362" s="56" t="str">
        <f>VLOOKUP($B1362, '外部インタフェース一覧(計算用)'!$C:$G, 5, FALSE)</f>
        <v>REHABILITATION_PLAN_2024_FORM_0420_2021</v>
      </c>
      <c r="H1362" s="56" t="str">
        <f t="shared" si="147"/>
        <v>REHABILITATION_PLAN_2024_FORM_0420_2021_information_providing_04_old</v>
      </c>
      <c r="I1362" s="134" t="str">
        <f t="shared" si="148"/>
        <v>削除</v>
      </c>
      <c r="J1362" s="56" t="str">
        <f t="shared" si="149"/>
        <v>名称変更</v>
      </c>
      <c r="K1362" s="56" t="str">
        <f>IF($F1362="old", INDEX('外部インタフェース一覧(計算用)'!$B$5:$C$60, MATCH(summary!$B1362, '外部インタフェース一覧(計算用)'!$C$5:$C$60, 0), 1), $B1362)</f>
        <v>リハビリテーション計画書(介護)</v>
      </c>
      <c r="L1362" s="56">
        <f t="shared" si="153"/>
        <v>220</v>
      </c>
      <c r="M1362" s="56" t="str">
        <f t="shared" si="150"/>
        <v>information_providing_04</v>
      </c>
      <c r="N1362" s="33" t="str">
        <f t="shared" si="151"/>
        <v>情報提供先04_その他</v>
      </c>
      <c r="O1362" s="33" t="str">
        <f t="shared" si="152"/>
        <v>削除</v>
      </c>
    </row>
    <row r="1363" spans="1:15" ht="37.5" hidden="1">
      <c r="A1363" s="56">
        <v>1361</v>
      </c>
      <c r="B1363" s="56" t="s">
        <v>2275</v>
      </c>
      <c r="C1363" s="56">
        <v>221</v>
      </c>
      <c r="D1363" s="33" t="s">
        <v>2704</v>
      </c>
      <c r="E1363" s="134" t="s">
        <v>2705</v>
      </c>
      <c r="F1363" s="56" t="str">
        <f>VLOOKUP($B1363, '外部インタフェース一覧(計算用)'!$C:$G, 2, FALSE)</f>
        <v>old</v>
      </c>
      <c r="G1363" s="56" t="str">
        <f>VLOOKUP($B1363, '外部インタフェース一覧(計算用)'!$C:$G, 5, FALSE)</f>
        <v>REHABILITATION_PLAN_2024_FORM_0420_2021</v>
      </c>
      <c r="H1363" s="56" t="str">
        <f t="shared" si="147"/>
        <v>REHABILITATION_PLAN_2024_FORM_0420_2021_information_providing_04_name_old</v>
      </c>
      <c r="I1363" s="134" t="str">
        <f t="shared" si="148"/>
        <v>削除</v>
      </c>
      <c r="J1363" s="56" t="str">
        <f t="shared" si="149"/>
        <v>名称変更</v>
      </c>
      <c r="K1363" s="56" t="str">
        <f>IF($F1363="old", INDEX('外部インタフェース一覧(計算用)'!$B$5:$C$60, MATCH(summary!$B1363, '外部インタフェース一覧(計算用)'!$C$5:$C$60, 0), 1), $B1363)</f>
        <v>リハビリテーション計画書(介護)</v>
      </c>
      <c r="L1363" s="56">
        <f t="shared" si="153"/>
        <v>221</v>
      </c>
      <c r="M1363" s="56" t="str">
        <f t="shared" si="150"/>
        <v>information_providing_04_name</v>
      </c>
      <c r="N1363" s="33" t="str">
        <f t="shared" si="151"/>
        <v>情報提供先04名称_その他</v>
      </c>
      <c r="O1363" s="33" t="str">
        <f t="shared" si="152"/>
        <v>削除</v>
      </c>
    </row>
    <row r="1364" spans="1:15" hidden="1">
      <c r="A1364" s="56">
        <v>1362</v>
      </c>
      <c r="B1364" s="56" t="s">
        <v>2275</v>
      </c>
      <c r="C1364" s="56">
        <v>222</v>
      </c>
      <c r="D1364" s="33" t="s">
        <v>265</v>
      </c>
      <c r="E1364" s="134" t="s">
        <v>266</v>
      </c>
      <c r="F1364" s="56" t="str">
        <f>VLOOKUP($B1364, '外部インタフェース一覧(計算用)'!$C:$G, 2, FALSE)</f>
        <v>old</v>
      </c>
      <c r="G1364" s="56" t="str">
        <f>VLOOKUP($B1364, '外部インタフェース一覧(計算用)'!$C:$G, 5, FALSE)</f>
        <v>REHABILITATION_PLAN_2024_FORM_0420_2021</v>
      </c>
      <c r="H1364" s="56" t="str">
        <f t="shared" si="147"/>
        <v>REHABILITATION_PLAN_2024_FORM_0420_2021_version_old</v>
      </c>
      <c r="I1364" s="134" t="str">
        <f t="shared" si="148"/>
        <v>削除</v>
      </c>
      <c r="J1364" s="56" t="str">
        <f t="shared" si="149"/>
        <v>名称変更</v>
      </c>
      <c r="K1364" s="56" t="str">
        <f>IF($F1364="old", INDEX('外部インタフェース一覧(計算用)'!$B$5:$C$60, MATCH(summary!$B1364, '外部インタフェース一覧(計算用)'!$C$5:$C$60, 0), 1), $B1364)</f>
        <v>リハビリテーション計画書(介護)</v>
      </c>
      <c r="L1364" s="56">
        <f t="shared" si="153"/>
        <v>222</v>
      </c>
      <c r="M1364" s="56" t="str">
        <f t="shared" si="150"/>
        <v>version</v>
      </c>
      <c r="N1364" s="33" t="str">
        <f t="shared" si="151"/>
        <v>バージョン番号</v>
      </c>
      <c r="O1364" s="33" t="str">
        <f t="shared" si="152"/>
        <v>削除</v>
      </c>
    </row>
    <row r="1365" spans="1:15" hidden="1">
      <c r="A1365" s="56">
        <v>1363</v>
      </c>
      <c r="B1365" s="56" t="s">
        <v>2706</v>
      </c>
      <c r="C1365" s="56">
        <v>1</v>
      </c>
      <c r="D1365" s="33" t="s">
        <v>223</v>
      </c>
      <c r="E1365" s="134" t="s">
        <v>224</v>
      </c>
      <c r="F1365" s="56" t="str">
        <f>VLOOKUP($B1365, '外部インタフェース一覧(計算用)'!$C:$G, 2, FALSE)</f>
        <v>old</v>
      </c>
      <c r="G1365" s="56" t="str">
        <f>VLOOKUP($B1365, '外部インタフェース一覧(計算用)'!$C:$G, 5, FALSE)</f>
        <v>REHABILITATION_PLAN_2024_FORM_0430_2021</v>
      </c>
      <c r="H1365" s="56" t="str">
        <f t="shared" si="147"/>
        <v>REHABILITATION_PLAN_2024_FORM_0430_2021_care_facility_id_old</v>
      </c>
      <c r="I1365" s="134" t="str">
        <f t="shared" si="148"/>
        <v>削除</v>
      </c>
      <c r="J1365" s="56" t="str">
        <f t="shared" si="149"/>
        <v>名称変更</v>
      </c>
      <c r="K1365" s="56" t="str">
        <f>IF($F1365="old", INDEX('外部インタフェース一覧(計算用)'!$B$5:$C$60, MATCH(summary!$B1365, '外部インタフェース一覧(計算用)'!$C$5:$C$60, 0), 1), $B1365)</f>
        <v>リハビリテーション会議録(様式3情報)</v>
      </c>
      <c r="L1365" s="56">
        <f t="shared" si="153"/>
        <v>1</v>
      </c>
      <c r="M1365" s="56" t="str">
        <f t="shared" si="150"/>
        <v>care_facility_id</v>
      </c>
      <c r="N1365" s="33" t="str">
        <f t="shared" si="151"/>
        <v>事業所番号</v>
      </c>
      <c r="O1365" s="33" t="str">
        <f t="shared" si="152"/>
        <v>削除</v>
      </c>
    </row>
    <row r="1366" spans="1:15" hidden="1">
      <c r="A1366" s="56">
        <v>1364</v>
      </c>
      <c r="B1366" s="56" t="s">
        <v>2706</v>
      </c>
      <c r="C1366" s="56">
        <v>2</v>
      </c>
      <c r="D1366" s="33" t="s">
        <v>225</v>
      </c>
      <c r="E1366" s="134" t="s">
        <v>226</v>
      </c>
      <c r="F1366" s="56" t="str">
        <f>VLOOKUP($B1366, '外部インタフェース一覧(計算用)'!$C:$G, 2, FALSE)</f>
        <v>old</v>
      </c>
      <c r="G1366" s="56" t="str">
        <f>VLOOKUP($B1366, '外部インタフェース一覧(計算用)'!$C:$G, 5, FALSE)</f>
        <v>REHABILITATION_PLAN_2024_FORM_0430_2021</v>
      </c>
      <c r="H1366" s="56" t="str">
        <f t="shared" si="147"/>
        <v>REHABILITATION_PLAN_2024_FORM_0430_2021_service_code_old</v>
      </c>
      <c r="I1366" s="134" t="str">
        <f t="shared" si="148"/>
        <v>削除</v>
      </c>
      <c r="J1366" s="56" t="str">
        <f t="shared" si="149"/>
        <v>名称変更</v>
      </c>
      <c r="K1366" s="56" t="str">
        <f>IF($F1366="old", INDEX('外部インタフェース一覧(計算用)'!$B$5:$C$60, MATCH(summary!$B1366, '外部インタフェース一覧(計算用)'!$C$5:$C$60, 0), 1), $B1366)</f>
        <v>リハビリテーション会議録(様式3情報)</v>
      </c>
      <c r="L1366" s="56">
        <f t="shared" si="153"/>
        <v>2</v>
      </c>
      <c r="M1366" s="56" t="str">
        <f t="shared" si="150"/>
        <v>service_code</v>
      </c>
      <c r="N1366" s="33" t="str">
        <f t="shared" si="151"/>
        <v>サービス種類コード</v>
      </c>
      <c r="O1366" s="33" t="str">
        <f t="shared" si="152"/>
        <v>削除</v>
      </c>
    </row>
    <row r="1367" spans="1:15" hidden="1">
      <c r="A1367" s="56">
        <v>1365</v>
      </c>
      <c r="B1367" s="56" t="s">
        <v>2706</v>
      </c>
      <c r="C1367" s="56">
        <v>3</v>
      </c>
      <c r="D1367" s="33" t="s">
        <v>229</v>
      </c>
      <c r="E1367" s="134" t="s">
        <v>230</v>
      </c>
      <c r="F1367" s="56" t="str">
        <f>VLOOKUP($B1367, '外部インタフェース一覧(計算用)'!$C:$G, 2, FALSE)</f>
        <v>old</v>
      </c>
      <c r="G1367" s="56" t="str">
        <f>VLOOKUP($B1367, '外部インタフェース一覧(計算用)'!$C:$G, 5, FALSE)</f>
        <v>REHABILITATION_PLAN_2024_FORM_0430_2021</v>
      </c>
      <c r="H1367" s="56" t="str">
        <f t="shared" si="147"/>
        <v>REHABILITATION_PLAN_2024_FORM_0430_2021_insurer_no_old</v>
      </c>
      <c r="I1367" s="134" t="str">
        <f t="shared" si="148"/>
        <v>削除</v>
      </c>
      <c r="J1367" s="56" t="str">
        <f t="shared" si="149"/>
        <v>名称変更</v>
      </c>
      <c r="K1367" s="56" t="str">
        <f>IF($F1367="old", INDEX('外部インタフェース一覧(計算用)'!$B$5:$C$60, MATCH(summary!$B1367, '外部インタフェース一覧(計算用)'!$C$5:$C$60, 0), 1), $B1367)</f>
        <v>リハビリテーション会議録(様式3情報)</v>
      </c>
      <c r="L1367" s="56">
        <f t="shared" si="153"/>
        <v>3</v>
      </c>
      <c r="M1367" s="56" t="str">
        <f t="shared" si="150"/>
        <v>insurer_no</v>
      </c>
      <c r="N1367" s="33" t="str">
        <f t="shared" si="151"/>
        <v>保険者番号</v>
      </c>
      <c r="O1367" s="33" t="str">
        <f t="shared" si="152"/>
        <v>削除</v>
      </c>
    </row>
    <row r="1368" spans="1:15" hidden="1">
      <c r="A1368" s="56">
        <v>1366</v>
      </c>
      <c r="B1368" s="56" t="s">
        <v>2706</v>
      </c>
      <c r="C1368" s="56">
        <v>4</v>
      </c>
      <c r="D1368" s="33" t="s">
        <v>231</v>
      </c>
      <c r="E1368" s="134" t="s">
        <v>232</v>
      </c>
      <c r="F1368" s="56" t="str">
        <f>VLOOKUP($B1368, '外部インタフェース一覧(計算用)'!$C:$G, 2, FALSE)</f>
        <v>old</v>
      </c>
      <c r="G1368" s="56" t="str">
        <f>VLOOKUP($B1368, '外部インタフェース一覧(計算用)'!$C:$G, 5, FALSE)</f>
        <v>REHABILITATION_PLAN_2024_FORM_0430_2021</v>
      </c>
      <c r="H1368" s="56" t="str">
        <f t="shared" si="147"/>
        <v>REHABILITATION_PLAN_2024_FORM_0430_2021_insured_no_old</v>
      </c>
      <c r="I1368" s="134" t="str">
        <f t="shared" si="148"/>
        <v>削除</v>
      </c>
      <c r="J1368" s="56" t="str">
        <f t="shared" si="149"/>
        <v>名称変更</v>
      </c>
      <c r="K1368" s="56" t="str">
        <f>IF($F1368="old", INDEX('外部インタフェース一覧(計算用)'!$B$5:$C$60, MATCH(summary!$B1368, '外部インタフェース一覧(計算用)'!$C$5:$C$60, 0), 1), $B1368)</f>
        <v>リハビリテーション会議録(様式3情報)</v>
      </c>
      <c r="L1368" s="56">
        <f t="shared" si="153"/>
        <v>4</v>
      </c>
      <c r="M1368" s="56" t="str">
        <f t="shared" si="150"/>
        <v>insured_no</v>
      </c>
      <c r="N1368" s="33" t="str">
        <f t="shared" si="151"/>
        <v>被保険者番号</v>
      </c>
      <c r="O1368" s="33" t="str">
        <f t="shared" si="152"/>
        <v>削除</v>
      </c>
    </row>
    <row r="1369" spans="1:15" ht="37.5" hidden="1">
      <c r="A1369" s="56">
        <v>1367</v>
      </c>
      <c r="B1369" s="56" t="s">
        <v>2706</v>
      </c>
      <c r="C1369" s="56">
        <v>5</v>
      </c>
      <c r="D1369" s="33" t="s">
        <v>227</v>
      </c>
      <c r="E1369" s="134" t="s">
        <v>228</v>
      </c>
      <c r="F1369" s="56" t="str">
        <f>VLOOKUP($B1369, '外部インタフェース一覧(計算用)'!$C:$G, 2, FALSE)</f>
        <v>old</v>
      </c>
      <c r="G1369" s="56" t="str">
        <f>VLOOKUP($B1369, '外部インタフェース一覧(計算用)'!$C:$G, 5, FALSE)</f>
        <v>REHABILITATION_PLAN_2024_FORM_0430_2021</v>
      </c>
      <c r="H1369" s="56" t="str">
        <f t="shared" si="147"/>
        <v>REHABILITATION_PLAN_2024_FORM_0430_2021_external_system_management_number_old</v>
      </c>
      <c r="I1369" s="134" t="str">
        <f t="shared" si="148"/>
        <v>削除</v>
      </c>
      <c r="J1369" s="56" t="str">
        <f t="shared" si="149"/>
        <v>名称変更</v>
      </c>
      <c r="K1369" s="56" t="str">
        <f>IF($F1369="old", INDEX('外部インタフェース一覧(計算用)'!$B$5:$C$60, MATCH(summary!$B1369, '外部インタフェース一覧(計算用)'!$C$5:$C$60, 0), 1), $B1369)</f>
        <v>リハビリテーション会議録(様式3情報)</v>
      </c>
      <c r="L1369" s="56">
        <f t="shared" si="153"/>
        <v>5</v>
      </c>
      <c r="M1369" s="56" t="str">
        <f t="shared" si="150"/>
        <v>external_system_management_number</v>
      </c>
      <c r="N1369" s="33" t="str">
        <f t="shared" si="151"/>
        <v>外部システム管理番号</v>
      </c>
      <c r="O1369" s="33" t="str">
        <f t="shared" si="152"/>
        <v>削除</v>
      </c>
    </row>
    <row r="1370" spans="1:15" hidden="1">
      <c r="A1370" s="56">
        <v>1368</v>
      </c>
      <c r="B1370" s="56" t="s">
        <v>2706</v>
      </c>
      <c r="C1370" s="56">
        <v>6</v>
      </c>
      <c r="D1370" s="33" t="s">
        <v>464</v>
      </c>
      <c r="E1370" s="134" t="s">
        <v>465</v>
      </c>
      <c r="F1370" s="56" t="str">
        <f>VLOOKUP($B1370, '外部インタフェース一覧(計算用)'!$C:$G, 2, FALSE)</f>
        <v>old</v>
      </c>
      <c r="G1370" s="56" t="str">
        <f>VLOOKUP($B1370, '外部インタフェース一覧(計算用)'!$C:$G, 5, FALSE)</f>
        <v>REHABILITATION_PLAN_2024_FORM_0430_2021</v>
      </c>
      <c r="H1370" s="56" t="str">
        <f t="shared" si="147"/>
        <v>REHABILITATION_PLAN_2024_FORM_0430_2021_create_date_old</v>
      </c>
      <c r="I1370" s="134" t="str">
        <f t="shared" si="148"/>
        <v>削除</v>
      </c>
      <c r="J1370" s="56" t="str">
        <f t="shared" si="149"/>
        <v>名称変更</v>
      </c>
      <c r="K1370" s="56" t="str">
        <f>IF($F1370="old", INDEX('外部インタフェース一覧(計算用)'!$B$5:$C$60, MATCH(summary!$B1370, '外部インタフェース一覧(計算用)'!$C$5:$C$60, 0), 1), $B1370)</f>
        <v>リハビリテーション会議録(様式3情報)</v>
      </c>
      <c r="L1370" s="56">
        <f t="shared" si="153"/>
        <v>6</v>
      </c>
      <c r="M1370" s="56" t="str">
        <f t="shared" si="150"/>
        <v>create_date</v>
      </c>
      <c r="N1370" s="33" t="str">
        <f t="shared" si="151"/>
        <v>作成年月日</v>
      </c>
      <c r="O1370" s="33" t="str">
        <f t="shared" si="152"/>
        <v>削除</v>
      </c>
    </row>
    <row r="1371" spans="1:15" hidden="1">
      <c r="A1371" s="56">
        <v>1369</v>
      </c>
      <c r="B1371" s="56" t="s">
        <v>2706</v>
      </c>
      <c r="C1371" s="56">
        <v>7</v>
      </c>
      <c r="D1371" s="33" t="s">
        <v>2707</v>
      </c>
      <c r="E1371" s="134" t="s">
        <v>2708</v>
      </c>
      <c r="F1371" s="56" t="str">
        <f>VLOOKUP($B1371, '外部インタフェース一覧(計算用)'!$C:$G, 2, FALSE)</f>
        <v>old</v>
      </c>
      <c r="G1371" s="56" t="str">
        <f>VLOOKUP($B1371, '外部インタフェース一覧(計算用)'!$C:$G, 5, FALSE)</f>
        <v>REHABILITATION_PLAN_2024_FORM_0430_2021</v>
      </c>
      <c r="H1371" s="56" t="str">
        <f t="shared" si="147"/>
        <v>REHABILITATION_PLAN_2024_FORM_0430_2021_event_date_old</v>
      </c>
      <c r="I1371" s="134" t="str">
        <f t="shared" si="148"/>
        <v>削除</v>
      </c>
      <c r="J1371" s="56" t="str">
        <f t="shared" si="149"/>
        <v>名称変更</v>
      </c>
      <c r="K1371" s="56" t="str">
        <f>IF($F1371="old", INDEX('外部インタフェース一覧(計算用)'!$B$5:$C$60, MATCH(summary!$B1371, '外部インタフェース一覧(計算用)'!$C$5:$C$60, 0), 1), $B1371)</f>
        <v>リハビリテーション会議録(様式3情報)</v>
      </c>
      <c r="L1371" s="56">
        <f t="shared" si="153"/>
        <v>7</v>
      </c>
      <c r="M1371" s="56" t="str">
        <f t="shared" si="150"/>
        <v>event_date</v>
      </c>
      <c r="N1371" s="33" t="str">
        <f t="shared" si="151"/>
        <v>開催日</v>
      </c>
      <c r="O1371" s="33" t="str">
        <f t="shared" si="152"/>
        <v>削除</v>
      </c>
    </row>
    <row r="1372" spans="1:15" hidden="1">
      <c r="A1372" s="56">
        <v>1370</v>
      </c>
      <c r="B1372" s="56" t="s">
        <v>2706</v>
      </c>
      <c r="C1372" s="56">
        <v>8</v>
      </c>
      <c r="D1372" s="33" t="s">
        <v>2709</v>
      </c>
      <c r="E1372" s="134" t="s">
        <v>2710</v>
      </c>
      <c r="F1372" s="56" t="str">
        <f>VLOOKUP($B1372, '外部インタフェース一覧(計算用)'!$C:$G, 2, FALSE)</f>
        <v>old</v>
      </c>
      <c r="G1372" s="56" t="str">
        <f>VLOOKUP($B1372, '外部インタフェース一覧(計算用)'!$C:$G, 5, FALSE)</f>
        <v>REHABILITATION_PLAN_2024_FORM_0430_2021</v>
      </c>
      <c r="H1372" s="56" t="str">
        <f t="shared" si="147"/>
        <v>REHABILITATION_PLAN_2024_FORM_0430_2021_event_place_old</v>
      </c>
      <c r="I1372" s="134" t="str">
        <f t="shared" si="148"/>
        <v>削除</v>
      </c>
      <c r="J1372" s="56" t="str">
        <f t="shared" si="149"/>
        <v>名称変更</v>
      </c>
      <c r="K1372" s="56" t="str">
        <f>IF($F1372="old", INDEX('外部インタフェース一覧(計算用)'!$B$5:$C$60, MATCH(summary!$B1372, '外部インタフェース一覧(計算用)'!$C$5:$C$60, 0), 1), $B1372)</f>
        <v>リハビリテーション会議録(様式3情報)</v>
      </c>
      <c r="L1372" s="56">
        <f t="shared" si="153"/>
        <v>8</v>
      </c>
      <c r="M1372" s="56" t="str">
        <f t="shared" si="150"/>
        <v>event_place</v>
      </c>
      <c r="N1372" s="33" t="str">
        <f t="shared" si="151"/>
        <v>開催場所</v>
      </c>
      <c r="O1372" s="33" t="str">
        <f t="shared" si="152"/>
        <v>削除</v>
      </c>
    </row>
    <row r="1373" spans="1:15" hidden="1">
      <c r="A1373" s="56">
        <v>1371</v>
      </c>
      <c r="B1373" s="56" t="s">
        <v>2706</v>
      </c>
      <c r="C1373" s="56">
        <v>9</v>
      </c>
      <c r="D1373" s="33" t="s">
        <v>2711</v>
      </c>
      <c r="E1373" s="134" t="s">
        <v>2712</v>
      </c>
      <c r="F1373" s="56" t="str">
        <f>VLOOKUP($B1373, '外部インタフェース一覧(計算用)'!$C:$G, 2, FALSE)</f>
        <v>old</v>
      </c>
      <c r="G1373" s="56" t="str">
        <f>VLOOKUP($B1373, '外部インタフェース一覧(計算用)'!$C:$G, 5, FALSE)</f>
        <v>REHABILITATION_PLAN_2024_FORM_0430_2021</v>
      </c>
      <c r="H1373" s="56" t="str">
        <f t="shared" si="147"/>
        <v>REHABILITATION_PLAN_2024_FORM_0430_2021_event_start_hour_old</v>
      </c>
      <c r="I1373" s="134" t="str">
        <f t="shared" si="148"/>
        <v>削除</v>
      </c>
      <c r="J1373" s="56" t="str">
        <f t="shared" si="149"/>
        <v>名称変更</v>
      </c>
      <c r="K1373" s="56" t="str">
        <f>IF($F1373="old", INDEX('外部インタフェース一覧(計算用)'!$B$5:$C$60, MATCH(summary!$B1373, '外部インタフェース一覧(計算用)'!$C$5:$C$60, 0), 1), $B1373)</f>
        <v>リハビリテーション会議録(様式3情報)</v>
      </c>
      <c r="L1373" s="56">
        <f t="shared" si="153"/>
        <v>9</v>
      </c>
      <c r="M1373" s="56" t="str">
        <f t="shared" si="150"/>
        <v>event_start_hour</v>
      </c>
      <c r="N1373" s="33" t="str">
        <f t="shared" si="151"/>
        <v>開催時間（時）</v>
      </c>
      <c r="O1373" s="33" t="str">
        <f t="shared" si="152"/>
        <v>削除</v>
      </c>
    </row>
    <row r="1374" spans="1:15" hidden="1">
      <c r="A1374" s="56">
        <v>1372</v>
      </c>
      <c r="B1374" s="56" t="s">
        <v>2706</v>
      </c>
      <c r="C1374" s="56">
        <v>10</v>
      </c>
      <c r="D1374" s="33" t="s">
        <v>2713</v>
      </c>
      <c r="E1374" s="134" t="s">
        <v>2714</v>
      </c>
      <c r="F1374" s="56" t="str">
        <f>VLOOKUP($B1374, '外部インタフェース一覧(計算用)'!$C:$G, 2, FALSE)</f>
        <v>old</v>
      </c>
      <c r="G1374" s="56" t="str">
        <f>VLOOKUP($B1374, '外部インタフェース一覧(計算用)'!$C:$G, 5, FALSE)</f>
        <v>REHABILITATION_PLAN_2024_FORM_0430_2021</v>
      </c>
      <c r="H1374" s="56" t="str">
        <f t="shared" si="147"/>
        <v>REHABILITATION_PLAN_2024_FORM_0430_2021_event_start_minute_old</v>
      </c>
      <c r="I1374" s="134" t="str">
        <f t="shared" si="148"/>
        <v>削除</v>
      </c>
      <c r="J1374" s="56" t="str">
        <f t="shared" si="149"/>
        <v>名称変更</v>
      </c>
      <c r="K1374" s="56" t="str">
        <f>IF($F1374="old", INDEX('外部インタフェース一覧(計算用)'!$B$5:$C$60, MATCH(summary!$B1374, '外部インタフェース一覧(計算用)'!$C$5:$C$60, 0), 1), $B1374)</f>
        <v>リハビリテーション会議録(様式3情報)</v>
      </c>
      <c r="L1374" s="56">
        <f t="shared" si="153"/>
        <v>10</v>
      </c>
      <c r="M1374" s="56" t="str">
        <f t="shared" si="150"/>
        <v>event_start_minute</v>
      </c>
      <c r="N1374" s="33" t="str">
        <f t="shared" si="151"/>
        <v>開催時間（分）</v>
      </c>
      <c r="O1374" s="33" t="str">
        <f t="shared" si="152"/>
        <v>削除</v>
      </c>
    </row>
    <row r="1375" spans="1:15" hidden="1">
      <c r="A1375" s="56">
        <v>1373</v>
      </c>
      <c r="B1375" s="56" t="s">
        <v>2706</v>
      </c>
      <c r="C1375" s="56">
        <v>11</v>
      </c>
      <c r="D1375" s="33" t="s">
        <v>2715</v>
      </c>
      <c r="E1375" s="134" t="s">
        <v>2716</v>
      </c>
      <c r="F1375" s="56" t="str">
        <f>VLOOKUP($B1375, '外部インタフェース一覧(計算用)'!$C:$G, 2, FALSE)</f>
        <v>old</v>
      </c>
      <c r="G1375" s="56" t="str">
        <f>VLOOKUP($B1375, '外部インタフェース一覧(計算用)'!$C:$G, 5, FALSE)</f>
        <v>REHABILITATION_PLAN_2024_FORM_0430_2021</v>
      </c>
      <c r="H1375" s="56" t="str">
        <f t="shared" si="147"/>
        <v>REHABILITATION_PLAN_2024_FORM_0430_2021_event_end_hour_old</v>
      </c>
      <c r="I1375" s="134" t="str">
        <f t="shared" si="148"/>
        <v>削除</v>
      </c>
      <c r="J1375" s="56" t="str">
        <f t="shared" si="149"/>
        <v>名称変更</v>
      </c>
      <c r="K1375" s="56" t="str">
        <f>IF($F1375="old", INDEX('外部インタフェース一覧(計算用)'!$B$5:$C$60, MATCH(summary!$B1375, '外部インタフェース一覧(計算用)'!$C$5:$C$60, 0), 1), $B1375)</f>
        <v>リハビリテーション会議録(様式3情報)</v>
      </c>
      <c r="L1375" s="56">
        <f t="shared" si="153"/>
        <v>11</v>
      </c>
      <c r="M1375" s="56" t="str">
        <f t="shared" si="150"/>
        <v>event_end_hour</v>
      </c>
      <c r="N1375" s="33" t="str">
        <f t="shared" si="151"/>
        <v>終了時間（時）</v>
      </c>
      <c r="O1375" s="33" t="str">
        <f t="shared" si="152"/>
        <v>削除</v>
      </c>
    </row>
    <row r="1376" spans="1:15" hidden="1">
      <c r="A1376" s="56">
        <v>1374</v>
      </c>
      <c r="B1376" s="56" t="s">
        <v>2706</v>
      </c>
      <c r="C1376" s="56">
        <v>12</v>
      </c>
      <c r="D1376" s="33" t="s">
        <v>2717</v>
      </c>
      <c r="E1376" s="134" t="s">
        <v>2718</v>
      </c>
      <c r="F1376" s="56" t="str">
        <f>VLOOKUP($B1376, '外部インタフェース一覧(計算用)'!$C:$G, 2, FALSE)</f>
        <v>old</v>
      </c>
      <c r="G1376" s="56" t="str">
        <f>VLOOKUP($B1376, '外部インタフェース一覧(計算用)'!$C:$G, 5, FALSE)</f>
        <v>REHABILITATION_PLAN_2024_FORM_0430_2021</v>
      </c>
      <c r="H1376" s="56" t="str">
        <f t="shared" si="147"/>
        <v>REHABILITATION_PLAN_2024_FORM_0430_2021_event_end_minute_old</v>
      </c>
      <c r="I1376" s="134" t="str">
        <f t="shared" si="148"/>
        <v>削除</v>
      </c>
      <c r="J1376" s="56" t="str">
        <f t="shared" si="149"/>
        <v>名称変更</v>
      </c>
      <c r="K1376" s="56" t="str">
        <f>IF($F1376="old", INDEX('外部インタフェース一覧(計算用)'!$B$5:$C$60, MATCH(summary!$B1376, '外部インタフェース一覧(計算用)'!$C$5:$C$60, 0), 1), $B1376)</f>
        <v>リハビリテーション会議録(様式3情報)</v>
      </c>
      <c r="L1376" s="56">
        <f t="shared" si="153"/>
        <v>12</v>
      </c>
      <c r="M1376" s="56" t="str">
        <f t="shared" si="150"/>
        <v>event_end_minute</v>
      </c>
      <c r="N1376" s="33" t="str">
        <f t="shared" si="151"/>
        <v>終了時間（分）</v>
      </c>
      <c r="O1376" s="33" t="str">
        <f t="shared" si="152"/>
        <v>削除</v>
      </c>
    </row>
    <row r="1377" spans="1:15" hidden="1">
      <c r="A1377" s="56">
        <v>1375</v>
      </c>
      <c r="B1377" s="56" t="s">
        <v>2706</v>
      </c>
      <c r="C1377" s="56">
        <v>13</v>
      </c>
      <c r="D1377" s="33" t="s">
        <v>2719</v>
      </c>
      <c r="E1377" s="134" t="s">
        <v>2720</v>
      </c>
      <c r="F1377" s="56" t="str">
        <f>VLOOKUP($B1377, '外部インタフェース一覧(計算用)'!$C:$G, 2, FALSE)</f>
        <v>old</v>
      </c>
      <c r="G1377" s="56" t="str">
        <f>VLOOKUP($B1377, '外部インタフェース一覧(計算用)'!$C:$G, 5, FALSE)</f>
        <v>REHABILITATION_PLAN_2024_FORM_0430_2021</v>
      </c>
      <c r="H1377" s="56" t="str">
        <f t="shared" si="147"/>
        <v>REHABILITATION_PLAN_2024_FORM_0430_2021_event_count_old</v>
      </c>
      <c r="I1377" s="134" t="str">
        <f t="shared" si="148"/>
        <v>削除</v>
      </c>
      <c r="J1377" s="56" t="str">
        <f t="shared" si="149"/>
        <v>名称変更</v>
      </c>
      <c r="K1377" s="56" t="str">
        <f>IF($F1377="old", INDEX('外部インタフェース一覧(計算用)'!$B$5:$C$60, MATCH(summary!$B1377, '外部インタフェース一覧(計算用)'!$C$5:$C$60, 0), 1), $B1377)</f>
        <v>リハビリテーション会議録(様式3情報)</v>
      </c>
      <c r="L1377" s="56">
        <f t="shared" si="153"/>
        <v>13</v>
      </c>
      <c r="M1377" s="56" t="str">
        <f t="shared" si="150"/>
        <v>event_count</v>
      </c>
      <c r="N1377" s="33" t="str">
        <f t="shared" si="151"/>
        <v>開催回数</v>
      </c>
      <c r="O1377" s="33" t="str">
        <f t="shared" si="152"/>
        <v>削除</v>
      </c>
    </row>
    <row r="1378" spans="1:15" ht="37.5" hidden="1">
      <c r="A1378" s="56">
        <v>1376</v>
      </c>
      <c r="B1378" s="56" t="s">
        <v>2706</v>
      </c>
      <c r="C1378" s="56">
        <v>14</v>
      </c>
      <c r="D1378" s="33" t="s">
        <v>2721</v>
      </c>
      <c r="E1378" s="134" t="s">
        <v>2722</v>
      </c>
      <c r="F1378" s="56" t="str">
        <f>VLOOKUP($B1378, '外部インタフェース一覧(計算用)'!$C:$G, 2, FALSE)</f>
        <v>old</v>
      </c>
      <c r="G1378" s="56" t="str">
        <f>VLOOKUP($B1378, '外部インタフェース一覧(計算用)'!$C:$G, 5, FALSE)</f>
        <v>REHABILITATION_PLAN_2024_FORM_0430_2021</v>
      </c>
      <c r="H1378" s="56" t="str">
        <f t="shared" si="147"/>
        <v>REHABILITATION_PLAN_2024_FORM_0430_2021_attendee_01_job_type_id_old</v>
      </c>
      <c r="I1378" s="134" t="str">
        <f t="shared" si="148"/>
        <v>削除</v>
      </c>
      <c r="J1378" s="56" t="str">
        <f t="shared" si="149"/>
        <v>名称変更</v>
      </c>
      <c r="K1378" s="56" t="str">
        <f>IF($F1378="old", INDEX('外部インタフェース一覧(計算用)'!$B$5:$C$60, MATCH(summary!$B1378, '外部インタフェース一覧(計算用)'!$C$5:$C$60, 0), 1), $B1378)</f>
        <v>リハビリテーション会議録(様式3情報)</v>
      </c>
      <c r="L1378" s="56">
        <f t="shared" si="153"/>
        <v>14</v>
      </c>
      <c r="M1378" s="56" t="str">
        <f t="shared" si="150"/>
        <v>attendee_01_job_type_id</v>
      </c>
      <c r="N1378" s="33" t="str">
        <f t="shared" si="151"/>
        <v>参加者・職種01</v>
      </c>
      <c r="O1378" s="33" t="str">
        <f t="shared" si="152"/>
        <v>削除</v>
      </c>
    </row>
    <row r="1379" spans="1:15" ht="37.5" hidden="1">
      <c r="A1379" s="56">
        <v>1377</v>
      </c>
      <c r="B1379" s="56" t="s">
        <v>2706</v>
      </c>
      <c r="C1379" s="56">
        <v>15</v>
      </c>
      <c r="D1379" s="33" t="s">
        <v>2723</v>
      </c>
      <c r="E1379" s="134" t="s">
        <v>2724</v>
      </c>
      <c r="F1379" s="56" t="str">
        <f>VLOOKUP($B1379, '外部インタフェース一覧(計算用)'!$C:$G, 2, FALSE)</f>
        <v>old</v>
      </c>
      <c r="G1379" s="56" t="str">
        <f>VLOOKUP($B1379, '外部インタフェース一覧(計算用)'!$C:$G, 5, FALSE)</f>
        <v>REHABILITATION_PLAN_2024_FORM_0430_2021</v>
      </c>
      <c r="H1379" s="56" t="str">
        <f t="shared" si="147"/>
        <v>REHABILITATION_PLAN_2024_FORM_0430_2021_attendee_02_job_type_id_old</v>
      </c>
      <c r="I1379" s="134" t="str">
        <f t="shared" si="148"/>
        <v>削除</v>
      </c>
      <c r="J1379" s="56" t="str">
        <f t="shared" si="149"/>
        <v>名称変更</v>
      </c>
      <c r="K1379" s="56" t="str">
        <f>IF($F1379="old", INDEX('外部インタフェース一覧(計算用)'!$B$5:$C$60, MATCH(summary!$B1379, '外部インタフェース一覧(計算用)'!$C$5:$C$60, 0), 1), $B1379)</f>
        <v>リハビリテーション会議録(様式3情報)</v>
      </c>
      <c r="L1379" s="56">
        <f t="shared" si="153"/>
        <v>15</v>
      </c>
      <c r="M1379" s="56" t="str">
        <f t="shared" si="150"/>
        <v>attendee_02_job_type_id</v>
      </c>
      <c r="N1379" s="33" t="str">
        <f t="shared" si="151"/>
        <v>参加者・職種02</v>
      </c>
      <c r="O1379" s="33" t="str">
        <f t="shared" si="152"/>
        <v>削除</v>
      </c>
    </row>
    <row r="1380" spans="1:15" ht="37.5" hidden="1">
      <c r="A1380" s="56">
        <v>1378</v>
      </c>
      <c r="B1380" s="56" t="s">
        <v>2706</v>
      </c>
      <c r="C1380" s="56">
        <v>16</v>
      </c>
      <c r="D1380" s="33" t="s">
        <v>2725</v>
      </c>
      <c r="E1380" s="134" t="s">
        <v>2726</v>
      </c>
      <c r="F1380" s="56" t="str">
        <f>VLOOKUP($B1380, '外部インタフェース一覧(計算用)'!$C:$G, 2, FALSE)</f>
        <v>old</v>
      </c>
      <c r="G1380" s="56" t="str">
        <f>VLOOKUP($B1380, '外部インタフェース一覧(計算用)'!$C:$G, 5, FALSE)</f>
        <v>REHABILITATION_PLAN_2024_FORM_0430_2021</v>
      </c>
      <c r="H1380" s="56" t="str">
        <f t="shared" si="147"/>
        <v>REHABILITATION_PLAN_2024_FORM_0430_2021_attendee_03_job_type_id_old</v>
      </c>
      <c r="I1380" s="134" t="str">
        <f t="shared" si="148"/>
        <v>削除</v>
      </c>
      <c r="J1380" s="56" t="str">
        <f t="shared" si="149"/>
        <v>名称変更</v>
      </c>
      <c r="K1380" s="56" t="str">
        <f>IF($F1380="old", INDEX('外部インタフェース一覧(計算用)'!$B$5:$C$60, MATCH(summary!$B1380, '外部インタフェース一覧(計算用)'!$C$5:$C$60, 0), 1), $B1380)</f>
        <v>リハビリテーション会議録(様式3情報)</v>
      </c>
      <c r="L1380" s="56">
        <f t="shared" si="153"/>
        <v>16</v>
      </c>
      <c r="M1380" s="56" t="str">
        <f t="shared" si="150"/>
        <v>attendee_03_job_type_id</v>
      </c>
      <c r="N1380" s="33" t="str">
        <f t="shared" si="151"/>
        <v>参加者・職種03</v>
      </c>
      <c r="O1380" s="33" t="str">
        <f t="shared" si="152"/>
        <v>削除</v>
      </c>
    </row>
    <row r="1381" spans="1:15" ht="37.5" hidden="1">
      <c r="A1381" s="56">
        <v>1379</v>
      </c>
      <c r="B1381" s="56" t="s">
        <v>2706</v>
      </c>
      <c r="C1381" s="56">
        <v>17</v>
      </c>
      <c r="D1381" s="33" t="s">
        <v>2727</v>
      </c>
      <c r="E1381" s="134" t="s">
        <v>2728</v>
      </c>
      <c r="F1381" s="56" t="str">
        <f>VLOOKUP($B1381, '外部インタフェース一覧(計算用)'!$C:$G, 2, FALSE)</f>
        <v>old</v>
      </c>
      <c r="G1381" s="56" t="str">
        <f>VLOOKUP($B1381, '外部インタフェース一覧(計算用)'!$C:$G, 5, FALSE)</f>
        <v>REHABILITATION_PLAN_2024_FORM_0430_2021</v>
      </c>
      <c r="H1381" s="56" t="str">
        <f t="shared" si="147"/>
        <v>REHABILITATION_PLAN_2024_FORM_0430_2021_attendee_04_job_type_id_old</v>
      </c>
      <c r="I1381" s="134" t="str">
        <f t="shared" si="148"/>
        <v>削除</v>
      </c>
      <c r="J1381" s="56" t="str">
        <f t="shared" si="149"/>
        <v>名称変更</v>
      </c>
      <c r="K1381" s="56" t="str">
        <f>IF($F1381="old", INDEX('外部インタフェース一覧(計算用)'!$B$5:$C$60, MATCH(summary!$B1381, '外部インタフェース一覧(計算用)'!$C$5:$C$60, 0), 1), $B1381)</f>
        <v>リハビリテーション会議録(様式3情報)</v>
      </c>
      <c r="L1381" s="56">
        <f t="shared" si="153"/>
        <v>17</v>
      </c>
      <c r="M1381" s="56" t="str">
        <f t="shared" si="150"/>
        <v>attendee_04_job_type_id</v>
      </c>
      <c r="N1381" s="33" t="str">
        <f t="shared" si="151"/>
        <v>参加者・職種04</v>
      </c>
      <c r="O1381" s="33" t="str">
        <f t="shared" si="152"/>
        <v>削除</v>
      </c>
    </row>
    <row r="1382" spans="1:15" ht="37.5" hidden="1">
      <c r="A1382" s="56">
        <v>1380</v>
      </c>
      <c r="B1382" s="56" t="s">
        <v>2706</v>
      </c>
      <c r="C1382" s="56">
        <v>18</v>
      </c>
      <c r="D1382" s="33" t="s">
        <v>2729</v>
      </c>
      <c r="E1382" s="134" t="s">
        <v>2730</v>
      </c>
      <c r="F1382" s="56" t="str">
        <f>VLOOKUP($B1382, '外部インタフェース一覧(計算用)'!$C:$G, 2, FALSE)</f>
        <v>old</v>
      </c>
      <c r="G1382" s="56" t="str">
        <f>VLOOKUP($B1382, '外部インタフェース一覧(計算用)'!$C:$G, 5, FALSE)</f>
        <v>REHABILITATION_PLAN_2024_FORM_0430_2021</v>
      </c>
      <c r="H1382" s="56" t="str">
        <f t="shared" si="147"/>
        <v>REHABILITATION_PLAN_2024_FORM_0430_2021_attendee_05_job_type_id_old</v>
      </c>
      <c r="I1382" s="134" t="str">
        <f t="shared" si="148"/>
        <v>削除</v>
      </c>
      <c r="J1382" s="56" t="str">
        <f t="shared" si="149"/>
        <v>名称変更</v>
      </c>
      <c r="K1382" s="56" t="str">
        <f>IF($F1382="old", INDEX('外部インタフェース一覧(計算用)'!$B$5:$C$60, MATCH(summary!$B1382, '外部インタフェース一覧(計算用)'!$C$5:$C$60, 0), 1), $B1382)</f>
        <v>リハビリテーション会議録(様式3情報)</v>
      </c>
      <c r="L1382" s="56">
        <f t="shared" si="153"/>
        <v>18</v>
      </c>
      <c r="M1382" s="56" t="str">
        <f t="shared" si="150"/>
        <v>attendee_05_job_type_id</v>
      </c>
      <c r="N1382" s="33" t="str">
        <f t="shared" si="151"/>
        <v>参加者・職種05</v>
      </c>
      <c r="O1382" s="33" t="str">
        <f t="shared" si="152"/>
        <v>削除</v>
      </c>
    </row>
    <row r="1383" spans="1:15" ht="37.5" hidden="1">
      <c r="A1383" s="56">
        <v>1381</v>
      </c>
      <c r="B1383" s="56" t="s">
        <v>2706</v>
      </c>
      <c r="C1383" s="56">
        <v>19</v>
      </c>
      <c r="D1383" s="33" t="s">
        <v>2731</v>
      </c>
      <c r="E1383" s="134" t="s">
        <v>2732</v>
      </c>
      <c r="F1383" s="56" t="str">
        <f>VLOOKUP($B1383, '外部インタフェース一覧(計算用)'!$C:$G, 2, FALSE)</f>
        <v>old</v>
      </c>
      <c r="G1383" s="56" t="str">
        <f>VLOOKUP($B1383, '外部インタフェース一覧(計算用)'!$C:$G, 5, FALSE)</f>
        <v>REHABILITATION_PLAN_2024_FORM_0430_2021</v>
      </c>
      <c r="H1383" s="56" t="str">
        <f t="shared" si="147"/>
        <v>REHABILITATION_PLAN_2024_FORM_0430_2021_attendee_06_job_type_id_old</v>
      </c>
      <c r="I1383" s="134" t="str">
        <f t="shared" si="148"/>
        <v>削除</v>
      </c>
      <c r="J1383" s="56" t="str">
        <f t="shared" si="149"/>
        <v>名称変更</v>
      </c>
      <c r="K1383" s="56" t="str">
        <f>IF($F1383="old", INDEX('外部インタフェース一覧(計算用)'!$B$5:$C$60, MATCH(summary!$B1383, '外部インタフェース一覧(計算用)'!$C$5:$C$60, 0), 1), $B1383)</f>
        <v>リハビリテーション会議録(様式3情報)</v>
      </c>
      <c r="L1383" s="56">
        <f t="shared" si="153"/>
        <v>19</v>
      </c>
      <c r="M1383" s="56" t="str">
        <f t="shared" si="150"/>
        <v>attendee_06_job_type_id</v>
      </c>
      <c r="N1383" s="33" t="str">
        <f t="shared" si="151"/>
        <v>参加者・職種06</v>
      </c>
      <c r="O1383" s="33" t="str">
        <f t="shared" si="152"/>
        <v>削除</v>
      </c>
    </row>
    <row r="1384" spans="1:15" ht="37.5" hidden="1">
      <c r="A1384" s="56">
        <v>1382</v>
      </c>
      <c r="B1384" s="56" t="s">
        <v>2706</v>
      </c>
      <c r="C1384" s="56">
        <v>20</v>
      </c>
      <c r="D1384" s="33" t="s">
        <v>2733</v>
      </c>
      <c r="E1384" s="134" t="s">
        <v>2734</v>
      </c>
      <c r="F1384" s="56" t="str">
        <f>VLOOKUP($B1384, '外部インタフェース一覧(計算用)'!$C:$G, 2, FALSE)</f>
        <v>old</v>
      </c>
      <c r="G1384" s="56" t="str">
        <f>VLOOKUP($B1384, '外部インタフェース一覧(計算用)'!$C:$G, 5, FALSE)</f>
        <v>REHABILITATION_PLAN_2024_FORM_0430_2021</v>
      </c>
      <c r="H1384" s="56" t="str">
        <f t="shared" si="147"/>
        <v>REHABILITATION_PLAN_2024_FORM_0430_2021_attendee_07_job_type_id_old</v>
      </c>
      <c r="I1384" s="134" t="str">
        <f t="shared" si="148"/>
        <v>削除</v>
      </c>
      <c r="J1384" s="56" t="str">
        <f t="shared" si="149"/>
        <v>名称変更</v>
      </c>
      <c r="K1384" s="56" t="str">
        <f>IF($F1384="old", INDEX('外部インタフェース一覧(計算用)'!$B$5:$C$60, MATCH(summary!$B1384, '外部インタフェース一覧(計算用)'!$C$5:$C$60, 0), 1), $B1384)</f>
        <v>リハビリテーション会議録(様式3情報)</v>
      </c>
      <c r="L1384" s="56">
        <f t="shared" si="153"/>
        <v>20</v>
      </c>
      <c r="M1384" s="56" t="str">
        <f t="shared" si="150"/>
        <v>attendee_07_job_type_id</v>
      </c>
      <c r="N1384" s="33" t="str">
        <f t="shared" si="151"/>
        <v>参加者・職種07</v>
      </c>
      <c r="O1384" s="33" t="str">
        <f t="shared" si="152"/>
        <v>削除</v>
      </c>
    </row>
    <row r="1385" spans="1:15" ht="37.5" hidden="1">
      <c r="A1385" s="56">
        <v>1383</v>
      </c>
      <c r="B1385" s="56" t="s">
        <v>2706</v>
      </c>
      <c r="C1385" s="56">
        <v>21</v>
      </c>
      <c r="D1385" s="33" t="s">
        <v>2735</v>
      </c>
      <c r="E1385" s="134" t="s">
        <v>2736</v>
      </c>
      <c r="F1385" s="56" t="str">
        <f>VLOOKUP($B1385, '外部インタフェース一覧(計算用)'!$C:$G, 2, FALSE)</f>
        <v>old</v>
      </c>
      <c r="G1385" s="56" t="str">
        <f>VLOOKUP($B1385, '外部インタフェース一覧(計算用)'!$C:$G, 5, FALSE)</f>
        <v>REHABILITATION_PLAN_2024_FORM_0430_2021</v>
      </c>
      <c r="H1385" s="56" t="str">
        <f t="shared" si="147"/>
        <v>REHABILITATION_PLAN_2024_FORM_0430_2021_attendee_08_job_type_id_old</v>
      </c>
      <c r="I1385" s="134" t="str">
        <f t="shared" si="148"/>
        <v>削除</v>
      </c>
      <c r="J1385" s="56" t="str">
        <f t="shared" si="149"/>
        <v>名称変更</v>
      </c>
      <c r="K1385" s="56" t="str">
        <f>IF($F1385="old", INDEX('外部インタフェース一覧(計算用)'!$B$5:$C$60, MATCH(summary!$B1385, '外部インタフェース一覧(計算用)'!$C$5:$C$60, 0), 1), $B1385)</f>
        <v>リハビリテーション会議録(様式3情報)</v>
      </c>
      <c r="L1385" s="56">
        <f t="shared" si="153"/>
        <v>21</v>
      </c>
      <c r="M1385" s="56" t="str">
        <f t="shared" si="150"/>
        <v>attendee_08_job_type_id</v>
      </c>
      <c r="N1385" s="33" t="str">
        <f t="shared" si="151"/>
        <v>参加者・職種08</v>
      </c>
      <c r="O1385" s="33" t="str">
        <f t="shared" si="152"/>
        <v>削除</v>
      </c>
    </row>
    <row r="1386" spans="1:15" ht="37.5" hidden="1">
      <c r="A1386" s="56">
        <v>1384</v>
      </c>
      <c r="B1386" s="56" t="s">
        <v>2706</v>
      </c>
      <c r="C1386" s="56">
        <v>22</v>
      </c>
      <c r="D1386" s="33" t="s">
        <v>2737</v>
      </c>
      <c r="E1386" s="134" t="s">
        <v>2738</v>
      </c>
      <c r="F1386" s="56" t="str">
        <f>VLOOKUP($B1386, '外部インタフェース一覧(計算用)'!$C:$G, 2, FALSE)</f>
        <v>old</v>
      </c>
      <c r="G1386" s="56" t="str">
        <f>VLOOKUP($B1386, '外部インタフェース一覧(計算用)'!$C:$G, 5, FALSE)</f>
        <v>REHABILITATION_PLAN_2024_FORM_0430_2021</v>
      </c>
      <c r="H1386" s="56" t="str">
        <f t="shared" si="147"/>
        <v>REHABILITATION_PLAN_2024_FORM_0430_2021_attendee_09_job_type_id_old</v>
      </c>
      <c r="I1386" s="134" t="str">
        <f t="shared" si="148"/>
        <v>削除</v>
      </c>
      <c r="J1386" s="56" t="str">
        <f t="shared" si="149"/>
        <v>名称変更</v>
      </c>
      <c r="K1386" s="56" t="str">
        <f>IF($F1386="old", INDEX('外部インタフェース一覧(計算用)'!$B$5:$C$60, MATCH(summary!$B1386, '外部インタフェース一覧(計算用)'!$C$5:$C$60, 0), 1), $B1386)</f>
        <v>リハビリテーション会議録(様式3情報)</v>
      </c>
      <c r="L1386" s="56">
        <f t="shared" si="153"/>
        <v>22</v>
      </c>
      <c r="M1386" s="56" t="str">
        <f t="shared" si="150"/>
        <v>attendee_09_job_type_id</v>
      </c>
      <c r="N1386" s="33" t="str">
        <f t="shared" si="151"/>
        <v>参加者・職種09</v>
      </c>
      <c r="O1386" s="33" t="str">
        <f t="shared" si="152"/>
        <v>削除</v>
      </c>
    </row>
    <row r="1387" spans="1:15" ht="37.5" hidden="1">
      <c r="A1387" s="56">
        <v>1385</v>
      </c>
      <c r="B1387" s="56" t="s">
        <v>2706</v>
      </c>
      <c r="C1387" s="56">
        <v>23</v>
      </c>
      <c r="D1387" s="33" t="s">
        <v>2739</v>
      </c>
      <c r="E1387" s="134" t="s">
        <v>2740</v>
      </c>
      <c r="F1387" s="56" t="str">
        <f>VLOOKUP($B1387, '外部インタフェース一覧(計算用)'!$C:$G, 2, FALSE)</f>
        <v>old</v>
      </c>
      <c r="G1387" s="56" t="str">
        <f>VLOOKUP($B1387, '外部インタフェース一覧(計算用)'!$C:$G, 5, FALSE)</f>
        <v>REHABILITATION_PLAN_2024_FORM_0430_2021</v>
      </c>
      <c r="H1387" s="56" t="str">
        <f t="shared" si="147"/>
        <v>REHABILITATION_PLAN_2024_FORM_0430_2021_attendee_10_job_type_id_old</v>
      </c>
      <c r="I1387" s="134" t="str">
        <f t="shared" si="148"/>
        <v>削除</v>
      </c>
      <c r="J1387" s="56" t="str">
        <f t="shared" si="149"/>
        <v>名称変更</v>
      </c>
      <c r="K1387" s="56" t="str">
        <f>IF($F1387="old", INDEX('外部インタフェース一覧(計算用)'!$B$5:$C$60, MATCH(summary!$B1387, '外部インタフェース一覧(計算用)'!$C$5:$C$60, 0), 1), $B1387)</f>
        <v>リハビリテーション会議録(様式3情報)</v>
      </c>
      <c r="L1387" s="56">
        <f t="shared" si="153"/>
        <v>23</v>
      </c>
      <c r="M1387" s="56" t="str">
        <f t="shared" si="150"/>
        <v>attendee_10_job_type_id</v>
      </c>
      <c r="N1387" s="33" t="str">
        <f t="shared" si="151"/>
        <v>参加者・職種10</v>
      </c>
      <c r="O1387" s="33" t="str">
        <f t="shared" si="152"/>
        <v>削除</v>
      </c>
    </row>
    <row r="1388" spans="1:15" ht="37.5" hidden="1">
      <c r="A1388" s="56">
        <v>1386</v>
      </c>
      <c r="B1388" s="56" t="s">
        <v>2706</v>
      </c>
      <c r="C1388" s="56">
        <v>24</v>
      </c>
      <c r="D1388" s="33" t="s">
        <v>2741</v>
      </c>
      <c r="E1388" s="134" t="s">
        <v>2742</v>
      </c>
      <c r="F1388" s="56" t="str">
        <f>VLOOKUP($B1388, '外部インタフェース一覧(計算用)'!$C:$G, 2, FALSE)</f>
        <v>old</v>
      </c>
      <c r="G1388" s="56" t="str">
        <f>VLOOKUP($B1388, '外部インタフェース一覧(計算用)'!$C:$G, 5, FALSE)</f>
        <v>REHABILITATION_PLAN_2024_FORM_0430_2021</v>
      </c>
      <c r="H1388" s="56" t="str">
        <f t="shared" si="147"/>
        <v>REHABILITATION_PLAN_2024_FORM_0430_2021_attendee_11_job_type_id_old</v>
      </c>
      <c r="I1388" s="134" t="str">
        <f t="shared" si="148"/>
        <v>削除</v>
      </c>
      <c r="J1388" s="56" t="str">
        <f t="shared" si="149"/>
        <v>名称変更</v>
      </c>
      <c r="K1388" s="56" t="str">
        <f>IF($F1388="old", INDEX('外部インタフェース一覧(計算用)'!$B$5:$C$60, MATCH(summary!$B1388, '外部インタフェース一覧(計算用)'!$C$5:$C$60, 0), 1), $B1388)</f>
        <v>リハビリテーション会議録(様式3情報)</v>
      </c>
      <c r="L1388" s="56">
        <f t="shared" si="153"/>
        <v>24</v>
      </c>
      <c r="M1388" s="56" t="str">
        <f t="shared" si="150"/>
        <v>attendee_11_job_type_id</v>
      </c>
      <c r="N1388" s="33" t="str">
        <f t="shared" si="151"/>
        <v>参加者・職種11</v>
      </c>
      <c r="O1388" s="33" t="str">
        <f t="shared" si="152"/>
        <v>削除</v>
      </c>
    </row>
    <row r="1389" spans="1:15" ht="37.5" hidden="1">
      <c r="A1389" s="56">
        <v>1387</v>
      </c>
      <c r="B1389" s="56" t="s">
        <v>2706</v>
      </c>
      <c r="C1389" s="56">
        <v>25</v>
      </c>
      <c r="D1389" s="33" t="s">
        <v>2743</v>
      </c>
      <c r="E1389" s="134" t="s">
        <v>2744</v>
      </c>
      <c r="F1389" s="56" t="str">
        <f>VLOOKUP($B1389, '外部インタフェース一覧(計算用)'!$C:$G, 2, FALSE)</f>
        <v>old</v>
      </c>
      <c r="G1389" s="56" t="str">
        <f>VLOOKUP($B1389, '外部インタフェース一覧(計算用)'!$C:$G, 5, FALSE)</f>
        <v>REHABILITATION_PLAN_2024_FORM_0430_2021</v>
      </c>
      <c r="H1389" s="56" t="str">
        <f t="shared" si="147"/>
        <v>REHABILITATION_PLAN_2024_FORM_0430_2021_attendee_12_job_type_id_old</v>
      </c>
      <c r="I1389" s="134" t="str">
        <f t="shared" si="148"/>
        <v>削除</v>
      </c>
      <c r="J1389" s="56" t="str">
        <f t="shared" si="149"/>
        <v>名称変更</v>
      </c>
      <c r="K1389" s="56" t="str">
        <f>IF($F1389="old", INDEX('外部インタフェース一覧(計算用)'!$B$5:$C$60, MATCH(summary!$B1389, '外部インタフェース一覧(計算用)'!$C$5:$C$60, 0), 1), $B1389)</f>
        <v>リハビリテーション会議録(様式3情報)</v>
      </c>
      <c r="L1389" s="56">
        <f t="shared" si="153"/>
        <v>25</v>
      </c>
      <c r="M1389" s="56" t="str">
        <f t="shared" si="150"/>
        <v>attendee_12_job_type_id</v>
      </c>
      <c r="N1389" s="33" t="str">
        <f t="shared" si="151"/>
        <v>参加者・職種12</v>
      </c>
      <c r="O1389" s="33" t="str">
        <f t="shared" si="152"/>
        <v>削除</v>
      </c>
    </row>
    <row r="1390" spans="1:15" ht="37.5" hidden="1">
      <c r="A1390" s="56">
        <v>1388</v>
      </c>
      <c r="B1390" s="56" t="s">
        <v>2706</v>
      </c>
      <c r="C1390" s="56">
        <v>26</v>
      </c>
      <c r="D1390" s="33" t="s">
        <v>2745</v>
      </c>
      <c r="E1390" s="134" t="s">
        <v>2746</v>
      </c>
      <c r="F1390" s="56" t="str">
        <f>VLOOKUP($B1390, '外部インタフェース一覧(計算用)'!$C:$G, 2, FALSE)</f>
        <v>old</v>
      </c>
      <c r="G1390" s="56" t="str">
        <f>VLOOKUP($B1390, '外部インタフェース一覧(計算用)'!$C:$G, 5, FALSE)</f>
        <v>REHABILITATION_PLAN_2024_FORM_0430_2021</v>
      </c>
      <c r="H1390" s="56" t="str">
        <f t="shared" si="147"/>
        <v>REHABILITATION_PLAN_2024_FORM_0430_2021_attendee_13_job_type_id_old</v>
      </c>
      <c r="I1390" s="134" t="str">
        <f t="shared" si="148"/>
        <v>削除</v>
      </c>
      <c r="J1390" s="56" t="str">
        <f t="shared" si="149"/>
        <v>名称変更</v>
      </c>
      <c r="K1390" s="56" t="str">
        <f>IF($F1390="old", INDEX('外部インタフェース一覧(計算用)'!$B$5:$C$60, MATCH(summary!$B1390, '外部インタフェース一覧(計算用)'!$C$5:$C$60, 0), 1), $B1390)</f>
        <v>リハビリテーション会議録(様式3情報)</v>
      </c>
      <c r="L1390" s="56">
        <f t="shared" si="153"/>
        <v>26</v>
      </c>
      <c r="M1390" s="56" t="str">
        <f t="shared" si="150"/>
        <v>attendee_13_job_type_id</v>
      </c>
      <c r="N1390" s="33" t="str">
        <f t="shared" si="151"/>
        <v>参加者・職種13</v>
      </c>
      <c r="O1390" s="33" t="str">
        <f t="shared" si="152"/>
        <v>削除</v>
      </c>
    </row>
    <row r="1391" spans="1:15" ht="37.5" hidden="1">
      <c r="A1391" s="56">
        <v>1389</v>
      </c>
      <c r="B1391" s="56" t="s">
        <v>2706</v>
      </c>
      <c r="C1391" s="56">
        <v>27</v>
      </c>
      <c r="D1391" s="33" t="s">
        <v>2747</v>
      </c>
      <c r="E1391" s="134" t="s">
        <v>2748</v>
      </c>
      <c r="F1391" s="56" t="str">
        <f>VLOOKUP($B1391, '外部インタフェース一覧(計算用)'!$C:$G, 2, FALSE)</f>
        <v>old</v>
      </c>
      <c r="G1391" s="56" t="str">
        <f>VLOOKUP($B1391, '外部インタフェース一覧(計算用)'!$C:$G, 5, FALSE)</f>
        <v>REHABILITATION_PLAN_2024_FORM_0430_2021</v>
      </c>
      <c r="H1391" s="56" t="str">
        <f t="shared" si="147"/>
        <v>REHABILITATION_PLAN_2024_FORM_0430_2021_attendee_14_job_type_id_old</v>
      </c>
      <c r="I1391" s="134" t="str">
        <f t="shared" si="148"/>
        <v>削除</v>
      </c>
      <c r="J1391" s="56" t="str">
        <f t="shared" si="149"/>
        <v>名称変更</v>
      </c>
      <c r="K1391" s="56" t="str">
        <f>IF($F1391="old", INDEX('外部インタフェース一覧(計算用)'!$B$5:$C$60, MATCH(summary!$B1391, '外部インタフェース一覧(計算用)'!$C$5:$C$60, 0), 1), $B1391)</f>
        <v>リハビリテーション会議録(様式3情報)</v>
      </c>
      <c r="L1391" s="56">
        <f t="shared" si="153"/>
        <v>27</v>
      </c>
      <c r="M1391" s="56" t="str">
        <f t="shared" si="150"/>
        <v>attendee_14_job_type_id</v>
      </c>
      <c r="N1391" s="33" t="str">
        <f t="shared" si="151"/>
        <v>参加者・職種14</v>
      </c>
      <c r="O1391" s="33" t="str">
        <f t="shared" si="152"/>
        <v>削除</v>
      </c>
    </row>
    <row r="1392" spans="1:15" ht="37.5" hidden="1">
      <c r="A1392" s="56">
        <v>1390</v>
      </c>
      <c r="B1392" s="56" t="s">
        <v>2706</v>
      </c>
      <c r="C1392" s="56">
        <v>28</v>
      </c>
      <c r="D1392" s="33" t="s">
        <v>2749</v>
      </c>
      <c r="E1392" s="134" t="s">
        <v>2750</v>
      </c>
      <c r="F1392" s="56" t="str">
        <f>VLOOKUP($B1392, '外部インタフェース一覧(計算用)'!$C:$G, 2, FALSE)</f>
        <v>old</v>
      </c>
      <c r="G1392" s="56" t="str">
        <f>VLOOKUP($B1392, '外部インタフェース一覧(計算用)'!$C:$G, 5, FALSE)</f>
        <v>REHABILITATION_PLAN_2024_FORM_0430_2021</v>
      </c>
      <c r="H1392" s="56" t="str">
        <f t="shared" si="147"/>
        <v>REHABILITATION_PLAN_2024_FORM_0430_2021_rehabilitation_support_policy_old</v>
      </c>
      <c r="I1392" s="134" t="str">
        <f t="shared" si="148"/>
        <v>削除</v>
      </c>
      <c r="J1392" s="56" t="str">
        <f t="shared" si="149"/>
        <v>名称変更</v>
      </c>
      <c r="K1392" s="56" t="str">
        <f>IF($F1392="old", INDEX('外部インタフェース一覧(計算用)'!$B$5:$C$60, MATCH(summary!$B1392, '外部インタフェース一覧(計算用)'!$C$5:$C$60, 0), 1), $B1392)</f>
        <v>リハビリテーション会議録(様式3情報)</v>
      </c>
      <c r="L1392" s="56">
        <f t="shared" si="153"/>
        <v>28</v>
      </c>
      <c r="M1392" s="56" t="str">
        <f t="shared" si="150"/>
        <v>rehabilitation_support_policy</v>
      </c>
      <c r="N1392" s="33" t="str">
        <f t="shared" si="151"/>
        <v>リハビリテーション支援方針</v>
      </c>
      <c r="O1392" s="33" t="str">
        <f t="shared" si="152"/>
        <v>削除</v>
      </c>
    </row>
    <row r="1393" spans="1:15" hidden="1">
      <c r="A1393" s="56">
        <v>1391</v>
      </c>
      <c r="B1393" s="56" t="s">
        <v>2706</v>
      </c>
      <c r="C1393" s="56">
        <v>29</v>
      </c>
      <c r="D1393" s="33" t="s">
        <v>2751</v>
      </c>
      <c r="E1393" s="134" t="s">
        <v>2752</v>
      </c>
      <c r="F1393" s="56" t="str">
        <f>VLOOKUP($B1393, '外部インタフェース一覧(計算用)'!$C:$G, 2, FALSE)</f>
        <v>old</v>
      </c>
      <c r="G1393" s="56" t="str">
        <f>VLOOKUP($B1393, '外部インタフェース一覧(計算用)'!$C:$G, 5, FALSE)</f>
        <v>REHABILITATION_PLAN_2024_FORM_0430_2021</v>
      </c>
      <c r="H1393" s="56" t="str">
        <f t="shared" si="147"/>
        <v>REHABILITATION_PLAN_2024_FORM_0430_2021_rehabilitation_detail_old</v>
      </c>
      <c r="I1393" s="134" t="str">
        <f t="shared" si="148"/>
        <v>削除</v>
      </c>
      <c r="J1393" s="56" t="str">
        <f t="shared" si="149"/>
        <v>名称変更</v>
      </c>
      <c r="K1393" s="56" t="str">
        <f>IF($F1393="old", INDEX('外部インタフェース一覧(計算用)'!$B$5:$C$60, MATCH(summary!$B1393, '外部インタフェース一覧(計算用)'!$C$5:$C$60, 0), 1), $B1393)</f>
        <v>リハビリテーション会議録(様式3情報)</v>
      </c>
      <c r="L1393" s="56">
        <f t="shared" si="153"/>
        <v>29</v>
      </c>
      <c r="M1393" s="56" t="str">
        <f t="shared" si="150"/>
        <v>rehabilitation_detail</v>
      </c>
      <c r="N1393" s="33" t="str">
        <f t="shared" si="151"/>
        <v>リハビリテーションの内容</v>
      </c>
      <c r="O1393" s="33" t="str">
        <f t="shared" si="152"/>
        <v>削除</v>
      </c>
    </row>
    <row r="1394" spans="1:15" ht="37.5" hidden="1">
      <c r="A1394" s="56">
        <v>1392</v>
      </c>
      <c r="B1394" s="56" t="s">
        <v>2706</v>
      </c>
      <c r="C1394" s="56">
        <v>30</v>
      </c>
      <c r="D1394" s="33" t="s">
        <v>2753</v>
      </c>
      <c r="E1394" s="134" t="s">
        <v>2754</v>
      </c>
      <c r="F1394" s="56" t="str">
        <f>VLOOKUP($B1394, '外部インタフェース一覧(計算用)'!$C:$G, 2, FALSE)</f>
        <v>old</v>
      </c>
      <c r="G1394" s="56" t="str">
        <f>VLOOKUP($B1394, '外部インタフェース一覧(計算用)'!$C:$G, 5, FALSE)</f>
        <v>REHABILITATION_PLAN_2024_FORM_0430_2021</v>
      </c>
      <c r="H1394" s="56" t="str">
        <f t="shared" si="147"/>
        <v>REHABILITATION_PLAN_2024_FORM_0430_2021_shate_matters_old</v>
      </c>
      <c r="I1394" s="134" t="str">
        <f t="shared" si="148"/>
        <v>削除</v>
      </c>
      <c r="J1394" s="56" t="str">
        <f t="shared" si="149"/>
        <v>名称変更</v>
      </c>
      <c r="K1394" s="56" t="str">
        <f>IF($F1394="old", INDEX('外部インタフェース一覧(計算用)'!$B$5:$C$60, MATCH(summary!$B1394, '外部インタフェース一覧(計算用)'!$C$5:$C$60, 0), 1), $B1394)</f>
        <v>リハビリテーション会議録(様式3情報)</v>
      </c>
      <c r="L1394" s="56">
        <f t="shared" si="153"/>
        <v>30</v>
      </c>
      <c r="M1394" s="56" t="str">
        <f t="shared" si="150"/>
        <v>shate_matters</v>
      </c>
      <c r="N1394" s="33" t="str">
        <f t="shared" si="151"/>
        <v>各サービス間の提供に当たって共有すべき事項</v>
      </c>
      <c r="O1394" s="33" t="str">
        <f t="shared" si="152"/>
        <v>削除</v>
      </c>
    </row>
    <row r="1395" spans="1:15" ht="37.5" hidden="1">
      <c r="A1395" s="56">
        <v>1393</v>
      </c>
      <c r="B1395" s="56" t="s">
        <v>2706</v>
      </c>
      <c r="C1395" s="56">
        <v>31</v>
      </c>
      <c r="D1395" s="33" t="s">
        <v>2755</v>
      </c>
      <c r="E1395" s="134" t="s">
        <v>2756</v>
      </c>
      <c r="F1395" s="56" t="str">
        <f>VLOOKUP($B1395, '外部インタフェース一覧(計算用)'!$C:$G, 2, FALSE)</f>
        <v>old</v>
      </c>
      <c r="G1395" s="56" t="str">
        <f>VLOOKUP($B1395, '外部インタフェース一覧(計算用)'!$C:$G, 5, FALSE)</f>
        <v>REHABILITATION_PLAN_2024_FORM_0430_2021</v>
      </c>
      <c r="H1395" s="56" t="str">
        <f t="shared" si="147"/>
        <v>REHABILITATION_PLAN_2024_FORM_0430_2021_service_user_flag_old</v>
      </c>
      <c r="I1395" s="134" t="str">
        <f t="shared" si="148"/>
        <v>削除</v>
      </c>
      <c r="J1395" s="56" t="str">
        <f t="shared" si="149"/>
        <v>名称変更</v>
      </c>
      <c r="K1395" s="56" t="str">
        <f>IF($F1395="old", INDEX('外部インタフェース一覧(計算用)'!$B$5:$C$60, MATCH(summary!$B1395, '外部インタフェース一覧(計算用)'!$C$5:$C$60, 0), 1), $B1395)</f>
        <v>リハビリテーション会議録(様式3情報)</v>
      </c>
      <c r="L1395" s="56">
        <f t="shared" si="153"/>
        <v>31</v>
      </c>
      <c r="M1395" s="56" t="str">
        <f t="shared" si="150"/>
        <v>service_user_flag</v>
      </c>
      <c r="N1395" s="33" t="str">
        <f t="shared" si="151"/>
        <v>利用者又は家族構成員不参加理由，_利用者</v>
      </c>
      <c r="O1395" s="33" t="str">
        <f t="shared" si="152"/>
        <v>削除</v>
      </c>
    </row>
    <row r="1396" spans="1:15" ht="37.5" hidden="1">
      <c r="A1396" s="56">
        <v>1394</v>
      </c>
      <c r="B1396" s="56" t="s">
        <v>2706</v>
      </c>
      <c r="C1396" s="56">
        <v>32</v>
      </c>
      <c r="D1396" s="33" t="s">
        <v>2280</v>
      </c>
      <c r="E1396" s="134" t="s">
        <v>2757</v>
      </c>
      <c r="F1396" s="56" t="str">
        <f>VLOOKUP($B1396, '外部インタフェース一覧(計算用)'!$C:$G, 2, FALSE)</f>
        <v>old</v>
      </c>
      <c r="G1396" s="56" t="str">
        <f>VLOOKUP($B1396, '外部インタフェース一覧(計算用)'!$C:$G, 5, FALSE)</f>
        <v>REHABILITATION_PLAN_2024_FORM_0430_2021</v>
      </c>
      <c r="H1396" s="56" t="str">
        <f t="shared" si="147"/>
        <v>REHABILITATION_PLAN_2024_FORM_0430_2021_family_flag_old</v>
      </c>
      <c r="I1396" s="134" t="str">
        <f t="shared" si="148"/>
        <v>削除</v>
      </c>
      <c r="J1396" s="56" t="str">
        <f t="shared" si="149"/>
        <v>名称変更</v>
      </c>
      <c r="K1396" s="56" t="str">
        <f>IF($F1396="old", INDEX('外部インタフェース一覧(計算用)'!$B$5:$C$60, MATCH(summary!$B1396, '外部インタフェース一覧(計算用)'!$C$5:$C$60, 0), 1), $B1396)</f>
        <v>リハビリテーション会議録(様式3情報)</v>
      </c>
      <c r="L1396" s="56">
        <f t="shared" si="153"/>
        <v>32</v>
      </c>
      <c r="M1396" s="56" t="str">
        <f t="shared" si="150"/>
        <v>family_flag</v>
      </c>
      <c r="N1396" s="33" t="str">
        <f t="shared" si="151"/>
        <v>利用者又は家族構成員不参加理由，_家族</v>
      </c>
      <c r="O1396" s="33" t="str">
        <f t="shared" si="152"/>
        <v>削除</v>
      </c>
    </row>
    <row r="1397" spans="1:15" ht="37.5" hidden="1">
      <c r="A1397" s="56">
        <v>1395</v>
      </c>
      <c r="B1397" s="56" t="s">
        <v>2706</v>
      </c>
      <c r="C1397" s="56">
        <v>33</v>
      </c>
      <c r="D1397" s="33" t="s">
        <v>2758</v>
      </c>
      <c r="E1397" s="134" t="s">
        <v>2759</v>
      </c>
      <c r="F1397" s="56" t="str">
        <f>VLOOKUP($B1397, '外部インタフェース一覧(計算用)'!$C:$G, 2, FALSE)</f>
        <v>old</v>
      </c>
      <c r="G1397" s="56" t="str">
        <f>VLOOKUP($B1397, '外部インタフェース一覧(計算用)'!$C:$G, 5, FALSE)</f>
        <v>REHABILITATION_PLAN_2024_FORM_0430_2021</v>
      </c>
      <c r="H1397" s="56" t="str">
        <f t="shared" si="147"/>
        <v>REHABILITATION_PLAN_2024_FORM_0430_2021_family_service_user_onparticipation_reason_old</v>
      </c>
      <c r="I1397" s="134" t="str">
        <f t="shared" si="148"/>
        <v>削除</v>
      </c>
      <c r="J1397" s="56" t="str">
        <f t="shared" si="149"/>
        <v>名称変更</v>
      </c>
      <c r="K1397" s="56" t="str">
        <f>IF($F1397="old", INDEX('外部インタフェース一覧(計算用)'!$B$5:$C$60, MATCH(summary!$B1397, '外部インタフェース一覧(計算用)'!$C$5:$C$60, 0), 1), $B1397)</f>
        <v>リハビリテーション会議録(様式3情報)</v>
      </c>
      <c r="L1397" s="56">
        <f t="shared" si="153"/>
        <v>33</v>
      </c>
      <c r="M1397" s="56" t="str">
        <f t="shared" si="150"/>
        <v>family_service_user_onparticipation_reason</v>
      </c>
      <c r="N1397" s="33" t="str">
        <f t="shared" si="151"/>
        <v>利用者又は家族構成員不参加理由，_家族_不参加理由</v>
      </c>
      <c r="O1397" s="33" t="str">
        <f t="shared" si="152"/>
        <v>削除</v>
      </c>
    </row>
    <row r="1398" spans="1:15" ht="37.5" hidden="1">
      <c r="A1398" s="56">
        <v>1396</v>
      </c>
      <c r="B1398" s="56" t="s">
        <v>2706</v>
      </c>
      <c r="C1398" s="56">
        <v>34</v>
      </c>
      <c r="D1398" s="33" t="s">
        <v>2760</v>
      </c>
      <c r="E1398" s="134" t="s">
        <v>2761</v>
      </c>
      <c r="F1398" s="56" t="str">
        <f>VLOOKUP($B1398, '外部インタフェース一覧(計算用)'!$C:$G, 2, FALSE)</f>
        <v>old</v>
      </c>
      <c r="G1398" s="56" t="str">
        <f>VLOOKUP($B1398, '外部インタフェース一覧(計算用)'!$C:$G, 5, FALSE)</f>
        <v>REHABILITATION_PLAN_2024_FORM_0430_2021</v>
      </c>
      <c r="H1398" s="56" t="str">
        <f t="shared" si="147"/>
        <v>REHABILITATION_PLAN_2024_FORM_0430_2021_service_personnel_01_flag_old</v>
      </c>
      <c r="I1398" s="134" t="str">
        <f t="shared" si="148"/>
        <v>削除</v>
      </c>
      <c r="J1398" s="56" t="str">
        <f t="shared" si="149"/>
        <v>名称変更</v>
      </c>
      <c r="K1398" s="56" t="str">
        <f>IF($F1398="old", INDEX('外部インタフェース一覧(計算用)'!$B$5:$C$60, MATCH(summary!$B1398, '外部インタフェース一覧(計算用)'!$C$5:$C$60, 0), 1), $B1398)</f>
        <v>リハビリテーション会議録(様式3情報)</v>
      </c>
      <c r="L1398" s="56">
        <f t="shared" si="153"/>
        <v>34</v>
      </c>
      <c r="M1398" s="56" t="str">
        <f t="shared" si="150"/>
        <v>service_personnel_01_flag</v>
      </c>
      <c r="N1398" s="33" t="str">
        <f t="shared" si="151"/>
        <v>利用者又は家族構成員不参加理由，_サービス担当者01</v>
      </c>
      <c r="O1398" s="33" t="str">
        <f t="shared" si="152"/>
        <v>削除</v>
      </c>
    </row>
    <row r="1399" spans="1:15" ht="37.5" hidden="1">
      <c r="A1399" s="56">
        <v>1397</v>
      </c>
      <c r="B1399" s="56" t="s">
        <v>2706</v>
      </c>
      <c r="C1399" s="56">
        <v>35</v>
      </c>
      <c r="D1399" s="33" t="s">
        <v>2762</v>
      </c>
      <c r="E1399" s="134" t="s">
        <v>2763</v>
      </c>
      <c r="F1399" s="56" t="str">
        <f>VLOOKUP($B1399, '外部インタフェース一覧(計算用)'!$C:$G, 2, FALSE)</f>
        <v>old</v>
      </c>
      <c r="G1399" s="56" t="str">
        <f>VLOOKUP($B1399, '外部インタフェース一覧(計算用)'!$C:$G, 5, FALSE)</f>
        <v>REHABILITATION_PLAN_2024_FORM_0430_2021</v>
      </c>
      <c r="H1399" s="56" t="str">
        <f t="shared" si="147"/>
        <v>REHABILITATION_PLAN_2024_FORM_0430_2021_nonparticipation_01_job_type_id_old</v>
      </c>
      <c r="I1399" s="134" t="str">
        <f t="shared" si="148"/>
        <v>削除</v>
      </c>
      <c r="J1399" s="56" t="str">
        <f t="shared" si="149"/>
        <v>名称変更</v>
      </c>
      <c r="K1399" s="56" t="str">
        <f>IF($F1399="old", INDEX('外部インタフェース一覧(計算用)'!$B$5:$C$60, MATCH(summary!$B1399, '外部インタフェース一覧(計算用)'!$C$5:$C$60, 0), 1), $B1399)</f>
        <v>リハビリテーション会議録(様式3情報)</v>
      </c>
      <c r="L1399" s="56">
        <f t="shared" si="153"/>
        <v>35</v>
      </c>
      <c r="M1399" s="56" t="str">
        <f t="shared" si="150"/>
        <v>nonparticipation_01_job_type_id</v>
      </c>
      <c r="N1399" s="33" t="str">
        <f t="shared" si="151"/>
        <v>利用者又は家族構成員不参加理由，_サービス担当者01_職種01</v>
      </c>
      <c r="O1399" s="33" t="str">
        <f t="shared" si="152"/>
        <v>削除</v>
      </c>
    </row>
    <row r="1400" spans="1:15" ht="37.5" hidden="1">
      <c r="A1400" s="56">
        <v>1398</v>
      </c>
      <c r="B1400" s="56" t="s">
        <v>2706</v>
      </c>
      <c r="C1400" s="56">
        <v>36</v>
      </c>
      <c r="D1400" s="33" t="s">
        <v>2764</v>
      </c>
      <c r="E1400" s="134" t="s">
        <v>2765</v>
      </c>
      <c r="F1400" s="56" t="str">
        <f>VLOOKUP($B1400, '外部インタフェース一覧(計算用)'!$C:$G, 2, FALSE)</f>
        <v>old</v>
      </c>
      <c r="G1400" s="56" t="str">
        <f>VLOOKUP($B1400, '外部インタフェース一覧(計算用)'!$C:$G, 5, FALSE)</f>
        <v>REHABILITATION_PLAN_2024_FORM_0430_2021</v>
      </c>
      <c r="H1400" s="56" t="str">
        <f t="shared" si="147"/>
        <v>REHABILITATION_PLAN_2024_FORM_0430_2021_nonparticipation_reason_01_old</v>
      </c>
      <c r="I1400" s="134" t="str">
        <f t="shared" si="148"/>
        <v>削除</v>
      </c>
      <c r="J1400" s="56" t="str">
        <f t="shared" si="149"/>
        <v>名称変更</v>
      </c>
      <c r="K1400" s="56" t="str">
        <f>IF($F1400="old", INDEX('外部インタフェース一覧(計算用)'!$B$5:$C$60, MATCH(summary!$B1400, '外部インタフェース一覧(計算用)'!$C$5:$C$60, 0), 1), $B1400)</f>
        <v>リハビリテーション会議録(様式3情報)</v>
      </c>
      <c r="L1400" s="56">
        <f t="shared" si="153"/>
        <v>36</v>
      </c>
      <c r="M1400" s="56" t="str">
        <f t="shared" si="150"/>
        <v>nonparticipation_reason_01</v>
      </c>
      <c r="N1400" s="33" t="str">
        <f t="shared" si="151"/>
        <v>利用者又は家族構成員不参加理由，_サービス担当者01_職種01_不参加理由</v>
      </c>
      <c r="O1400" s="33" t="str">
        <f t="shared" si="152"/>
        <v>削除</v>
      </c>
    </row>
    <row r="1401" spans="1:15" ht="37.5" hidden="1">
      <c r="A1401" s="56">
        <v>1399</v>
      </c>
      <c r="B1401" s="56" t="s">
        <v>2706</v>
      </c>
      <c r="C1401" s="56">
        <v>37</v>
      </c>
      <c r="D1401" s="33" t="s">
        <v>2766</v>
      </c>
      <c r="E1401" s="134" t="s">
        <v>2767</v>
      </c>
      <c r="F1401" s="56" t="str">
        <f>VLOOKUP($B1401, '外部インタフェース一覧(計算用)'!$C:$G, 2, FALSE)</f>
        <v>old</v>
      </c>
      <c r="G1401" s="56" t="str">
        <f>VLOOKUP($B1401, '外部インタフェース一覧(計算用)'!$C:$G, 5, FALSE)</f>
        <v>REHABILITATION_PLAN_2024_FORM_0430_2021</v>
      </c>
      <c r="H1401" s="56" t="str">
        <f t="shared" si="147"/>
        <v>REHABILITATION_PLAN_2024_FORM_0430_2021_service_personnel_02_flag_old</v>
      </c>
      <c r="I1401" s="134" t="str">
        <f t="shared" si="148"/>
        <v>削除</v>
      </c>
      <c r="J1401" s="56" t="str">
        <f t="shared" si="149"/>
        <v>名称変更</v>
      </c>
      <c r="K1401" s="56" t="str">
        <f>IF($F1401="old", INDEX('外部インタフェース一覧(計算用)'!$B$5:$C$60, MATCH(summary!$B1401, '外部インタフェース一覧(計算用)'!$C$5:$C$60, 0), 1), $B1401)</f>
        <v>リハビリテーション会議録(様式3情報)</v>
      </c>
      <c r="L1401" s="56">
        <f t="shared" si="153"/>
        <v>37</v>
      </c>
      <c r="M1401" s="56" t="str">
        <f t="shared" si="150"/>
        <v>service_personnel_02_flag</v>
      </c>
      <c r="N1401" s="33" t="str">
        <f t="shared" si="151"/>
        <v>サービス担当者02</v>
      </c>
      <c r="O1401" s="33" t="str">
        <f t="shared" si="152"/>
        <v>削除</v>
      </c>
    </row>
    <row r="1402" spans="1:15" ht="37.5" hidden="1">
      <c r="A1402" s="56">
        <v>1400</v>
      </c>
      <c r="B1402" s="56" t="s">
        <v>2706</v>
      </c>
      <c r="C1402" s="56">
        <v>38</v>
      </c>
      <c r="D1402" s="33" t="s">
        <v>2768</v>
      </c>
      <c r="E1402" s="134" t="s">
        <v>2769</v>
      </c>
      <c r="F1402" s="56" t="str">
        <f>VLOOKUP($B1402, '外部インタフェース一覧(計算用)'!$C:$G, 2, FALSE)</f>
        <v>old</v>
      </c>
      <c r="G1402" s="56" t="str">
        <f>VLOOKUP($B1402, '外部インタフェース一覧(計算用)'!$C:$G, 5, FALSE)</f>
        <v>REHABILITATION_PLAN_2024_FORM_0430_2021</v>
      </c>
      <c r="H1402" s="56" t="str">
        <f t="shared" si="147"/>
        <v>REHABILITATION_PLAN_2024_FORM_0430_2021_nonparticipation_02_job_type_id_old</v>
      </c>
      <c r="I1402" s="134" t="str">
        <f t="shared" si="148"/>
        <v>削除</v>
      </c>
      <c r="J1402" s="56" t="str">
        <f t="shared" si="149"/>
        <v>名称変更</v>
      </c>
      <c r="K1402" s="56" t="str">
        <f>IF($F1402="old", INDEX('外部インタフェース一覧(計算用)'!$B$5:$C$60, MATCH(summary!$B1402, '外部インタフェース一覧(計算用)'!$C$5:$C$60, 0), 1), $B1402)</f>
        <v>リハビリテーション会議録(様式3情報)</v>
      </c>
      <c r="L1402" s="56">
        <f t="shared" si="153"/>
        <v>38</v>
      </c>
      <c r="M1402" s="56" t="str">
        <f t="shared" si="150"/>
        <v>nonparticipation_02_job_type_id</v>
      </c>
      <c r="N1402" s="33" t="str">
        <f t="shared" si="151"/>
        <v>利用者又は家族構成員不参加理由，_サービス担当者02_職種02</v>
      </c>
      <c r="O1402" s="33" t="str">
        <f t="shared" si="152"/>
        <v>削除</v>
      </c>
    </row>
    <row r="1403" spans="1:15" ht="37.5" hidden="1">
      <c r="A1403" s="56">
        <v>1401</v>
      </c>
      <c r="B1403" s="56" t="s">
        <v>2706</v>
      </c>
      <c r="C1403" s="56">
        <v>39</v>
      </c>
      <c r="D1403" s="33" t="s">
        <v>2770</v>
      </c>
      <c r="E1403" s="134" t="s">
        <v>2771</v>
      </c>
      <c r="F1403" s="56" t="str">
        <f>VLOOKUP($B1403, '外部インタフェース一覧(計算用)'!$C:$G, 2, FALSE)</f>
        <v>old</v>
      </c>
      <c r="G1403" s="56" t="str">
        <f>VLOOKUP($B1403, '外部インタフェース一覧(計算用)'!$C:$G, 5, FALSE)</f>
        <v>REHABILITATION_PLAN_2024_FORM_0430_2021</v>
      </c>
      <c r="H1403" s="56" t="str">
        <f t="shared" si="147"/>
        <v>REHABILITATION_PLAN_2024_FORM_0430_2021_nonparticipation_reason_02_old</v>
      </c>
      <c r="I1403" s="134" t="str">
        <f t="shared" si="148"/>
        <v>削除</v>
      </c>
      <c r="J1403" s="56" t="str">
        <f t="shared" si="149"/>
        <v>名称変更</v>
      </c>
      <c r="K1403" s="56" t="str">
        <f>IF($F1403="old", INDEX('外部インタフェース一覧(計算用)'!$B$5:$C$60, MATCH(summary!$B1403, '外部インタフェース一覧(計算用)'!$C$5:$C$60, 0), 1), $B1403)</f>
        <v>リハビリテーション会議録(様式3情報)</v>
      </c>
      <c r="L1403" s="56">
        <f t="shared" si="153"/>
        <v>39</v>
      </c>
      <c r="M1403" s="56" t="str">
        <f t="shared" si="150"/>
        <v>nonparticipation_reason_02</v>
      </c>
      <c r="N1403" s="33" t="str">
        <f t="shared" si="151"/>
        <v>利用者又は家族構成員不参加理由，_サービス担当者02_職種02_不参加理由</v>
      </c>
      <c r="O1403" s="33" t="str">
        <f t="shared" si="152"/>
        <v>削除</v>
      </c>
    </row>
    <row r="1404" spans="1:15" hidden="1">
      <c r="A1404" s="56">
        <v>1402</v>
      </c>
      <c r="B1404" s="56" t="s">
        <v>2706</v>
      </c>
      <c r="C1404" s="56">
        <v>40</v>
      </c>
      <c r="D1404" s="33" t="s">
        <v>2772</v>
      </c>
      <c r="E1404" s="134" t="s">
        <v>2773</v>
      </c>
      <c r="F1404" s="56" t="str">
        <f>VLOOKUP($B1404, '外部インタフェース一覧(計算用)'!$C:$G, 2, FALSE)</f>
        <v>old</v>
      </c>
      <c r="G1404" s="56" t="str">
        <f>VLOOKUP($B1404, '外部インタフェース一覧(計算用)'!$C:$G, 5, FALSE)</f>
        <v>REHABILITATION_PLAN_2024_FORM_0430_2021</v>
      </c>
      <c r="H1404" s="56" t="str">
        <f t="shared" si="147"/>
        <v>REHABILITATION_PLAN_2024_FORM_0430_2021_consideration_old</v>
      </c>
      <c r="I1404" s="134" t="str">
        <f t="shared" si="148"/>
        <v>削除</v>
      </c>
      <c r="J1404" s="56" t="str">
        <f t="shared" si="149"/>
        <v>名称変更</v>
      </c>
      <c r="K1404" s="56" t="str">
        <f>IF($F1404="old", INDEX('外部インタフェース一覧(計算用)'!$B$5:$C$60, MATCH(summary!$B1404, '外部インタフェース一覧(計算用)'!$C$5:$C$60, 0), 1), $B1404)</f>
        <v>リハビリテーション会議録(様式3情報)</v>
      </c>
      <c r="L1404" s="56">
        <f t="shared" si="153"/>
        <v>40</v>
      </c>
      <c r="M1404" s="56" t="str">
        <f t="shared" si="150"/>
        <v>consideration</v>
      </c>
      <c r="N1404" s="33" t="str">
        <f t="shared" si="151"/>
        <v>次の開催予定と検討事項</v>
      </c>
      <c r="O1404" s="33" t="str">
        <f t="shared" si="152"/>
        <v>削除</v>
      </c>
    </row>
    <row r="1405" spans="1:15" hidden="1">
      <c r="A1405" s="56">
        <v>1403</v>
      </c>
      <c r="B1405" s="56" t="s">
        <v>2706</v>
      </c>
      <c r="C1405" s="56">
        <v>41</v>
      </c>
      <c r="D1405" s="33" t="s">
        <v>265</v>
      </c>
      <c r="E1405" s="134" t="s">
        <v>266</v>
      </c>
      <c r="F1405" s="56" t="str">
        <f>VLOOKUP($B1405, '外部インタフェース一覧(計算用)'!$C:$G, 2, FALSE)</f>
        <v>old</v>
      </c>
      <c r="G1405" s="56" t="str">
        <f>VLOOKUP($B1405, '外部インタフェース一覧(計算用)'!$C:$G, 5, FALSE)</f>
        <v>REHABILITATION_PLAN_2024_FORM_0430_2021</v>
      </c>
      <c r="H1405" s="56" t="str">
        <f t="shared" si="147"/>
        <v>REHABILITATION_PLAN_2024_FORM_0430_2021_version_old</v>
      </c>
      <c r="I1405" s="134" t="str">
        <f t="shared" si="148"/>
        <v>削除</v>
      </c>
      <c r="J1405" s="56" t="str">
        <f t="shared" si="149"/>
        <v>名称変更</v>
      </c>
      <c r="K1405" s="56" t="str">
        <f>IF($F1405="old", INDEX('外部インタフェース一覧(計算用)'!$B$5:$C$60, MATCH(summary!$B1405, '外部インタフェース一覧(計算用)'!$C$5:$C$60, 0), 1), $B1405)</f>
        <v>リハビリテーション会議録(様式3情報)</v>
      </c>
      <c r="L1405" s="56">
        <f t="shared" si="153"/>
        <v>41</v>
      </c>
      <c r="M1405" s="56" t="str">
        <f t="shared" si="150"/>
        <v>version</v>
      </c>
      <c r="N1405" s="33" t="str">
        <f t="shared" si="151"/>
        <v>バージョン番号</v>
      </c>
      <c r="O1405" s="33" t="str">
        <f t="shared" si="152"/>
        <v>削除</v>
      </c>
    </row>
    <row r="1406" spans="1:15" hidden="1">
      <c r="A1406" s="56">
        <v>1404</v>
      </c>
      <c r="B1406" s="56" t="s">
        <v>2774</v>
      </c>
      <c r="C1406" s="56">
        <v>1</v>
      </c>
      <c r="D1406" s="33" t="s">
        <v>223</v>
      </c>
      <c r="E1406" s="134" t="s">
        <v>224</v>
      </c>
      <c r="F1406" s="56" t="str">
        <f>VLOOKUP($B1406, '外部インタフェース一覧(計算用)'!$C:$G, 2, FALSE)</f>
        <v>old</v>
      </c>
      <c r="G1406" s="56" t="str">
        <f>VLOOKUP($B1406, '外部インタフェース一覧(計算用)'!$C:$G, 5, FALSE)</f>
        <v>REHABILITATION_PLAN_2024_FORM_0440_2021</v>
      </c>
      <c r="H1406" s="56" t="str">
        <f t="shared" si="147"/>
        <v>REHABILITATION_PLAN_2024_FORM_0440_2021_care_facility_id_old</v>
      </c>
      <c r="I1406" s="134" t="str">
        <f t="shared" si="148"/>
        <v>削除</v>
      </c>
      <c r="J1406" s="56" t="str">
        <f t="shared" si="149"/>
        <v>名称変更</v>
      </c>
      <c r="K1406" s="56" t="str">
        <f>IF($F1406="old", INDEX('外部インタフェース一覧(計算用)'!$B$5:$C$60, MATCH(summary!$B1406, '外部インタフェース一覧(計算用)'!$C$5:$C$60, 0), 1), $B1406)</f>
        <v>リハビリテーションマネジメントにおけるプロセス管理票(様式4情報)</v>
      </c>
      <c r="L1406" s="56">
        <f t="shared" si="153"/>
        <v>1</v>
      </c>
      <c r="M1406" s="56" t="str">
        <f t="shared" si="150"/>
        <v>care_facility_id</v>
      </c>
      <c r="N1406" s="33" t="str">
        <f t="shared" si="151"/>
        <v>事業所番号</v>
      </c>
      <c r="O1406" s="33" t="str">
        <f t="shared" si="152"/>
        <v>削除</v>
      </c>
    </row>
    <row r="1407" spans="1:15" hidden="1">
      <c r="A1407" s="56">
        <v>1405</v>
      </c>
      <c r="B1407" s="56" t="s">
        <v>2774</v>
      </c>
      <c r="C1407" s="56">
        <v>2</v>
      </c>
      <c r="D1407" s="33" t="s">
        <v>225</v>
      </c>
      <c r="E1407" s="134" t="s">
        <v>226</v>
      </c>
      <c r="F1407" s="56" t="str">
        <f>VLOOKUP($B1407, '外部インタフェース一覧(計算用)'!$C:$G, 2, FALSE)</f>
        <v>old</v>
      </c>
      <c r="G1407" s="56" t="str">
        <f>VLOOKUP($B1407, '外部インタフェース一覧(計算用)'!$C:$G, 5, FALSE)</f>
        <v>REHABILITATION_PLAN_2024_FORM_0440_2021</v>
      </c>
      <c r="H1407" s="56" t="str">
        <f t="shared" si="147"/>
        <v>REHABILITATION_PLAN_2024_FORM_0440_2021_service_code_old</v>
      </c>
      <c r="I1407" s="134" t="str">
        <f t="shared" si="148"/>
        <v>削除</v>
      </c>
      <c r="J1407" s="56" t="str">
        <f t="shared" si="149"/>
        <v>名称変更</v>
      </c>
      <c r="K1407" s="56" t="str">
        <f>IF($F1407="old", INDEX('外部インタフェース一覧(計算用)'!$B$5:$C$60, MATCH(summary!$B1407, '外部インタフェース一覧(計算用)'!$C$5:$C$60, 0), 1), $B1407)</f>
        <v>リハビリテーションマネジメントにおけるプロセス管理票(様式4情報)</v>
      </c>
      <c r="L1407" s="56">
        <f t="shared" si="153"/>
        <v>2</v>
      </c>
      <c r="M1407" s="56" t="str">
        <f t="shared" si="150"/>
        <v>service_code</v>
      </c>
      <c r="N1407" s="33" t="str">
        <f t="shared" si="151"/>
        <v>サービス種類コード</v>
      </c>
      <c r="O1407" s="33" t="str">
        <f t="shared" si="152"/>
        <v>削除</v>
      </c>
    </row>
    <row r="1408" spans="1:15" hidden="1">
      <c r="A1408" s="56">
        <v>1406</v>
      </c>
      <c r="B1408" s="56" t="s">
        <v>2774</v>
      </c>
      <c r="C1408" s="56">
        <v>3</v>
      </c>
      <c r="D1408" s="33" t="s">
        <v>229</v>
      </c>
      <c r="E1408" s="134" t="s">
        <v>230</v>
      </c>
      <c r="F1408" s="56" t="str">
        <f>VLOOKUP($B1408, '外部インタフェース一覧(計算用)'!$C:$G, 2, FALSE)</f>
        <v>old</v>
      </c>
      <c r="G1408" s="56" t="str">
        <f>VLOOKUP($B1408, '外部インタフェース一覧(計算用)'!$C:$G, 5, FALSE)</f>
        <v>REHABILITATION_PLAN_2024_FORM_0440_2021</v>
      </c>
      <c r="H1408" s="56" t="str">
        <f t="shared" si="147"/>
        <v>REHABILITATION_PLAN_2024_FORM_0440_2021_insurer_no_old</v>
      </c>
      <c r="I1408" s="134" t="str">
        <f t="shared" si="148"/>
        <v>削除</v>
      </c>
      <c r="J1408" s="56" t="str">
        <f t="shared" si="149"/>
        <v>名称変更</v>
      </c>
      <c r="K1408" s="56" t="str">
        <f>IF($F1408="old", INDEX('外部インタフェース一覧(計算用)'!$B$5:$C$60, MATCH(summary!$B1408, '外部インタフェース一覧(計算用)'!$C$5:$C$60, 0), 1), $B1408)</f>
        <v>リハビリテーションマネジメントにおけるプロセス管理票(様式4情報)</v>
      </c>
      <c r="L1408" s="56">
        <f t="shared" si="153"/>
        <v>3</v>
      </c>
      <c r="M1408" s="56" t="str">
        <f t="shared" si="150"/>
        <v>insurer_no</v>
      </c>
      <c r="N1408" s="33" t="str">
        <f t="shared" si="151"/>
        <v>保険者番号</v>
      </c>
      <c r="O1408" s="33" t="str">
        <f t="shared" si="152"/>
        <v>削除</v>
      </c>
    </row>
    <row r="1409" spans="1:15" hidden="1">
      <c r="A1409" s="56">
        <v>1407</v>
      </c>
      <c r="B1409" s="56" t="s">
        <v>2774</v>
      </c>
      <c r="C1409" s="56">
        <v>4</v>
      </c>
      <c r="D1409" s="33" t="s">
        <v>231</v>
      </c>
      <c r="E1409" s="134" t="s">
        <v>232</v>
      </c>
      <c r="F1409" s="56" t="str">
        <f>VLOOKUP($B1409, '外部インタフェース一覧(計算用)'!$C:$G, 2, FALSE)</f>
        <v>old</v>
      </c>
      <c r="G1409" s="56" t="str">
        <f>VLOOKUP($B1409, '外部インタフェース一覧(計算用)'!$C:$G, 5, FALSE)</f>
        <v>REHABILITATION_PLAN_2024_FORM_0440_2021</v>
      </c>
      <c r="H1409" s="56" t="str">
        <f t="shared" si="147"/>
        <v>REHABILITATION_PLAN_2024_FORM_0440_2021_insured_no_old</v>
      </c>
      <c r="I1409" s="134" t="str">
        <f t="shared" si="148"/>
        <v>削除</v>
      </c>
      <c r="J1409" s="56" t="str">
        <f t="shared" si="149"/>
        <v>名称変更</v>
      </c>
      <c r="K1409" s="56" t="str">
        <f>IF($F1409="old", INDEX('外部インタフェース一覧(計算用)'!$B$5:$C$60, MATCH(summary!$B1409, '外部インタフェース一覧(計算用)'!$C$5:$C$60, 0), 1), $B1409)</f>
        <v>リハビリテーションマネジメントにおけるプロセス管理票(様式4情報)</v>
      </c>
      <c r="L1409" s="56">
        <f t="shared" si="153"/>
        <v>4</v>
      </c>
      <c r="M1409" s="56" t="str">
        <f t="shared" si="150"/>
        <v>insured_no</v>
      </c>
      <c r="N1409" s="33" t="str">
        <f t="shared" si="151"/>
        <v>被保険者番号</v>
      </c>
      <c r="O1409" s="33" t="str">
        <f t="shared" si="152"/>
        <v>削除</v>
      </c>
    </row>
    <row r="1410" spans="1:15" ht="37.5" hidden="1">
      <c r="A1410" s="56">
        <v>1408</v>
      </c>
      <c r="B1410" s="56" t="s">
        <v>2774</v>
      </c>
      <c r="C1410" s="56">
        <v>5</v>
      </c>
      <c r="D1410" s="33" t="s">
        <v>227</v>
      </c>
      <c r="E1410" s="134" t="s">
        <v>228</v>
      </c>
      <c r="F1410" s="56" t="str">
        <f>VLOOKUP($B1410, '外部インタフェース一覧(計算用)'!$C:$G, 2, FALSE)</f>
        <v>old</v>
      </c>
      <c r="G1410" s="56" t="str">
        <f>VLOOKUP($B1410, '外部インタフェース一覧(計算用)'!$C:$G, 5, FALSE)</f>
        <v>REHABILITATION_PLAN_2024_FORM_0440_2021</v>
      </c>
      <c r="H1410" s="56" t="str">
        <f t="shared" si="147"/>
        <v>REHABILITATION_PLAN_2024_FORM_0440_2021_external_system_management_number_old</v>
      </c>
      <c r="I1410" s="134" t="str">
        <f t="shared" si="148"/>
        <v>削除</v>
      </c>
      <c r="J1410" s="56" t="str">
        <f t="shared" si="149"/>
        <v>名称変更</v>
      </c>
      <c r="K1410" s="56" t="str">
        <f>IF($F1410="old", INDEX('外部インタフェース一覧(計算用)'!$B$5:$C$60, MATCH(summary!$B1410, '外部インタフェース一覧(計算用)'!$C$5:$C$60, 0), 1), $B1410)</f>
        <v>リハビリテーションマネジメントにおけるプロセス管理票(様式4情報)</v>
      </c>
      <c r="L1410" s="56">
        <f t="shared" si="153"/>
        <v>5</v>
      </c>
      <c r="M1410" s="56" t="str">
        <f t="shared" si="150"/>
        <v>external_system_management_number</v>
      </c>
      <c r="N1410" s="33" t="str">
        <f t="shared" si="151"/>
        <v>外部システム管理番号</v>
      </c>
      <c r="O1410" s="33" t="str">
        <f t="shared" si="152"/>
        <v>削除</v>
      </c>
    </row>
    <row r="1411" spans="1:15" hidden="1">
      <c r="A1411" s="56">
        <v>1409</v>
      </c>
      <c r="B1411" s="56" t="s">
        <v>2774</v>
      </c>
      <c r="C1411" s="56">
        <v>6</v>
      </c>
      <c r="D1411" s="33" t="s">
        <v>464</v>
      </c>
      <c r="E1411" s="134" t="s">
        <v>465</v>
      </c>
      <c r="F1411" s="56" t="str">
        <f>VLOOKUP($B1411, '外部インタフェース一覧(計算用)'!$C:$G, 2, FALSE)</f>
        <v>old</v>
      </c>
      <c r="G1411" s="56" t="str">
        <f>VLOOKUP($B1411, '外部インタフェース一覧(計算用)'!$C:$G, 5, FALSE)</f>
        <v>REHABILITATION_PLAN_2024_FORM_0440_2021</v>
      </c>
      <c r="H1411" s="56" t="str">
        <f t="shared" ref="H1411:H1474" si="154">G1411&amp;"_"&amp;D1411&amp;"_"&amp;F1411</f>
        <v>REHABILITATION_PLAN_2024_FORM_0440_2021_create_date_old</v>
      </c>
      <c r="I1411" s="134" t="str">
        <f t="shared" ref="I1411:I1474" si="155">IFERROR(INDEX($E:$H, MATCH(LEFT($H1411, LEN($H1411)-4)&amp;"_new", $H:$H, 0), 1), IF(F1411="old", "削除", "追加"))</f>
        <v>削除</v>
      </c>
      <c r="J1411" s="56" t="str">
        <f t="shared" ref="J1411:J1474" si="156">IF(E1411=I1411, "一致", "名称変更")</f>
        <v>名称変更</v>
      </c>
      <c r="K1411" s="56" t="str">
        <f>IF($F1411="old", INDEX('外部インタフェース一覧(計算用)'!$B$5:$C$60, MATCH(summary!$B1411, '外部インタフェース一覧(計算用)'!$C$5:$C$60, 0), 1), $B1411)</f>
        <v>リハビリテーションマネジメントにおけるプロセス管理票(様式4情報)</v>
      </c>
      <c r="L1411" s="56">
        <f t="shared" si="153"/>
        <v>6</v>
      </c>
      <c r="M1411" s="56" t="str">
        <f t="shared" ref="M1411:M1474" si="157">$D1411</f>
        <v>create_date</v>
      </c>
      <c r="N1411" s="33" t="str">
        <f t="shared" ref="N1411:N1474" si="158">IF($F1411="old", $E1411, $I1411)</f>
        <v>作成年月日</v>
      </c>
      <c r="O1411" s="33" t="str">
        <f t="shared" ref="O1411:O1474" si="159">IF($F1411="old", $I1411, $E1411)</f>
        <v>削除</v>
      </c>
    </row>
    <row r="1412" spans="1:15" hidden="1">
      <c r="A1412" s="56">
        <v>1410</v>
      </c>
      <c r="B1412" s="56" t="s">
        <v>2774</v>
      </c>
      <c r="C1412" s="56">
        <v>7</v>
      </c>
      <c r="D1412" s="33" t="s">
        <v>2775</v>
      </c>
      <c r="E1412" s="134" t="s">
        <v>2776</v>
      </c>
      <c r="F1412" s="56" t="str">
        <f>VLOOKUP($B1412, '外部インタフェース一覧(計算用)'!$C:$G, 2, FALSE)</f>
        <v>old</v>
      </c>
      <c r="G1412" s="56" t="str">
        <f>VLOOKUP($B1412, '外部インタフェース一覧(計算用)'!$C:$G, 5, FALSE)</f>
        <v>REHABILITATION_PLAN_2024_FORM_0440_2021</v>
      </c>
      <c r="H1412" s="56" t="str">
        <f t="shared" si="154"/>
        <v>REHABILITATION_PLAN_2024_FORM_0440_2021_information_flag_old</v>
      </c>
      <c r="I1412" s="134" t="str">
        <f t="shared" si="155"/>
        <v>削除</v>
      </c>
      <c r="J1412" s="56" t="str">
        <f t="shared" si="156"/>
        <v>名称変更</v>
      </c>
      <c r="K1412" s="56" t="str">
        <f>IF($F1412="old", INDEX('外部インタフェース一覧(計算用)'!$B$5:$C$60, MATCH(summary!$B1412, '外部インタフェース一覧(計算用)'!$C$5:$C$60, 0), 1), $B1412)</f>
        <v>リハビリテーションマネジメントにおけるプロセス管理票(様式4情報)</v>
      </c>
      <c r="L1412" s="56">
        <f t="shared" ref="L1412:L1475" si="160">C1412</f>
        <v>7</v>
      </c>
      <c r="M1412" s="56" t="str">
        <f t="shared" si="157"/>
        <v>information_flag</v>
      </c>
      <c r="N1412" s="33" t="str">
        <f t="shared" si="158"/>
        <v>サービス開始時における情報収集</v>
      </c>
      <c r="O1412" s="33" t="str">
        <f t="shared" si="159"/>
        <v>削除</v>
      </c>
    </row>
    <row r="1413" spans="1:15" ht="37.5" hidden="1">
      <c r="A1413" s="56">
        <v>1411</v>
      </c>
      <c r="B1413" s="56" t="s">
        <v>2774</v>
      </c>
      <c r="C1413" s="56">
        <v>8</v>
      </c>
      <c r="D1413" s="33" t="s">
        <v>2777</v>
      </c>
      <c r="E1413" s="134" t="s">
        <v>2778</v>
      </c>
      <c r="F1413" s="56" t="str">
        <f>VLOOKUP($B1413, '外部インタフェース一覧(計算用)'!$C:$G, 2, FALSE)</f>
        <v>old</v>
      </c>
      <c r="G1413" s="56" t="str">
        <f>VLOOKUP($B1413, '外部インタフェース一覧(計算用)'!$C:$G, 5, FALSE)</f>
        <v>REHABILITATION_PLAN_2024_FORM_0440_2021</v>
      </c>
      <c r="H1413" s="56" t="str">
        <f t="shared" si="154"/>
        <v>REHABILITATION_PLAN_2024_FORM_0440_2021_information_doctor_flag_old</v>
      </c>
      <c r="I1413" s="134" t="str">
        <f t="shared" si="155"/>
        <v>削除</v>
      </c>
      <c r="J1413" s="56" t="str">
        <f t="shared" si="156"/>
        <v>名称変更</v>
      </c>
      <c r="K1413" s="56" t="str">
        <f>IF($F1413="old", INDEX('外部インタフェース一覧(計算用)'!$B$5:$C$60, MATCH(summary!$B1413, '外部インタフェース一覧(計算用)'!$C$5:$C$60, 0), 1), $B1413)</f>
        <v>リハビリテーションマネジメントにおけるプロセス管理票(様式4情報)</v>
      </c>
      <c r="L1413" s="56">
        <f t="shared" si="160"/>
        <v>8</v>
      </c>
      <c r="M1413" s="56" t="str">
        <f t="shared" si="157"/>
        <v>information_doctor_flag</v>
      </c>
      <c r="N1413" s="33" t="str">
        <f t="shared" si="158"/>
        <v>サービス開始時における情報収集医師</v>
      </c>
      <c r="O1413" s="33" t="str">
        <f t="shared" si="159"/>
        <v>削除</v>
      </c>
    </row>
    <row r="1414" spans="1:15" ht="37.5" hidden="1">
      <c r="A1414" s="56">
        <v>1412</v>
      </c>
      <c r="B1414" s="56" t="s">
        <v>2774</v>
      </c>
      <c r="C1414" s="56">
        <v>9</v>
      </c>
      <c r="D1414" s="33" t="s">
        <v>2779</v>
      </c>
      <c r="E1414" s="134" t="s">
        <v>2780</v>
      </c>
      <c r="F1414" s="56" t="str">
        <f>VLOOKUP($B1414, '外部インタフェース一覧(計算用)'!$C:$G, 2, FALSE)</f>
        <v>old</v>
      </c>
      <c r="G1414" s="56" t="str">
        <f>VLOOKUP($B1414, '外部インタフェース一覧(計算用)'!$C:$G, 5, FALSE)</f>
        <v>REHABILITATION_PLAN_2024_FORM_0440_2021</v>
      </c>
      <c r="H1414" s="56" t="str">
        <f t="shared" si="154"/>
        <v>REHABILITATION_PLAN_2024_FORM_0440_2021_information_care_manager_flag_old</v>
      </c>
      <c r="I1414" s="134" t="str">
        <f t="shared" si="155"/>
        <v>削除</v>
      </c>
      <c r="J1414" s="56" t="str">
        <f t="shared" si="156"/>
        <v>名称変更</v>
      </c>
      <c r="K1414" s="56" t="str">
        <f>IF($F1414="old", INDEX('外部インタフェース一覧(計算用)'!$B$5:$C$60, MATCH(summary!$B1414, '外部インタフェース一覧(計算用)'!$C$5:$C$60, 0), 1), $B1414)</f>
        <v>リハビリテーションマネジメントにおけるプロセス管理票(様式4情報)</v>
      </c>
      <c r="L1414" s="56">
        <f t="shared" si="160"/>
        <v>9</v>
      </c>
      <c r="M1414" s="56" t="str">
        <f t="shared" si="157"/>
        <v>information_care_manager_flag</v>
      </c>
      <c r="N1414" s="33" t="str">
        <f t="shared" si="158"/>
        <v>サービス開始時における情報収集介護支援専門員</v>
      </c>
      <c r="O1414" s="33" t="str">
        <f t="shared" si="159"/>
        <v>削除</v>
      </c>
    </row>
    <row r="1415" spans="1:15" hidden="1">
      <c r="A1415" s="56">
        <v>1413</v>
      </c>
      <c r="B1415" s="56" t="s">
        <v>2774</v>
      </c>
      <c r="C1415" s="56">
        <v>10</v>
      </c>
      <c r="D1415" s="33" t="s">
        <v>2781</v>
      </c>
      <c r="E1415" s="134" t="s">
        <v>2782</v>
      </c>
      <c r="F1415" s="56" t="str">
        <f>VLOOKUP($B1415, '外部インタフェース一覧(計算用)'!$C:$G, 2, FALSE)</f>
        <v>old</v>
      </c>
      <c r="G1415" s="56" t="str">
        <f>VLOOKUP($B1415, '外部インタフェース一覧(計算用)'!$C:$G, 5, FALSE)</f>
        <v>REHABILITATION_PLAN_2024_FORM_0440_2021</v>
      </c>
      <c r="H1415" s="56" t="str">
        <f t="shared" si="154"/>
        <v>REHABILITATION_PLAN_2024_FORM_0440_2021_information_remarks_old</v>
      </c>
      <c r="I1415" s="134" t="str">
        <f t="shared" si="155"/>
        <v>削除</v>
      </c>
      <c r="J1415" s="56" t="str">
        <f t="shared" si="156"/>
        <v>名称変更</v>
      </c>
      <c r="K1415" s="56" t="str">
        <f>IF($F1415="old", INDEX('外部インタフェース一覧(計算用)'!$B$5:$C$60, MATCH(summary!$B1415, '外部インタフェース一覧(計算用)'!$C$5:$C$60, 0), 1), $B1415)</f>
        <v>リハビリテーションマネジメントにおけるプロセス管理票(様式4情報)</v>
      </c>
      <c r="L1415" s="56">
        <f t="shared" si="160"/>
        <v>10</v>
      </c>
      <c r="M1415" s="56" t="str">
        <f t="shared" si="157"/>
        <v>information_remarks</v>
      </c>
      <c r="N1415" s="33" t="str">
        <f t="shared" si="158"/>
        <v>サービス開始時における情報収集備考</v>
      </c>
      <c r="O1415" s="33" t="str">
        <f t="shared" si="159"/>
        <v>削除</v>
      </c>
    </row>
    <row r="1416" spans="1:15" ht="37.5" hidden="1">
      <c r="A1416" s="56">
        <v>1414</v>
      </c>
      <c r="B1416" s="56" t="s">
        <v>2774</v>
      </c>
      <c r="C1416" s="56">
        <v>11</v>
      </c>
      <c r="D1416" s="33" t="s">
        <v>2783</v>
      </c>
      <c r="E1416" s="134" t="s">
        <v>2784</v>
      </c>
      <c r="F1416" s="56" t="str">
        <f>VLOOKUP($B1416, '外部インタフェース一覧(計算用)'!$C:$G, 2, FALSE)</f>
        <v>old</v>
      </c>
      <c r="G1416" s="56" t="str">
        <f>VLOOKUP($B1416, '外部インタフェース一覧(計算用)'!$C:$G, 5, FALSE)</f>
        <v>REHABILITATION_PLAN_2024_FORM_0440_2021</v>
      </c>
      <c r="H1416" s="56" t="str">
        <f t="shared" si="154"/>
        <v>REHABILITATION_PLAN_2024_FORM_0440_2021_plan_flag_old</v>
      </c>
      <c r="I1416" s="134" t="str">
        <f t="shared" si="155"/>
        <v>削除</v>
      </c>
      <c r="J1416" s="56" t="str">
        <f t="shared" si="156"/>
        <v>名称変更</v>
      </c>
      <c r="K1416" s="56" t="str">
        <f>IF($F1416="old", INDEX('外部インタフェース一覧(計算用)'!$B$5:$C$60, MATCH(summary!$B1416, '外部インタフェース一覧(計算用)'!$C$5:$C$60, 0), 1), $B1416)</f>
        <v>リハビリテーションマネジメントにおけるプロセス管理票(様式4情報)</v>
      </c>
      <c r="L1416" s="56">
        <f t="shared" si="160"/>
        <v>11</v>
      </c>
      <c r="M1416" s="56" t="str">
        <f t="shared" si="157"/>
        <v>plan_flag</v>
      </c>
      <c r="N1416" s="33" t="str">
        <f t="shared" si="158"/>
        <v>リハビリテーション会議の開催によるリハビリテーション計画書の作成</v>
      </c>
      <c r="O1416" s="33" t="str">
        <f t="shared" si="159"/>
        <v>削除</v>
      </c>
    </row>
    <row r="1417" spans="1:15" ht="56.25" hidden="1">
      <c r="A1417" s="56">
        <v>1415</v>
      </c>
      <c r="B1417" s="56" t="s">
        <v>2774</v>
      </c>
      <c r="C1417" s="56">
        <v>12</v>
      </c>
      <c r="D1417" s="33" t="s">
        <v>2785</v>
      </c>
      <c r="E1417" s="134" t="s">
        <v>2786</v>
      </c>
      <c r="F1417" s="56" t="str">
        <f>VLOOKUP($B1417, '外部インタフェース一覧(計算用)'!$C:$G, 2, FALSE)</f>
        <v>old</v>
      </c>
      <c r="G1417" s="56" t="str">
        <f>VLOOKUP($B1417, '外部インタフェース一覧(計算用)'!$C:$G, 5, FALSE)</f>
        <v>REHABILITATION_PLAN_2024_FORM_0440_2021</v>
      </c>
      <c r="H1417" s="56" t="str">
        <f t="shared" si="154"/>
        <v>REHABILITATION_PLAN_2024_FORM_0440_2021_plan_new_01_old</v>
      </c>
      <c r="I1417" s="134" t="str">
        <f t="shared" si="155"/>
        <v>削除</v>
      </c>
      <c r="J1417" s="56" t="str">
        <f t="shared" si="156"/>
        <v>名称変更</v>
      </c>
      <c r="K1417" s="56" t="str">
        <f>IF($F1417="old", INDEX('外部インタフェース一覧(計算用)'!$B$5:$C$60, MATCH(summary!$B1417, '外部インタフェース一覧(計算用)'!$C$5:$C$60, 0), 1), $B1417)</f>
        <v>リハビリテーションマネジメントにおけるプロセス管理票(様式4情報)</v>
      </c>
      <c r="L1417" s="56">
        <f t="shared" si="160"/>
        <v>12</v>
      </c>
      <c r="M1417" s="56" t="str">
        <f t="shared" si="157"/>
        <v>plan_new_01</v>
      </c>
      <c r="N1417" s="33" t="str">
        <f t="shared" si="158"/>
        <v>リハビリテーション会議の開催によるリハビリテーション計画書の作成，_参加者および内容_本人</v>
      </c>
      <c r="O1417" s="33" t="str">
        <f t="shared" si="159"/>
        <v>削除</v>
      </c>
    </row>
    <row r="1418" spans="1:15" ht="56.25" hidden="1">
      <c r="A1418" s="56">
        <v>1416</v>
      </c>
      <c r="B1418" s="56" t="s">
        <v>2774</v>
      </c>
      <c r="C1418" s="56">
        <v>13</v>
      </c>
      <c r="D1418" s="33" t="s">
        <v>2787</v>
      </c>
      <c r="E1418" s="134" t="s">
        <v>2788</v>
      </c>
      <c r="F1418" s="56" t="str">
        <f>VLOOKUP($B1418, '外部インタフェース一覧(計算用)'!$C:$G, 2, FALSE)</f>
        <v>old</v>
      </c>
      <c r="G1418" s="56" t="str">
        <f>VLOOKUP($B1418, '外部インタフェース一覧(計算用)'!$C:$G, 5, FALSE)</f>
        <v>REHABILITATION_PLAN_2024_FORM_0440_2021</v>
      </c>
      <c r="H1418" s="56" t="str">
        <f t="shared" si="154"/>
        <v>REHABILITATION_PLAN_2024_FORM_0440_2021_plan_new_02_old</v>
      </c>
      <c r="I1418" s="134" t="str">
        <f t="shared" si="155"/>
        <v>削除</v>
      </c>
      <c r="J1418" s="56" t="str">
        <f t="shared" si="156"/>
        <v>名称変更</v>
      </c>
      <c r="K1418" s="56" t="str">
        <f>IF($F1418="old", INDEX('外部インタフェース一覧(計算用)'!$B$5:$C$60, MATCH(summary!$B1418, '外部インタフェース一覧(計算用)'!$C$5:$C$60, 0), 1), $B1418)</f>
        <v>リハビリテーションマネジメントにおけるプロセス管理票(様式4情報)</v>
      </c>
      <c r="L1418" s="56">
        <f t="shared" si="160"/>
        <v>13</v>
      </c>
      <c r="M1418" s="56" t="str">
        <f t="shared" si="157"/>
        <v>plan_new_02</v>
      </c>
      <c r="N1418" s="33" t="str">
        <f t="shared" si="158"/>
        <v>リハビリテーション会議の開催によるリハビリテーション計画書の作成，_参加者および内容_家族</v>
      </c>
      <c r="O1418" s="33" t="str">
        <f t="shared" si="159"/>
        <v>削除</v>
      </c>
    </row>
    <row r="1419" spans="1:15" ht="56.25" hidden="1">
      <c r="A1419" s="56">
        <v>1417</v>
      </c>
      <c r="B1419" s="56" t="s">
        <v>2774</v>
      </c>
      <c r="C1419" s="56">
        <v>14</v>
      </c>
      <c r="D1419" s="33" t="s">
        <v>2789</v>
      </c>
      <c r="E1419" s="134" t="s">
        <v>2790</v>
      </c>
      <c r="F1419" s="56" t="str">
        <f>VLOOKUP($B1419, '外部インタフェース一覧(計算用)'!$C:$G, 2, FALSE)</f>
        <v>old</v>
      </c>
      <c r="G1419" s="56" t="str">
        <f>VLOOKUP($B1419, '外部インタフェース一覧(計算用)'!$C:$G, 5, FALSE)</f>
        <v>REHABILITATION_PLAN_2024_FORM_0440_2021</v>
      </c>
      <c r="H1419" s="56" t="str">
        <f t="shared" si="154"/>
        <v>REHABILITATION_PLAN_2024_FORM_0440_2021_plan_doctor_flag_old</v>
      </c>
      <c r="I1419" s="134" t="str">
        <f t="shared" si="155"/>
        <v>削除</v>
      </c>
      <c r="J1419" s="56" t="str">
        <f t="shared" si="156"/>
        <v>名称変更</v>
      </c>
      <c r="K1419" s="56" t="str">
        <f>IF($F1419="old", INDEX('外部インタフェース一覧(計算用)'!$B$5:$C$60, MATCH(summary!$B1419, '外部インタフェース一覧(計算用)'!$C$5:$C$60, 0), 1), $B1419)</f>
        <v>リハビリテーションマネジメントにおけるプロセス管理票(様式4情報)</v>
      </c>
      <c r="L1419" s="56">
        <f t="shared" si="160"/>
        <v>14</v>
      </c>
      <c r="M1419" s="56" t="str">
        <f t="shared" si="157"/>
        <v>plan_doctor_flag</v>
      </c>
      <c r="N1419" s="33" t="str">
        <f t="shared" si="158"/>
        <v>リハビリテーション会議の開催によるリハビリテーション計画書の作成，_参加者および内容_医師</v>
      </c>
      <c r="O1419" s="33" t="str">
        <f t="shared" si="159"/>
        <v>削除</v>
      </c>
    </row>
    <row r="1420" spans="1:15" ht="56.25" hidden="1">
      <c r="A1420" s="56">
        <v>1418</v>
      </c>
      <c r="B1420" s="56" t="s">
        <v>2774</v>
      </c>
      <c r="C1420" s="56">
        <v>15</v>
      </c>
      <c r="D1420" s="33" t="s">
        <v>2791</v>
      </c>
      <c r="E1420" s="134" t="s">
        <v>2792</v>
      </c>
      <c r="F1420" s="56" t="str">
        <f>VLOOKUP($B1420, '外部インタフェース一覧(計算用)'!$C:$G, 2, FALSE)</f>
        <v>old</v>
      </c>
      <c r="G1420" s="56" t="str">
        <f>VLOOKUP($B1420, '外部インタフェース一覧(計算用)'!$C:$G, 5, FALSE)</f>
        <v>REHABILITATION_PLAN_2024_FORM_0440_2021</v>
      </c>
      <c r="H1420" s="56" t="str">
        <f t="shared" si="154"/>
        <v>REHABILITATION_PLAN_2024_FORM_0440_2021_plan_new_03_old</v>
      </c>
      <c r="I1420" s="134" t="str">
        <f t="shared" si="155"/>
        <v>削除</v>
      </c>
      <c r="J1420" s="56" t="str">
        <f t="shared" si="156"/>
        <v>名称変更</v>
      </c>
      <c r="K1420" s="56" t="str">
        <f>IF($F1420="old", INDEX('外部インタフェース一覧(計算用)'!$B$5:$C$60, MATCH(summary!$B1420, '外部インタフェース一覧(計算用)'!$C$5:$C$60, 0), 1), $B1420)</f>
        <v>リハビリテーションマネジメントにおけるプロセス管理票(様式4情報)</v>
      </c>
      <c r="L1420" s="56">
        <f t="shared" si="160"/>
        <v>15</v>
      </c>
      <c r="M1420" s="56" t="str">
        <f t="shared" si="157"/>
        <v>plan_new_03</v>
      </c>
      <c r="N1420" s="33" t="str">
        <f t="shared" si="158"/>
        <v>リハビリテーション会議の開催によるリハビリテーション計画書の作成，_参加者および内容_理学療法士</v>
      </c>
      <c r="O1420" s="33" t="str">
        <f t="shared" si="159"/>
        <v>削除</v>
      </c>
    </row>
    <row r="1421" spans="1:15" ht="56.25" hidden="1">
      <c r="A1421" s="56">
        <v>1419</v>
      </c>
      <c r="B1421" s="56" t="s">
        <v>2774</v>
      </c>
      <c r="C1421" s="56">
        <v>16</v>
      </c>
      <c r="D1421" s="33" t="s">
        <v>2793</v>
      </c>
      <c r="E1421" s="134" t="s">
        <v>2794</v>
      </c>
      <c r="F1421" s="56" t="str">
        <f>VLOOKUP($B1421, '外部インタフェース一覧(計算用)'!$C:$G, 2, FALSE)</f>
        <v>old</v>
      </c>
      <c r="G1421" s="56" t="str">
        <f>VLOOKUP($B1421, '外部インタフェース一覧(計算用)'!$C:$G, 5, FALSE)</f>
        <v>REHABILITATION_PLAN_2024_FORM_0440_2021</v>
      </c>
      <c r="H1421" s="56" t="str">
        <f t="shared" si="154"/>
        <v>REHABILITATION_PLAN_2024_FORM_0440_2021_plan_new_04_old</v>
      </c>
      <c r="I1421" s="134" t="str">
        <f t="shared" si="155"/>
        <v>削除</v>
      </c>
      <c r="J1421" s="56" t="str">
        <f t="shared" si="156"/>
        <v>名称変更</v>
      </c>
      <c r="K1421" s="56" t="str">
        <f>IF($F1421="old", INDEX('外部インタフェース一覧(計算用)'!$B$5:$C$60, MATCH(summary!$B1421, '外部インタフェース一覧(計算用)'!$C$5:$C$60, 0), 1), $B1421)</f>
        <v>リハビリテーションマネジメントにおけるプロセス管理票(様式4情報)</v>
      </c>
      <c r="L1421" s="56">
        <f t="shared" si="160"/>
        <v>16</v>
      </c>
      <c r="M1421" s="56" t="str">
        <f t="shared" si="157"/>
        <v>plan_new_04</v>
      </c>
      <c r="N1421" s="33" t="str">
        <f t="shared" si="158"/>
        <v>リハビリテーション会議の開催によるリハビリテーション計画書の作成，_参加者および内容_作業療法士</v>
      </c>
      <c r="O1421" s="33" t="str">
        <f t="shared" si="159"/>
        <v>削除</v>
      </c>
    </row>
    <row r="1422" spans="1:15" ht="56.25" hidden="1">
      <c r="A1422" s="56">
        <v>1420</v>
      </c>
      <c r="B1422" s="56" t="s">
        <v>2774</v>
      </c>
      <c r="C1422" s="56">
        <v>17</v>
      </c>
      <c r="D1422" s="33" t="s">
        <v>2795</v>
      </c>
      <c r="E1422" s="134" t="s">
        <v>2796</v>
      </c>
      <c r="F1422" s="56" t="str">
        <f>VLOOKUP($B1422, '外部インタフェース一覧(計算用)'!$C:$G, 2, FALSE)</f>
        <v>old</v>
      </c>
      <c r="G1422" s="56" t="str">
        <f>VLOOKUP($B1422, '外部インタフェース一覧(計算用)'!$C:$G, 5, FALSE)</f>
        <v>REHABILITATION_PLAN_2024_FORM_0440_2021</v>
      </c>
      <c r="H1422" s="56" t="str">
        <f t="shared" si="154"/>
        <v>REHABILITATION_PLAN_2024_FORM_0440_2021_plan_new_05_old</v>
      </c>
      <c r="I1422" s="134" t="str">
        <f t="shared" si="155"/>
        <v>削除</v>
      </c>
      <c r="J1422" s="56" t="str">
        <f t="shared" si="156"/>
        <v>名称変更</v>
      </c>
      <c r="K1422" s="56" t="str">
        <f>IF($F1422="old", INDEX('外部インタフェース一覧(計算用)'!$B$5:$C$60, MATCH(summary!$B1422, '外部インタフェース一覧(計算用)'!$C$5:$C$60, 0), 1), $B1422)</f>
        <v>リハビリテーションマネジメントにおけるプロセス管理票(様式4情報)</v>
      </c>
      <c r="L1422" s="56">
        <f t="shared" si="160"/>
        <v>17</v>
      </c>
      <c r="M1422" s="56" t="str">
        <f t="shared" si="157"/>
        <v>plan_new_05</v>
      </c>
      <c r="N1422" s="33" t="str">
        <f t="shared" si="158"/>
        <v>リハビリテーション会議の開催によるリハビリテーション計画書の作成，_参加者および内容_言語聴覚士</v>
      </c>
      <c r="O1422" s="33" t="str">
        <f t="shared" si="159"/>
        <v>削除</v>
      </c>
    </row>
    <row r="1423" spans="1:15" ht="56.25" hidden="1">
      <c r="A1423" s="56">
        <v>1421</v>
      </c>
      <c r="B1423" s="56" t="s">
        <v>2774</v>
      </c>
      <c r="C1423" s="56">
        <v>18</v>
      </c>
      <c r="D1423" s="33" t="s">
        <v>2797</v>
      </c>
      <c r="E1423" s="134" t="s">
        <v>2798</v>
      </c>
      <c r="F1423" s="56" t="str">
        <f>VLOOKUP($B1423, '外部インタフェース一覧(計算用)'!$C:$G, 2, FALSE)</f>
        <v>old</v>
      </c>
      <c r="G1423" s="56" t="str">
        <f>VLOOKUP($B1423, '外部インタフェース一覧(計算用)'!$C:$G, 5, FALSE)</f>
        <v>REHABILITATION_PLAN_2024_FORM_0440_2021</v>
      </c>
      <c r="H1423" s="56" t="str">
        <f t="shared" si="154"/>
        <v>REHABILITATION_PLAN_2024_FORM_0440_2021_plan_nursing_job_flag_old</v>
      </c>
      <c r="I1423" s="134" t="str">
        <f t="shared" si="155"/>
        <v>削除</v>
      </c>
      <c r="J1423" s="56" t="str">
        <f t="shared" si="156"/>
        <v>名称変更</v>
      </c>
      <c r="K1423" s="56" t="str">
        <f>IF($F1423="old", INDEX('外部インタフェース一覧(計算用)'!$B$5:$C$60, MATCH(summary!$B1423, '外部インタフェース一覧(計算用)'!$C$5:$C$60, 0), 1), $B1423)</f>
        <v>リハビリテーションマネジメントにおけるプロセス管理票(様式4情報)</v>
      </c>
      <c r="L1423" s="56">
        <f t="shared" si="160"/>
        <v>18</v>
      </c>
      <c r="M1423" s="56" t="str">
        <f t="shared" si="157"/>
        <v>plan_nursing_job_flag</v>
      </c>
      <c r="N1423" s="33" t="str">
        <f t="shared" si="158"/>
        <v>リハビリテーション会議の開催によるリハビリテーション計画書の作成，_参加者および内容_看護職員</v>
      </c>
      <c r="O1423" s="33" t="str">
        <f t="shared" si="159"/>
        <v>削除</v>
      </c>
    </row>
    <row r="1424" spans="1:15" ht="56.25" hidden="1">
      <c r="A1424" s="56">
        <v>1422</v>
      </c>
      <c r="B1424" s="56" t="s">
        <v>2774</v>
      </c>
      <c r="C1424" s="56">
        <v>19</v>
      </c>
      <c r="D1424" s="33" t="s">
        <v>2799</v>
      </c>
      <c r="E1424" s="134" t="s">
        <v>2800</v>
      </c>
      <c r="F1424" s="56" t="str">
        <f>VLOOKUP($B1424, '外部インタフェース一覧(計算用)'!$C:$G, 2, FALSE)</f>
        <v>old</v>
      </c>
      <c r="G1424" s="56" t="str">
        <f>VLOOKUP($B1424, '外部インタフェース一覧(計算用)'!$C:$G, 5, FALSE)</f>
        <v>REHABILITATION_PLAN_2024_FORM_0440_2021</v>
      </c>
      <c r="H1424" s="56" t="str">
        <f t="shared" si="154"/>
        <v>REHABILITATION_PLAN_2024_FORM_0440_2021_plan_careworkers_flag_old</v>
      </c>
      <c r="I1424" s="134" t="str">
        <f t="shared" si="155"/>
        <v>削除</v>
      </c>
      <c r="J1424" s="56" t="str">
        <f t="shared" si="156"/>
        <v>名称変更</v>
      </c>
      <c r="K1424" s="56" t="str">
        <f>IF($F1424="old", INDEX('外部インタフェース一覧(計算用)'!$B$5:$C$60, MATCH(summary!$B1424, '外部インタフェース一覧(計算用)'!$C$5:$C$60, 0), 1), $B1424)</f>
        <v>リハビリテーションマネジメントにおけるプロセス管理票(様式4情報)</v>
      </c>
      <c r="L1424" s="56">
        <f t="shared" si="160"/>
        <v>19</v>
      </c>
      <c r="M1424" s="56" t="str">
        <f t="shared" si="157"/>
        <v>plan_careworkers_flag</v>
      </c>
      <c r="N1424" s="33" t="str">
        <f t="shared" si="158"/>
        <v>リハビリテーション会議の開催によるリハビリテーション計画書の作成，_参加者および内容_介護職員</v>
      </c>
      <c r="O1424" s="33" t="str">
        <f t="shared" si="159"/>
        <v>削除</v>
      </c>
    </row>
    <row r="1425" spans="1:15" ht="56.25" hidden="1">
      <c r="A1425" s="56">
        <v>1423</v>
      </c>
      <c r="B1425" s="56" t="s">
        <v>2774</v>
      </c>
      <c r="C1425" s="56">
        <v>20</v>
      </c>
      <c r="D1425" s="33" t="s">
        <v>2801</v>
      </c>
      <c r="E1425" s="134" t="s">
        <v>2802</v>
      </c>
      <c r="F1425" s="56" t="str">
        <f>VLOOKUP($B1425, '外部インタフェース一覧(計算用)'!$C:$G, 2, FALSE)</f>
        <v>old</v>
      </c>
      <c r="G1425" s="56" t="str">
        <f>VLOOKUP($B1425, '外部インタフェース一覧(計算用)'!$C:$G, 5, FALSE)</f>
        <v>REHABILITATION_PLAN_2024_FORM_0440_2021</v>
      </c>
      <c r="H1425" s="56" t="str">
        <f t="shared" si="154"/>
        <v>REHABILITATION_PLAN_2024_FORM_0440_2021_plan_care_managers_flag_old</v>
      </c>
      <c r="I1425" s="134" t="str">
        <f t="shared" si="155"/>
        <v>削除</v>
      </c>
      <c r="J1425" s="56" t="str">
        <f t="shared" si="156"/>
        <v>名称変更</v>
      </c>
      <c r="K1425" s="56" t="str">
        <f>IF($F1425="old", INDEX('外部インタフェース一覧(計算用)'!$B$5:$C$60, MATCH(summary!$B1425, '外部インタフェース一覧(計算用)'!$C$5:$C$60, 0), 1), $B1425)</f>
        <v>リハビリテーションマネジメントにおけるプロセス管理票(様式4情報)</v>
      </c>
      <c r="L1425" s="56">
        <f t="shared" si="160"/>
        <v>20</v>
      </c>
      <c r="M1425" s="56" t="str">
        <f t="shared" si="157"/>
        <v>plan_care_managers_flag</v>
      </c>
      <c r="N1425" s="33" t="str">
        <f t="shared" si="158"/>
        <v>リハビリテーション会議の開催によるリハビリテーション計画書の作成，_参加者および内容_介護支援専門員</v>
      </c>
      <c r="O1425" s="33" t="str">
        <f t="shared" si="159"/>
        <v>削除</v>
      </c>
    </row>
    <row r="1426" spans="1:15" ht="56.25" hidden="1">
      <c r="A1426" s="56">
        <v>1424</v>
      </c>
      <c r="B1426" s="56" t="s">
        <v>2774</v>
      </c>
      <c r="C1426" s="56">
        <v>21</v>
      </c>
      <c r="D1426" s="33" t="s">
        <v>2803</v>
      </c>
      <c r="E1426" s="134" t="s">
        <v>2804</v>
      </c>
      <c r="F1426" s="56" t="str">
        <f>VLOOKUP($B1426, '外部インタフェース一覧(計算用)'!$C:$G, 2, FALSE)</f>
        <v>old</v>
      </c>
      <c r="G1426" s="56" t="str">
        <f>VLOOKUP($B1426, '外部インタフェース一覧(計算用)'!$C:$G, 5, FALSE)</f>
        <v>REHABILITATION_PLAN_2024_FORM_0440_2021</v>
      </c>
      <c r="H1426" s="56" t="str">
        <f t="shared" si="154"/>
        <v>REHABILITATION_PLAN_2024_FORM_0440_2021_plan_visit_care_flag_old</v>
      </c>
      <c r="I1426" s="134" t="str">
        <f t="shared" si="155"/>
        <v>削除</v>
      </c>
      <c r="J1426" s="56" t="str">
        <f t="shared" si="156"/>
        <v>名称変更</v>
      </c>
      <c r="K1426" s="56" t="str">
        <f>IF($F1426="old", INDEX('外部インタフェース一覧(計算用)'!$B$5:$C$60, MATCH(summary!$B1426, '外部インタフェース一覧(計算用)'!$C$5:$C$60, 0), 1), $B1426)</f>
        <v>リハビリテーションマネジメントにおけるプロセス管理票(様式4情報)</v>
      </c>
      <c r="L1426" s="56">
        <f t="shared" si="160"/>
        <v>21</v>
      </c>
      <c r="M1426" s="56" t="str">
        <f t="shared" si="157"/>
        <v>plan_visit_care_flag</v>
      </c>
      <c r="N1426" s="33" t="str">
        <f t="shared" si="158"/>
        <v>リハビリテーション会議の開催によるリハビリテーション計画書の作成，_参加者および内容_訪問介護</v>
      </c>
      <c r="O1426" s="33" t="str">
        <f t="shared" si="159"/>
        <v>削除</v>
      </c>
    </row>
    <row r="1427" spans="1:15" ht="56.25" hidden="1">
      <c r="A1427" s="56">
        <v>1425</v>
      </c>
      <c r="B1427" s="56" t="s">
        <v>2774</v>
      </c>
      <c r="C1427" s="56">
        <v>22</v>
      </c>
      <c r="D1427" s="33" t="s">
        <v>2805</v>
      </c>
      <c r="E1427" s="134" t="s">
        <v>2806</v>
      </c>
      <c r="F1427" s="56" t="str">
        <f>VLOOKUP($B1427, '外部インタフェース一覧(計算用)'!$C:$G, 2, FALSE)</f>
        <v>old</v>
      </c>
      <c r="G1427" s="56" t="str">
        <f>VLOOKUP($B1427, '外部インタフェース一覧(計算用)'!$C:$G, 5, FALSE)</f>
        <v>REHABILITATION_PLAN_2024_FORM_0440_2021</v>
      </c>
      <c r="H1427" s="56" t="str">
        <f t="shared" si="154"/>
        <v>REHABILITATION_PLAN_2024_FORM_0440_2021_plan_visit_nursing_flag_old</v>
      </c>
      <c r="I1427" s="134" t="str">
        <f t="shared" si="155"/>
        <v>削除</v>
      </c>
      <c r="J1427" s="56" t="str">
        <f t="shared" si="156"/>
        <v>名称変更</v>
      </c>
      <c r="K1427" s="56" t="str">
        <f>IF($F1427="old", INDEX('外部インタフェース一覧(計算用)'!$B$5:$C$60, MATCH(summary!$B1427, '外部インタフェース一覧(計算用)'!$C$5:$C$60, 0), 1), $B1427)</f>
        <v>リハビリテーションマネジメントにおけるプロセス管理票(様式4情報)</v>
      </c>
      <c r="L1427" s="56">
        <f t="shared" si="160"/>
        <v>22</v>
      </c>
      <c r="M1427" s="56" t="str">
        <f t="shared" si="157"/>
        <v>plan_visit_nursing_flag</v>
      </c>
      <c r="N1427" s="33" t="str">
        <f t="shared" si="158"/>
        <v>リハビリテーション会議の開催によるリハビリテーション計画書の作成，_参加者および内容_訪問看護</v>
      </c>
      <c r="O1427" s="33" t="str">
        <f t="shared" si="159"/>
        <v>削除</v>
      </c>
    </row>
    <row r="1428" spans="1:15" ht="56.25" hidden="1">
      <c r="A1428" s="56">
        <v>1426</v>
      </c>
      <c r="B1428" s="56" t="s">
        <v>2774</v>
      </c>
      <c r="C1428" s="56">
        <v>23</v>
      </c>
      <c r="D1428" s="33" t="s">
        <v>2807</v>
      </c>
      <c r="E1428" s="134" t="s">
        <v>2808</v>
      </c>
      <c r="F1428" s="56" t="str">
        <f>VLOOKUP($B1428, '外部インタフェース一覧(計算用)'!$C:$G, 2, FALSE)</f>
        <v>old</v>
      </c>
      <c r="G1428" s="56" t="str">
        <f>VLOOKUP($B1428, '外部インタフェース一覧(計算用)'!$C:$G, 5, FALSE)</f>
        <v>REHABILITATION_PLAN_2024_FORM_0440_2021</v>
      </c>
      <c r="H1428" s="56" t="str">
        <f t="shared" si="154"/>
        <v>REHABILITATION_PLAN_2024_FORM_0440_2021_plan_visit_rehabilitation_flag_old</v>
      </c>
      <c r="I1428" s="134" t="str">
        <f t="shared" si="155"/>
        <v>削除</v>
      </c>
      <c r="J1428" s="56" t="str">
        <f t="shared" si="156"/>
        <v>名称変更</v>
      </c>
      <c r="K1428" s="56" t="str">
        <f>IF($F1428="old", INDEX('外部インタフェース一覧(計算用)'!$B$5:$C$60, MATCH(summary!$B1428, '外部インタフェース一覧(計算用)'!$C$5:$C$60, 0), 1), $B1428)</f>
        <v>リハビリテーションマネジメントにおけるプロセス管理票(様式4情報)</v>
      </c>
      <c r="L1428" s="56">
        <f t="shared" si="160"/>
        <v>23</v>
      </c>
      <c r="M1428" s="56" t="str">
        <f t="shared" si="157"/>
        <v>plan_visit_rehabilitation_flag</v>
      </c>
      <c r="N1428" s="33" t="str">
        <f t="shared" si="158"/>
        <v>リハビリテーション会議の開催によるリハビリテーション計画書の作成，_参加者および内容_訪問リハ</v>
      </c>
      <c r="O1428" s="33" t="str">
        <f t="shared" si="159"/>
        <v>削除</v>
      </c>
    </row>
    <row r="1429" spans="1:15" ht="56.25" hidden="1">
      <c r="A1429" s="56">
        <v>1427</v>
      </c>
      <c r="B1429" s="56" t="s">
        <v>2774</v>
      </c>
      <c r="C1429" s="56">
        <v>24</v>
      </c>
      <c r="D1429" s="33" t="s">
        <v>2809</v>
      </c>
      <c r="E1429" s="134" t="s">
        <v>2810</v>
      </c>
      <c r="F1429" s="56" t="str">
        <f>VLOOKUP($B1429, '外部インタフェース一覧(計算用)'!$C:$G, 2, FALSE)</f>
        <v>old</v>
      </c>
      <c r="G1429" s="56" t="str">
        <f>VLOOKUP($B1429, '外部インタフェース一覧(計算用)'!$C:$G, 5, FALSE)</f>
        <v>REHABILITATION_PLAN_2024_FORM_0440_2021</v>
      </c>
      <c r="H1429" s="56" t="str">
        <f t="shared" si="154"/>
        <v>REHABILITATION_PLAN_2024_FORM_0440_2021_plan_day_care_flag_old</v>
      </c>
      <c r="I1429" s="134" t="str">
        <f t="shared" si="155"/>
        <v>削除</v>
      </c>
      <c r="J1429" s="56" t="str">
        <f t="shared" si="156"/>
        <v>名称変更</v>
      </c>
      <c r="K1429" s="56" t="str">
        <f>IF($F1429="old", INDEX('外部インタフェース一覧(計算用)'!$B$5:$C$60, MATCH(summary!$B1429, '外部インタフェース一覧(計算用)'!$C$5:$C$60, 0), 1), $B1429)</f>
        <v>リハビリテーションマネジメントにおけるプロセス管理票(様式4情報)</v>
      </c>
      <c r="L1429" s="56">
        <f t="shared" si="160"/>
        <v>24</v>
      </c>
      <c r="M1429" s="56" t="str">
        <f t="shared" si="157"/>
        <v>plan_day_care_flag</v>
      </c>
      <c r="N1429" s="33" t="str">
        <f t="shared" si="158"/>
        <v>リハビリテーション会議の開催によるリハビリテーション計画書の作成，_参加者および内容_通所介護</v>
      </c>
      <c r="O1429" s="33" t="str">
        <f t="shared" si="159"/>
        <v>削除</v>
      </c>
    </row>
    <row r="1430" spans="1:15" ht="56.25" hidden="1">
      <c r="A1430" s="56">
        <v>1428</v>
      </c>
      <c r="B1430" s="56" t="s">
        <v>2774</v>
      </c>
      <c r="C1430" s="56">
        <v>25</v>
      </c>
      <c r="D1430" s="33" t="s">
        <v>2811</v>
      </c>
      <c r="E1430" s="134" t="s">
        <v>2812</v>
      </c>
      <c r="F1430" s="56" t="str">
        <f>VLOOKUP($B1430, '外部インタフェース一覧(計算用)'!$C:$G, 2, FALSE)</f>
        <v>old</v>
      </c>
      <c r="G1430" s="56" t="str">
        <f>VLOOKUP($B1430, '外部インタフェース一覧(計算用)'!$C:$G, 5, FALSE)</f>
        <v>REHABILITATION_PLAN_2024_FORM_0440_2021</v>
      </c>
      <c r="H1430" s="56" t="str">
        <f t="shared" si="154"/>
        <v>REHABILITATION_PLAN_2024_FORM_0440_2021_plan_other_flag_old</v>
      </c>
      <c r="I1430" s="134" t="str">
        <f t="shared" si="155"/>
        <v>削除</v>
      </c>
      <c r="J1430" s="56" t="str">
        <f t="shared" si="156"/>
        <v>名称変更</v>
      </c>
      <c r="K1430" s="56" t="str">
        <f>IF($F1430="old", INDEX('外部インタフェース一覧(計算用)'!$B$5:$C$60, MATCH(summary!$B1430, '外部インタフェース一覧(計算用)'!$C$5:$C$60, 0), 1), $B1430)</f>
        <v>リハビリテーションマネジメントにおけるプロセス管理票(様式4情報)</v>
      </c>
      <c r="L1430" s="56">
        <f t="shared" si="160"/>
        <v>25</v>
      </c>
      <c r="M1430" s="56" t="str">
        <f t="shared" si="157"/>
        <v>plan_other_flag</v>
      </c>
      <c r="N1430" s="33" t="str">
        <f t="shared" si="158"/>
        <v>リハビリテーション会議の開催によるリハビリテーション計画書の作成，_参加者および内容_その他</v>
      </c>
      <c r="O1430" s="33" t="str">
        <f t="shared" si="159"/>
        <v>削除</v>
      </c>
    </row>
    <row r="1431" spans="1:15" ht="56.25" hidden="1">
      <c r="A1431" s="56">
        <v>1429</v>
      </c>
      <c r="B1431" s="56" t="s">
        <v>2774</v>
      </c>
      <c r="C1431" s="56">
        <v>26</v>
      </c>
      <c r="D1431" s="33" t="s">
        <v>2813</v>
      </c>
      <c r="E1431" s="134" t="s">
        <v>2814</v>
      </c>
      <c r="F1431" s="56" t="str">
        <f>VLOOKUP($B1431, '外部インタフェース一覧(計算用)'!$C:$G, 2, FALSE)</f>
        <v>old</v>
      </c>
      <c r="G1431" s="56" t="str">
        <f>VLOOKUP($B1431, '外部インタフェース一覧(計算用)'!$C:$G, 5, FALSE)</f>
        <v>REHABILITATION_PLAN_2024_FORM_0440_2021</v>
      </c>
      <c r="H1431" s="56" t="str">
        <f t="shared" si="154"/>
        <v>REHABILITATION_PLAN_2024_FORM_0440_2021_plan_other_old</v>
      </c>
      <c r="I1431" s="134" t="str">
        <f t="shared" si="155"/>
        <v>削除</v>
      </c>
      <c r="J1431" s="56" t="str">
        <f t="shared" si="156"/>
        <v>名称変更</v>
      </c>
      <c r="K1431" s="56" t="str">
        <f>IF($F1431="old", INDEX('外部インタフェース一覧(計算用)'!$B$5:$C$60, MATCH(summary!$B1431, '外部インタフェース一覧(計算用)'!$C$5:$C$60, 0), 1), $B1431)</f>
        <v>リハビリテーションマネジメントにおけるプロセス管理票(様式4情報)</v>
      </c>
      <c r="L1431" s="56">
        <f t="shared" si="160"/>
        <v>26</v>
      </c>
      <c r="M1431" s="56" t="str">
        <f t="shared" si="157"/>
        <v>plan_other</v>
      </c>
      <c r="N1431" s="33" t="str">
        <f t="shared" si="158"/>
        <v>リハビリテーション会議の開催によるリハビリテーション計画書の作成，_参加者および内容_その他_内容</v>
      </c>
      <c r="O1431" s="33" t="str">
        <f t="shared" si="159"/>
        <v>削除</v>
      </c>
    </row>
    <row r="1432" spans="1:15" ht="56.25" hidden="1">
      <c r="A1432" s="56">
        <v>1430</v>
      </c>
      <c r="B1432" s="56" t="s">
        <v>2774</v>
      </c>
      <c r="C1432" s="56">
        <v>27</v>
      </c>
      <c r="D1432" s="33" t="s">
        <v>2815</v>
      </c>
      <c r="E1432" s="134" t="s">
        <v>2816</v>
      </c>
      <c r="F1432" s="56" t="str">
        <f>VLOOKUP($B1432, '外部インタフェース一覧(計算用)'!$C:$G, 2, FALSE)</f>
        <v>old</v>
      </c>
      <c r="G1432" s="56" t="str">
        <f>VLOOKUP($B1432, '外部インタフェース一覧(計算用)'!$C:$G, 5, FALSE)</f>
        <v>REHABILITATION_PLAN_2024_FORM_0440_2021</v>
      </c>
      <c r="H1432" s="56" t="str">
        <f t="shared" si="154"/>
        <v>REHABILITATION_PLAN_2024_FORM_0440_2021_plan_event_date_old</v>
      </c>
      <c r="I1432" s="134" t="str">
        <f t="shared" si="155"/>
        <v>削除</v>
      </c>
      <c r="J1432" s="56" t="str">
        <f t="shared" si="156"/>
        <v>名称変更</v>
      </c>
      <c r="K1432" s="56" t="str">
        <f>IF($F1432="old", INDEX('外部インタフェース一覧(計算用)'!$B$5:$C$60, MATCH(summary!$B1432, '外部インタフェース一覧(計算用)'!$C$5:$C$60, 0), 1), $B1432)</f>
        <v>リハビリテーションマネジメントにおけるプロセス管理票(様式4情報)</v>
      </c>
      <c r="L1432" s="56">
        <f t="shared" si="160"/>
        <v>27</v>
      </c>
      <c r="M1432" s="56" t="str">
        <f t="shared" si="157"/>
        <v>plan_event_date</v>
      </c>
      <c r="N1432" s="33" t="str">
        <f t="shared" si="158"/>
        <v>リハビリテーション会議の開催によるリハビリテーション計画書の作成，_参加者および内容_開催日</v>
      </c>
      <c r="O1432" s="33" t="str">
        <f t="shared" si="159"/>
        <v>削除</v>
      </c>
    </row>
    <row r="1433" spans="1:15" ht="56.25" hidden="1">
      <c r="A1433" s="56">
        <v>1431</v>
      </c>
      <c r="B1433" s="56" t="s">
        <v>2774</v>
      </c>
      <c r="C1433" s="56">
        <v>28</v>
      </c>
      <c r="D1433" s="33" t="s">
        <v>2817</v>
      </c>
      <c r="E1433" s="134" t="s">
        <v>2818</v>
      </c>
      <c r="F1433" s="56" t="str">
        <f>VLOOKUP($B1433, '外部インタフェース一覧(計算用)'!$C:$G, 2, FALSE)</f>
        <v>old</v>
      </c>
      <c r="G1433" s="56" t="str">
        <f>VLOOKUP($B1433, '外部インタフェース一覧(計算用)'!$C:$G, 5, FALSE)</f>
        <v>REHABILITATION_PLAN_2024_FORM_0440_2021</v>
      </c>
      <c r="H1433" s="56" t="str">
        <f t="shared" si="154"/>
        <v>REHABILITATION_PLAN_2024_FORM_0440_2021_plan_remarks_old</v>
      </c>
      <c r="I1433" s="134" t="str">
        <f t="shared" si="155"/>
        <v>削除</v>
      </c>
      <c r="J1433" s="56" t="str">
        <f t="shared" si="156"/>
        <v>名称変更</v>
      </c>
      <c r="K1433" s="56" t="str">
        <f>IF($F1433="old", INDEX('外部インタフェース一覧(計算用)'!$B$5:$C$60, MATCH(summary!$B1433, '外部インタフェース一覧(計算用)'!$C$5:$C$60, 0), 1), $B1433)</f>
        <v>リハビリテーションマネジメントにおけるプロセス管理票(様式4情報)</v>
      </c>
      <c r="L1433" s="56">
        <f t="shared" si="160"/>
        <v>28</v>
      </c>
      <c r="M1433" s="56" t="str">
        <f t="shared" si="157"/>
        <v>plan_remarks</v>
      </c>
      <c r="N1433" s="33" t="str">
        <f t="shared" si="158"/>
        <v>リハビリテーション会議の開催によるリハビリテーション計画書の作成，_参加者および内容_備考</v>
      </c>
      <c r="O1433" s="33" t="str">
        <f t="shared" si="159"/>
        <v>削除</v>
      </c>
    </row>
    <row r="1434" spans="1:15" ht="75" hidden="1">
      <c r="A1434" s="56">
        <v>1432</v>
      </c>
      <c r="B1434" s="56" t="s">
        <v>2774</v>
      </c>
      <c r="C1434" s="56">
        <v>29</v>
      </c>
      <c r="D1434" s="33" t="s">
        <v>2819</v>
      </c>
      <c r="E1434" s="134" t="s">
        <v>2820</v>
      </c>
      <c r="F1434" s="56" t="str">
        <f>VLOOKUP($B1434, '外部インタフェース一覧(計算用)'!$C:$G, 2, FALSE)</f>
        <v>old</v>
      </c>
      <c r="G1434" s="56" t="str">
        <f>VLOOKUP($B1434, '外部インタフェース一覧(計算用)'!$C:$G, 5, FALSE)</f>
        <v>REHABILITATION_PLAN_2024_FORM_0440_2021</v>
      </c>
      <c r="H1434" s="56" t="str">
        <f t="shared" si="154"/>
        <v>REHABILITATION_PLAN_2024_FORM_0440_2021_explain_flag_old</v>
      </c>
      <c r="I1434" s="134" t="str">
        <f t="shared" si="155"/>
        <v>削除</v>
      </c>
      <c r="J1434" s="56" t="str">
        <f t="shared" si="156"/>
        <v>名称変更</v>
      </c>
      <c r="K1434" s="56" t="str">
        <f>IF($F1434="old", INDEX('外部インタフェース一覧(計算用)'!$B$5:$C$60, MATCH(summary!$B1434, '外部インタフェース一覧(計算用)'!$C$5:$C$60, 0), 1), $B1434)</f>
        <v>リハビリテーションマネジメントにおけるプロセス管理票(様式4情報)</v>
      </c>
      <c r="L1434" s="56">
        <f t="shared" si="160"/>
        <v>29</v>
      </c>
      <c r="M1434" s="56" t="str">
        <f t="shared" si="157"/>
        <v>explain_flag</v>
      </c>
      <c r="N1434" s="33" t="str">
        <f t="shared" si="158"/>
        <v>計画作成に関与した理学療法士、作業療法士又は言語聴覚士によるリハビリテーション計画の利用者・家族への説明</v>
      </c>
      <c r="O1434" s="33" t="str">
        <f t="shared" si="159"/>
        <v>削除</v>
      </c>
    </row>
    <row r="1435" spans="1:15" ht="75" hidden="1">
      <c r="A1435" s="56">
        <v>1433</v>
      </c>
      <c r="B1435" s="56" t="s">
        <v>2774</v>
      </c>
      <c r="C1435" s="56">
        <v>30</v>
      </c>
      <c r="D1435" s="33" t="s">
        <v>2821</v>
      </c>
      <c r="E1435" s="134" t="s">
        <v>2822</v>
      </c>
      <c r="F1435" s="56" t="str">
        <f>VLOOKUP($B1435, '外部インタフェース一覧(計算用)'!$C:$G, 2, FALSE)</f>
        <v>old</v>
      </c>
      <c r="G1435" s="56" t="str">
        <f>VLOOKUP($B1435, '外部インタフェース一覧(計算用)'!$C:$G, 5, FALSE)</f>
        <v>REHABILITATION_PLAN_2024_FORM_0440_2021</v>
      </c>
      <c r="H1435" s="56" t="str">
        <f t="shared" si="154"/>
        <v>REHABILITATION_PLAN_2024_FORM_0440_2021_explain_agree_flag_01_old</v>
      </c>
      <c r="I1435" s="134" t="str">
        <f t="shared" si="155"/>
        <v>削除</v>
      </c>
      <c r="J1435" s="56" t="str">
        <f t="shared" si="156"/>
        <v>名称変更</v>
      </c>
      <c r="K1435" s="56" t="str">
        <f>IF($F1435="old", INDEX('外部インタフェース一覧(計算用)'!$B$5:$C$60, MATCH(summary!$B1435, '外部インタフェース一覧(計算用)'!$C$5:$C$60, 0), 1), $B1435)</f>
        <v>リハビリテーションマネジメントにおけるプロセス管理票(様式4情報)</v>
      </c>
      <c r="L1435" s="56">
        <f t="shared" si="160"/>
        <v>30</v>
      </c>
      <c r="M1435" s="56" t="str">
        <f t="shared" si="157"/>
        <v>explain_agree_flag_01</v>
      </c>
      <c r="N1435" s="33" t="str">
        <f t="shared" si="158"/>
        <v>計画作成に関与した理学療法士、作業療法士又は言語聴覚士によるリハビリテーション計画の利用者・家族への説明_同意</v>
      </c>
      <c r="O1435" s="33" t="str">
        <f t="shared" si="159"/>
        <v>削除</v>
      </c>
    </row>
    <row r="1436" spans="1:15" ht="75" hidden="1">
      <c r="A1436" s="56">
        <v>1434</v>
      </c>
      <c r="B1436" s="56" t="s">
        <v>2774</v>
      </c>
      <c r="C1436" s="56">
        <v>31</v>
      </c>
      <c r="D1436" s="33" t="s">
        <v>2823</v>
      </c>
      <c r="E1436" s="134" t="s">
        <v>2824</v>
      </c>
      <c r="F1436" s="56" t="str">
        <f>VLOOKUP($B1436, '外部インタフェース一覧(計算用)'!$C:$G, 2, FALSE)</f>
        <v>old</v>
      </c>
      <c r="G1436" s="56" t="str">
        <f>VLOOKUP($B1436, '外部インタフェース一覧(計算用)'!$C:$G, 5, FALSE)</f>
        <v>REHABILITATION_PLAN_2024_FORM_0440_2021</v>
      </c>
      <c r="H1436" s="56" t="str">
        <f t="shared" si="154"/>
        <v>REHABILITATION_PLAN_2024_FORM_0440_2021_explain_change_flag_01_old</v>
      </c>
      <c r="I1436" s="134" t="str">
        <f t="shared" si="155"/>
        <v>削除</v>
      </c>
      <c r="J1436" s="56" t="str">
        <f t="shared" si="156"/>
        <v>名称変更</v>
      </c>
      <c r="K1436" s="56" t="str">
        <f>IF($F1436="old", INDEX('外部インタフェース一覧(計算用)'!$B$5:$C$60, MATCH(summary!$B1436, '外部インタフェース一覧(計算用)'!$C$5:$C$60, 0), 1), $B1436)</f>
        <v>リハビリテーションマネジメントにおけるプロセス管理票(様式4情報)</v>
      </c>
      <c r="L1436" s="56">
        <f t="shared" si="160"/>
        <v>31</v>
      </c>
      <c r="M1436" s="56" t="str">
        <f t="shared" si="157"/>
        <v>explain_change_flag_01</v>
      </c>
      <c r="N1436" s="33" t="str">
        <f t="shared" si="158"/>
        <v>計画作成に関与した理学療法士、作業療法士又は言語聴覚士によるリハビリテーション計画の利用者・家族への説明_変更・意見</v>
      </c>
      <c r="O1436" s="33" t="str">
        <f t="shared" si="159"/>
        <v>削除</v>
      </c>
    </row>
    <row r="1437" spans="1:15" ht="75" hidden="1">
      <c r="A1437" s="56">
        <v>1435</v>
      </c>
      <c r="B1437" s="56" t="s">
        <v>2774</v>
      </c>
      <c r="C1437" s="56">
        <v>32</v>
      </c>
      <c r="D1437" s="33" t="s">
        <v>2825</v>
      </c>
      <c r="E1437" s="134" t="s">
        <v>2826</v>
      </c>
      <c r="F1437" s="56" t="str">
        <f>VLOOKUP($B1437, '外部インタフェース一覧(計算用)'!$C:$G, 2, FALSE)</f>
        <v>old</v>
      </c>
      <c r="G1437" s="56" t="str">
        <f>VLOOKUP($B1437, '外部インタフェース一覧(計算用)'!$C:$G, 5, FALSE)</f>
        <v>REHABILITATION_PLAN_2024_FORM_0440_2021</v>
      </c>
      <c r="H1437" s="56" t="str">
        <f t="shared" si="154"/>
        <v>REHABILITATION_PLAN_2024_FORM_0440_2021_explain_change_01_old</v>
      </c>
      <c r="I1437" s="134" t="str">
        <f t="shared" si="155"/>
        <v>削除</v>
      </c>
      <c r="J1437" s="56" t="str">
        <f t="shared" si="156"/>
        <v>名称変更</v>
      </c>
      <c r="K1437" s="56" t="str">
        <f>IF($F1437="old", INDEX('外部インタフェース一覧(計算用)'!$B$5:$C$60, MATCH(summary!$B1437, '外部インタフェース一覧(計算用)'!$C$5:$C$60, 0), 1), $B1437)</f>
        <v>リハビリテーションマネジメントにおけるプロセス管理票(様式4情報)</v>
      </c>
      <c r="L1437" s="56">
        <f t="shared" si="160"/>
        <v>32</v>
      </c>
      <c r="M1437" s="56" t="str">
        <f t="shared" si="157"/>
        <v>explain_change_01</v>
      </c>
      <c r="N1437" s="33" t="str">
        <f t="shared" si="158"/>
        <v>計画作成に関与した理学療法士、作業療法士又は言語聴覚士によるリハビリテーション計画の利用者・家族への説明_変更・意見，_内容</v>
      </c>
      <c r="O1437" s="33" t="str">
        <f t="shared" si="159"/>
        <v>削除</v>
      </c>
    </row>
    <row r="1438" spans="1:15" ht="75" hidden="1">
      <c r="A1438" s="56">
        <v>1436</v>
      </c>
      <c r="B1438" s="56" t="s">
        <v>2774</v>
      </c>
      <c r="C1438" s="56">
        <v>33</v>
      </c>
      <c r="D1438" s="33" t="s">
        <v>2827</v>
      </c>
      <c r="E1438" s="134" t="s">
        <v>2828</v>
      </c>
      <c r="F1438" s="56" t="str">
        <f>VLOOKUP($B1438, '外部インタフェース一覧(計算用)'!$C:$G, 2, FALSE)</f>
        <v>old</v>
      </c>
      <c r="G1438" s="56" t="str">
        <f>VLOOKUP($B1438, '外部インタフェース一覧(計算用)'!$C:$G, 5, FALSE)</f>
        <v>REHABILITATION_PLAN_2024_FORM_0440_2021</v>
      </c>
      <c r="H1438" s="56" t="str">
        <f t="shared" si="154"/>
        <v>REHABILITATION_PLAN_2024_FORM_0440_2021_explain_remarks_01_old</v>
      </c>
      <c r="I1438" s="134" t="str">
        <f t="shared" si="155"/>
        <v>削除</v>
      </c>
      <c r="J1438" s="56" t="str">
        <f t="shared" si="156"/>
        <v>名称変更</v>
      </c>
      <c r="K1438" s="56" t="str">
        <f>IF($F1438="old", INDEX('外部インタフェース一覧(計算用)'!$B$5:$C$60, MATCH(summary!$B1438, '外部インタフェース一覧(計算用)'!$C$5:$C$60, 0), 1), $B1438)</f>
        <v>リハビリテーションマネジメントにおけるプロセス管理票(様式4情報)</v>
      </c>
      <c r="L1438" s="56">
        <f t="shared" si="160"/>
        <v>33</v>
      </c>
      <c r="M1438" s="56" t="str">
        <f t="shared" si="157"/>
        <v>explain_remarks_01</v>
      </c>
      <c r="N1438" s="33" t="str">
        <f t="shared" si="158"/>
        <v>計画作成に関与した理学療法士、作業療法士又は言語聴覚士によるリハビリテーション計画の利用者・家族への説明_備考</v>
      </c>
      <c r="O1438" s="33" t="str">
        <f t="shared" si="159"/>
        <v>削除</v>
      </c>
    </row>
    <row r="1439" spans="1:15" ht="37.5" hidden="1">
      <c r="A1439" s="56">
        <v>1437</v>
      </c>
      <c r="B1439" s="56" t="s">
        <v>2774</v>
      </c>
      <c r="C1439" s="56">
        <v>34</v>
      </c>
      <c r="D1439" s="33" t="s">
        <v>2829</v>
      </c>
      <c r="E1439" s="134" t="s">
        <v>2830</v>
      </c>
      <c r="F1439" s="56" t="str">
        <f>VLOOKUP($B1439, '外部インタフェース一覧(計算用)'!$C:$G, 2, FALSE)</f>
        <v>old</v>
      </c>
      <c r="G1439" s="56" t="str">
        <f>VLOOKUP($B1439, '外部インタフェース一覧(計算用)'!$C:$G, 5, FALSE)</f>
        <v>REHABILITATION_PLAN_2024_FORM_0440_2021</v>
      </c>
      <c r="H1439" s="56" t="str">
        <f t="shared" si="154"/>
        <v>REHABILITATION_PLAN_2024_FORM_0440_2021_explain_agree_flag_02_old</v>
      </c>
      <c r="I1439" s="134" t="str">
        <f t="shared" si="155"/>
        <v>削除</v>
      </c>
      <c r="J1439" s="56" t="str">
        <f t="shared" si="156"/>
        <v>名称変更</v>
      </c>
      <c r="K1439" s="56" t="str">
        <f>IF($F1439="old", INDEX('外部インタフェース一覧(計算用)'!$B$5:$C$60, MATCH(summary!$B1439, '外部インタフェース一覧(計算用)'!$C$5:$C$60, 0), 1), $B1439)</f>
        <v>リハビリテーションマネジメントにおけるプロセス管理票(様式4情報)</v>
      </c>
      <c r="L1439" s="56">
        <f t="shared" si="160"/>
        <v>34</v>
      </c>
      <c r="M1439" s="56" t="str">
        <f t="shared" si="157"/>
        <v>explain_agree_flag_02</v>
      </c>
      <c r="N1439" s="33" t="str">
        <f t="shared" si="158"/>
        <v>医師による通所リハビリテーション計画の利用者・家族への説明_同意</v>
      </c>
      <c r="O1439" s="33" t="str">
        <f t="shared" si="159"/>
        <v>削除</v>
      </c>
    </row>
    <row r="1440" spans="1:15" ht="56.25" hidden="1">
      <c r="A1440" s="56">
        <v>1438</v>
      </c>
      <c r="B1440" s="56" t="s">
        <v>2774</v>
      </c>
      <c r="C1440" s="56">
        <v>35</v>
      </c>
      <c r="D1440" s="33" t="s">
        <v>2831</v>
      </c>
      <c r="E1440" s="134" t="s">
        <v>2832</v>
      </c>
      <c r="F1440" s="56" t="str">
        <f>VLOOKUP($B1440, '外部インタフェース一覧(計算用)'!$C:$G, 2, FALSE)</f>
        <v>old</v>
      </c>
      <c r="G1440" s="56" t="str">
        <f>VLOOKUP($B1440, '外部インタフェース一覧(計算用)'!$C:$G, 5, FALSE)</f>
        <v>REHABILITATION_PLAN_2024_FORM_0440_2021</v>
      </c>
      <c r="H1440" s="56" t="str">
        <f t="shared" si="154"/>
        <v>REHABILITATION_PLAN_2024_FORM_0440_2021_explain_change_flag_02_old</v>
      </c>
      <c r="I1440" s="134" t="str">
        <f t="shared" si="155"/>
        <v>削除</v>
      </c>
      <c r="J1440" s="56" t="str">
        <f t="shared" si="156"/>
        <v>名称変更</v>
      </c>
      <c r="K1440" s="56" t="str">
        <f>IF($F1440="old", INDEX('外部インタフェース一覧(計算用)'!$B$5:$C$60, MATCH(summary!$B1440, '外部インタフェース一覧(計算用)'!$C$5:$C$60, 0), 1), $B1440)</f>
        <v>リハビリテーションマネジメントにおけるプロセス管理票(様式4情報)</v>
      </c>
      <c r="L1440" s="56">
        <f t="shared" si="160"/>
        <v>35</v>
      </c>
      <c r="M1440" s="56" t="str">
        <f t="shared" si="157"/>
        <v>explain_change_flag_02</v>
      </c>
      <c r="N1440" s="33" t="str">
        <f t="shared" si="158"/>
        <v>医師による通所リハビリテーション計画の利用者・家族への説明_変更・意見</v>
      </c>
      <c r="O1440" s="33" t="str">
        <f t="shared" si="159"/>
        <v>削除</v>
      </c>
    </row>
    <row r="1441" spans="1:15" ht="56.25" hidden="1">
      <c r="A1441" s="56">
        <v>1439</v>
      </c>
      <c r="B1441" s="56" t="s">
        <v>2774</v>
      </c>
      <c r="C1441" s="56">
        <v>36</v>
      </c>
      <c r="D1441" s="33" t="s">
        <v>2833</v>
      </c>
      <c r="E1441" s="134" t="s">
        <v>2834</v>
      </c>
      <c r="F1441" s="56" t="str">
        <f>VLOOKUP($B1441, '外部インタフェース一覧(計算用)'!$C:$G, 2, FALSE)</f>
        <v>old</v>
      </c>
      <c r="G1441" s="56" t="str">
        <f>VLOOKUP($B1441, '外部インタフェース一覧(計算用)'!$C:$G, 5, FALSE)</f>
        <v>REHABILITATION_PLAN_2024_FORM_0440_2021</v>
      </c>
      <c r="H1441" s="56" t="str">
        <f t="shared" si="154"/>
        <v>REHABILITATION_PLAN_2024_FORM_0440_2021_explain_change_02_old</v>
      </c>
      <c r="I1441" s="134" t="str">
        <f t="shared" si="155"/>
        <v>削除</v>
      </c>
      <c r="J1441" s="56" t="str">
        <f t="shared" si="156"/>
        <v>名称変更</v>
      </c>
      <c r="K1441" s="56" t="str">
        <f>IF($F1441="old", INDEX('外部インタフェース一覧(計算用)'!$B$5:$C$60, MATCH(summary!$B1441, '外部インタフェース一覧(計算用)'!$C$5:$C$60, 0), 1), $B1441)</f>
        <v>リハビリテーションマネジメントにおけるプロセス管理票(様式4情報)</v>
      </c>
      <c r="L1441" s="56">
        <f t="shared" si="160"/>
        <v>36</v>
      </c>
      <c r="M1441" s="56" t="str">
        <f t="shared" si="157"/>
        <v>explain_change_02</v>
      </c>
      <c r="N1441" s="33" t="str">
        <f t="shared" si="158"/>
        <v>医師による通所リハビリテーション計画の利用者・家族への説明_変更・意見_内容</v>
      </c>
      <c r="O1441" s="33" t="str">
        <f t="shared" si="159"/>
        <v>削除</v>
      </c>
    </row>
    <row r="1442" spans="1:15" ht="37.5" hidden="1">
      <c r="A1442" s="56">
        <v>1440</v>
      </c>
      <c r="B1442" s="56" t="s">
        <v>2774</v>
      </c>
      <c r="C1442" s="56">
        <v>37</v>
      </c>
      <c r="D1442" s="33" t="s">
        <v>2835</v>
      </c>
      <c r="E1442" s="134" t="s">
        <v>2836</v>
      </c>
      <c r="F1442" s="56" t="str">
        <f>VLOOKUP($B1442, '外部インタフェース一覧(計算用)'!$C:$G, 2, FALSE)</f>
        <v>old</v>
      </c>
      <c r="G1442" s="56" t="str">
        <f>VLOOKUP($B1442, '外部インタフェース一覧(計算用)'!$C:$G, 5, FALSE)</f>
        <v>REHABILITATION_PLAN_2024_FORM_0440_2021</v>
      </c>
      <c r="H1442" s="56" t="str">
        <f t="shared" si="154"/>
        <v>REHABILITATION_PLAN_2024_FORM_0440_2021_explain_remarks_02_old</v>
      </c>
      <c r="I1442" s="134" t="str">
        <f t="shared" si="155"/>
        <v>削除</v>
      </c>
      <c r="J1442" s="56" t="str">
        <f t="shared" si="156"/>
        <v>名称変更</v>
      </c>
      <c r="K1442" s="56" t="str">
        <f>IF($F1442="old", INDEX('外部インタフェース一覧(計算用)'!$B$5:$C$60, MATCH(summary!$B1442, '外部インタフェース一覧(計算用)'!$C$5:$C$60, 0), 1), $B1442)</f>
        <v>リハビリテーションマネジメントにおけるプロセス管理票(様式4情報)</v>
      </c>
      <c r="L1442" s="56">
        <f t="shared" si="160"/>
        <v>37</v>
      </c>
      <c r="M1442" s="56" t="str">
        <f t="shared" si="157"/>
        <v>explain_remarks_02</v>
      </c>
      <c r="N1442" s="33" t="str">
        <f t="shared" si="158"/>
        <v>医師による通所リハビリテーション計画の利用者・家族への説明_備考</v>
      </c>
      <c r="O1442" s="33" t="str">
        <f t="shared" si="159"/>
        <v>削除</v>
      </c>
    </row>
    <row r="1443" spans="1:15" ht="75" hidden="1">
      <c r="A1443" s="56">
        <v>1441</v>
      </c>
      <c r="B1443" s="56" t="s">
        <v>2774</v>
      </c>
      <c r="C1443" s="56">
        <v>38</v>
      </c>
      <c r="D1443" s="33" t="s">
        <v>2837</v>
      </c>
      <c r="E1443" s="134" t="s">
        <v>2838</v>
      </c>
      <c r="F1443" s="56" t="str">
        <f>VLOOKUP($B1443, '外部インタフェース一覧(計算用)'!$C:$G, 2, FALSE)</f>
        <v>old</v>
      </c>
      <c r="G1443" s="56" t="str">
        <f>VLOOKUP($B1443, '外部インタフェース一覧(計算用)'!$C:$G, 5, FALSE)</f>
        <v>REHABILITATION_PLAN_2024_FORM_0440_2021</v>
      </c>
      <c r="H1443" s="56" t="str">
        <f t="shared" si="154"/>
        <v>REHABILITATION_PLAN_2024_FORM_0440_2021_provide_flag_old</v>
      </c>
      <c r="I1443" s="134" t="str">
        <f t="shared" si="155"/>
        <v>削除</v>
      </c>
      <c r="J1443" s="56" t="str">
        <f t="shared" si="156"/>
        <v>名称変更</v>
      </c>
      <c r="K1443" s="56" t="str">
        <f>IF($F1443="old", INDEX('外部インタフェース一覧(計算用)'!$B$5:$C$60, MATCH(summary!$B1443, '外部インタフェース一覧(計算用)'!$C$5:$C$60, 0), 1), $B1443)</f>
        <v>リハビリテーションマネジメントにおけるプロセス管理票(様式4情報)</v>
      </c>
      <c r="L1443" s="56">
        <f t="shared" si="160"/>
        <v>38</v>
      </c>
      <c r="M1443" s="56" t="str">
        <f t="shared" si="157"/>
        <v>provide_flag</v>
      </c>
      <c r="N1443" s="33" t="str">
        <f t="shared" si="158"/>
        <v>リハビリテーション計画書に基づくリハビリテーションの提供_リハビリテーション計画書に基づくリハビリテーションの提供</v>
      </c>
      <c r="O1443" s="33" t="str">
        <f t="shared" si="159"/>
        <v>削除</v>
      </c>
    </row>
    <row r="1444" spans="1:15" ht="56.25" hidden="1">
      <c r="A1444" s="56">
        <v>1442</v>
      </c>
      <c r="B1444" s="56" t="s">
        <v>2774</v>
      </c>
      <c r="C1444" s="56">
        <v>39</v>
      </c>
      <c r="D1444" s="33" t="s">
        <v>2839</v>
      </c>
      <c r="E1444" s="134" t="s">
        <v>2840</v>
      </c>
      <c r="F1444" s="56" t="str">
        <f>VLOOKUP($B1444, '外部インタフェース一覧(計算用)'!$C:$G, 2, FALSE)</f>
        <v>old</v>
      </c>
      <c r="G1444" s="56" t="str">
        <f>VLOOKUP($B1444, '外部インタフェース一覧(計算用)'!$C:$G, 5, FALSE)</f>
        <v>REHABILITATION_PLAN_2024_FORM_0440_2021</v>
      </c>
      <c r="H1444" s="56" t="str">
        <f t="shared" si="154"/>
        <v>REHABILITATION_PLAN_2024_FORM_0440_2021_provide_intensive_flag_old</v>
      </c>
      <c r="I1444" s="134" t="str">
        <f t="shared" si="155"/>
        <v>削除</v>
      </c>
      <c r="J1444" s="56" t="str">
        <f t="shared" si="156"/>
        <v>名称変更</v>
      </c>
      <c r="K1444" s="56" t="str">
        <f>IF($F1444="old", INDEX('外部インタフェース一覧(計算用)'!$B$5:$C$60, MATCH(summary!$B1444, '外部インタフェース一覧(計算用)'!$C$5:$C$60, 0), 1), $B1444)</f>
        <v>リハビリテーションマネジメントにおけるプロセス管理票(様式4情報)</v>
      </c>
      <c r="L1444" s="56">
        <f t="shared" si="160"/>
        <v>39</v>
      </c>
      <c r="M1444" s="56" t="str">
        <f t="shared" si="157"/>
        <v>provide_intensive_flag</v>
      </c>
      <c r="N1444" s="33" t="str">
        <f t="shared" si="158"/>
        <v>リハビリテーション計画書に基づくリハビリテーションの提供_短期集中(個人リハ)</v>
      </c>
      <c r="O1444" s="33" t="str">
        <f t="shared" si="159"/>
        <v>削除</v>
      </c>
    </row>
    <row r="1445" spans="1:15" ht="56.25" hidden="1">
      <c r="A1445" s="56">
        <v>1443</v>
      </c>
      <c r="B1445" s="56" t="s">
        <v>2774</v>
      </c>
      <c r="C1445" s="56">
        <v>40</v>
      </c>
      <c r="D1445" s="33" t="s">
        <v>2841</v>
      </c>
      <c r="E1445" s="134" t="s">
        <v>2842</v>
      </c>
      <c r="F1445" s="56" t="str">
        <f>VLOOKUP($B1445, '外部インタフェース一覧(計算用)'!$C:$G, 2, FALSE)</f>
        <v>old</v>
      </c>
      <c r="G1445" s="56" t="str">
        <f>VLOOKUP($B1445, '外部インタフェース一覧(計算用)'!$C:$G, 5, FALSE)</f>
        <v>REHABILITATION_PLAN_2024_FORM_0440_2021</v>
      </c>
      <c r="H1445" s="56" t="str">
        <f t="shared" si="154"/>
        <v>REHABILITATION_PLAN_2024_FORM_0440_2021_provide_life_act_up_flag_old</v>
      </c>
      <c r="I1445" s="134" t="str">
        <f t="shared" si="155"/>
        <v>削除</v>
      </c>
      <c r="J1445" s="56" t="str">
        <f t="shared" si="156"/>
        <v>名称変更</v>
      </c>
      <c r="K1445" s="56" t="str">
        <f>IF($F1445="old", INDEX('外部インタフェース一覧(計算用)'!$B$5:$C$60, MATCH(summary!$B1445, '外部インタフェース一覧(計算用)'!$C$5:$C$60, 0), 1), $B1445)</f>
        <v>リハビリテーションマネジメントにおけるプロセス管理票(様式4情報)</v>
      </c>
      <c r="L1445" s="56">
        <f t="shared" si="160"/>
        <v>40</v>
      </c>
      <c r="M1445" s="56" t="str">
        <f t="shared" si="157"/>
        <v>provide_life_act_up_flag</v>
      </c>
      <c r="N1445" s="33" t="str">
        <f t="shared" si="158"/>
        <v>リハビリテーション計画書に基づくリハビリテーションの提供_生活行為向上リハ</v>
      </c>
      <c r="O1445" s="33" t="str">
        <f t="shared" si="159"/>
        <v>削除</v>
      </c>
    </row>
    <row r="1446" spans="1:15" ht="56.25" hidden="1">
      <c r="A1446" s="56">
        <v>1444</v>
      </c>
      <c r="B1446" s="56" t="s">
        <v>2774</v>
      </c>
      <c r="C1446" s="56">
        <v>41</v>
      </c>
      <c r="D1446" s="33" t="s">
        <v>2843</v>
      </c>
      <c r="E1446" s="134" t="s">
        <v>2844</v>
      </c>
      <c r="F1446" s="56" t="str">
        <f>VLOOKUP($B1446, '外部インタフェース一覧(計算用)'!$C:$G, 2, FALSE)</f>
        <v>old</v>
      </c>
      <c r="G1446" s="56" t="str">
        <f>VLOOKUP($B1446, '外部インタフェース一覧(計算用)'!$C:$G, 5, FALSE)</f>
        <v>REHABILITATION_PLAN_2024_FORM_0440_2021</v>
      </c>
      <c r="H1446" s="56" t="str">
        <f t="shared" si="154"/>
        <v>REHABILITATION_PLAN_2024_FORM_0440_2021_provide_intentsive_dementia_flag_old</v>
      </c>
      <c r="I1446" s="134" t="str">
        <f t="shared" si="155"/>
        <v>削除</v>
      </c>
      <c r="J1446" s="56" t="str">
        <f t="shared" si="156"/>
        <v>名称変更</v>
      </c>
      <c r="K1446" s="56" t="str">
        <f>IF($F1446="old", INDEX('外部インタフェース一覧(計算用)'!$B$5:$C$60, MATCH(summary!$B1446, '外部インタフェース一覧(計算用)'!$C$5:$C$60, 0), 1), $B1446)</f>
        <v>リハビリテーションマネジメントにおけるプロセス管理票(様式4情報)</v>
      </c>
      <c r="L1446" s="56">
        <f t="shared" si="160"/>
        <v>41</v>
      </c>
      <c r="M1446" s="56" t="str">
        <f t="shared" si="157"/>
        <v>provide_intentsive_dementia_flag</v>
      </c>
      <c r="N1446" s="33" t="str">
        <f t="shared" si="158"/>
        <v>リハビリテーション計画書に基づくリハビリテーションの提供_認知症短期集中リハⅡ</v>
      </c>
      <c r="O1446" s="33" t="str">
        <f t="shared" si="159"/>
        <v>削除</v>
      </c>
    </row>
    <row r="1447" spans="1:15" ht="37.5" hidden="1">
      <c r="A1447" s="56">
        <v>1445</v>
      </c>
      <c r="B1447" s="56" t="s">
        <v>2774</v>
      </c>
      <c r="C1447" s="56">
        <v>42</v>
      </c>
      <c r="D1447" s="33" t="s">
        <v>2845</v>
      </c>
      <c r="E1447" s="134" t="s">
        <v>2846</v>
      </c>
      <c r="F1447" s="56" t="str">
        <f>VLOOKUP($B1447, '外部インタフェース一覧(計算用)'!$C:$G, 2, FALSE)</f>
        <v>old</v>
      </c>
      <c r="G1447" s="56" t="str">
        <f>VLOOKUP($B1447, '外部インタフェース一覧(計算用)'!$C:$G, 5, FALSE)</f>
        <v>REHABILITATION_PLAN_2024_FORM_0440_2021</v>
      </c>
      <c r="H1447" s="56" t="str">
        <f t="shared" si="154"/>
        <v>REHABILITATION_PLAN_2024_FORM_0440_2021_provide_physiotherapy_flag_old</v>
      </c>
      <c r="I1447" s="134" t="str">
        <f t="shared" si="155"/>
        <v>削除</v>
      </c>
      <c r="J1447" s="56" t="str">
        <f t="shared" si="156"/>
        <v>名称変更</v>
      </c>
      <c r="K1447" s="56" t="str">
        <f>IF($F1447="old", INDEX('外部インタフェース一覧(計算用)'!$B$5:$C$60, MATCH(summary!$B1447, '外部インタフェース一覧(計算用)'!$C$5:$C$60, 0), 1), $B1447)</f>
        <v>リハビリテーションマネジメントにおけるプロセス管理票(様式4情報)</v>
      </c>
      <c r="L1447" s="56">
        <f t="shared" si="160"/>
        <v>42</v>
      </c>
      <c r="M1447" s="56" t="str">
        <f t="shared" si="157"/>
        <v>provide_physiotherapy_flag</v>
      </c>
      <c r="N1447" s="33" t="str">
        <f t="shared" si="158"/>
        <v>リハビリテーション計画書に基づくリハビリテーションの提供_理学療法</v>
      </c>
      <c r="O1447" s="33" t="str">
        <f t="shared" si="159"/>
        <v>削除</v>
      </c>
    </row>
    <row r="1448" spans="1:15" ht="37.5" hidden="1">
      <c r="A1448" s="56">
        <v>1446</v>
      </c>
      <c r="B1448" s="56" t="s">
        <v>2774</v>
      </c>
      <c r="C1448" s="56">
        <v>43</v>
      </c>
      <c r="D1448" s="33" t="s">
        <v>2847</v>
      </c>
      <c r="E1448" s="134" t="s">
        <v>2848</v>
      </c>
      <c r="F1448" s="56" t="str">
        <f>VLOOKUP($B1448, '外部インタフェース一覧(計算用)'!$C:$G, 2, FALSE)</f>
        <v>old</v>
      </c>
      <c r="G1448" s="56" t="str">
        <f>VLOOKUP($B1448, '外部インタフェース一覧(計算用)'!$C:$G, 5, FALSE)</f>
        <v>REHABILITATION_PLAN_2024_FORM_0440_2021</v>
      </c>
      <c r="H1448" s="56" t="str">
        <f t="shared" si="154"/>
        <v>REHABILITATION_PLAN_2024_FORM_0440_2021_provide_occupational_therapy_flag_old</v>
      </c>
      <c r="I1448" s="134" t="str">
        <f t="shared" si="155"/>
        <v>削除</v>
      </c>
      <c r="J1448" s="56" t="str">
        <f t="shared" si="156"/>
        <v>名称変更</v>
      </c>
      <c r="K1448" s="56" t="str">
        <f>IF($F1448="old", INDEX('外部インタフェース一覧(計算用)'!$B$5:$C$60, MATCH(summary!$B1448, '外部インタフェース一覧(計算用)'!$C$5:$C$60, 0), 1), $B1448)</f>
        <v>リハビリテーションマネジメントにおけるプロセス管理票(様式4情報)</v>
      </c>
      <c r="L1448" s="56">
        <f t="shared" si="160"/>
        <v>43</v>
      </c>
      <c r="M1448" s="56" t="str">
        <f t="shared" si="157"/>
        <v>provide_occupational_therapy_flag</v>
      </c>
      <c r="N1448" s="33" t="str">
        <f t="shared" si="158"/>
        <v>リハビリテーション計画書に基づくリハビリテーションの提供_作業療法</v>
      </c>
      <c r="O1448" s="33" t="str">
        <f t="shared" si="159"/>
        <v>削除</v>
      </c>
    </row>
    <row r="1449" spans="1:15" ht="56.25" hidden="1">
      <c r="A1449" s="56">
        <v>1447</v>
      </c>
      <c r="B1449" s="56" t="s">
        <v>2774</v>
      </c>
      <c r="C1449" s="56">
        <v>44</v>
      </c>
      <c r="D1449" s="33" t="s">
        <v>2849</v>
      </c>
      <c r="E1449" s="134" t="s">
        <v>2850</v>
      </c>
      <c r="F1449" s="56" t="str">
        <f>VLOOKUP($B1449, '外部インタフェース一覧(計算用)'!$C:$G, 2, FALSE)</f>
        <v>old</v>
      </c>
      <c r="G1449" s="56" t="str">
        <f>VLOOKUP($B1449, '外部インタフェース一覧(計算用)'!$C:$G, 5, FALSE)</f>
        <v>REHABILITATION_PLAN_2024_FORM_0440_2021</v>
      </c>
      <c r="H1449" s="56" t="str">
        <f t="shared" si="154"/>
        <v>REHABILITATION_PLAN_2024_FORM_0440_2021_provide_speech_language_pathology_old</v>
      </c>
      <c r="I1449" s="134" t="str">
        <f t="shared" si="155"/>
        <v>削除</v>
      </c>
      <c r="J1449" s="56" t="str">
        <f t="shared" si="156"/>
        <v>名称変更</v>
      </c>
      <c r="K1449" s="56" t="str">
        <f>IF($F1449="old", INDEX('外部インタフェース一覧(計算用)'!$B$5:$C$60, MATCH(summary!$B1449, '外部インタフェース一覧(計算用)'!$C$5:$C$60, 0), 1), $B1449)</f>
        <v>リハビリテーションマネジメントにおけるプロセス管理票(様式4情報)</v>
      </c>
      <c r="L1449" s="56">
        <f t="shared" si="160"/>
        <v>44</v>
      </c>
      <c r="M1449" s="56" t="str">
        <f t="shared" si="157"/>
        <v>provide_speech_language_pathology</v>
      </c>
      <c r="N1449" s="33" t="str">
        <f t="shared" si="158"/>
        <v>リハビリテーション計画書に基づくリハビリテーションの提供_言語聴覚療法</v>
      </c>
      <c r="O1449" s="33" t="str">
        <f t="shared" si="159"/>
        <v>削除</v>
      </c>
    </row>
    <row r="1450" spans="1:15" ht="37.5" hidden="1">
      <c r="A1450" s="56">
        <v>1448</v>
      </c>
      <c r="B1450" s="56" t="s">
        <v>2774</v>
      </c>
      <c r="C1450" s="56">
        <v>45</v>
      </c>
      <c r="D1450" s="33" t="s">
        <v>2851</v>
      </c>
      <c r="E1450" s="134" t="s">
        <v>2852</v>
      </c>
      <c r="F1450" s="56" t="str">
        <f>VLOOKUP($B1450, '外部インタフェース一覧(計算用)'!$C:$G, 2, FALSE)</f>
        <v>old</v>
      </c>
      <c r="G1450" s="56" t="str">
        <f>VLOOKUP($B1450, '外部インタフェース一覧(計算用)'!$C:$G, 5, FALSE)</f>
        <v>REHABILITATION_PLAN_2024_FORM_0440_2021</v>
      </c>
      <c r="H1450" s="56" t="str">
        <f t="shared" si="154"/>
        <v>REHABILITATION_PLAN_2024_FORM_0440_2021_provide_other_flag_old</v>
      </c>
      <c r="I1450" s="134" t="str">
        <f t="shared" si="155"/>
        <v>削除</v>
      </c>
      <c r="J1450" s="56" t="str">
        <f t="shared" si="156"/>
        <v>名称変更</v>
      </c>
      <c r="K1450" s="56" t="str">
        <f>IF($F1450="old", INDEX('外部インタフェース一覧(計算用)'!$B$5:$C$60, MATCH(summary!$B1450, '外部インタフェース一覧(計算用)'!$C$5:$C$60, 0), 1), $B1450)</f>
        <v>リハビリテーションマネジメントにおけるプロセス管理票(様式4情報)</v>
      </c>
      <c r="L1450" s="56">
        <f t="shared" si="160"/>
        <v>45</v>
      </c>
      <c r="M1450" s="56" t="str">
        <f t="shared" si="157"/>
        <v>provide_other_flag</v>
      </c>
      <c r="N1450" s="33" t="str">
        <f t="shared" si="158"/>
        <v>リハビリテーション計画書に基づくリハビリテーションの提供_その他</v>
      </c>
      <c r="O1450" s="33" t="str">
        <f t="shared" si="159"/>
        <v>削除</v>
      </c>
    </row>
    <row r="1451" spans="1:15" ht="37.5" hidden="1">
      <c r="A1451" s="56">
        <v>1449</v>
      </c>
      <c r="B1451" s="56" t="s">
        <v>2774</v>
      </c>
      <c r="C1451" s="56">
        <v>46</v>
      </c>
      <c r="D1451" s="33" t="s">
        <v>2853</v>
      </c>
      <c r="E1451" s="134" t="s">
        <v>2854</v>
      </c>
      <c r="F1451" s="56" t="str">
        <f>VLOOKUP($B1451, '外部インタフェース一覧(計算用)'!$C:$G, 2, FALSE)</f>
        <v>old</v>
      </c>
      <c r="G1451" s="56" t="str">
        <f>VLOOKUP($B1451, '外部インタフェース一覧(計算用)'!$C:$G, 5, FALSE)</f>
        <v>REHABILITATION_PLAN_2024_FORM_0440_2021</v>
      </c>
      <c r="H1451" s="56" t="str">
        <f t="shared" si="154"/>
        <v>REHABILITATION_PLAN_2024_FORM_0440_2021_provide_other_old</v>
      </c>
      <c r="I1451" s="134" t="str">
        <f t="shared" si="155"/>
        <v>削除</v>
      </c>
      <c r="J1451" s="56" t="str">
        <f t="shared" si="156"/>
        <v>名称変更</v>
      </c>
      <c r="K1451" s="56" t="str">
        <f>IF($F1451="old", INDEX('外部インタフェース一覧(計算用)'!$B$5:$C$60, MATCH(summary!$B1451, '外部インタフェース一覧(計算用)'!$C$5:$C$60, 0), 1), $B1451)</f>
        <v>リハビリテーションマネジメントにおけるプロセス管理票(様式4情報)</v>
      </c>
      <c r="L1451" s="56">
        <f t="shared" si="160"/>
        <v>46</v>
      </c>
      <c r="M1451" s="56" t="str">
        <f t="shared" si="157"/>
        <v>provide_other</v>
      </c>
      <c r="N1451" s="33" t="str">
        <f t="shared" si="158"/>
        <v>リハビリテーション計画書に基づくリハビリテーションの提供_その他_内容</v>
      </c>
      <c r="O1451" s="33" t="str">
        <f t="shared" si="159"/>
        <v>削除</v>
      </c>
    </row>
    <row r="1452" spans="1:15" ht="37.5" hidden="1">
      <c r="A1452" s="56">
        <v>1450</v>
      </c>
      <c r="B1452" s="56" t="s">
        <v>2774</v>
      </c>
      <c r="C1452" s="56">
        <v>47</v>
      </c>
      <c r="D1452" s="33" t="s">
        <v>2855</v>
      </c>
      <c r="E1452" s="134" t="s">
        <v>2856</v>
      </c>
      <c r="F1452" s="56" t="str">
        <f>VLOOKUP($B1452, '外部インタフェース一覧(計算用)'!$C:$G, 2, FALSE)</f>
        <v>old</v>
      </c>
      <c r="G1452" s="56" t="str">
        <f>VLOOKUP($B1452, '外部インタフェース一覧(計算用)'!$C:$G, 5, FALSE)</f>
        <v>REHABILITATION_PLAN_2024_FORM_0440_2021</v>
      </c>
      <c r="H1452" s="56" t="str">
        <f t="shared" si="154"/>
        <v>REHABILITATION_PLAN_2024_FORM_0440_2021_provide_remarks_old</v>
      </c>
      <c r="I1452" s="134" t="str">
        <f t="shared" si="155"/>
        <v>削除</v>
      </c>
      <c r="J1452" s="56" t="str">
        <f t="shared" si="156"/>
        <v>名称変更</v>
      </c>
      <c r="K1452" s="56" t="str">
        <f>IF($F1452="old", INDEX('外部インタフェース一覧(計算用)'!$B$5:$C$60, MATCH(summary!$B1452, '外部インタフェース一覧(計算用)'!$C$5:$C$60, 0), 1), $B1452)</f>
        <v>リハビリテーションマネジメントにおけるプロセス管理票(様式4情報)</v>
      </c>
      <c r="L1452" s="56">
        <f t="shared" si="160"/>
        <v>47</v>
      </c>
      <c r="M1452" s="56" t="str">
        <f t="shared" si="157"/>
        <v>provide_remarks</v>
      </c>
      <c r="N1452" s="33" t="str">
        <f t="shared" si="158"/>
        <v>リハビリテーション計画書に基づくリハビリテーションの提供_備考</v>
      </c>
      <c r="O1452" s="33" t="str">
        <f t="shared" si="159"/>
        <v>削除</v>
      </c>
    </row>
    <row r="1453" spans="1:15" ht="37.5" hidden="1">
      <c r="A1453" s="56">
        <v>1451</v>
      </c>
      <c r="B1453" s="56" t="s">
        <v>2774</v>
      </c>
      <c r="C1453" s="56">
        <v>48</v>
      </c>
      <c r="D1453" s="33" t="s">
        <v>2857</v>
      </c>
      <c r="E1453" s="134" t="s">
        <v>2858</v>
      </c>
      <c r="F1453" s="56" t="str">
        <f>VLOOKUP($B1453, '外部インタフェース一覧(計算用)'!$C:$G, 2, FALSE)</f>
        <v>old</v>
      </c>
      <c r="G1453" s="56" t="str">
        <f>VLOOKUP($B1453, '外部インタフェース一覧(計算用)'!$C:$G, 5, FALSE)</f>
        <v>REHABILITATION_PLAN_2024_FORM_0440_2021</v>
      </c>
      <c r="H1453" s="56" t="str">
        <f t="shared" si="154"/>
        <v>REHABILITATION_PLAN_2024_FORM_0440_2021_review_flag_old</v>
      </c>
      <c r="I1453" s="134" t="str">
        <f t="shared" si="155"/>
        <v>削除</v>
      </c>
      <c r="J1453" s="56" t="str">
        <f t="shared" si="156"/>
        <v>名称変更</v>
      </c>
      <c r="K1453" s="56" t="str">
        <f>IF($F1453="old", INDEX('外部インタフェース一覧(計算用)'!$B$5:$C$60, MATCH(summary!$B1453, '外部インタフェース一覧(計算用)'!$C$5:$C$60, 0), 1), $B1453)</f>
        <v>リハビリテーションマネジメントにおけるプロセス管理票(様式4情報)</v>
      </c>
      <c r="L1453" s="56">
        <f t="shared" si="160"/>
        <v>48</v>
      </c>
      <c r="M1453" s="56" t="str">
        <f t="shared" si="157"/>
        <v>review_flag</v>
      </c>
      <c r="N1453" s="33" t="str">
        <f t="shared" si="158"/>
        <v>リハビリテーション会議の実施と計画の見直し</v>
      </c>
      <c r="O1453" s="33" t="str">
        <f t="shared" si="159"/>
        <v>削除</v>
      </c>
    </row>
    <row r="1454" spans="1:15" ht="37.5" hidden="1">
      <c r="A1454" s="56">
        <v>1452</v>
      </c>
      <c r="B1454" s="56" t="s">
        <v>2774</v>
      </c>
      <c r="C1454" s="56">
        <v>49</v>
      </c>
      <c r="D1454" s="33" t="s">
        <v>2859</v>
      </c>
      <c r="E1454" s="134" t="s">
        <v>2860</v>
      </c>
      <c r="F1454" s="56" t="str">
        <f>VLOOKUP($B1454, '外部インタフェース一覧(計算用)'!$C:$G, 2, FALSE)</f>
        <v>old</v>
      </c>
      <c r="G1454" s="56" t="str">
        <f>VLOOKUP($B1454, '外部インタフェース一覧(計算用)'!$C:$G, 5, FALSE)</f>
        <v>REHABILITATION_PLAN_2024_FORM_0440_2021</v>
      </c>
      <c r="H1454" s="56" t="str">
        <f t="shared" si="154"/>
        <v>REHABILITATION_PLAN_2024_FORM_0440_2021_review_date_01_old</v>
      </c>
      <c r="I1454" s="134" t="str">
        <f t="shared" si="155"/>
        <v>削除</v>
      </c>
      <c r="J1454" s="56" t="str">
        <f t="shared" si="156"/>
        <v>名称変更</v>
      </c>
      <c r="K1454" s="56" t="str">
        <f>IF($F1454="old", INDEX('外部インタフェース一覧(計算用)'!$B$5:$C$60, MATCH(summary!$B1454, '外部インタフェース一覧(計算用)'!$C$5:$C$60, 0), 1), $B1454)</f>
        <v>リハビリテーションマネジメントにおけるプロセス管理票(様式4情報)</v>
      </c>
      <c r="L1454" s="56">
        <f t="shared" si="160"/>
        <v>49</v>
      </c>
      <c r="M1454" s="56" t="str">
        <f t="shared" si="157"/>
        <v>review_date_01</v>
      </c>
      <c r="N1454" s="33" t="str">
        <f t="shared" si="158"/>
        <v>リハビリテーション会議の実施と計画の見直し_計画見直し日_01</v>
      </c>
      <c r="O1454" s="33" t="str">
        <f t="shared" si="159"/>
        <v>削除</v>
      </c>
    </row>
    <row r="1455" spans="1:15" ht="37.5" hidden="1">
      <c r="A1455" s="56">
        <v>1453</v>
      </c>
      <c r="B1455" s="56" t="s">
        <v>2774</v>
      </c>
      <c r="C1455" s="56">
        <v>50</v>
      </c>
      <c r="D1455" s="33" t="s">
        <v>2861</v>
      </c>
      <c r="E1455" s="134" t="s">
        <v>2862</v>
      </c>
      <c r="F1455" s="56" t="str">
        <f>VLOOKUP($B1455, '外部インタフェース一覧(計算用)'!$C:$G, 2, FALSE)</f>
        <v>old</v>
      </c>
      <c r="G1455" s="56" t="str">
        <f>VLOOKUP($B1455, '外部インタフェース一覧(計算用)'!$C:$G, 5, FALSE)</f>
        <v>REHABILITATION_PLAN_2024_FORM_0440_2021</v>
      </c>
      <c r="H1455" s="56" t="str">
        <f t="shared" si="154"/>
        <v>REHABILITATION_PLAN_2024_FORM_0440_2021_review_date_02_old</v>
      </c>
      <c r="I1455" s="134" t="str">
        <f t="shared" si="155"/>
        <v>削除</v>
      </c>
      <c r="J1455" s="56" t="str">
        <f t="shared" si="156"/>
        <v>名称変更</v>
      </c>
      <c r="K1455" s="56" t="str">
        <f>IF($F1455="old", INDEX('外部インタフェース一覧(計算用)'!$B$5:$C$60, MATCH(summary!$B1455, '外部インタフェース一覧(計算用)'!$C$5:$C$60, 0), 1), $B1455)</f>
        <v>リハビリテーションマネジメントにおけるプロセス管理票(様式4情報)</v>
      </c>
      <c r="L1455" s="56">
        <f t="shared" si="160"/>
        <v>50</v>
      </c>
      <c r="M1455" s="56" t="str">
        <f t="shared" si="157"/>
        <v>review_date_02</v>
      </c>
      <c r="N1455" s="33" t="str">
        <f t="shared" si="158"/>
        <v>リハビリテーション会議の実施と計画の見直し_計画見直し日_02</v>
      </c>
      <c r="O1455" s="33" t="str">
        <f t="shared" si="159"/>
        <v>削除</v>
      </c>
    </row>
    <row r="1456" spans="1:15" ht="37.5" hidden="1">
      <c r="A1456" s="56">
        <v>1454</v>
      </c>
      <c r="B1456" s="56" t="s">
        <v>2774</v>
      </c>
      <c r="C1456" s="56">
        <v>51</v>
      </c>
      <c r="D1456" s="33" t="s">
        <v>2863</v>
      </c>
      <c r="E1456" s="134" t="s">
        <v>2864</v>
      </c>
      <c r="F1456" s="56" t="str">
        <f>VLOOKUP($B1456, '外部インタフェース一覧(計算用)'!$C:$G, 2, FALSE)</f>
        <v>old</v>
      </c>
      <c r="G1456" s="56" t="str">
        <f>VLOOKUP($B1456, '外部インタフェース一覧(計算用)'!$C:$G, 5, FALSE)</f>
        <v>REHABILITATION_PLAN_2024_FORM_0440_2021</v>
      </c>
      <c r="H1456" s="56" t="str">
        <f t="shared" si="154"/>
        <v>REHABILITATION_PLAN_2024_FORM_0440_2021_review_date_03_old</v>
      </c>
      <c r="I1456" s="134" t="str">
        <f t="shared" si="155"/>
        <v>削除</v>
      </c>
      <c r="J1456" s="56" t="str">
        <f t="shared" si="156"/>
        <v>名称変更</v>
      </c>
      <c r="K1456" s="56" t="str">
        <f>IF($F1456="old", INDEX('外部インタフェース一覧(計算用)'!$B$5:$C$60, MATCH(summary!$B1456, '外部インタフェース一覧(計算用)'!$C$5:$C$60, 0), 1), $B1456)</f>
        <v>リハビリテーションマネジメントにおけるプロセス管理票(様式4情報)</v>
      </c>
      <c r="L1456" s="56">
        <f t="shared" si="160"/>
        <v>51</v>
      </c>
      <c r="M1456" s="56" t="str">
        <f t="shared" si="157"/>
        <v>review_date_03</v>
      </c>
      <c r="N1456" s="33" t="str">
        <f t="shared" si="158"/>
        <v>リハビリテーション会議の実施と計画の見直し_計画見直し日_03</v>
      </c>
      <c r="O1456" s="33" t="str">
        <f t="shared" si="159"/>
        <v>削除</v>
      </c>
    </row>
    <row r="1457" spans="1:15" ht="37.5" hidden="1">
      <c r="A1457" s="56">
        <v>1455</v>
      </c>
      <c r="B1457" s="56" t="s">
        <v>2774</v>
      </c>
      <c r="C1457" s="56">
        <v>52</v>
      </c>
      <c r="D1457" s="33" t="s">
        <v>2865</v>
      </c>
      <c r="E1457" s="134" t="s">
        <v>2866</v>
      </c>
      <c r="F1457" s="56" t="str">
        <f>VLOOKUP($B1457, '外部インタフェース一覧(計算用)'!$C:$G, 2, FALSE)</f>
        <v>old</v>
      </c>
      <c r="G1457" s="56" t="str">
        <f>VLOOKUP($B1457, '外部インタフェース一覧(計算用)'!$C:$G, 5, FALSE)</f>
        <v>REHABILITATION_PLAN_2024_FORM_0440_2021</v>
      </c>
      <c r="H1457" s="56" t="str">
        <f t="shared" si="154"/>
        <v>REHABILITATION_PLAN_2024_FORM_0440_2021_review_date_04_old</v>
      </c>
      <c r="I1457" s="134" t="str">
        <f t="shared" si="155"/>
        <v>削除</v>
      </c>
      <c r="J1457" s="56" t="str">
        <f t="shared" si="156"/>
        <v>名称変更</v>
      </c>
      <c r="K1457" s="56" t="str">
        <f>IF($F1457="old", INDEX('外部インタフェース一覧(計算用)'!$B$5:$C$60, MATCH(summary!$B1457, '外部インタフェース一覧(計算用)'!$C$5:$C$60, 0), 1), $B1457)</f>
        <v>リハビリテーションマネジメントにおけるプロセス管理票(様式4情報)</v>
      </c>
      <c r="L1457" s="56">
        <f t="shared" si="160"/>
        <v>52</v>
      </c>
      <c r="M1457" s="56" t="str">
        <f t="shared" si="157"/>
        <v>review_date_04</v>
      </c>
      <c r="N1457" s="33" t="str">
        <f t="shared" si="158"/>
        <v>リハビリテーション会議の実施と計画の見直し_計画見直し日_04</v>
      </c>
      <c r="O1457" s="33" t="str">
        <f t="shared" si="159"/>
        <v>削除</v>
      </c>
    </row>
    <row r="1458" spans="1:15" ht="37.5" hidden="1">
      <c r="A1458" s="56">
        <v>1456</v>
      </c>
      <c r="B1458" s="56" t="s">
        <v>2774</v>
      </c>
      <c r="C1458" s="56">
        <v>53</v>
      </c>
      <c r="D1458" s="33" t="s">
        <v>2867</v>
      </c>
      <c r="E1458" s="134" t="s">
        <v>2868</v>
      </c>
      <c r="F1458" s="56" t="str">
        <f>VLOOKUP($B1458, '外部インタフェース一覧(計算用)'!$C:$G, 2, FALSE)</f>
        <v>old</v>
      </c>
      <c r="G1458" s="56" t="str">
        <f>VLOOKUP($B1458, '外部インタフェース一覧(計算用)'!$C:$G, 5, FALSE)</f>
        <v>REHABILITATION_PLAN_2024_FORM_0440_2021</v>
      </c>
      <c r="H1458" s="56" t="str">
        <f t="shared" si="154"/>
        <v>REHABILITATION_PLAN_2024_FORM_0440_2021_review_date_05_old</v>
      </c>
      <c r="I1458" s="134" t="str">
        <f t="shared" si="155"/>
        <v>削除</v>
      </c>
      <c r="J1458" s="56" t="str">
        <f t="shared" si="156"/>
        <v>名称変更</v>
      </c>
      <c r="K1458" s="56" t="str">
        <f>IF($F1458="old", INDEX('外部インタフェース一覧(計算用)'!$B$5:$C$60, MATCH(summary!$B1458, '外部インタフェース一覧(計算用)'!$C$5:$C$60, 0), 1), $B1458)</f>
        <v>リハビリテーションマネジメントにおけるプロセス管理票(様式4情報)</v>
      </c>
      <c r="L1458" s="56">
        <f t="shared" si="160"/>
        <v>53</v>
      </c>
      <c r="M1458" s="56" t="str">
        <f t="shared" si="157"/>
        <v>review_date_05</v>
      </c>
      <c r="N1458" s="33" t="str">
        <f t="shared" si="158"/>
        <v>リハビリテーション会議の実施と計画の見直し_計画見直し日_05</v>
      </c>
      <c r="O1458" s="33" t="str">
        <f t="shared" si="159"/>
        <v>削除</v>
      </c>
    </row>
    <row r="1459" spans="1:15" ht="37.5" hidden="1">
      <c r="A1459" s="56">
        <v>1457</v>
      </c>
      <c r="B1459" s="56" t="s">
        <v>2774</v>
      </c>
      <c r="C1459" s="56">
        <v>54</v>
      </c>
      <c r="D1459" s="33" t="s">
        <v>2869</v>
      </c>
      <c r="E1459" s="134" t="s">
        <v>2870</v>
      </c>
      <c r="F1459" s="56" t="str">
        <f>VLOOKUP($B1459, '外部インタフェース一覧(計算用)'!$C:$G, 2, FALSE)</f>
        <v>old</v>
      </c>
      <c r="G1459" s="56" t="str">
        <f>VLOOKUP($B1459, '外部インタフェース一覧(計算用)'!$C:$G, 5, FALSE)</f>
        <v>REHABILITATION_PLAN_2024_FORM_0440_2021</v>
      </c>
      <c r="H1459" s="56" t="str">
        <f t="shared" si="154"/>
        <v>REHABILITATION_PLAN_2024_FORM_0440_2021_review_date_06_old</v>
      </c>
      <c r="I1459" s="134" t="str">
        <f t="shared" si="155"/>
        <v>削除</v>
      </c>
      <c r="J1459" s="56" t="str">
        <f t="shared" si="156"/>
        <v>名称変更</v>
      </c>
      <c r="K1459" s="56" t="str">
        <f>IF($F1459="old", INDEX('外部インタフェース一覧(計算用)'!$B$5:$C$60, MATCH(summary!$B1459, '外部インタフェース一覧(計算用)'!$C$5:$C$60, 0), 1), $B1459)</f>
        <v>リハビリテーションマネジメントにおけるプロセス管理票(様式4情報)</v>
      </c>
      <c r="L1459" s="56">
        <f t="shared" si="160"/>
        <v>54</v>
      </c>
      <c r="M1459" s="56" t="str">
        <f t="shared" si="157"/>
        <v>review_date_06</v>
      </c>
      <c r="N1459" s="33" t="str">
        <f t="shared" si="158"/>
        <v>リハビリテーション会議の実施と計画の見直し_計画見直し日_06</v>
      </c>
      <c r="O1459" s="33" t="str">
        <f t="shared" si="159"/>
        <v>削除</v>
      </c>
    </row>
    <row r="1460" spans="1:15" ht="37.5" hidden="1">
      <c r="A1460" s="56">
        <v>1458</v>
      </c>
      <c r="B1460" s="56" t="s">
        <v>2774</v>
      </c>
      <c r="C1460" s="56">
        <v>55</v>
      </c>
      <c r="D1460" s="33" t="s">
        <v>2871</v>
      </c>
      <c r="E1460" s="134" t="s">
        <v>2872</v>
      </c>
      <c r="F1460" s="56" t="str">
        <f>VLOOKUP($B1460, '外部インタフェース一覧(計算用)'!$C:$G, 2, FALSE)</f>
        <v>old</v>
      </c>
      <c r="G1460" s="56" t="str">
        <f>VLOOKUP($B1460, '外部インタフェース一覧(計算用)'!$C:$G, 5, FALSE)</f>
        <v>REHABILITATION_PLAN_2024_FORM_0440_2021</v>
      </c>
      <c r="H1460" s="56" t="str">
        <f t="shared" si="154"/>
        <v>REHABILITATION_PLAN_2024_FORM_0440_2021_review_date_07_old</v>
      </c>
      <c r="I1460" s="134" t="str">
        <f t="shared" si="155"/>
        <v>削除</v>
      </c>
      <c r="J1460" s="56" t="str">
        <f t="shared" si="156"/>
        <v>名称変更</v>
      </c>
      <c r="K1460" s="56" t="str">
        <f>IF($F1460="old", INDEX('外部インタフェース一覧(計算用)'!$B$5:$C$60, MATCH(summary!$B1460, '外部インタフェース一覧(計算用)'!$C$5:$C$60, 0), 1), $B1460)</f>
        <v>リハビリテーションマネジメントにおけるプロセス管理票(様式4情報)</v>
      </c>
      <c r="L1460" s="56">
        <f t="shared" si="160"/>
        <v>55</v>
      </c>
      <c r="M1460" s="56" t="str">
        <f t="shared" si="157"/>
        <v>review_date_07</v>
      </c>
      <c r="N1460" s="33" t="str">
        <f t="shared" si="158"/>
        <v>リハビリテーション会議の実施と計画の見直し_計画見直し日_07</v>
      </c>
      <c r="O1460" s="33" t="str">
        <f t="shared" si="159"/>
        <v>削除</v>
      </c>
    </row>
    <row r="1461" spans="1:15" ht="37.5" hidden="1">
      <c r="A1461" s="56">
        <v>1459</v>
      </c>
      <c r="B1461" s="56" t="s">
        <v>2774</v>
      </c>
      <c r="C1461" s="56">
        <v>56</v>
      </c>
      <c r="D1461" s="33" t="s">
        <v>2873</v>
      </c>
      <c r="E1461" s="134" t="s">
        <v>2874</v>
      </c>
      <c r="F1461" s="56" t="str">
        <f>VLOOKUP($B1461, '外部インタフェース一覧(計算用)'!$C:$G, 2, FALSE)</f>
        <v>old</v>
      </c>
      <c r="G1461" s="56" t="str">
        <f>VLOOKUP($B1461, '外部インタフェース一覧(計算用)'!$C:$G, 5, FALSE)</f>
        <v>REHABILITATION_PLAN_2024_FORM_0440_2021</v>
      </c>
      <c r="H1461" s="56" t="str">
        <f t="shared" si="154"/>
        <v>REHABILITATION_PLAN_2024_FORM_0440_2021_review_date_08_old</v>
      </c>
      <c r="I1461" s="134" t="str">
        <f t="shared" si="155"/>
        <v>削除</v>
      </c>
      <c r="J1461" s="56" t="str">
        <f t="shared" si="156"/>
        <v>名称変更</v>
      </c>
      <c r="K1461" s="56" t="str">
        <f>IF($F1461="old", INDEX('外部インタフェース一覧(計算用)'!$B$5:$C$60, MATCH(summary!$B1461, '外部インタフェース一覧(計算用)'!$C$5:$C$60, 0), 1), $B1461)</f>
        <v>リハビリテーションマネジメントにおけるプロセス管理票(様式4情報)</v>
      </c>
      <c r="L1461" s="56">
        <f t="shared" si="160"/>
        <v>56</v>
      </c>
      <c r="M1461" s="56" t="str">
        <f t="shared" si="157"/>
        <v>review_date_08</v>
      </c>
      <c r="N1461" s="33" t="str">
        <f t="shared" si="158"/>
        <v>リハビリテーション会議の実施と計画の見直し_計画見直し日_08</v>
      </c>
      <c r="O1461" s="33" t="str">
        <f t="shared" si="159"/>
        <v>削除</v>
      </c>
    </row>
    <row r="1462" spans="1:15" ht="37.5" hidden="1">
      <c r="A1462" s="56">
        <v>1460</v>
      </c>
      <c r="B1462" s="56" t="s">
        <v>2774</v>
      </c>
      <c r="C1462" s="56">
        <v>57</v>
      </c>
      <c r="D1462" s="33" t="s">
        <v>2875</v>
      </c>
      <c r="E1462" s="134" t="s">
        <v>2876</v>
      </c>
      <c r="F1462" s="56" t="str">
        <f>VLOOKUP($B1462, '外部インタフェース一覧(計算用)'!$C:$G, 2, FALSE)</f>
        <v>old</v>
      </c>
      <c r="G1462" s="56" t="str">
        <f>VLOOKUP($B1462, '外部インタフェース一覧(計算用)'!$C:$G, 5, FALSE)</f>
        <v>REHABILITATION_PLAN_2024_FORM_0440_2021</v>
      </c>
      <c r="H1462" s="56" t="str">
        <f t="shared" si="154"/>
        <v>REHABILITATION_PLAN_2024_FORM_0440_2021_review_date_09_old</v>
      </c>
      <c r="I1462" s="134" t="str">
        <f t="shared" si="155"/>
        <v>削除</v>
      </c>
      <c r="J1462" s="56" t="str">
        <f t="shared" si="156"/>
        <v>名称変更</v>
      </c>
      <c r="K1462" s="56" t="str">
        <f>IF($F1462="old", INDEX('外部インタフェース一覧(計算用)'!$B$5:$C$60, MATCH(summary!$B1462, '外部インタフェース一覧(計算用)'!$C$5:$C$60, 0), 1), $B1462)</f>
        <v>リハビリテーションマネジメントにおけるプロセス管理票(様式4情報)</v>
      </c>
      <c r="L1462" s="56">
        <f t="shared" si="160"/>
        <v>57</v>
      </c>
      <c r="M1462" s="56" t="str">
        <f t="shared" si="157"/>
        <v>review_date_09</v>
      </c>
      <c r="N1462" s="33" t="str">
        <f t="shared" si="158"/>
        <v>リハビリテーション会議の実施と計画の見直し_計画見直し日_09</v>
      </c>
      <c r="O1462" s="33" t="str">
        <f t="shared" si="159"/>
        <v>削除</v>
      </c>
    </row>
    <row r="1463" spans="1:15" ht="37.5" hidden="1">
      <c r="A1463" s="56">
        <v>1461</v>
      </c>
      <c r="B1463" s="56" t="s">
        <v>2774</v>
      </c>
      <c r="C1463" s="56">
        <v>58</v>
      </c>
      <c r="D1463" s="33" t="s">
        <v>2877</v>
      </c>
      <c r="E1463" s="134" t="s">
        <v>2878</v>
      </c>
      <c r="F1463" s="56" t="str">
        <f>VLOOKUP($B1463, '外部インタフェース一覧(計算用)'!$C:$G, 2, FALSE)</f>
        <v>old</v>
      </c>
      <c r="G1463" s="56" t="str">
        <f>VLOOKUP($B1463, '外部インタフェース一覧(計算用)'!$C:$G, 5, FALSE)</f>
        <v>REHABILITATION_PLAN_2024_FORM_0440_2021</v>
      </c>
      <c r="H1463" s="56" t="str">
        <f t="shared" si="154"/>
        <v>REHABILITATION_PLAN_2024_FORM_0440_2021_review_date_10_old</v>
      </c>
      <c r="I1463" s="134" t="str">
        <f t="shared" si="155"/>
        <v>削除</v>
      </c>
      <c r="J1463" s="56" t="str">
        <f t="shared" si="156"/>
        <v>名称変更</v>
      </c>
      <c r="K1463" s="56" t="str">
        <f>IF($F1463="old", INDEX('外部インタフェース一覧(計算用)'!$B$5:$C$60, MATCH(summary!$B1463, '外部インタフェース一覧(計算用)'!$C$5:$C$60, 0), 1), $B1463)</f>
        <v>リハビリテーションマネジメントにおけるプロセス管理票(様式4情報)</v>
      </c>
      <c r="L1463" s="56">
        <f t="shared" si="160"/>
        <v>58</v>
      </c>
      <c r="M1463" s="56" t="str">
        <f t="shared" si="157"/>
        <v>review_date_10</v>
      </c>
      <c r="N1463" s="33" t="str">
        <f t="shared" si="158"/>
        <v>リハビリテーション会議の実施と計画の見直し_計画見直し日_10</v>
      </c>
      <c r="O1463" s="33" t="str">
        <f t="shared" si="159"/>
        <v>削除</v>
      </c>
    </row>
    <row r="1464" spans="1:15" ht="37.5" hidden="1">
      <c r="A1464" s="56">
        <v>1462</v>
      </c>
      <c r="B1464" s="56" t="s">
        <v>2774</v>
      </c>
      <c r="C1464" s="56">
        <v>59</v>
      </c>
      <c r="D1464" s="33" t="s">
        <v>2879</v>
      </c>
      <c r="E1464" s="134" t="s">
        <v>2880</v>
      </c>
      <c r="F1464" s="56" t="str">
        <f>VLOOKUP($B1464, '外部インタフェース一覧(計算用)'!$C:$G, 2, FALSE)</f>
        <v>old</v>
      </c>
      <c r="G1464" s="56" t="str">
        <f>VLOOKUP($B1464, '外部インタフェース一覧(計算用)'!$C:$G, 5, FALSE)</f>
        <v>REHABILITATION_PLAN_2024_FORM_0440_2021</v>
      </c>
      <c r="H1464" s="56" t="str">
        <f t="shared" si="154"/>
        <v>REHABILITATION_PLAN_2024_FORM_0440_2021_review_date_11_old</v>
      </c>
      <c r="I1464" s="134" t="str">
        <f t="shared" si="155"/>
        <v>削除</v>
      </c>
      <c r="J1464" s="56" t="str">
        <f t="shared" si="156"/>
        <v>名称変更</v>
      </c>
      <c r="K1464" s="56" t="str">
        <f>IF($F1464="old", INDEX('外部インタフェース一覧(計算用)'!$B$5:$C$60, MATCH(summary!$B1464, '外部インタフェース一覧(計算用)'!$C$5:$C$60, 0), 1), $B1464)</f>
        <v>リハビリテーションマネジメントにおけるプロセス管理票(様式4情報)</v>
      </c>
      <c r="L1464" s="56">
        <f t="shared" si="160"/>
        <v>59</v>
      </c>
      <c r="M1464" s="56" t="str">
        <f t="shared" si="157"/>
        <v>review_date_11</v>
      </c>
      <c r="N1464" s="33" t="str">
        <f t="shared" si="158"/>
        <v>リハビリテーション会議の実施と計画の見直し_計画見直し日_11</v>
      </c>
      <c r="O1464" s="33" t="str">
        <f t="shared" si="159"/>
        <v>削除</v>
      </c>
    </row>
    <row r="1465" spans="1:15" ht="37.5" hidden="1">
      <c r="A1465" s="56">
        <v>1463</v>
      </c>
      <c r="B1465" s="56" t="s">
        <v>2774</v>
      </c>
      <c r="C1465" s="56">
        <v>60</v>
      </c>
      <c r="D1465" s="33" t="s">
        <v>2881</v>
      </c>
      <c r="E1465" s="134" t="s">
        <v>2882</v>
      </c>
      <c r="F1465" s="56" t="str">
        <f>VLOOKUP($B1465, '外部インタフェース一覧(計算用)'!$C:$G, 2, FALSE)</f>
        <v>old</v>
      </c>
      <c r="G1465" s="56" t="str">
        <f>VLOOKUP($B1465, '外部インタフェース一覧(計算用)'!$C:$G, 5, FALSE)</f>
        <v>REHABILITATION_PLAN_2024_FORM_0440_2021</v>
      </c>
      <c r="H1465" s="56" t="str">
        <f t="shared" si="154"/>
        <v>REHABILITATION_PLAN_2024_FORM_0440_2021_review_date_12_old</v>
      </c>
      <c r="I1465" s="134" t="str">
        <f t="shared" si="155"/>
        <v>削除</v>
      </c>
      <c r="J1465" s="56" t="str">
        <f t="shared" si="156"/>
        <v>名称変更</v>
      </c>
      <c r="K1465" s="56" t="str">
        <f>IF($F1465="old", INDEX('外部インタフェース一覧(計算用)'!$B$5:$C$60, MATCH(summary!$B1465, '外部インタフェース一覧(計算用)'!$C$5:$C$60, 0), 1), $B1465)</f>
        <v>リハビリテーションマネジメントにおけるプロセス管理票(様式4情報)</v>
      </c>
      <c r="L1465" s="56">
        <f t="shared" si="160"/>
        <v>60</v>
      </c>
      <c r="M1465" s="56" t="str">
        <f t="shared" si="157"/>
        <v>review_date_12</v>
      </c>
      <c r="N1465" s="33" t="str">
        <f t="shared" si="158"/>
        <v>リハビリテーション会議の実施と計画の見直し_計画見直し日_12</v>
      </c>
      <c r="O1465" s="33" t="str">
        <f t="shared" si="159"/>
        <v>削除</v>
      </c>
    </row>
    <row r="1466" spans="1:15" ht="37.5" hidden="1">
      <c r="A1466" s="56">
        <v>1464</v>
      </c>
      <c r="B1466" s="56" t="s">
        <v>2774</v>
      </c>
      <c r="C1466" s="56">
        <v>61</v>
      </c>
      <c r="D1466" s="33" t="s">
        <v>2883</v>
      </c>
      <c r="E1466" s="134" t="s">
        <v>2884</v>
      </c>
      <c r="F1466" s="56" t="str">
        <f>VLOOKUP($B1466, '外部インタフェース一覧(計算用)'!$C:$G, 2, FALSE)</f>
        <v>old</v>
      </c>
      <c r="G1466" s="56" t="str">
        <f>VLOOKUP($B1466, '外部インタフェース一覧(計算用)'!$C:$G, 5, FALSE)</f>
        <v>REHABILITATION_PLAN_2024_FORM_0440_2021</v>
      </c>
      <c r="H1466" s="56" t="str">
        <f t="shared" si="154"/>
        <v>REHABILITATION_PLAN_2024_FORM_0440_2021_review_remarks_old</v>
      </c>
      <c r="I1466" s="134" t="str">
        <f t="shared" si="155"/>
        <v>削除</v>
      </c>
      <c r="J1466" s="56" t="str">
        <f t="shared" si="156"/>
        <v>名称変更</v>
      </c>
      <c r="K1466" s="56" t="str">
        <f>IF($F1466="old", INDEX('外部インタフェース一覧(計算用)'!$B$5:$C$60, MATCH(summary!$B1466, '外部インタフェース一覧(計算用)'!$C$5:$C$60, 0), 1), $B1466)</f>
        <v>リハビリテーションマネジメントにおけるプロセス管理票(様式4情報)</v>
      </c>
      <c r="L1466" s="56">
        <f t="shared" si="160"/>
        <v>61</v>
      </c>
      <c r="M1466" s="56" t="str">
        <f t="shared" si="157"/>
        <v>review_remarks</v>
      </c>
      <c r="N1466" s="33" t="str">
        <f t="shared" si="158"/>
        <v>リハビリテーション会議の実施と計画の見直し_備考</v>
      </c>
      <c r="O1466" s="33" t="str">
        <f t="shared" si="159"/>
        <v>削除</v>
      </c>
    </row>
    <row r="1467" spans="1:15" ht="56.25" hidden="1">
      <c r="A1467" s="56">
        <v>1465</v>
      </c>
      <c r="B1467" s="56" t="s">
        <v>2774</v>
      </c>
      <c r="C1467" s="56">
        <v>62</v>
      </c>
      <c r="D1467" s="33" t="s">
        <v>2885</v>
      </c>
      <c r="E1467" s="134" t="s">
        <v>2886</v>
      </c>
      <c r="F1467" s="56" t="str">
        <f>VLOOKUP($B1467, '外部インタフェース一覧(計算用)'!$C:$G, 2, FALSE)</f>
        <v>old</v>
      </c>
      <c r="G1467" s="56" t="str">
        <f>VLOOKUP($B1467, '外部インタフェース一覧(計算用)'!$C:$G, 5, FALSE)</f>
        <v>REHABILITATION_PLAN_2024_FORM_0440_2021</v>
      </c>
      <c r="H1467" s="56" t="str">
        <f t="shared" si="154"/>
        <v>REHABILITATION_PLAN_2024_FORM_0440_2021_message_flag_old</v>
      </c>
      <c r="I1467" s="134" t="str">
        <f t="shared" si="155"/>
        <v>削除</v>
      </c>
      <c r="J1467" s="56" t="str">
        <f t="shared" si="156"/>
        <v>名称変更</v>
      </c>
      <c r="K1467" s="56" t="str">
        <f>IF($F1467="old", INDEX('外部インタフェース一覧(計算用)'!$B$5:$C$60, MATCH(summary!$B1467, '外部インタフェース一覧(計算用)'!$C$5:$C$60, 0), 1), $B1467)</f>
        <v>リハビリテーションマネジメントにおけるプロセス管理票(様式4情報)</v>
      </c>
      <c r="L1467" s="56">
        <f t="shared" si="160"/>
        <v>62</v>
      </c>
      <c r="M1467" s="56" t="str">
        <f t="shared" si="157"/>
        <v>message_flag</v>
      </c>
      <c r="N1467" s="33" t="str">
        <f t="shared" si="158"/>
        <v>訪問介護の事業その他の居宅サービス事業に係る従業員に対する日常生活上の留意点、介護の工夫等の情報伝達</v>
      </c>
      <c r="O1467" s="33" t="str">
        <f t="shared" si="159"/>
        <v>削除</v>
      </c>
    </row>
    <row r="1468" spans="1:15" ht="75" hidden="1">
      <c r="A1468" s="56">
        <v>1466</v>
      </c>
      <c r="B1468" s="56" t="s">
        <v>2774</v>
      </c>
      <c r="C1468" s="56">
        <v>63</v>
      </c>
      <c r="D1468" s="33" t="s">
        <v>2887</v>
      </c>
      <c r="E1468" s="134" t="s">
        <v>2888</v>
      </c>
      <c r="F1468" s="56" t="str">
        <f>VLOOKUP($B1468, '外部インタフェース一覧(計算用)'!$C:$G, 2, FALSE)</f>
        <v>old</v>
      </c>
      <c r="G1468" s="56" t="str">
        <f>VLOOKUP($B1468, '外部インタフェース一覧(計算用)'!$C:$G, 5, FALSE)</f>
        <v>REHABILITATION_PLAN_2024_FORM_0440_2021</v>
      </c>
      <c r="H1468" s="56" t="str">
        <f t="shared" si="154"/>
        <v>REHABILITATION_PLAN_2024_FORM_0440_2021_message_date_01_old</v>
      </c>
      <c r="I1468" s="134" t="str">
        <f t="shared" si="155"/>
        <v>削除</v>
      </c>
      <c r="J1468" s="56" t="str">
        <f t="shared" si="156"/>
        <v>名称変更</v>
      </c>
      <c r="K1468" s="56" t="str">
        <f>IF($F1468="old", INDEX('外部インタフェース一覧(計算用)'!$B$5:$C$60, MATCH(summary!$B1468, '外部インタフェース一覧(計算用)'!$C$5:$C$60, 0), 1), $B1468)</f>
        <v>リハビリテーションマネジメントにおけるプロセス管理票(様式4情報)</v>
      </c>
      <c r="L1468" s="56">
        <f t="shared" si="160"/>
        <v>63</v>
      </c>
      <c r="M1468" s="56" t="str">
        <f t="shared" si="157"/>
        <v>message_date_01</v>
      </c>
      <c r="N1468" s="33" t="str">
        <f t="shared" si="158"/>
        <v>訪問介護の事業その他の居宅サービス事業に係る従業員に対する日常生活上の留意点、介護の工夫等の情報伝達_日付01</v>
      </c>
      <c r="O1468" s="33" t="str">
        <f t="shared" si="159"/>
        <v>削除</v>
      </c>
    </row>
    <row r="1469" spans="1:15" ht="75" hidden="1">
      <c r="A1469" s="56">
        <v>1467</v>
      </c>
      <c r="B1469" s="56" t="s">
        <v>2774</v>
      </c>
      <c r="C1469" s="56">
        <v>64</v>
      </c>
      <c r="D1469" s="33" t="s">
        <v>2889</v>
      </c>
      <c r="E1469" s="134" t="s">
        <v>2890</v>
      </c>
      <c r="F1469" s="56" t="str">
        <f>VLOOKUP($B1469, '外部インタフェース一覧(計算用)'!$C:$G, 2, FALSE)</f>
        <v>old</v>
      </c>
      <c r="G1469" s="56" t="str">
        <f>VLOOKUP($B1469, '外部インタフェース一覧(計算用)'!$C:$G, 5, FALSE)</f>
        <v>REHABILITATION_PLAN_2024_FORM_0440_2021</v>
      </c>
      <c r="H1469" s="56" t="str">
        <f t="shared" si="154"/>
        <v>REHABILITATION_PLAN_2024_FORM_0440_2021_message_cm_flag_01_old</v>
      </c>
      <c r="I1469" s="134" t="str">
        <f t="shared" si="155"/>
        <v>削除</v>
      </c>
      <c r="J1469" s="56" t="str">
        <f t="shared" si="156"/>
        <v>名称変更</v>
      </c>
      <c r="K1469" s="56" t="str">
        <f>IF($F1469="old", INDEX('外部インタフェース一覧(計算用)'!$B$5:$C$60, MATCH(summary!$B1469, '外部インタフェース一覧(計算用)'!$C$5:$C$60, 0), 1), $B1469)</f>
        <v>リハビリテーションマネジメントにおけるプロセス管理票(様式4情報)</v>
      </c>
      <c r="L1469" s="56">
        <f t="shared" si="160"/>
        <v>64</v>
      </c>
      <c r="M1469" s="56" t="str">
        <f t="shared" si="157"/>
        <v>message_cm_flag_01</v>
      </c>
      <c r="N1469" s="33" t="str">
        <f t="shared" si="158"/>
        <v>訪問介護の事業その他の居宅サービス事業に係る従業員に対する日常生活上の留意点、介護の工夫等の情報伝達_CM01</v>
      </c>
      <c r="O1469" s="33" t="str">
        <f t="shared" si="159"/>
        <v>削除</v>
      </c>
    </row>
    <row r="1470" spans="1:15" ht="75" hidden="1">
      <c r="A1470" s="56">
        <v>1468</v>
      </c>
      <c r="B1470" s="56" t="s">
        <v>2774</v>
      </c>
      <c r="C1470" s="56">
        <v>65</v>
      </c>
      <c r="D1470" s="33" t="s">
        <v>2891</v>
      </c>
      <c r="E1470" s="134" t="s">
        <v>2892</v>
      </c>
      <c r="F1470" s="56" t="str">
        <f>VLOOKUP($B1470, '外部インタフェース一覧(計算用)'!$C:$G, 2, FALSE)</f>
        <v>old</v>
      </c>
      <c r="G1470" s="56" t="str">
        <f>VLOOKUP($B1470, '外部インタフェース一覧(計算用)'!$C:$G, 5, FALSE)</f>
        <v>REHABILITATION_PLAN_2024_FORM_0440_2021</v>
      </c>
      <c r="H1470" s="56" t="str">
        <f t="shared" si="154"/>
        <v>REHABILITATION_PLAN_2024_FORM_0440_2021_message_cw_flag_01_old</v>
      </c>
      <c r="I1470" s="134" t="str">
        <f t="shared" si="155"/>
        <v>削除</v>
      </c>
      <c r="J1470" s="56" t="str">
        <f t="shared" si="156"/>
        <v>名称変更</v>
      </c>
      <c r="K1470" s="56" t="str">
        <f>IF($F1470="old", INDEX('外部インタフェース一覧(計算用)'!$B$5:$C$60, MATCH(summary!$B1470, '外部インタフェース一覧(計算用)'!$C$5:$C$60, 0), 1), $B1470)</f>
        <v>リハビリテーションマネジメントにおけるプロセス管理票(様式4情報)</v>
      </c>
      <c r="L1470" s="56">
        <f t="shared" si="160"/>
        <v>65</v>
      </c>
      <c r="M1470" s="56" t="str">
        <f t="shared" si="157"/>
        <v>message_cw_flag_01</v>
      </c>
      <c r="N1470" s="33" t="str">
        <f t="shared" si="158"/>
        <v>訪問介護の事業その他の居宅サービス事業に係る従業員に対する日常生活上の留意点、介護の工夫等の情報伝達_CW01</v>
      </c>
      <c r="O1470" s="33" t="str">
        <f t="shared" si="159"/>
        <v>削除</v>
      </c>
    </row>
    <row r="1471" spans="1:15" ht="75" hidden="1">
      <c r="A1471" s="56">
        <v>1469</v>
      </c>
      <c r="B1471" s="56" t="s">
        <v>2774</v>
      </c>
      <c r="C1471" s="56">
        <v>66</v>
      </c>
      <c r="D1471" s="33" t="s">
        <v>2893</v>
      </c>
      <c r="E1471" s="134" t="s">
        <v>2894</v>
      </c>
      <c r="F1471" s="56" t="str">
        <f>VLOOKUP($B1471, '外部インタフェース一覧(計算用)'!$C:$G, 2, FALSE)</f>
        <v>old</v>
      </c>
      <c r="G1471" s="56" t="str">
        <f>VLOOKUP($B1471, '外部インタフェース一覧(計算用)'!$C:$G, 5, FALSE)</f>
        <v>REHABILITATION_PLAN_2024_FORM_0440_2021</v>
      </c>
      <c r="H1471" s="56" t="str">
        <f t="shared" si="154"/>
        <v>REHABILITATION_PLAN_2024_FORM_0440_2021_message_family_flag_01_old</v>
      </c>
      <c r="I1471" s="134" t="str">
        <f t="shared" si="155"/>
        <v>削除</v>
      </c>
      <c r="J1471" s="56" t="str">
        <f t="shared" si="156"/>
        <v>名称変更</v>
      </c>
      <c r="K1471" s="56" t="str">
        <f>IF($F1471="old", INDEX('外部インタフェース一覧(計算用)'!$B$5:$C$60, MATCH(summary!$B1471, '外部インタフェース一覧(計算用)'!$C$5:$C$60, 0), 1), $B1471)</f>
        <v>リハビリテーションマネジメントにおけるプロセス管理票(様式4情報)</v>
      </c>
      <c r="L1471" s="56">
        <f t="shared" si="160"/>
        <v>66</v>
      </c>
      <c r="M1471" s="56" t="str">
        <f t="shared" si="157"/>
        <v>message_family_flag_01</v>
      </c>
      <c r="N1471" s="33" t="str">
        <f t="shared" si="158"/>
        <v>訪問介護の事業その他の居宅サービス事業に係る従業員に対する日常生活上の留意点、介護の工夫等の情報伝達_家族01</v>
      </c>
      <c r="O1471" s="33" t="str">
        <f t="shared" si="159"/>
        <v>削除</v>
      </c>
    </row>
    <row r="1472" spans="1:15" ht="75" hidden="1">
      <c r="A1472" s="56">
        <v>1470</v>
      </c>
      <c r="B1472" s="56" t="s">
        <v>2774</v>
      </c>
      <c r="C1472" s="56">
        <v>67</v>
      </c>
      <c r="D1472" s="33" t="s">
        <v>2895</v>
      </c>
      <c r="E1472" s="134" t="s">
        <v>2896</v>
      </c>
      <c r="F1472" s="56" t="str">
        <f>VLOOKUP($B1472, '外部インタフェース一覧(計算用)'!$C:$G, 2, FALSE)</f>
        <v>old</v>
      </c>
      <c r="G1472" s="56" t="str">
        <f>VLOOKUP($B1472, '外部インタフェース一覧(計算用)'!$C:$G, 5, FALSE)</f>
        <v>REHABILITATION_PLAN_2024_FORM_0440_2021</v>
      </c>
      <c r="H1472" s="56" t="str">
        <f t="shared" si="154"/>
        <v>REHABILITATION_PLAN_2024_FORM_0440_2021_message_other_flag_01_old</v>
      </c>
      <c r="I1472" s="134" t="str">
        <f t="shared" si="155"/>
        <v>削除</v>
      </c>
      <c r="J1472" s="56" t="str">
        <f t="shared" si="156"/>
        <v>名称変更</v>
      </c>
      <c r="K1472" s="56" t="str">
        <f>IF($F1472="old", INDEX('外部インタフェース一覧(計算用)'!$B$5:$C$60, MATCH(summary!$B1472, '外部インタフェース一覧(計算用)'!$C$5:$C$60, 0), 1), $B1472)</f>
        <v>リハビリテーションマネジメントにおけるプロセス管理票(様式4情報)</v>
      </c>
      <c r="L1472" s="56">
        <f t="shared" si="160"/>
        <v>67</v>
      </c>
      <c r="M1472" s="56" t="str">
        <f t="shared" si="157"/>
        <v>message_other_flag_01</v>
      </c>
      <c r="N1472" s="33" t="str">
        <f t="shared" si="158"/>
        <v>訪問介護の事業その他の居宅サービス事業に係る従業員に対する日常生活上の留意点、介護の工夫等の情報伝達_その他01</v>
      </c>
      <c r="O1472" s="33" t="str">
        <f t="shared" si="159"/>
        <v>削除</v>
      </c>
    </row>
    <row r="1473" spans="1:15" ht="75" hidden="1">
      <c r="A1473" s="56">
        <v>1471</v>
      </c>
      <c r="B1473" s="56" t="s">
        <v>2774</v>
      </c>
      <c r="C1473" s="56">
        <v>68</v>
      </c>
      <c r="D1473" s="33" t="s">
        <v>2897</v>
      </c>
      <c r="E1473" s="134" t="s">
        <v>2898</v>
      </c>
      <c r="F1473" s="56" t="str">
        <f>VLOOKUP($B1473, '外部インタフェース一覧(計算用)'!$C:$G, 2, FALSE)</f>
        <v>old</v>
      </c>
      <c r="G1473" s="56" t="str">
        <f>VLOOKUP($B1473, '外部インタフェース一覧(計算用)'!$C:$G, 5, FALSE)</f>
        <v>REHABILITATION_PLAN_2024_FORM_0440_2021</v>
      </c>
      <c r="H1473" s="56" t="str">
        <f t="shared" si="154"/>
        <v>REHABILITATION_PLAN_2024_FORM_0440_2021_message_other_01_old</v>
      </c>
      <c r="I1473" s="134" t="str">
        <f t="shared" si="155"/>
        <v>削除</v>
      </c>
      <c r="J1473" s="56" t="str">
        <f t="shared" si="156"/>
        <v>名称変更</v>
      </c>
      <c r="K1473" s="56" t="str">
        <f>IF($F1473="old", INDEX('外部インタフェース一覧(計算用)'!$B$5:$C$60, MATCH(summary!$B1473, '外部インタフェース一覧(計算用)'!$C$5:$C$60, 0), 1), $B1473)</f>
        <v>リハビリテーションマネジメントにおけるプロセス管理票(様式4情報)</v>
      </c>
      <c r="L1473" s="56">
        <f t="shared" si="160"/>
        <v>68</v>
      </c>
      <c r="M1473" s="56" t="str">
        <f t="shared" si="157"/>
        <v>message_other_01</v>
      </c>
      <c r="N1473" s="33" t="str">
        <f t="shared" si="158"/>
        <v>訪問介護の事業その他の居宅サービス事業に係る従業員に対する日常生活上の留意点、介護の工夫等の情報伝達_その他_内容01</v>
      </c>
      <c r="O1473" s="33" t="str">
        <f t="shared" si="159"/>
        <v>削除</v>
      </c>
    </row>
    <row r="1474" spans="1:15" ht="75" hidden="1">
      <c r="A1474" s="56">
        <v>1472</v>
      </c>
      <c r="B1474" s="56" t="s">
        <v>2774</v>
      </c>
      <c r="C1474" s="56">
        <v>69</v>
      </c>
      <c r="D1474" s="33" t="s">
        <v>2899</v>
      </c>
      <c r="E1474" s="134" t="s">
        <v>2900</v>
      </c>
      <c r="F1474" s="56" t="str">
        <f>VLOOKUP($B1474, '外部インタフェース一覧(計算用)'!$C:$G, 2, FALSE)</f>
        <v>old</v>
      </c>
      <c r="G1474" s="56" t="str">
        <f>VLOOKUP($B1474, '外部インタフェース一覧(計算用)'!$C:$G, 5, FALSE)</f>
        <v>REHABILITATION_PLAN_2024_FORM_0440_2021</v>
      </c>
      <c r="H1474" s="56" t="str">
        <f t="shared" si="154"/>
        <v>REHABILITATION_PLAN_2024_FORM_0440_2021_message_date_02_old</v>
      </c>
      <c r="I1474" s="134" t="str">
        <f t="shared" si="155"/>
        <v>削除</v>
      </c>
      <c r="J1474" s="56" t="str">
        <f t="shared" si="156"/>
        <v>名称変更</v>
      </c>
      <c r="K1474" s="56" t="str">
        <f>IF($F1474="old", INDEX('外部インタフェース一覧(計算用)'!$B$5:$C$60, MATCH(summary!$B1474, '外部インタフェース一覧(計算用)'!$C$5:$C$60, 0), 1), $B1474)</f>
        <v>リハビリテーションマネジメントにおけるプロセス管理票(様式4情報)</v>
      </c>
      <c r="L1474" s="56">
        <f t="shared" si="160"/>
        <v>69</v>
      </c>
      <c r="M1474" s="56" t="str">
        <f t="shared" si="157"/>
        <v>message_date_02</v>
      </c>
      <c r="N1474" s="33" t="str">
        <f t="shared" si="158"/>
        <v>訪問介護の事業その他の居宅サービス事業に係る従業員に対する日常生活上の留意点、介護の工夫等の情報伝達_日付02</v>
      </c>
      <c r="O1474" s="33" t="str">
        <f t="shared" si="159"/>
        <v>削除</v>
      </c>
    </row>
    <row r="1475" spans="1:15" ht="75" hidden="1">
      <c r="A1475" s="56">
        <v>1473</v>
      </c>
      <c r="B1475" s="56" t="s">
        <v>2774</v>
      </c>
      <c r="C1475" s="56">
        <v>70</v>
      </c>
      <c r="D1475" s="33" t="s">
        <v>2901</v>
      </c>
      <c r="E1475" s="134" t="s">
        <v>2902</v>
      </c>
      <c r="F1475" s="56" t="str">
        <f>VLOOKUP($B1475, '外部インタフェース一覧(計算用)'!$C:$G, 2, FALSE)</f>
        <v>old</v>
      </c>
      <c r="G1475" s="56" t="str">
        <f>VLOOKUP($B1475, '外部インタフェース一覧(計算用)'!$C:$G, 5, FALSE)</f>
        <v>REHABILITATION_PLAN_2024_FORM_0440_2021</v>
      </c>
      <c r="H1475" s="56" t="str">
        <f t="shared" ref="H1475:H1538" si="161">G1475&amp;"_"&amp;D1475&amp;"_"&amp;F1475</f>
        <v>REHABILITATION_PLAN_2024_FORM_0440_2021_message_cm_flag_02_old</v>
      </c>
      <c r="I1475" s="134" t="str">
        <f t="shared" ref="I1475:I1538" si="162">IFERROR(INDEX($E:$H, MATCH(LEFT($H1475, LEN($H1475)-4)&amp;"_new", $H:$H, 0), 1), IF(F1475="old", "削除", "追加"))</f>
        <v>削除</v>
      </c>
      <c r="J1475" s="56" t="str">
        <f t="shared" ref="J1475:J1538" si="163">IF(E1475=I1475, "一致", "名称変更")</f>
        <v>名称変更</v>
      </c>
      <c r="K1475" s="56" t="str">
        <f>IF($F1475="old", INDEX('外部インタフェース一覧(計算用)'!$B$5:$C$60, MATCH(summary!$B1475, '外部インタフェース一覧(計算用)'!$C$5:$C$60, 0), 1), $B1475)</f>
        <v>リハビリテーションマネジメントにおけるプロセス管理票(様式4情報)</v>
      </c>
      <c r="L1475" s="56">
        <f t="shared" si="160"/>
        <v>70</v>
      </c>
      <c r="M1475" s="56" t="str">
        <f t="shared" ref="M1475:M1538" si="164">$D1475</f>
        <v>message_cm_flag_02</v>
      </c>
      <c r="N1475" s="33" t="str">
        <f t="shared" ref="N1475:N1538" si="165">IF($F1475="old", $E1475, $I1475)</f>
        <v>訪問介護の事業その他の居宅サービス事業に係る従業員に対する日常生活上の留意点、介護の工夫等の情報伝達_CM02</v>
      </c>
      <c r="O1475" s="33" t="str">
        <f t="shared" ref="O1475:O1538" si="166">IF($F1475="old", $I1475, $E1475)</f>
        <v>削除</v>
      </c>
    </row>
    <row r="1476" spans="1:15" ht="75" hidden="1">
      <c r="A1476" s="56">
        <v>1474</v>
      </c>
      <c r="B1476" s="56" t="s">
        <v>2774</v>
      </c>
      <c r="C1476" s="56">
        <v>71</v>
      </c>
      <c r="D1476" s="33" t="s">
        <v>2903</v>
      </c>
      <c r="E1476" s="134" t="s">
        <v>2904</v>
      </c>
      <c r="F1476" s="56" t="str">
        <f>VLOOKUP($B1476, '外部インタフェース一覧(計算用)'!$C:$G, 2, FALSE)</f>
        <v>old</v>
      </c>
      <c r="G1476" s="56" t="str">
        <f>VLOOKUP($B1476, '外部インタフェース一覧(計算用)'!$C:$G, 5, FALSE)</f>
        <v>REHABILITATION_PLAN_2024_FORM_0440_2021</v>
      </c>
      <c r="H1476" s="56" t="str">
        <f t="shared" si="161"/>
        <v>REHABILITATION_PLAN_2024_FORM_0440_2021_message_cw_flag_02_old</v>
      </c>
      <c r="I1476" s="134" t="str">
        <f t="shared" si="162"/>
        <v>削除</v>
      </c>
      <c r="J1476" s="56" t="str">
        <f t="shared" si="163"/>
        <v>名称変更</v>
      </c>
      <c r="K1476" s="56" t="str">
        <f>IF($F1476="old", INDEX('外部インタフェース一覧(計算用)'!$B$5:$C$60, MATCH(summary!$B1476, '外部インタフェース一覧(計算用)'!$C$5:$C$60, 0), 1), $B1476)</f>
        <v>リハビリテーションマネジメントにおけるプロセス管理票(様式4情報)</v>
      </c>
      <c r="L1476" s="56">
        <f t="shared" ref="L1476:L1539" si="167">C1476</f>
        <v>71</v>
      </c>
      <c r="M1476" s="56" t="str">
        <f t="shared" si="164"/>
        <v>message_cw_flag_02</v>
      </c>
      <c r="N1476" s="33" t="str">
        <f t="shared" si="165"/>
        <v>訪問介護の事業その他の居宅サービス事業に係る従業員に対する日常生活上の留意点、介護の工夫等の情報伝達_CW02</v>
      </c>
      <c r="O1476" s="33" t="str">
        <f t="shared" si="166"/>
        <v>削除</v>
      </c>
    </row>
    <row r="1477" spans="1:15" ht="75" hidden="1">
      <c r="A1477" s="56">
        <v>1475</v>
      </c>
      <c r="B1477" s="56" t="s">
        <v>2774</v>
      </c>
      <c r="C1477" s="56">
        <v>72</v>
      </c>
      <c r="D1477" s="33" t="s">
        <v>2905</v>
      </c>
      <c r="E1477" s="134" t="s">
        <v>2906</v>
      </c>
      <c r="F1477" s="56" t="str">
        <f>VLOOKUP($B1477, '外部インタフェース一覧(計算用)'!$C:$G, 2, FALSE)</f>
        <v>old</v>
      </c>
      <c r="G1477" s="56" t="str">
        <f>VLOOKUP($B1477, '外部インタフェース一覧(計算用)'!$C:$G, 5, FALSE)</f>
        <v>REHABILITATION_PLAN_2024_FORM_0440_2021</v>
      </c>
      <c r="H1477" s="56" t="str">
        <f t="shared" si="161"/>
        <v>REHABILITATION_PLAN_2024_FORM_0440_2021_message_family_flag_02_old</v>
      </c>
      <c r="I1477" s="134" t="str">
        <f t="shared" si="162"/>
        <v>削除</v>
      </c>
      <c r="J1477" s="56" t="str">
        <f t="shared" si="163"/>
        <v>名称変更</v>
      </c>
      <c r="K1477" s="56" t="str">
        <f>IF($F1477="old", INDEX('外部インタフェース一覧(計算用)'!$B$5:$C$60, MATCH(summary!$B1477, '外部インタフェース一覧(計算用)'!$C$5:$C$60, 0), 1), $B1477)</f>
        <v>リハビリテーションマネジメントにおけるプロセス管理票(様式4情報)</v>
      </c>
      <c r="L1477" s="56">
        <f t="shared" si="167"/>
        <v>72</v>
      </c>
      <c r="M1477" s="56" t="str">
        <f t="shared" si="164"/>
        <v>message_family_flag_02</v>
      </c>
      <c r="N1477" s="33" t="str">
        <f t="shared" si="165"/>
        <v>訪問介護の事業その他の居宅サービス事業に係る従業員に対する日常生活上の留意点、介護の工夫等の情報伝達_家族02</v>
      </c>
      <c r="O1477" s="33" t="str">
        <f t="shared" si="166"/>
        <v>削除</v>
      </c>
    </row>
    <row r="1478" spans="1:15" ht="75" hidden="1">
      <c r="A1478" s="56">
        <v>1476</v>
      </c>
      <c r="B1478" s="56" t="s">
        <v>2774</v>
      </c>
      <c r="C1478" s="56">
        <v>73</v>
      </c>
      <c r="D1478" s="33" t="s">
        <v>2907</v>
      </c>
      <c r="E1478" s="134" t="s">
        <v>2908</v>
      </c>
      <c r="F1478" s="56" t="str">
        <f>VLOOKUP($B1478, '外部インタフェース一覧(計算用)'!$C:$G, 2, FALSE)</f>
        <v>old</v>
      </c>
      <c r="G1478" s="56" t="str">
        <f>VLOOKUP($B1478, '外部インタフェース一覧(計算用)'!$C:$G, 5, FALSE)</f>
        <v>REHABILITATION_PLAN_2024_FORM_0440_2021</v>
      </c>
      <c r="H1478" s="56" t="str">
        <f t="shared" si="161"/>
        <v>REHABILITATION_PLAN_2024_FORM_0440_2021_message_other_flag_02_old</v>
      </c>
      <c r="I1478" s="134" t="str">
        <f t="shared" si="162"/>
        <v>削除</v>
      </c>
      <c r="J1478" s="56" t="str">
        <f t="shared" si="163"/>
        <v>名称変更</v>
      </c>
      <c r="K1478" s="56" t="str">
        <f>IF($F1478="old", INDEX('外部インタフェース一覧(計算用)'!$B$5:$C$60, MATCH(summary!$B1478, '外部インタフェース一覧(計算用)'!$C$5:$C$60, 0), 1), $B1478)</f>
        <v>リハビリテーションマネジメントにおけるプロセス管理票(様式4情報)</v>
      </c>
      <c r="L1478" s="56">
        <f t="shared" si="167"/>
        <v>73</v>
      </c>
      <c r="M1478" s="56" t="str">
        <f t="shared" si="164"/>
        <v>message_other_flag_02</v>
      </c>
      <c r="N1478" s="33" t="str">
        <f t="shared" si="165"/>
        <v>訪問介護の事業その他の居宅サービス事業に係る従業員に対する日常生活上の留意点、介護の工夫等の情報伝達_その他02</v>
      </c>
      <c r="O1478" s="33" t="str">
        <f t="shared" si="166"/>
        <v>削除</v>
      </c>
    </row>
    <row r="1479" spans="1:15" ht="75" hidden="1">
      <c r="A1479" s="56">
        <v>1477</v>
      </c>
      <c r="B1479" s="56" t="s">
        <v>2774</v>
      </c>
      <c r="C1479" s="56">
        <v>74</v>
      </c>
      <c r="D1479" s="33" t="s">
        <v>2909</v>
      </c>
      <c r="E1479" s="134" t="s">
        <v>2910</v>
      </c>
      <c r="F1479" s="56" t="str">
        <f>VLOOKUP($B1479, '外部インタフェース一覧(計算用)'!$C:$G, 2, FALSE)</f>
        <v>old</v>
      </c>
      <c r="G1479" s="56" t="str">
        <f>VLOOKUP($B1479, '外部インタフェース一覧(計算用)'!$C:$G, 5, FALSE)</f>
        <v>REHABILITATION_PLAN_2024_FORM_0440_2021</v>
      </c>
      <c r="H1479" s="56" t="str">
        <f t="shared" si="161"/>
        <v>REHABILITATION_PLAN_2024_FORM_0440_2021_message_other_02_old</v>
      </c>
      <c r="I1479" s="134" t="str">
        <f t="shared" si="162"/>
        <v>削除</v>
      </c>
      <c r="J1479" s="56" t="str">
        <f t="shared" si="163"/>
        <v>名称変更</v>
      </c>
      <c r="K1479" s="56" t="str">
        <f>IF($F1479="old", INDEX('外部インタフェース一覧(計算用)'!$B$5:$C$60, MATCH(summary!$B1479, '外部インタフェース一覧(計算用)'!$C$5:$C$60, 0), 1), $B1479)</f>
        <v>リハビリテーションマネジメントにおけるプロセス管理票(様式4情報)</v>
      </c>
      <c r="L1479" s="56">
        <f t="shared" si="167"/>
        <v>74</v>
      </c>
      <c r="M1479" s="56" t="str">
        <f t="shared" si="164"/>
        <v>message_other_02</v>
      </c>
      <c r="N1479" s="33" t="str">
        <f t="shared" si="165"/>
        <v>訪問介護の事業その他の居宅サービス事業に係る従業員に対する日常生活上の留意点、介護の工夫等の情報伝達_その他_内容02</v>
      </c>
      <c r="O1479" s="33" t="str">
        <f t="shared" si="166"/>
        <v>削除</v>
      </c>
    </row>
    <row r="1480" spans="1:15" ht="75" hidden="1">
      <c r="A1480" s="56">
        <v>1478</v>
      </c>
      <c r="B1480" s="56" t="s">
        <v>2774</v>
      </c>
      <c r="C1480" s="56">
        <v>75</v>
      </c>
      <c r="D1480" s="33" t="s">
        <v>2911</v>
      </c>
      <c r="E1480" s="134" t="s">
        <v>2912</v>
      </c>
      <c r="F1480" s="56" t="str">
        <f>VLOOKUP($B1480, '外部インタフェース一覧(計算用)'!$C:$G, 2, FALSE)</f>
        <v>old</v>
      </c>
      <c r="G1480" s="56" t="str">
        <f>VLOOKUP($B1480, '外部インタフェース一覧(計算用)'!$C:$G, 5, FALSE)</f>
        <v>REHABILITATION_PLAN_2024_FORM_0440_2021</v>
      </c>
      <c r="H1480" s="56" t="str">
        <f t="shared" si="161"/>
        <v>REHABILITATION_PLAN_2024_FORM_0440_2021_message_date_03_old</v>
      </c>
      <c r="I1480" s="134" t="str">
        <f t="shared" si="162"/>
        <v>削除</v>
      </c>
      <c r="J1480" s="56" t="str">
        <f t="shared" si="163"/>
        <v>名称変更</v>
      </c>
      <c r="K1480" s="56" t="str">
        <f>IF($F1480="old", INDEX('外部インタフェース一覧(計算用)'!$B$5:$C$60, MATCH(summary!$B1480, '外部インタフェース一覧(計算用)'!$C$5:$C$60, 0), 1), $B1480)</f>
        <v>リハビリテーションマネジメントにおけるプロセス管理票(様式4情報)</v>
      </c>
      <c r="L1480" s="56">
        <f t="shared" si="167"/>
        <v>75</v>
      </c>
      <c r="M1480" s="56" t="str">
        <f t="shared" si="164"/>
        <v>message_date_03</v>
      </c>
      <c r="N1480" s="33" t="str">
        <f t="shared" si="165"/>
        <v>訪問介護の事業その他の居宅サービス事業に係る従業員に対する日常生活上の留意点、介護の工夫等の情報伝達_日付03</v>
      </c>
      <c r="O1480" s="33" t="str">
        <f t="shared" si="166"/>
        <v>削除</v>
      </c>
    </row>
    <row r="1481" spans="1:15" ht="75" hidden="1">
      <c r="A1481" s="56">
        <v>1479</v>
      </c>
      <c r="B1481" s="56" t="s">
        <v>2774</v>
      </c>
      <c r="C1481" s="56">
        <v>76</v>
      </c>
      <c r="D1481" s="33" t="s">
        <v>2913</v>
      </c>
      <c r="E1481" s="134" t="s">
        <v>2914</v>
      </c>
      <c r="F1481" s="56" t="str">
        <f>VLOOKUP($B1481, '外部インタフェース一覧(計算用)'!$C:$G, 2, FALSE)</f>
        <v>old</v>
      </c>
      <c r="G1481" s="56" t="str">
        <f>VLOOKUP($B1481, '外部インタフェース一覧(計算用)'!$C:$G, 5, FALSE)</f>
        <v>REHABILITATION_PLAN_2024_FORM_0440_2021</v>
      </c>
      <c r="H1481" s="56" t="str">
        <f t="shared" si="161"/>
        <v>REHABILITATION_PLAN_2024_FORM_0440_2021_message_cm_flag_03_old</v>
      </c>
      <c r="I1481" s="134" t="str">
        <f t="shared" si="162"/>
        <v>削除</v>
      </c>
      <c r="J1481" s="56" t="str">
        <f t="shared" si="163"/>
        <v>名称変更</v>
      </c>
      <c r="K1481" s="56" t="str">
        <f>IF($F1481="old", INDEX('外部インタフェース一覧(計算用)'!$B$5:$C$60, MATCH(summary!$B1481, '外部インタフェース一覧(計算用)'!$C$5:$C$60, 0), 1), $B1481)</f>
        <v>リハビリテーションマネジメントにおけるプロセス管理票(様式4情報)</v>
      </c>
      <c r="L1481" s="56">
        <f t="shared" si="167"/>
        <v>76</v>
      </c>
      <c r="M1481" s="56" t="str">
        <f t="shared" si="164"/>
        <v>message_cm_flag_03</v>
      </c>
      <c r="N1481" s="33" t="str">
        <f t="shared" si="165"/>
        <v>訪問介護の事業その他の居宅サービス事業に係る従業員に対する日常生活上の留意点、介護の工夫等の情報伝達_CM03</v>
      </c>
      <c r="O1481" s="33" t="str">
        <f t="shared" si="166"/>
        <v>削除</v>
      </c>
    </row>
    <row r="1482" spans="1:15" ht="75" hidden="1">
      <c r="A1482" s="56">
        <v>1480</v>
      </c>
      <c r="B1482" s="56" t="s">
        <v>2774</v>
      </c>
      <c r="C1482" s="56">
        <v>77</v>
      </c>
      <c r="D1482" s="33" t="s">
        <v>2915</v>
      </c>
      <c r="E1482" s="134" t="s">
        <v>2916</v>
      </c>
      <c r="F1482" s="56" t="str">
        <f>VLOOKUP($B1482, '外部インタフェース一覧(計算用)'!$C:$G, 2, FALSE)</f>
        <v>old</v>
      </c>
      <c r="G1482" s="56" t="str">
        <f>VLOOKUP($B1482, '外部インタフェース一覧(計算用)'!$C:$G, 5, FALSE)</f>
        <v>REHABILITATION_PLAN_2024_FORM_0440_2021</v>
      </c>
      <c r="H1482" s="56" t="str">
        <f t="shared" si="161"/>
        <v>REHABILITATION_PLAN_2024_FORM_0440_2021_message_cw_flag_03_old</v>
      </c>
      <c r="I1482" s="134" t="str">
        <f t="shared" si="162"/>
        <v>削除</v>
      </c>
      <c r="J1482" s="56" t="str">
        <f t="shared" si="163"/>
        <v>名称変更</v>
      </c>
      <c r="K1482" s="56" t="str">
        <f>IF($F1482="old", INDEX('外部インタフェース一覧(計算用)'!$B$5:$C$60, MATCH(summary!$B1482, '外部インタフェース一覧(計算用)'!$C$5:$C$60, 0), 1), $B1482)</f>
        <v>リハビリテーションマネジメントにおけるプロセス管理票(様式4情報)</v>
      </c>
      <c r="L1482" s="56">
        <f t="shared" si="167"/>
        <v>77</v>
      </c>
      <c r="M1482" s="56" t="str">
        <f t="shared" si="164"/>
        <v>message_cw_flag_03</v>
      </c>
      <c r="N1482" s="33" t="str">
        <f t="shared" si="165"/>
        <v>訪問介護の事業その他の居宅サービス事業に係る従業員に対する日常生活上の留意点、介護の工夫等の情報伝達_CW03</v>
      </c>
      <c r="O1482" s="33" t="str">
        <f t="shared" si="166"/>
        <v>削除</v>
      </c>
    </row>
    <row r="1483" spans="1:15" ht="75" hidden="1">
      <c r="A1483" s="56">
        <v>1481</v>
      </c>
      <c r="B1483" s="56" t="s">
        <v>2774</v>
      </c>
      <c r="C1483" s="56">
        <v>78</v>
      </c>
      <c r="D1483" s="33" t="s">
        <v>2917</v>
      </c>
      <c r="E1483" s="134" t="s">
        <v>2918</v>
      </c>
      <c r="F1483" s="56" t="str">
        <f>VLOOKUP($B1483, '外部インタフェース一覧(計算用)'!$C:$G, 2, FALSE)</f>
        <v>old</v>
      </c>
      <c r="G1483" s="56" t="str">
        <f>VLOOKUP($B1483, '外部インタフェース一覧(計算用)'!$C:$G, 5, FALSE)</f>
        <v>REHABILITATION_PLAN_2024_FORM_0440_2021</v>
      </c>
      <c r="H1483" s="56" t="str">
        <f t="shared" si="161"/>
        <v>REHABILITATION_PLAN_2024_FORM_0440_2021_message_family_flag_03_old</v>
      </c>
      <c r="I1483" s="134" t="str">
        <f t="shared" si="162"/>
        <v>削除</v>
      </c>
      <c r="J1483" s="56" t="str">
        <f t="shared" si="163"/>
        <v>名称変更</v>
      </c>
      <c r="K1483" s="56" t="str">
        <f>IF($F1483="old", INDEX('外部インタフェース一覧(計算用)'!$B$5:$C$60, MATCH(summary!$B1483, '外部インタフェース一覧(計算用)'!$C$5:$C$60, 0), 1), $B1483)</f>
        <v>リハビリテーションマネジメントにおけるプロセス管理票(様式4情報)</v>
      </c>
      <c r="L1483" s="56">
        <f t="shared" si="167"/>
        <v>78</v>
      </c>
      <c r="M1483" s="56" t="str">
        <f t="shared" si="164"/>
        <v>message_family_flag_03</v>
      </c>
      <c r="N1483" s="33" t="str">
        <f t="shared" si="165"/>
        <v>訪問介護の事業その他の居宅サービス事業に係る従業員に対する日常生活上の留意点、介護の工夫等の情報伝達_家族03</v>
      </c>
      <c r="O1483" s="33" t="str">
        <f t="shared" si="166"/>
        <v>削除</v>
      </c>
    </row>
    <row r="1484" spans="1:15" ht="75" hidden="1">
      <c r="A1484" s="56">
        <v>1482</v>
      </c>
      <c r="B1484" s="56" t="s">
        <v>2774</v>
      </c>
      <c r="C1484" s="56">
        <v>79</v>
      </c>
      <c r="D1484" s="33" t="s">
        <v>2919</v>
      </c>
      <c r="E1484" s="134" t="s">
        <v>2920</v>
      </c>
      <c r="F1484" s="56" t="str">
        <f>VLOOKUP($B1484, '外部インタフェース一覧(計算用)'!$C:$G, 2, FALSE)</f>
        <v>old</v>
      </c>
      <c r="G1484" s="56" t="str">
        <f>VLOOKUP($B1484, '外部インタフェース一覧(計算用)'!$C:$G, 5, FALSE)</f>
        <v>REHABILITATION_PLAN_2024_FORM_0440_2021</v>
      </c>
      <c r="H1484" s="56" t="str">
        <f t="shared" si="161"/>
        <v>REHABILITATION_PLAN_2024_FORM_0440_2021_message_other_flag_03_old</v>
      </c>
      <c r="I1484" s="134" t="str">
        <f t="shared" si="162"/>
        <v>削除</v>
      </c>
      <c r="J1484" s="56" t="str">
        <f t="shared" si="163"/>
        <v>名称変更</v>
      </c>
      <c r="K1484" s="56" t="str">
        <f>IF($F1484="old", INDEX('外部インタフェース一覧(計算用)'!$B$5:$C$60, MATCH(summary!$B1484, '外部インタフェース一覧(計算用)'!$C$5:$C$60, 0), 1), $B1484)</f>
        <v>リハビリテーションマネジメントにおけるプロセス管理票(様式4情報)</v>
      </c>
      <c r="L1484" s="56">
        <f t="shared" si="167"/>
        <v>79</v>
      </c>
      <c r="M1484" s="56" t="str">
        <f t="shared" si="164"/>
        <v>message_other_flag_03</v>
      </c>
      <c r="N1484" s="33" t="str">
        <f t="shared" si="165"/>
        <v>訪問介護の事業その他の居宅サービス事業に係る従業員に対する日常生活上の留意点、介護の工夫等の情報伝達_その他03</v>
      </c>
      <c r="O1484" s="33" t="str">
        <f t="shared" si="166"/>
        <v>削除</v>
      </c>
    </row>
    <row r="1485" spans="1:15" ht="75" hidden="1">
      <c r="A1485" s="56">
        <v>1483</v>
      </c>
      <c r="B1485" s="56" t="s">
        <v>2774</v>
      </c>
      <c r="C1485" s="56">
        <v>80</v>
      </c>
      <c r="D1485" s="33" t="s">
        <v>2921</v>
      </c>
      <c r="E1485" s="134" t="s">
        <v>2922</v>
      </c>
      <c r="F1485" s="56" t="str">
        <f>VLOOKUP($B1485, '外部インタフェース一覧(計算用)'!$C:$G, 2, FALSE)</f>
        <v>old</v>
      </c>
      <c r="G1485" s="56" t="str">
        <f>VLOOKUP($B1485, '外部インタフェース一覧(計算用)'!$C:$G, 5, FALSE)</f>
        <v>REHABILITATION_PLAN_2024_FORM_0440_2021</v>
      </c>
      <c r="H1485" s="56" t="str">
        <f t="shared" si="161"/>
        <v>REHABILITATION_PLAN_2024_FORM_0440_2021_message_other_03_old</v>
      </c>
      <c r="I1485" s="134" t="str">
        <f t="shared" si="162"/>
        <v>削除</v>
      </c>
      <c r="J1485" s="56" t="str">
        <f t="shared" si="163"/>
        <v>名称変更</v>
      </c>
      <c r="K1485" s="56" t="str">
        <f>IF($F1485="old", INDEX('外部インタフェース一覧(計算用)'!$B$5:$C$60, MATCH(summary!$B1485, '外部インタフェース一覧(計算用)'!$C$5:$C$60, 0), 1), $B1485)</f>
        <v>リハビリテーションマネジメントにおけるプロセス管理票(様式4情報)</v>
      </c>
      <c r="L1485" s="56">
        <f t="shared" si="167"/>
        <v>80</v>
      </c>
      <c r="M1485" s="56" t="str">
        <f t="shared" si="164"/>
        <v>message_other_03</v>
      </c>
      <c r="N1485" s="33" t="str">
        <f t="shared" si="165"/>
        <v>訪問介護の事業その他の居宅サービス事業に係る従業員に対する日常生活上の留意点、介護の工夫等の情報伝達_その他_内容03</v>
      </c>
      <c r="O1485" s="33" t="str">
        <f t="shared" si="166"/>
        <v>削除</v>
      </c>
    </row>
    <row r="1486" spans="1:15" ht="75" hidden="1">
      <c r="A1486" s="56">
        <v>1484</v>
      </c>
      <c r="B1486" s="56" t="s">
        <v>2774</v>
      </c>
      <c r="C1486" s="56">
        <v>81</v>
      </c>
      <c r="D1486" s="33" t="s">
        <v>2923</v>
      </c>
      <c r="E1486" s="134" t="s">
        <v>2924</v>
      </c>
      <c r="F1486" s="56" t="str">
        <f>VLOOKUP($B1486, '外部インタフェース一覧(計算用)'!$C:$G, 2, FALSE)</f>
        <v>old</v>
      </c>
      <c r="G1486" s="56" t="str">
        <f>VLOOKUP($B1486, '外部インタフェース一覧(計算用)'!$C:$G, 5, FALSE)</f>
        <v>REHABILITATION_PLAN_2024_FORM_0440_2021</v>
      </c>
      <c r="H1486" s="56" t="str">
        <f t="shared" si="161"/>
        <v>REHABILITATION_PLAN_2024_FORM_0440_2021_message_date_04_old</v>
      </c>
      <c r="I1486" s="134" t="str">
        <f t="shared" si="162"/>
        <v>削除</v>
      </c>
      <c r="J1486" s="56" t="str">
        <f t="shared" si="163"/>
        <v>名称変更</v>
      </c>
      <c r="K1486" s="56" t="str">
        <f>IF($F1486="old", INDEX('外部インタフェース一覧(計算用)'!$B$5:$C$60, MATCH(summary!$B1486, '外部インタフェース一覧(計算用)'!$C$5:$C$60, 0), 1), $B1486)</f>
        <v>リハビリテーションマネジメントにおけるプロセス管理票(様式4情報)</v>
      </c>
      <c r="L1486" s="56">
        <f t="shared" si="167"/>
        <v>81</v>
      </c>
      <c r="M1486" s="56" t="str">
        <f t="shared" si="164"/>
        <v>message_date_04</v>
      </c>
      <c r="N1486" s="33" t="str">
        <f t="shared" si="165"/>
        <v>訪問介護の事業その他の居宅サービス事業に係る従業員に対する日常生活上の留意点、介護の工夫等の情報伝達_日付04</v>
      </c>
      <c r="O1486" s="33" t="str">
        <f t="shared" si="166"/>
        <v>削除</v>
      </c>
    </row>
    <row r="1487" spans="1:15" ht="75" hidden="1">
      <c r="A1487" s="56">
        <v>1485</v>
      </c>
      <c r="B1487" s="56" t="s">
        <v>2774</v>
      </c>
      <c r="C1487" s="56">
        <v>82</v>
      </c>
      <c r="D1487" s="33" t="s">
        <v>2925</v>
      </c>
      <c r="E1487" s="134" t="s">
        <v>2926</v>
      </c>
      <c r="F1487" s="56" t="str">
        <f>VLOOKUP($B1487, '外部インタフェース一覧(計算用)'!$C:$G, 2, FALSE)</f>
        <v>old</v>
      </c>
      <c r="G1487" s="56" t="str">
        <f>VLOOKUP($B1487, '外部インタフェース一覧(計算用)'!$C:$G, 5, FALSE)</f>
        <v>REHABILITATION_PLAN_2024_FORM_0440_2021</v>
      </c>
      <c r="H1487" s="56" t="str">
        <f t="shared" si="161"/>
        <v>REHABILITATION_PLAN_2024_FORM_0440_2021_message_cm_flag_04_old</v>
      </c>
      <c r="I1487" s="134" t="str">
        <f t="shared" si="162"/>
        <v>削除</v>
      </c>
      <c r="J1487" s="56" t="str">
        <f t="shared" si="163"/>
        <v>名称変更</v>
      </c>
      <c r="K1487" s="56" t="str">
        <f>IF($F1487="old", INDEX('外部インタフェース一覧(計算用)'!$B$5:$C$60, MATCH(summary!$B1487, '外部インタフェース一覧(計算用)'!$C$5:$C$60, 0), 1), $B1487)</f>
        <v>リハビリテーションマネジメントにおけるプロセス管理票(様式4情報)</v>
      </c>
      <c r="L1487" s="56">
        <f t="shared" si="167"/>
        <v>82</v>
      </c>
      <c r="M1487" s="56" t="str">
        <f t="shared" si="164"/>
        <v>message_cm_flag_04</v>
      </c>
      <c r="N1487" s="33" t="str">
        <f t="shared" si="165"/>
        <v>訪問介護の事業その他の居宅サービス事業に係る従業員に対する日常生活上の留意点、介護の工夫等の情報伝達_CM04</v>
      </c>
      <c r="O1487" s="33" t="str">
        <f t="shared" si="166"/>
        <v>削除</v>
      </c>
    </row>
    <row r="1488" spans="1:15" ht="75" hidden="1">
      <c r="A1488" s="56">
        <v>1486</v>
      </c>
      <c r="B1488" s="56" t="s">
        <v>2774</v>
      </c>
      <c r="C1488" s="56">
        <v>83</v>
      </c>
      <c r="D1488" s="33" t="s">
        <v>2927</v>
      </c>
      <c r="E1488" s="134" t="s">
        <v>2928</v>
      </c>
      <c r="F1488" s="56" t="str">
        <f>VLOOKUP($B1488, '外部インタフェース一覧(計算用)'!$C:$G, 2, FALSE)</f>
        <v>old</v>
      </c>
      <c r="G1488" s="56" t="str">
        <f>VLOOKUP($B1488, '外部インタフェース一覧(計算用)'!$C:$G, 5, FALSE)</f>
        <v>REHABILITATION_PLAN_2024_FORM_0440_2021</v>
      </c>
      <c r="H1488" s="56" t="str">
        <f t="shared" si="161"/>
        <v>REHABILITATION_PLAN_2024_FORM_0440_2021_message_cw_flag_04_old</v>
      </c>
      <c r="I1488" s="134" t="str">
        <f t="shared" si="162"/>
        <v>削除</v>
      </c>
      <c r="J1488" s="56" t="str">
        <f t="shared" si="163"/>
        <v>名称変更</v>
      </c>
      <c r="K1488" s="56" t="str">
        <f>IF($F1488="old", INDEX('外部インタフェース一覧(計算用)'!$B$5:$C$60, MATCH(summary!$B1488, '外部インタフェース一覧(計算用)'!$C$5:$C$60, 0), 1), $B1488)</f>
        <v>リハビリテーションマネジメントにおけるプロセス管理票(様式4情報)</v>
      </c>
      <c r="L1488" s="56">
        <f t="shared" si="167"/>
        <v>83</v>
      </c>
      <c r="M1488" s="56" t="str">
        <f t="shared" si="164"/>
        <v>message_cw_flag_04</v>
      </c>
      <c r="N1488" s="33" t="str">
        <f t="shared" si="165"/>
        <v>訪問介護の事業その他の居宅サービス事業に係る従業員に対する日常生活上の留意点、介護の工夫等の情報伝達_CW04</v>
      </c>
      <c r="O1488" s="33" t="str">
        <f t="shared" si="166"/>
        <v>削除</v>
      </c>
    </row>
    <row r="1489" spans="1:15" ht="75" hidden="1">
      <c r="A1489" s="56">
        <v>1487</v>
      </c>
      <c r="B1489" s="56" t="s">
        <v>2774</v>
      </c>
      <c r="C1489" s="56">
        <v>84</v>
      </c>
      <c r="D1489" s="33" t="s">
        <v>2929</v>
      </c>
      <c r="E1489" s="134" t="s">
        <v>2930</v>
      </c>
      <c r="F1489" s="56" t="str">
        <f>VLOOKUP($B1489, '外部インタフェース一覧(計算用)'!$C:$G, 2, FALSE)</f>
        <v>old</v>
      </c>
      <c r="G1489" s="56" t="str">
        <f>VLOOKUP($B1489, '外部インタフェース一覧(計算用)'!$C:$G, 5, FALSE)</f>
        <v>REHABILITATION_PLAN_2024_FORM_0440_2021</v>
      </c>
      <c r="H1489" s="56" t="str">
        <f t="shared" si="161"/>
        <v>REHABILITATION_PLAN_2024_FORM_0440_2021_message_family_flag_04_old</v>
      </c>
      <c r="I1489" s="134" t="str">
        <f t="shared" si="162"/>
        <v>削除</v>
      </c>
      <c r="J1489" s="56" t="str">
        <f t="shared" si="163"/>
        <v>名称変更</v>
      </c>
      <c r="K1489" s="56" t="str">
        <f>IF($F1489="old", INDEX('外部インタフェース一覧(計算用)'!$B$5:$C$60, MATCH(summary!$B1489, '外部インタフェース一覧(計算用)'!$C$5:$C$60, 0), 1), $B1489)</f>
        <v>リハビリテーションマネジメントにおけるプロセス管理票(様式4情報)</v>
      </c>
      <c r="L1489" s="56">
        <f t="shared" si="167"/>
        <v>84</v>
      </c>
      <c r="M1489" s="56" t="str">
        <f t="shared" si="164"/>
        <v>message_family_flag_04</v>
      </c>
      <c r="N1489" s="33" t="str">
        <f t="shared" si="165"/>
        <v>訪問介護の事業その他の居宅サービス事業に係る従業員に対する日常生活上の留意点、介護の工夫等の情報伝達_家族04</v>
      </c>
      <c r="O1489" s="33" t="str">
        <f t="shared" si="166"/>
        <v>削除</v>
      </c>
    </row>
    <row r="1490" spans="1:15" ht="75" hidden="1">
      <c r="A1490" s="56">
        <v>1488</v>
      </c>
      <c r="B1490" s="56" t="s">
        <v>2774</v>
      </c>
      <c r="C1490" s="56">
        <v>85</v>
      </c>
      <c r="D1490" s="33" t="s">
        <v>2931</v>
      </c>
      <c r="E1490" s="134" t="s">
        <v>2932</v>
      </c>
      <c r="F1490" s="56" t="str">
        <f>VLOOKUP($B1490, '外部インタフェース一覧(計算用)'!$C:$G, 2, FALSE)</f>
        <v>old</v>
      </c>
      <c r="G1490" s="56" t="str">
        <f>VLOOKUP($B1490, '外部インタフェース一覧(計算用)'!$C:$G, 5, FALSE)</f>
        <v>REHABILITATION_PLAN_2024_FORM_0440_2021</v>
      </c>
      <c r="H1490" s="56" t="str">
        <f t="shared" si="161"/>
        <v>REHABILITATION_PLAN_2024_FORM_0440_2021_message_other_flag_04_old</v>
      </c>
      <c r="I1490" s="134" t="str">
        <f t="shared" si="162"/>
        <v>削除</v>
      </c>
      <c r="J1490" s="56" t="str">
        <f t="shared" si="163"/>
        <v>名称変更</v>
      </c>
      <c r="K1490" s="56" t="str">
        <f>IF($F1490="old", INDEX('外部インタフェース一覧(計算用)'!$B$5:$C$60, MATCH(summary!$B1490, '外部インタフェース一覧(計算用)'!$C$5:$C$60, 0), 1), $B1490)</f>
        <v>リハビリテーションマネジメントにおけるプロセス管理票(様式4情報)</v>
      </c>
      <c r="L1490" s="56">
        <f t="shared" si="167"/>
        <v>85</v>
      </c>
      <c r="M1490" s="56" t="str">
        <f t="shared" si="164"/>
        <v>message_other_flag_04</v>
      </c>
      <c r="N1490" s="33" t="str">
        <f t="shared" si="165"/>
        <v>訪問介護の事業その他の居宅サービス事業に係る従業員に対する日常生活上の留意点、介護の工夫等の情報伝達_その他04</v>
      </c>
      <c r="O1490" s="33" t="str">
        <f t="shared" si="166"/>
        <v>削除</v>
      </c>
    </row>
    <row r="1491" spans="1:15" ht="75" hidden="1">
      <c r="A1491" s="56">
        <v>1489</v>
      </c>
      <c r="B1491" s="56" t="s">
        <v>2774</v>
      </c>
      <c r="C1491" s="56">
        <v>86</v>
      </c>
      <c r="D1491" s="33" t="s">
        <v>2933</v>
      </c>
      <c r="E1491" s="134" t="s">
        <v>2934</v>
      </c>
      <c r="F1491" s="56" t="str">
        <f>VLOOKUP($B1491, '外部インタフェース一覧(計算用)'!$C:$G, 2, FALSE)</f>
        <v>old</v>
      </c>
      <c r="G1491" s="56" t="str">
        <f>VLOOKUP($B1491, '外部インタフェース一覧(計算用)'!$C:$G, 5, FALSE)</f>
        <v>REHABILITATION_PLAN_2024_FORM_0440_2021</v>
      </c>
      <c r="H1491" s="56" t="str">
        <f t="shared" si="161"/>
        <v>REHABILITATION_PLAN_2024_FORM_0440_2021_message_other_04_old</v>
      </c>
      <c r="I1491" s="134" t="str">
        <f t="shared" si="162"/>
        <v>削除</v>
      </c>
      <c r="J1491" s="56" t="str">
        <f t="shared" si="163"/>
        <v>名称変更</v>
      </c>
      <c r="K1491" s="56" t="str">
        <f>IF($F1491="old", INDEX('外部インタフェース一覧(計算用)'!$B$5:$C$60, MATCH(summary!$B1491, '外部インタフェース一覧(計算用)'!$C$5:$C$60, 0), 1), $B1491)</f>
        <v>リハビリテーションマネジメントにおけるプロセス管理票(様式4情報)</v>
      </c>
      <c r="L1491" s="56">
        <f t="shared" si="167"/>
        <v>86</v>
      </c>
      <c r="M1491" s="56" t="str">
        <f t="shared" si="164"/>
        <v>message_other_04</v>
      </c>
      <c r="N1491" s="33" t="str">
        <f t="shared" si="165"/>
        <v>訪問介護の事業その他の居宅サービス事業に係る従業員に対する日常生活上の留意点、介護の工夫等の情報伝達_その他_内容04</v>
      </c>
      <c r="O1491" s="33" t="str">
        <f t="shared" si="166"/>
        <v>削除</v>
      </c>
    </row>
    <row r="1492" spans="1:15" ht="75" hidden="1">
      <c r="A1492" s="56">
        <v>1490</v>
      </c>
      <c r="B1492" s="56" t="s">
        <v>2774</v>
      </c>
      <c r="C1492" s="56">
        <v>87</v>
      </c>
      <c r="D1492" s="33" t="s">
        <v>2935</v>
      </c>
      <c r="E1492" s="134" t="s">
        <v>2936</v>
      </c>
      <c r="F1492" s="56" t="str">
        <f>VLOOKUP($B1492, '外部インタフェース一覧(計算用)'!$C:$G, 2, FALSE)</f>
        <v>old</v>
      </c>
      <c r="G1492" s="56" t="str">
        <f>VLOOKUP($B1492, '外部インタフェース一覧(計算用)'!$C:$G, 5, FALSE)</f>
        <v>REHABILITATION_PLAN_2024_FORM_0440_2021</v>
      </c>
      <c r="H1492" s="56" t="str">
        <f t="shared" si="161"/>
        <v>REHABILITATION_PLAN_2024_FORM_0440_2021_message_date_05_old</v>
      </c>
      <c r="I1492" s="134" t="str">
        <f t="shared" si="162"/>
        <v>削除</v>
      </c>
      <c r="J1492" s="56" t="str">
        <f t="shared" si="163"/>
        <v>名称変更</v>
      </c>
      <c r="K1492" s="56" t="str">
        <f>IF($F1492="old", INDEX('外部インタフェース一覧(計算用)'!$B$5:$C$60, MATCH(summary!$B1492, '外部インタフェース一覧(計算用)'!$C$5:$C$60, 0), 1), $B1492)</f>
        <v>リハビリテーションマネジメントにおけるプロセス管理票(様式4情報)</v>
      </c>
      <c r="L1492" s="56">
        <f t="shared" si="167"/>
        <v>87</v>
      </c>
      <c r="M1492" s="56" t="str">
        <f t="shared" si="164"/>
        <v>message_date_05</v>
      </c>
      <c r="N1492" s="33" t="str">
        <f t="shared" si="165"/>
        <v>訪問介護の事業その他の居宅サービス事業に係る従業員に対する日常生活上の留意点、介護の工夫等の情報伝達_日付05</v>
      </c>
      <c r="O1492" s="33" t="str">
        <f t="shared" si="166"/>
        <v>削除</v>
      </c>
    </row>
    <row r="1493" spans="1:15" ht="75" hidden="1">
      <c r="A1493" s="56">
        <v>1491</v>
      </c>
      <c r="B1493" s="56" t="s">
        <v>2774</v>
      </c>
      <c r="C1493" s="56">
        <v>88</v>
      </c>
      <c r="D1493" s="33" t="s">
        <v>2937</v>
      </c>
      <c r="E1493" s="134" t="s">
        <v>2938</v>
      </c>
      <c r="F1493" s="56" t="str">
        <f>VLOOKUP($B1493, '外部インタフェース一覧(計算用)'!$C:$G, 2, FALSE)</f>
        <v>old</v>
      </c>
      <c r="G1493" s="56" t="str">
        <f>VLOOKUP($B1493, '外部インタフェース一覧(計算用)'!$C:$G, 5, FALSE)</f>
        <v>REHABILITATION_PLAN_2024_FORM_0440_2021</v>
      </c>
      <c r="H1493" s="56" t="str">
        <f t="shared" si="161"/>
        <v>REHABILITATION_PLAN_2024_FORM_0440_2021_message_cm_flag_05_old</v>
      </c>
      <c r="I1493" s="134" t="str">
        <f t="shared" si="162"/>
        <v>削除</v>
      </c>
      <c r="J1493" s="56" t="str">
        <f t="shared" si="163"/>
        <v>名称変更</v>
      </c>
      <c r="K1493" s="56" t="str">
        <f>IF($F1493="old", INDEX('外部インタフェース一覧(計算用)'!$B$5:$C$60, MATCH(summary!$B1493, '外部インタフェース一覧(計算用)'!$C$5:$C$60, 0), 1), $B1493)</f>
        <v>リハビリテーションマネジメントにおけるプロセス管理票(様式4情報)</v>
      </c>
      <c r="L1493" s="56">
        <f t="shared" si="167"/>
        <v>88</v>
      </c>
      <c r="M1493" s="56" t="str">
        <f t="shared" si="164"/>
        <v>message_cm_flag_05</v>
      </c>
      <c r="N1493" s="33" t="str">
        <f t="shared" si="165"/>
        <v>訪問介護の事業その他の居宅サービス事業に係る従業員に対する日常生活上の留意点、介護の工夫等の情報伝達_CM05</v>
      </c>
      <c r="O1493" s="33" t="str">
        <f t="shared" si="166"/>
        <v>削除</v>
      </c>
    </row>
    <row r="1494" spans="1:15" ht="75" hidden="1">
      <c r="A1494" s="56">
        <v>1492</v>
      </c>
      <c r="B1494" s="56" t="s">
        <v>2774</v>
      </c>
      <c r="C1494" s="56">
        <v>89</v>
      </c>
      <c r="D1494" s="33" t="s">
        <v>2939</v>
      </c>
      <c r="E1494" s="134" t="s">
        <v>2940</v>
      </c>
      <c r="F1494" s="56" t="str">
        <f>VLOOKUP($B1494, '外部インタフェース一覧(計算用)'!$C:$G, 2, FALSE)</f>
        <v>old</v>
      </c>
      <c r="G1494" s="56" t="str">
        <f>VLOOKUP($B1494, '外部インタフェース一覧(計算用)'!$C:$G, 5, FALSE)</f>
        <v>REHABILITATION_PLAN_2024_FORM_0440_2021</v>
      </c>
      <c r="H1494" s="56" t="str">
        <f t="shared" si="161"/>
        <v>REHABILITATION_PLAN_2024_FORM_0440_2021_message_cw_flag_05_old</v>
      </c>
      <c r="I1494" s="134" t="str">
        <f t="shared" si="162"/>
        <v>削除</v>
      </c>
      <c r="J1494" s="56" t="str">
        <f t="shared" si="163"/>
        <v>名称変更</v>
      </c>
      <c r="K1494" s="56" t="str">
        <f>IF($F1494="old", INDEX('外部インタフェース一覧(計算用)'!$B$5:$C$60, MATCH(summary!$B1494, '外部インタフェース一覧(計算用)'!$C$5:$C$60, 0), 1), $B1494)</f>
        <v>リハビリテーションマネジメントにおけるプロセス管理票(様式4情報)</v>
      </c>
      <c r="L1494" s="56">
        <f t="shared" si="167"/>
        <v>89</v>
      </c>
      <c r="M1494" s="56" t="str">
        <f t="shared" si="164"/>
        <v>message_cw_flag_05</v>
      </c>
      <c r="N1494" s="33" t="str">
        <f t="shared" si="165"/>
        <v>訪問介護の事業その他の居宅サービス事業に係る従業員に対する日常生活上の留意点、介護の工夫等の情報伝達_CW05</v>
      </c>
      <c r="O1494" s="33" t="str">
        <f t="shared" si="166"/>
        <v>削除</v>
      </c>
    </row>
    <row r="1495" spans="1:15" ht="75" hidden="1">
      <c r="A1495" s="56">
        <v>1493</v>
      </c>
      <c r="B1495" s="56" t="s">
        <v>2774</v>
      </c>
      <c r="C1495" s="56">
        <v>90</v>
      </c>
      <c r="D1495" s="33" t="s">
        <v>2941</v>
      </c>
      <c r="E1495" s="134" t="s">
        <v>2942</v>
      </c>
      <c r="F1495" s="56" t="str">
        <f>VLOOKUP($B1495, '外部インタフェース一覧(計算用)'!$C:$G, 2, FALSE)</f>
        <v>old</v>
      </c>
      <c r="G1495" s="56" t="str">
        <f>VLOOKUP($B1495, '外部インタフェース一覧(計算用)'!$C:$G, 5, FALSE)</f>
        <v>REHABILITATION_PLAN_2024_FORM_0440_2021</v>
      </c>
      <c r="H1495" s="56" t="str">
        <f t="shared" si="161"/>
        <v>REHABILITATION_PLAN_2024_FORM_0440_2021_message_family_flag_05_old</v>
      </c>
      <c r="I1495" s="134" t="str">
        <f t="shared" si="162"/>
        <v>削除</v>
      </c>
      <c r="J1495" s="56" t="str">
        <f t="shared" si="163"/>
        <v>名称変更</v>
      </c>
      <c r="K1495" s="56" t="str">
        <f>IF($F1495="old", INDEX('外部インタフェース一覧(計算用)'!$B$5:$C$60, MATCH(summary!$B1495, '外部インタフェース一覧(計算用)'!$C$5:$C$60, 0), 1), $B1495)</f>
        <v>リハビリテーションマネジメントにおけるプロセス管理票(様式4情報)</v>
      </c>
      <c r="L1495" s="56">
        <f t="shared" si="167"/>
        <v>90</v>
      </c>
      <c r="M1495" s="56" t="str">
        <f t="shared" si="164"/>
        <v>message_family_flag_05</v>
      </c>
      <c r="N1495" s="33" t="str">
        <f t="shared" si="165"/>
        <v>訪問介護の事業その他の居宅サービス事業に係る従業員に対する日常生活上の留意点、介護の工夫等の情報伝達_家族05</v>
      </c>
      <c r="O1495" s="33" t="str">
        <f t="shared" si="166"/>
        <v>削除</v>
      </c>
    </row>
    <row r="1496" spans="1:15" ht="75" hidden="1">
      <c r="A1496" s="56">
        <v>1494</v>
      </c>
      <c r="B1496" s="56" t="s">
        <v>2774</v>
      </c>
      <c r="C1496" s="56">
        <v>91</v>
      </c>
      <c r="D1496" s="33" t="s">
        <v>2943</v>
      </c>
      <c r="E1496" s="134" t="s">
        <v>2944</v>
      </c>
      <c r="F1496" s="56" t="str">
        <f>VLOOKUP($B1496, '外部インタフェース一覧(計算用)'!$C:$G, 2, FALSE)</f>
        <v>old</v>
      </c>
      <c r="G1496" s="56" t="str">
        <f>VLOOKUP($B1496, '外部インタフェース一覧(計算用)'!$C:$G, 5, FALSE)</f>
        <v>REHABILITATION_PLAN_2024_FORM_0440_2021</v>
      </c>
      <c r="H1496" s="56" t="str">
        <f t="shared" si="161"/>
        <v>REHABILITATION_PLAN_2024_FORM_0440_2021_message_other_flag_05_old</v>
      </c>
      <c r="I1496" s="134" t="str">
        <f t="shared" si="162"/>
        <v>削除</v>
      </c>
      <c r="J1496" s="56" t="str">
        <f t="shared" si="163"/>
        <v>名称変更</v>
      </c>
      <c r="K1496" s="56" t="str">
        <f>IF($F1496="old", INDEX('外部インタフェース一覧(計算用)'!$B$5:$C$60, MATCH(summary!$B1496, '外部インタフェース一覧(計算用)'!$C$5:$C$60, 0), 1), $B1496)</f>
        <v>リハビリテーションマネジメントにおけるプロセス管理票(様式4情報)</v>
      </c>
      <c r="L1496" s="56">
        <f t="shared" si="167"/>
        <v>91</v>
      </c>
      <c r="M1496" s="56" t="str">
        <f t="shared" si="164"/>
        <v>message_other_flag_05</v>
      </c>
      <c r="N1496" s="33" t="str">
        <f t="shared" si="165"/>
        <v>訪問介護の事業その他の居宅サービス事業に係る従業員に対する日常生活上の留意点、介護の工夫等の情報伝達_その他05</v>
      </c>
      <c r="O1496" s="33" t="str">
        <f t="shared" si="166"/>
        <v>削除</v>
      </c>
    </row>
    <row r="1497" spans="1:15" ht="75" hidden="1">
      <c r="A1497" s="56">
        <v>1495</v>
      </c>
      <c r="B1497" s="56" t="s">
        <v>2774</v>
      </c>
      <c r="C1497" s="56">
        <v>92</v>
      </c>
      <c r="D1497" s="33" t="s">
        <v>2945</v>
      </c>
      <c r="E1497" s="134" t="s">
        <v>2946</v>
      </c>
      <c r="F1497" s="56" t="str">
        <f>VLOOKUP($B1497, '外部インタフェース一覧(計算用)'!$C:$G, 2, FALSE)</f>
        <v>old</v>
      </c>
      <c r="G1497" s="56" t="str">
        <f>VLOOKUP($B1497, '外部インタフェース一覧(計算用)'!$C:$G, 5, FALSE)</f>
        <v>REHABILITATION_PLAN_2024_FORM_0440_2021</v>
      </c>
      <c r="H1497" s="56" t="str">
        <f t="shared" si="161"/>
        <v>REHABILITATION_PLAN_2024_FORM_0440_2021_message_other_05_old</v>
      </c>
      <c r="I1497" s="134" t="str">
        <f t="shared" si="162"/>
        <v>削除</v>
      </c>
      <c r="J1497" s="56" t="str">
        <f t="shared" si="163"/>
        <v>名称変更</v>
      </c>
      <c r="K1497" s="56" t="str">
        <f>IF($F1497="old", INDEX('外部インタフェース一覧(計算用)'!$B$5:$C$60, MATCH(summary!$B1497, '外部インタフェース一覧(計算用)'!$C$5:$C$60, 0), 1), $B1497)</f>
        <v>リハビリテーションマネジメントにおけるプロセス管理票(様式4情報)</v>
      </c>
      <c r="L1497" s="56">
        <f t="shared" si="167"/>
        <v>92</v>
      </c>
      <c r="M1497" s="56" t="str">
        <f t="shared" si="164"/>
        <v>message_other_05</v>
      </c>
      <c r="N1497" s="33" t="str">
        <f t="shared" si="165"/>
        <v>訪問介護の事業その他の居宅サービス事業に係る従業員に対する日常生活上の留意点、介護の工夫等の情報伝達_その他_内容05</v>
      </c>
      <c r="O1497" s="33" t="str">
        <f t="shared" si="166"/>
        <v>削除</v>
      </c>
    </row>
    <row r="1498" spans="1:15" ht="75" hidden="1">
      <c r="A1498" s="56">
        <v>1496</v>
      </c>
      <c r="B1498" s="56" t="s">
        <v>2774</v>
      </c>
      <c r="C1498" s="56">
        <v>93</v>
      </c>
      <c r="D1498" s="33" t="s">
        <v>2947</v>
      </c>
      <c r="E1498" s="134" t="s">
        <v>2948</v>
      </c>
      <c r="F1498" s="56" t="str">
        <f>VLOOKUP($B1498, '外部インタフェース一覧(計算用)'!$C:$G, 2, FALSE)</f>
        <v>old</v>
      </c>
      <c r="G1498" s="56" t="str">
        <f>VLOOKUP($B1498, '外部インタフェース一覧(計算用)'!$C:$G, 5, FALSE)</f>
        <v>REHABILITATION_PLAN_2024_FORM_0440_2021</v>
      </c>
      <c r="H1498" s="56" t="str">
        <f t="shared" si="161"/>
        <v>REHABILITATION_PLAN_2024_FORM_0440_2021_message_date_06_old</v>
      </c>
      <c r="I1498" s="134" t="str">
        <f t="shared" si="162"/>
        <v>削除</v>
      </c>
      <c r="J1498" s="56" t="str">
        <f t="shared" si="163"/>
        <v>名称変更</v>
      </c>
      <c r="K1498" s="56" t="str">
        <f>IF($F1498="old", INDEX('外部インタフェース一覧(計算用)'!$B$5:$C$60, MATCH(summary!$B1498, '外部インタフェース一覧(計算用)'!$C$5:$C$60, 0), 1), $B1498)</f>
        <v>リハビリテーションマネジメントにおけるプロセス管理票(様式4情報)</v>
      </c>
      <c r="L1498" s="56">
        <f t="shared" si="167"/>
        <v>93</v>
      </c>
      <c r="M1498" s="56" t="str">
        <f t="shared" si="164"/>
        <v>message_date_06</v>
      </c>
      <c r="N1498" s="33" t="str">
        <f t="shared" si="165"/>
        <v>訪問介護の事業その他の居宅サービス事業に係る従業員に対する日常生活上の留意点、介護の工夫等の情報伝達_日付06</v>
      </c>
      <c r="O1498" s="33" t="str">
        <f t="shared" si="166"/>
        <v>削除</v>
      </c>
    </row>
    <row r="1499" spans="1:15" ht="75" hidden="1">
      <c r="A1499" s="56">
        <v>1497</v>
      </c>
      <c r="B1499" s="56" t="s">
        <v>2774</v>
      </c>
      <c r="C1499" s="56">
        <v>94</v>
      </c>
      <c r="D1499" s="33" t="s">
        <v>2949</v>
      </c>
      <c r="E1499" s="134" t="s">
        <v>2950</v>
      </c>
      <c r="F1499" s="56" t="str">
        <f>VLOOKUP($B1499, '外部インタフェース一覧(計算用)'!$C:$G, 2, FALSE)</f>
        <v>old</v>
      </c>
      <c r="G1499" s="56" t="str">
        <f>VLOOKUP($B1499, '外部インタフェース一覧(計算用)'!$C:$G, 5, FALSE)</f>
        <v>REHABILITATION_PLAN_2024_FORM_0440_2021</v>
      </c>
      <c r="H1499" s="56" t="str">
        <f t="shared" si="161"/>
        <v>REHABILITATION_PLAN_2024_FORM_0440_2021_message_cm_flag_06_old</v>
      </c>
      <c r="I1499" s="134" t="str">
        <f t="shared" si="162"/>
        <v>削除</v>
      </c>
      <c r="J1499" s="56" t="str">
        <f t="shared" si="163"/>
        <v>名称変更</v>
      </c>
      <c r="K1499" s="56" t="str">
        <f>IF($F1499="old", INDEX('外部インタフェース一覧(計算用)'!$B$5:$C$60, MATCH(summary!$B1499, '外部インタフェース一覧(計算用)'!$C$5:$C$60, 0), 1), $B1499)</f>
        <v>リハビリテーションマネジメントにおけるプロセス管理票(様式4情報)</v>
      </c>
      <c r="L1499" s="56">
        <f t="shared" si="167"/>
        <v>94</v>
      </c>
      <c r="M1499" s="56" t="str">
        <f t="shared" si="164"/>
        <v>message_cm_flag_06</v>
      </c>
      <c r="N1499" s="33" t="str">
        <f t="shared" si="165"/>
        <v>訪問介護の事業その他の居宅サービス事業に係る従業員に対する日常生活上の留意点、介護の工夫等の情報伝達_CM06</v>
      </c>
      <c r="O1499" s="33" t="str">
        <f t="shared" si="166"/>
        <v>削除</v>
      </c>
    </row>
    <row r="1500" spans="1:15" ht="75" hidden="1">
      <c r="A1500" s="56">
        <v>1498</v>
      </c>
      <c r="B1500" s="56" t="s">
        <v>2774</v>
      </c>
      <c r="C1500" s="56">
        <v>95</v>
      </c>
      <c r="D1500" s="33" t="s">
        <v>2951</v>
      </c>
      <c r="E1500" s="134" t="s">
        <v>2952</v>
      </c>
      <c r="F1500" s="56" t="str">
        <f>VLOOKUP($B1500, '外部インタフェース一覧(計算用)'!$C:$G, 2, FALSE)</f>
        <v>old</v>
      </c>
      <c r="G1500" s="56" t="str">
        <f>VLOOKUP($B1500, '外部インタフェース一覧(計算用)'!$C:$G, 5, FALSE)</f>
        <v>REHABILITATION_PLAN_2024_FORM_0440_2021</v>
      </c>
      <c r="H1500" s="56" t="str">
        <f t="shared" si="161"/>
        <v>REHABILITATION_PLAN_2024_FORM_0440_2021_message_cw_flag_06_old</v>
      </c>
      <c r="I1500" s="134" t="str">
        <f t="shared" si="162"/>
        <v>削除</v>
      </c>
      <c r="J1500" s="56" t="str">
        <f t="shared" si="163"/>
        <v>名称変更</v>
      </c>
      <c r="K1500" s="56" t="str">
        <f>IF($F1500="old", INDEX('外部インタフェース一覧(計算用)'!$B$5:$C$60, MATCH(summary!$B1500, '外部インタフェース一覧(計算用)'!$C$5:$C$60, 0), 1), $B1500)</f>
        <v>リハビリテーションマネジメントにおけるプロセス管理票(様式4情報)</v>
      </c>
      <c r="L1500" s="56">
        <f t="shared" si="167"/>
        <v>95</v>
      </c>
      <c r="M1500" s="56" t="str">
        <f t="shared" si="164"/>
        <v>message_cw_flag_06</v>
      </c>
      <c r="N1500" s="33" t="str">
        <f t="shared" si="165"/>
        <v>訪問介護の事業その他の居宅サービス事業に係る従業員に対する日常生活上の留意点、介護の工夫等の情報伝達_CW06</v>
      </c>
      <c r="O1500" s="33" t="str">
        <f t="shared" si="166"/>
        <v>削除</v>
      </c>
    </row>
    <row r="1501" spans="1:15" ht="75" hidden="1">
      <c r="A1501" s="56">
        <v>1499</v>
      </c>
      <c r="B1501" s="56" t="s">
        <v>2774</v>
      </c>
      <c r="C1501" s="56">
        <v>96</v>
      </c>
      <c r="D1501" s="33" t="s">
        <v>2953</v>
      </c>
      <c r="E1501" s="134" t="s">
        <v>2954</v>
      </c>
      <c r="F1501" s="56" t="str">
        <f>VLOOKUP($B1501, '外部インタフェース一覧(計算用)'!$C:$G, 2, FALSE)</f>
        <v>old</v>
      </c>
      <c r="G1501" s="56" t="str">
        <f>VLOOKUP($B1501, '外部インタフェース一覧(計算用)'!$C:$G, 5, FALSE)</f>
        <v>REHABILITATION_PLAN_2024_FORM_0440_2021</v>
      </c>
      <c r="H1501" s="56" t="str">
        <f t="shared" si="161"/>
        <v>REHABILITATION_PLAN_2024_FORM_0440_2021_message_family_flag_06_old</v>
      </c>
      <c r="I1501" s="134" t="str">
        <f t="shared" si="162"/>
        <v>削除</v>
      </c>
      <c r="J1501" s="56" t="str">
        <f t="shared" si="163"/>
        <v>名称変更</v>
      </c>
      <c r="K1501" s="56" t="str">
        <f>IF($F1501="old", INDEX('外部インタフェース一覧(計算用)'!$B$5:$C$60, MATCH(summary!$B1501, '外部インタフェース一覧(計算用)'!$C$5:$C$60, 0), 1), $B1501)</f>
        <v>リハビリテーションマネジメントにおけるプロセス管理票(様式4情報)</v>
      </c>
      <c r="L1501" s="56">
        <f t="shared" si="167"/>
        <v>96</v>
      </c>
      <c r="M1501" s="56" t="str">
        <f t="shared" si="164"/>
        <v>message_family_flag_06</v>
      </c>
      <c r="N1501" s="33" t="str">
        <f t="shared" si="165"/>
        <v>訪問介護の事業その他の居宅サービス事業に係る従業員に対する日常生活上の留意点、介護の工夫等の情報伝達_家族06</v>
      </c>
      <c r="O1501" s="33" t="str">
        <f t="shared" si="166"/>
        <v>削除</v>
      </c>
    </row>
    <row r="1502" spans="1:15" ht="75" hidden="1">
      <c r="A1502" s="56">
        <v>1500</v>
      </c>
      <c r="B1502" s="56" t="s">
        <v>2774</v>
      </c>
      <c r="C1502" s="56">
        <v>97</v>
      </c>
      <c r="D1502" s="33" t="s">
        <v>2955</v>
      </c>
      <c r="E1502" s="134" t="s">
        <v>2956</v>
      </c>
      <c r="F1502" s="56" t="str">
        <f>VLOOKUP($B1502, '外部インタフェース一覧(計算用)'!$C:$G, 2, FALSE)</f>
        <v>old</v>
      </c>
      <c r="G1502" s="56" t="str">
        <f>VLOOKUP($B1502, '外部インタフェース一覧(計算用)'!$C:$G, 5, FALSE)</f>
        <v>REHABILITATION_PLAN_2024_FORM_0440_2021</v>
      </c>
      <c r="H1502" s="56" t="str">
        <f t="shared" si="161"/>
        <v>REHABILITATION_PLAN_2024_FORM_0440_2021_message_other_flag_06_old</v>
      </c>
      <c r="I1502" s="134" t="str">
        <f t="shared" si="162"/>
        <v>削除</v>
      </c>
      <c r="J1502" s="56" t="str">
        <f t="shared" si="163"/>
        <v>名称変更</v>
      </c>
      <c r="K1502" s="56" t="str">
        <f>IF($F1502="old", INDEX('外部インタフェース一覧(計算用)'!$B$5:$C$60, MATCH(summary!$B1502, '外部インタフェース一覧(計算用)'!$C$5:$C$60, 0), 1), $B1502)</f>
        <v>リハビリテーションマネジメントにおけるプロセス管理票(様式4情報)</v>
      </c>
      <c r="L1502" s="56">
        <f t="shared" si="167"/>
        <v>97</v>
      </c>
      <c r="M1502" s="56" t="str">
        <f t="shared" si="164"/>
        <v>message_other_flag_06</v>
      </c>
      <c r="N1502" s="33" t="str">
        <f t="shared" si="165"/>
        <v>訪問介護の事業その他の居宅サービス事業に係る従業員に対する日常生活上の留意点、介護の工夫等の情報伝達_その他06</v>
      </c>
      <c r="O1502" s="33" t="str">
        <f t="shared" si="166"/>
        <v>削除</v>
      </c>
    </row>
    <row r="1503" spans="1:15" ht="75" hidden="1">
      <c r="A1503" s="56">
        <v>1501</v>
      </c>
      <c r="B1503" s="56" t="s">
        <v>2774</v>
      </c>
      <c r="C1503" s="56">
        <v>98</v>
      </c>
      <c r="D1503" s="33" t="s">
        <v>2957</v>
      </c>
      <c r="E1503" s="134" t="s">
        <v>2958</v>
      </c>
      <c r="F1503" s="56" t="str">
        <f>VLOOKUP($B1503, '外部インタフェース一覧(計算用)'!$C:$G, 2, FALSE)</f>
        <v>old</v>
      </c>
      <c r="G1503" s="56" t="str">
        <f>VLOOKUP($B1503, '外部インタフェース一覧(計算用)'!$C:$G, 5, FALSE)</f>
        <v>REHABILITATION_PLAN_2024_FORM_0440_2021</v>
      </c>
      <c r="H1503" s="56" t="str">
        <f t="shared" si="161"/>
        <v>REHABILITATION_PLAN_2024_FORM_0440_2021_message_other_06_old</v>
      </c>
      <c r="I1503" s="134" t="str">
        <f t="shared" si="162"/>
        <v>削除</v>
      </c>
      <c r="J1503" s="56" t="str">
        <f t="shared" si="163"/>
        <v>名称変更</v>
      </c>
      <c r="K1503" s="56" t="str">
        <f>IF($F1503="old", INDEX('外部インタフェース一覧(計算用)'!$B$5:$C$60, MATCH(summary!$B1503, '外部インタフェース一覧(計算用)'!$C$5:$C$60, 0), 1), $B1503)</f>
        <v>リハビリテーションマネジメントにおけるプロセス管理票(様式4情報)</v>
      </c>
      <c r="L1503" s="56">
        <f t="shared" si="167"/>
        <v>98</v>
      </c>
      <c r="M1503" s="56" t="str">
        <f t="shared" si="164"/>
        <v>message_other_06</v>
      </c>
      <c r="N1503" s="33" t="str">
        <f t="shared" si="165"/>
        <v>訪問介護の事業その他の居宅サービス事業に係る従業員に対する日常生活上の留意点、介護の工夫等の情報伝達_その他_内容06</v>
      </c>
      <c r="O1503" s="33" t="str">
        <f t="shared" si="166"/>
        <v>削除</v>
      </c>
    </row>
    <row r="1504" spans="1:15" ht="75" hidden="1">
      <c r="A1504" s="56">
        <v>1502</v>
      </c>
      <c r="B1504" s="56" t="s">
        <v>2774</v>
      </c>
      <c r="C1504" s="56">
        <v>99</v>
      </c>
      <c r="D1504" s="33" t="s">
        <v>2959</v>
      </c>
      <c r="E1504" s="134" t="s">
        <v>2960</v>
      </c>
      <c r="F1504" s="56" t="str">
        <f>VLOOKUP($B1504, '外部インタフェース一覧(計算用)'!$C:$G, 2, FALSE)</f>
        <v>old</v>
      </c>
      <c r="G1504" s="56" t="str">
        <f>VLOOKUP($B1504, '外部インタフェース一覧(計算用)'!$C:$G, 5, FALSE)</f>
        <v>REHABILITATION_PLAN_2024_FORM_0440_2021</v>
      </c>
      <c r="H1504" s="56" t="str">
        <f t="shared" si="161"/>
        <v>REHABILITATION_PLAN_2024_FORM_0440_2021_message_date_07_old</v>
      </c>
      <c r="I1504" s="134" t="str">
        <f t="shared" si="162"/>
        <v>削除</v>
      </c>
      <c r="J1504" s="56" t="str">
        <f t="shared" si="163"/>
        <v>名称変更</v>
      </c>
      <c r="K1504" s="56" t="str">
        <f>IF($F1504="old", INDEX('外部インタフェース一覧(計算用)'!$B$5:$C$60, MATCH(summary!$B1504, '外部インタフェース一覧(計算用)'!$C$5:$C$60, 0), 1), $B1504)</f>
        <v>リハビリテーションマネジメントにおけるプロセス管理票(様式4情報)</v>
      </c>
      <c r="L1504" s="56">
        <f t="shared" si="167"/>
        <v>99</v>
      </c>
      <c r="M1504" s="56" t="str">
        <f t="shared" si="164"/>
        <v>message_date_07</v>
      </c>
      <c r="N1504" s="33" t="str">
        <f t="shared" si="165"/>
        <v>訪問介護の事業その他の居宅サービス事業に係る従業員に対する日常生活上の留意点、介護の工夫等の情報伝達_日付07</v>
      </c>
      <c r="O1504" s="33" t="str">
        <f t="shared" si="166"/>
        <v>削除</v>
      </c>
    </row>
    <row r="1505" spans="1:15" ht="75" hidden="1">
      <c r="A1505" s="56">
        <v>1503</v>
      </c>
      <c r="B1505" s="56" t="s">
        <v>2774</v>
      </c>
      <c r="C1505" s="56">
        <v>100</v>
      </c>
      <c r="D1505" s="33" t="s">
        <v>2961</v>
      </c>
      <c r="E1505" s="134" t="s">
        <v>2962</v>
      </c>
      <c r="F1505" s="56" t="str">
        <f>VLOOKUP($B1505, '外部インタフェース一覧(計算用)'!$C:$G, 2, FALSE)</f>
        <v>old</v>
      </c>
      <c r="G1505" s="56" t="str">
        <f>VLOOKUP($B1505, '外部インタフェース一覧(計算用)'!$C:$G, 5, FALSE)</f>
        <v>REHABILITATION_PLAN_2024_FORM_0440_2021</v>
      </c>
      <c r="H1505" s="56" t="str">
        <f t="shared" si="161"/>
        <v>REHABILITATION_PLAN_2024_FORM_0440_2021_message_cm_flag_07_old</v>
      </c>
      <c r="I1505" s="134" t="str">
        <f t="shared" si="162"/>
        <v>削除</v>
      </c>
      <c r="J1505" s="56" t="str">
        <f t="shared" si="163"/>
        <v>名称変更</v>
      </c>
      <c r="K1505" s="56" t="str">
        <f>IF($F1505="old", INDEX('外部インタフェース一覧(計算用)'!$B$5:$C$60, MATCH(summary!$B1505, '外部インタフェース一覧(計算用)'!$C$5:$C$60, 0), 1), $B1505)</f>
        <v>リハビリテーションマネジメントにおけるプロセス管理票(様式4情報)</v>
      </c>
      <c r="L1505" s="56">
        <f t="shared" si="167"/>
        <v>100</v>
      </c>
      <c r="M1505" s="56" t="str">
        <f t="shared" si="164"/>
        <v>message_cm_flag_07</v>
      </c>
      <c r="N1505" s="33" t="str">
        <f t="shared" si="165"/>
        <v>訪問介護の事業その他の居宅サービス事業に係る従業員に対する日常生活上の留意点、介護の工夫等の情報伝達_CM07</v>
      </c>
      <c r="O1505" s="33" t="str">
        <f t="shared" si="166"/>
        <v>削除</v>
      </c>
    </row>
    <row r="1506" spans="1:15" ht="75" hidden="1">
      <c r="A1506" s="56">
        <v>1504</v>
      </c>
      <c r="B1506" s="56" t="s">
        <v>2774</v>
      </c>
      <c r="C1506" s="56">
        <v>101</v>
      </c>
      <c r="D1506" s="33" t="s">
        <v>2963</v>
      </c>
      <c r="E1506" s="134" t="s">
        <v>2964</v>
      </c>
      <c r="F1506" s="56" t="str">
        <f>VLOOKUP($B1506, '外部インタフェース一覧(計算用)'!$C:$G, 2, FALSE)</f>
        <v>old</v>
      </c>
      <c r="G1506" s="56" t="str">
        <f>VLOOKUP($B1506, '外部インタフェース一覧(計算用)'!$C:$G, 5, FALSE)</f>
        <v>REHABILITATION_PLAN_2024_FORM_0440_2021</v>
      </c>
      <c r="H1506" s="56" t="str">
        <f t="shared" si="161"/>
        <v>REHABILITATION_PLAN_2024_FORM_0440_2021_message_cw_flag_07_old</v>
      </c>
      <c r="I1506" s="134" t="str">
        <f t="shared" si="162"/>
        <v>削除</v>
      </c>
      <c r="J1506" s="56" t="str">
        <f t="shared" si="163"/>
        <v>名称変更</v>
      </c>
      <c r="K1506" s="56" t="str">
        <f>IF($F1506="old", INDEX('外部インタフェース一覧(計算用)'!$B$5:$C$60, MATCH(summary!$B1506, '外部インタフェース一覧(計算用)'!$C$5:$C$60, 0), 1), $B1506)</f>
        <v>リハビリテーションマネジメントにおけるプロセス管理票(様式4情報)</v>
      </c>
      <c r="L1506" s="56">
        <f t="shared" si="167"/>
        <v>101</v>
      </c>
      <c r="M1506" s="56" t="str">
        <f t="shared" si="164"/>
        <v>message_cw_flag_07</v>
      </c>
      <c r="N1506" s="33" t="str">
        <f t="shared" si="165"/>
        <v>訪問介護の事業その他の居宅サービス事業に係る従業員に対する日常生活上の留意点、介護の工夫等の情報伝達_CW07</v>
      </c>
      <c r="O1506" s="33" t="str">
        <f t="shared" si="166"/>
        <v>削除</v>
      </c>
    </row>
    <row r="1507" spans="1:15" ht="75" hidden="1">
      <c r="A1507" s="56">
        <v>1505</v>
      </c>
      <c r="B1507" s="56" t="s">
        <v>2774</v>
      </c>
      <c r="C1507" s="56">
        <v>102</v>
      </c>
      <c r="D1507" s="33" t="s">
        <v>2965</v>
      </c>
      <c r="E1507" s="134" t="s">
        <v>2966</v>
      </c>
      <c r="F1507" s="56" t="str">
        <f>VLOOKUP($B1507, '外部インタフェース一覧(計算用)'!$C:$G, 2, FALSE)</f>
        <v>old</v>
      </c>
      <c r="G1507" s="56" t="str">
        <f>VLOOKUP($B1507, '外部インタフェース一覧(計算用)'!$C:$G, 5, FALSE)</f>
        <v>REHABILITATION_PLAN_2024_FORM_0440_2021</v>
      </c>
      <c r="H1507" s="56" t="str">
        <f t="shared" si="161"/>
        <v>REHABILITATION_PLAN_2024_FORM_0440_2021_message_family_flag_07_old</v>
      </c>
      <c r="I1507" s="134" t="str">
        <f t="shared" si="162"/>
        <v>削除</v>
      </c>
      <c r="J1507" s="56" t="str">
        <f t="shared" si="163"/>
        <v>名称変更</v>
      </c>
      <c r="K1507" s="56" t="str">
        <f>IF($F1507="old", INDEX('外部インタフェース一覧(計算用)'!$B$5:$C$60, MATCH(summary!$B1507, '外部インタフェース一覧(計算用)'!$C$5:$C$60, 0), 1), $B1507)</f>
        <v>リハビリテーションマネジメントにおけるプロセス管理票(様式4情報)</v>
      </c>
      <c r="L1507" s="56">
        <f t="shared" si="167"/>
        <v>102</v>
      </c>
      <c r="M1507" s="56" t="str">
        <f t="shared" si="164"/>
        <v>message_family_flag_07</v>
      </c>
      <c r="N1507" s="33" t="str">
        <f t="shared" si="165"/>
        <v>訪問介護の事業その他の居宅サービス事業に係る従業員に対する日常生活上の留意点、介護の工夫等の情報伝達_家族07</v>
      </c>
      <c r="O1507" s="33" t="str">
        <f t="shared" si="166"/>
        <v>削除</v>
      </c>
    </row>
    <row r="1508" spans="1:15" ht="75" hidden="1">
      <c r="A1508" s="56">
        <v>1506</v>
      </c>
      <c r="B1508" s="56" t="s">
        <v>2774</v>
      </c>
      <c r="C1508" s="56">
        <v>103</v>
      </c>
      <c r="D1508" s="33" t="s">
        <v>2967</v>
      </c>
      <c r="E1508" s="134" t="s">
        <v>2968</v>
      </c>
      <c r="F1508" s="56" t="str">
        <f>VLOOKUP($B1508, '外部インタフェース一覧(計算用)'!$C:$G, 2, FALSE)</f>
        <v>old</v>
      </c>
      <c r="G1508" s="56" t="str">
        <f>VLOOKUP($B1508, '外部インタフェース一覧(計算用)'!$C:$G, 5, FALSE)</f>
        <v>REHABILITATION_PLAN_2024_FORM_0440_2021</v>
      </c>
      <c r="H1508" s="56" t="str">
        <f t="shared" si="161"/>
        <v>REHABILITATION_PLAN_2024_FORM_0440_2021_message_other_flag_07_old</v>
      </c>
      <c r="I1508" s="134" t="str">
        <f t="shared" si="162"/>
        <v>削除</v>
      </c>
      <c r="J1508" s="56" t="str">
        <f t="shared" si="163"/>
        <v>名称変更</v>
      </c>
      <c r="K1508" s="56" t="str">
        <f>IF($F1508="old", INDEX('外部インタフェース一覧(計算用)'!$B$5:$C$60, MATCH(summary!$B1508, '外部インタフェース一覧(計算用)'!$C$5:$C$60, 0), 1), $B1508)</f>
        <v>リハビリテーションマネジメントにおけるプロセス管理票(様式4情報)</v>
      </c>
      <c r="L1508" s="56">
        <f t="shared" si="167"/>
        <v>103</v>
      </c>
      <c r="M1508" s="56" t="str">
        <f t="shared" si="164"/>
        <v>message_other_flag_07</v>
      </c>
      <c r="N1508" s="33" t="str">
        <f t="shared" si="165"/>
        <v>訪問介護の事業その他の居宅サービス事業に係る従業員に対する日常生活上の留意点、介護の工夫等の情報伝達_その他07</v>
      </c>
      <c r="O1508" s="33" t="str">
        <f t="shared" si="166"/>
        <v>削除</v>
      </c>
    </row>
    <row r="1509" spans="1:15" ht="75" hidden="1">
      <c r="A1509" s="56">
        <v>1507</v>
      </c>
      <c r="B1509" s="56" t="s">
        <v>2774</v>
      </c>
      <c r="C1509" s="56">
        <v>104</v>
      </c>
      <c r="D1509" s="33" t="s">
        <v>2969</v>
      </c>
      <c r="E1509" s="134" t="s">
        <v>2970</v>
      </c>
      <c r="F1509" s="56" t="str">
        <f>VLOOKUP($B1509, '外部インタフェース一覧(計算用)'!$C:$G, 2, FALSE)</f>
        <v>old</v>
      </c>
      <c r="G1509" s="56" t="str">
        <f>VLOOKUP($B1509, '外部インタフェース一覧(計算用)'!$C:$G, 5, FALSE)</f>
        <v>REHABILITATION_PLAN_2024_FORM_0440_2021</v>
      </c>
      <c r="H1509" s="56" t="str">
        <f t="shared" si="161"/>
        <v>REHABILITATION_PLAN_2024_FORM_0440_2021_message_other_07_old</v>
      </c>
      <c r="I1509" s="134" t="str">
        <f t="shared" si="162"/>
        <v>削除</v>
      </c>
      <c r="J1509" s="56" t="str">
        <f t="shared" si="163"/>
        <v>名称変更</v>
      </c>
      <c r="K1509" s="56" t="str">
        <f>IF($F1509="old", INDEX('外部インタフェース一覧(計算用)'!$B$5:$C$60, MATCH(summary!$B1509, '外部インタフェース一覧(計算用)'!$C$5:$C$60, 0), 1), $B1509)</f>
        <v>リハビリテーションマネジメントにおけるプロセス管理票(様式4情報)</v>
      </c>
      <c r="L1509" s="56">
        <f t="shared" si="167"/>
        <v>104</v>
      </c>
      <c r="M1509" s="56" t="str">
        <f t="shared" si="164"/>
        <v>message_other_07</v>
      </c>
      <c r="N1509" s="33" t="str">
        <f t="shared" si="165"/>
        <v>訪問介護の事業その他の居宅サービス事業に係る従業員に対する日常生活上の留意点、介護の工夫等の情報伝達_その他_内容07</v>
      </c>
      <c r="O1509" s="33" t="str">
        <f t="shared" si="166"/>
        <v>削除</v>
      </c>
    </row>
    <row r="1510" spans="1:15" ht="75" hidden="1">
      <c r="A1510" s="56">
        <v>1508</v>
      </c>
      <c r="B1510" s="56" t="s">
        <v>2774</v>
      </c>
      <c r="C1510" s="56">
        <v>105</v>
      </c>
      <c r="D1510" s="33" t="s">
        <v>2971</v>
      </c>
      <c r="E1510" s="134" t="s">
        <v>2972</v>
      </c>
      <c r="F1510" s="56" t="str">
        <f>VLOOKUP($B1510, '外部インタフェース一覧(計算用)'!$C:$G, 2, FALSE)</f>
        <v>old</v>
      </c>
      <c r="G1510" s="56" t="str">
        <f>VLOOKUP($B1510, '外部インタフェース一覧(計算用)'!$C:$G, 5, FALSE)</f>
        <v>REHABILITATION_PLAN_2024_FORM_0440_2021</v>
      </c>
      <c r="H1510" s="56" t="str">
        <f t="shared" si="161"/>
        <v>REHABILITATION_PLAN_2024_FORM_0440_2021_message_date_08_old</v>
      </c>
      <c r="I1510" s="134" t="str">
        <f t="shared" si="162"/>
        <v>削除</v>
      </c>
      <c r="J1510" s="56" t="str">
        <f t="shared" si="163"/>
        <v>名称変更</v>
      </c>
      <c r="K1510" s="56" t="str">
        <f>IF($F1510="old", INDEX('外部インタフェース一覧(計算用)'!$B$5:$C$60, MATCH(summary!$B1510, '外部インタフェース一覧(計算用)'!$C$5:$C$60, 0), 1), $B1510)</f>
        <v>リハビリテーションマネジメントにおけるプロセス管理票(様式4情報)</v>
      </c>
      <c r="L1510" s="56">
        <f t="shared" si="167"/>
        <v>105</v>
      </c>
      <c r="M1510" s="56" t="str">
        <f t="shared" si="164"/>
        <v>message_date_08</v>
      </c>
      <c r="N1510" s="33" t="str">
        <f t="shared" si="165"/>
        <v>訪問介護の事業その他の居宅サービス事業に係る従業員に対する日常生活上の留意点、介護の工夫等の情報伝達_日付08</v>
      </c>
      <c r="O1510" s="33" t="str">
        <f t="shared" si="166"/>
        <v>削除</v>
      </c>
    </row>
    <row r="1511" spans="1:15" ht="75" hidden="1">
      <c r="A1511" s="56">
        <v>1509</v>
      </c>
      <c r="B1511" s="56" t="s">
        <v>2774</v>
      </c>
      <c r="C1511" s="56">
        <v>106</v>
      </c>
      <c r="D1511" s="33" t="s">
        <v>2973</v>
      </c>
      <c r="E1511" s="134" t="s">
        <v>2974</v>
      </c>
      <c r="F1511" s="56" t="str">
        <f>VLOOKUP($B1511, '外部インタフェース一覧(計算用)'!$C:$G, 2, FALSE)</f>
        <v>old</v>
      </c>
      <c r="G1511" s="56" t="str">
        <f>VLOOKUP($B1511, '外部インタフェース一覧(計算用)'!$C:$G, 5, FALSE)</f>
        <v>REHABILITATION_PLAN_2024_FORM_0440_2021</v>
      </c>
      <c r="H1511" s="56" t="str">
        <f t="shared" si="161"/>
        <v>REHABILITATION_PLAN_2024_FORM_0440_2021_message_cm_flag_08_old</v>
      </c>
      <c r="I1511" s="134" t="str">
        <f t="shared" si="162"/>
        <v>削除</v>
      </c>
      <c r="J1511" s="56" t="str">
        <f t="shared" si="163"/>
        <v>名称変更</v>
      </c>
      <c r="K1511" s="56" t="str">
        <f>IF($F1511="old", INDEX('外部インタフェース一覧(計算用)'!$B$5:$C$60, MATCH(summary!$B1511, '外部インタフェース一覧(計算用)'!$C$5:$C$60, 0), 1), $B1511)</f>
        <v>リハビリテーションマネジメントにおけるプロセス管理票(様式4情報)</v>
      </c>
      <c r="L1511" s="56">
        <f t="shared" si="167"/>
        <v>106</v>
      </c>
      <c r="M1511" s="56" t="str">
        <f t="shared" si="164"/>
        <v>message_cm_flag_08</v>
      </c>
      <c r="N1511" s="33" t="str">
        <f t="shared" si="165"/>
        <v>訪問介護の事業その他の居宅サービス事業に係る従業員に対する日常生活上の留意点、介護の工夫等の情報伝達_CM08</v>
      </c>
      <c r="O1511" s="33" t="str">
        <f t="shared" si="166"/>
        <v>削除</v>
      </c>
    </row>
    <row r="1512" spans="1:15" ht="75" hidden="1">
      <c r="A1512" s="56">
        <v>1510</v>
      </c>
      <c r="B1512" s="56" t="s">
        <v>2774</v>
      </c>
      <c r="C1512" s="56">
        <v>107</v>
      </c>
      <c r="D1512" s="33" t="s">
        <v>2975</v>
      </c>
      <c r="E1512" s="134" t="s">
        <v>2976</v>
      </c>
      <c r="F1512" s="56" t="str">
        <f>VLOOKUP($B1512, '外部インタフェース一覧(計算用)'!$C:$G, 2, FALSE)</f>
        <v>old</v>
      </c>
      <c r="G1512" s="56" t="str">
        <f>VLOOKUP($B1512, '外部インタフェース一覧(計算用)'!$C:$G, 5, FALSE)</f>
        <v>REHABILITATION_PLAN_2024_FORM_0440_2021</v>
      </c>
      <c r="H1512" s="56" t="str">
        <f t="shared" si="161"/>
        <v>REHABILITATION_PLAN_2024_FORM_0440_2021_message_cw_flag_08_old</v>
      </c>
      <c r="I1512" s="134" t="str">
        <f t="shared" si="162"/>
        <v>削除</v>
      </c>
      <c r="J1512" s="56" t="str">
        <f t="shared" si="163"/>
        <v>名称変更</v>
      </c>
      <c r="K1512" s="56" t="str">
        <f>IF($F1512="old", INDEX('外部インタフェース一覧(計算用)'!$B$5:$C$60, MATCH(summary!$B1512, '外部インタフェース一覧(計算用)'!$C$5:$C$60, 0), 1), $B1512)</f>
        <v>リハビリテーションマネジメントにおけるプロセス管理票(様式4情報)</v>
      </c>
      <c r="L1512" s="56">
        <f t="shared" si="167"/>
        <v>107</v>
      </c>
      <c r="M1512" s="56" t="str">
        <f t="shared" si="164"/>
        <v>message_cw_flag_08</v>
      </c>
      <c r="N1512" s="33" t="str">
        <f t="shared" si="165"/>
        <v>訪問介護の事業その他の居宅サービス事業に係る従業員に対する日常生活上の留意点、介護の工夫等の情報伝達_CW08</v>
      </c>
      <c r="O1512" s="33" t="str">
        <f t="shared" si="166"/>
        <v>削除</v>
      </c>
    </row>
    <row r="1513" spans="1:15" ht="75" hidden="1">
      <c r="A1513" s="56">
        <v>1511</v>
      </c>
      <c r="B1513" s="56" t="s">
        <v>2774</v>
      </c>
      <c r="C1513" s="56">
        <v>108</v>
      </c>
      <c r="D1513" s="33" t="s">
        <v>2977</v>
      </c>
      <c r="E1513" s="134" t="s">
        <v>2978</v>
      </c>
      <c r="F1513" s="56" t="str">
        <f>VLOOKUP($B1513, '外部インタフェース一覧(計算用)'!$C:$G, 2, FALSE)</f>
        <v>old</v>
      </c>
      <c r="G1513" s="56" t="str">
        <f>VLOOKUP($B1513, '外部インタフェース一覧(計算用)'!$C:$G, 5, FALSE)</f>
        <v>REHABILITATION_PLAN_2024_FORM_0440_2021</v>
      </c>
      <c r="H1513" s="56" t="str">
        <f t="shared" si="161"/>
        <v>REHABILITATION_PLAN_2024_FORM_0440_2021_message_family_flag_08_old</v>
      </c>
      <c r="I1513" s="134" t="str">
        <f t="shared" si="162"/>
        <v>削除</v>
      </c>
      <c r="J1513" s="56" t="str">
        <f t="shared" si="163"/>
        <v>名称変更</v>
      </c>
      <c r="K1513" s="56" t="str">
        <f>IF($F1513="old", INDEX('外部インタフェース一覧(計算用)'!$B$5:$C$60, MATCH(summary!$B1513, '外部インタフェース一覧(計算用)'!$C$5:$C$60, 0), 1), $B1513)</f>
        <v>リハビリテーションマネジメントにおけるプロセス管理票(様式4情報)</v>
      </c>
      <c r="L1513" s="56">
        <f t="shared" si="167"/>
        <v>108</v>
      </c>
      <c r="M1513" s="56" t="str">
        <f t="shared" si="164"/>
        <v>message_family_flag_08</v>
      </c>
      <c r="N1513" s="33" t="str">
        <f t="shared" si="165"/>
        <v>訪問介護の事業その他の居宅サービス事業に係る従業員に対する日常生活上の留意点、介護の工夫等の情報伝達_家族08</v>
      </c>
      <c r="O1513" s="33" t="str">
        <f t="shared" si="166"/>
        <v>削除</v>
      </c>
    </row>
    <row r="1514" spans="1:15" ht="75" hidden="1">
      <c r="A1514" s="56">
        <v>1512</v>
      </c>
      <c r="B1514" s="56" t="s">
        <v>2774</v>
      </c>
      <c r="C1514" s="56">
        <v>109</v>
      </c>
      <c r="D1514" s="33" t="s">
        <v>2979</v>
      </c>
      <c r="E1514" s="134" t="s">
        <v>2980</v>
      </c>
      <c r="F1514" s="56" t="str">
        <f>VLOOKUP($B1514, '外部インタフェース一覧(計算用)'!$C:$G, 2, FALSE)</f>
        <v>old</v>
      </c>
      <c r="G1514" s="56" t="str">
        <f>VLOOKUP($B1514, '外部インタフェース一覧(計算用)'!$C:$G, 5, FALSE)</f>
        <v>REHABILITATION_PLAN_2024_FORM_0440_2021</v>
      </c>
      <c r="H1514" s="56" t="str">
        <f t="shared" si="161"/>
        <v>REHABILITATION_PLAN_2024_FORM_0440_2021_message_other_flag_08_old</v>
      </c>
      <c r="I1514" s="134" t="str">
        <f t="shared" si="162"/>
        <v>削除</v>
      </c>
      <c r="J1514" s="56" t="str">
        <f t="shared" si="163"/>
        <v>名称変更</v>
      </c>
      <c r="K1514" s="56" t="str">
        <f>IF($F1514="old", INDEX('外部インタフェース一覧(計算用)'!$B$5:$C$60, MATCH(summary!$B1514, '外部インタフェース一覧(計算用)'!$C$5:$C$60, 0), 1), $B1514)</f>
        <v>リハビリテーションマネジメントにおけるプロセス管理票(様式4情報)</v>
      </c>
      <c r="L1514" s="56">
        <f t="shared" si="167"/>
        <v>109</v>
      </c>
      <c r="M1514" s="56" t="str">
        <f t="shared" si="164"/>
        <v>message_other_flag_08</v>
      </c>
      <c r="N1514" s="33" t="str">
        <f t="shared" si="165"/>
        <v>訪問介護の事業その他の居宅サービス事業に係る従業員に対する日常生活上の留意点、介護の工夫等の情報伝達_その他08</v>
      </c>
      <c r="O1514" s="33" t="str">
        <f t="shared" si="166"/>
        <v>削除</v>
      </c>
    </row>
    <row r="1515" spans="1:15" ht="75" hidden="1">
      <c r="A1515" s="56">
        <v>1513</v>
      </c>
      <c r="B1515" s="56" t="s">
        <v>2774</v>
      </c>
      <c r="C1515" s="56">
        <v>110</v>
      </c>
      <c r="D1515" s="33" t="s">
        <v>2981</v>
      </c>
      <c r="E1515" s="134" t="s">
        <v>2982</v>
      </c>
      <c r="F1515" s="56" t="str">
        <f>VLOOKUP($B1515, '外部インタフェース一覧(計算用)'!$C:$G, 2, FALSE)</f>
        <v>old</v>
      </c>
      <c r="G1515" s="56" t="str">
        <f>VLOOKUP($B1515, '外部インタフェース一覧(計算用)'!$C:$G, 5, FALSE)</f>
        <v>REHABILITATION_PLAN_2024_FORM_0440_2021</v>
      </c>
      <c r="H1515" s="56" t="str">
        <f t="shared" si="161"/>
        <v>REHABILITATION_PLAN_2024_FORM_0440_2021_message_other_08_old</v>
      </c>
      <c r="I1515" s="134" t="str">
        <f t="shared" si="162"/>
        <v>削除</v>
      </c>
      <c r="J1515" s="56" t="str">
        <f t="shared" si="163"/>
        <v>名称変更</v>
      </c>
      <c r="K1515" s="56" t="str">
        <f>IF($F1515="old", INDEX('外部インタフェース一覧(計算用)'!$B$5:$C$60, MATCH(summary!$B1515, '外部インタフェース一覧(計算用)'!$C$5:$C$60, 0), 1), $B1515)</f>
        <v>リハビリテーションマネジメントにおけるプロセス管理票(様式4情報)</v>
      </c>
      <c r="L1515" s="56">
        <f t="shared" si="167"/>
        <v>110</v>
      </c>
      <c r="M1515" s="56" t="str">
        <f t="shared" si="164"/>
        <v>message_other_08</v>
      </c>
      <c r="N1515" s="33" t="str">
        <f t="shared" si="165"/>
        <v>訪問介護の事業その他の居宅サービス事業に係る従業員に対する日常生活上の留意点、介護の工夫等の情報伝達_その他_内容08</v>
      </c>
      <c r="O1515" s="33" t="str">
        <f t="shared" si="166"/>
        <v>削除</v>
      </c>
    </row>
    <row r="1516" spans="1:15" ht="75" hidden="1">
      <c r="A1516" s="56">
        <v>1514</v>
      </c>
      <c r="B1516" s="56" t="s">
        <v>2774</v>
      </c>
      <c r="C1516" s="56">
        <v>111</v>
      </c>
      <c r="D1516" s="33" t="s">
        <v>2983</v>
      </c>
      <c r="E1516" s="134" t="s">
        <v>2984</v>
      </c>
      <c r="F1516" s="56" t="str">
        <f>VLOOKUP($B1516, '外部インタフェース一覧(計算用)'!$C:$G, 2, FALSE)</f>
        <v>old</v>
      </c>
      <c r="G1516" s="56" t="str">
        <f>VLOOKUP($B1516, '外部インタフェース一覧(計算用)'!$C:$G, 5, FALSE)</f>
        <v>REHABILITATION_PLAN_2024_FORM_0440_2021</v>
      </c>
      <c r="H1516" s="56" t="str">
        <f t="shared" si="161"/>
        <v>REHABILITATION_PLAN_2024_FORM_0440_2021_message_date_09_old</v>
      </c>
      <c r="I1516" s="134" t="str">
        <f t="shared" si="162"/>
        <v>削除</v>
      </c>
      <c r="J1516" s="56" t="str">
        <f t="shared" si="163"/>
        <v>名称変更</v>
      </c>
      <c r="K1516" s="56" t="str">
        <f>IF($F1516="old", INDEX('外部インタフェース一覧(計算用)'!$B$5:$C$60, MATCH(summary!$B1516, '外部インタフェース一覧(計算用)'!$C$5:$C$60, 0), 1), $B1516)</f>
        <v>リハビリテーションマネジメントにおけるプロセス管理票(様式4情報)</v>
      </c>
      <c r="L1516" s="56">
        <f t="shared" si="167"/>
        <v>111</v>
      </c>
      <c r="M1516" s="56" t="str">
        <f t="shared" si="164"/>
        <v>message_date_09</v>
      </c>
      <c r="N1516" s="33" t="str">
        <f t="shared" si="165"/>
        <v>訪問介護の事業その他の居宅サービス事業に係る従業員に対する日常生活上の留意点、介護の工夫等の情報伝達_日付09</v>
      </c>
      <c r="O1516" s="33" t="str">
        <f t="shared" si="166"/>
        <v>削除</v>
      </c>
    </row>
    <row r="1517" spans="1:15" ht="75" hidden="1">
      <c r="A1517" s="56">
        <v>1515</v>
      </c>
      <c r="B1517" s="56" t="s">
        <v>2774</v>
      </c>
      <c r="C1517" s="56">
        <v>112</v>
      </c>
      <c r="D1517" s="33" t="s">
        <v>2985</v>
      </c>
      <c r="E1517" s="134" t="s">
        <v>2986</v>
      </c>
      <c r="F1517" s="56" t="str">
        <f>VLOOKUP($B1517, '外部インタフェース一覧(計算用)'!$C:$G, 2, FALSE)</f>
        <v>old</v>
      </c>
      <c r="G1517" s="56" t="str">
        <f>VLOOKUP($B1517, '外部インタフェース一覧(計算用)'!$C:$G, 5, FALSE)</f>
        <v>REHABILITATION_PLAN_2024_FORM_0440_2021</v>
      </c>
      <c r="H1517" s="56" t="str">
        <f t="shared" si="161"/>
        <v>REHABILITATION_PLAN_2024_FORM_0440_2021_message_cm_flag_09_old</v>
      </c>
      <c r="I1517" s="134" t="str">
        <f t="shared" si="162"/>
        <v>削除</v>
      </c>
      <c r="J1517" s="56" t="str">
        <f t="shared" si="163"/>
        <v>名称変更</v>
      </c>
      <c r="K1517" s="56" t="str">
        <f>IF($F1517="old", INDEX('外部インタフェース一覧(計算用)'!$B$5:$C$60, MATCH(summary!$B1517, '外部インタフェース一覧(計算用)'!$C$5:$C$60, 0), 1), $B1517)</f>
        <v>リハビリテーションマネジメントにおけるプロセス管理票(様式4情報)</v>
      </c>
      <c r="L1517" s="56">
        <f t="shared" si="167"/>
        <v>112</v>
      </c>
      <c r="M1517" s="56" t="str">
        <f t="shared" si="164"/>
        <v>message_cm_flag_09</v>
      </c>
      <c r="N1517" s="33" t="str">
        <f t="shared" si="165"/>
        <v>訪問介護の事業その他の居宅サービス事業に係る従業員に対する日常生活上の留意点、介護の工夫等の情報伝達_CM09</v>
      </c>
      <c r="O1517" s="33" t="str">
        <f t="shared" si="166"/>
        <v>削除</v>
      </c>
    </row>
    <row r="1518" spans="1:15" ht="75" hidden="1">
      <c r="A1518" s="56">
        <v>1516</v>
      </c>
      <c r="B1518" s="56" t="s">
        <v>2774</v>
      </c>
      <c r="C1518" s="56">
        <v>113</v>
      </c>
      <c r="D1518" s="33" t="s">
        <v>2987</v>
      </c>
      <c r="E1518" s="134" t="s">
        <v>2988</v>
      </c>
      <c r="F1518" s="56" t="str">
        <f>VLOOKUP($B1518, '外部インタフェース一覧(計算用)'!$C:$G, 2, FALSE)</f>
        <v>old</v>
      </c>
      <c r="G1518" s="56" t="str">
        <f>VLOOKUP($B1518, '外部インタフェース一覧(計算用)'!$C:$G, 5, FALSE)</f>
        <v>REHABILITATION_PLAN_2024_FORM_0440_2021</v>
      </c>
      <c r="H1518" s="56" t="str">
        <f t="shared" si="161"/>
        <v>REHABILITATION_PLAN_2024_FORM_0440_2021_message_cw_flag_09_old</v>
      </c>
      <c r="I1518" s="134" t="str">
        <f t="shared" si="162"/>
        <v>削除</v>
      </c>
      <c r="J1518" s="56" t="str">
        <f t="shared" si="163"/>
        <v>名称変更</v>
      </c>
      <c r="K1518" s="56" t="str">
        <f>IF($F1518="old", INDEX('外部インタフェース一覧(計算用)'!$B$5:$C$60, MATCH(summary!$B1518, '外部インタフェース一覧(計算用)'!$C$5:$C$60, 0), 1), $B1518)</f>
        <v>リハビリテーションマネジメントにおけるプロセス管理票(様式4情報)</v>
      </c>
      <c r="L1518" s="56">
        <f t="shared" si="167"/>
        <v>113</v>
      </c>
      <c r="M1518" s="56" t="str">
        <f t="shared" si="164"/>
        <v>message_cw_flag_09</v>
      </c>
      <c r="N1518" s="33" t="str">
        <f t="shared" si="165"/>
        <v>訪問介護の事業その他の居宅サービス事業に係る従業員に対する日常生活上の留意点、介護の工夫等の情報伝達_CW09</v>
      </c>
      <c r="O1518" s="33" t="str">
        <f t="shared" si="166"/>
        <v>削除</v>
      </c>
    </row>
    <row r="1519" spans="1:15" ht="75" hidden="1">
      <c r="A1519" s="56">
        <v>1517</v>
      </c>
      <c r="B1519" s="56" t="s">
        <v>2774</v>
      </c>
      <c r="C1519" s="56">
        <v>114</v>
      </c>
      <c r="D1519" s="33" t="s">
        <v>2989</v>
      </c>
      <c r="E1519" s="134" t="s">
        <v>2990</v>
      </c>
      <c r="F1519" s="56" t="str">
        <f>VLOOKUP($B1519, '外部インタフェース一覧(計算用)'!$C:$G, 2, FALSE)</f>
        <v>old</v>
      </c>
      <c r="G1519" s="56" t="str">
        <f>VLOOKUP($B1519, '外部インタフェース一覧(計算用)'!$C:$G, 5, FALSE)</f>
        <v>REHABILITATION_PLAN_2024_FORM_0440_2021</v>
      </c>
      <c r="H1519" s="56" t="str">
        <f t="shared" si="161"/>
        <v>REHABILITATION_PLAN_2024_FORM_0440_2021_message_family_flag_09_old</v>
      </c>
      <c r="I1519" s="134" t="str">
        <f t="shared" si="162"/>
        <v>削除</v>
      </c>
      <c r="J1519" s="56" t="str">
        <f t="shared" si="163"/>
        <v>名称変更</v>
      </c>
      <c r="K1519" s="56" t="str">
        <f>IF($F1519="old", INDEX('外部インタフェース一覧(計算用)'!$B$5:$C$60, MATCH(summary!$B1519, '外部インタフェース一覧(計算用)'!$C$5:$C$60, 0), 1), $B1519)</f>
        <v>リハビリテーションマネジメントにおけるプロセス管理票(様式4情報)</v>
      </c>
      <c r="L1519" s="56">
        <f t="shared" si="167"/>
        <v>114</v>
      </c>
      <c r="M1519" s="56" t="str">
        <f t="shared" si="164"/>
        <v>message_family_flag_09</v>
      </c>
      <c r="N1519" s="33" t="str">
        <f t="shared" si="165"/>
        <v>訪問介護の事業その他の居宅サービス事業に係る従業員に対する日常生活上の留意点、介護の工夫等の情報伝達_家族09</v>
      </c>
      <c r="O1519" s="33" t="str">
        <f t="shared" si="166"/>
        <v>削除</v>
      </c>
    </row>
    <row r="1520" spans="1:15" ht="75" hidden="1">
      <c r="A1520" s="56">
        <v>1518</v>
      </c>
      <c r="B1520" s="56" t="s">
        <v>2774</v>
      </c>
      <c r="C1520" s="56">
        <v>115</v>
      </c>
      <c r="D1520" s="33" t="s">
        <v>2991</v>
      </c>
      <c r="E1520" s="134" t="s">
        <v>2992</v>
      </c>
      <c r="F1520" s="56" t="str">
        <f>VLOOKUP($B1520, '外部インタフェース一覧(計算用)'!$C:$G, 2, FALSE)</f>
        <v>old</v>
      </c>
      <c r="G1520" s="56" t="str">
        <f>VLOOKUP($B1520, '外部インタフェース一覧(計算用)'!$C:$G, 5, FALSE)</f>
        <v>REHABILITATION_PLAN_2024_FORM_0440_2021</v>
      </c>
      <c r="H1520" s="56" t="str">
        <f t="shared" si="161"/>
        <v>REHABILITATION_PLAN_2024_FORM_0440_2021_message_other_flag_09_old</v>
      </c>
      <c r="I1520" s="134" t="str">
        <f t="shared" si="162"/>
        <v>削除</v>
      </c>
      <c r="J1520" s="56" t="str">
        <f t="shared" si="163"/>
        <v>名称変更</v>
      </c>
      <c r="K1520" s="56" t="str">
        <f>IF($F1520="old", INDEX('外部インタフェース一覧(計算用)'!$B$5:$C$60, MATCH(summary!$B1520, '外部インタフェース一覧(計算用)'!$C$5:$C$60, 0), 1), $B1520)</f>
        <v>リハビリテーションマネジメントにおけるプロセス管理票(様式4情報)</v>
      </c>
      <c r="L1520" s="56">
        <f t="shared" si="167"/>
        <v>115</v>
      </c>
      <c r="M1520" s="56" t="str">
        <f t="shared" si="164"/>
        <v>message_other_flag_09</v>
      </c>
      <c r="N1520" s="33" t="str">
        <f t="shared" si="165"/>
        <v>訪問介護の事業その他の居宅サービス事業に係る従業員に対する日常生活上の留意点、介護の工夫等の情報伝達_その他09</v>
      </c>
      <c r="O1520" s="33" t="str">
        <f t="shared" si="166"/>
        <v>削除</v>
      </c>
    </row>
    <row r="1521" spans="1:15" ht="75" hidden="1">
      <c r="A1521" s="56">
        <v>1519</v>
      </c>
      <c r="B1521" s="56" t="s">
        <v>2774</v>
      </c>
      <c r="C1521" s="56">
        <v>116</v>
      </c>
      <c r="D1521" s="33" t="s">
        <v>2993</v>
      </c>
      <c r="E1521" s="134" t="s">
        <v>2994</v>
      </c>
      <c r="F1521" s="56" t="str">
        <f>VLOOKUP($B1521, '外部インタフェース一覧(計算用)'!$C:$G, 2, FALSE)</f>
        <v>old</v>
      </c>
      <c r="G1521" s="56" t="str">
        <f>VLOOKUP($B1521, '外部インタフェース一覧(計算用)'!$C:$G, 5, FALSE)</f>
        <v>REHABILITATION_PLAN_2024_FORM_0440_2021</v>
      </c>
      <c r="H1521" s="56" t="str">
        <f t="shared" si="161"/>
        <v>REHABILITATION_PLAN_2024_FORM_0440_2021_message_other_09_old</v>
      </c>
      <c r="I1521" s="134" t="str">
        <f t="shared" si="162"/>
        <v>削除</v>
      </c>
      <c r="J1521" s="56" t="str">
        <f t="shared" si="163"/>
        <v>名称変更</v>
      </c>
      <c r="K1521" s="56" t="str">
        <f>IF($F1521="old", INDEX('外部インタフェース一覧(計算用)'!$B$5:$C$60, MATCH(summary!$B1521, '外部インタフェース一覧(計算用)'!$C$5:$C$60, 0), 1), $B1521)</f>
        <v>リハビリテーションマネジメントにおけるプロセス管理票(様式4情報)</v>
      </c>
      <c r="L1521" s="56">
        <f t="shared" si="167"/>
        <v>116</v>
      </c>
      <c r="M1521" s="56" t="str">
        <f t="shared" si="164"/>
        <v>message_other_09</v>
      </c>
      <c r="N1521" s="33" t="str">
        <f t="shared" si="165"/>
        <v>訪問介護の事業その他の居宅サービス事業に係る従業員に対する日常生活上の留意点、介護の工夫等の情報伝達_その他_内容09</v>
      </c>
      <c r="O1521" s="33" t="str">
        <f t="shared" si="166"/>
        <v>削除</v>
      </c>
    </row>
    <row r="1522" spans="1:15" ht="75" hidden="1">
      <c r="A1522" s="56">
        <v>1520</v>
      </c>
      <c r="B1522" s="56" t="s">
        <v>2774</v>
      </c>
      <c r="C1522" s="56">
        <v>117</v>
      </c>
      <c r="D1522" s="33" t="s">
        <v>2995</v>
      </c>
      <c r="E1522" s="134" t="s">
        <v>2996</v>
      </c>
      <c r="F1522" s="56" t="str">
        <f>VLOOKUP($B1522, '外部インタフェース一覧(計算用)'!$C:$G, 2, FALSE)</f>
        <v>old</v>
      </c>
      <c r="G1522" s="56" t="str">
        <f>VLOOKUP($B1522, '外部インタフェース一覧(計算用)'!$C:$G, 5, FALSE)</f>
        <v>REHABILITATION_PLAN_2024_FORM_0440_2021</v>
      </c>
      <c r="H1522" s="56" t="str">
        <f t="shared" si="161"/>
        <v>REHABILITATION_PLAN_2024_FORM_0440_2021_message_date_10_old</v>
      </c>
      <c r="I1522" s="134" t="str">
        <f t="shared" si="162"/>
        <v>削除</v>
      </c>
      <c r="J1522" s="56" t="str">
        <f t="shared" si="163"/>
        <v>名称変更</v>
      </c>
      <c r="K1522" s="56" t="str">
        <f>IF($F1522="old", INDEX('外部インタフェース一覧(計算用)'!$B$5:$C$60, MATCH(summary!$B1522, '外部インタフェース一覧(計算用)'!$C$5:$C$60, 0), 1), $B1522)</f>
        <v>リハビリテーションマネジメントにおけるプロセス管理票(様式4情報)</v>
      </c>
      <c r="L1522" s="56">
        <f t="shared" si="167"/>
        <v>117</v>
      </c>
      <c r="M1522" s="56" t="str">
        <f t="shared" si="164"/>
        <v>message_date_10</v>
      </c>
      <c r="N1522" s="33" t="str">
        <f t="shared" si="165"/>
        <v>訪問介護の事業その他の居宅サービス事業に係る従業員に対する日常生活上の留意点、介護の工夫等の情報伝達_日付10</v>
      </c>
      <c r="O1522" s="33" t="str">
        <f t="shared" si="166"/>
        <v>削除</v>
      </c>
    </row>
    <row r="1523" spans="1:15" ht="75" hidden="1">
      <c r="A1523" s="56">
        <v>1521</v>
      </c>
      <c r="B1523" s="56" t="s">
        <v>2774</v>
      </c>
      <c r="C1523" s="56">
        <v>118</v>
      </c>
      <c r="D1523" s="33" t="s">
        <v>2997</v>
      </c>
      <c r="E1523" s="134" t="s">
        <v>2998</v>
      </c>
      <c r="F1523" s="56" t="str">
        <f>VLOOKUP($B1523, '外部インタフェース一覧(計算用)'!$C:$G, 2, FALSE)</f>
        <v>old</v>
      </c>
      <c r="G1523" s="56" t="str">
        <f>VLOOKUP($B1523, '外部インタフェース一覧(計算用)'!$C:$G, 5, FALSE)</f>
        <v>REHABILITATION_PLAN_2024_FORM_0440_2021</v>
      </c>
      <c r="H1523" s="56" t="str">
        <f t="shared" si="161"/>
        <v>REHABILITATION_PLAN_2024_FORM_0440_2021_message_cm_flag_10_old</v>
      </c>
      <c r="I1523" s="134" t="str">
        <f t="shared" si="162"/>
        <v>削除</v>
      </c>
      <c r="J1523" s="56" t="str">
        <f t="shared" si="163"/>
        <v>名称変更</v>
      </c>
      <c r="K1523" s="56" t="str">
        <f>IF($F1523="old", INDEX('外部インタフェース一覧(計算用)'!$B$5:$C$60, MATCH(summary!$B1523, '外部インタフェース一覧(計算用)'!$C$5:$C$60, 0), 1), $B1523)</f>
        <v>リハビリテーションマネジメントにおけるプロセス管理票(様式4情報)</v>
      </c>
      <c r="L1523" s="56">
        <f t="shared" si="167"/>
        <v>118</v>
      </c>
      <c r="M1523" s="56" t="str">
        <f t="shared" si="164"/>
        <v>message_cm_flag_10</v>
      </c>
      <c r="N1523" s="33" t="str">
        <f t="shared" si="165"/>
        <v>訪問介護の事業その他の居宅サービス事業に係る従業員に対する日常生活上の留意点、介護の工夫等の情報伝達_CM10</v>
      </c>
      <c r="O1523" s="33" t="str">
        <f t="shared" si="166"/>
        <v>削除</v>
      </c>
    </row>
    <row r="1524" spans="1:15" ht="75" hidden="1">
      <c r="A1524" s="56">
        <v>1522</v>
      </c>
      <c r="B1524" s="56" t="s">
        <v>2774</v>
      </c>
      <c r="C1524" s="56">
        <v>119</v>
      </c>
      <c r="D1524" s="33" t="s">
        <v>2999</v>
      </c>
      <c r="E1524" s="134" t="s">
        <v>3000</v>
      </c>
      <c r="F1524" s="56" t="str">
        <f>VLOOKUP($B1524, '外部インタフェース一覧(計算用)'!$C:$G, 2, FALSE)</f>
        <v>old</v>
      </c>
      <c r="G1524" s="56" t="str">
        <f>VLOOKUP($B1524, '外部インタフェース一覧(計算用)'!$C:$G, 5, FALSE)</f>
        <v>REHABILITATION_PLAN_2024_FORM_0440_2021</v>
      </c>
      <c r="H1524" s="56" t="str">
        <f t="shared" si="161"/>
        <v>REHABILITATION_PLAN_2024_FORM_0440_2021_message_cw_flag_10_old</v>
      </c>
      <c r="I1524" s="134" t="str">
        <f t="shared" si="162"/>
        <v>削除</v>
      </c>
      <c r="J1524" s="56" t="str">
        <f t="shared" si="163"/>
        <v>名称変更</v>
      </c>
      <c r="K1524" s="56" t="str">
        <f>IF($F1524="old", INDEX('外部インタフェース一覧(計算用)'!$B$5:$C$60, MATCH(summary!$B1524, '外部インタフェース一覧(計算用)'!$C$5:$C$60, 0), 1), $B1524)</f>
        <v>リハビリテーションマネジメントにおけるプロセス管理票(様式4情報)</v>
      </c>
      <c r="L1524" s="56">
        <f t="shared" si="167"/>
        <v>119</v>
      </c>
      <c r="M1524" s="56" t="str">
        <f t="shared" si="164"/>
        <v>message_cw_flag_10</v>
      </c>
      <c r="N1524" s="33" t="str">
        <f t="shared" si="165"/>
        <v>訪問介護の事業その他の居宅サービス事業に係る従業員に対する日常生活上の留意点、介護の工夫等の情報伝達_CW10</v>
      </c>
      <c r="O1524" s="33" t="str">
        <f t="shared" si="166"/>
        <v>削除</v>
      </c>
    </row>
    <row r="1525" spans="1:15" ht="75" hidden="1">
      <c r="A1525" s="56">
        <v>1523</v>
      </c>
      <c r="B1525" s="56" t="s">
        <v>2774</v>
      </c>
      <c r="C1525" s="56">
        <v>120</v>
      </c>
      <c r="D1525" s="33" t="s">
        <v>3001</v>
      </c>
      <c r="E1525" s="134" t="s">
        <v>3002</v>
      </c>
      <c r="F1525" s="56" t="str">
        <f>VLOOKUP($B1525, '外部インタフェース一覧(計算用)'!$C:$G, 2, FALSE)</f>
        <v>old</v>
      </c>
      <c r="G1525" s="56" t="str">
        <f>VLOOKUP($B1525, '外部インタフェース一覧(計算用)'!$C:$G, 5, FALSE)</f>
        <v>REHABILITATION_PLAN_2024_FORM_0440_2021</v>
      </c>
      <c r="H1525" s="56" t="str">
        <f t="shared" si="161"/>
        <v>REHABILITATION_PLAN_2024_FORM_0440_2021_message_family_flag_10_old</v>
      </c>
      <c r="I1525" s="134" t="str">
        <f t="shared" si="162"/>
        <v>削除</v>
      </c>
      <c r="J1525" s="56" t="str">
        <f t="shared" si="163"/>
        <v>名称変更</v>
      </c>
      <c r="K1525" s="56" t="str">
        <f>IF($F1525="old", INDEX('外部インタフェース一覧(計算用)'!$B$5:$C$60, MATCH(summary!$B1525, '外部インタフェース一覧(計算用)'!$C$5:$C$60, 0), 1), $B1525)</f>
        <v>リハビリテーションマネジメントにおけるプロセス管理票(様式4情報)</v>
      </c>
      <c r="L1525" s="56">
        <f t="shared" si="167"/>
        <v>120</v>
      </c>
      <c r="M1525" s="56" t="str">
        <f t="shared" si="164"/>
        <v>message_family_flag_10</v>
      </c>
      <c r="N1525" s="33" t="str">
        <f t="shared" si="165"/>
        <v>訪問介護の事業その他の居宅サービス事業に係る従業員に対する日常生活上の留意点、介護の工夫等の情報伝達_家族10</v>
      </c>
      <c r="O1525" s="33" t="str">
        <f t="shared" si="166"/>
        <v>削除</v>
      </c>
    </row>
    <row r="1526" spans="1:15" ht="75" hidden="1">
      <c r="A1526" s="56">
        <v>1524</v>
      </c>
      <c r="B1526" s="56" t="s">
        <v>2774</v>
      </c>
      <c r="C1526" s="56">
        <v>121</v>
      </c>
      <c r="D1526" s="33" t="s">
        <v>3003</v>
      </c>
      <c r="E1526" s="134" t="s">
        <v>3004</v>
      </c>
      <c r="F1526" s="56" t="str">
        <f>VLOOKUP($B1526, '外部インタフェース一覧(計算用)'!$C:$G, 2, FALSE)</f>
        <v>old</v>
      </c>
      <c r="G1526" s="56" t="str">
        <f>VLOOKUP($B1526, '外部インタフェース一覧(計算用)'!$C:$G, 5, FALSE)</f>
        <v>REHABILITATION_PLAN_2024_FORM_0440_2021</v>
      </c>
      <c r="H1526" s="56" t="str">
        <f t="shared" si="161"/>
        <v>REHABILITATION_PLAN_2024_FORM_0440_2021_message_other_flag_10_old</v>
      </c>
      <c r="I1526" s="134" t="str">
        <f t="shared" si="162"/>
        <v>削除</v>
      </c>
      <c r="J1526" s="56" t="str">
        <f t="shared" si="163"/>
        <v>名称変更</v>
      </c>
      <c r="K1526" s="56" t="str">
        <f>IF($F1526="old", INDEX('外部インタフェース一覧(計算用)'!$B$5:$C$60, MATCH(summary!$B1526, '外部インタフェース一覧(計算用)'!$C$5:$C$60, 0), 1), $B1526)</f>
        <v>リハビリテーションマネジメントにおけるプロセス管理票(様式4情報)</v>
      </c>
      <c r="L1526" s="56">
        <f t="shared" si="167"/>
        <v>121</v>
      </c>
      <c r="M1526" s="56" t="str">
        <f t="shared" si="164"/>
        <v>message_other_flag_10</v>
      </c>
      <c r="N1526" s="33" t="str">
        <f t="shared" si="165"/>
        <v>訪問介護の事業その他の居宅サービス事業に係る従業員に対する日常生活上の留意点、介護の工夫等の情報伝達_その他10</v>
      </c>
      <c r="O1526" s="33" t="str">
        <f t="shared" si="166"/>
        <v>削除</v>
      </c>
    </row>
    <row r="1527" spans="1:15" ht="75" hidden="1">
      <c r="A1527" s="56">
        <v>1525</v>
      </c>
      <c r="B1527" s="56" t="s">
        <v>2774</v>
      </c>
      <c r="C1527" s="56">
        <v>122</v>
      </c>
      <c r="D1527" s="33" t="s">
        <v>3005</v>
      </c>
      <c r="E1527" s="134" t="s">
        <v>3006</v>
      </c>
      <c r="F1527" s="56" t="str">
        <f>VLOOKUP($B1527, '外部インタフェース一覧(計算用)'!$C:$G, 2, FALSE)</f>
        <v>old</v>
      </c>
      <c r="G1527" s="56" t="str">
        <f>VLOOKUP($B1527, '外部インタフェース一覧(計算用)'!$C:$G, 5, FALSE)</f>
        <v>REHABILITATION_PLAN_2024_FORM_0440_2021</v>
      </c>
      <c r="H1527" s="56" t="str">
        <f t="shared" si="161"/>
        <v>REHABILITATION_PLAN_2024_FORM_0440_2021_message_other_10_old</v>
      </c>
      <c r="I1527" s="134" t="str">
        <f t="shared" si="162"/>
        <v>削除</v>
      </c>
      <c r="J1527" s="56" t="str">
        <f t="shared" si="163"/>
        <v>名称変更</v>
      </c>
      <c r="K1527" s="56" t="str">
        <f>IF($F1527="old", INDEX('外部インタフェース一覧(計算用)'!$B$5:$C$60, MATCH(summary!$B1527, '外部インタフェース一覧(計算用)'!$C$5:$C$60, 0), 1), $B1527)</f>
        <v>リハビリテーションマネジメントにおけるプロセス管理票(様式4情報)</v>
      </c>
      <c r="L1527" s="56">
        <f t="shared" si="167"/>
        <v>122</v>
      </c>
      <c r="M1527" s="56" t="str">
        <f t="shared" si="164"/>
        <v>message_other_10</v>
      </c>
      <c r="N1527" s="33" t="str">
        <f t="shared" si="165"/>
        <v>訪問介護の事業その他の居宅サービス事業に係る従業員に対する日常生活上の留意点、介護の工夫等の情報伝達_その他_内容10</v>
      </c>
      <c r="O1527" s="33" t="str">
        <f t="shared" si="166"/>
        <v>削除</v>
      </c>
    </row>
    <row r="1528" spans="1:15" ht="75" hidden="1">
      <c r="A1528" s="56">
        <v>1526</v>
      </c>
      <c r="B1528" s="56" t="s">
        <v>2774</v>
      </c>
      <c r="C1528" s="56">
        <v>123</v>
      </c>
      <c r="D1528" s="33" t="s">
        <v>3007</v>
      </c>
      <c r="E1528" s="134" t="s">
        <v>3008</v>
      </c>
      <c r="F1528" s="56" t="str">
        <f>VLOOKUP($B1528, '外部インタフェース一覧(計算用)'!$C:$G, 2, FALSE)</f>
        <v>old</v>
      </c>
      <c r="G1528" s="56" t="str">
        <f>VLOOKUP($B1528, '外部インタフェース一覧(計算用)'!$C:$G, 5, FALSE)</f>
        <v>REHABILITATION_PLAN_2024_FORM_0440_2021</v>
      </c>
      <c r="H1528" s="56" t="str">
        <f t="shared" si="161"/>
        <v>REHABILITATION_PLAN_2024_FORM_0440_2021_message_date_11_old</v>
      </c>
      <c r="I1528" s="134" t="str">
        <f t="shared" si="162"/>
        <v>削除</v>
      </c>
      <c r="J1528" s="56" t="str">
        <f t="shared" si="163"/>
        <v>名称変更</v>
      </c>
      <c r="K1528" s="56" t="str">
        <f>IF($F1528="old", INDEX('外部インタフェース一覧(計算用)'!$B$5:$C$60, MATCH(summary!$B1528, '外部インタフェース一覧(計算用)'!$C$5:$C$60, 0), 1), $B1528)</f>
        <v>リハビリテーションマネジメントにおけるプロセス管理票(様式4情報)</v>
      </c>
      <c r="L1528" s="56">
        <f t="shared" si="167"/>
        <v>123</v>
      </c>
      <c r="M1528" s="56" t="str">
        <f t="shared" si="164"/>
        <v>message_date_11</v>
      </c>
      <c r="N1528" s="33" t="str">
        <f t="shared" si="165"/>
        <v>訪問介護の事業その他の居宅サービス事業に係る従業員に対する日常生活上の留意点、介護の工夫等の情報伝達_日付11</v>
      </c>
      <c r="O1528" s="33" t="str">
        <f t="shared" si="166"/>
        <v>削除</v>
      </c>
    </row>
    <row r="1529" spans="1:15" ht="75" hidden="1">
      <c r="A1529" s="56">
        <v>1527</v>
      </c>
      <c r="B1529" s="56" t="s">
        <v>2774</v>
      </c>
      <c r="C1529" s="56">
        <v>124</v>
      </c>
      <c r="D1529" s="33" t="s">
        <v>3009</v>
      </c>
      <c r="E1529" s="134" t="s">
        <v>3010</v>
      </c>
      <c r="F1529" s="56" t="str">
        <f>VLOOKUP($B1529, '外部インタフェース一覧(計算用)'!$C:$G, 2, FALSE)</f>
        <v>old</v>
      </c>
      <c r="G1529" s="56" t="str">
        <f>VLOOKUP($B1529, '外部インタフェース一覧(計算用)'!$C:$G, 5, FALSE)</f>
        <v>REHABILITATION_PLAN_2024_FORM_0440_2021</v>
      </c>
      <c r="H1529" s="56" t="str">
        <f t="shared" si="161"/>
        <v>REHABILITATION_PLAN_2024_FORM_0440_2021_message_cm_flag_11_old</v>
      </c>
      <c r="I1529" s="134" t="str">
        <f t="shared" si="162"/>
        <v>削除</v>
      </c>
      <c r="J1529" s="56" t="str">
        <f t="shared" si="163"/>
        <v>名称変更</v>
      </c>
      <c r="K1529" s="56" t="str">
        <f>IF($F1529="old", INDEX('外部インタフェース一覧(計算用)'!$B$5:$C$60, MATCH(summary!$B1529, '外部インタフェース一覧(計算用)'!$C$5:$C$60, 0), 1), $B1529)</f>
        <v>リハビリテーションマネジメントにおけるプロセス管理票(様式4情報)</v>
      </c>
      <c r="L1529" s="56">
        <f t="shared" si="167"/>
        <v>124</v>
      </c>
      <c r="M1529" s="56" t="str">
        <f t="shared" si="164"/>
        <v>message_cm_flag_11</v>
      </c>
      <c r="N1529" s="33" t="str">
        <f t="shared" si="165"/>
        <v>訪問介護の事業その他の居宅サービス事業に係る従業員に対する日常生活上の留意点、介護の工夫等の情報伝達_CM11</v>
      </c>
      <c r="O1529" s="33" t="str">
        <f t="shared" si="166"/>
        <v>削除</v>
      </c>
    </row>
    <row r="1530" spans="1:15" ht="75" hidden="1">
      <c r="A1530" s="56">
        <v>1528</v>
      </c>
      <c r="B1530" s="56" t="s">
        <v>2774</v>
      </c>
      <c r="C1530" s="56">
        <v>125</v>
      </c>
      <c r="D1530" s="33" t="s">
        <v>3011</v>
      </c>
      <c r="E1530" s="134" t="s">
        <v>3012</v>
      </c>
      <c r="F1530" s="56" t="str">
        <f>VLOOKUP($B1530, '外部インタフェース一覧(計算用)'!$C:$G, 2, FALSE)</f>
        <v>old</v>
      </c>
      <c r="G1530" s="56" t="str">
        <f>VLOOKUP($B1530, '外部インタフェース一覧(計算用)'!$C:$G, 5, FALSE)</f>
        <v>REHABILITATION_PLAN_2024_FORM_0440_2021</v>
      </c>
      <c r="H1530" s="56" t="str">
        <f t="shared" si="161"/>
        <v>REHABILITATION_PLAN_2024_FORM_0440_2021_message_cw_flag_11_old</v>
      </c>
      <c r="I1530" s="134" t="str">
        <f t="shared" si="162"/>
        <v>削除</v>
      </c>
      <c r="J1530" s="56" t="str">
        <f t="shared" si="163"/>
        <v>名称変更</v>
      </c>
      <c r="K1530" s="56" t="str">
        <f>IF($F1530="old", INDEX('外部インタフェース一覧(計算用)'!$B$5:$C$60, MATCH(summary!$B1530, '外部インタフェース一覧(計算用)'!$C$5:$C$60, 0), 1), $B1530)</f>
        <v>リハビリテーションマネジメントにおけるプロセス管理票(様式4情報)</v>
      </c>
      <c r="L1530" s="56">
        <f t="shared" si="167"/>
        <v>125</v>
      </c>
      <c r="M1530" s="56" t="str">
        <f t="shared" si="164"/>
        <v>message_cw_flag_11</v>
      </c>
      <c r="N1530" s="33" t="str">
        <f t="shared" si="165"/>
        <v>訪問介護の事業その他の居宅サービス事業に係る従業員に対する日常生活上の留意点、介護の工夫等の情報伝達_CW11</v>
      </c>
      <c r="O1530" s="33" t="str">
        <f t="shared" si="166"/>
        <v>削除</v>
      </c>
    </row>
    <row r="1531" spans="1:15" ht="75" hidden="1">
      <c r="A1531" s="56">
        <v>1529</v>
      </c>
      <c r="B1531" s="56" t="s">
        <v>2774</v>
      </c>
      <c r="C1531" s="56">
        <v>126</v>
      </c>
      <c r="D1531" s="33" t="s">
        <v>3013</v>
      </c>
      <c r="E1531" s="134" t="s">
        <v>3014</v>
      </c>
      <c r="F1531" s="56" t="str">
        <f>VLOOKUP($B1531, '外部インタフェース一覧(計算用)'!$C:$G, 2, FALSE)</f>
        <v>old</v>
      </c>
      <c r="G1531" s="56" t="str">
        <f>VLOOKUP($B1531, '外部インタフェース一覧(計算用)'!$C:$G, 5, FALSE)</f>
        <v>REHABILITATION_PLAN_2024_FORM_0440_2021</v>
      </c>
      <c r="H1531" s="56" t="str">
        <f t="shared" si="161"/>
        <v>REHABILITATION_PLAN_2024_FORM_0440_2021_message_family_flag_11_old</v>
      </c>
      <c r="I1531" s="134" t="str">
        <f t="shared" si="162"/>
        <v>削除</v>
      </c>
      <c r="J1531" s="56" t="str">
        <f t="shared" si="163"/>
        <v>名称変更</v>
      </c>
      <c r="K1531" s="56" t="str">
        <f>IF($F1531="old", INDEX('外部インタフェース一覧(計算用)'!$B$5:$C$60, MATCH(summary!$B1531, '外部インタフェース一覧(計算用)'!$C$5:$C$60, 0), 1), $B1531)</f>
        <v>リハビリテーションマネジメントにおけるプロセス管理票(様式4情報)</v>
      </c>
      <c r="L1531" s="56">
        <f t="shared" si="167"/>
        <v>126</v>
      </c>
      <c r="M1531" s="56" t="str">
        <f t="shared" si="164"/>
        <v>message_family_flag_11</v>
      </c>
      <c r="N1531" s="33" t="str">
        <f t="shared" si="165"/>
        <v>訪問介護の事業その他の居宅サービス事業に係る従業員に対する日常生活上の留意点、介護の工夫等の情報伝達_家族11</v>
      </c>
      <c r="O1531" s="33" t="str">
        <f t="shared" si="166"/>
        <v>削除</v>
      </c>
    </row>
    <row r="1532" spans="1:15" ht="75" hidden="1">
      <c r="A1532" s="56">
        <v>1530</v>
      </c>
      <c r="B1532" s="56" t="s">
        <v>2774</v>
      </c>
      <c r="C1532" s="56">
        <v>127</v>
      </c>
      <c r="D1532" s="33" t="s">
        <v>3015</v>
      </c>
      <c r="E1532" s="134" t="s">
        <v>3016</v>
      </c>
      <c r="F1532" s="56" t="str">
        <f>VLOOKUP($B1532, '外部インタフェース一覧(計算用)'!$C:$G, 2, FALSE)</f>
        <v>old</v>
      </c>
      <c r="G1532" s="56" t="str">
        <f>VLOOKUP($B1532, '外部インタフェース一覧(計算用)'!$C:$G, 5, FALSE)</f>
        <v>REHABILITATION_PLAN_2024_FORM_0440_2021</v>
      </c>
      <c r="H1532" s="56" t="str">
        <f t="shared" si="161"/>
        <v>REHABILITATION_PLAN_2024_FORM_0440_2021_message_other_flag_11_old</v>
      </c>
      <c r="I1532" s="134" t="str">
        <f t="shared" si="162"/>
        <v>削除</v>
      </c>
      <c r="J1532" s="56" t="str">
        <f t="shared" si="163"/>
        <v>名称変更</v>
      </c>
      <c r="K1532" s="56" t="str">
        <f>IF($F1532="old", INDEX('外部インタフェース一覧(計算用)'!$B$5:$C$60, MATCH(summary!$B1532, '外部インタフェース一覧(計算用)'!$C$5:$C$60, 0), 1), $B1532)</f>
        <v>リハビリテーションマネジメントにおけるプロセス管理票(様式4情報)</v>
      </c>
      <c r="L1532" s="56">
        <f t="shared" si="167"/>
        <v>127</v>
      </c>
      <c r="M1532" s="56" t="str">
        <f t="shared" si="164"/>
        <v>message_other_flag_11</v>
      </c>
      <c r="N1532" s="33" t="str">
        <f t="shared" si="165"/>
        <v>訪問介護の事業その他の居宅サービス事業に係る従業員に対する日常生活上の留意点、介護の工夫等の情報伝達_その他11</v>
      </c>
      <c r="O1532" s="33" t="str">
        <f t="shared" si="166"/>
        <v>削除</v>
      </c>
    </row>
    <row r="1533" spans="1:15" ht="75" hidden="1">
      <c r="A1533" s="56">
        <v>1531</v>
      </c>
      <c r="B1533" s="56" t="s">
        <v>2774</v>
      </c>
      <c r="C1533" s="56">
        <v>128</v>
      </c>
      <c r="D1533" s="33" t="s">
        <v>3017</v>
      </c>
      <c r="E1533" s="134" t="s">
        <v>3018</v>
      </c>
      <c r="F1533" s="56" t="str">
        <f>VLOOKUP($B1533, '外部インタフェース一覧(計算用)'!$C:$G, 2, FALSE)</f>
        <v>old</v>
      </c>
      <c r="G1533" s="56" t="str">
        <f>VLOOKUP($B1533, '外部インタフェース一覧(計算用)'!$C:$G, 5, FALSE)</f>
        <v>REHABILITATION_PLAN_2024_FORM_0440_2021</v>
      </c>
      <c r="H1533" s="56" t="str">
        <f t="shared" si="161"/>
        <v>REHABILITATION_PLAN_2024_FORM_0440_2021_message_other_11_old</v>
      </c>
      <c r="I1533" s="134" t="str">
        <f t="shared" si="162"/>
        <v>削除</v>
      </c>
      <c r="J1533" s="56" t="str">
        <f t="shared" si="163"/>
        <v>名称変更</v>
      </c>
      <c r="K1533" s="56" t="str">
        <f>IF($F1533="old", INDEX('外部インタフェース一覧(計算用)'!$B$5:$C$60, MATCH(summary!$B1533, '外部インタフェース一覧(計算用)'!$C$5:$C$60, 0), 1), $B1533)</f>
        <v>リハビリテーションマネジメントにおけるプロセス管理票(様式4情報)</v>
      </c>
      <c r="L1533" s="56">
        <f t="shared" si="167"/>
        <v>128</v>
      </c>
      <c r="M1533" s="56" t="str">
        <f t="shared" si="164"/>
        <v>message_other_11</v>
      </c>
      <c r="N1533" s="33" t="str">
        <f t="shared" si="165"/>
        <v>訪問介護の事業その他の居宅サービス事業に係る従業員に対する日常生活上の留意点、介護の工夫等の情報伝達_その他_内容11</v>
      </c>
      <c r="O1533" s="33" t="str">
        <f t="shared" si="166"/>
        <v>削除</v>
      </c>
    </row>
    <row r="1534" spans="1:15" ht="75" hidden="1">
      <c r="A1534" s="56">
        <v>1532</v>
      </c>
      <c r="B1534" s="56" t="s">
        <v>2774</v>
      </c>
      <c r="C1534" s="56">
        <v>129</v>
      </c>
      <c r="D1534" s="33" t="s">
        <v>3019</v>
      </c>
      <c r="E1534" s="134" t="s">
        <v>3020</v>
      </c>
      <c r="F1534" s="56" t="str">
        <f>VLOOKUP($B1534, '外部インタフェース一覧(計算用)'!$C:$G, 2, FALSE)</f>
        <v>old</v>
      </c>
      <c r="G1534" s="56" t="str">
        <f>VLOOKUP($B1534, '外部インタフェース一覧(計算用)'!$C:$G, 5, FALSE)</f>
        <v>REHABILITATION_PLAN_2024_FORM_0440_2021</v>
      </c>
      <c r="H1534" s="56" t="str">
        <f t="shared" si="161"/>
        <v>REHABILITATION_PLAN_2024_FORM_0440_2021_message_date_12_old</v>
      </c>
      <c r="I1534" s="134" t="str">
        <f t="shared" si="162"/>
        <v>削除</v>
      </c>
      <c r="J1534" s="56" t="str">
        <f t="shared" si="163"/>
        <v>名称変更</v>
      </c>
      <c r="K1534" s="56" t="str">
        <f>IF($F1534="old", INDEX('外部インタフェース一覧(計算用)'!$B$5:$C$60, MATCH(summary!$B1534, '外部インタフェース一覧(計算用)'!$C$5:$C$60, 0), 1), $B1534)</f>
        <v>リハビリテーションマネジメントにおけるプロセス管理票(様式4情報)</v>
      </c>
      <c r="L1534" s="56">
        <f t="shared" si="167"/>
        <v>129</v>
      </c>
      <c r="M1534" s="56" t="str">
        <f t="shared" si="164"/>
        <v>message_date_12</v>
      </c>
      <c r="N1534" s="33" t="str">
        <f t="shared" si="165"/>
        <v>訪問介護の事業その他の居宅サービス事業に係る従業員に対する日常生活上の留意点、介護の工夫等の情報伝達_日付12</v>
      </c>
      <c r="O1534" s="33" t="str">
        <f t="shared" si="166"/>
        <v>削除</v>
      </c>
    </row>
    <row r="1535" spans="1:15" ht="75" hidden="1">
      <c r="A1535" s="56">
        <v>1533</v>
      </c>
      <c r="B1535" s="56" t="s">
        <v>2774</v>
      </c>
      <c r="C1535" s="56">
        <v>130</v>
      </c>
      <c r="D1535" s="33" t="s">
        <v>3021</v>
      </c>
      <c r="E1535" s="134" t="s">
        <v>3022</v>
      </c>
      <c r="F1535" s="56" t="str">
        <f>VLOOKUP($B1535, '外部インタフェース一覧(計算用)'!$C:$G, 2, FALSE)</f>
        <v>old</v>
      </c>
      <c r="G1535" s="56" t="str">
        <f>VLOOKUP($B1535, '外部インタフェース一覧(計算用)'!$C:$G, 5, FALSE)</f>
        <v>REHABILITATION_PLAN_2024_FORM_0440_2021</v>
      </c>
      <c r="H1535" s="56" t="str">
        <f t="shared" si="161"/>
        <v>REHABILITATION_PLAN_2024_FORM_0440_2021_message_cm_flag_12_old</v>
      </c>
      <c r="I1535" s="134" t="str">
        <f t="shared" si="162"/>
        <v>削除</v>
      </c>
      <c r="J1535" s="56" t="str">
        <f t="shared" si="163"/>
        <v>名称変更</v>
      </c>
      <c r="K1535" s="56" t="str">
        <f>IF($F1535="old", INDEX('外部インタフェース一覧(計算用)'!$B$5:$C$60, MATCH(summary!$B1535, '外部インタフェース一覧(計算用)'!$C$5:$C$60, 0), 1), $B1535)</f>
        <v>リハビリテーションマネジメントにおけるプロセス管理票(様式4情報)</v>
      </c>
      <c r="L1535" s="56">
        <f t="shared" si="167"/>
        <v>130</v>
      </c>
      <c r="M1535" s="56" t="str">
        <f t="shared" si="164"/>
        <v>message_cm_flag_12</v>
      </c>
      <c r="N1535" s="33" t="str">
        <f t="shared" si="165"/>
        <v>訪問介護の事業その他の居宅サービス事業に係る従業員に対する日常生活上の留意点、介護の工夫等の情報伝達_CM12</v>
      </c>
      <c r="O1535" s="33" t="str">
        <f t="shared" si="166"/>
        <v>削除</v>
      </c>
    </row>
    <row r="1536" spans="1:15" ht="75" hidden="1">
      <c r="A1536" s="56">
        <v>1534</v>
      </c>
      <c r="B1536" s="56" t="s">
        <v>2774</v>
      </c>
      <c r="C1536" s="56">
        <v>131</v>
      </c>
      <c r="D1536" s="33" t="s">
        <v>3023</v>
      </c>
      <c r="E1536" s="134" t="s">
        <v>3024</v>
      </c>
      <c r="F1536" s="56" t="str">
        <f>VLOOKUP($B1536, '外部インタフェース一覧(計算用)'!$C:$G, 2, FALSE)</f>
        <v>old</v>
      </c>
      <c r="G1536" s="56" t="str">
        <f>VLOOKUP($B1536, '外部インタフェース一覧(計算用)'!$C:$G, 5, FALSE)</f>
        <v>REHABILITATION_PLAN_2024_FORM_0440_2021</v>
      </c>
      <c r="H1536" s="56" t="str">
        <f t="shared" si="161"/>
        <v>REHABILITATION_PLAN_2024_FORM_0440_2021_message_cw_flag_12_old</v>
      </c>
      <c r="I1536" s="134" t="str">
        <f t="shared" si="162"/>
        <v>削除</v>
      </c>
      <c r="J1536" s="56" t="str">
        <f t="shared" si="163"/>
        <v>名称変更</v>
      </c>
      <c r="K1536" s="56" t="str">
        <f>IF($F1536="old", INDEX('外部インタフェース一覧(計算用)'!$B$5:$C$60, MATCH(summary!$B1536, '外部インタフェース一覧(計算用)'!$C$5:$C$60, 0), 1), $B1536)</f>
        <v>リハビリテーションマネジメントにおけるプロセス管理票(様式4情報)</v>
      </c>
      <c r="L1536" s="56">
        <f t="shared" si="167"/>
        <v>131</v>
      </c>
      <c r="M1536" s="56" t="str">
        <f t="shared" si="164"/>
        <v>message_cw_flag_12</v>
      </c>
      <c r="N1536" s="33" t="str">
        <f t="shared" si="165"/>
        <v>訪問介護の事業その他の居宅サービス事業に係る従業員に対する日常生活上の留意点、介護の工夫等の情報伝達_CW12</v>
      </c>
      <c r="O1536" s="33" t="str">
        <f t="shared" si="166"/>
        <v>削除</v>
      </c>
    </row>
    <row r="1537" spans="1:15" ht="75" hidden="1">
      <c r="A1537" s="56">
        <v>1535</v>
      </c>
      <c r="B1537" s="56" t="s">
        <v>2774</v>
      </c>
      <c r="C1537" s="56">
        <v>132</v>
      </c>
      <c r="D1537" s="33" t="s">
        <v>3025</v>
      </c>
      <c r="E1537" s="134" t="s">
        <v>3026</v>
      </c>
      <c r="F1537" s="56" t="str">
        <f>VLOOKUP($B1537, '外部インタフェース一覧(計算用)'!$C:$G, 2, FALSE)</f>
        <v>old</v>
      </c>
      <c r="G1537" s="56" t="str">
        <f>VLOOKUP($B1537, '外部インタフェース一覧(計算用)'!$C:$G, 5, FALSE)</f>
        <v>REHABILITATION_PLAN_2024_FORM_0440_2021</v>
      </c>
      <c r="H1537" s="56" t="str">
        <f t="shared" si="161"/>
        <v>REHABILITATION_PLAN_2024_FORM_0440_2021_message_family_flag_12_old</v>
      </c>
      <c r="I1537" s="134" t="str">
        <f t="shared" si="162"/>
        <v>削除</v>
      </c>
      <c r="J1537" s="56" t="str">
        <f t="shared" si="163"/>
        <v>名称変更</v>
      </c>
      <c r="K1537" s="56" t="str">
        <f>IF($F1537="old", INDEX('外部インタフェース一覧(計算用)'!$B$5:$C$60, MATCH(summary!$B1537, '外部インタフェース一覧(計算用)'!$C$5:$C$60, 0), 1), $B1537)</f>
        <v>リハビリテーションマネジメントにおけるプロセス管理票(様式4情報)</v>
      </c>
      <c r="L1537" s="56">
        <f t="shared" si="167"/>
        <v>132</v>
      </c>
      <c r="M1537" s="56" t="str">
        <f t="shared" si="164"/>
        <v>message_family_flag_12</v>
      </c>
      <c r="N1537" s="33" t="str">
        <f t="shared" si="165"/>
        <v>訪問介護の事業その他の居宅サービス事業に係る従業員に対する日常生活上の留意点、介護の工夫等の情報伝達_家族12</v>
      </c>
      <c r="O1537" s="33" t="str">
        <f t="shared" si="166"/>
        <v>削除</v>
      </c>
    </row>
    <row r="1538" spans="1:15" ht="75" hidden="1">
      <c r="A1538" s="56">
        <v>1536</v>
      </c>
      <c r="B1538" s="56" t="s">
        <v>2774</v>
      </c>
      <c r="C1538" s="56">
        <v>133</v>
      </c>
      <c r="D1538" s="33" t="s">
        <v>3027</v>
      </c>
      <c r="E1538" s="134" t="s">
        <v>3028</v>
      </c>
      <c r="F1538" s="56" t="str">
        <f>VLOOKUP($B1538, '外部インタフェース一覧(計算用)'!$C:$G, 2, FALSE)</f>
        <v>old</v>
      </c>
      <c r="G1538" s="56" t="str">
        <f>VLOOKUP($B1538, '外部インタフェース一覧(計算用)'!$C:$G, 5, FALSE)</f>
        <v>REHABILITATION_PLAN_2024_FORM_0440_2021</v>
      </c>
      <c r="H1538" s="56" t="str">
        <f t="shared" si="161"/>
        <v>REHABILITATION_PLAN_2024_FORM_0440_2021_message_other_flag_12_old</v>
      </c>
      <c r="I1538" s="134" t="str">
        <f t="shared" si="162"/>
        <v>削除</v>
      </c>
      <c r="J1538" s="56" t="str">
        <f t="shared" si="163"/>
        <v>名称変更</v>
      </c>
      <c r="K1538" s="56" t="str">
        <f>IF($F1538="old", INDEX('外部インタフェース一覧(計算用)'!$B$5:$C$60, MATCH(summary!$B1538, '外部インタフェース一覧(計算用)'!$C$5:$C$60, 0), 1), $B1538)</f>
        <v>リハビリテーションマネジメントにおけるプロセス管理票(様式4情報)</v>
      </c>
      <c r="L1538" s="56">
        <f t="shared" si="167"/>
        <v>133</v>
      </c>
      <c r="M1538" s="56" t="str">
        <f t="shared" si="164"/>
        <v>message_other_flag_12</v>
      </c>
      <c r="N1538" s="33" t="str">
        <f t="shared" si="165"/>
        <v>訪問介護の事業その他の居宅サービス事業に係る従業員に対する日常生活上の留意点、介護の工夫等の情報伝達_その他12</v>
      </c>
      <c r="O1538" s="33" t="str">
        <f t="shared" si="166"/>
        <v>削除</v>
      </c>
    </row>
    <row r="1539" spans="1:15" ht="75" hidden="1">
      <c r="A1539" s="56">
        <v>1537</v>
      </c>
      <c r="B1539" s="56" t="s">
        <v>2774</v>
      </c>
      <c r="C1539" s="56">
        <v>134</v>
      </c>
      <c r="D1539" s="33" t="s">
        <v>3029</v>
      </c>
      <c r="E1539" s="134" t="s">
        <v>3030</v>
      </c>
      <c r="F1539" s="56" t="str">
        <f>VLOOKUP($B1539, '外部インタフェース一覧(計算用)'!$C:$G, 2, FALSE)</f>
        <v>old</v>
      </c>
      <c r="G1539" s="56" t="str">
        <f>VLOOKUP($B1539, '外部インタフェース一覧(計算用)'!$C:$G, 5, FALSE)</f>
        <v>REHABILITATION_PLAN_2024_FORM_0440_2021</v>
      </c>
      <c r="H1539" s="56" t="str">
        <f t="shared" ref="H1539:H1602" si="168">G1539&amp;"_"&amp;D1539&amp;"_"&amp;F1539</f>
        <v>REHABILITATION_PLAN_2024_FORM_0440_2021_message_other_12_old</v>
      </c>
      <c r="I1539" s="134" t="str">
        <f t="shared" ref="I1539:I1602" si="169">IFERROR(INDEX($E:$H, MATCH(LEFT($H1539, LEN($H1539)-4)&amp;"_new", $H:$H, 0), 1), IF(F1539="old", "削除", "追加"))</f>
        <v>削除</v>
      </c>
      <c r="J1539" s="56" t="str">
        <f t="shared" ref="J1539:J1602" si="170">IF(E1539=I1539, "一致", "名称変更")</f>
        <v>名称変更</v>
      </c>
      <c r="K1539" s="56" t="str">
        <f>IF($F1539="old", INDEX('外部インタフェース一覧(計算用)'!$B$5:$C$60, MATCH(summary!$B1539, '外部インタフェース一覧(計算用)'!$C$5:$C$60, 0), 1), $B1539)</f>
        <v>リハビリテーションマネジメントにおけるプロセス管理票(様式4情報)</v>
      </c>
      <c r="L1539" s="56">
        <f t="shared" si="167"/>
        <v>134</v>
      </c>
      <c r="M1539" s="56" t="str">
        <f t="shared" ref="M1539:M1602" si="171">$D1539</f>
        <v>message_other_12</v>
      </c>
      <c r="N1539" s="33" t="str">
        <f t="shared" ref="N1539:N1602" si="172">IF($F1539="old", $E1539, $I1539)</f>
        <v>訪問介護の事業その他の居宅サービス事業に係る従業員に対する日常生活上の留意点、介護の工夫等の情報伝達_その他_内容12</v>
      </c>
      <c r="O1539" s="33" t="str">
        <f t="shared" ref="O1539:O1602" si="173">IF($F1539="old", $I1539, $E1539)</f>
        <v>削除</v>
      </c>
    </row>
    <row r="1540" spans="1:15" ht="37.5" hidden="1">
      <c r="A1540" s="56">
        <v>1538</v>
      </c>
      <c r="B1540" s="56" t="s">
        <v>2774</v>
      </c>
      <c r="C1540" s="56">
        <v>135</v>
      </c>
      <c r="D1540" s="33" t="s">
        <v>3031</v>
      </c>
      <c r="E1540" s="134" t="s">
        <v>3032</v>
      </c>
      <c r="F1540" s="56" t="str">
        <f>VLOOKUP($B1540, '外部インタフェース一覧(計算用)'!$C:$G, 2, FALSE)</f>
        <v>old</v>
      </c>
      <c r="G1540" s="56" t="str">
        <f>VLOOKUP($B1540, '外部インタフェース一覧(計算用)'!$C:$G, 5, FALSE)</f>
        <v>REHABILITATION_PLAN_2024_FORM_0440_2021</v>
      </c>
      <c r="H1540" s="56" t="str">
        <f t="shared" si="168"/>
        <v>REHABILITATION_PLAN_2024_FORM_0440_2021_advice_flag_old</v>
      </c>
      <c r="I1540" s="134" t="str">
        <f t="shared" si="169"/>
        <v>削除</v>
      </c>
      <c r="J1540" s="56" t="str">
        <f t="shared" si="170"/>
        <v>名称変更</v>
      </c>
      <c r="K1540" s="56" t="str">
        <f>IF($F1540="old", INDEX('外部インタフェース一覧(計算用)'!$B$5:$C$60, MATCH(summary!$B1540, '外部インタフェース一覧(計算用)'!$C$5:$C$60, 0), 1), $B1540)</f>
        <v>リハビリテーションマネジメントにおけるプロセス管理票(様式4情報)</v>
      </c>
      <c r="L1540" s="56">
        <f t="shared" ref="L1540:L1603" si="174">C1540</f>
        <v>135</v>
      </c>
      <c r="M1540" s="56" t="str">
        <f t="shared" si="171"/>
        <v>advice_flag</v>
      </c>
      <c r="N1540" s="33" t="str">
        <f t="shared" si="172"/>
        <v>居宅を訪問して行う介護の工夫に関する指導等に関する助言の実施</v>
      </c>
      <c r="O1540" s="33" t="str">
        <f t="shared" si="173"/>
        <v>削除</v>
      </c>
    </row>
    <row r="1541" spans="1:15" ht="56.25" hidden="1">
      <c r="A1541" s="56">
        <v>1539</v>
      </c>
      <c r="B1541" s="56" t="s">
        <v>2774</v>
      </c>
      <c r="C1541" s="56">
        <v>136</v>
      </c>
      <c r="D1541" s="33" t="s">
        <v>3033</v>
      </c>
      <c r="E1541" s="134" t="s">
        <v>3034</v>
      </c>
      <c r="F1541" s="56" t="str">
        <f>VLOOKUP($B1541, '外部インタフェース一覧(計算用)'!$C:$G, 2, FALSE)</f>
        <v>old</v>
      </c>
      <c r="G1541" s="56" t="str">
        <f>VLOOKUP($B1541, '外部インタフェース一覧(計算用)'!$C:$G, 5, FALSE)</f>
        <v>REHABILITATION_PLAN_2024_FORM_0440_2021</v>
      </c>
      <c r="H1541" s="56" t="str">
        <f t="shared" si="168"/>
        <v>REHABILITATION_PLAN_2024_FORM_0440_2021_advice_date_01_old</v>
      </c>
      <c r="I1541" s="134" t="str">
        <f t="shared" si="169"/>
        <v>削除</v>
      </c>
      <c r="J1541" s="56" t="str">
        <f t="shared" si="170"/>
        <v>名称変更</v>
      </c>
      <c r="K1541" s="56" t="str">
        <f>IF($F1541="old", INDEX('外部インタフェース一覧(計算用)'!$B$5:$C$60, MATCH(summary!$B1541, '外部インタフェース一覧(計算用)'!$C$5:$C$60, 0), 1), $B1541)</f>
        <v>リハビリテーションマネジメントにおけるプロセス管理票(様式4情報)</v>
      </c>
      <c r="L1541" s="56">
        <f t="shared" si="174"/>
        <v>136</v>
      </c>
      <c r="M1541" s="56" t="str">
        <f t="shared" si="171"/>
        <v>advice_date_01</v>
      </c>
      <c r="N1541" s="33" t="str">
        <f t="shared" si="172"/>
        <v>居宅を訪問して行う介護の工夫に関する指導等に関する助言の実施_助言実施日_01</v>
      </c>
      <c r="O1541" s="33" t="str">
        <f t="shared" si="173"/>
        <v>削除</v>
      </c>
    </row>
    <row r="1542" spans="1:15" ht="56.25" hidden="1">
      <c r="A1542" s="56">
        <v>1540</v>
      </c>
      <c r="B1542" s="56" t="s">
        <v>2774</v>
      </c>
      <c r="C1542" s="56">
        <v>137</v>
      </c>
      <c r="D1542" s="33" t="s">
        <v>3035</v>
      </c>
      <c r="E1542" s="134" t="s">
        <v>3036</v>
      </c>
      <c r="F1542" s="56" t="str">
        <f>VLOOKUP($B1542, '外部インタフェース一覧(計算用)'!$C:$G, 2, FALSE)</f>
        <v>old</v>
      </c>
      <c r="G1542" s="56" t="str">
        <f>VLOOKUP($B1542, '外部インタフェース一覧(計算用)'!$C:$G, 5, FALSE)</f>
        <v>REHABILITATION_PLAN_2024_FORM_0440_2021</v>
      </c>
      <c r="H1542" s="56" t="str">
        <f t="shared" si="168"/>
        <v>REHABILITATION_PLAN_2024_FORM_0440_2021_advice_date_02_old</v>
      </c>
      <c r="I1542" s="134" t="str">
        <f t="shared" si="169"/>
        <v>削除</v>
      </c>
      <c r="J1542" s="56" t="str">
        <f t="shared" si="170"/>
        <v>名称変更</v>
      </c>
      <c r="K1542" s="56" t="str">
        <f>IF($F1542="old", INDEX('外部インタフェース一覧(計算用)'!$B$5:$C$60, MATCH(summary!$B1542, '外部インタフェース一覧(計算用)'!$C$5:$C$60, 0), 1), $B1542)</f>
        <v>リハビリテーションマネジメントにおけるプロセス管理票(様式4情報)</v>
      </c>
      <c r="L1542" s="56">
        <f t="shared" si="174"/>
        <v>137</v>
      </c>
      <c r="M1542" s="56" t="str">
        <f t="shared" si="171"/>
        <v>advice_date_02</v>
      </c>
      <c r="N1542" s="33" t="str">
        <f t="shared" si="172"/>
        <v>居宅を訪問して行う介護の工夫に関する指導等に関する助言の実施_助言実施日_02</v>
      </c>
      <c r="O1542" s="33" t="str">
        <f t="shared" si="173"/>
        <v>削除</v>
      </c>
    </row>
    <row r="1543" spans="1:15" ht="56.25" hidden="1">
      <c r="A1543" s="56">
        <v>1541</v>
      </c>
      <c r="B1543" s="56" t="s">
        <v>2774</v>
      </c>
      <c r="C1543" s="56">
        <v>138</v>
      </c>
      <c r="D1543" s="33" t="s">
        <v>3037</v>
      </c>
      <c r="E1543" s="134" t="s">
        <v>3038</v>
      </c>
      <c r="F1543" s="56" t="str">
        <f>VLOOKUP($B1543, '外部インタフェース一覧(計算用)'!$C:$G, 2, FALSE)</f>
        <v>old</v>
      </c>
      <c r="G1543" s="56" t="str">
        <f>VLOOKUP($B1543, '外部インタフェース一覧(計算用)'!$C:$G, 5, FALSE)</f>
        <v>REHABILITATION_PLAN_2024_FORM_0440_2021</v>
      </c>
      <c r="H1543" s="56" t="str">
        <f t="shared" si="168"/>
        <v>REHABILITATION_PLAN_2024_FORM_0440_2021_advice_date_03_old</v>
      </c>
      <c r="I1543" s="134" t="str">
        <f t="shared" si="169"/>
        <v>削除</v>
      </c>
      <c r="J1543" s="56" t="str">
        <f t="shared" si="170"/>
        <v>名称変更</v>
      </c>
      <c r="K1543" s="56" t="str">
        <f>IF($F1543="old", INDEX('外部インタフェース一覧(計算用)'!$B$5:$C$60, MATCH(summary!$B1543, '外部インタフェース一覧(計算用)'!$C$5:$C$60, 0), 1), $B1543)</f>
        <v>リハビリテーションマネジメントにおけるプロセス管理票(様式4情報)</v>
      </c>
      <c r="L1543" s="56">
        <f t="shared" si="174"/>
        <v>138</v>
      </c>
      <c r="M1543" s="56" t="str">
        <f t="shared" si="171"/>
        <v>advice_date_03</v>
      </c>
      <c r="N1543" s="33" t="str">
        <f t="shared" si="172"/>
        <v>居宅を訪問して行う介護の工夫に関する指導等に関する助言の実施_助言実施日_03</v>
      </c>
      <c r="O1543" s="33" t="str">
        <f t="shared" si="173"/>
        <v>削除</v>
      </c>
    </row>
    <row r="1544" spans="1:15" ht="56.25" hidden="1">
      <c r="A1544" s="56">
        <v>1542</v>
      </c>
      <c r="B1544" s="56" t="s">
        <v>2774</v>
      </c>
      <c r="C1544" s="56">
        <v>139</v>
      </c>
      <c r="D1544" s="33" t="s">
        <v>3039</v>
      </c>
      <c r="E1544" s="134" t="s">
        <v>3040</v>
      </c>
      <c r="F1544" s="56" t="str">
        <f>VLOOKUP($B1544, '外部インタフェース一覧(計算用)'!$C:$G, 2, FALSE)</f>
        <v>old</v>
      </c>
      <c r="G1544" s="56" t="str">
        <f>VLOOKUP($B1544, '外部インタフェース一覧(計算用)'!$C:$G, 5, FALSE)</f>
        <v>REHABILITATION_PLAN_2024_FORM_0440_2021</v>
      </c>
      <c r="H1544" s="56" t="str">
        <f t="shared" si="168"/>
        <v>REHABILITATION_PLAN_2024_FORM_0440_2021_advice_date_04_old</v>
      </c>
      <c r="I1544" s="134" t="str">
        <f t="shared" si="169"/>
        <v>削除</v>
      </c>
      <c r="J1544" s="56" t="str">
        <f t="shared" si="170"/>
        <v>名称変更</v>
      </c>
      <c r="K1544" s="56" t="str">
        <f>IF($F1544="old", INDEX('外部インタフェース一覧(計算用)'!$B$5:$C$60, MATCH(summary!$B1544, '外部インタフェース一覧(計算用)'!$C$5:$C$60, 0), 1), $B1544)</f>
        <v>リハビリテーションマネジメントにおけるプロセス管理票(様式4情報)</v>
      </c>
      <c r="L1544" s="56">
        <f t="shared" si="174"/>
        <v>139</v>
      </c>
      <c r="M1544" s="56" t="str">
        <f t="shared" si="171"/>
        <v>advice_date_04</v>
      </c>
      <c r="N1544" s="33" t="str">
        <f t="shared" si="172"/>
        <v>居宅を訪問して行う介護の工夫に関する指導等に関する助言の実施_助言実施日_04</v>
      </c>
      <c r="O1544" s="33" t="str">
        <f t="shared" si="173"/>
        <v>削除</v>
      </c>
    </row>
    <row r="1545" spans="1:15" ht="56.25" hidden="1">
      <c r="A1545" s="56">
        <v>1543</v>
      </c>
      <c r="B1545" s="56" t="s">
        <v>2774</v>
      </c>
      <c r="C1545" s="56">
        <v>140</v>
      </c>
      <c r="D1545" s="33" t="s">
        <v>3041</v>
      </c>
      <c r="E1545" s="134" t="s">
        <v>3042</v>
      </c>
      <c r="F1545" s="56" t="str">
        <f>VLOOKUP($B1545, '外部インタフェース一覧(計算用)'!$C:$G, 2, FALSE)</f>
        <v>old</v>
      </c>
      <c r="G1545" s="56" t="str">
        <f>VLOOKUP($B1545, '外部インタフェース一覧(計算用)'!$C:$G, 5, FALSE)</f>
        <v>REHABILITATION_PLAN_2024_FORM_0440_2021</v>
      </c>
      <c r="H1545" s="56" t="str">
        <f t="shared" si="168"/>
        <v>REHABILITATION_PLAN_2024_FORM_0440_2021_advice_date_05_old</v>
      </c>
      <c r="I1545" s="134" t="str">
        <f t="shared" si="169"/>
        <v>削除</v>
      </c>
      <c r="J1545" s="56" t="str">
        <f t="shared" si="170"/>
        <v>名称変更</v>
      </c>
      <c r="K1545" s="56" t="str">
        <f>IF($F1545="old", INDEX('外部インタフェース一覧(計算用)'!$B$5:$C$60, MATCH(summary!$B1545, '外部インタフェース一覧(計算用)'!$C$5:$C$60, 0), 1), $B1545)</f>
        <v>リハビリテーションマネジメントにおけるプロセス管理票(様式4情報)</v>
      </c>
      <c r="L1545" s="56">
        <f t="shared" si="174"/>
        <v>140</v>
      </c>
      <c r="M1545" s="56" t="str">
        <f t="shared" si="171"/>
        <v>advice_date_05</v>
      </c>
      <c r="N1545" s="33" t="str">
        <f t="shared" si="172"/>
        <v>居宅を訪問して行う介護の工夫に関する指導等に関する助言の実施_助言実施日_05</v>
      </c>
      <c r="O1545" s="33" t="str">
        <f t="shared" si="173"/>
        <v>削除</v>
      </c>
    </row>
    <row r="1546" spans="1:15" ht="56.25" hidden="1">
      <c r="A1546" s="56">
        <v>1544</v>
      </c>
      <c r="B1546" s="56" t="s">
        <v>2774</v>
      </c>
      <c r="C1546" s="56">
        <v>141</v>
      </c>
      <c r="D1546" s="33" t="s">
        <v>3043</v>
      </c>
      <c r="E1546" s="134" t="s">
        <v>3044</v>
      </c>
      <c r="F1546" s="56" t="str">
        <f>VLOOKUP($B1546, '外部インタフェース一覧(計算用)'!$C:$G, 2, FALSE)</f>
        <v>old</v>
      </c>
      <c r="G1546" s="56" t="str">
        <f>VLOOKUP($B1546, '外部インタフェース一覧(計算用)'!$C:$G, 5, FALSE)</f>
        <v>REHABILITATION_PLAN_2024_FORM_0440_2021</v>
      </c>
      <c r="H1546" s="56" t="str">
        <f t="shared" si="168"/>
        <v>REHABILITATION_PLAN_2024_FORM_0440_2021_advice_date_06_old</v>
      </c>
      <c r="I1546" s="134" t="str">
        <f t="shared" si="169"/>
        <v>削除</v>
      </c>
      <c r="J1546" s="56" t="str">
        <f t="shared" si="170"/>
        <v>名称変更</v>
      </c>
      <c r="K1546" s="56" t="str">
        <f>IF($F1546="old", INDEX('外部インタフェース一覧(計算用)'!$B$5:$C$60, MATCH(summary!$B1546, '外部インタフェース一覧(計算用)'!$C$5:$C$60, 0), 1), $B1546)</f>
        <v>リハビリテーションマネジメントにおけるプロセス管理票(様式4情報)</v>
      </c>
      <c r="L1546" s="56">
        <f t="shared" si="174"/>
        <v>141</v>
      </c>
      <c r="M1546" s="56" t="str">
        <f t="shared" si="171"/>
        <v>advice_date_06</v>
      </c>
      <c r="N1546" s="33" t="str">
        <f t="shared" si="172"/>
        <v>居宅を訪問して行う介護の工夫に関する指導等に関する助言の実施_助言実施日_06</v>
      </c>
      <c r="O1546" s="33" t="str">
        <f t="shared" si="173"/>
        <v>削除</v>
      </c>
    </row>
    <row r="1547" spans="1:15" ht="56.25" hidden="1">
      <c r="A1547" s="56">
        <v>1545</v>
      </c>
      <c r="B1547" s="56" t="s">
        <v>2774</v>
      </c>
      <c r="C1547" s="56">
        <v>142</v>
      </c>
      <c r="D1547" s="33" t="s">
        <v>3045</v>
      </c>
      <c r="E1547" s="134" t="s">
        <v>3046</v>
      </c>
      <c r="F1547" s="56" t="str">
        <f>VLOOKUP($B1547, '外部インタフェース一覧(計算用)'!$C:$G, 2, FALSE)</f>
        <v>old</v>
      </c>
      <c r="G1547" s="56" t="str">
        <f>VLOOKUP($B1547, '外部インタフェース一覧(計算用)'!$C:$G, 5, FALSE)</f>
        <v>REHABILITATION_PLAN_2024_FORM_0440_2021</v>
      </c>
      <c r="H1547" s="56" t="str">
        <f t="shared" si="168"/>
        <v>REHABILITATION_PLAN_2024_FORM_0440_2021_advice_date_07_old</v>
      </c>
      <c r="I1547" s="134" t="str">
        <f t="shared" si="169"/>
        <v>削除</v>
      </c>
      <c r="J1547" s="56" t="str">
        <f t="shared" si="170"/>
        <v>名称変更</v>
      </c>
      <c r="K1547" s="56" t="str">
        <f>IF($F1547="old", INDEX('外部インタフェース一覧(計算用)'!$B$5:$C$60, MATCH(summary!$B1547, '外部インタフェース一覧(計算用)'!$C$5:$C$60, 0), 1), $B1547)</f>
        <v>リハビリテーションマネジメントにおけるプロセス管理票(様式4情報)</v>
      </c>
      <c r="L1547" s="56">
        <f t="shared" si="174"/>
        <v>142</v>
      </c>
      <c r="M1547" s="56" t="str">
        <f t="shared" si="171"/>
        <v>advice_date_07</v>
      </c>
      <c r="N1547" s="33" t="str">
        <f t="shared" si="172"/>
        <v>居宅を訪問して行う介護の工夫に関する指導等に関する助言の実施_助言実施日_07</v>
      </c>
      <c r="O1547" s="33" t="str">
        <f t="shared" si="173"/>
        <v>削除</v>
      </c>
    </row>
    <row r="1548" spans="1:15" ht="56.25" hidden="1">
      <c r="A1548" s="56">
        <v>1546</v>
      </c>
      <c r="B1548" s="56" t="s">
        <v>2774</v>
      </c>
      <c r="C1548" s="56">
        <v>143</v>
      </c>
      <c r="D1548" s="33" t="s">
        <v>3047</v>
      </c>
      <c r="E1548" s="134" t="s">
        <v>3048</v>
      </c>
      <c r="F1548" s="56" t="str">
        <f>VLOOKUP($B1548, '外部インタフェース一覧(計算用)'!$C:$G, 2, FALSE)</f>
        <v>old</v>
      </c>
      <c r="G1548" s="56" t="str">
        <f>VLOOKUP($B1548, '外部インタフェース一覧(計算用)'!$C:$G, 5, FALSE)</f>
        <v>REHABILITATION_PLAN_2024_FORM_0440_2021</v>
      </c>
      <c r="H1548" s="56" t="str">
        <f t="shared" si="168"/>
        <v>REHABILITATION_PLAN_2024_FORM_0440_2021_advice_date_08_old</v>
      </c>
      <c r="I1548" s="134" t="str">
        <f t="shared" si="169"/>
        <v>削除</v>
      </c>
      <c r="J1548" s="56" t="str">
        <f t="shared" si="170"/>
        <v>名称変更</v>
      </c>
      <c r="K1548" s="56" t="str">
        <f>IF($F1548="old", INDEX('外部インタフェース一覧(計算用)'!$B$5:$C$60, MATCH(summary!$B1548, '外部インタフェース一覧(計算用)'!$C$5:$C$60, 0), 1), $B1548)</f>
        <v>リハビリテーションマネジメントにおけるプロセス管理票(様式4情報)</v>
      </c>
      <c r="L1548" s="56">
        <f t="shared" si="174"/>
        <v>143</v>
      </c>
      <c r="M1548" s="56" t="str">
        <f t="shared" si="171"/>
        <v>advice_date_08</v>
      </c>
      <c r="N1548" s="33" t="str">
        <f t="shared" si="172"/>
        <v>居宅を訪問して行う介護の工夫に関する指導等に関する助言の実施_助言実施日_08</v>
      </c>
      <c r="O1548" s="33" t="str">
        <f t="shared" si="173"/>
        <v>削除</v>
      </c>
    </row>
    <row r="1549" spans="1:15" ht="56.25" hidden="1">
      <c r="A1549" s="56">
        <v>1547</v>
      </c>
      <c r="B1549" s="56" t="s">
        <v>2774</v>
      </c>
      <c r="C1549" s="56">
        <v>144</v>
      </c>
      <c r="D1549" s="33" t="s">
        <v>3049</v>
      </c>
      <c r="E1549" s="134" t="s">
        <v>3050</v>
      </c>
      <c r="F1549" s="56" t="str">
        <f>VLOOKUP($B1549, '外部インタフェース一覧(計算用)'!$C:$G, 2, FALSE)</f>
        <v>old</v>
      </c>
      <c r="G1549" s="56" t="str">
        <f>VLOOKUP($B1549, '外部インタフェース一覧(計算用)'!$C:$G, 5, FALSE)</f>
        <v>REHABILITATION_PLAN_2024_FORM_0440_2021</v>
      </c>
      <c r="H1549" s="56" t="str">
        <f t="shared" si="168"/>
        <v>REHABILITATION_PLAN_2024_FORM_0440_2021_advice_date_09_old</v>
      </c>
      <c r="I1549" s="134" t="str">
        <f t="shared" si="169"/>
        <v>削除</v>
      </c>
      <c r="J1549" s="56" t="str">
        <f t="shared" si="170"/>
        <v>名称変更</v>
      </c>
      <c r="K1549" s="56" t="str">
        <f>IF($F1549="old", INDEX('外部インタフェース一覧(計算用)'!$B$5:$C$60, MATCH(summary!$B1549, '外部インタフェース一覧(計算用)'!$C$5:$C$60, 0), 1), $B1549)</f>
        <v>リハビリテーションマネジメントにおけるプロセス管理票(様式4情報)</v>
      </c>
      <c r="L1549" s="56">
        <f t="shared" si="174"/>
        <v>144</v>
      </c>
      <c r="M1549" s="56" t="str">
        <f t="shared" si="171"/>
        <v>advice_date_09</v>
      </c>
      <c r="N1549" s="33" t="str">
        <f t="shared" si="172"/>
        <v>居宅を訪問して行う介護の工夫に関する指導等に関する助言の実施_助言実施日_09</v>
      </c>
      <c r="O1549" s="33" t="str">
        <f t="shared" si="173"/>
        <v>削除</v>
      </c>
    </row>
    <row r="1550" spans="1:15" ht="56.25" hidden="1">
      <c r="A1550" s="56">
        <v>1548</v>
      </c>
      <c r="B1550" s="56" t="s">
        <v>2774</v>
      </c>
      <c r="C1550" s="56">
        <v>145</v>
      </c>
      <c r="D1550" s="33" t="s">
        <v>3051</v>
      </c>
      <c r="E1550" s="134" t="s">
        <v>3052</v>
      </c>
      <c r="F1550" s="56" t="str">
        <f>VLOOKUP($B1550, '外部インタフェース一覧(計算用)'!$C:$G, 2, FALSE)</f>
        <v>old</v>
      </c>
      <c r="G1550" s="56" t="str">
        <f>VLOOKUP($B1550, '外部インタフェース一覧(計算用)'!$C:$G, 5, FALSE)</f>
        <v>REHABILITATION_PLAN_2024_FORM_0440_2021</v>
      </c>
      <c r="H1550" s="56" t="str">
        <f t="shared" si="168"/>
        <v>REHABILITATION_PLAN_2024_FORM_0440_2021_advice_date_10_old</v>
      </c>
      <c r="I1550" s="134" t="str">
        <f t="shared" si="169"/>
        <v>削除</v>
      </c>
      <c r="J1550" s="56" t="str">
        <f t="shared" si="170"/>
        <v>名称変更</v>
      </c>
      <c r="K1550" s="56" t="str">
        <f>IF($F1550="old", INDEX('外部インタフェース一覧(計算用)'!$B$5:$C$60, MATCH(summary!$B1550, '外部インタフェース一覧(計算用)'!$C$5:$C$60, 0), 1), $B1550)</f>
        <v>リハビリテーションマネジメントにおけるプロセス管理票(様式4情報)</v>
      </c>
      <c r="L1550" s="56">
        <f t="shared" si="174"/>
        <v>145</v>
      </c>
      <c r="M1550" s="56" t="str">
        <f t="shared" si="171"/>
        <v>advice_date_10</v>
      </c>
      <c r="N1550" s="33" t="str">
        <f t="shared" si="172"/>
        <v>居宅を訪問して行う介護の工夫に関する指導等に関する助言の実施_助言実施日_10</v>
      </c>
      <c r="O1550" s="33" t="str">
        <f t="shared" si="173"/>
        <v>削除</v>
      </c>
    </row>
    <row r="1551" spans="1:15" ht="56.25" hidden="1">
      <c r="A1551" s="56">
        <v>1549</v>
      </c>
      <c r="B1551" s="56" t="s">
        <v>2774</v>
      </c>
      <c r="C1551" s="56">
        <v>146</v>
      </c>
      <c r="D1551" s="33" t="s">
        <v>3053</v>
      </c>
      <c r="E1551" s="134" t="s">
        <v>3054</v>
      </c>
      <c r="F1551" s="56" t="str">
        <f>VLOOKUP($B1551, '外部インタフェース一覧(計算用)'!$C:$G, 2, FALSE)</f>
        <v>old</v>
      </c>
      <c r="G1551" s="56" t="str">
        <f>VLOOKUP($B1551, '外部インタフェース一覧(計算用)'!$C:$G, 5, FALSE)</f>
        <v>REHABILITATION_PLAN_2024_FORM_0440_2021</v>
      </c>
      <c r="H1551" s="56" t="str">
        <f t="shared" si="168"/>
        <v>REHABILITATION_PLAN_2024_FORM_0440_2021_advice_date_11_old</v>
      </c>
      <c r="I1551" s="134" t="str">
        <f t="shared" si="169"/>
        <v>削除</v>
      </c>
      <c r="J1551" s="56" t="str">
        <f t="shared" si="170"/>
        <v>名称変更</v>
      </c>
      <c r="K1551" s="56" t="str">
        <f>IF($F1551="old", INDEX('外部インタフェース一覧(計算用)'!$B$5:$C$60, MATCH(summary!$B1551, '外部インタフェース一覧(計算用)'!$C$5:$C$60, 0), 1), $B1551)</f>
        <v>リハビリテーションマネジメントにおけるプロセス管理票(様式4情報)</v>
      </c>
      <c r="L1551" s="56">
        <f t="shared" si="174"/>
        <v>146</v>
      </c>
      <c r="M1551" s="56" t="str">
        <f t="shared" si="171"/>
        <v>advice_date_11</v>
      </c>
      <c r="N1551" s="33" t="str">
        <f t="shared" si="172"/>
        <v>居宅を訪問して行う介護の工夫に関する指導等に関する助言の実施_助言実施日_11</v>
      </c>
      <c r="O1551" s="33" t="str">
        <f t="shared" si="173"/>
        <v>削除</v>
      </c>
    </row>
    <row r="1552" spans="1:15" ht="56.25" hidden="1">
      <c r="A1552" s="56">
        <v>1550</v>
      </c>
      <c r="B1552" s="56" t="s">
        <v>2774</v>
      </c>
      <c r="C1552" s="56">
        <v>147</v>
      </c>
      <c r="D1552" s="33" t="s">
        <v>3055</v>
      </c>
      <c r="E1552" s="134" t="s">
        <v>3056</v>
      </c>
      <c r="F1552" s="56" t="str">
        <f>VLOOKUP($B1552, '外部インタフェース一覧(計算用)'!$C:$G, 2, FALSE)</f>
        <v>old</v>
      </c>
      <c r="G1552" s="56" t="str">
        <f>VLOOKUP($B1552, '外部インタフェース一覧(計算用)'!$C:$G, 5, FALSE)</f>
        <v>REHABILITATION_PLAN_2024_FORM_0440_2021</v>
      </c>
      <c r="H1552" s="56" t="str">
        <f t="shared" si="168"/>
        <v>REHABILITATION_PLAN_2024_FORM_0440_2021_advice_date_12_old</v>
      </c>
      <c r="I1552" s="134" t="str">
        <f t="shared" si="169"/>
        <v>削除</v>
      </c>
      <c r="J1552" s="56" t="str">
        <f t="shared" si="170"/>
        <v>名称変更</v>
      </c>
      <c r="K1552" s="56" t="str">
        <f>IF($F1552="old", INDEX('外部インタフェース一覧(計算用)'!$B$5:$C$60, MATCH(summary!$B1552, '外部インタフェース一覧(計算用)'!$C$5:$C$60, 0), 1), $B1552)</f>
        <v>リハビリテーションマネジメントにおけるプロセス管理票(様式4情報)</v>
      </c>
      <c r="L1552" s="56">
        <f t="shared" si="174"/>
        <v>147</v>
      </c>
      <c r="M1552" s="56" t="str">
        <f t="shared" si="171"/>
        <v>advice_date_12</v>
      </c>
      <c r="N1552" s="33" t="str">
        <f t="shared" si="172"/>
        <v>居宅を訪問して行う介護の工夫に関する指導等に関する助言の実施_助言実施日_12</v>
      </c>
      <c r="O1552" s="33" t="str">
        <f t="shared" si="173"/>
        <v>削除</v>
      </c>
    </row>
    <row r="1553" spans="1:15" ht="37.5" hidden="1">
      <c r="A1553" s="56">
        <v>1551</v>
      </c>
      <c r="B1553" s="56" t="s">
        <v>2774</v>
      </c>
      <c r="C1553" s="56">
        <v>148</v>
      </c>
      <c r="D1553" s="33" t="s">
        <v>3057</v>
      </c>
      <c r="E1553" s="134" t="s">
        <v>3058</v>
      </c>
      <c r="F1553" s="56" t="str">
        <f>VLOOKUP($B1553, '外部インタフェース一覧(計算用)'!$C:$G, 2, FALSE)</f>
        <v>old</v>
      </c>
      <c r="G1553" s="56" t="str">
        <f>VLOOKUP($B1553, '外部インタフェース一覧(計算用)'!$C:$G, 5, FALSE)</f>
        <v>REHABILITATION_PLAN_2024_FORM_0440_2021</v>
      </c>
      <c r="H1553" s="56" t="str">
        <f t="shared" si="168"/>
        <v>REHABILITATION_PLAN_2024_FORM_0440_2021_advice_remarks_old</v>
      </c>
      <c r="I1553" s="134" t="str">
        <f t="shared" si="169"/>
        <v>削除</v>
      </c>
      <c r="J1553" s="56" t="str">
        <f t="shared" si="170"/>
        <v>名称変更</v>
      </c>
      <c r="K1553" s="56" t="str">
        <f>IF($F1553="old", INDEX('外部インタフェース一覧(計算用)'!$B$5:$C$60, MATCH(summary!$B1553, '外部インタフェース一覧(計算用)'!$C$5:$C$60, 0), 1), $B1553)</f>
        <v>リハビリテーションマネジメントにおけるプロセス管理票(様式4情報)</v>
      </c>
      <c r="L1553" s="56">
        <f t="shared" si="174"/>
        <v>148</v>
      </c>
      <c r="M1553" s="56" t="str">
        <f t="shared" si="171"/>
        <v>advice_remarks</v>
      </c>
      <c r="N1553" s="33" t="str">
        <f t="shared" si="172"/>
        <v>居宅を訪問して行う介護の工夫に関する指導等に関する助言の実施_備考</v>
      </c>
      <c r="O1553" s="33" t="str">
        <f t="shared" si="173"/>
        <v>削除</v>
      </c>
    </row>
    <row r="1554" spans="1:15" ht="37.5" hidden="1">
      <c r="A1554" s="56">
        <v>1552</v>
      </c>
      <c r="B1554" s="56" t="s">
        <v>2774</v>
      </c>
      <c r="C1554" s="56">
        <v>149</v>
      </c>
      <c r="D1554" s="33" t="s">
        <v>3059</v>
      </c>
      <c r="E1554" s="134" t="s">
        <v>3060</v>
      </c>
      <c r="F1554" s="56" t="str">
        <f>VLOOKUP($B1554, '外部インタフェース一覧(計算用)'!$C:$G, 2, FALSE)</f>
        <v>old</v>
      </c>
      <c r="G1554" s="56" t="str">
        <f>VLOOKUP($B1554, '外部インタフェース一覧(計算用)'!$C:$G, 5, FALSE)</f>
        <v>REHABILITATION_PLAN_2024_FORM_0440_2021</v>
      </c>
      <c r="H1554" s="56" t="str">
        <f t="shared" si="168"/>
        <v>REHABILITATION_PLAN_2024_FORM_0440_2021_meeting_flag_old</v>
      </c>
      <c r="I1554" s="134" t="str">
        <f t="shared" si="169"/>
        <v>削除</v>
      </c>
      <c r="J1554" s="56" t="str">
        <f t="shared" si="170"/>
        <v>名称変更</v>
      </c>
      <c r="K1554" s="56" t="str">
        <f>IF($F1554="old", INDEX('外部インタフェース一覧(計算用)'!$B$5:$C$60, MATCH(summary!$B1554, '外部インタフェース一覧(計算用)'!$C$5:$C$60, 0), 1), $B1554)</f>
        <v>リハビリテーションマネジメントにおけるプロセス管理票(様式4情報)</v>
      </c>
      <c r="L1554" s="56">
        <f t="shared" si="174"/>
        <v>149</v>
      </c>
      <c r="M1554" s="56" t="str">
        <f t="shared" si="171"/>
        <v>meeting_flag</v>
      </c>
      <c r="N1554" s="33" t="str">
        <f t="shared" si="172"/>
        <v>サービスを終了する１月前以内のリハビリテーション会議の開催</v>
      </c>
      <c r="O1554" s="33" t="str">
        <f t="shared" si="173"/>
        <v>削除</v>
      </c>
    </row>
    <row r="1555" spans="1:15" ht="37.5" hidden="1">
      <c r="A1555" s="56">
        <v>1553</v>
      </c>
      <c r="B1555" s="56" t="s">
        <v>2774</v>
      </c>
      <c r="C1555" s="56">
        <v>150</v>
      </c>
      <c r="D1555" s="33" t="s">
        <v>3061</v>
      </c>
      <c r="E1555" s="134" t="s">
        <v>3062</v>
      </c>
      <c r="F1555" s="56" t="str">
        <f>VLOOKUP($B1555, '外部インタフェース一覧(計算用)'!$C:$G, 2, FALSE)</f>
        <v>old</v>
      </c>
      <c r="G1555" s="56" t="str">
        <f>VLOOKUP($B1555, '外部インタフェース一覧(計算用)'!$C:$G, 5, FALSE)</f>
        <v>REHABILITATION_PLAN_2024_FORM_0440_2021</v>
      </c>
      <c r="H1555" s="56" t="str">
        <f t="shared" si="168"/>
        <v>REHABILITATION_PLAN_2024_FORM_0440_2021_meeting_new_01_old</v>
      </c>
      <c r="I1555" s="134" t="str">
        <f t="shared" si="169"/>
        <v>削除</v>
      </c>
      <c r="J1555" s="56" t="str">
        <f t="shared" si="170"/>
        <v>名称変更</v>
      </c>
      <c r="K1555" s="56" t="str">
        <f>IF($F1555="old", INDEX('外部インタフェース一覧(計算用)'!$B$5:$C$60, MATCH(summary!$B1555, '外部インタフェース一覧(計算用)'!$C$5:$C$60, 0), 1), $B1555)</f>
        <v>リハビリテーションマネジメントにおけるプロセス管理票(様式4情報)</v>
      </c>
      <c r="L1555" s="56">
        <f t="shared" si="174"/>
        <v>150</v>
      </c>
      <c r="M1555" s="56" t="str">
        <f t="shared" si="171"/>
        <v>meeting_new_01</v>
      </c>
      <c r="N1555" s="33" t="str">
        <f t="shared" si="172"/>
        <v>サービスを終了する１月前以内のリハビリテーション会議の開催_本人</v>
      </c>
      <c r="O1555" s="33" t="str">
        <f t="shared" si="173"/>
        <v>削除</v>
      </c>
    </row>
    <row r="1556" spans="1:15" ht="37.5" hidden="1">
      <c r="A1556" s="56">
        <v>1554</v>
      </c>
      <c r="B1556" s="56" t="s">
        <v>2774</v>
      </c>
      <c r="C1556" s="56">
        <v>151</v>
      </c>
      <c r="D1556" s="33" t="s">
        <v>3063</v>
      </c>
      <c r="E1556" s="134" t="s">
        <v>3064</v>
      </c>
      <c r="F1556" s="56" t="str">
        <f>VLOOKUP($B1556, '外部インタフェース一覧(計算用)'!$C:$G, 2, FALSE)</f>
        <v>old</v>
      </c>
      <c r="G1556" s="56" t="str">
        <f>VLOOKUP($B1556, '外部インタフェース一覧(計算用)'!$C:$G, 5, FALSE)</f>
        <v>REHABILITATION_PLAN_2024_FORM_0440_2021</v>
      </c>
      <c r="H1556" s="56" t="str">
        <f t="shared" si="168"/>
        <v>REHABILITATION_PLAN_2024_FORM_0440_2021_meeting_new_02_old</v>
      </c>
      <c r="I1556" s="134" t="str">
        <f t="shared" si="169"/>
        <v>削除</v>
      </c>
      <c r="J1556" s="56" t="str">
        <f t="shared" si="170"/>
        <v>名称変更</v>
      </c>
      <c r="K1556" s="56" t="str">
        <f>IF($F1556="old", INDEX('外部インタフェース一覧(計算用)'!$B$5:$C$60, MATCH(summary!$B1556, '外部インタフェース一覧(計算用)'!$C$5:$C$60, 0), 1), $B1556)</f>
        <v>リハビリテーションマネジメントにおけるプロセス管理票(様式4情報)</v>
      </c>
      <c r="L1556" s="56">
        <f t="shared" si="174"/>
        <v>151</v>
      </c>
      <c r="M1556" s="56" t="str">
        <f t="shared" si="171"/>
        <v>meeting_new_02</v>
      </c>
      <c r="N1556" s="33" t="str">
        <f t="shared" si="172"/>
        <v>サービスを終了する１月前以内のリハビリテーション会議の開催_家族</v>
      </c>
      <c r="O1556" s="33" t="str">
        <f t="shared" si="173"/>
        <v>削除</v>
      </c>
    </row>
    <row r="1557" spans="1:15" ht="37.5" hidden="1">
      <c r="A1557" s="56">
        <v>1555</v>
      </c>
      <c r="B1557" s="56" t="s">
        <v>2774</v>
      </c>
      <c r="C1557" s="56">
        <v>152</v>
      </c>
      <c r="D1557" s="33" t="s">
        <v>3065</v>
      </c>
      <c r="E1557" s="134" t="s">
        <v>3066</v>
      </c>
      <c r="F1557" s="56" t="str">
        <f>VLOOKUP($B1557, '外部インタフェース一覧(計算用)'!$C:$G, 2, FALSE)</f>
        <v>old</v>
      </c>
      <c r="G1557" s="56" t="str">
        <f>VLOOKUP($B1557, '外部インタフェース一覧(計算用)'!$C:$G, 5, FALSE)</f>
        <v>REHABILITATION_PLAN_2024_FORM_0440_2021</v>
      </c>
      <c r="H1557" s="56" t="str">
        <f t="shared" si="168"/>
        <v>REHABILITATION_PLAN_2024_FORM_0440_2021_meeting_doctor_flag_old</v>
      </c>
      <c r="I1557" s="134" t="str">
        <f t="shared" si="169"/>
        <v>削除</v>
      </c>
      <c r="J1557" s="56" t="str">
        <f t="shared" si="170"/>
        <v>名称変更</v>
      </c>
      <c r="K1557" s="56" t="str">
        <f>IF($F1557="old", INDEX('外部インタフェース一覧(計算用)'!$B$5:$C$60, MATCH(summary!$B1557, '外部インタフェース一覧(計算用)'!$C$5:$C$60, 0), 1), $B1557)</f>
        <v>リハビリテーションマネジメントにおけるプロセス管理票(様式4情報)</v>
      </c>
      <c r="L1557" s="56">
        <f t="shared" si="174"/>
        <v>152</v>
      </c>
      <c r="M1557" s="56" t="str">
        <f t="shared" si="171"/>
        <v>meeting_doctor_flag</v>
      </c>
      <c r="N1557" s="33" t="str">
        <f t="shared" si="172"/>
        <v>サービスを終了する１月前以内のリハビリテーション会議の開催_医師</v>
      </c>
      <c r="O1557" s="33" t="str">
        <f t="shared" si="173"/>
        <v>削除</v>
      </c>
    </row>
    <row r="1558" spans="1:15" ht="56.25" hidden="1">
      <c r="A1558" s="56">
        <v>1556</v>
      </c>
      <c r="B1558" s="56" t="s">
        <v>2774</v>
      </c>
      <c r="C1558" s="56">
        <v>153</v>
      </c>
      <c r="D1558" s="33" t="s">
        <v>3067</v>
      </c>
      <c r="E1558" s="134" t="s">
        <v>3068</v>
      </c>
      <c r="F1558" s="56" t="str">
        <f>VLOOKUP($B1558, '外部インタフェース一覧(計算用)'!$C:$G, 2, FALSE)</f>
        <v>old</v>
      </c>
      <c r="G1558" s="56" t="str">
        <f>VLOOKUP($B1558, '外部インタフェース一覧(計算用)'!$C:$G, 5, FALSE)</f>
        <v>REHABILITATION_PLAN_2024_FORM_0440_2021</v>
      </c>
      <c r="H1558" s="56" t="str">
        <f t="shared" si="168"/>
        <v>REHABILITATION_PLAN_2024_FORM_0440_2021_meeting_new_03_old</v>
      </c>
      <c r="I1558" s="134" t="str">
        <f t="shared" si="169"/>
        <v>削除</v>
      </c>
      <c r="J1558" s="56" t="str">
        <f t="shared" si="170"/>
        <v>名称変更</v>
      </c>
      <c r="K1558" s="56" t="str">
        <f>IF($F1558="old", INDEX('外部インタフェース一覧(計算用)'!$B$5:$C$60, MATCH(summary!$B1558, '外部インタフェース一覧(計算用)'!$C$5:$C$60, 0), 1), $B1558)</f>
        <v>リハビリテーションマネジメントにおけるプロセス管理票(様式4情報)</v>
      </c>
      <c r="L1558" s="56">
        <f t="shared" si="174"/>
        <v>153</v>
      </c>
      <c r="M1558" s="56" t="str">
        <f t="shared" si="171"/>
        <v>meeting_new_03</v>
      </c>
      <c r="N1558" s="33" t="str">
        <f t="shared" si="172"/>
        <v>サービスを終了する１月前以内のリハビリテーション会議の開催_理学療法士</v>
      </c>
      <c r="O1558" s="33" t="str">
        <f t="shared" si="173"/>
        <v>削除</v>
      </c>
    </row>
    <row r="1559" spans="1:15" ht="56.25" hidden="1">
      <c r="A1559" s="56">
        <v>1557</v>
      </c>
      <c r="B1559" s="56" t="s">
        <v>2774</v>
      </c>
      <c r="C1559" s="56">
        <v>154</v>
      </c>
      <c r="D1559" s="33" t="s">
        <v>3069</v>
      </c>
      <c r="E1559" s="134" t="s">
        <v>3070</v>
      </c>
      <c r="F1559" s="56" t="str">
        <f>VLOOKUP($B1559, '外部インタフェース一覧(計算用)'!$C:$G, 2, FALSE)</f>
        <v>old</v>
      </c>
      <c r="G1559" s="56" t="str">
        <f>VLOOKUP($B1559, '外部インタフェース一覧(計算用)'!$C:$G, 5, FALSE)</f>
        <v>REHABILITATION_PLAN_2024_FORM_0440_2021</v>
      </c>
      <c r="H1559" s="56" t="str">
        <f t="shared" si="168"/>
        <v>REHABILITATION_PLAN_2024_FORM_0440_2021_meeting_new_04_old</v>
      </c>
      <c r="I1559" s="134" t="str">
        <f t="shared" si="169"/>
        <v>削除</v>
      </c>
      <c r="J1559" s="56" t="str">
        <f t="shared" si="170"/>
        <v>名称変更</v>
      </c>
      <c r="K1559" s="56" t="str">
        <f>IF($F1559="old", INDEX('外部インタフェース一覧(計算用)'!$B$5:$C$60, MATCH(summary!$B1559, '外部インタフェース一覧(計算用)'!$C$5:$C$60, 0), 1), $B1559)</f>
        <v>リハビリテーションマネジメントにおけるプロセス管理票(様式4情報)</v>
      </c>
      <c r="L1559" s="56">
        <f t="shared" si="174"/>
        <v>154</v>
      </c>
      <c r="M1559" s="56" t="str">
        <f t="shared" si="171"/>
        <v>meeting_new_04</v>
      </c>
      <c r="N1559" s="33" t="str">
        <f t="shared" si="172"/>
        <v>サービスを終了する１月前以内のリハビリテーション会議の開催_作業療法士</v>
      </c>
      <c r="O1559" s="33" t="str">
        <f t="shared" si="173"/>
        <v>削除</v>
      </c>
    </row>
    <row r="1560" spans="1:15" ht="56.25" hidden="1">
      <c r="A1560" s="56">
        <v>1558</v>
      </c>
      <c r="B1560" s="56" t="s">
        <v>2774</v>
      </c>
      <c r="C1560" s="56">
        <v>155</v>
      </c>
      <c r="D1560" s="33" t="s">
        <v>3071</v>
      </c>
      <c r="E1560" s="134" t="s">
        <v>3072</v>
      </c>
      <c r="F1560" s="56" t="str">
        <f>VLOOKUP($B1560, '外部インタフェース一覧(計算用)'!$C:$G, 2, FALSE)</f>
        <v>old</v>
      </c>
      <c r="G1560" s="56" t="str">
        <f>VLOOKUP($B1560, '外部インタフェース一覧(計算用)'!$C:$G, 5, FALSE)</f>
        <v>REHABILITATION_PLAN_2024_FORM_0440_2021</v>
      </c>
      <c r="H1560" s="56" t="str">
        <f t="shared" si="168"/>
        <v>REHABILITATION_PLAN_2024_FORM_0440_2021_meeting_new_05_old</v>
      </c>
      <c r="I1560" s="134" t="str">
        <f t="shared" si="169"/>
        <v>削除</v>
      </c>
      <c r="J1560" s="56" t="str">
        <f t="shared" si="170"/>
        <v>名称変更</v>
      </c>
      <c r="K1560" s="56" t="str">
        <f>IF($F1560="old", INDEX('外部インタフェース一覧(計算用)'!$B$5:$C$60, MATCH(summary!$B1560, '外部インタフェース一覧(計算用)'!$C$5:$C$60, 0), 1), $B1560)</f>
        <v>リハビリテーションマネジメントにおけるプロセス管理票(様式4情報)</v>
      </c>
      <c r="L1560" s="56">
        <f t="shared" si="174"/>
        <v>155</v>
      </c>
      <c r="M1560" s="56" t="str">
        <f t="shared" si="171"/>
        <v>meeting_new_05</v>
      </c>
      <c r="N1560" s="33" t="str">
        <f t="shared" si="172"/>
        <v>サービスを終了する１月前以内のリハビリテーション会議の開催_言語聴覚士</v>
      </c>
      <c r="O1560" s="33" t="str">
        <f t="shared" si="173"/>
        <v>削除</v>
      </c>
    </row>
    <row r="1561" spans="1:15" ht="37.5" hidden="1">
      <c r="A1561" s="56">
        <v>1559</v>
      </c>
      <c r="B1561" s="56" t="s">
        <v>2774</v>
      </c>
      <c r="C1561" s="56">
        <v>156</v>
      </c>
      <c r="D1561" s="33" t="s">
        <v>3073</v>
      </c>
      <c r="E1561" s="134" t="s">
        <v>3074</v>
      </c>
      <c r="F1561" s="56" t="str">
        <f>VLOOKUP($B1561, '外部インタフェース一覧(計算用)'!$C:$G, 2, FALSE)</f>
        <v>old</v>
      </c>
      <c r="G1561" s="56" t="str">
        <f>VLOOKUP($B1561, '外部インタフェース一覧(計算用)'!$C:$G, 5, FALSE)</f>
        <v>REHABILITATION_PLAN_2024_FORM_0440_2021</v>
      </c>
      <c r="H1561" s="56" t="str">
        <f t="shared" si="168"/>
        <v>REHABILITATION_PLAN_2024_FORM_0440_2021_meeting_nursing_job_flag_old</v>
      </c>
      <c r="I1561" s="134" t="str">
        <f t="shared" si="169"/>
        <v>削除</v>
      </c>
      <c r="J1561" s="56" t="str">
        <f t="shared" si="170"/>
        <v>名称変更</v>
      </c>
      <c r="K1561" s="56" t="str">
        <f>IF($F1561="old", INDEX('外部インタフェース一覧(計算用)'!$B$5:$C$60, MATCH(summary!$B1561, '外部インタフェース一覧(計算用)'!$C$5:$C$60, 0), 1), $B1561)</f>
        <v>リハビリテーションマネジメントにおけるプロセス管理票(様式4情報)</v>
      </c>
      <c r="L1561" s="56">
        <f t="shared" si="174"/>
        <v>156</v>
      </c>
      <c r="M1561" s="56" t="str">
        <f t="shared" si="171"/>
        <v>meeting_nursing_job_flag</v>
      </c>
      <c r="N1561" s="33" t="str">
        <f t="shared" si="172"/>
        <v>サービスを終了する１月前以内のリハビリテーション会議の開催_看護職員</v>
      </c>
      <c r="O1561" s="33" t="str">
        <f t="shared" si="173"/>
        <v>削除</v>
      </c>
    </row>
    <row r="1562" spans="1:15" ht="37.5" hidden="1">
      <c r="A1562" s="56">
        <v>1560</v>
      </c>
      <c r="B1562" s="56" t="s">
        <v>2774</v>
      </c>
      <c r="C1562" s="56">
        <v>157</v>
      </c>
      <c r="D1562" s="33" t="s">
        <v>3075</v>
      </c>
      <c r="E1562" s="134" t="s">
        <v>3076</v>
      </c>
      <c r="F1562" s="56" t="str">
        <f>VLOOKUP($B1562, '外部インタフェース一覧(計算用)'!$C:$G, 2, FALSE)</f>
        <v>old</v>
      </c>
      <c r="G1562" s="56" t="str">
        <f>VLOOKUP($B1562, '外部インタフェース一覧(計算用)'!$C:$G, 5, FALSE)</f>
        <v>REHABILITATION_PLAN_2024_FORM_0440_2021</v>
      </c>
      <c r="H1562" s="56" t="str">
        <f t="shared" si="168"/>
        <v>REHABILITATION_PLAN_2024_FORM_0440_2021_meeting_careworkers_flag_old</v>
      </c>
      <c r="I1562" s="134" t="str">
        <f t="shared" si="169"/>
        <v>削除</v>
      </c>
      <c r="J1562" s="56" t="str">
        <f t="shared" si="170"/>
        <v>名称変更</v>
      </c>
      <c r="K1562" s="56" t="str">
        <f>IF($F1562="old", INDEX('外部インタフェース一覧(計算用)'!$B$5:$C$60, MATCH(summary!$B1562, '外部インタフェース一覧(計算用)'!$C$5:$C$60, 0), 1), $B1562)</f>
        <v>リハビリテーションマネジメントにおけるプロセス管理票(様式4情報)</v>
      </c>
      <c r="L1562" s="56">
        <f t="shared" si="174"/>
        <v>157</v>
      </c>
      <c r="M1562" s="56" t="str">
        <f t="shared" si="171"/>
        <v>meeting_careworkers_flag</v>
      </c>
      <c r="N1562" s="33" t="str">
        <f t="shared" si="172"/>
        <v>サービスを終了する１月前以内のリハビリテーション会議の開催_介護職員</v>
      </c>
      <c r="O1562" s="33" t="str">
        <f t="shared" si="173"/>
        <v>削除</v>
      </c>
    </row>
    <row r="1563" spans="1:15" ht="56.25" hidden="1">
      <c r="A1563" s="56">
        <v>1561</v>
      </c>
      <c r="B1563" s="56" t="s">
        <v>2774</v>
      </c>
      <c r="C1563" s="56">
        <v>158</v>
      </c>
      <c r="D1563" s="33" t="s">
        <v>3077</v>
      </c>
      <c r="E1563" s="134" t="s">
        <v>3078</v>
      </c>
      <c r="F1563" s="56" t="str">
        <f>VLOOKUP($B1563, '外部インタフェース一覧(計算用)'!$C:$G, 2, FALSE)</f>
        <v>old</v>
      </c>
      <c r="G1563" s="56" t="str">
        <f>VLOOKUP($B1563, '外部インタフェース一覧(計算用)'!$C:$G, 5, FALSE)</f>
        <v>REHABILITATION_PLAN_2024_FORM_0440_2021</v>
      </c>
      <c r="H1563" s="56" t="str">
        <f t="shared" si="168"/>
        <v>REHABILITATION_PLAN_2024_FORM_0440_2021_meeting_care_managers_flag_old</v>
      </c>
      <c r="I1563" s="134" t="str">
        <f t="shared" si="169"/>
        <v>削除</v>
      </c>
      <c r="J1563" s="56" t="str">
        <f t="shared" si="170"/>
        <v>名称変更</v>
      </c>
      <c r="K1563" s="56" t="str">
        <f>IF($F1563="old", INDEX('外部インタフェース一覧(計算用)'!$B$5:$C$60, MATCH(summary!$B1563, '外部インタフェース一覧(計算用)'!$C$5:$C$60, 0), 1), $B1563)</f>
        <v>リハビリテーションマネジメントにおけるプロセス管理票(様式4情報)</v>
      </c>
      <c r="L1563" s="56">
        <f t="shared" si="174"/>
        <v>158</v>
      </c>
      <c r="M1563" s="56" t="str">
        <f t="shared" si="171"/>
        <v>meeting_care_managers_flag</v>
      </c>
      <c r="N1563" s="33" t="str">
        <f t="shared" si="172"/>
        <v>サービスを終了する１月前以内のリハビリテーション会議の開催_介護支援専門員</v>
      </c>
      <c r="O1563" s="33" t="str">
        <f t="shared" si="173"/>
        <v>削除</v>
      </c>
    </row>
    <row r="1564" spans="1:15" ht="37.5" hidden="1">
      <c r="A1564" s="56">
        <v>1562</v>
      </c>
      <c r="B1564" s="56" t="s">
        <v>2774</v>
      </c>
      <c r="C1564" s="56">
        <v>159</v>
      </c>
      <c r="D1564" s="33" t="s">
        <v>3079</v>
      </c>
      <c r="E1564" s="134" t="s">
        <v>3080</v>
      </c>
      <c r="F1564" s="56" t="str">
        <f>VLOOKUP($B1564, '外部インタフェース一覧(計算用)'!$C:$G, 2, FALSE)</f>
        <v>old</v>
      </c>
      <c r="G1564" s="56" t="str">
        <f>VLOOKUP($B1564, '外部インタフェース一覧(計算用)'!$C:$G, 5, FALSE)</f>
        <v>REHABILITATION_PLAN_2024_FORM_0440_2021</v>
      </c>
      <c r="H1564" s="56" t="str">
        <f t="shared" si="168"/>
        <v>REHABILITATION_PLAN_2024_FORM_0440_2021_meeting_visit_nursing_flag_old</v>
      </c>
      <c r="I1564" s="134" t="str">
        <f t="shared" si="169"/>
        <v>削除</v>
      </c>
      <c r="J1564" s="56" t="str">
        <f t="shared" si="170"/>
        <v>名称変更</v>
      </c>
      <c r="K1564" s="56" t="str">
        <f>IF($F1564="old", INDEX('外部インタフェース一覧(計算用)'!$B$5:$C$60, MATCH(summary!$B1564, '外部インタフェース一覧(計算用)'!$C$5:$C$60, 0), 1), $B1564)</f>
        <v>リハビリテーションマネジメントにおけるプロセス管理票(様式4情報)</v>
      </c>
      <c r="L1564" s="56">
        <f t="shared" si="174"/>
        <v>159</v>
      </c>
      <c r="M1564" s="56" t="str">
        <f t="shared" si="171"/>
        <v>meeting_visit_nursing_flag</v>
      </c>
      <c r="N1564" s="33" t="str">
        <f t="shared" si="172"/>
        <v>サービスを終了する１月前以内のリハビリテーション会議の開催_訪問介護</v>
      </c>
      <c r="O1564" s="33" t="str">
        <f t="shared" si="173"/>
        <v>削除</v>
      </c>
    </row>
    <row r="1565" spans="1:15" ht="37.5" hidden="1">
      <c r="A1565" s="56">
        <v>1563</v>
      </c>
      <c r="B1565" s="56" t="s">
        <v>2774</v>
      </c>
      <c r="C1565" s="56">
        <v>160</v>
      </c>
      <c r="D1565" s="33" t="s">
        <v>3081</v>
      </c>
      <c r="E1565" s="134" t="s">
        <v>3082</v>
      </c>
      <c r="F1565" s="56" t="str">
        <f>VLOOKUP($B1565, '外部インタフェース一覧(計算用)'!$C:$G, 2, FALSE)</f>
        <v>old</v>
      </c>
      <c r="G1565" s="56" t="str">
        <f>VLOOKUP($B1565, '外部インタフェース一覧(計算用)'!$C:$G, 5, FALSE)</f>
        <v>REHABILITATION_PLAN_2024_FORM_0440_2021</v>
      </c>
      <c r="H1565" s="56" t="str">
        <f t="shared" si="168"/>
        <v>REHABILITATION_PLAN_2024_FORM_0440_2021_meeting_new_06_old</v>
      </c>
      <c r="I1565" s="134" t="str">
        <f t="shared" si="169"/>
        <v>削除</v>
      </c>
      <c r="J1565" s="56" t="str">
        <f t="shared" si="170"/>
        <v>名称変更</v>
      </c>
      <c r="K1565" s="56" t="str">
        <f>IF($F1565="old", INDEX('外部インタフェース一覧(計算用)'!$B$5:$C$60, MATCH(summary!$B1565, '外部インタフェース一覧(計算用)'!$C$5:$C$60, 0), 1), $B1565)</f>
        <v>リハビリテーションマネジメントにおけるプロセス管理票(様式4情報)</v>
      </c>
      <c r="L1565" s="56">
        <f t="shared" si="174"/>
        <v>160</v>
      </c>
      <c r="M1565" s="56" t="str">
        <f t="shared" si="171"/>
        <v>meeting_new_06</v>
      </c>
      <c r="N1565" s="33" t="str">
        <f t="shared" si="172"/>
        <v>サービスを終了する１月前以内のリハビリテーション会議の開催_訪問看護</v>
      </c>
      <c r="O1565" s="33" t="str">
        <f t="shared" si="173"/>
        <v>削除</v>
      </c>
    </row>
    <row r="1566" spans="1:15" ht="37.5" hidden="1">
      <c r="A1566" s="56">
        <v>1564</v>
      </c>
      <c r="B1566" s="56" t="s">
        <v>2774</v>
      </c>
      <c r="C1566" s="56">
        <v>161</v>
      </c>
      <c r="D1566" s="33" t="s">
        <v>3083</v>
      </c>
      <c r="E1566" s="134" t="s">
        <v>3084</v>
      </c>
      <c r="F1566" s="56" t="str">
        <f>VLOOKUP($B1566, '外部インタフェース一覧(計算用)'!$C:$G, 2, FALSE)</f>
        <v>old</v>
      </c>
      <c r="G1566" s="56" t="str">
        <f>VLOOKUP($B1566, '外部インタフェース一覧(計算用)'!$C:$G, 5, FALSE)</f>
        <v>REHABILITATION_PLAN_2024_FORM_0440_2021</v>
      </c>
      <c r="H1566" s="56" t="str">
        <f t="shared" si="168"/>
        <v>REHABILITATION_PLAN_2024_FORM_0440_2021_meeting_visit_rehabilitation_flag_old</v>
      </c>
      <c r="I1566" s="134" t="str">
        <f t="shared" si="169"/>
        <v>削除</v>
      </c>
      <c r="J1566" s="56" t="str">
        <f t="shared" si="170"/>
        <v>名称変更</v>
      </c>
      <c r="K1566" s="56" t="str">
        <f>IF($F1566="old", INDEX('外部インタフェース一覧(計算用)'!$B$5:$C$60, MATCH(summary!$B1566, '外部インタフェース一覧(計算用)'!$C$5:$C$60, 0), 1), $B1566)</f>
        <v>リハビリテーションマネジメントにおけるプロセス管理票(様式4情報)</v>
      </c>
      <c r="L1566" s="56">
        <f t="shared" si="174"/>
        <v>161</v>
      </c>
      <c r="M1566" s="56" t="str">
        <f t="shared" si="171"/>
        <v>meeting_visit_rehabilitation_flag</v>
      </c>
      <c r="N1566" s="33" t="str">
        <f t="shared" si="172"/>
        <v>サービスを終了する１月前以内のリハビリテーション会議の開催_訪問リハ</v>
      </c>
      <c r="O1566" s="33" t="str">
        <f t="shared" si="173"/>
        <v>削除</v>
      </c>
    </row>
    <row r="1567" spans="1:15" ht="37.5" hidden="1">
      <c r="A1567" s="56">
        <v>1565</v>
      </c>
      <c r="B1567" s="56" t="s">
        <v>2774</v>
      </c>
      <c r="C1567" s="56">
        <v>162</v>
      </c>
      <c r="D1567" s="33" t="s">
        <v>3085</v>
      </c>
      <c r="E1567" s="134" t="s">
        <v>3086</v>
      </c>
      <c r="F1567" s="56" t="str">
        <f>VLOOKUP($B1567, '外部インタフェース一覧(計算用)'!$C:$G, 2, FALSE)</f>
        <v>old</v>
      </c>
      <c r="G1567" s="56" t="str">
        <f>VLOOKUP($B1567, '外部インタフェース一覧(計算用)'!$C:$G, 5, FALSE)</f>
        <v>REHABILITATION_PLAN_2024_FORM_0440_2021</v>
      </c>
      <c r="H1567" s="56" t="str">
        <f t="shared" si="168"/>
        <v>REHABILITATION_PLAN_2024_FORM_0440_2021_meeting_day_care_flag_old</v>
      </c>
      <c r="I1567" s="134" t="str">
        <f t="shared" si="169"/>
        <v>削除</v>
      </c>
      <c r="J1567" s="56" t="str">
        <f t="shared" si="170"/>
        <v>名称変更</v>
      </c>
      <c r="K1567" s="56" t="str">
        <f>IF($F1567="old", INDEX('外部インタフェース一覧(計算用)'!$B$5:$C$60, MATCH(summary!$B1567, '外部インタフェース一覧(計算用)'!$C$5:$C$60, 0), 1), $B1567)</f>
        <v>リハビリテーションマネジメントにおけるプロセス管理票(様式4情報)</v>
      </c>
      <c r="L1567" s="56">
        <f t="shared" si="174"/>
        <v>162</v>
      </c>
      <c r="M1567" s="56" t="str">
        <f t="shared" si="171"/>
        <v>meeting_day_care_flag</v>
      </c>
      <c r="N1567" s="33" t="str">
        <f t="shared" si="172"/>
        <v>サービスを終了する１月前以内のリハビリテーション会議の開催_通所介護</v>
      </c>
      <c r="O1567" s="33" t="str">
        <f t="shared" si="173"/>
        <v>削除</v>
      </c>
    </row>
    <row r="1568" spans="1:15" ht="37.5" hidden="1">
      <c r="A1568" s="56">
        <v>1566</v>
      </c>
      <c r="B1568" s="56" t="s">
        <v>2774</v>
      </c>
      <c r="C1568" s="56">
        <v>163</v>
      </c>
      <c r="D1568" s="33" t="s">
        <v>3087</v>
      </c>
      <c r="E1568" s="134" t="s">
        <v>3088</v>
      </c>
      <c r="F1568" s="56" t="str">
        <f>VLOOKUP($B1568, '外部インタフェース一覧(計算用)'!$C:$G, 2, FALSE)</f>
        <v>old</v>
      </c>
      <c r="G1568" s="56" t="str">
        <f>VLOOKUP($B1568, '外部インタフェース一覧(計算用)'!$C:$G, 5, FALSE)</f>
        <v>REHABILITATION_PLAN_2024_FORM_0440_2021</v>
      </c>
      <c r="H1568" s="56" t="str">
        <f t="shared" si="168"/>
        <v>REHABILITATION_PLAN_2024_FORM_0440_2021_meeting_other_flag_old</v>
      </c>
      <c r="I1568" s="134" t="str">
        <f t="shared" si="169"/>
        <v>削除</v>
      </c>
      <c r="J1568" s="56" t="str">
        <f t="shared" si="170"/>
        <v>名称変更</v>
      </c>
      <c r="K1568" s="56" t="str">
        <f>IF($F1568="old", INDEX('外部インタフェース一覧(計算用)'!$B$5:$C$60, MATCH(summary!$B1568, '外部インタフェース一覧(計算用)'!$C$5:$C$60, 0), 1), $B1568)</f>
        <v>リハビリテーションマネジメントにおけるプロセス管理票(様式4情報)</v>
      </c>
      <c r="L1568" s="56">
        <f t="shared" si="174"/>
        <v>163</v>
      </c>
      <c r="M1568" s="56" t="str">
        <f t="shared" si="171"/>
        <v>meeting_other_flag</v>
      </c>
      <c r="N1568" s="33" t="str">
        <f t="shared" si="172"/>
        <v>サービスを終了する１月前以内のリハビリテーション会議の開催_その他</v>
      </c>
      <c r="O1568" s="33" t="str">
        <f t="shared" si="173"/>
        <v>削除</v>
      </c>
    </row>
    <row r="1569" spans="1:15" ht="56.25" hidden="1">
      <c r="A1569" s="56">
        <v>1567</v>
      </c>
      <c r="B1569" s="56" t="s">
        <v>2774</v>
      </c>
      <c r="C1569" s="56">
        <v>164</v>
      </c>
      <c r="D1569" s="33" t="s">
        <v>3089</v>
      </c>
      <c r="E1569" s="134" t="s">
        <v>3090</v>
      </c>
      <c r="F1569" s="56" t="str">
        <f>VLOOKUP($B1569, '外部インタフェース一覧(計算用)'!$C:$G, 2, FALSE)</f>
        <v>old</v>
      </c>
      <c r="G1569" s="56" t="str">
        <f>VLOOKUP($B1569, '外部インタフェース一覧(計算用)'!$C:$G, 5, FALSE)</f>
        <v>REHABILITATION_PLAN_2024_FORM_0440_2021</v>
      </c>
      <c r="H1569" s="56" t="str">
        <f t="shared" si="168"/>
        <v>REHABILITATION_PLAN_2024_FORM_0440_2021_meeting_other_old</v>
      </c>
      <c r="I1569" s="134" t="str">
        <f t="shared" si="169"/>
        <v>削除</v>
      </c>
      <c r="J1569" s="56" t="str">
        <f t="shared" si="170"/>
        <v>名称変更</v>
      </c>
      <c r="K1569" s="56" t="str">
        <f>IF($F1569="old", INDEX('外部インタフェース一覧(計算用)'!$B$5:$C$60, MATCH(summary!$B1569, '外部インタフェース一覧(計算用)'!$C$5:$C$60, 0), 1), $B1569)</f>
        <v>リハビリテーションマネジメントにおけるプロセス管理票(様式4情報)</v>
      </c>
      <c r="L1569" s="56">
        <f t="shared" si="174"/>
        <v>164</v>
      </c>
      <c r="M1569" s="56" t="str">
        <f t="shared" si="171"/>
        <v>meeting_other</v>
      </c>
      <c r="N1569" s="33" t="str">
        <f t="shared" si="172"/>
        <v>サービスを終了する１月前以内のリハビリテーション会議の開催_その他_内容</v>
      </c>
      <c r="O1569" s="33" t="str">
        <f t="shared" si="173"/>
        <v>削除</v>
      </c>
    </row>
    <row r="1570" spans="1:15" ht="37.5" hidden="1">
      <c r="A1570" s="56">
        <v>1568</v>
      </c>
      <c r="B1570" s="56" t="s">
        <v>2774</v>
      </c>
      <c r="C1570" s="56">
        <v>165</v>
      </c>
      <c r="D1570" s="33" t="s">
        <v>3091</v>
      </c>
      <c r="E1570" s="134" t="s">
        <v>3092</v>
      </c>
      <c r="F1570" s="56" t="str">
        <f>VLOOKUP($B1570, '外部インタフェース一覧(計算用)'!$C:$G, 2, FALSE)</f>
        <v>old</v>
      </c>
      <c r="G1570" s="56" t="str">
        <f>VLOOKUP($B1570, '外部インタフェース一覧(計算用)'!$C:$G, 5, FALSE)</f>
        <v>REHABILITATION_PLAN_2024_FORM_0440_2021</v>
      </c>
      <c r="H1570" s="56" t="str">
        <f t="shared" si="168"/>
        <v>REHABILITATION_PLAN_2024_FORM_0440_2021_meeting_event_date_old</v>
      </c>
      <c r="I1570" s="134" t="str">
        <f t="shared" si="169"/>
        <v>削除</v>
      </c>
      <c r="J1570" s="56" t="str">
        <f t="shared" si="170"/>
        <v>名称変更</v>
      </c>
      <c r="K1570" s="56" t="str">
        <f>IF($F1570="old", INDEX('外部インタフェース一覧(計算用)'!$B$5:$C$60, MATCH(summary!$B1570, '外部インタフェース一覧(計算用)'!$C$5:$C$60, 0), 1), $B1570)</f>
        <v>リハビリテーションマネジメントにおけるプロセス管理票(様式4情報)</v>
      </c>
      <c r="L1570" s="56">
        <f t="shared" si="174"/>
        <v>165</v>
      </c>
      <c r="M1570" s="56" t="str">
        <f t="shared" si="171"/>
        <v>meeting_event_date</v>
      </c>
      <c r="N1570" s="33" t="str">
        <f t="shared" si="172"/>
        <v>サービスを終了する１月前以内のリハビリテーション会議の開催_開催日</v>
      </c>
      <c r="O1570" s="33" t="str">
        <f t="shared" si="173"/>
        <v>削除</v>
      </c>
    </row>
    <row r="1571" spans="1:15" ht="37.5" hidden="1">
      <c r="A1571" s="56">
        <v>1569</v>
      </c>
      <c r="B1571" s="56" t="s">
        <v>2774</v>
      </c>
      <c r="C1571" s="56">
        <v>166</v>
      </c>
      <c r="D1571" s="33" t="s">
        <v>3093</v>
      </c>
      <c r="E1571" s="134" t="s">
        <v>3094</v>
      </c>
      <c r="F1571" s="56" t="str">
        <f>VLOOKUP($B1571, '外部インタフェース一覧(計算用)'!$C:$G, 2, FALSE)</f>
        <v>old</v>
      </c>
      <c r="G1571" s="56" t="str">
        <f>VLOOKUP($B1571, '外部インタフェース一覧(計算用)'!$C:$G, 5, FALSE)</f>
        <v>REHABILITATION_PLAN_2024_FORM_0440_2021</v>
      </c>
      <c r="H1571" s="56" t="str">
        <f t="shared" si="168"/>
        <v>REHABILITATION_PLAN_2024_FORM_0440_2021_meeting_remarks_old</v>
      </c>
      <c r="I1571" s="134" t="str">
        <f t="shared" si="169"/>
        <v>削除</v>
      </c>
      <c r="J1571" s="56" t="str">
        <f t="shared" si="170"/>
        <v>名称変更</v>
      </c>
      <c r="K1571" s="56" t="str">
        <f>IF($F1571="old", INDEX('外部インタフェース一覧(計算用)'!$B$5:$C$60, MATCH(summary!$B1571, '外部インタフェース一覧(計算用)'!$C$5:$C$60, 0), 1), $B1571)</f>
        <v>リハビリテーションマネジメントにおけるプロセス管理票(様式4情報)</v>
      </c>
      <c r="L1571" s="56">
        <f t="shared" si="174"/>
        <v>166</v>
      </c>
      <c r="M1571" s="56" t="str">
        <f t="shared" si="171"/>
        <v>meeting_remarks</v>
      </c>
      <c r="N1571" s="33" t="str">
        <f t="shared" si="172"/>
        <v>サービスを終了する１月前以内のリハビリテーション会議の開催_備考</v>
      </c>
      <c r="O1571" s="33" t="str">
        <f t="shared" si="173"/>
        <v>削除</v>
      </c>
    </row>
    <row r="1572" spans="1:15" hidden="1">
      <c r="A1572" s="56">
        <v>1570</v>
      </c>
      <c r="B1572" s="56" t="s">
        <v>2774</v>
      </c>
      <c r="C1572" s="56">
        <v>167</v>
      </c>
      <c r="D1572" s="33" t="s">
        <v>3095</v>
      </c>
      <c r="E1572" s="134" t="s">
        <v>3096</v>
      </c>
      <c r="F1572" s="56" t="str">
        <f>VLOOKUP($B1572, '外部インタフェース一覧(計算用)'!$C:$G, 2, FALSE)</f>
        <v>old</v>
      </c>
      <c r="G1572" s="56" t="str">
        <f>VLOOKUP($B1572, '外部インタフェース一覧(計算用)'!$C:$G, 5, FALSE)</f>
        <v>REHABILITATION_PLAN_2024_FORM_0440_2021</v>
      </c>
      <c r="H1572" s="56" t="str">
        <f t="shared" si="168"/>
        <v>REHABILITATION_PLAN_2024_FORM_0440_2021_close_flag_old</v>
      </c>
      <c r="I1572" s="134" t="str">
        <f t="shared" si="169"/>
        <v>削除</v>
      </c>
      <c r="J1572" s="56" t="str">
        <f t="shared" si="170"/>
        <v>名称変更</v>
      </c>
      <c r="K1572" s="56" t="str">
        <f>IF($F1572="old", INDEX('外部インタフェース一覧(計算用)'!$B$5:$C$60, MATCH(summary!$B1572, '外部インタフェース一覧(計算用)'!$C$5:$C$60, 0), 1), $B1572)</f>
        <v>リハビリテーションマネジメントにおけるプロセス管理票(様式4情報)</v>
      </c>
      <c r="L1572" s="56">
        <f t="shared" si="174"/>
        <v>167</v>
      </c>
      <c r="M1572" s="56" t="str">
        <f t="shared" si="171"/>
        <v>close_flag</v>
      </c>
      <c r="N1572" s="33" t="str">
        <f t="shared" si="172"/>
        <v>終了時の情報提供</v>
      </c>
      <c r="O1572" s="33" t="str">
        <f t="shared" si="173"/>
        <v>削除</v>
      </c>
    </row>
    <row r="1573" spans="1:15" hidden="1">
      <c r="A1573" s="56">
        <v>1571</v>
      </c>
      <c r="B1573" s="56" t="s">
        <v>2774</v>
      </c>
      <c r="C1573" s="56">
        <v>168</v>
      </c>
      <c r="D1573" s="33" t="s">
        <v>3097</v>
      </c>
      <c r="E1573" s="134" t="s">
        <v>3098</v>
      </c>
      <c r="F1573" s="56" t="str">
        <f>VLOOKUP($B1573, '外部インタフェース一覧(計算用)'!$C:$G, 2, FALSE)</f>
        <v>old</v>
      </c>
      <c r="G1573" s="56" t="str">
        <f>VLOOKUP($B1573, '外部インタフェース一覧(計算用)'!$C:$G, 5, FALSE)</f>
        <v>REHABILITATION_PLAN_2024_FORM_0440_2021</v>
      </c>
      <c r="H1573" s="56" t="str">
        <f t="shared" si="168"/>
        <v>REHABILITATION_PLAN_2024_FORM_0440_2021_close_doctor_flag_old</v>
      </c>
      <c r="I1573" s="134" t="str">
        <f t="shared" si="169"/>
        <v>削除</v>
      </c>
      <c r="J1573" s="56" t="str">
        <f t="shared" si="170"/>
        <v>名称変更</v>
      </c>
      <c r="K1573" s="56" t="str">
        <f>IF($F1573="old", INDEX('外部インタフェース一覧(計算用)'!$B$5:$C$60, MATCH(summary!$B1573, '外部インタフェース一覧(計算用)'!$C$5:$C$60, 0), 1), $B1573)</f>
        <v>リハビリテーションマネジメントにおけるプロセス管理票(様式4情報)</v>
      </c>
      <c r="L1573" s="56">
        <f t="shared" si="174"/>
        <v>168</v>
      </c>
      <c r="M1573" s="56" t="str">
        <f t="shared" si="171"/>
        <v>close_doctor_flag</v>
      </c>
      <c r="N1573" s="33" t="str">
        <f t="shared" si="172"/>
        <v>終了時の情報提供_医師</v>
      </c>
      <c r="O1573" s="33" t="str">
        <f t="shared" si="173"/>
        <v>削除</v>
      </c>
    </row>
    <row r="1574" spans="1:15" ht="37.5" hidden="1">
      <c r="A1574" s="56">
        <v>1572</v>
      </c>
      <c r="B1574" s="56" t="s">
        <v>2774</v>
      </c>
      <c r="C1574" s="56">
        <v>169</v>
      </c>
      <c r="D1574" s="33" t="s">
        <v>3099</v>
      </c>
      <c r="E1574" s="134" t="s">
        <v>3100</v>
      </c>
      <c r="F1574" s="56" t="str">
        <f>VLOOKUP($B1574, '外部インタフェース一覧(計算用)'!$C:$G, 2, FALSE)</f>
        <v>old</v>
      </c>
      <c r="G1574" s="56" t="str">
        <f>VLOOKUP($B1574, '外部インタフェース一覧(計算用)'!$C:$G, 5, FALSE)</f>
        <v>REHABILITATION_PLAN_2024_FORM_0440_2021</v>
      </c>
      <c r="H1574" s="56" t="str">
        <f t="shared" si="168"/>
        <v>REHABILITATION_PLAN_2024_FORM_0440_2021_close_care_managers_flag_old</v>
      </c>
      <c r="I1574" s="134" t="str">
        <f t="shared" si="169"/>
        <v>削除</v>
      </c>
      <c r="J1574" s="56" t="str">
        <f t="shared" si="170"/>
        <v>名称変更</v>
      </c>
      <c r="K1574" s="56" t="str">
        <f>IF($F1574="old", INDEX('外部インタフェース一覧(計算用)'!$B$5:$C$60, MATCH(summary!$B1574, '外部インタフェース一覧(計算用)'!$C$5:$C$60, 0), 1), $B1574)</f>
        <v>リハビリテーションマネジメントにおけるプロセス管理票(様式4情報)</v>
      </c>
      <c r="L1574" s="56">
        <f t="shared" si="174"/>
        <v>169</v>
      </c>
      <c r="M1574" s="56" t="str">
        <f t="shared" si="171"/>
        <v>close_care_managers_flag</v>
      </c>
      <c r="N1574" s="33" t="str">
        <f t="shared" si="172"/>
        <v>終了時の情報提供_介護支援専門員</v>
      </c>
      <c r="O1574" s="33" t="str">
        <f t="shared" si="173"/>
        <v>削除</v>
      </c>
    </row>
    <row r="1575" spans="1:15" hidden="1">
      <c r="A1575" s="56">
        <v>1573</v>
      </c>
      <c r="B1575" s="56" t="s">
        <v>2774</v>
      </c>
      <c r="C1575" s="56">
        <v>170</v>
      </c>
      <c r="D1575" s="33" t="s">
        <v>3101</v>
      </c>
      <c r="E1575" s="134" t="s">
        <v>3102</v>
      </c>
      <c r="F1575" s="56" t="str">
        <f>VLOOKUP($B1575, '外部インタフェース一覧(計算用)'!$C:$G, 2, FALSE)</f>
        <v>old</v>
      </c>
      <c r="G1575" s="56" t="str">
        <f>VLOOKUP($B1575, '外部インタフェース一覧(計算用)'!$C:$G, 5, FALSE)</f>
        <v>REHABILITATION_PLAN_2024_FORM_0440_2021</v>
      </c>
      <c r="H1575" s="56" t="str">
        <f t="shared" si="168"/>
        <v>REHABILITATION_PLAN_2024_FORM_0440_2021_close_other_flag_old</v>
      </c>
      <c r="I1575" s="134" t="str">
        <f t="shared" si="169"/>
        <v>削除</v>
      </c>
      <c r="J1575" s="56" t="str">
        <f t="shared" si="170"/>
        <v>名称変更</v>
      </c>
      <c r="K1575" s="56" t="str">
        <f>IF($F1575="old", INDEX('外部インタフェース一覧(計算用)'!$B$5:$C$60, MATCH(summary!$B1575, '外部インタフェース一覧(計算用)'!$C$5:$C$60, 0), 1), $B1575)</f>
        <v>リハビリテーションマネジメントにおけるプロセス管理票(様式4情報)</v>
      </c>
      <c r="L1575" s="56">
        <f t="shared" si="174"/>
        <v>170</v>
      </c>
      <c r="M1575" s="56" t="str">
        <f t="shared" si="171"/>
        <v>close_other_flag</v>
      </c>
      <c r="N1575" s="33" t="str">
        <f t="shared" si="172"/>
        <v>終了時の情報提供_その他</v>
      </c>
      <c r="O1575" s="33" t="str">
        <f t="shared" si="173"/>
        <v>削除</v>
      </c>
    </row>
    <row r="1576" spans="1:15" hidden="1">
      <c r="A1576" s="56">
        <v>1574</v>
      </c>
      <c r="B1576" s="56" t="s">
        <v>2774</v>
      </c>
      <c r="C1576" s="56">
        <v>171</v>
      </c>
      <c r="D1576" s="33" t="s">
        <v>3103</v>
      </c>
      <c r="E1576" s="134" t="s">
        <v>3104</v>
      </c>
      <c r="F1576" s="56" t="str">
        <f>VLOOKUP($B1576, '外部インタフェース一覧(計算用)'!$C:$G, 2, FALSE)</f>
        <v>old</v>
      </c>
      <c r="G1576" s="56" t="str">
        <f>VLOOKUP($B1576, '外部インタフェース一覧(計算用)'!$C:$G, 5, FALSE)</f>
        <v>REHABILITATION_PLAN_2024_FORM_0440_2021</v>
      </c>
      <c r="H1576" s="56" t="str">
        <f t="shared" si="168"/>
        <v>REHABILITATION_PLAN_2024_FORM_0440_2021_close_other_old</v>
      </c>
      <c r="I1576" s="134" t="str">
        <f t="shared" si="169"/>
        <v>削除</v>
      </c>
      <c r="J1576" s="56" t="str">
        <f t="shared" si="170"/>
        <v>名称変更</v>
      </c>
      <c r="K1576" s="56" t="str">
        <f>IF($F1576="old", INDEX('外部インタフェース一覧(計算用)'!$B$5:$C$60, MATCH(summary!$B1576, '外部インタフェース一覧(計算用)'!$C$5:$C$60, 0), 1), $B1576)</f>
        <v>リハビリテーションマネジメントにおけるプロセス管理票(様式4情報)</v>
      </c>
      <c r="L1576" s="56">
        <f t="shared" si="174"/>
        <v>171</v>
      </c>
      <c r="M1576" s="56" t="str">
        <f t="shared" si="171"/>
        <v>close_other</v>
      </c>
      <c r="N1576" s="33" t="str">
        <f t="shared" si="172"/>
        <v>終了時の情報提供_その他_内容</v>
      </c>
      <c r="O1576" s="33" t="str">
        <f t="shared" si="173"/>
        <v>削除</v>
      </c>
    </row>
    <row r="1577" spans="1:15" hidden="1">
      <c r="A1577" s="56">
        <v>1575</v>
      </c>
      <c r="B1577" s="56" t="s">
        <v>2774</v>
      </c>
      <c r="C1577" s="56">
        <v>172</v>
      </c>
      <c r="D1577" s="33" t="s">
        <v>3105</v>
      </c>
      <c r="E1577" s="134" t="s">
        <v>3106</v>
      </c>
      <c r="F1577" s="56" t="str">
        <f>VLOOKUP($B1577, '外部インタフェース一覧(計算用)'!$C:$G, 2, FALSE)</f>
        <v>old</v>
      </c>
      <c r="G1577" s="56" t="str">
        <f>VLOOKUP($B1577, '外部インタフェース一覧(計算用)'!$C:$G, 5, FALSE)</f>
        <v>REHABILITATION_PLAN_2024_FORM_0440_2021</v>
      </c>
      <c r="H1577" s="56" t="str">
        <f t="shared" si="168"/>
        <v>REHABILITATION_PLAN_2024_FORM_0440_2021_close_remarks_old</v>
      </c>
      <c r="I1577" s="134" t="str">
        <f t="shared" si="169"/>
        <v>削除</v>
      </c>
      <c r="J1577" s="56" t="str">
        <f t="shared" si="170"/>
        <v>名称変更</v>
      </c>
      <c r="K1577" s="56" t="str">
        <f>IF($F1577="old", INDEX('外部インタフェース一覧(計算用)'!$B$5:$C$60, MATCH(summary!$B1577, '外部インタフェース一覧(計算用)'!$C$5:$C$60, 0), 1), $B1577)</f>
        <v>リハビリテーションマネジメントにおけるプロセス管理票(様式4情報)</v>
      </c>
      <c r="L1577" s="56">
        <f t="shared" si="174"/>
        <v>172</v>
      </c>
      <c r="M1577" s="56" t="str">
        <f t="shared" si="171"/>
        <v>close_remarks</v>
      </c>
      <c r="N1577" s="33" t="str">
        <f t="shared" si="172"/>
        <v>終了時の情報提供_備考</v>
      </c>
      <c r="O1577" s="33" t="str">
        <f t="shared" si="173"/>
        <v>削除</v>
      </c>
    </row>
    <row r="1578" spans="1:15" hidden="1">
      <c r="A1578" s="56">
        <v>1576</v>
      </c>
      <c r="B1578" s="56" t="s">
        <v>2774</v>
      </c>
      <c r="C1578" s="56">
        <v>173</v>
      </c>
      <c r="D1578" s="33" t="s">
        <v>265</v>
      </c>
      <c r="E1578" s="134" t="s">
        <v>266</v>
      </c>
      <c r="F1578" s="56" t="str">
        <f>VLOOKUP($B1578, '外部インタフェース一覧(計算用)'!$C:$G, 2, FALSE)</f>
        <v>old</v>
      </c>
      <c r="G1578" s="56" t="str">
        <f>VLOOKUP($B1578, '外部インタフェース一覧(計算用)'!$C:$G, 5, FALSE)</f>
        <v>REHABILITATION_PLAN_2024_FORM_0440_2021</v>
      </c>
      <c r="H1578" s="56" t="str">
        <f t="shared" si="168"/>
        <v>REHABILITATION_PLAN_2024_FORM_0440_2021_version_old</v>
      </c>
      <c r="I1578" s="134" t="str">
        <f t="shared" si="169"/>
        <v>削除</v>
      </c>
      <c r="J1578" s="56" t="str">
        <f t="shared" si="170"/>
        <v>名称変更</v>
      </c>
      <c r="K1578" s="56" t="str">
        <f>IF($F1578="old", INDEX('外部インタフェース一覧(計算用)'!$B$5:$C$60, MATCH(summary!$B1578, '外部インタフェース一覧(計算用)'!$C$5:$C$60, 0), 1), $B1578)</f>
        <v>リハビリテーションマネジメントにおけるプロセス管理票(様式4情報)</v>
      </c>
      <c r="L1578" s="56">
        <f t="shared" si="174"/>
        <v>173</v>
      </c>
      <c r="M1578" s="56" t="str">
        <f t="shared" si="171"/>
        <v>version</v>
      </c>
      <c r="N1578" s="33" t="str">
        <f t="shared" si="172"/>
        <v>バージョン番号</v>
      </c>
      <c r="O1578" s="33" t="str">
        <f t="shared" si="173"/>
        <v>削除</v>
      </c>
    </row>
    <row r="1579" spans="1:15" hidden="1">
      <c r="A1579" s="56">
        <v>1577</v>
      </c>
      <c r="B1579" s="56" t="s">
        <v>3107</v>
      </c>
      <c r="C1579" s="56">
        <v>1</v>
      </c>
      <c r="D1579" s="33" t="s">
        <v>223</v>
      </c>
      <c r="E1579" s="134" t="s">
        <v>224</v>
      </c>
      <c r="F1579" s="56" t="str">
        <f>VLOOKUP($B1579, '外部インタフェース一覧(計算用)'!$C:$G, 2, FALSE)</f>
        <v>old</v>
      </c>
      <c r="G1579" s="56" t="str">
        <f>VLOOKUP($B1579, '外部インタフェース一覧(計算用)'!$C:$G, 5, FALSE)</f>
        <v>REHABILITATION_PLAN_2024_FORM_0450_2021</v>
      </c>
      <c r="H1579" s="56" t="str">
        <f t="shared" si="168"/>
        <v>REHABILITATION_PLAN_2024_FORM_0450_2021_care_facility_id_old</v>
      </c>
      <c r="I1579" s="134" t="str">
        <f t="shared" si="169"/>
        <v>削除</v>
      </c>
      <c r="J1579" s="56" t="str">
        <f t="shared" si="170"/>
        <v>名称変更</v>
      </c>
      <c r="K1579" s="56" t="str">
        <f>IF($F1579="old", INDEX('外部インタフェース一覧(計算用)'!$B$5:$C$60, MATCH(summary!$B1579, '外部インタフェース一覧(計算用)'!$C$5:$C$60, 0), 1), $B1579)</f>
        <v>生活行為向上リハビリテーション実施計画書(様式5情報)</v>
      </c>
      <c r="L1579" s="56">
        <f t="shared" si="174"/>
        <v>1</v>
      </c>
      <c r="M1579" s="56" t="str">
        <f t="shared" si="171"/>
        <v>care_facility_id</v>
      </c>
      <c r="N1579" s="33" t="str">
        <f t="shared" si="172"/>
        <v>事業所番号</v>
      </c>
      <c r="O1579" s="33" t="str">
        <f t="shared" si="173"/>
        <v>削除</v>
      </c>
    </row>
    <row r="1580" spans="1:15" hidden="1">
      <c r="A1580" s="56">
        <v>1578</v>
      </c>
      <c r="B1580" s="56" t="s">
        <v>3107</v>
      </c>
      <c r="C1580" s="56">
        <v>2</v>
      </c>
      <c r="D1580" s="33" t="s">
        <v>225</v>
      </c>
      <c r="E1580" s="134" t="s">
        <v>226</v>
      </c>
      <c r="F1580" s="56" t="str">
        <f>VLOOKUP($B1580, '外部インタフェース一覧(計算用)'!$C:$G, 2, FALSE)</f>
        <v>old</v>
      </c>
      <c r="G1580" s="56" t="str">
        <f>VLOOKUP($B1580, '外部インタフェース一覧(計算用)'!$C:$G, 5, FALSE)</f>
        <v>REHABILITATION_PLAN_2024_FORM_0450_2021</v>
      </c>
      <c r="H1580" s="56" t="str">
        <f t="shared" si="168"/>
        <v>REHABILITATION_PLAN_2024_FORM_0450_2021_service_code_old</v>
      </c>
      <c r="I1580" s="134" t="str">
        <f t="shared" si="169"/>
        <v>削除</v>
      </c>
      <c r="J1580" s="56" t="str">
        <f t="shared" si="170"/>
        <v>名称変更</v>
      </c>
      <c r="K1580" s="56" t="str">
        <f>IF($F1580="old", INDEX('外部インタフェース一覧(計算用)'!$B$5:$C$60, MATCH(summary!$B1580, '外部インタフェース一覧(計算用)'!$C$5:$C$60, 0), 1), $B1580)</f>
        <v>生活行為向上リハビリテーション実施計画書(様式5情報)</v>
      </c>
      <c r="L1580" s="56">
        <f t="shared" si="174"/>
        <v>2</v>
      </c>
      <c r="M1580" s="56" t="str">
        <f t="shared" si="171"/>
        <v>service_code</v>
      </c>
      <c r="N1580" s="33" t="str">
        <f t="shared" si="172"/>
        <v>サービス種類コード</v>
      </c>
      <c r="O1580" s="33" t="str">
        <f t="shared" si="173"/>
        <v>削除</v>
      </c>
    </row>
    <row r="1581" spans="1:15" hidden="1">
      <c r="A1581" s="56">
        <v>1579</v>
      </c>
      <c r="B1581" s="56" t="s">
        <v>3107</v>
      </c>
      <c r="C1581" s="56">
        <v>3</v>
      </c>
      <c r="D1581" s="33" t="s">
        <v>229</v>
      </c>
      <c r="E1581" s="134" t="s">
        <v>230</v>
      </c>
      <c r="F1581" s="56" t="str">
        <f>VLOOKUP($B1581, '外部インタフェース一覧(計算用)'!$C:$G, 2, FALSE)</f>
        <v>old</v>
      </c>
      <c r="G1581" s="56" t="str">
        <f>VLOOKUP($B1581, '外部インタフェース一覧(計算用)'!$C:$G, 5, FALSE)</f>
        <v>REHABILITATION_PLAN_2024_FORM_0450_2021</v>
      </c>
      <c r="H1581" s="56" t="str">
        <f t="shared" si="168"/>
        <v>REHABILITATION_PLAN_2024_FORM_0450_2021_insurer_no_old</v>
      </c>
      <c r="I1581" s="134" t="str">
        <f t="shared" si="169"/>
        <v>削除</v>
      </c>
      <c r="J1581" s="56" t="str">
        <f t="shared" si="170"/>
        <v>名称変更</v>
      </c>
      <c r="K1581" s="56" t="str">
        <f>IF($F1581="old", INDEX('外部インタフェース一覧(計算用)'!$B$5:$C$60, MATCH(summary!$B1581, '外部インタフェース一覧(計算用)'!$C$5:$C$60, 0), 1), $B1581)</f>
        <v>生活行為向上リハビリテーション実施計画書(様式5情報)</v>
      </c>
      <c r="L1581" s="56">
        <f t="shared" si="174"/>
        <v>3</v>
      </c>
      <c r="M1581" s="56" t="str">
        <f t="shared" si="171"/>
        <v>insurer_no</v>
      </c>
      <c r="N1581" s="33" t="str">
        <f t="shared" si="172"/>
        <v>保険者番号</v>
      </c>
      <c r="O1581" s="33" t="str">
        <f t="shared" si="173"/>
        <v>削除</v>
      </c>
    </row>
    <row r="1582" spans="1:15" hidden="1">
      <c r="A1582" s="56">
        <v>1580</v>
      </c>
      <c r="B1582" s="56" t="s">
        <v>3107</v>
      </c>
      <c r="C1582" s="56">
        <v>4</v>
      </c>
      <c r="D1582" s="33" t="s">
        <v>231</v>
      </c>
      <c r="E1582" s="134" t="s">
        <v>232</v>
      </c>
      <c r="F1582" s="56" t="str">
        <f>VLOOKUP($B1582, '外部インタフェース一覧(計算用)'!$C:$G, 2, FALSE)</f>
        <v>old</v>
      </c>
      <c r="G1582" s="56" t="str">
        <f>VLOOKUP($B1582, '外部インタフェース一覧(計算用)'!$C:$G, 5, FALSE)</f>
        <v>REHABILITATION_PLAN_2024_FORM_0450_2021</v>
      </c>
      <c r="H1582" s="56" t="str">
        <f t="shared" si="168"/>
        <v>REHABILITATION_PLAN_2024_FORM_0450_2021_insured_no_old</v>
      </c>
      <c r="I1582" s="134" t="str">
        <f t="shared" si="169"/>
        <v>削除</v>
      </c>
      <c r="J1582" s="56" t="str">
        <f t="shared" si="170"/>
        <v>名称変更</v>
      </c>
      <c r="K1582" s="56" t="str">
        <f>IF($F1582="old", INDEX('外部インタフェース一覧(計算用)'!$B$5:$C$60, MATCH(summary!$B1582, '外部インタフェース一覧(計算用)'!$C$5:$C$60, 0), 1), $B1582)</f>
        <v>生活行為向上リハビリテーション実施計画書(様式5情報)</v>
      </c>
      <c r="L1582" s="56">
        <f t="shared" si="174"/>
        <v>4</v>
      </c>
      <c r="M1582" s="56" t="str">
        <f t="shared" si="171"/>
        <v>insured_no</v>
      </c>
      <c r="N1582" s="33" t="str">
        <f t="shared" si="172"/>
        <v>被保険者番号</v>
      </c>
      <c r="O1582" s="33" t="str">
        <f t="shared" si="173"/>
        <v>削除</v>
      </c>
    </row>
    <row r="1583" spans="1:15" ht="37.5" hidden="1">
      <c r="A1583" s="56">
        <v>1581</v>
      </c>
      <c r="B1583" s="56" t="s">
        <v>3107</v>
      </c>
      <c r="C1583" s="56">
        <v>5</v>
      </c>
      <c r="D1583" s="33" t="s">
        <v>227</v>
      </c>
      <c r="E1583" s="134" t="s">
        <v>228</v>
      </c>
      <c r="F1583" s="56" t="str">
        <f>VLOOKUP($B1583, '外部インタフェース一覧(計算用)'!$C:$G, 2, FALSE)</f>
        <v>old</v>
      </c>
      <c r="G1583" s="56" t="str">
        <f>VLOOKUP($B1583, '外部インタフェース一覧(計算用)'!$C:$G, 5, FALSE)</f>
        <v>REHABILITATION_PLAN_2024_FORM_0450_2021</v>
      </c>
      <c r="H1583" s="56" t="str">
        <f t="shared" si="168"/>
        <v>REHABILITATION_PLAN_2024_FORM_0450_2021_external_system_management_number_old</v>
      </c>
      <c r="I1583" s="134" t="str">
        <f t="shared" si="169"/>
        <v>削除</v>
      </c>
      <c r="J1583" s="56" t="str">
        <f t="shared" si="170"/>
        <v>名称変更</v>
      </c>
      <c r="K1583" s="56" t="str">
        <f>IF($F1583="old", INDEX('外部インタフェース一覧(計算用)'!$B$5:$C$60, MATCH(summary!$B1583, '外部インタフェース一覧(計算用)'!$C$5:$C$60, 0), 1), $B1583)</f>
        <v>生活行為向上リハビリテーション実施計画書(様式5情報)</v>
      </c>
      <c r="L1583" s="56">
        <f t="shared" si="174"/>
        <v>5</v>
      </c>
      <c r="M1583" s="56" t="str">
        <f t="shared" si="171"/>
        <v>external_system_management_number</v>
      </c>
      <c r="N1583" s="33" t="str">
        <f t="shared" si="172"/>
        <v>外部システム管理番号</v>
      </c>
      <c r="O1583" s="33" t="str">
        <f t="shared" si="173"/>
        <v>削除</v>
      </c>
    </row>
    <row r="1584" spans="1:15" hidden="1">
      <c r="A1584" s="56">
        <v>1582</v>
      </c>
      <c r="B1584" s="56" t="s">
        <v>3107</v>
      </c>
      <c r="C1584" s="56">
        <v>6</v>
      </c>
      <c r="D1584" s="33" t="s">
        <v>464</v>
      </c>
      <c r="E1584" s="134" t="s">
        <v>465</v>
      </c>
      <c r="F1584" s="56" t="str">
        <f>VLOOKUP($B1584, '外部インタフェース一覧(計算用)'!$C:$G, 2, FALSE)</f>
        <v>old</v>
      </c>
      <c r="G1584" s="56" t="str">
        <f>VLOOKUP($B1584, '外部インタフェース一覧(計算用)'!$C:$G, 5, FALSE)</f>
        <v>REHABILITATION_PLAN_2024_FORM_0450_2021</v>
      </c>
      <c r="H1584" s="56" t="str">
        <f t="shared" si="168"/>
        <v>REHABILITATION_PLAN_2024_FORM_0450_2021_create_date_old</v>
      </c>
      <c r="I1584" s="134" t="str">
        <f t="shared" si="169"/>
        <v>削除</v>
      </c>
      <c r="J1584" s="56" t="str">
        <f t="shared" si="170"/>
        <v>名称変更</v>
      </c>
      <c r="K1584" s="56" t="str">
        <f>IF($F1584="old", INDEX('外部インタフェース一覧(計算用)'!$B$5:$C$60, MATCH(summary!$B1584, '外部インタフェース一覧(計算用)'!$C$5:$C$60, 0), 1), $B1584)</f>
        <v>生活行為向上リハビリテーション実施計画書(様式5情報)</v>
      </c>
      <c r="L1584" s="56">
        <f t="shared" si="174"/>
        <v>6</v>
      </c>
      <c r="M1584" s="56" t="str">
        <f t="shared" si="171"/>
        <v>create_date</v>
      </c>
      <c r="N1584" s="33" t="str">
        <f t="shared" si="172"/>
        <v>作成年月日</v>
      </c>
      <c r="O1584" s="33" t="str">
        <f t="shared" si="173"/>
        <v>削除</v>
      </c>
    </row>
    <row r="1585" spans="1:15" hidden="1">
      <c r="A1585" s="56">
        <v>1583</v>
      </c>
      <c r="B1585" s="56" t="s">
        <v>3107</v>
      </c>
      <c r="C1585" s="56">
        <v>7</v>
      </c>
      <c r="D1585" s="33" t="s">
        <v>3108</v>
      </c>
      <c r="E1585" s="134" t="s">
        <v>3109</v>
      </c>
      <c r="F1585" s="56" t="str">
        <f>VLOOKUP($B1585, '外部インタフェース一覧(計算用)'!$C:$G, 2, FALSE)</f>
        <v>old</v>
      </c>
      <c r="G1585" s="56" t="str">
        <f>VLOOKUP($B1585, '外部インタフェース一覧(計算用)'!$C:$G, 5, FALSE)</f>
        <v>REHABILITATION_PLAN_2024_FORM_0450_2021</v>
      </c>
      <c r="H1585" s="56" t="str">
        <f t="shared" si="168"/>
        <v>REHABILITATION_PLAN_2024_FORM_0450_2021_self_target_old</v>
      </c>
      <c r="I1585" s="134" t="str">
        <f t="shared" si="169"/>
        <v>削除</v>
      </c>
      <c r="J1585" s="56" t="str">
        <f t="shared" si="170"/>
        <v>名称変更</v>
      </c>
      <c r="K1585" s="56" t="str">
        <f>IF($F1585="old", INDEX('外部インタフェース一覧(計算用)'!$B$5:$C$60, MATCH(summary!$B1585, '外部インタフェース一覧(計算用)'!$C$5:$C$60, 0), 1), $B1585)</f>
        <v>生活行為向上リハビリテーション実施計画書(様式5情報)</v>
      </c>
      <c r="L1585" s="56">
        <f t="shared" si="174"/>
        <v>7</v>
      </c>
      <c r="M1585" s="56" t="str">
        <f t="shared" si="171"/>
        <v>self_target</v>
      </c>
      <c r="N1585" s="33" t="str">
        <f t="shared" si="172"/>
        <v>本人の生活行為の目標</v>
      </c>
      <c r="O1585" s="33" t="str">
        <f t="shared" si="173"/>
        <v>削除</v>
      </c>
    </row>
    <row r="1586" spans="1:15" hidden="1">
      <c r="A1586" s="56">
        <v>1584</v>
      </c>
      <c r="B1586" s="56" t="s">
        <v>3107</v>
      </c>
      <c r="C1586" s="56">
        <v>8</v>
      </c>
      <c r="D1586" s="33" t="s">
        <v>3110</v>
      </c>
      <c r="E1586" s="134" t="s">
        <v>3111</v>
      </c>
      <c r="F1586" s="56" t="str">
        <f>VLOOKUP($B1586, '外部インタフェース一覧(計算用)'!$C:$G, 2, FALSE)</f>
        <v>old</v>
      </c>
      <c r="G1586" s="56" t="str">
        <f>VLOOKUP($B1586, '外部インタフェース一覧(計算用)'!$C:$G, 5, FALSE)</f>
        <v>REHABILITATION_PLAN_2024_FORM_0450_2021</v>
      </c>
      <c r="H1586" s="56" t="str">
        <f t="shared" si="168"/>
        <v>REHABILITATION_PLAN_2024_FORM_0450_2021_family_target_old</v>
      </c>
      <c r="I1586" s="134" t="str">
        <f t="shared" si="169"/>
        <v>削除</v>
      </c>
      <c r="J1586" s="56" t="str">
        <f t="shared" si="170"/>
        <v>名称変更</v>
      </c>
      <c r="K1586" s="56" t="str">
        <f>IF($F1586="old", INDEX('外部インタフェース一覧(計算用)'!$B$5:$C$60, MATCH(summary!$B1586, '外部インタフェース一覧(計算用)'!$C$5:$C$60, 0), 1), $B1586)</f>
        <v>生活行為向上リハビリテーション実施計画書(様式5情報)</v>
      </c>
      <c r="L1586" s="56">
        <f t="shared" si="174"/>
        <v>8</v>
      </c>
      <c r="M1586" s="56" t="str">
        <f t="shared" si="171"/>
        <v>family_target</v>
      </c>
      <c r="N1586" s="33" t="str">
        <f t="shared" si="172"/>
        <v>家族の目標</v>
      </c>
      <c r="O1586" s="33" t="str">
        <f t="shared" si="173"/>
        <v>削除</v>
      </c>
    </row>
    <row r="1587" spans="1:15" ht="37.5" hidden="1">
      <c r="A1587" s="56">
        <v>1585</v>
      </c>
      <c r="B1587" s="56" t="s">
        <v>3107</v>
      </c>
      <c r="C1587" s="56">
        <v>9</v>
      </c>
      <c r="D1587" s="33" t="s">
        <v>3112</v>
      </c>
      <c r="E1587" s="134" t="s">
        <v>3113</v>
      </c>
      <c r="F1587" s="56" t="str">
        <f>VLOOKUP($B1587, '外部インタフェース一覧(計算用)'!$C:$G, 2, FALSE)</f>
        <v>old</v>
      </c>
      <c r="G1587" s="56" t="str">
        <f>VLOOKUP($B1587, '外部インタフェース一覧(計算用)'!$C:$G, 5, FALSE)</f>
        <v>REHABILITATION_PLAN_2024_FORM_0450_2021</v>
      </c>
      <c r="H1587" s="56" t="str">
        <f t="shared" si="168"/>
        <v>REHABILITATION_PLAN_2024_FORM_0450_2021_outpatient_training_start_01_old</v>
      </c>
      <c r="I1587" s="134" t="str">
        <f t="shared" si="169"/>
        <v>削除</v>
      </c>
      <c r="J1587" s="56" t="str">
        <f t="shared" si="170"/>
        <v>名称変更</v>
      </c>
      <c r="K1587" s="56" t="str">
        <f>IF($F1587="old", INDEX('外部インタフェース一覧(計算用)'!$B$5:$C$60, MATCH(summary!$B1587, '外部インタフェース一覧(計算用)'!$C$5:$C$60, 0), 1), $B1587)</f>
        <v>生活行為向上リハビリテーション実施計画書(様式5情報)</v>
      </c>
      <c r="L1587" s="56">
        <f t="shared" si="174"/>
        <v>9</v>
      </c>
      <c r="M1587" s="56" t="str">
        <f t="shared" si="171"/>
        <v>outpatient_training_start_01</v>
      </c>
      <c r="N1587" s="33" t="str">
        <f t="shared" si="172"/>
        <v>通所訓練期開始</v>
      </c>
      <c r="O1587" s="33" t="str">
        <f t="shared" si="173"/>
        <v>削除</v>
      </c>
    </row>
    <row r="1588" spans="1:15" ht="37.5" hidden="1">
      <c r="A1588" s="56">
        <v>1586</v>
      </c>
      <c r="B1588" s="56" t="s">
        <v>3107</v>
      </c>
      <c r="C1588" s="56">
        <v>10</v>
      </c>
      <c r="D1588" s="33" t="s">
        <v>3114</v>
      </c>
      <c r="E1588" s="134" t="s">
        <v>3115</v>
      </c>
      <c r="F1588" s="56" t="str">
        <f>VLOOKUP($B1588, '外部インタフェース一覧(計算用)'!$C:$G, 2, FALSE)</f>
        <v>old</v>
      </c>
      <c r="G1588" s="56" t="str">
        <f>VLOOKUP($B1588, '外部インタフェース一覧(計算用)'!$C:$G, 5, FALSE)</f>
        <v>REHABILITATION_PLAN_2024_FORM_0450_2021</v>
      </c>
      <c r="H1588" s="56" t="str">
        <f t="shared" si="168"/>
        <v>REHABILITATION_PLAN_2024_FORM_0450_2021_outpatient_training_end_01_old</v>
      </c>
      <c r="I1588" s="134" t="str">
        <f t="shared" si="169"/>
        <v>削除</v>
      </c>
      <c r="J1588" s="56" t="str">
        <f t="shared" si="170"/>
        <v>名称変更</v>
      </c>
      <c r="K1588" s="56" t="str">
        <f>IF($F1588="old", INDEX('外部インタフェース一覧(計算用)'!$B$5:$C$60, MATCH(summary!$B1588, '外部インタフェース一覧(計算用)'!$C$5:$C$60, 0), 1), $B1588)</f>
        <v>生活行為向上リハビリテーション実施計画書(様式5情報)</v>
      </c>
      <c r="L1588" s="56">
        <f t="shared" si="174"/>
        <v>10</v>
      </c>
      <c r="M1588" s="56" t="str">
        <f t="shared" si="171"/>
        <v>outpatient_training_end_01</v>
      </c>
      <c r="N1588" s="33" t="str">
        <f t="shared" si="172"/>
        <v>通所訓練期終了</v>
      </c>
      <c r="O1588" s="33" t="str">
        <f t="shared" si="173"/>
        <v>削除</v>
      </c>
    </row>
    <row r="1589" spans="1:15" ht="37.5" hidden="1">
      <c r="A1589" s="56">
        <v>1587</v>
      </c>
      <c r="B1589" s="56" t="s">
        <v>3107</v>
      </c>
      <c r="C1589" s="56">
        <v>11</v>
      </c>
      <c r="D1589" s="33" t="s">
        <v>3116</v>
      </c>
      <c r="E1589" s="134" t="s">
        <v>3117</v>
      </c>
      <c r="F1589" s="56" t="str">
        <f>VLOOKUP($B1589, '外部インタフェース一覧(計算用)'!$C:$G, 2, FALSE)</f>
        <v>old</v>
      </c>
      <c r="G1589" s="56" t="str">
        <f>VLOOKUP($B1589, '外部インタフェース一覧(計算用)'!$C:$G, 5, FALSE)</f>
        <v>REHABILITATION_PLAN_2024_FORM_0450_2021</v>
      </c>
      <c r="H1589" s="56" t="str">
        <f t="shared" si="168"/>
        <v>REHABILITATION_PLAN_2024_FORM_0450_2021_outpatient_frequency_01_old</v>
      </c>
      <c r="I1589" s="134" t="str">
        <f t="shared" si="169"/>
        <v>削除</v>
      </c>
      <c r="J1589" s="56" t="str">
        <f t="shared" si="170"/>
        <v>名称変更</v>
      </c>
      <c r="K1589" s="56" t="str">
        <f>IF($F1589="old", INDEX('外部インタフェース一覧(計算用)'!$B$5:$C$60, MATCH(summary!$B1589, '外部インタフェース一覧(計算用)'!$C$5:$C$60, 0), 1), $B1589)</f>
        <v>生活行為向上リハビリテーション実施計画書(様式5情報)</v>
      </c>
      <c r="L1589" s="56">
        <f t="shared" si="174"/>
        <v>11</v>
      </c>
      <c r="M1589" s="56" t="str">
        <f t="shared" si="171"/>
        <v>outpatient_frequency_01</v>
      </c>
      <c r="N1589" s="33" t="str">
        <f t="shared" si="172"/>
        <v>通所訓練期_通所頻度</v>
      </c>
      <c r="O1589" s="33" t="str">
        <f t="shared" si="173"/>
        <v>削除</v>
      </c>
    </row>
    <row r="1590" spans="1:15" ht="37.5" hidden="1">
      <c r="A1590" s="56">
        <v>1588</v>
      </c>
      <c r="B1590" s="56" t="s">
        <v>3107</v>
      </c>
      <c r="C1590" s="56">
        <v>12</v>
      </c>
      <c r="D1590" s="33" t="s">
        <v>3118</v>
      </c>
      <c r="E1590" s="134" t="s">
        <v>3119</v>
      </c>
      <c r="F1590" s="56" t="str">
        <f>VLOOKUP($B1590, '外部インタフェース一覧(計算用)'!$C:$G, 2, FALSE)</f>
        <v>old</v>
      </c>
      <c r="G1590" s="56" t="str">
        <f>VLOOKUP($B1590, '外部インタフェース一覧(計算用)'!$C:$G, 5, FALSE)</f>
        <v>REHABILITATION_PLAN_2024_FORM_0450_2021</v>
      </c>
      <c r="H1590" s="56" t="str">
        <f t="shared" si="168"/>
        <v>REHABILITATION_PLAN_2024_FORM_0450_2021_outpatient_training_start_02_old</v>
      </c>
      <c r="I1590" s="134" t="str">
        <f t="shared" si="169"/>
        <v>削除</v>
      </c>
      <c r="J1590" s="56" t="str">
        <f t="shared" si="170"/>
        <v>名称変更</v>
      </c>
      <c r="K1590" s="56" t="str">
        <f>IF($F1590="old", INDEX('外部インタフェース一覧(計算用)'!$B$5:$C$60, MATCH(summary!$B1590, '外部インタフェース一覧(計算用)'!$C$5:$C$60, 0), 1), $B1590)</f>
        <v>生活行為向上リハビリテーション実施計画書(様式5情報)</v>
      </c>
      <c r="L1590" s="56">
        <f t="shared" si="174"/>
        <v>12</v>
      </c>
      <c r="M1590" s="56" t="str">
        <f t="shared" si="171"/>
        <v>outpatient_training_start_02</v>
      </c>
      <c r="N1590" s="33" t="str">
        <f t="shared" si="172"/>
        <v>社会適応訓練期開始</v>
      </c>
      <c r="O1590" s="33" t="str">
        <f t="shared" si="173"/>
        <v>削除</v>
      </c>
    </row>
    <row r="1591" spans="1:15" ht="37.5" hidden="1">
      <c r="A1591" s="56">
        <v>1589</v>
      </c>
      <c r="B1591" s="56" t="s">
        <v>3107</v>
      </c>
      <c r="C1591" s="56">
        <v>13</v>
      </c>
      <c r="D1591" s="33" t="s">
        <v>3120</v>
      </c>
      <c r="E1591" s="134" t="s">
        <v>3121</v>
      </c>
      <c r="F1591" s="56" t="str">
        <f>VLOOKUP($B1591, '外部インタフェース一覧(計算用)'!$C:$G, 2, FALSE)</f>
        <v>old</v>
      </c>
      <c r="G1591" s="56" t="str">
        <f>VLOOKUP($B1591, '外部インタフェース一覧(計算用)'!$C:$G, 5, FALSE)</f>
        <v>REHABILITATION_PLAN_2024_FORM_0450_2021</v>
      </c>
      <c r="H1591" s="56" t="str">
        <f t="shared" si="168"/>
        <v>REHABILITATION_PLAN_2024_FORM_0450_2021_outpatient_training_end_02_old</v>
      </c>
      <c r="I1591" s="134" t="str">
        <f t="shared" si="169"/>
        <v>削除</v>
      </c>
      <c r="J1591" s="56" t="str">
        <f t="shared" si="170"/>
        <v>名称変更</v>
      </c>
      <c r="K1591" s="56" t="str">
        <f>IF($F1591="old", INDEX('外部インタフェース一覧(計算用)'!$B$5:$C$60, MATCH(summary!$B1591, '外部インタフェース一覧(計算用)'!$C$5:$C$60, 0), 1), $B1591)</f>
        <v>生活行為向上リハビリテーション実施計画書(様式5情報)</v>
      </c>
      <c r="L1591" s="56">
        <f t="shared" si="174"/>
        <v>13</v>
      </c>
      <c r="M1591" s="56" t="str">
        <f t="shared" si="171"/>
        <v>outpatient_training_end_02</v>
      </c>
      <c r="N1591" s="33" t="str">
        <f t="shared" si="172"/>
        <v>社会適応訓練期終了</v>
      </c>
      <c r="O1591" s="33" t="str">
        <f t="shared" si="173"/>
        <v>削除</v>
      </c>
    </row>
    <row r="1592" spans="1:15" ht="37.5" hidden="1">
      <c r="A1592" s="56">
        <v>1590</v>
      </c>
      <c r="B1592" s="56" t="s">
        <v>3107</v>
      </c>
      <c r="C1592" s="56">
        <v>14</v>
      </c>
      <c r="D1592" s="33" t="s">
        <v>3122</v>
      </c>
      <c r="E1592" s="134" t="s">
        <v>3123</v>
      </c>
      <c r="F1592" s="56" t="str">
        <f>VLOOKUP($B1592, '外部インタフェース一覧(計算用)'!$C:$G, 2, FALSE)</f>
        <v>old</v>
      </c>
      <c r="G1592" s="56" t="str">
        <f>VLOOKUP($B1592, '外部インタフェース一覧(計算用)'!$C:$G, 5, FALSE)</f>
        <v>REHABILITATION_PLAN_2024_FORM_0450_2021</v>
      </c>
      <c r="H1592" s="56" t="str">
        <f t="shared" si="168"/>
        <v>REHABILITATION_PLAN_2024_FORM_0450_2021_outpatient_frequency_02_old</v>
      </c>
      <c r="I1592" s="134" t="str">
        <f t="shared" si="169"/>
        <v>削除</v>
      </c>
      <c r="J1592" s="56" t="str">
        <f t="shared" si="170"/>
        <v>名称変更</v>
      </c>
      <c r="K1592" s="56" t="str">
        <f>IF($F1592="old", INDEX('外部インタフェース一覧(計算用)'!$B$5:$C$60, MATCH(summary!$B1592, '外部インタフェース一覧(計算用)'!$C$5:$C$60, 0), 1), $B1592)</f>
        <v>生活行為向上リハビリテーション実施計画書(様式5情報)</v>
      </c>
      <c r="L1592" s="56">
        <f t="shared" si="174"/>
        <v>14</v>
      </c>
      <c r="M1592" s="56" t="str">
        <f t="shared" si="171"/>
        <v>outpatient_frequency_02</v>
      </c>
      <c r="N1592" s="33" t="str">
        <f t="shared" si="172"/>
        <v>社会適応訓練期_通所頻度</v>
      </c>
      <c r="O1592" s="33" t="str">
        <f t="shared" si="173"/>
        <v>削除</v>
      </c>
    </row>
    <row r="1593" spans="1:15" ht="37.5" hidden="1">
      <c r="A1593" s="56">
        <v>1591</v>
      </c>
      <c r="B1593" s="56" t="s">
        <v>3107</v>
      </c>
      <c r="C1593" s="56">
        <v>15</v>
      </c>
      <c r="D1593" s="33" t="s">
        <v>3124</v>
      </c>
      <c r="E1593" s="134" t="s">
        <v>3125</v>
      </c>
      <c r="F1593" s="56" t="str">
        <f>VLOOKUP($B1593, '外部インタフェース一覧(計算用)'!$C:$G, 2, FALSE)</f>
        <v>old</v>
      </c>
      <c r="G1593" s="56" t="str">
        <f>VLOOKUP($B1593, '外部インタフェース一覧(計算用)'!$C:$G, 5, FALSE)</f>
        <v>REHABILITATION_PLAN_2024_FORM_0450_2021</v>
      </c>
      <c r="H1593" s="56" t="str">
        <f t="shared" si="168"/>
        <v>REHABILITATION_PLAN_2024_FORM_0450_2021_action_outpatient_flag_01_old</v>
      </c>
      <c r="I1593" s="134" t="str">
        <f t="shared" si="169"/>
        <v>削除</v>
      </c>
      <c r="J1593" s="56" t="str">
        <f t="shared" si="170"/>
        <v>名称変更</v>
      </c>
      <c r="K1593" s="56" t="str">
        <f>IF($F1593="old", INDEX('外部インタフェース一覧(計算用)'!$B$5:$C$60, MATCH(summary!$B1593, '外部インタフェース一覧(計算用)'!$C$5:$C$60, 0), 1), $B1593)</f>
        <v>生活行為向上リハビリテーション実施計画書(様式5情報)</v>
      </c>
      <c r="L1593" s="56">
        <f t="shared" si="174"/>
        <v>15</v>
      </c>
      <c r="M1593" s="56" t="str">
        <f t="shared" si="171"/>
        <v>action_outpatient_flag_01</v>
      </c>
      <c r="N1593" s="33" t="str">
        <f t="shared" si="172"/>
        <v>活動_通所訓練期_通所</v>
      </c>
      <c r="O1593" s="33" t="str">
        <f t="shared" si="173"/>
        <v>削除</v>
      </c>
    </row>
    <row r="1594" spans="1:15" ht="37.5" hidden="1">
      <c r="A1594" s="56">
        <v>1592</v>
      </c>
      <c r="B1594" s="56" t="s">
        <v>3107</v>
      </c>
      <c r="C1594" s="56">
        <v>16</v>
      </c>
      <c r="D1594" s="33" t="s">
        <v>3126</v>
      </c>
      <c r="E1594" s="134" t="s">
        <v>3127</v>
      </c>
      <c r="F1594" s="56" t="str">
        <f>VLOOKUP($B1594, '外部インタフェース一覧(計算用)'!$C:$G, 2, FALSE)</f>
        <v>old</v>
      </c>
      <c r="G1594" s="56" t="str">
        <f>VLOOKUP($B1594, '外部インタフェース一覧(計算用)'!$C:$G, 5, FALSE)</f>
        <v>REHABILITATION_PLAN_2024_FORM_0450_2021</v>
      </c>
      <c r="H1594" s="56" t="str">
        <f t="shared" si="168"/>
        <v>REHABILITATION_PLAN_2024_FORM_0450_2021_action_outpatient_01_01_old</v>
      </c>
      <c r="I1594" s="134" t="str">
        <f t="shared" si="169"/>
        <v>削除</v>
      </c>
      <c r="J1594" s="56" t="str">
        <f t="shared" si="170"/>
        <v>名称変更</v>
      </c>
      <c r="K1594" s="56" t="str">
        <f>IF($F1594="old", INDEX('外部インタフェース一覧(計算用)'!$B$5:$C$60, MATCH(summary!$B1594, '外部インタフェース一覧(計算用)'!$C$5:$C$60, 0), 1), $B1594)</f>
        <v>生活行為向上リハビリテーション実施計画書(様式5情報)</v>
      </c>
      <c r="L1594" s="56">
        <f t="shared" si="174"/>
        <v>16</v>
      </c>
      <c r="M1594" s="56" t="str">
        <f t="shared" si="171"/>
        <v>action_outpatient_01_01</v>
      </c>
      <c r="N1594" s="33" t="str">
        <f t="shared" si="172"/>
        <v xml:space="preserve">活動_通所訓練期_通所_01 </v>
      </c>
      <c r="O1594" s="33" t="str">
        <f t="shared" si="173"/>
        <v>削除</v>
      </c>
    </row>
    <row r="1595" spans="1:15" ht="37.5" hidden="1">
      <c r="A1595" s="56">
        <v>1593</v>
      </c>
      <c r="B1595" s="56" t="s">
        <v>3107</v>
      </c>
      <c r="C1595" s="56">
        <v>17</v>
      </c>
      <c r="D1595" s="33" t="s">
        <v>3128</v>
      </c>
      <c r="E1595" s="134" t="s">
        <v>3129</v>
      </c>
      <c r="F1595" s="56" t="str">
        <f>VLOOKUP($B1595, '外部インタフェース一覧(計算用)'!$C:$G, 2, FALSE)</f>
        <v>old</v>
      </c>
      <c r="G1595" s="56" t="str">
        <f>VLOOKUP($B1595, '外部インタフェース一覧(計算用)'!$C:$G, 5, FALSE)</f>
        <v>REHABILITATION_PLAN_2024_FORM_0450_2021</v>
      </c>
      <c r="H1595" s="56" t="str">
        <f t="shared" si="168"/>
        <v>REHABILITATION_PLAN_2024_FORM_0450_2021_action_outpatient_01_02_old</v>
      </c>
      <c r="I1595" s="134" t="str">
        <f t="shared" si="169"/>
        <v>削除</v>
      </c>
      <c r="J1595" s="56" t="str">
        <f t="shared" si="170"/>
        <v>名称変更</v>
      </c>
      <c r="K1595" s="56" t="str">
        <f>IF($F1595="old", INDEX('外部インタフェース一覧(計算用)'!$B$5:$C$60, MATCH(summary!$B1595, '外部インタフェース一覧(計算用)'!$C$5:$C$60, 0), 1), $B1595)</f>
        <v>生活行為向上リハビリテーション実施計画書(様式5情報)</v>
      </c>
      <c r="L1595" s="56">
        <f t="shared" si="174"/>
        <v>17</v>
      </c>
      <c r="M1595" s="56" t="str">
        <f t="shared" si="171"/>
        <v>action_outpatient_01_02</v>
      </c>
      <c r="N1595" s="33" t="str">
        <f t="shared" si="172"/>
        <v xml:space="preserve">活動_通所訓練期_通所_02 </v>
      </c>
      <c r="O1595" s="33" t="str">
        <f t="shared" si="173"/>
        <v>削除</v>
      </c>
    </row>
    <row r="1596" spans="1:15" ht="37.5" hidden="1">
      <c r="A1596" s="56">
        <v>1594</v>
      </c>
      <c r="B1596" s="56" t="s">
        <v>3107</v>
      </c>
      <c r="C1596" s="56">
        <v>18</v>
      </c>
      <c r="D1596" s="33" t="s">
        <v>3130</v>
      </c>
      <c r="E1596" s="134" t="s">
        <v>3131</v>
      </c>
      <c r="F1596" s="56" t="str">
        <f>VLOOKUP($B1596, '外部インタフェース一覧(計算用)'!$C:$G, 2, FALSE)</f>
        <v>old</v>
      </c>
      <c r="G1596" s="56" t="str">
        <f>VLOOKUP($B1596, '外部インタフェース一覧(計算用)'!$C:$G, 5, FALSE)</f>
        <v>REHABILITATION_PLAN_2024_FORM_0450_2021</v>
      </c>
      <c r="H1596" s="56" t="str">
        <f t="shared" si="168"/>
        <v>REHABILITATION_PLAN_2024_FORM_0450_2021_action_outpatient_01_03_old</v>
      </c>
      <c r="I1596" s="134" t="str">
        <f t="shared" si="169"/>
        <v>削除</v>
      </c>
      <c r="J1596" s="56" t="str">
        <f t="shared" si="170"/>
        <v>名称変更</v>
      </c>
      <c r="K1596" s="56" t="str">
        <f>IF($F1596="old", INDEX('外部インタフェース一覧(計算用)'!$B$5:$C$60, MATCH(summary!$B1596, '外部インタフェース一覧(計算用)'!$C$5:$C$60, 0), 1), $B1596)</f>
        <v>生活行為向上リハビリテーション実施計画書(様式5情報)</v>
      </c>
      <c r="L1596" s="56">
        <f t="shared" si="174"/>
        <v>18</v>
      </c>
      <c r="M1596" s="56" t="str">
        <f t="shared" si="171"/>
        <v>action_outpatient_01_03</v>
      </c>
      <c r="N1596" s="33" t="str">
        <f t="shared" si="172"/>
        <v xml:space="preserve">活動_通所訓練期_通所_03 </v>
      </c>
      <c r="O1596" s="33" t="str">
        <f t="shared" si="173"/>
        <v>削除</v>
      </c>
    </row>
    <row r="1597" spans="1:15" ht="37.5" hidden="1">
      <c r="A1597" s="56">
        <v>1595</v>
      </c>
      <c r="B1597" s="56" t="s">
        <v>3107</v>
      </c>
      <c r="C1597" s="56">
        <v>19</v>
      </c>
      <c r="D1597" s="33" t="s">
        <v>3132</v>
      </c>
      <c r="E1597" s="134" t="s">
        <v>3133</v>
      </c>
      <c r="F1597" s="56" t="str">
        <f>VLOOKUP($B1597, '外部インタフェース一覧(計算用)'!$C:$G, 2, FALSE)</f>
        <v>old</v>
      </c>
      <c r="G1597" s="56" t="str">
        <f>VLOOKUP($B1597, '外部インタフェース一覧(計算用)'!$C:$G, 5, FALSE)</f>
        <v>REHABILITATION_PLAN_2024_FORM_0450_2021</v>
      </c>
      <c r="H1597" s="56" t="str">
        <f t="shared" si="168"/>
        <v>REHABILITATION_PLAN_2024_FORM_0450_2021_action_outpatient_01_04_old</v>
      </c>
      <c r="I1597" s="134" t="str">
        <f t="shared" si="169"/>
        <v>削除</v>
      </c>
      <c r="J1597" s="56" t="str">
        <f t="shared" si="170"/>
        <v>名称変更</v>
      </c>
      <c r="K1597" s="56" t="str">
        <f>IF($F1597="old", INDEX('外部インタフェース一覧(計算用)'!$B$5:$C$60, MATCH(summary!$B1597, '外部インタフェース一覧(計算用)'!$C$5:$C$60, 0), 1), $B1597)</f>
        <v>生活行為向上リハビリテーション実施計画書(様式5情報)</v>
      </c>
      <c r="L1597" s="56">
        <f t="shared" si="174"/>
        <v>19</v>
      </c>
      <c r="M1597" s="56" t="str">
        <f t="shared" si="171"/>
        <v>action_outpatient_01_04</v>
      </c>
      <c r="N1597" s="33" t="str">
        <f t="shared" si="172"/>
        <v xml:space="preserve">活動_通所訓練期_通所_04 </v>
      </c>
      <c r="O1597" s="33" t="str">
        <f t="shared" si="173"/>
        <v>削除</v>
      </c>
    </row>
    <row r="1598" spans="1:15" ht="37.5" hidden="1">
      <c r="A1598" s="56">
        <v>1596</v>
      </c>
      <c r="B1598" s="56" t="s">
        <v>3107</v>
      </c>
      <c r="C1598" s="56">
        <v>20</v>
      </c>
      <c r="D1598" s="33" t="s">
        <v>3134</v>
      </c>
      <c r="E1598" s="134" t="s">
        <v>3135</v>
      </c>
      <c r="F1598" s="56" t="str">
        <f>VLOOKUP($B1598, '外部インタフェース一覧(計算用)'!$C:$G, 2, FALSE)</f>
        <v>old</v>
      </c>
      <c r="G1598" s="56" t="str">
        <f>VLOOKUP($B1598, '外部インタフェース一覧(計算用)'!$C:$G, 5, FALSE)</f>
        <v>REHABILITATION_PLAN_2024_FORM_0450_2021</v>
      </c>
      <c r="H1598" s="56" t="str">
        <f t="shared" si="168"/>
        <v>REHABILITATION_PLAN_2024_FORM_0450_2021_action_outpatient_01_05_old</v>
      </c>
      <c r="I1598" s="134" t="str">
        <f t="shared" si="169"/>
        <v>削除</v>
      </c>
      <c r="J1598" s="56" t="str">
        <f t="shared" si="170"/>
        <v>名称変更</v>
      </c>
      <c r="K1598" s="56" t="str">
        <f>IF($F1598="old", INDEX('外部インタフェース一覧(計算用)'!$B$5:$C$60, MATCH(summary!$B1598, '外部インタフェース一覧(計算用)'!$C$5:$C$60, 0), 1), $B1598)</f>
        <v>生活行為向上リハビリテーション実施計画書(様式5情報)</v>
      </c>
      <c r="L1598" s="56">
        <f t="shared" si="174"/>
        <v>20</v>
      </c>
      <c r="M1598" s="56" t="str">
        <f t="shared" si="171"/>
        <v>action_outpatient_01_05</v>
      </c>
      <c r="N1598" s="33" t="str">
        <f t="shared" si="172"/>
        <v xml:space="preserve">活動_通所訓練期_通所_05 </v>
      </c>
      <c r="O1598" s="33" t="str">
        <f t="shared" si="173"/>
        <v>削除</v>
      </c>
    </row>
    <row r="1599" spans="1:15" ht="37.5" hidden="1">
      <c r="A1599" s="56">
        <v>1597</v>
      </c>
      <c r="B1599" s="56" t="s">
        <v>3107</v>
      </c>
      <c r="C1599" s="56">
        <v>21</v>
      </c>
      <c r="D1599" s="33" t="s">
        <v>3136</v>
      </c>
      <c r="E1599" s="134" t="s">
        <v>3137</v>
      </c>
      <c r="F1599" s="56" t="str">
        <f>VLOOKUP($B1599, '外部インタフェース一覧(計算用)'!$C:$G, 2, FALSE)</f>
        <v>old</v>
      </c>
      <c r="G1599" s="56" t="str">
        <f>VLOOKUP($B1599, '外部インタフェース一覧(計算用)'!$C:$G, 5, FALSE)</f>
        <v>REHABILITATION_PLAN_2024_FORM_0450_2021</v>
      </c>
      <c r="H1599" s="56" t="str">
        <f t="shared" si="168"/>
        <v>REHABILITATION_PLAN_2024_FORM_0450_2021_action_outpatient_01_06_old</v>
      </c>
      <c r="I1599" s="134" t="str">
        <f t="shared" si="169"/>
        <v>削除</v>
      </c>
      <c r="J1599" s="56" t="str">
        <f t="shared" si="170"/>
        <v>名称変更</v>
      </c>
      <c r="K1599" s="56" t="str">
        <f>IF($F1599="old", INDEX('外部インタフェース一覧(計算用)'!$B$5:$C$60, MATCH(summary!$B1599, '外部インタフェース一覧(計算用)'!$C$5:$C$60, 0), 1), $B1599)</f>
        <v>生活行為向上リハビリテーション実施計画書(様式5情報)</v>
      </c>
      <c r="L1599" s="56">
        <f t="shared" si="174"/>
        <v>21</v>
      </c>
      <c r="M1599" s="56" t="str">
        <f t="shared" si="171"/>
        <v>action_outpatient_01_06</v>
      </c>
      <c r="N1599" s="33" t="str">
        <f t="shared" si="172"/>
        <v xml:space="preserve">活動_通所訓練期_通所_06 </v>
      </c>
      <c r="O1599" s="33" t="str">
        <f t="shared" si="173"/>
        <v>削除</v>
      </c>
    </row>
    <row r="1600" spans="1:15" ht="37.5" hidden="1">
      <c r="A1600" s="56">
        <v>1598</v>
      </c>
      <c r="B1600" s="56" t="s">
        <v>3107</v>
      </c>
      <c r="C1600" s="56">
        <v>22</v>
      </c>
      <c r="D1600" s="33" t="s">
        <v>3138</v>
      </c>
      <c r="E1600" s="134" t="s">
        <v>3139</v>
      </c>
      <c r="F1600" s="56" t="str">
        <f>VLOOKUP($B1600, '外部インタフェース一覧(計算用)'!$C:$G, 2, FALSE)</f>
        <v>old</v>
      </c>
      <c r="G1600" s="56" t="str">
        <f>VLOOKUP($B1600, '外部インタフェース一覧(計算用)'!$C:$G, 5, FALSE)</f>
        <v>REHABILITATION_PLAN_2024_FORM_0450_2021</v>
      </c>
      <c r="H1600" s="56" t="str">
        <f t="shared" si="168"/>
        <v>REHABILITATION_PLAN_2024_FORM_0450_2021_action_outpatient_01_07_old</v>
      </c>
      <c r="I1600" s="134" t="str">
        <f t="shared" si="169"/>
        <v>削除</v>
      </c>
      <c r="J1600" s="56" t="str">
        <f t="shared" si="170"/>
        <v>名称変更</v>
      </c>
      <c r="K1600" s="56" t="str">
        <f>IF($F1600="old", INDEX('外部インタフェース一覧(計算用)'!$B$5:$C$60, MATCH(summary!$B1600, '外部インタフェース一覧(計算用)'!$C$5:$C$60, 0), 1), $B1600)</f>
        <v>生活行為向上リハビリテーション実施計画書(様式5情報)</v>
      </c>
      <c r="L1600" s="56">
        <f t="shared" si="174"/>
        <v>22</v>
      </c>
      <c r="M1600" s="56" t="str">
        <f t="shared" si="171"/>
        <v>action_outpatient_01_07</v>
      </c>
      <c r="N1600" s="33" t="str">
        <f t="shared" si="172"/>
        <v xml:space="preserve">活動_通所訓練期_通所_07 </v>
      </c>
      <c r="O1600" s="33" t="str">
        <f t="shared" si="173"/>
        <v>削除</v>
      </c>
    </row>
    <row r="1601" spans="1:15" ht="37.5" hidden="1">
      <c r="A1601" s="56">
        <v>1599</v>
      </c>
      <c r="B1601" s="56" t="s">
        <v>3107</v>
      </c>
      <c r="C1601" s="56">
        <v>23</v>
      </c>
      <c r="D1601" s="33" t="s">
        <v>3140</v>
      </c>
      <c r="E1601" s="134" t="s">
        <v>3141</v>
      </c>
      <c r="F1601" s="56" t="str">
        <f>VLOOKUP($B1601, '外部インタフェース一覧(計算用)'!$C:$G, 2, FALSE)</f>
        <v>old</v>
      </c>
      <c r="G1601" s="56" t="str">
        <f>VLOOKUP($B1601, '外部インタフェース一覧(計算用)'!$C:$G, 5, FALSE)</f>
        <v>REHABILITATION_PLAN_2024_FORM_0450_2021</v>
      </c>
      <c r="H1601" s="56" t="str">
        <f t="shared" si="168"/>
        <v>REHABILITATION_PLAN_2024_FORM_0450_2021_action_outpatient_01_08_old</v>
      </c>
      <c r="I1601" s="134" t="str">
        <f t="shared" si="169"/>
        <v>削除</v>
      </c>
      <c r="J1601" s="56" t="str">
        <f t="shared" si="170"/>
        <v>名称変更</v>
      </c>
      <c r="K1601" s="56" t="str">
        <f>IF($F1601="old", INDEX('外部インタフェース一覧(計算用)'!$B$5:$C$60, MATCH(summary!$B1601, '外部インタフェース一覧(計算用)'!$C$5:$C$60, 0), 1), $B1601)</f>
        <v>生活行為向上リハビリテーション実施計画書(様式5情報)</v>
      </c>
      <c r="L1601" s="56">
        <f t="shared" si="174"/>
        <v>23</v>
      </c>
      <c r="M1601" s="56" t="str">
        <f t="shared" si="171"/>
        <v>action_outpatient_01_08</v>
      </c>
      <c r="N1601" s="33" t="str">
        <f t="shared" si="172"/>
        <v xml:space="preserve">活動_通所訓練期_通所_08 </v>
      </c>
      <c r="O1601" s="33" t="str">
        <f t="shared" si="173"/>
        <v>削除</v>
      </c>
    </row>
    <row r="1602" spans="1:15" ht="37.5" hidden="1">
      <c r="A1602" s="56">
        <v>1600</v>
      </c>
      <c r="B1602" s="56" t="s">
        <v>3107</v>
      </c>
      <c r="C1602" s="56">
        <v>24</v>
      </c>
      <c r="D1602" s="33" t="s">
        <v>3142</v>
      </c>
      <c r="E1602" s="134" t="s">
        <v>3143</v>
      </c>
      <c r="F1602" s="56" t="str">
        <f>VLOOKUP($B1602, '外部インタフェース一覧(計算用)'!$C:$G, 2, FALSE)</f>
        <v>old</v>
      </c>
      <c r="G1602" s="56" t="str">
        <f>VLOOKUP($B1602, '外部インタフェース一覧(計算用)'!$C:$G, 5, FALSE)</f>
        <v>REHABILITATION_PLAN_2024_FORM_0450_2021</v>
      </c>
      <c r="H1602" s="56" t="str">
        <f t="shared" si="168"/>
        <v>REHABILITATION_PLAN_2024_FORM_0450_2021_action_outpatient_remarks_01_old</v>
      </c>
      <c r="I1602" s="134" t="str">
        <f t="shared" si="169"/>
        <v>削除</v>
      </c>
      <c r="J1602" s="56" t="str">
        <f t="shared" si="170"/>
        <v>名称変更</v>
      </c>
      <c r="K1602" s="56" t="str">
        <f>IF($F1602="old", INDEX('外部インタフェース一覧(計算用)'!$B$5:$C$60, MATCH(summary!$B1602, '外部インタフェース一覧(計算用)'!$C$5:$C$60, 0), 1), $B1602)</f>
        <v>生活行為向上リハビリテーション実施計画書(様式5情報)</v>
      </c>
      <c r="L1602" s="56">
        <f t="shared" si="174"/>
        <v>24</v>
      </c>
      <c r="M1602" s="56" t="str">
        <f t="shared" si="171"/>
        <v>action_outpatient_remarks_01</v>
      </c>
      <c r="N1602" s="33" t="str">
        <f t="shared" si="172"/>
        <v>活動_通所訓練期_通所_備考</v>
      </c>
      <c r="O1602" s="33" t="str">
        <f t="shared" si="173"/>
        <v>削除</v>
      </c>
    </row>
    <row r="1603" spans="1:15" hidden="1">
      <c r="A1603" s="56">
        <v>1601</v>
      </c>
      <c r="B1603" s="56" t="s">
        <v>3107</v>
      </c>
      <c r="C1603" s="56">
        <v>25</v>
      </c>
      <c r="D1603" s="33" t="s">
        <v>3144</v>
      </c>
      <c r="E1603" s="134" t="s">
        <v>3145</v>
      </c>
      <c r="F1603" s="56" t="str">
        <f>VLOOKUP($B1603, '外部インタフェース一覧(計算用)'!$C:$G, 2, FALSE)</f>
        <v>old</v>
      </c>
      <c r="G1603" s="56" t="str">
        <f>VLOOKUP($B1603, '外部インタフェース一覧(計算用)'!$C:$G, 5, FALSE)</f>
        <v>REHABILITATION_PLAN_2024_FORM_0450_2021</v>
      </c>
      <c r="H1603" s="56" t="str">
        <f t="shared" ref="H1603:H1666" si="175">G1603&amp;"_"&amp;D1603&amp;"_"&amp;F1603</f>
        <v>REHABILITATION_PLAN_2024_FORM_0450_2021_action_visit_flag_01_old</v>
      </c>
      <c r="I1603" s="134" t="str">
        <f t="shared" ref="I1603:I1666" si="176">IFERROR(INDEX($E:$H, MATCH(LEFT($H1603, LEN($H1603)-4)&amp;"_new", $H:$H, 0), 1), IF(F1603="old", "削除", "追加"))</f>
        <v>削除</v>
      </c>
      <c r="J1603" s="56" t="str">
        <f t="shared" ref="J1603:J1666" si="177">IF(E1603=I1603, "一致", "名称変更")</f>
        <v>名称変更</v>
      </c>
      <c r="K1603" s="56" t="str">
        <f>IF($F1603="old", INDEX('外部インタフェース一覧(計算用)'!$B$5:$C$60, MATCH(summary!$B1603, '外部インタフェース一覧(計算用)'!$C$5:$C$60, 0), 1), $B1603)</f>
        <v>生活行為向上リハビリテーション実施計画書(様式5情報)</v>
      </c>
      <c r="L1603" s="56">
        <f t="shared" si="174"/>
        <v>25</v>
      </c>
      <c r="M1603" s="56" t="str">
        <f t="shared" ref="M1603:M1666" si="178">$D1603</f>
        <v>action_visit_flag_01</v>
      </c>
      <c r="N1603" s="33" t="str">
        <f t="shared" ref="N1603:N1666" si="179">IF($F1603="old", $E1603, $I1603)</f>
        <v>活動_通所訓練期_訪問</v>
      </c>
      <c r="O1603" s="33" t="str">
        <f t="shared" ref="O1603:O1666" si="180">IF($F1603="old", $I1603, $E1603)</f>
        <v>削除</v>
      </c>
    </row>
    <row r="1604" spans="1:15" hidden="1">
      <c r="A1604" s="56">
        <v>1602</v>
      </c>
      <c r="B1604" s="56" t="s">
        <v>3107</v>
      </c>
      <c r="C1604" s="56">
        <v>26</v>
      </c>
      <c r="D1604" s="33" t="s">
        <v>3146</v>
      </c>
      <c r="E1604" s="134" t="s">
        <v>3147</v>
      </c>
      <c r="F1604" s="56" t="str">
        <f>VLOOKUP($B1604, '外部インタフェース一覧(計算用)'!$C:$G, 2, FALSE)</f>
        <v>old</v>
      </c>
      <c r="G1604" s="56" t="str">
        <f>VLOOKUP($B1604, '外部インタフェース一覧(計算用)'!$C:$G, 5, FALSE)</f>
        <v>REHABILITATION_PLAN_2024_FORM_0450_2021</v>
      </c>
      <c r="H1604" s="56" t="str">
        <f t="shared" si="175"/>
        <v>REHABILITATION_PLAN_2024_FORM_0450_2021_action_visit_01_01_old</v>
      </c>
      <c r="I1604" s="134" t="str">
        <f t="shared" si="176"/>
        <v>削除</v>
      </c>
      <c r="J1604" s="56" t="str">
        <f t="shared" si="177"/>
        <v>名称変更</v>
      </c>
      <c r="K1604" s="56" t="str">
        <f>IF($F1604="old", INDEX('外部インタフェース一覧(計算用)'!$B$5:$C$60, MATCH(summary!$B1604, '外部インタフェース一覧(計算用)'!$C$5:$C$60, 0), 1), $B1604)</f>
        <v>生活行為向上リハビリテーション実施計画書(様式5情報)</v>
      </c>
      <c r="L1604" s="56">
        <f t="shared" ref="L1604:L1667" si="181">C1604</f>
        <v>26</v>
      </c>
      <c r="M1604" s="56" t="str">
        <f t="shared" si="178"/>
        <v>action_visit_01_01</v>
      </c>
      <c r="N1604" s="33" t="str">
        <f t="shared" si="179"/>
        <v xml:space="preserve">活動_通所訓練期_訪問_01 </v>
      </c>
      <c r="O1604" s="33" t="str">
        <f t="shared" si="180"/>
        <v>削除</v>
      </c>
    </row>
    <row r="1605" spans="1:15" hidden="1">
      <c r="A1605" s="56">
        <v>1603</v>
      </c>
      <c r="B1605" s="56" t="s">
        <v>3107</v>
      </c>
      <c r="C1605" s="56">
        <v>27</v>
      </c>
      <c r="D1605" s="33" t="s">
        <v>3148</v>
      </c>
      <c r="E1605" s="134" t="s">
        <v>3149</v>
      </c>
      <c r="F1605" s="56" t="str">
        <f>VLOOKUP($B1605, '外部インタフェース一覧(計算用)'!$C:$G, 2, FALSE)</f>
        <v>old</v>
      </c>
      <c r="G1605" s="56" t="str">
        <f>VLOOKUP($B1605, '外部インタフェース一覧(計算用)'!$C:$G, 5, FALSE)</f>
        <v>REHABILITATION_PLAN_2024_FORM_0450_2021</v>
      </c>
      <c r="H1605" s="56" t="str">
        <f t="shared" si="175"/>
        <v>REHABILITATION_PLAN_2024_FORM_0450_2021_action_visit_01_02_old</v>
      </c>
      <c r="I1605" s="134" t="str">
        <f t="shared" si="176"/>
        <v>削除</v>
      </c>
      <c r="J1605" s="56" t="str">
        <f t="shared" si="177"/>
        <v>名称変更</v>
      </c>
      <c r="K1605" s="56" t="str">
        <f>IF($F1605="old", INDEX('外部インタフェース一覧(計算用)'!$B$5:$C$60, MATCH(summary!$B1605, '外部インタフェース一覧(計算用)'!$C$5:$C$60, 0), 1), $B1605)</f>
        <v>生活行為向上リハビリテーション実施計画書(様式5情報)</v>
      </c>
      <c r="L1605" s="56">
        <f t="shared" si="181"/>
        <v>27</v>
      </c>
      <c r="M1605" s="56" t="str">
        <f t="shared" si="178"/>
        <v>action_visit_01_02</v>
      </c>
      <c r="N1605" s="33" t="str">
        <f t="shared" si="179"/>
        <v xml:space="preserve">活動_通所訓練期_訪問_02 </v>
      </c>
      <c r="O1605" s="33" t="str">
        <f t="shared" si="180"/>
        <v>削除</v>
      </c>
    </row>
    <row r="1606" spans="1:15" hidden="1">
      <c r="A1606" s="56">
        <v>1604</v>
      </c>
      <c r="B1606" s="56" t="s">
        <v>3107</v>
      </c>
      <c r="C1606" s="56">
        <v>28</v>
      </c>
      <c r="D1606" s="33" t="s">
        <v>3150</v>
      </c>
      <c r="E1606" s="134" t="s">
        <v>3151</v>
      </c>
      <c r="F1606" s="56" t="str">
        <f>VLOOKUP($B1606, '外部インタフェース一覧(計算用)'!$C:$G, 2, FALSE)</f>
        <v>old</v>
      </c>
      <c r="G1606" s="56" t="str">
        <f>VLOOKUP($B1606, '外部インタフェース一覧(計算用)'!$C:$G, 5, FALSE)</f>
        <v>REHABILITATION_PLAN_2024_FORM_0450_2021</v>
      </c>
      <c r="H1606" s="56" t="str">
        <f t="shared" si="175"/>
        <v>REHABILITATION_PLAN_2024_FORM_0450_2021_action_visit_01_03_old</v>
      </c>
      <c r="I1606" s="134" t="str">
        <f t="shared" si="176"/>
        <v>削除</v>
      </c>
      <c r="J1606" s="56" t="str">
        <f t="shared" si="177"/>
        <v>名称変更</v>
      </c>
      <c r="K1606" s="56" t="str">
        <f>IF($F1606="old", INDEX('外部インタフェース一覧(計算用)'!$B$5:$C$60, MATCH(summary!$B1606, '外部インタフェース一覧(計算用)'!$C$5:$C$60, 0), 1), $B1606)</f>
        <v>生活行為向上リハビリテーション実施計画書(様式5情報)</v>
      </c>
      <c r="L1606" s="56">
        <f t="shared" si="181"/>
        <v>28</v>
      </c>
      <c r="M1606" s="56" t="str">
        <f t="shared" si="178"/>
        <v>action_visit_01_03</v>
      </c>
      <c r="N1606" s="33" t="str">
        <f t="shared" si="179"/>
        <v xml:space="preserve">活動_通所訓練期_訪問_03 </v>
      </c>
      <c r="O1606" s="33" t="str">
        <f t="shared" si="180"/>
        <v>削除</v>
      </c>
    </row>
    <row r="1607" spans="1:15" hidden="1">
      <c r="A1607" s="56">
        <v>1605</v>
      </c>
      <c r="B1607" s="56" t="s">
        <v>3107</v>
      </c>
      <c r="C1607" s="56">
        <v>29</v>
      </c>
      <c r="D1607" s="33" t="s">
        <v>3152</v>
      </c>
      <c r="E1607" s="134" t="s">
        <v>3153</v>
      </c>
      <c r="F1607" s="56" t="str">
        <f>VLOOKUP($B1607, '外部インタフェース一覧(計算用)'!$C:$G, 2, FALSE)</f>
        <v>old</v>
      </c>
      <c r="G1607" s="56" t="str">
        <f>VLOOKUP($B1607, '外部インタフェース一覧(計算用)'!$C:$G, 5, FALSE)</f>
        <v>REHABILITATION_PLAN_2024_FORM_0450_2021</v>
      </c>
      <c r="H1607" s="56" t="str">
        <f t="shared" si="175"/>
        <v>REHABILITATION_PLAN_2024_FORM_0450_2021_action_visit_01_04_old</v>
      </c>
      <c r="I1607" s="134" t="str">
        <f t="shared" si="176"/>
        <v>削除</v>
      </c>
      <c r="J1607" s="56" t="str">
        <f t="shared" si="177"/>
        <v>名称変更</v>
      </c>
      <c r="K1607" s="56" t="str">
        <f>IF($F1607="old", INDEX('外部インタフェース一覧(計算用)'!$B$5:$C$60, MATCH(summary!$B1607, '外部インタフェース一覧(計算用)'!$C$5:$C$60, 0), 1), $B1607)</f>
        <v>生活行為向上リハビリテーション実施計画書(様式5情報)</v>
      </c>
      <c r="L1607" s="56">
        <f t="shared" si="181"/>
        <v>29</v>
      </c>
      <c r="M1607" s="56" t="str">
        <f t="shared" si="178"/>
        <v>action_visit_01_04</v>
      </c>
      <c r="N1607" s="33" t="str">
        <f t="shared" si="179"/>
        <v xml:space="preserve">活動_通所訓練期_訪問_04 </v>
      </c>
      <c r="O1607" s="33" t="str">
        <f t="shared" si="180"/>
        <v>削除</v>
      </c>
    </row>
    <row r="1608" spans="1:15" hidden="1">
      <c r="A1608" s="56">
        <v>1606</v>
      </c>
      <c r="B1608" s="56" t="s">
        <v>3107</v>
      </c>
      <c r="C1608" s="56">
        <v>30</v>
      </c>
      <c r="D1608" s="33" t="s">
        <v>3154</v>
      </c>
      <c r="E1608" s="134" t="s">
        <v>3155</v>
      </c>
      <c r="F1608" s="56" t="str">
        <f>VLOOKUP($B1608, '外部インタフェース一覧(計算用)'!$C:$G, 2, FALSE)</f>
        <v>old</v>
      </c>
      <c r="G1608" s="56" t="str">
        <f>VLOOKUP($B1608, '外部インタフェース一覧(計算用)'!$C:$G, 5, FALSE)</f>
        <v>REHABILITATION_PLAN_2024_FORM_0450_2021</v>
      </c>
      <c r="H1608" s="56" t="str">
        <f t="shared" si="175"/>
        <v>REHABILITATION_PLAN_2024_FORM_0450_2021_action_visit_01_05_old</v>
      </c>
      <c r="I1608" s="134" t="str">
        <f t="shared" si="176"/>
        <v>削除</v>
      </c>
      <c r="J1608" s="56" t="str">
        <f t="shared" si="177"/>
        <v>名称変更</v>
      </c>
      <c r="K1608" s="56" t="str">
        <f>IF($F1608="old", INDEX('外部インタフェース一覧(計算用)'!$B$5:$C$60, MATCH(summary!$B1608, '外部インタフェース一覧(計算用)'!$C$5:$C$60, 0), 1), $B1608)</f>
        <v>生活行為向上リハビリテーション実施計画書(様式5情報)</v>
      </c>
      <c r="L1608" s="56">
        <f t="shared" si="181"/>
        <v>30</v>
      </c>
      <c r="M1608" s="56" t="str">
        <f t="shared" si="178"/>
        <v>action_visit_01_05</v>
      </c>
      <c r="N1608" s="33" t="str">
        <f t="shared" si="179"/>
        <v xml:space="preserve">活動_通所訓練期_訪問_05 </v>
      </c>
      <c r="O1608" s="33" t="str">
        <f t="shared" si="180"/>
        <v>削除</v>
      </c>
    </row>
    <row r="1609" spans="1:15" hidden="1">
      <c r="A1609" s="56">
        <v>1607</v>
      </c>
      <c r="B1609" s="56" t="s">
        <v>3107</v>
      </c>
      <c r="C1609" s="56">
        <v>31</v>
      </c>
      <c r="D1609" s="33" t="s">
        <v>3156</v>
      </c>
      <c r="E1609" s="134" t="s">
        <v>3157</v>
      </c>
      <c r="F1609" s="56" t="str">
        <f>VLOOKUP($B1609, '外部インタフェース一覧(計算用)'!$C:$G, 2, FALSE)</f>
        <v>old</v>
      </c>
      <c r="G1609" s="56" t="str">
        <f>VLOOKUP($B1609, '外部インタフェース一覧(計算用)'!$C:$G, 5, FALSE)</f>
        <v>REHABILITATION_PLAN_2024_FORM_0450_2021</v>
      </c>
      <c r="H1609" s="56" t="str">
        <f t="shared" si="175"/>
        <v>REHABILITATION_PLAN_2024_FORM_0450_2021_action_visit_01_06_old</v>
      </c>
      <c r="I1609" s="134" t="str">
        <f t="shared" si="176"/>
        <v>削除</v>
      </c>
      <c r="J1609" s="56" t="str">
        <f t="shared" si="177"/>
        <v>名称変更</v>
      </c>
      <c r="K1609" s="56" t="str">
        <f>IF($F1609="old", INDEX('外部インタフェース一覧(計算用)'!$B$5:$C$60, MATCH(summary!$B1609, '外部インタフェース一覧(計算用)'!$C$5:$C$60, 0), 1), $B1609)</f>
        <v>生活行為向上リハビリテーション実施計画書(様式5情報)</v>
      </c>
      <c r="L1609" s="56">
        <f t="shared" si="181"/>
        <v>31</v>
      </c>
      <c r="M1609" s="56" t="str">
        <f t="shared" si="178"/>
        <v>action_visit_01_06</v>
      </c>
      <c r="N1609" s="33" t="str">
        <f t="shared" si="179"/>
        <v xml:space="preserve">活動_通所訓練期_訪問_06 </v>
      </c>
      <c r="O1609" s="33" t="str">
        <f t="shared" si="180"/>
        <v>削除</v>
      </c>
    </row>
    <row r="1610" spans="1:15" hidden="1">
      <c r="A1610" s="56">
        <v>1608</v>
      </c>
      <c r="B1610" s="56" t="s">
        <v>3107</v>
      </c>
      <c r="C1610" s="56">
        <v>32</v>
      </c>
      <c r="D1610" s="33" t="s">
        <v>3158</v>
      </c>
      <c r="E1610" s="134" t="s">
        <v>3159</v>
      </c>
      <c r="F1610" s="56" t="str">
        <f>VLOOKUP($B1610, '外部インタフェース一覧(計算用)'!$C:$G, 2, FALSE)</f>
        <v>old</v>
      </c>
      <c r="G1610" s="56" t="str">
        <f>VLOOKUP($B1610, '外部インタフェース一覧(計算用)'!$C:$G, 5, FALSE)</f>
        <v>REHABILITATION_PLAN_2024_FORM_0450_2021</v>
      </c>
      <c r="H1610" s="56" t="str">
        <f t="shared" si="175"/>
        <v>REHABILITATION_PLAN_2024_FORM_0450_2021_action_visit_01_07_old</v>
      </c>
      <c r="I1610" s="134" t="str">
        <f t="shared" si="176"/>
        <v>削除</v>
      </c>
      <c r="J1610" s="56" t="str">
        <f t="shared" si="177"/>
        <v>名称変更</v>
      </c>
      <c r="K1610" s="56" t="str">
        <f>IF($F1610="old", INDEX('外部インタフェース一覧(計算用)'!$B$5:$C$60, MATCH(summary!$B1610, '外部インタフェース一覧(計算用)'!$C$5:$C$60, 0), 1), $B1610)</f>
        <v>生活行為向上リハビリテーション実施計画書(様式5情報)</v>
      </c>
      <c r="L1610" s="56">
        <f t="shared" si="181"/>
        <v>32</v>
      </c>
      <c r="M1610" s="56" t="str">
        <f t="shared" si="178"/>
        <v>action_visit_01_07</v>
      </c>
      <c r="N1610" s="33" t="str">
        <f t="shared" si="179"/>
        <v xml:space="preserve">活動_通所訓練期_訪問_07 </v>
      </c>
      <c r="O1610" s="33" t="str">
        <f t="shared" si="180"/>
        <v>削除</v>
      </c>
    </row>
    <row r="1611" spans="1:15" hidden="1">
      <c r="A1611" s="56">
        <v>1609</v>
      </c>
      <c r="B1611" s="56" t="s">
        <v>3107</v>
      </c>
      <c r="C1611" s="56">
        <v>33</v>
      </c>
      <c r="D1611" s="33" t="s">
        <v>3160</v>
      </c>
      <c r="E1611" s="134" t="s">
        <v>3161</v>
      </c>
      <c r="F1611" s="56" t="str">
        <f>VLOOKUP($B1611, '外部インタフェース一覧(計算用)'!$C:$G, 2, FALSE)</f>
        <v>old</v>
      </c>
      <c r="G1611" s="56" t="str">
        <f>VLOOKUP($B1611, '外部インタフェース一覧(計算用)'!$C:$G, 5, FALSE)</f>
        <v>REHABILITATION_PLAN_2024_FORM_0450_2021</v>
      </c>
      <c r="H1611" s="56" t="str">
        <f t="shared" si="175"/>
        <v>REHABILITATION_PLAN_2024_FORM_0450_2021_action_visit_01_08_old</v>
      </c>
      <c r="I1611" s="134" t="str">
        <f t="shared" si="176"/>
        <v>削除</v>
      </c>
      <c r="J1611" s="56" t="str">
        <f t="shared" si="177"/>
        <v>名称変更</v>
      </c>
      <c r="K1611" s="56" t="str">
        <f>IF($F1611="old", INDEX('外部インタフェース一覧(計算用)'!$B$5:$C$60, MATCH(summary!$B1611, '外部インタフェース一覧(計算用)'!$C$5:$C$60, 0), 1), $B1611)</f>
        <v>生活行為向上リハビリテーション実施計画書(様式5情報)</v>
      </c>
      <c r="L1611" s="56">
        <f t="shared" si="181"/>
        <v>33</v>
      </c>
      <c r="M1611" s="56" t="str">
        <f t="shared" si="178"/>
        <v>action_visit_01_08</v>
      </c>
      <c r="N1611" s="33" t="str">
        <f t="shared" si="179"/>
        <v xml:space="preserve">活動_通所訓練期_訪問_08 </v>
      </c>
      <c r="O1611" s="33" t="str">
        <f t="shared" si="180"/>
        <v>削除</v>
      </c>
    </row>
    <row r="1612" spans="1:15" ht="37.5" hidden="1">
      <c r="A1612" s="56">
        <v>1610</v>
      </c>
      <c r="B1612" s="56" t="s">
        <v>3107</v>
      </c>
      <c r="C1612" s="56">
        <v>34</v>
      </c>
      <c r="D1612" s="33" t="s">
        <v>3162</v>
      </c>
      <c r="E1612" s="134" t="s">
        <v>3163</v>
      </c>
      <c r="F1612" s="56" t="str">
        <f>VLOOKUP($B1612, '外部インタフェース一覧(計算用)'!$C:$G, 2, FALSE)</f>
        <v>old</v>
      </c>
      <c r="G1612" s="56" t="str">
        <f>VLOOKUP($B1612, '外部インタフェース一覧(計算用)'!$C:$G, 5, FALSE)</f>
        <v>REHABILITATION_PLAN_2024_FORM_0450_2021</v>
      </c>
      <c r="H1612" s="56" t="str">
        <f t="shared" si="175"/>
        <v>REHABILITATION_PLAN_2024_FORM_0450_2021_action_visit_remarks_01_old</v>
      </c>
      <c r="I1612" s="134" t="str">
        <f t="shared" si="176"/>
        <v>削除</v>
      </c>
      <c r="J1612" s="56" t="str">
        <f t="shared" si="177"/>
        <v>名称変更</v>
      </c>
      <c r="K1612" s="56" t="str">
        <f>IF($F1612="old", INDEX('外部インタフェース一覧(計算用)'!$B$5:$C$60, MATCH(summary!$B1612, '外部インタフェース一覧(計算用)'!$C$5:$C$60, 0), 1), $B1612)</f>
        <v>生活行為向上リハビリテーション実施計画書(様式5情報)</v>
      </c>
      <c r="L1612" s="56">
        <f t="shared" si="181"/>
        <v>34</v>
      </c>
      <c r="M1612" s="56" t="str">
        <f t="shared" si="178"/>
        <v>action_visit_remarks_01</v>
      </c>
      <c r="N1612" s="33" t="str">
        <f t="shared" si="179"/>
        <v>活動_通所訓練期_訪問_備考</v>
      </c>
      <c r="O1612" s="33" t="str">
        <f t="shared" si="180"/>
        <v>削除</v>
      </c>
    </row>
    <row r="1613" spans="1:15" ht="37.5" hidden="1">
      <c r="A1613" s="56">
        <v>1611</v>
      </c>
      <c r="B1613" s="56" t="s">
        <v>3107</v>
      </c>
      <c r="C1613" s="56">
        <v>35</v>
      </c>
      <c r="D1613" s="33" t="s">
        <v>3164</v>
      </c>
      <c r="E1613" s="134" t="s">
        <v>3165</v>
      </c>
      <c r="F1613" s="56" t="str">
        <f>VLOOKUP($B1613, '外部インタフェース一覧(計算用)'!$C:$G, 2, FALSE)</f>
        <v>old</v>
      </c>
      <c r="G1613" s="56" t="str">
        <f>VLOOKUP($B1613, '外部インタフェース一覧(計算用)'!$C:$G, 5, FALSE)</f>
        <v>REHABILITATION_PLAN_2024_FORM_0450_2021</v>
      </c>
      <c r="H1613" s="56" t="str">
        <f t="shared" si="175"/>
        <v>REHABILITATION_PLAN_2024_FORM_0450_2021_action_self_training_01_old</v>
      </c>
      <c r="I1613" s="134" t="str">
        <f t="shared" si="176"/>
        <v>削除</v>
      </c>
      <c r="J1613" s="56" t="str">
        <f t="shared" si="177"/>
        <v>名称変更</v>
      </c>
      <c r="K1613" s="56" t="str">
        <f>IF($F1613="old", INDEX('外部インタフェース一覧(計算用)'!$B$5:$C$60, MATCH(summary!$B1613, '外部インタフェース一覧(計算用)'!$C$5:$C$60, 0), 1), $B1613)</f>
        <v>生活行為向上リハビリテーション実施計画書(様式5情報)</v>
      </c>
      <c r="L1613" s="56">
        <f t="shared" si="181"/>
        <v>35</v>
      </c>
      <c r="M1613" s="56" t="str">
        <f t="shared" si="178"/>
        <v>action_self_training_01</v>
      </c>
      <c r="N1613" s="33" t="str">
        <f t="shared" si="179"/>
        <v>活動_通所訓練期_自己訓練</v>
      </c>
      <c r="O1613" s="33" t="str">
        <f t="shared" si="180"/>
        <v>削除</v>
      </c>
    </row>
    <row r="1614" spans="1:15" ht="37.5" hidden="1">
      <c r="A1614" s="56">
        <v>1612</v>
      </c>
      <c r="B1614" s="56" t="s">
        <v>3107</v>
      </c>
      <c r="C1614" s="56">
        <v>36</v>
      </c>
      <c r="D1614" s="33" t="s">
        <v>3166</v>
      </c>
      <c r="E1614" s="134" t="s">
        <v>3167</v>
      </c>
      <c r="F1614" s="56" t="str">
        <f>VLOOKUP($B1614, '外部インタフェース一覧(計算用)'!$C:$G, 2, FALSE)</f>
        <v>old</v>
      </c>
      <c r="G1614" s="56" t="str">
        <f>VLOOKUP($B1614, '外部インタフェース一覧(計算用)'!$C:$G, 5, FALSE)</f>
        <v>REHABILITATION_PLAN_2024_FORM_0450_2021</v>
      </c>
      <c r="H1614" s="56" t="str">
        <f t="shared" si="175"/>
        <v>REHABILITATION_PLAN_2024_FORM_0450_2021_action_outpatient_flag_02_old</v>
      </c>
      <c r="I1614" s="134" t="str">
        <f t="shared" si="176"/>
        <v>削除</v>
      </c>
      <c r="J1614" s="56" t="str">
        <f t="shared" si="177"/>
        <v>名称変更</v>
      </c>
      <c r="K1614" s="56" t="str">
        <f>IF($F1614="old", INDEX('外部インタフェース一覧(計算用)'!$B$5:$C$60, MATCH(summary!$B1614, '外部インタフェース一覧(計算用)'!$C$5:$C$60, 0), 1), $B1614)</f>
        <v>生活行為向上リハビリテーション実施計画書(様式5情報)</v>
      </c>
      <c r="L1614" s="56">
        <f t="shared" si="181"/>
        <v>36</v>
      </c>
      <c r="M1614" s="56" t="str">
        <f t="shared" si="178"/>
        <v>action_outpatient_flag_02</v>
      </c>
      <c r="N1614" s="33" t="str">
        <f t="shared" si="179"/>
        <v>活動_社会適応訓練期_通所</v>
      </c>
      <c r="O1614" s="33" t="str">
        <f t="shared" si="180"/>
        <v>削除</v>
      </c>
    </row>
    <row r="1615" spans="1:15" ht="37.5" hidden="1">
      <c r="A1615" s="56">
        <v>1613</v>
      </c>
      <c r="B1615" s="56" t="s">
        <v>3107</v>
      </c>
      <c r="C1615" s="56">
        <v>37</v>
      </c>
      <c r="D1615" s="33" t="s">
        <v>3168</v>
      </c>
      <c r="E1615" s="134" t="s">
        <v>3169</v>
      </c>
      <c r="F1615" s="56" t="str">
        <f>VLOOKUP($B1615, '外部インタフェース一覧(計算用)'!$C:$G, 2, FALSE)</f>
        <v>old</v>
      </c>
      <c r="G1615" s="56" t="str">
        <f>VLOOKUP($B1615, '外部インタフェース一覧(計算用)'!$C:$G, 5, FALSE)</f>
        <v>REHABILITATION_PLAN_2024_FORM_0450_2021</v>
      </c>
      <c r="H1615" s="56" t="str">
        <f t="shared" si="175"/>
        <v>REHABILITATION_PLAN_2024_FORM_0450_2021_action_outpatient_02_01_old</v>
      </c>
      <c r="I1615" s="134" t="str">
        <f t="shared" si="176"/>
        <v>削除</v>
      </c>
      <c r="J1615" s="56" t="str">
        <f t="shared" si="177"/>
        <v>名称変更</v>
      </c>
      <c r="K1615" s="56" t="str">
        <f>IF($F1615="old", INDEX('外部インタフェース一覧(計算用)'!$B$5:$C$60, MATCH(summary!$B1615, '外部インタフェース一覧(計算用)'!$C$5:$C$60, 0), 1), $B1615)</f>
        <v>生活行為向上リハビリテーション実施計画書(様式5情報)</v>
      </c>
      <c r="L1615" s="56">
        <f t="shared" si="181"/>
        <v>37</v>
      </c>
      <c r="M1615" s="56" t="str">
        <f t="shared" si="178"/>
        <v>action_outpatient_02_01</v>
      </c>
      <c r="N1615" s="33" t="str">
        <f t="shared" si="179"/>
        <v xml:space="preserve">活動_社会適応訓練期_通所_01 </v>
      </c>
      <c r="O1615" s="33" t="str">
        <f t="shared" si="180"/>
        <v>削除</v>
      </c>
    </row>
    <row r="1616" spans="1:15" ht="37.5" hidden="1">
      <c r="A1616" s="56">
        <v>1614</v>
      </c>
      <c r="B1616" s="56" t="s">
        <v>3107</v>
      </c>
      <c r="C1616" s="56">
        <v>38</v>
      </c>
      <c r="D1616" s="33" t="s">
        <v>3170</v>
      </c>
      <c r="E1616" s="134" t="s">
        <v>3171</v>
      </c>
      <c r="F1616" s="56" t="str">
        <f>VLOOKUP($B1616, '外部インタフェース一覧(計算用)'!$C:$G, 2, FALSE)</f>
        <v>old</v>
      </c>
      <c r="G1616" s="56" t="str">
        <f>VLOOKUP($B1616, '外部インタフェース一覧(計算用)'!$C:$G, 5, FALSE)</f>
        <v>REHABILITATION_PLAN_2024_FORM_0450_2021</v>
      </c>
      <c r="H1616" s="56" t="str">
        <f t="shared" si="175"/>
        <v>REHABILITATION_PLAN_2024_FORM_0450_2021_action_outpatient_02_02_old</v>
      </c>
      <c r="I1616" s="134" t="str">
        <f t="shared" si="176"/>
        <v>削除</v>
      </c>
      <c r="J1616" s="56" t="str">
        <f t="shared" si="177"/>
        <v>名称変更</v>
      </c>
      <c r="K1616" s="56" t="str">
        <f>IF($F1616="old", INDEX('外部インタフェース一覧(計算用)'!$B$5:$C$60, MATCH(summary!$B1616, '外部インタフェース一覧(計算用)'!$C$5:$C$60, 0), 1), $B1616)</f>
        <v>生活行為向上リハビリテーション実施計画書(様式5情報)</v>
      </c>
      <c r="L1616" s="56">
        <f t="shared" si="181"/>
        <v>38</v>
      </c>
      <c r="M1616" s="56" t="str">
        <f t="shared" si="178"/>
        <v>action_outpatient_02_02</v>
      </c>
      <c r="N1616" s="33" t="str">
        <f t="shared" si="179"/>
        <v xml:space="preserve">活動_社会適応訓練期_通所_02 </v>
      </c>
      <c r="O1616" s="33" t="str">
        <f t="shared" si="180"/>
        <v>削除</v>
      </c>
    </row>
    <row r="1617" spans="1:15" ht="37.5" hidden="1">
      <c r="A1617" s="56">
        <v>1615</v>
      </c>
      <c r="B1617" s="56" t="s">
        <v>3107</v>
      </c>
      <c r="C1617" s="56">
        <v>39</v>
      </c>
      <c r="D1617" s="33" t="s">
        <v>3172</v>
      </c>
      <c r="E1617" s="134" t="s">
        <v>3173</v>
      </c>
      <c r="F1617" s="56" t="str">
        <f>VLOOKUP($B1617, '外部インタフェース一覧(計算用)'!$C:$G, 2, FALSE)</f>
        <v>old</v>
      </c>
      <c r="G1617" s="56" t="str">
        <f>VLOOKUP($B1617, '外部インタフェース一覧(計算用)'!$C:$G, 5, FALSE)</f>
        <v>REHABILITATION_PLAN_2024_FORM_0450_2021</v>
      </c>
      <c r="H1617" s="56" t="str">
        <f t="shared" si="175"/>
        <v>REHABILITATION_PLAN_2024_FORM_0450_2021_action_outpatient_02_03_old</v>
      </c>
      <c r="I1617" s="134" t="str">
        <f t="shared" si="176"/>
        <v>削除</v>
      </c>
      <c r="J1617" s="56" t="str">
        <f t="shared" si="177"/>
        <v>名称変更</v>
      </c>
      <c r="K1617" s="56" t="str">
        <f>IF($F1617="old", INDEX('外部インタフェース一覧(計算用)'!$B$5:$C$60, MATCH(summary!$B1617, '外部インタフェース一覧(計算用)'!$C$5:$C$60, 0), 1), $B1617)</f>
        <v>生活行為向上リハビリテーション実施計画書(様式5情報)</v>
      </c>
      <c r="L1617" s="56">
        <f t="shared" si="181"/>
        <v>39</v>
      </c>
      <c r="M1617" s="56" t="str">
        <f t="shared" si="178"/>
        <v>action_outpatient_02_03</v>
      </c>
      <c r="N1617" s="33" t="str">
        <f t="shared" si="179"/>
        <v xml:space="preserve">活動_社会適応訓練期_通所_03 </v>
      </c>
      <c r="O1617" s="33" t="str">
        <f t="shared" si="180"/>
        <v>削除</v>
      </c>
    </row>
    <row r="1618" spans="1:15" ht="37.5" hidden="1">
      <c r="A1618" s="56">
        <v>1616</v>
      </c>
      <c r="B1618" s="56" t="s">
        <v>3107</v>
      </c>
      <c r="C1618" s="56">
        <v>40</v>
      </c>
      <c r="D1618" s="33" t="s">
        <v>3174</v>
      </c>
      <c r="E1618" s="134" t="s">
        <v>3175</v>
      </c>
      <c r="F1618" s="56" t="str">
        <f>VLOOKUP($B1618, '外部インタフェース一覧(計算用)'!$C:$G, 2, FALSE)</f>
        <v>old</v>
      </c>
      <c r="G1618" s="56" t="str">
        <f>VLOOKUP($B1618, '外部インタフェース一覧(計算用)'!$C:$G, 5, FALSE)</f>
        <v>REHABILITATION_PLAN_2024_FORM_0450_2021</v>
      </c>
      <c r="H1618" s="56" t="str">
        <f t="shared" si="175"/>
        <v>REHABILITATION_PLAN_2024_FORM_0450_2021_action_outpatient_02_04_old</v>
      </c>
      <c r="I1618" s="134" t="str">
        <f t="shared" si="176"/>
        <v>削除</v>
      </c>
      <c r="J1618" s="56" t="str">
        <f t="shared" si="177"/>
        <v>名称変更</v>
      </c>
      <c r="K1618" s="56" t="str">
        <f>IF($F1618="old", INDEX('外部インタフェース一覧(計算用)'!$B$5:$C$60, MATCH(summary!$B1618, '外部インタフェース一覧(計算用)'!$C$5:$C$60, 0), 1), $B1618)</f>
        <v>生活行為向上リハビリテーション実施計画書(様式5情報)</v>
      </c>
      <c r="L1618" s="56">
        <f t="shared" si="181"/>
        <v>40</v>
      </c>
      <c r="M1618" s="56" t="str">
        <f t="shared" si="178"/>
        <v>action_outpatient_02_04</v>
      </c>
      <c r="N1618" s="33" t="str">
        <f t="shared" si="179"/>
        <v xml:space="preserve">活動_社会適応訓練期_通所_04 </v>
      </c>
      <c r="O1618" s="33" t="str">
        <f t="shared" si="180"/>
        <v>削除</v>
      </c>
    </row>
    <row r="1619" spans="1:15" ht="37.5" hidden="1">
      <c r="A1619" s="56">
        <v>1617</v>
      </c>
      <c r="B1619" s="56" t="s">
        <v>3107</v>
      </c>
      <c r="C1619" s="56">
        <v>41</v>
      </c>
      <c r="D1619" s="33" t="s">
        <v>3176</v>
      </c>
      <c r="E1619" s="134" t="s">
        <v>3177</v>
      </c>
      <c r="F1619" s="56" t="str">
        <f>VLOOKUP($B1619, '外部インタフェース一覧(計算用)'!$C:$G, 2, FALSE)</f>
        <v>old</v>
      </c>
      <c r="G1619" s="56" t="str">
        <f>VLOOKUP($B1619, '外部インタフェース一覧(計算用)'!$C:$G, 5, FALSE)</f>
        <v>REHABILITATION_PLAN_2024_FORM_0450_2021</v>
      </c>
      <c r="H1619" s="56" t="str">
        <f t="shared" si="175"/>
        <v>REHABILITATION_PLAN_2024_FORM_0450_2021_action_outpatient_02_05_old</v>
      </c>
      <c r="I1619" s="134" t="str">
        <f t="shared" si="176"/>
        <v>削除</v>
      </c>
      <c r="J1619" s="56" t="str">
        <f t="shared" si="177"/>
        <v>名称変更</v>
      </c>
      <c r="K1619" s="56" t="str">
        <f>IF($F1619="old", INDEX('外部インタフェース一覧(計算用)'!$B$5:$C$60, MATCH(summary!$B1619, '外部インタフェース一覧(計算用)'!$C$5:$C$60, 0), 1), $B1619)</f>
        <v>生活行為向上リハビリテーション実施計画書(様式5情報)</v>
      </c>
      <c r="L1619" s="56">
        <f t="shared" si="181"/>
        <v>41</v>
      </c>
      <c r="M1619" s="56" t="str">
        <f t="shared" si="178"/>
        <v>action_outpatient_02_05</v>
      </c>
      <c r="N1619" s="33" t="str">
        <f t="shared" si="179"/>
        <v xml:space="preserve">活動_社会適応訓練期_通所_05 </v>
      </c>
      <c r="O1619" s="33" t="str">
        <f t="shared" si="180"/>
        <v>削除</v>
      </c>
    </row>
    <row r="1620" spans="1:15" ht="37.5" hidden="1">
      <c r="A1620" s="56">
        <v>1618</v>
      </c>
      <c r="B1620" s="56" t="s">
        <v>3107</v>
      </c>
      <c r="C1620" s="56">
        <v>42</v>
      </c>
      <c r="D1620" s="33" t="s">
        <v>3178</v>
      </c>
      <c r="E1620" s="134" t="s">
        <v>3179</v>
      </c>
      <c r="F1620" s="56" t="str">
        <f>VLOOKUP($B1620, '外部インタフェース一覧(計算用)'!$C:$G, 2, FALSE)</f>
        <v>old</v>
      </c>
      <c r="G1620" s="56" t="str">
        <f>VLOOKUP($B1620, '外部インタフェース一覧(計算用)'!$C:$G, 5, FALSE)</f>
        <v>REHABILITATION_PLAN_2024_FORM_0450_2021</v>
      </c>
      <c r="H1620" s="56" t="str">
        <f t="shared" si="175"/>
        <v>REHABILITATION_PLAN_2024_FORM_0450_2021_action_outpatient_02_06_old</v>
      </c>
      <c r="I1620" s="134" t="str">
        <f t="shared" si="176"/>
        <v>削除</v>
      </c>
      <c r="J1620" s="56" t="str">
        <f t="shared" si="177"/>
        <v>名称変更</v>
      </c>
      <c r="K1620" s="56" t="str">
        <f>IF($F1620="old", INDEX('外部インタフェース一覧(計算用)'!$B$5:$C$60, MATCH(summary!$B1620, '外部インタフェース一覧(計算用)'!$C$5:$C$60, 0), 1), $B1620)</f>
        <v>生活行為向上リハビリテーション実施計画書(様式5情報)</v>
      </c>
      <c r="L1620" s="56">
        <f t="shared" si="181"/>
        <v>42</v>
      </c>
      <c r="M1620" s="56" t="str">
        <f t="shared" si="178"/>
        <v>action_outpatient_02_06</v>
      </c>
      <c r="N1620" s="33" t="str">
        <f t="shared" si="179"/>
        <v xml:space="preserve">活動_社会適応訓練期_通所_06 </v>
      </c>
      <c r="O1620" s="33" t="str">
        <f t="shared" si="180"/>
        <v>削除</v>
      </c>
    </row>
    <row r="1621" spans="1:15" ht="37.5" hidden="1">
      <c r="A1621" s="56">
        <v>1619</v>
      </c>
      <c r="B1621" s="56" t="s">
        <v>3107</v>
      </c>
      <c r="C1621" s="56">
        <v>43</v>
      </c>
      <c r="D1621" s="33" t="s">
        <v>3180</v>
      </c>
      <c r="E1621" s="134" t="s">
        <v>3181</v>
      </c>
      <c r="F1621" s="56" t="str">
        <f>VLOOKUP($B1621, '外部インタフェース一覧(計算用)'!$C:$G, 2, FALSE)</f>
        <v>old</v>
      </c>
      <c r="G1621" s="56" t="str">
        <f>VLOOKUP($B1621, '外部インタフェース一覧(計算用)'!$C:$G, 5, FALSE)</f>
        <v>REHABILITATION_PLAN_2024_FORM_0450_2021</v>
      </c>
      <c r="H1621" s="56" t="str">
        <f t="shared" si="175"/>
        <v>REHABILITATION_PLAN_2024_FORM_0450_2021_action_outpatient_02_07_old</v>
      </c>
      <c r="I1621" s="134" t="str">
        <f t="shared" si="176"/>
        <v>削除</v>
      </c>
      <c r="J1621" s="56" t="str">
        <f t="shared" si="177"/>
        <v>名称変更</v>
      </c>
      <c r="K1621" s="56" t="str">
        <f>IF($F1621="old", INDEX('外部インタフェース一覧(計算用)'!$B$5:$C$60, MATCH(summary!$B1621, '外部インタフェース一覧(計算用)'!$C$5:$C$60, 0), 1), $B1621)</f>
        <v>生活行為向上リハビリテーション実施計画書(様式5情報)</v>
      </c>
      <c r="L1621" s="56">
        <f t="shared" si="181"/>
        <v>43</v>
      </c>
      <c r="M1621" s="56" t="str">
        <f t="shared" si="178"/>
        <v>action_outpatient_02_07</v>
      </c>
      <c r="N1621" s="33" t="str">
        <f t="shared" si="179"/>
        <v xml:space="preserve">活動_社会適応訓練期_通所_07 </v>
      </c>
      <c r="O1621" s="33" t="str">
        <f t="shared" si="180"/>
        <v>削除</v>
      </c>
    </row>
    <row r="1622" spans="1:15" ht="37.5" hidden="1">
      <c r="A1622" s="56">
        <v>1620</v>
      </c>
      <c r="B1622" s="56" t="s">
        <v>3107</v>
      </c>
      <c r="C1622" s="56">
        <v>44</v>
      </c>
      <c r="D1622" s="33" t="s">
        <v>3182</v>
      </c>
      <c r="E1622" s="134" t="s">
        <v>3183</v>
      </c>
      <c r="F1622" s="56" t="str">
        <f>VLOOKUP($B1622, '外部インタフェース一覧(計算用)'!$C:$G, 2, FALSE)</f>
        <v>old</v>
      </c>
      <c r="G1622" s="56" t="str">
        <f>VLOOKUP($B1622, '外部インタフェース一覧(計算用)'!$C:$G, 5, FALSE)</f>
        <v>REHABILITATION_PLAN_2024_FORM_0450_2021</v>
      </c>
      <c r="H1622" s="56" t="str">
        <f t="shared" si="175"/>
        <v>REHABILITATION_PLAN_2024_FORM_0450_2021_action_outpatient_02_08_old</v>
      </c>
      <c r="I1622" s="134" t="str">
        <f t="shared" si="176"/>
        <v>削除</v>
      </c>
      <c r="J1622" s="56" t="str">
        <f t="shared" si="177"/>
        <v>名称変更</v>
      </c>
      <c r="K1622" s="56" t="str">
        <f>IF($F1622="old", INDEX('外部インタフェース一覧(計算用)'!$B$5:$C$60, MATCH(summary!$B1622, '外部インタフェース一覧(計算用)'!$C$5:$C$60, 0), 1), $B1622)</f>
        <v>生活行為向上リハビリテーション実施計画書(様式5情報)</v>
      </c>
      <c r="L1622" s="56">
        <f t="shared" si="181"/>
        <v>44</v>
      </c>
      <c r="M1622" s="56" t="str">
        <f t="shared" si="178"/>
        <v>action_outpatient_02_08</v>
      </c>
      <c r="N1622" s="33" t="str">
        <f t="shared" si="179"/>
        <v xml:space="preserve">活動_社会適応訓練期_通所_08 </v>
      </c>
      <c r="O1622" s="33" t="str">
        <f t="shared" si="180"/>
        <v>削除</v>
      </c>
    </row>
    <row r="1623" spans="1:15" ht="37.5" hidden="1">
      <c r="A1623" s="56">
        <v>1621</v>
      </c>
      <c r="B1623" s="56" t="s">
        <v>3107</v>
      </c>
      <c r="C1623" s="56">
        <v>45</v>
      </c>
      <c r="D1623" s="33" t="s">
        <v>3184</v>
      </c>
      <c r="E1623" s="134" t="s">
        <v>3185</v>
      </c>
      <c r="F1623" s="56" t="str">
        <f>VLOOKUP($B1623, '外部インタフェース一覧(計算用)'!$C:$G, 2, FALSE)</f>
        <v>old</v>
      </c>
      <c r="G1623" s="56" t="str">
        <f>VLOOKUP($B1623, '外部インタフェース一覧(計算用)'!$C:$G, 5, FALSE)</f>
        <v>REHABILITATION_PLAN_2024_FORM_0450_2021</v>
      </c>
      <c r="H1623" s="56" t="str">
        <f t="shared" si="175"/>
        <v>REHABILITATION_PLAN_2024_FORM_0450_2021_action_outpatient_remarks_02_old</v>
      </c>
      <c r="I1623" s="134" t="str">
        <f t="shared" si="176"/>
        <v>削除</v>
      </c>
      <c r="J1623" s="56" t="str">
        <f t="shared" si="177"/>
        <v>名称変更</v>
      </c>
      <c r="K1623" s="56" t="str">
        <f>IF($F1623="old", INDEX('外部インタフェース一覧(計算用)'!$B$5:$C$60, MATCH(summary!$B1623, '外部インタフェース一覧(計算用)'!$C$5:$C$60, 0), 1), $B1623)</f>
        <v>生活行為向上リハビリテーション実施計画書(様式5情報)</v>
      </c>
      <c r="L1623" s="56">
        <f t="shared" si="181"/>
        <v>45</v>
      </c>
      <c r="M1623" s="56" t="str">
        <f t="shared" si="178"/>
        <v>action_outpatient_remarks_02</v>
      </c>
      <c r="N1623" s="33" t="str">
        <f t="shared" si="179"/>
        <v>活動_社会適応訓練期_通所_備考</v>
      </c>
      <c r="O1623" s="33" t="str">
        <f t="shared" si="180"/>
        <v>削除</v>
      </c>
    </row>
    <row r="1624" spans="1:15" hidden="1">
      <c r="A1624" s="56">
        <v>1622</v>
      </c>
      <c r="B1624" s="56" t="s">
        <v>3107</v>
      </c>
      <c r="C1624" s="56">
        <v>46</v>
      </c>
      <c r="D1624" s="33" t="s">
        <v>3186</v>
      </c>
      <c r="E1624" s="134" t="s">
        <v>3187</v>
      </c>
      <c r="F1624" s="56" t="str">
        <f>VLOOKUP($B1624, '外部インタフェース一覧(計算用)'!$C:$G, 2, FALSE)</f>
        <v>old</v>
      </c>
      <c r="G1624" s="56" t="str">
        <f>VLOOKUP($B1624, '外部インタフェース一覧(計算用)'!$C:$G, 5, FALSE)</f>
        <v>REHABILITATION_PLAN_2024_FORM_0450_2021</v>
      </c>
      <c r="H1624" s="56" t="str">
        <f t="shared" si="175"/>
        <v>REHABILITATION_PLAN_2024_FORM_0450_2021_action_visit_flag_02_old</v>
      </c>
      <c r="I1624" s="134" t="str">
        <f t="shared" si="176"/>
        <v>削除</v>
      </c>
      <c r="J1624" s="56" t="str">
        <f t="shared" si="177"/>
        <v>名称変更</v>
      </c>
      <c r="K1624" s="56" t="str">
        <f>IF($F1624="old", INDEX('外部インタフェース一覧(計算用)'!$B$5:$C$60, MATCH(summary!$B1624, '外部インタフェース一覧(計算用)'!$C$5:$C$60, 0), 1), $B1624)</f>
        <v>生活行為向上リハビリテーション実施計画書(様式5情報)</v>
      </c>
      <c r="L1624" s="56">
        <f t="shared" si="181"/>
        <v>46</v>
      </c>
      <c r="M1624" s="56" t="str">
        <f t="shared" si="178"/>
        <v>action_visit_flag_02</v>
      </c>
      <c r="N1624" s="33" t="str">
        <f t="shared" si="179"/>
        <v>活動_社会適応訓練期_訪問</v>
      </c>
      <c r="O1624" s="33" t="str">
        <f t="shared" si="180"/>
        <v>削除</v>
      </c>
    </row>
    <row r="1625" spans="1:15" hidden="1">
      <c r="A1625" s="56">
        <v>1623</v>
      </c>
      <c r="B1625" s="56" t="s">
        <v>3107</v>
      </c>
      <c r="C1625" s="56">
        <v>47</v>
      </c>
      <c r="D1625" s="33" t="s">
        <v>3188</v>
      </c>
      <c r="E1625" s="134" t="s">
        <v>3189</v>
      </c>
      <c r="F1625" s="56" t="str">
        <f>VLOOKUP($B1625, '外部インタフェース一覧(計算用)'!$C:$G, 2, FALSE)</f>
        <v>old</v>
      </c>
      <c r="G1625" s="56" t="str">
        <f>VLOOKUP($B1625, '外部インタフェース一覧(計算用)'!$C:$G, 5, FALSE)</f>
        <v>REHABILITATION_PLAN_2024_FORM_0450_2021</v>
      </c>
      <c r="H1625" s="56" t="str">
        <f t="shared" si="175"/>
        <v>REHABILITATION_PLAN_2024_FORM_0450_2021_action_visit_02_01_old</v>
      </c>
      <c r="I1625" s="134" t="str">
        <f t="shared" si="176"/>
        <v>削除</v>
      </c>
      <c r="J1625" s="56" t="str">
        <f t="shared" si="177"/>
        <v>名称変更</v>
      </c>
      <c r="K1625" s="56" t="str">
        <f>IF($F1625="old", INDEX('外部インタフェース一覧(計算用)'!$B$5:$C$60, MATCH(summary!$B1625, '外部インタフェース一覧(計算用)'!$C$5:$C$60, 0), 1), $B1625)</f>
        <v>生活行為向上リハビリテーション実施計画書(様式5情報)</v>
      </c>
      <c r="L1625" s="56">
        <f t="shared" si="181"/>
        <v>47</v>
      </c>
      <c r="M1625" s="56" t="str">
        <f t="shared" si="178"/>
        <v>action_visit_02_01</v>
      </c>
      <c r="N1625" s="33" t="str">
        <f t="shared" si="179"/>
        <v xml:space="preserve">活動_社会適応訓練期_訪問_01 </v>
      </c>
      <c r="O1625" s="33" t="str">
        <f t="shared" si="180"/>
        <v>削除</v>
      </c>
    </row>
    <row r="1626" spans="1:15" hidden="1">
      <c r="A1626" s="56">
        <v>1624</v>
      </c>
      <c r="B1626" s="56" t="s">
        <v>3107</v>
      </c>
      <c r="C1626" s="56">
        <v>48</v>
      </c>
      <c r="D1626" s="33" t="s">
        <v>3190</v>
      </c>
      <c r="E1626" s="134" t="s">
        <v>3191</v>
      </c>
      <c r="F1626" s="56" t="str">
        <f>VLOOKUP($B1626, '外部インタフェース一覧(計算用)'!$C:$G, 2, FALSE)</f>
        <v>old</v>
      </c>
      <c r="G1626" s="56" t="str">
        <f>VLOOKUP($B1626, '外部インタフェース一覧(計算用)'!$C:$G, 5, FALSE)</f>
        <v>REHABILITATION_PLAN_2024_FORM_0450_2021</v>
      </c>
      <c r="H1626" s="56" t="str">
        <f t="shared" si="175"/>
        <v>REHABILITATION_PLAN_2024_FORM_0450_2021_action_visit_02_02_old</v>
      </c>
      <c r="I1626" s="134" t="str">
        <f t="shared" si="176"/>
        <v>削除</v>
      </c>
      <c r="J1626" s="56" t="str">
        <f t="shared" si="177"/>
        <v>名称変更</v>
      </c>
      <c r="K1626" s="56" t="str">
        <f>IF($F1626="old", INDEX('外部インタフェース一覧(計算用)'!$B$5:$C$60, MATCH(summary!$B1626, '外部インタフェース一覧(計算用)'!$C$5:$C$60, 0), 1), $B1626)</f>
        <v>生活行為向上リハビリテーション実施計画書(様式5情報)</v>
      </c>
      <c r="L1626" s="56">
        <f t="shared" si="181"/>
        <v>48</v>
      </c>
      <c r="M1626" s="56" t="str">
        <f t="shared" si="178"/>
        <v>action_visit_02_02</v>
      </c>
      <c r="N1626" s="33" t="str">
        <f t="shared" si="179"/>
        <v xml:space="preserve">活動_社会適応訓練期_訪問_02 </v>
      </c>
      <c r="O1626" s="33" t="str">
        <f t="shared" si="180"/>
        <v>削除</v>
      </c>
    </row>
    <row r="1627" spans="1:15" hidden="1">
      <c r="A1627" s="56">
        <v>1625</v>
      </c>
      <c r="B1627" s="56" t="s">
        <v>3107</v>
      </c>
      <c r="C1627" s="56">
        <v>49</v>
      </c>
      <c r="D1627" s="33" t="s">
        <v>3192</v>
      </c>
      <c r="E1627" s="134" t="s">
        <v>3193</v>
      </c>
      <c r="F1627" s="56" t="str">
        <f>VLOOKUP($B1627, '外部インタフェース一覧(計算用)'!$C:$G, 2, FALSE)</f>
        <v>old</v>
      </c>
      <c r="G1627" s="56" t="str">
        <f>VLOOKUP($B1627, '外部インタフェース一覧(計算用)'!$C:$G, 5, FALSE)</f>
        <v>REHABILITATION_PLAN_2024_FORM_0450_2021</v>
      </c>
      <c r="H1627" s="56" t="str">
        <f t="shared" si="175"/>
        <v>REHABILITATION_PLAN_2024_FORM_0450_2021_action_visit_02_03_old</v>
      </c>
      <c r="I1627" s="134" t="str">
        <f t="shared" si="176"/>
        <v>削除</v>
      </c>
      <c r="J1627" s="56" t="str">
        <f t="shared" si="177"/>
        <v>名称変更</v>
      </c>
      <c r="K1627" s="56" t="str">
        <f>IF($F1627="old", INDEX('外部インタフェース一覧(計算用)'!$B$5:$C$60, MATCH(summary!$B1627, '外部インタフェース一覧(計算用)'!$C$5:$C$60, 0), 1), $B1627)</f>
        <v>生活行為向上リハビリテーション実施計画書(様式5情報)</v>
      </c>
      <c r="L1627" s="56">
        <f t="shared" si="181"/>
        <v>49</v>
      </c>
      <c r="M1627" s="56" t="str">
        <f t="shared" si="178"/>
        <v>action_visit_02_03</v>
      </c>
      <c r="N1627" s="33" t="str">
        <f t="shared" si="179"/>
        <v xml:space="preserve">活動_社会適応訓練期_訪問_03 </v>
      </c>
      <c r="O1627" s="33" t="str">
        <f t="shared" si="180"/>
        <v>削除</v>
      </c>
    </row>
    <row r="1628" spans="1:15" hidden="1">
      <c r="A1628" s="56">
        <v>1626</v>
      </c>
      <c r="B1628" s="56" t="s">
        <v>3107</v>
      </c>
      <c r="C1628" s="56">
        <v>50</v>
      </c>
      <c r="D1628" s="33" t="s">
        <v>3194</v>
      </c>
      <c r="E1628" s="134" t="s">
        <v>3195</v>
      </c>
      <c r="F1628" s="56" t="str">
        <f>VLOOKUP($B1628, '外部インタフェース一覧(計算用)'!$C:$G, 2, FALSE)</f>
        <v>old</v>
      </c>
      <c r="G1628" s="56" t="str">
        <f>VLOOKUP($B1628, '外部インタフェース一覧(計算用)'!$C:$G, 5, FALSE)</f>
        <v>REHABILITATION_PLAN_2024_FORM_0450_2021</v>
      </c>
      <c r="H1628" s="56" t="str">
        <f t="shared" si="175"/>
        <v>REHABILITATION_PLAN_2024_FORM_0450_2021_action_visit_02_04_old</v>
      </c>
      <c r="I1628" s="134" t="str">
        <f t="shared" si="176"/>
        <v>削除</v>
      </c>
      <c r="J1628" s="56" t="str">
        <f t="shared" si="177"/>
        <v>名称変更</v>
      </c>
      <c r="K1628" s="56" t="str">
        <f>IF($F1628="old", INDEX('外部インタフェース一覧(計算用)'!$B$5:$C$60, MATCH(summary!$B1628, '外部インタフェース一覧(計算用)'!$C$5:$C$60, 0), 1), $B1628)</f>
        <v>生活行為向上リハビリテーション実施計画書(様式5情報)</v>
      </c>
      <c r="L1628" s="56">
        <f t="shared" si="181"/>
        <v>50</v>
      </c>
      <c r="M1628" s="56" t="str">
        <f t="shared" si="178"/>
        <v>action_visit_02_04</v>
      </c>
      <c r="N1628" s="33" t="str">
        <f t="shared" si="179"/>
        <v xml:space="preserve">活動_社会適応訓練期_訪問_04 </v>
      </c>
      <c r="O1628" s="33" t="str">
        <f t="shared" si="180"/>
        <v>削除</v>
      </c>
    </row>
    <row r="1629" spans="1:15" hidden="1">
      <c r="A1629" s="56">
        <v>1627</v>
      </c>
      <c r="B1629" s="56" t="s">
        <v>3107</v>
      </c>
      <c r="C1629" s="56">
        <v>51</v>
      </c>
      <c r="D1629" s="33" t="s">
        <v>3196</v>
      </c>
      <c r="E1629" s="134" t="s">
        <v>3197</v>
      </c>
      <c r="F1629" s="56" t="str">
        <f>VLOOKUP($B1629, '外部インタフェース一覧(計算用)'!$C:$G, 2, FALSE)</f>
        <v>old</v>
      </c>
      <c r="G1629" s="56" t="str">
        <f>VLOOKUP($B1629, '外部インタフェース一覧(計算用)'!$C:$G, 5, FALSE)</f>
        <v>REHABILITATION_PLAN_2024_FORM_0450_2021</v>
      </c>
      <c r="H1629" s="56" t="str">
        <f t="shared" si="175"/>
        <v>REHABILITATION_PLAN_2024_FORM_0450_2021_action_visit_02_05_old</v>
      </c>
      <c r="I1629" s="134" t="str">
        <f t="shared" si="176"/>
        <v>削除</v>
      </c>
      <c r="J1629" s="56" t="str">
        <f t="shared" si="177"/>
        <v>名称変更</v>
      </c>
      <c r="K1629" s="56" t="str">
        <f>IF($F1629="old", INDEX('外部インタフェース一覧(計算用)'!$B$5:$C$60, MATCH(summary!$B1629, '外部インタフェース一覧(計算用)'!$C$5:$C$60, 0), 1), $B1629)</f>
        <v>生活行為向上リハビリテーション実施計画書(様式5情報)</v>
      </c>
      <c r="L1629" s="56">
        <f t="shared" si="181"/>
        <v>51</v>
      </c>
      <c r="M1629" s="56" t="str">
        <f t="shared" si="178"/>
        <v>action_visit_02_05</v>
      </c>
      <c r="N1629" s="33" t="str">
        <f t="shared" si="179"/>
        <v xml:space="preserve">活動_社会適応訓練期_訪問_05 </v>
      </c>
      <c r="O1629" s="33" t="str">
        <f t="shared" si="180"/>
        <v>削除</v>
      </c>
    </row>
    <row r="1630" spans="1:15" hidden="1">
      <c r="A1630" s="56">
        <v>1628</v>
      </c>
      <c r="B1630" s="56" t="s">
        <v>3107</v>
      </c>
      <c r="C1630" s="56">
        <v>52</v>
      </c>
      <c r="D1630" s="33" t="s">
        <v>3198</v>
      </c>
      <c r="E1630" s="134" t="s">
        <v>3199</v>
      </c>
      <c r="F1630" s="56" t="str">
        <f>VLOOKUP($B1630, '外部インタフェース一覧(計算用)'!$C:$G, 2, FALSE)</f>
        <v>old</v>
      </c>
      <c r="G1630" s="56" t="str">
        <f>VLOOKUP($B1630, '外部インタフェース一覧(計算用)'!$C:$G, 5, FALSE)</f>
        <v>REHABILITATION_PLAN_2024_FORM_0450_2021</v>
      </c>
      <c r="H1630" s="56" t="str">
        <f t="shared" si="175"/>
        <v>REHABILITATION_PLAN_2024_FORM_0450_2021_action_visit_02_06_old</v>
      </c>
      <c r="I1630" s="134" t="str">
        <f t="shared" si="176"/>
        <v>削除</v>
      </c>
      <c r="J1630" s="56" t="str">
        <f t="shared" si="177"/>
        <v>名称変更</v>
      </c>
      <c r="K1630" s="56" t="str">
        <f>IF($F1630="old", INDEX('外部インタフェース一覧(計算用)'!$B$5:$C$60, MATCH(summary!$B1630, '外部インタフェース一覧(計算用)'!$C$5:$C$60, 0), 1), $B1630)</f>
        <v>生活行為向上リハビリテーション実施計画書(様式5情報)</v>
      </c>
      <c r="L1630" s="56">
        <f t="shared" si="181"/>
        <v>52</v>
      </c>
      <c r="M1630" s="56" t="str">
        <f t="shared" si="178"/>
        <v>action_visit_02_06</v>
      </c>
      <c r="N1630" s="33" t="str">
        <f t="shared" si="179"/>
        <v xml:space="preserve">活動_社会適応訓練期_訪問_06 </v>
      </c>
      <c r="O1630" s="33" t="str">
        <f t="shared" si="180"/>
        <v>削除</v>
      </c>
    </row>
    <row r="1631" spans="1:15" hidden="1">
      <c r="A1631" s="56">
        <v>1629</v>
      </c>
      <c r="B1631" s="56" t="s">
        <v>3107</v>
      </c>
      <c r="C1631" s="56">
        <v>53</v>
      </c>
      <c r="D1631" s="33" t="s">
        <v>3200</v>
      </c>
      <c r="E1631" s="134" t="s">
        <v>3201</v>
      </c>
      <c r="F1631" s="56" t="str">
        <f>VLOOKUP($B1631, '外部インタフェース一覧(計算用)'!$C:$G, 2, FALSE)</f>
        <v>old</v>
      </c>
      <c r="G1631" s="56" t="str">
        <f>VLOOKUP($B1631, '外部インタフェース一覧(計算用)'!$C:$G, 5, FALSE)</f>
        <v>REHABILITATION_PLAN_2024_FORM_0450_2021</v>
      </c>
      <c r="H1631" s="56" t="str">
        <f t="shared" si="175"/>
        <v>REHABILITATION_PLAN_2024_FORM_0450_2021_action_visit_02_07_old</v>
      </c>
      <c r="I1631" s="134" t="str">
        <f t="shared" si="176"/>
        <v>削除</v>
      </c>
      <c r="J1631" s="56" t="str">
        <f t="shared" si="177"/>
        <v>名称変更</v>
      </c>
      <c r="K1631" s="56" t="str">
        <f>IF($F1631="old", INDEX('外部インタフェース一覧(計算用)'!$B$5:$C$60, MATCH(summary!$B1631, '外部インタフェース一覧(計算用)'!$C$5:$C$60, 0), 1), $B1631)</f>
        <v>生活行為向上リハビリテーション実施計画書(様式5情報)</v>
      </c>
      <c r="L1631" s="56">
        <f t="shared" si="181"/>
        <v>53</v>
      </c>
      <c r="M1631" s="56" t="str">
        <f t="shared" si="178"/>
        <v>action_visit_02_07</v>
      </c>
      <c r="N1631" s="33" t="str">
        <f t="shared" si="179"/>
        <v xml:space="preserve">活動_社会適応訓練期_訪問_07 </v>
      </c>
      <c r="O1631" s="33" t="str">
        <f t="shared" si="180"/>
        <v>削除</v>
      </c>
    </row>
    <row r="1632" spans="1:15" hidden="1">
      <c r="A1632" s="56">
        <v>1630</v>
      </c>
      <c r="B1632" s="56" t="s">
        <v>3107</v>
      </c>
      <c r="C1632" s="56">
        <v>54</v>
      </c>
      <c r="D1632" s="33" t="s">
        <v>3202</v>
      </c>
      <c r="E1632" s="134" t="s">
        <v>3203</v>
      </c>
      <c r="F1632" s="56" t="str">
        <f>VLOOKUP($B1632, '外部インタフェース一覧(計算用)'!$C:$G, 2, FALSE)</f>
        <v>old</v>
      </c>
      <c r="G1632" s="56" t="str">
        <f>VLOOKUP($B1632, '外部インタフェース一覧(計算用)'!$C:$G, 5, FALSE)</f>
        <v>REHABILITATION_PLAN_2024_FORM_0450_2021</v>
      </c>
      <c r="H1632" s="56" t="str">
        <f t="shared" si="175"/>
        <v>REHABILITATION_PLAN_2024_FORM_0450_2021_action_visit_02_08_old</v>
      </c>
      <c r="I1632" s="134" t="str">
        <f t="shared" si="176"/>
        <v>削除</v>
      </c>
      <c r="J1632" s="56" t="str">
        <f t="shared" si="177"/>
        <v>名称変更</v>
      </c>
      <c r="K1632" s="56" t="str">
        <f>IF($F1632="old", INDEX('外部インタフェース一覧(計算用)'!$B$5:$C$60, MATCH(summary!$B1632, '外部インタフェース一覧(計算用)'!$C$5:$C$60, 0), 1), $B1632)</f>
        <v>生活行為向上リハビリテーション実施計画書(様式5情報)</v>
      </c>
      <c r="L1632" s="56">
        <f t="shared" si="181"/>
        <v>54</v>
      </c>
      <c r="M1632" s="56" t="str">
        <f t="shared" si="178"/>
        <v>action_visit_02_08</v>
      </c>
      <c r="N1632" s="33" t="str">
        <f t="shared" si="179"/>
        <v xml:space="preserve">活動_社会適応訓練期_訪問_08 </v>
      </c>
      <c r="O1632" s="33" t="str">
        <f t="shared" si="180"/>
        <v>削除</v>
      </c>
    </row>
    <row r="1633" spans="1:15" ht="37.5" hidden="1">
      <c r="A1633" s="56">
        <v>1631</v>
      </c>
      <c r="B1633" s="56" t="s">
        <v>3107</v>
      </c>
      <c r="C1633" s="56">
        <v>55</v>
      </c>
      <c r="D1633" s="33" t="s">
        <v>3204</v>
      </c>
      <c r="E1633" s="134" t="s">
        <v>3205</v>
      </c>
      <c r="F1633" s="56" t="str">
        <f>VLOOKUP($B1633, '外部インタフェース一覧(計算用)'!$C:$G, 2, FALSE)</f>
        <v>old</v>
      </c>
      <c r="G1633" s="56" t="str">
        <f>VLOOKUP($B1633, '外部インタフェース一覧(計算用)'!$C:$G, 5, FALSE)</f>
        <v>REHABILITATION_PLAN_2024_FORM_0450_2021</v>
      </c>
      <c r="H1633" s="56" t="str">
        <f t="shared" si="175"/>
        <v>REHABILITATION_PLAN_2024_FORM_0450_2021_action_visit_remarks_02_old</v>
      </c>
      <c r="I1633" s="134" t="str">
        <f t="shared" si="176"/>
        <v>削除</v>
      </c>
      <c r="J1633" s="56" t="str">
        <f t="shared" si="177"/>
        <v>名称変更</v>
      </c>
      <c r="K1633" s="56" t="str">
        <f>IF($F1633="old", INDEX('外部インタフェース一覧(計算用)'!$B$5:$C$60, MATCH(summary!$B1633, '外部インタフェース一覧(計算用)'!$C$5:$C$60, 0), 1), $B1633)</f>
        <v>生活行為向上リハビリテーション実施計画書(様式5情報)</v>
      </c>
      <c r="L1633" s="56">
        <f t="shared" si="181"/>
        <v>55</v>
      </c>
      <c r="M1633" s="56" t="str">
        <f t="shared" si="178"/>
        <v>action_visit_remarks_02</v>
      </c>
      <c r="N1633" s="33" t="str">
        <f t="shared" si="179"/>
        <v>活動_社会適応訓練期_訪問_備考</v>
      </c>
      <c r="O1633" s="33" t="str">
        <f t="shared" si="180"/>
        <v>削除</v>
      </c>
    </row>
    <row r="1634" spans="1:15" ht="37.5" hidden="1">
      <c r="A1634" s="56">
        <v>1632</v>
      </c>
      <c r="B1634" s="56" t="s">
        <v>3107</v>
      </c>
      <c r="C1634" s="56">
        <v>56</v>
      </c>
      <c r="D1634" s="33" t="s">
        <v>3206</v>
      </c>
      <c r="E1634" s="134" t="s">
        <v>3207</v>
      </c>
      <c r="F1634" s="56" t="str">
        <f>VLOOKUP($B1634, '外部インタフェース一覧(計算用)'!$C:$G, 2, FALSE)</f>
        <v>old</v>
      </c>
      <c r="G1634" s="56" t="str">
        <f>VLOOKUP($B1634, '外部インタフェース一覧(計算用)'!$C:$G, 5, FALSE)</f>
        <v>REHABILITATION_PLAN_2024_FORM_0450_2021</v>
      </c>
      <c r="H1634" s="56" t="str">
        <f t="shared" si="175"/>
        <v>REHABILITATION_PLAN_2024_FORM_0450_2021_action_self_training_02_old</v>
      </c>
      <c r="I1634" s="134" t="str">
        <f t="shared" si="176"/>
        <v>削除</v>
      </c>
      <c r="J1634" s="56" t="str">
        <f t="shared" si="177"/>
        <v>名称変更</v>
      </c>
      <c r="K1634" s="56" t="str">
        <f>IF($F1634="old", INDEX('外部インタフェース一覧(計算用)'!$B$5:$C$60, MATCH(summary!$B1634, '外部インタフェース一覧(計算用)'!$C$5:$C$60, 0), 1), $B1634)</f>
        <v>生活行為向上リハビリテーション実施計画書(様式5情報)</v>
      </c>
      <c r="L1634" s="56">
        <f t="shared" si="181"/>
        <v>56</v>
      </c>
      <c r="M1634" s="56" t="str">
        <f t="shared" si="178"/>
        <v>action_self_training_02</v>
      </c>
      <c r="N1634" s="33" t="str">
        <f t="shared" si="179"/>
        <v>活動_社会適応訓練期_自己訓練</v>
      </c>
      <c r="O1634" s="33" t="str">
        <f t="shared" si="180"/>
        <v>削除</v>
      </c>
    </row>
    <row r="1635" spans="1:15" ht="37.5" hidden="1">
      <c r="A1635" s="56">
        <v>1633</v>
      </c>
      <c r="B1635" s="56" t="s">
        <v>3107</v>
      </c>
      <c r="C1635" s="56">
        <v>57</v>
      </c>
      <c r="D1635" s="33" t="s">
        <v>3208</v>
      </c>
      <c r="E1635" s="134" t="s">
        <v>3209</v>
      </c>
      <c r="F1635" s="56" t="str">
        <f>VLOOKUP($B1635, '外部インタフェース一覧(計算用)'!$C:$G, 2, FALSE)</f>
        <v>old</v>
      </c>
      <c r="G1635" s="56" t="str">
        <f>VLOOKUP($B1635, '外部インタフェース一覧(計算用)'!$C:$G, 5, FALSE)</f>
        <v>REHABILITATION_PLAN_2024_FORM_0450_2021</v>
      </c>
      <c r="H1635" s="56" t="str">
        <f t="shared" si="175"/>
        <v>REHABILITATION_PLAN_2024_FORM_0450_2021_mind_body_outpatient_flag_01_old</v>
      </c>
      <c r="I1635" s="134" t="str">
        <f t="shared" si="176"/>
        <v>削除</v>
      </c>
      <c r="J1635" s="56" t="str">
        <f t="shared" si="177"/>
        <v>名称変更</v>
      </c>
      <c r="K1635" s="56" t="str">
        <f>IF($F1635="old", INDEX('外部インタフェース一覧(計算用)'!$B$5:$C$60, MATCH(summary!$B1635, '外部インタフェース一覧(計算用)'!$C$5:$C$60, 0), 1), $B1635)</f>
        <v>生活行為向上リハビリテーション実施計画書(様式5情報)</v>
      </c>
      <c r="L1635" s="56">
        <f t="shared" si="181"/>
        <v>57</v>
      </c>
      <c r="M1635" s="56" t="str">
        <f t="shared" si="178"/>
        <v>mind_body_outpatient_flag_01</v>
      </c>
      <c r="N1635" s="33" t="str">
        <f t="shared" si="179"/>
        <v>心身機能_通所訓練期_通所</v>
      </c>
      <c r="O1635" s="33" t="str">
        <f t="shared" si="180"/>
        <v>削除</v>
      </c>
    </row>
    <row r="1636" spans="1:15" ht="37.5" hidden="1">
      <c r="A1636" s="56">
        <v>1634</v>
      </c>
      <c r="B1636" s="56" t="s">
        <v>3107</v>
      </c>
      <c r="C1636" s="56">
        <v>58</v>
      </c>
      <c r="D1636" s="33" t="s">
        <v>3210</v>
      </c>
      <c r="E1636" s="134" t="s">
        <v>3211</v>
      </c>
      <c r="F1636" s="56" t="str">
        <f>VLOOKUP($B1636, '外部インタフェース一覧(計算用)'!$C:$G, 2, FALSE)</f>
        <v>old</v>
      </c>
      <c r="G1636" s="56" t="str">
        <f>VLOOKUP($B1636, '外部インタフェース一覧(計算用)'!$C:$G, 5, FALSE)</f>
        <v>REHABILITATION_PLAN_2024_FORM_0450_2021</v>
      </c>
      <c r="H1636" s="56" t="str">
        <f t="shared" si="175"/>
        <v>REHABILITATION_PLAN_2024_FORM_0450_2021_mind_body_outpatient_01_01_old</v>
      </c>
      <c r="I1636" s="134" t="str">
        <f t="shared" si="176"/>
        <v>削除</v>
      </c>
      <c r="J1636" s="56" t="str">
        <f t="shared" si="177"/>
        <v>名称変更</v>
      </c>
      <c r="K1636" s="56" t="str">
        <f>IF($F1636="old", INDEX('外部インタフェース一覧(計算用)'!$B$5:$C$60, MATCH(summary!$B1636, '外部インタフェース一覧(計算用)'!$C$5:$C$60, 0), 1), $B1636)</f>
        <v>生活行為向上リハビリテーション実施計画書(様式5情報)</v>
      </c>
      <c r="L1636" s="56">
        <f t="shared" si="181"/>
        <v>58</v>
      </c>
      <c r="M1636" s="56" t="str">
        <f t="shared" si="178"/>
        <v>mind_body_outpatient_01_01</v>
      </c>
      <c r="N1636" s="33" t="str">
        <f t="shared" si="179"/>
        <v xml:space="preserve">心身機能_通所訓練期_通所_01 </v>
      </c>
      <c r="O1636" s="33" t="str">
        <f t="shared" si="180"/>
        <v>削除</v>
      </c>
    </row>
    <row r="1637" spans="1:15" ht="37.5" hidden="1">
      <c r="A1637" s="56">
        <v>1635</v>
      </c>
      <c r="B1637" s="56" t="s">
        <v>3107</v>
      </c>
      <c r="C1637" s="56">
        <v>59</v>
      </c>
      <c r="D1637" s="33" t="s">
        <v>3212</v>
      </c>
      <c r="E1637" s="134" t="s">
        <v>3213</v>
      </c>
      <c r="F1637" s="56" t="str">
        <f>VLOOKUP($B1637, '外部インタフェース一覧(計算用)'!$C:$G, 2, FALSE)</f>
        <v>old</v>
      </c>
      <c r="G1637" s="56" t="str">
        <f>VLOOKUP($B1637, '外部インタフェース一覧(計算用)'!$C:$G, 5, FALSE)</f>
        <v>REHABILITATION_PLAN_2024_FORM_0450_2021</v>
      </c>
      <c r="H1637" s="56" t="str">
        <f t="shared" si="175"/>
        <v>REHABILITATION_PLAN_2024_FORM_0450_2021_mind_body_outpatient_01_02_old</v>
      </c>
      <c r="I1637" s="134" t="str">
        <f t="shared" si="176"/>
        <v>削除</v>
      </c>
      <c r="J1637" s="56" t="str">
        <f t="shared" si="177"/>
        <v>名称変更</v>
      </c>
      <c r="K1637" s="56" t="str">
        <f>IF($F1637="old", INDEX('外部インタフェース一覧(計算用)'!$B$5:$C$60, MATCH(summary!$B1637, '外部インタフェース一覧(計算用)'!$C$5:$C$60, 0), 1), $B1637)</f>
        <v>生活行為向上リハビリテーション実施計画書(様式5情報)</v>
      </c>
      <c r="L1637" s="56">
        <f t="shared" si="181"/>
        <v>59</v>
      </c>
      <c r="M1637" s="56" t="str">
        <f t="shared" si="178"/>
        <v>mind_body_outpatient_01_02</v>
      </c>
      <c r="N1637" s="33" t="str">
        <f t="shared" si="179"/>
        <v xml:space="preserve">心身機能_通所訓練期_通所_02 </v>
      </c>
      <c r="O1637" s="33" t="str">
        <f t="shared" si="180"/>
        <v>削除</v>
      </c>
    </row>
    <row r="1638" spans="1:15" ht="37.5" hidden="1">
      <c r="A1638" s="56">
        <v>1636</v>
      </c>
      <c r="B1638" s="56" t="s">
        <v>3107</v>
      </c>
      <c r="C1638" s="56">
        <v>60</v>
      </c>
      <c r="D1638" s="33" t="s">
        <v>3214</v>
      </c>
      <c r="E1638" s="134" t="s">
        <v>3215</v>
      </c>
      <c r="F1638" s="56" t="str">
        <f>VLOOKUP($B1638, '外部インタフェース一覧(計算用)'!$C:$G, 2, FALSE)</f>
        <v>old</v>
      </c>
      <c r="G1638" s="56" t="str">
        <f>VLOOKUP($B1638, '外部インタフェース一覧(計算用)'!$C:$G, 5, FALSE)</f>
        <v>REHABILITATION_PLAN_2024_FORM_0450_2021</v>
      </c>
      <c r="H1638" s="56" t="str">
        <f t="shared" si="175"/>
        <v>REHABILITATION_PLAN_2024_FORM_0450_2021_mind_body_outpatient_01_03_old</v>
      </c>
      <c r="I1638" s="134" t="str">
        <f t="shared" si="176"/>
        <v>削除</v>
      </c>
      <c r="J1638" s="56" t="str">
        <f t="shared" si="177"/>
        <v>名称変更</v>
      </c>
      <c r="K1638" s="56" t="str">
        <f>IF($F1638="old", INDEX('外部インタフェース一覧(計算用)'!$B$5:$C$60, MATCH(summary!$B1638, '外部インタフェース一覧(計算用)'!$C$5:$C$60, 0), 1), $B1638)</f>
        <v>生活行為向上リハビリテーション実施計画書(様式5情報)</v>
      </c>
      <c r="L1638" s="56">
        <f t="shared" si="181"/>
        <v>60</v>
      </c>
      <c r="M1638" s="56" t="str">
        <f t="shared" si="178"/>
        <v>mind_body_outpatient_01_03</v>
      </c>
      <c r="N1638" s="33" t="str">
        <f t="shared" si="179"/>
        <v xml:space="preserve">心身機能_通所訓練期_通所_03 </v>
      </c>
      <c r="O1638" s="33" t="str">
        <f t="shared" si="180"/>
        <v>削除</v>
      </c>
    </row>
    <row r="1639" spans="1:15" ht="37.5" hidden="1">
      <c r="A1639" s="56">
        <v>1637</v>
      </c>
      <c r="B1639" s="56" t="s">
        <v>3107</v>
      </c>
      <c r="C1639" s="56">
        <v>61</v>
      </c>
      <c r="D1639" s="33" t="s">
        <v>3216</v>
      </c>
      <c r="E1639" s="134" t="s">
        <v>3217</v>
      </c>
      <c r="F1639" s="56" t="str">
        <f>VLOOKUP($B1639, '外部インタフェース一覧(計算用)'!$C:$G, 2, FALSE)</f>
        <v>old</v>
      </c>
      <c r="G1639" s="56" t="str">
        <f>VLOOKUP($B1639, '外部インタフェース一覧(計算用)'!$C:$G, 5, FALSE)</f>
        <v>REHABILITATION_PLAN_2024_FORM_0450_2021</v>
      </c>
      <c r="H1639" s="56" t="str">
        <f t="shared" si="175"/>
        <v>REHABILITATION_PLAN_2024_FORM_0450_2021_mind_body_outpatient_01_04_old</v>
      </c>
      <c r="I1639" s="134" t="str">
        <f t="shared" si="176"/>
        <v>削除</v>
      </c>
      <c r="J1639" s="56" t="str">
        <f t="shared" si="177"/>
        <v>名称変更</v>
      </c>
      <c r="K1639" s="56" t="str">
        <f>IF($F1639="old", INDEX('外部インタフェース一覧(計算用)'!$B$5:$C$60, MATCH(summary!$B1639, '外部インタフェース一覧(計算用)'!$C$5:$C$60, 0), 1), $B1639)</f>
        <v>生活行為向上リハビリテーション実施計画書(様式5情報)</v>
      </c>
      <c r="L1639" s="56">
        <f t="shared" si="181"/>
        <v>61</v>
      </c>
      <c r="M1639" s="56" t="str">
        <f t="shared" si="178"/>
        <v>mind_body_outpatient_01_04</v>
      </c>
      <c r="N1639" s="33" t="str">
        <f t="shared" si="179"/>
        <v xml:space="preserve">心身機能_通所訓練期_通所_04 </v>
      </c>
      <c r="O1639" s="33" t="str">
        <f t="shared" si="180"/>
        <v>削除</v>
      </c>
    </row>
    <row r="1640" spans="1:15" ht="37.5" hidden="1">
      <c r="A1640" s="56">
        <v>1638</v>
      </c>
      <c r="B1640" s="56" t="s">
        <v>3107</v>
      </c>
      <c r="C1640" s="56">
        <v>62</v>
      </c>
      <c r="D1640" s="33" t="s">
        <v>3218</v>
      </c>
      <c r="E1640" s="134" t="s">
        <v>3219</v>
      </c>
      <c r="F1640" s="56" t="str">
        <f>VLOOKUP($B1640, '外部インタフェース一覧(計算用)'!$C:$G, 2, FALSE)</f>
        <v>old</v>
      </c>
      <c r="G1640" s="56" t="str">
        <f>VLOOKUP($B1640, '外部インタフェース一覧(計算用)'!$C:$G, 5, FALSE)</f>
        <v>REHABILITATION_PLAN_2024_FORM_0450_2021</v>
      </c>
      <c r="H1640" s="56" t="str">
        <f t="shared" si="175"/>
        <v>REHABILITATION_PLAN_2024_FORM_0450_2021_mind_body_outpatient_01_05_old</v>
      </c>
      <c r="I1640" s="134" t="str">
        <f t="shared" si="176"/>
        <v>削除</v>
      </c>
      <c r="J1640" s="56" t="str">
        <f t="shared" si="177"/>
        <v>名称変更</v>
      </c>
      <c r="K1640" s="56" t="str">
        <f>IF($F1640="old", INDEX('外部インタフェース一覧(計算用)'!$B$5:$C$60, MATCH(summary!$B1640, '外部インタフェース一覧(計算用)'!$C$5:$C$60, 0), 1), $B1640)</f>
        <v>生活行為向上リハビリテーション実施計画書(様式5情報)</v>
      </c>
      <c r="L1640" s="56">
        <f t="shared" si="181"/>
        <v>62</v>
      </c>
      <c r="M1640" s="56" t="str">
        <f t="shared" si="178"/>
        <v>mind_body_outpatient_01_05</v>
      </c>
      <c r="N1640" s="33" t="str">
        <f t="shared" si="179"/>
        <v xml:space="preserve">心身機能_通所訓練期_通所_05 </v>
      </c>
      <c r="O1640" s="33" t="str">
        <f t="shared" si="180"/>
        <v>削除</v>
      </c>
    </row>
    <row r="1641" spans="1:15" ht="37.5" hidden="1">
      <c r="A1641" s="56">
        <v>1639</v>
      </c>
      <c r="B1641" s="56" t="s">
        <v>3107</v>
      </c>
      <c r="C1641" s="56">
        <v>63</v>
      </c>
      <c r="D1641" s="33" t="s">
        <v>3220</v>
      </c>
      <c r="E1641" s="134" t="s">
        <v>3221</v>
      </c>
      <c r="F1641" s="56" t="str">
        <f>VLOOKUP($B1641, '外部インタフェース一覧(計算用)'!$C:$G, 2, FALSE)</f>
        <v>old</v>
      </c>
      <c r="G1641" s="56" t="str">
        <f>VLOOKUP($B1641, '外部インタフェース一覧(計算用)'!$C:$G, 5, FALSE)</f>
        <v>REHABILITATION_PLAN_2024_FORM_0450_2021</v>
      </c>
      <c r="H1641" s="56" t="str">
        <f t="shared" si="175"/>
        <v>REHABILITATION_PLAN_2024_FORM_0450_2021_mind_body_outpatient_01_06_old</v>
      </c>
      <c r="I1641" s="134" t="str">
        <f t="shared" si="176"/>
        <v>削除</v>
      </c>
      <c r="J1641" s="56" t="str">
        <f t="shared" si="177"/>
        <v>名称変更</v>
      </c>
      <c r="K1641" s="56" t="str">
        <f>IF($F1641="old", INDEX('外部インタフェース一覧(計算用)'!$B$5:$C$60, MATCH(summary!$B1641, '外部インタフェース一覧(計算用)'!$C$5:$C$60, 0), 1), $B1641)</f>
        <v>生活行為向上リハビリテーション実施計画書(様式5情報)</v>
      </c>
      <c r="L1641" s="56">
        <f t="shared" si="181"/>
        <v>63</v>
      </c>
      <c r="M1641" s="56" t="str">
        <f t="shared" si="178"/>
        <v>mind_body_outpatient_01_06</v>
      </c>
      <c r="N1641" s="33" t="str">
        <f t="shared" si="179"/>
        <v xml:space="preserve">心身機能_通所訓練期_通所_06 </v>
      </c>
      <c r="O1641" s="33" t="str">
        <f t="shared" si="180"/>
        <v>削除</v>
      </c>
    </row>
    <row r="1642" spans="1:15" ht="37.5" hidden="1">
      <c r="A1642" s="56">
        <v>1640</v>
      </c>
      <c r="B1642" s="56" t="s">
        <v>3107</v>
      </c>
      <c r="C1642" s="56">
        <v>64</v>
      </c>
      <c r="D1642" s="33" t="s">
        <v>3222</v>
      </c>
      <c r="E1642" s="134" t="s">
        <v>3223</v>
      </c>
      <c r="F1642" s="56" t="str">
        <f>VLOOKUP($B1642, '外部インタフェース一覧(計算用)'!$C:$G, 2, FALSE)</f>
        <v>old</v>
      </c>
      <c r="G1642" s="56" t="str">
        <f>VLOOKUP($B1642, '外部インタフェース一覧(計算用)'!$C:$G, 5, FALSE)</f>
        <v>REHABILITATION_PLAN_2024_FORM_0450_2021</v>
      </c>
      <c r="H1642" s="56" t="str">
        <f t="shared" si="175"/>
        <v>REHABILITATION_PLAN_2024_FORM_0450_2021_mind_body_outpatient_01_07_old</v>
      </c>
      <c r="I1642" s="134" t="str">
        <f t="shared" si="176"/>
        <v>削除</v>
      </c>
      <c r="J1642" s="56" t="str">
        <f t="shared" si="177"/>
        <v>名称変更</v>
      </c>
      <c r="K1642" s="56" t="str">
        <f>IF($F1642="old", INDEX('外部インタフェース一覧(計算用)'!$B$5:$C$60, MATCH(summary!$B1642, '外部インタフェース一覧(計算用)'!$C$5:$C$60, 0), 1), $B1642)</f>
        <v>生活行為向上リハビリテーション実施計画書(様式5情報)</v>
      </c>
      <c r="L1642" s="56">
        <f t="shared" si="181"/>
        <v>64</v>
      </c>
      <c r="M1642" s="56" t="str">
        <f t="shared" si="178"/>
        <v>mind_body_outpatient_01_07</v>
      </c>
      <c r="N1642" s="33" t="str">
        <f t="shared" si="179"/>
        <v xml:space="preserve">心身機能_通所訓練期_通所_07 </v>
      </c>
      <c r="O1642" s="33" t="str">
        <f t="shared" si="180"/>
        <v>削除</v>
      </c>
    </row>
    <row r="1643" spans="1:15" ht="37.5" hidden="1">
      <c r="A1643" s="56">
        <v>1641</v>
      </c>
      <c r="B1643" s="56" t="s">
        <v>3107</v>
      </c>
      <c r="C1643" s="56">
        <v>65</v>
      </c>
      <c r="D1643" s="33" t="s">
        <v>3224</v>
      </c>
      <c r="E1643" s="134" t="s">
        <v>3225</v>
      </c>
      <c r="F1643" s="56" t="str">
        <f>VLOOKUP($B1643, '外部インタフェース一覧(計算用)'!$C:$G, 2, FALSE)</f>
        <v>old</v>
      </c>
      <c r="G1643" s="56" t="str">
        <f>VLOOKUP($B1643, '外部インタフェース一覧(計算用)'!$C:$G, 5, FALSE)</f>
        <v>REHABILITATION_PLAN_2024_FORM_0450_2021</v>
      </c>
      <c r="H1643" s="56" t="str">
        <f t="shared" si="175"/>
        <v>REHABILITATION_PLAN_2024_FORM_0450_2021_mind_body_outpatient_01_08_old</v>
      </c>
      <c r="I1643" s="134" t="str">
        <f t="shared" si="176"/>
        <v>削除</v>
      </c>
      <c r="J1643" s="56" t="str">
        <f t="shared" si="177"/>
        <v>名称変更</v>
      </c>
      <c r="K1643" s="56" t="str">
        <f>IF($F1643="old", INDEX('外部インタフェース一覧(計算用)'!$B$5:$C$60, MATCH(summary!$B1643, '外部インタフェース一覧(計算用)'!$C$5:$C$60, 0), 1), $B1643)</f>
        <v>生活行為向上リハビリテーション実施計画書(様式5情報)</v>
      </c>
      <c r="L1643" s="56">
        <f t="shared" si="181"/>
        <v>65</v>
      </c>
      <c r="M1643" s="56" t="str">
        <f t="shared" si="178"/>
        <v>mind_body_outpatient_01_08</v>
      </c>
      <c r="N1643" s="33" t="str">
        <f t="shared" si="179"/>
        <v xml:space="preserve">心身機能_通所訓練期_通所_08 </v>
      </c>
      <c r="O1643" s="33" t="str">
        <f t="shared" si="180"/>
        <v>削除</v>
      </c>
    </row>
    <row r="1644" spans="1:15" ht="37.5" hidden="1">
      <c r="A1644" s="56">
        <v>1642</v>
      </c>
      <c r="B1644" s="56" t="s">
        <v>3107</v>
      </c>
      <c r="C1644" s="56">
        <v>66</v>
      </c>
      <c r="D1644" s="33" t="s">
        <v>3226</v>
      </c>
      <c r="E1644" s="134" t="s">
        <v>3227</v>
      </c>
      <c r="F1644" s="56" t="str">
        <f>VLOOKUP($B1644, '外部インタフェース一覧(計算用)'!$C:$G, 2, FALSE)</f>
        <v>old</v>
      </c>
      <c r="G1644" s="56" t="str">
        <f>VLOOKUP($B1644, '外部インタフェース一覧(計算用)'!$C:$G, 5, FALSE)</f>
        <v>REHABILITATION_PLAN_2024_FORM_0450_2021</v>
      </c>
      <c r="H1644" s="56" t="str">
        <f t="shared" si="175"/>
        <v>REHABILITATION_PLAN_2024_FORM_0450_2021_mind_body_outpatient_remarks_01_old</v>
      </c>
      <c r="I1644" s="134" t="str">
        <f t="shared" si="176"/>
        <v>削除</v>
      </c>
      <c r="J1644" s="56" t="str">
        <f t="shared" si="177"/>
        <v>名称変更</v>
      </c>
      <c r="K1644" s="56" t="str">
        <f>IF($F1644="old", INDEX('外部インタフェース一覧(計算用)'!$B$5:$C$60, MATCH(summary!$B1644, '外部インタフェース一覧(計算用)'!$C$5:$C$60, 0), 1), $B1644)</f>
        <v>生活行為向上リハビリテーション実施計画書(様式5情報)</v>
      </c>
      <c r="L1644" s="56">
        <f t="shared" si="181"/>
        <v>66</v>
      </c>
      <c r="M1644" s="56" t="str">
        <f t="shared" si="178"/>
        <v>mind_body_outpatient_remarks_01</v>
      </c>
      <c r="N1644" s="33" t="str">
        <f t="shared" si="179"/>
        <v>心身機能_通所訓練期_通所_備考</v>
      </c>
      <c r="O1644" s="33" t="str">
        <f t="shared" si="180"/>
        <v>削除</v>
      </c>
    </row>
    <row r="1645" spans="1:15" ht="37.5" hidden="1">
      <c r="A1645" s="56">
        <v>1643</v>
      </c>
      <c r="B1645" s="56" t="s">
        <v>3107</v>
      </c>
      <c r="C1645" s="56">
        <v>67</v>
      </c>
      <c r="D1645" s="33" t="s">
        <v>3228</v>
      </c>
      <c r="E1645" s="134" t="s">
        <v>3229</v>
      </c>
      <c r="F1645" s="56" t="str">
        <f>VLOOKUP($B1645, '外部インタフェース一覧(計算用)'!$C:$G, 2, FALSE)</f>
        <v>old</v>
      </c>
      <c r="G1645" s="56" t="str">
        <f>VLOOKUP($B1645, '外部インタフェース一覧(計算用)'!$C:$G, 5, FALSE)</f>
        <v>REHABILITATION_PLAN_2024_FORM_0450_2021</v>
      </c>
      <c r="H1645" s="56" t="str">
        <f t="shared" si="175"/>
        <v>REHABILITATION_PLAN_2024_FORM_0450_2021_mind_body_visit_flag_01_old</v>
      </c>
      <c r="I1645" s="134" t="str">
        <f t="shared" si="176"/>
        <v>削除</v>
      </c>
      <c r="J1645" s="56" t="str">
        <f t="shared" si="177"/>
        <v>名称変更</v>
      </c>
      <c r="K1645" s="56" t="str">
        <f>IF($F1645="old", INDEX('外部インタフェース一覧(計算用)'!$B$5:$C$60, MATCH(summary!$B1645, '外部インタフェース一覧(計算用)'!$C$5:$C$60, 0), 1), $B1645)</f>
        <v>生活行為向上リハビリテーション実施計画書(様式5情報)</v>
      </c>
      <c r="L1645" s="56">
        <f t="shared" si="181"/>
        <v>67</v>
      </c>
      <c r="M1645" s="56" t="str">
        <f t="shared" si="178"/>
        <v>mind_body_visit_flag_01</v>
      </c>
      <c r="N1645" s="33" t="str">
        <f t="shared" si="179"/>
        <v>心身機能_通所訓練期_訪問</v>
      </c>
      <c r="O1645" s="33" t="str">
        <f t="shared" si="180"/>
        <v>削除</v>
      </c>
    </row>
    <row r="1646" spans="1:15" ht="37.5" hidden="1">
      <c r="A1646" s="56">
        <v>1644</v>
      </c>
      <c r="B1646" s="56" t="s">
        <v>3107</v>
      </c>
      <c r="C1646" s="56">
        <v>68</v>
      </c>
      <c r="D1646" s="33" t="s">
        <v>3230</v>
      </c>
      <c r="E1646" s="134" t="s">
        <v>3231</v>
      </c>
      <c r="F1646" s="56" t="str">
        <f>VLOOKUP($B1646, '外部インタフェース一覧(計算用)'!$C:$G, 2, FALSE)</f>
        <v>old</v>
      </c>
      <c r="G1646" s="56" t="str">
        <f>VLOOKUP($B1646, '外部インタフェース一覧(計算用)'!$C:$G, 5, FALSE)</f>
        <v>REHABILITATION_PLAN_2024_FORM_0450_2021</v>
      </c>
      <c r="H1646" s="56" t="str">
        <f t="shared" si="175"/>
        <v>REHABILITATION_PLAN_2024_FORM_0450_2021_mind_body_visit_01_01_old</v>
      </c>
      <c r="I1646" s="134" t="str">
        <f t="shared" si="176"/>
        <v>削除</v>
      </c>
      <c r="J1646" s="56" t="str">
        <f t="shared" si="177"/>
        <v>名称変更</v>
      </c>
      <c r="K1646" s="56" t="str">
        <f>IF($F1646="old", INDEX('外部インタフェース一覧(計算用)'!$B$5:$C$60, MATCH(summary!$B1646, '外部インタフェース一覧(計算用)'!$C$5:$C$60, 0), 1), $B1646)</f>
        <v>生活行為向上リハビリテーション実施計画書(様式5情報)</v>
      </c>
      <c r="L1646" s="56">
        <f t="shared" si="181"/>
        <v>68</v>
      </c>
      <c r="M1646" s="56" t="str">
        <f t="shared" si="178"/>
        <v>mind_body_visit_01_01</v>
      </c>
      <c r="N1646" s="33" t="str">
        <f t="shared" si="179"/>
        <v xml:space="preserve">心身機能_通所訓練期_訪問_01 </v>
      </c>
      <c r="O1646" s="33" t="str">
        <f t="shared" si="180"/>
        <v>削除</v>
      </c>
    </row>
    <row r="1647" spans="1:15" ht="37.5" hidden="1">
      <c r="A1647" s="56">
        <v>1645</v>
      </c>
      <c r="B1647" s="56" t="s">
        <v>3107</v>
      </c>
      <c r="C1647" s="56">
        <v>69</v>
      </c>
      <c r="D1647" s="33" t="s">
        <v>3232</v>
      </c>
      <c r="E1647" s="134" t="s">
        <v>3233</v>
      </c>
      <c r="F1647" s="56" t="str">
        <f>VLOOKUP($B1647, '外部インタフェース一覧(計算用)'!$C:$G, 2, FALSE)</f>
        <v>old</v>
      </c>
      <c r="G1647" s="56" t="str">
        <f>VLOOKUP($B1647, '外部インタフェース一覧(計算用)'!$C:$G, 5, FALSE)</f>
        <v>REHABILITATION_PLAN_2024_FORM_0450_2021</v>
      </c>
      <c r="H1647" s="56" t="str">
        <f t="shared" si="175"/>
        <v>REHABILITATION_PLAN_2024_FORM_0450_2021_mind_body_visit_01_02_old</v>
      </c>
      <c r="I1647" s="134" t="str">
        <f t="shared" si="176"/>
        <v>削除</v>
      </c>
      <c r="J1647" s="56" t="str">
        <f t="shared" si="177"/>
        <v>名称変更</v>
      </c>
      <c r="K1647" s="56" t="str">
        <f>IF($F1647="old", INDEX('外部インタフェース一覧(計算用)'!$B$5:$C$60, MATCH(summary!$B1647, '外部インタフェース一覧(計算用)'!$C$5:$C$60, 0), 1), $B1647)</f>
        <v>生活行為向上リハビリテーション実施計画書(様式5情報)</v>
      </c>
      <c r="L1647" s="56">
        <f t="shared" si="181"/>
        <v>69</v>
      </c>
      <c r="M1647" s="56" t="str">
        <f t="shared" si="178"/>
        <v>mind_body_visit_01_02</v>
      </c>
      <c r="N1647" s="33" t="str">
        <f t="shared" si="179"/>
        <v xml:space="preserve">心身機能_通所訓練期_訪問_02 </v>
      </c>
      <c r="O1647" s="33" t="str">
        <f t="shared" si="180"/>
        <v>削除</v>
      </c>
    </row>
    <row r="1648" spans="1:15" ht="37.5" hidden="1">
      <c r="A1648" s="56">
        <v>1646</v>
      </c>
      <c r="B1648" s="56" t="s">
        <v>3107</v>
      </c>
      <c r="C1648" s="56">
        <v>70</v>
      </c>
      <c r="D1648" s="33" t="s">
        <v>3234</v>
      </c>
      <c r="E1648" s="134" t="s">
        <v>3235</v>
      </c>
      <c r="F1648" s="56" t="str">
        <f>VLOOKUP($B1648, '外部インタフェース一覧(計算用)'!$C:$G, 2, FALSE)</f>
        <v>old</v>
      </c>
      <c r="G1648" s="56" t="str">
        <f>VLOOKUP($B1648, '外部インタフェース一覧(計算用)'!$C:$G, 5, FALSE)</f>
        <v>REHABILITATION_PLAN_2024_FORM_0450_2021</v>
      </c>
      <c r="H1648" s="56" t="str">
        <f t="shared" si="175"/>
        <v>REHABILITATION_PLAN_2024_FORM_0450_2021_mind_body_visit_01_03_old</v>
      </c>
      <c r="I1648" s="134" t="str">
        <f t="shared" si="176"/>
        <v>削除</v>
      </c>
      <c r="J1648" s="56" t="str">
        <f t="shared" si="177"/>
        <v>名称変更</v>
      </c>
      <c r="K1648" s="56" t="str">
        <f>IF($F1648="old", INDEX('外部インタフェース一覧(計算用)'!$B$5:$C$60, MATCH(summary!$B1648, '外部インタフェース一覧(計算用)'!$C$5:$C$60, 0), 1), $B1648)</f>
        <v>生活行為向上リハビリテーション実施計画書(様式5情報)</v>
      </c>
      <c r="L1648" s="56">
        <f t="shared" si="181"/>
        <v>70</v>
      </c>
      <c r="M1648" s="56" t="str">
        <f t="shared" si="178"/>
        <v>mind_body_visit_01_03</v>
      </c>
      <c r="N1648" s="33" t="str">
        <f t="shared" si="179"/>
        <v xml:space="preserve">心身機能_通所訓練期_訪問_03 </v>
      </c>
      <c r="O1648" s="33" t="str">
        <f t="shared" si="180"/>
        <v>削除</v>
      </c>
    </row>
    <row r="1649" spans="1:15" ht="37.5" hidden="1">
      <c r="A1649" s="56">
        <v>1647</v>
      </c>
      <c r="B1649" s="56" t="s">
        <v>3107</v>
      </c>
      <c r="C1649" s="56">
        <v>71</v>
      </c>
      <c r="D1649" s="33" t="s">
        <v>3236</v>
      </c>
      <c r="E1649" s="134" t="s">
        <v>3237</v>
      </c>
      <c r="F1649" s="56" t="str">
        <f>VLOOKUP($B1649, '外部インタフェース一覧(計算用)'!$C:$G, 2, FALSE)</f>
        <v>old</v>
      </c>
      <c r="G1649" s="56" t="str">
        <f>VLOOKUP($B1649, '外部インタフェース一覧(計算用)'!$C:$G, 5, FALSE)</f>
        <v>REHABILITATION_PLAN_2024_FORM_0450_2021</v>
      </c>
      <c r="H1649" s="56" t="str">
        <f t="shared" si="175"/>
        <v>REHABILITATION_PLAN_2024_FORM_0450_2021_mind_body_visit_01_04_old</v>
      </c>
      <c r="I1649" s="134" t="str">
        <f t="shared" si="176"/>
        <v>削除</v>
      </c>
      <c r="J1649" s="56" t="str">
        <f t="shared" si="177"/>
        <v>名称変更</v>
      </c>
      <c r="K1649" s="56" t="str">
        <f>IF($F1649="old", INDEX('外部インタフェース一覧(計算用)'!$B$5:$C$60, MATCH(summary!$B1649, '外部インタフェース一覧(計算用)'!$C$5:$C$60, 0), 1), $B1649)</f>
        <v>生活行為向上リハビリテーション実施計画書(様式5情報)</v>
      </c>
      <c r="L1649" s="56">
        <f t="shared" si="181"/>
        <v>71</v>
      </c>
      <c r="M1649" s="56" t="str">
        <f t="shared" si="178"/>
        <v>mind_body_visit_01_04</v>
      </c>
      <c r="N1649" s="33" t="str">
        <f t="shared" si="179"/>
        <v xml:space="preserve">心身機能_通所訓練期_訪問_04 </v>
      </c>
      <c r="O1649" s="33" t="str">
        <f t="shared" si="180"/>
        <v>削除</v>
      </c>
    </row>
    <row r="1650" spans="1:15" ht="37.5" hidden="1">
      <c r="A1650" s="56">
        <v>1648</v>
      </c>
      <c r="B1650" s="56" t="s">
        <v>3107</v>
      </c>
      <c r="C1650" s="56">
        <v>72</v>
      </c>
      <c r="D1650" s="33" t="s">
        <v>3238</v>
      </c>
      <c r="E1650" s="134" t="s">
        <v>3239</v>
      </c>
      <c r="F1650" s="56" t="str">
        <f>VLOOKUP($B1650, '外部インタフェース一覧(計算用)'!$C:$G, 2, FALSE)</f>
        <v>old</v>
      </c>
      <c r="G1650" s="56" t="str">
        <f>VLOOKUP($B1650, '外部インタフェース一覧(計算用)'!$C:$G, 5, FALSE)</f>
        <v>REHABILITATION_PLAN_2024_FORM_0450_2021</v>
      </c>
      <c r="H1650" s="56" t="str">
        <f t="shared" si="175"/>
        <v>REHABILITATION_PLAN_2024_FORM_0450_2021_mind_body_visit_01_05_old</v>
      </c>
      <c r="I1650" s="134" t="str">
        <f t="shared" si="176"/>
        <v>削除</v>
      </c>
      <c r="J1650" s="56" t="str">
        <f t="shared" si="177"/>
        <v>名称変更</v>
      </c>
      <c r="K1650" s="56" t="str">
        <f>IF($F1650="old", INDEX('外部インタフェース一覧(計算用)'!$B$5:$C$60, MATCH(summary!$B1650, '外部インタフェース一覧(計算用)'!$C$5:$C$60, 0), 1), $B1650)</f>
        <v>生活行為向上リハビリテーション実施計画書(様式5情報)</v>
      </c>
      <c r="L1650" s="56">
        <f t="shared" si="181"/>
        <v>72</v>
      </c>
      <c r="M1650" s="56" t="str">
        <f t="shared" si="178"/>
        <v>mind_body_visit_01_05</v>
      </c>
      <c r="N1650" s="33" t="str">
        <f t="shared" si="179"/>
        <v xml:space="preserve">心身機能_通所訓練期_訪問_05 </v>
      </c>
      <c r="O1650" s="33" t="str">
        <f t="shared" si="180"/>
        <v>削除</v>
      </c>
    </row>
    <row r="1651" spans="1:15" ht="37.5" hidden="1">
      <c r="A1651" s="56">
        <v>1649</v>
      </c>
      <c r="B1651" s="56" t="s">
        <v>3107</v>
      </c>
      <c r="C1651" s="56">
        <v>73</v>
      </c>
      <c r="D1651" s="33" t="s">
        <v>3240</v>
      </c>
      <c r="E1651" s="134" t="s">
        <v>3241</v>
      </c>
      <c r="F1651" s="56" t="str">
        <f>VLOOKUP($B1651, '外部インタフェース一覧(計算用)'!$C:$G, 2, FALSE)</f>
        <v>old</v>
      </c>
      <c r="G1651" s="56" t="str">
        <f>VLOOKUP($B1651, '外部インタフェース一覧(計算用)'!$C:$G, 5, FALSE)</f>
        <v>REHABILITATION_PLAN_2024_FORM_0450_2021</v>
      </c>
      <c r="H1651" s="56" t="str">
        <f t="shared" si="175"/>
        <v>REHABILITATION_PLAN_2024_FORM_0450_2021_mind_body_visit_01_06_old</v>
      </c>
      <c r="I1651" s="134" t="str">
        <f t="shared" si="176"/>
        <v>削除</v>
      </c>
      <c r="J1651" s="56" t="str">
        <f t="shared" si="177"/>
        <v>名称変更</v>
      </c>
      <c r="K1651" s="56" t="str">
        <f>IF($F1651="old", INDEX('外部インタフェース一覧(計算用)'!$B$5:$C$60, MATCH(summary!$B1651, '外部インタフェース一覧(計算用)'!$C$5:$C$60, 0), 1), $B1651)</f>
        <v>生活行為向上リハビリテーション実施計画書(様式5情報)</v>
      </c>
      <c r="L1651" s="56">
        <f t="shared" si="181"/>
        <v>73</v>
      </c>
      <c r="M1651" s="56" t="str">
        <f t="shared" si="178"/>
        <v>mind_body_visit_01_06</v>
      </c>
      <c r="N1651" s="33" t="str">
        <f t="shared" si="179"/>
        <v xml:space="preserve">心身機能_通所訓練期_訪問_06 </v>
      </c>
      <c r="O1651" s="33" t="str">
        <f t="shared" si="180"/>
        <v>削除</v>
      </c>
    </row>
    <row r="1652" spans="1:15" ht="37.5" hidden="1">
      <c r="A1652" s="56">
        <v>1650</v>
      </c>
      <c r="B1652" s="56" t="s">
        <v>3107</v>
      </c>
      <c r="C1652" s="56">
        <v>74</v>
      </c>
      <c r="D1652" s="33" t="s">
        <v>3242</v>
      </c>
      <c r="E1652" s="134" t="s">
        <v>3243</v>
      </c>
      <c r="F1652" s="56" t="str">
        <f>VLOOKUP($B1652, '外部インタフェース一覧(計算用)'!$C:$G, 2, FALSE)</f>
        <v>old</v>
      </c>
      <c r="G1652" s="56" t="str">
        <f>VLOOKUP($B1652, '外部インタフェース一覧(計算用)'!$C:$G, 5, FALSE)</f>
        <v>REHABILITATION_PLAN_2024_FORM_0450_2021</v>
      </c>
      <c r="H1652" s="56" t="str">
        <f t="shared" si="175"/>
        <v>REHABILITATION_PLAN_2024_FORM_0450_2021_mind_body_visit_01_07_old</v>
      </c>
      <c r="I1652" s="134" t="str">
        <f t="shared" si="176"/>
        <v>削除</v>
      </c>
      <c r="J1652" s="56" t="str">
        <f t="shared" si="177"/>
        <v>名称変更</v>
      </c>
      <c r="K1652" s="56" t="str">
        <f>IF($F1652="old", INDEX('外部インタフェース一覧(計算用)'!$B$5:$C$60, MATCH(summary!$B1652, '外部インタフェース一覧(計算用)'!$C$5:$C$60, 0), 1), $B1652)</f>
        <v>生活行為向上リハビリテーション実施計画書(様式5情報)</v>
      </c>
      <c r="L1652" s="56">
        <f t="shared" si="181"/>
        <v>74</v>
      </c>
      <c r="M1652" s="56" t="str">
        <f t="shared" si="178"/>
        <v>mind_body_visit_01_07</v>
      </c>
      <c r="N1652" s="33" t="str">
        <f t="shared" si="179"/>
        <v xml:space="preserve">心身機能_通所訓練期_訪問_07 </v>
      </c>
      <c r="O1652" s="33" t="str">
        <f t="shared" si="180"/>
        <v>削除</v>
      </c>
    </row>
    <row r="1653" spans="1:15" ht="37.5" hidden="1">
      <c r="A1653" s="56">
        <v>1651</v>
      </c>
      <c r="B1653" s="56" t="s">
        <v>3107</v>
      </c>
      <c r="C1653" s="56">
        <v>75</v>
      </c>
      <c r="D1653" s="33" t="s">
        <v>3244</v>
      </c>
      <c r="E1653" s="134" t="s">
        <v>3245</v>
      </c>
      <c r="F1653" s="56" t="str">
        <f>VLOOKUP($B1653, '外部インタフェース一覧(計算用)'!$C:$G, 2, FALSE)</f>
        <v>old</v>
      </c>
      <c r="G1653" s="56" t="str">
        <f>VLOOKUP($B1653, '外部インタフェース一覧(計算用)'!$C:$G, 5, FALSE)</f>
        <v>REHABILITATION_PLAN_2024_FORM_0450_2021</v>
      </c>
      <c r="H1653" s="56" t="str">
        <f t="shared" si="175"/>
        <v>REHABILITATION_PLAN_2024_FORM_0450_2021_mind_body_visit_01_08_old</v>
      </c>
      <c r="I1653" s="134" t="str">
        <f t="shared" si="176"/>
        <v>削除</v>
      </c>
      <c r="J1653" s="56" t="str">
        <f t="shared" si="177"/>
        <v>名称変更</v>
      </c>
      <c r="K1653" s="56" t="str">
        <f>IF($F1653="old", INDEX('外部インタフェース一覧(計算用)'!$B$5:$C$60, MATCH(summary!$B1653, '外部インタフェース一覧(計算用)'!$C$5:$C$60, 0), 1), $B1653)</f>
        <v>生活行為向上リハビリテーション実施計画書(様式5情報)</v>
      </c>
      <c r="L1653" s="56">
        <f t="shared" si="181"/>
        <v>75</v>
      </c>
      <c r="M1653" s="56" t="str">
        <f t="shared" si="178"/>
        <v>mind_body_visit_01_08</v>
      </c>
      <c r="N1653" s="33" t="str">
        <f t="shared" si="179"/>
        <v xml:space="preserve">心身機能_通所訓練期_訪問_08 </v>
      </c>
      <c r="O1653" s="33" t="str">
        <f t="shared" si="180"/>
        <v>削除</v>
      </c>
    </row>
    <row r="1654" spans="1:15" ht="37.5" hidden="1">
      <c r="A1654" s="56">
        <v>1652</v>
      </c>
      <c r="B1654" s="56" t="s">
        <v>3107</v>
      </c>
      <c r="C1654" s="56">
        <v>76</v>
      </c>
      <c r="D1654" s="33" t="s">
        <v>3246</v>
      </c>
      <c r="E1654" s="134" t="s">
        <v>3247</v>
      </c>
      <c r="F1654" s="56" t="str">
        <f>VLOOKUP($B1654, '外部インタフェース一覧(計算用)'!$C:$G, 2, FALSE)</f>
        <v>old</v>
      </c>
      <c r="G1654" s="56" t="str">
        <f>VLOOKUP($B1654, '外部インタフェース一覧(計算用)'!$C:$G, 5, FALSE)</f>
        <v>REHABILITATION_PLAN_2024_FORM_0450_2021</v>
      </c>
      <c r="H1654" s="56" t="str">
        <f t="shared" si="175"/>
        <v>REHABILITATION_PLAN_2024_FORM_0450_2021_mind_body_visit_remarks_01_old</v>
      </c>
      <c r="I1654" s="134" t="str">
        <f t="shared" si="176"/>
        <v>削除</v>
      </c>
      <c r="J1654" s="56" t="str">
        <f t="shared" si="177"/>
        <v>名称変更</v>
      </c>
      <c r="K1654" s="56" t="str">
        <f>IF($F1654="old", INDEX('外部インタフェース一覧(計算用)'!$B$5:$C$60, MATCH(summary!$B1654, '外部インタフェース一覧(計算用)'!$C$5:$C$60, 0), 1), $B1654)</f>
        <v>生活行為向上リハビリテーション実施計画書(様式5情報)</v>
      </c>
      <c r="L1654" s="56">
        <f t="shared" si="181"/>
        <v>76</v>
      </c>
      <c r="M1654" s="56" t="str">
        <f t="shared" si="178"/>
        <v>mind_body_visit_remarks_01</v>
      </c>
      <c r="N1654" s="33" t="str">
        <f t="shared" si="179"/>
        <v>心身機能_通所訓練期_訪問_備考</v>
      </c>
      <c r="O1654" s="33" t="str">
        <f t="shared" si="180"/>
        <v>削除</v>
      </c>
    </row>
    <row r="1655" spans="1:15" ht="37.5" hidden="1">
      <c r="A1655" s="56">
        <v>1653</v>
      </c>
      <c r="B1655" s="56" t="s">
        <v>3107</v>
      </c>
      <c r="C1655" s="56">
        <v>77</v>
      </c>
      <c r="D1655" s="33" t="s">
        <v>3248</v>
      </c>
      <c r="E1655" s="134" t="s">
        <v>3249</v>
      </c>
      <c r="F1655" s="56" t="str">
        <f>VLOOKUP($B1655, '外部インタフェース一覧(計算用)'!$C:$G, 2, FALSE)</f>
        <v>old</v>
      </c>
      <c r="G1655" s="56" t="str">
        <f>VLOOKUP($B1655, '外部インタフェース一覧(計算用)'!$C:$G, 5, FALSE)</f>
        <v>REHABILITATION_PLAN_2024_FORM_0450_2021</v>
      </c>
      <c r="H1655" s="56" t="str">
        <f t="shared" si="175"/>
        <v>REHABILITATION_PLAN_2024_FORM_0450_2021_mind_body_self_training_01_old</v>
      </c>
      <c r="I1655" s="134" t="str">
        <f t="shared" si="176"/>
        <v>削除</v>
      </c>
      <c r="J1655" s="56" t="str">
        <f t="shared" si="177"/>
        <v>名称変更</v>
      </c>
      <c r="K1655" s="56" t="str">
        <f>IF($F1655="old", INDEX('外部インタフェース一覧(計算用)'!$B$5:$C$60, MATCH(summary!$B1655, '外部インタフェース一覧(計算用)'!$C$5:$C$60, 0), 1), $B1655)</f>
        <v>生活行為向上リハビリテーション実施計画書(様式5情報)</v>
      </c>
      <c r="L1655" s="56">
        <f t="shared" si="181"/>
        <v>77</v>
      </c>
      <c r="M1655" s="56" t="str">
        <f t="shared" si="178"/>
        <v>mind_body_self_training_01</v>
      </c>
      <c r="N1655" s="33" t="str">
        <f t="shared" si="179"/>
        <v>心身機能_通所訓練期_自己訓練</v>
      </c>
      <c r="O1655" s="33" t="str">
        <f t="shared" si="180"/>
        <v>削除</v>
      </c>
    </row>
    <row r="1656" spans="1:15" ht="37.5" hidden="1">
      <c r="A1656" s="56">
        <v>1654</v>
      </c>
      <c r="B1656" s="56" t="s">
        <v>3107</v>
      </c>
      <c r="C1656" s="56">
        <v>78</v>
      </c>
      <c r="D1656" s="33" t="s">
        <v>3250</v>
      </c>
      <c r="E1656" s="134" t="s">
        <v>3251</v>
      </c>
      <c r="F1656" s="56" t="str">
        <f>VLOOKUP($B1656, '外部インタフェース一覧(計算用)'!$C:$G, 2, FALSE)</f>
        <v>old</v>
      </c>
      <c r="G1656" s="56" t="str">
        <f>VLOOKUP($B1656, '外部インタフェース一覧(計算用)'!$C:$G, 5, FALSE)</f>
        <v>REHABILITATION_PLAN_2024_FORM_0450_2021</v>
      </c>
      <c r="H1656" s="56" t="str">
        <f t="shared" si="175"/>
        <v>REHABILITATION_PLAN_2024_FORM_0450_2021_mind_body_outpatient_flag_02_old</v>
      </c>
      <c r="I1656" s="134" t="str">
        <f t="shared" si="176"/>
        <v>削除</v>
      </c>
      <c r="J1656" s="56" t="str">
        <f t="shared" si="177"/>
        <v>名称変更</v>
      </c>
      <c r="K1656" s="56" t="str">
        <f>IF($F1656="old", INDEX('外部インタフェース一覧(計算用)'!$B$5:$C$60, MATCH(summary!$B1656, '外部インタフェース一覧(計算用)'!$C$5:$C$60, 0), 1), $B1656)</f>
        <v>生活行為向上リハビリテーション実施計画書(様式5情報)</v>
      </c>
      <c r="L1656" s="56">
        <f t="shared" si="181"/>
        <v>78</v>
      </c>
      <c r="M1656" s="56" t="str">
        <f t="shared" si="178"/>
        <v>mind_body_outpatient_flag_02</v>
      </c>
      <c r="N1656" s="33" t="str">
        <f t="shared" si="179"/>
        <v>心身機能_社会適応訓練期_通所</v>
      </c>
      <c r="O1656" s="33" t="str">
        <f t="shared" si="180"/>
        <v>削除</v>
      </c>
    </row>
    <row r="1657" spans="1:15" ht="37.5" hidden="1">
      <c r="A1657" s="56">
        <v>1655</v>
      </c>
      <c r="B1657" s="56" t="s">
        <v>3107</v>
      </c>
      <c r="C1657" s="56">
        <v>79</v>
      </c>
      <c r="D1657" s="33" t="s">
        <v>3252</v>
      </c>
      <c r="E1657" s="134" t="s">
        <v>3253</v>
      </c>
      <c r="F1657" s="56" t="str">
        <f>VLOOKUP($B1657, '外部インタフェース一覧(計算用)'!$C:$G, 2, FALSE)</f>
        <v>old</v>
      </c>
      <c r="G1657" s="56" t="str">
        <f>VLOOKUP($B1657, '外部インタフェース一覧(計算用)'!$C:$G, 5, FALSE)</f>
        <v>REHABILITATION_PLAN_2024_FORM_0450_2021</v>
      </c>
      <c r="H1657" s="56" t="str">
        <f t="shared" si="175"/>
        <v>REHABILITATION_PLAN_2024_FORM_0450_2021_mind_body_outpatient_02_01_old</v>
      </c>
      <c r="I1657" s="134" t="str">
        <f t="shared" si="176"/>
        <v>削除</v>
      </c>
      <c r="J1657" s="56" t="str">
        <f t="shared" si="177"/>
        <v>名称変更</v>
      </c>
      <c r="K1657" s="56" t="str">
        <f>IF($F1657="old", INDEX('外部インタフェース一覧(計算用)'!$B$5:$C$60, MATCH(summary!$B1657, '外部インタフェース一覧(計算用)'!$C$5:$C$60, 0), 1), $B1657)</f>
        <v>生活行為向上リハビリテーション実施計画書(様式5情報)</v>
      </c>
      <c r="L1657" s="56">
        <f t="shared" si="181"/>
        <v>79</v>
      </c>
      <c r="M1657" s="56" t="str">
        <f t="shared" si="178"/>
        <v>mind_body_outpatient_02_01</v>
      </c>
      <c r="N1657" s="33" t="str">
        <f t="shared" si="179"/>
        <v xml:space="preserve">心身機能_社会適応訓練期_通所_01 </v>
      </c>
      <c r="O1657" s="33" t="str">
        <f t="shared" si="180"/>
        <v>削除</v>
      </c>
    </row>
    <row r="1658" spans="1:15" ht="37.5" hidden="1">
      <c r="A1658" s="56">
        <v>1656</v>
      </c>
      <c r="B1658" s="56" t="s">
        <v>3107</v>
      </c>
      <c r="C1658" s="56">
        <v>80</v>
      </c>
      <c r="D1658" s="33" t="s">
        <v>3254</v>
      </c>
      <c r="E1658" s="134" t="s">
        <v>3255</v>
      </c>
      <c r="F1658" s="56" t="str">
        <f>VLOOKUP($B1658, '外部インタフェース一覧(計算用)'!$C:$G, 2, FALSE)</f>
        <v>old</v>
      </c>
      <c r="G1658" s="56" t="str">
        <f>VLOOKUP($B1658, '外部インタフェース一覧(計算用)'!$C:$G, 5, FALSE)</f>
        <v>REHABILITATION_PLAN_2024_FORM_0450_2021</v>
      </c>
      <c r="H1658" s="56" t="str">
        <f t="shared" si="175"/>
        <v>REHABILITATION_PLAN_2024_FORM_0450_2021_mind_body_outpatient_02_02_old</v>
      </c>
      <c r="I1658" s="134" t="str">
        <f t="shared" si="176"/>
        <v>削除</v>
      </c>
      <c r="J1658" s="56" t="str">
        <f t="shared" si="177"/>
        <v>名称変更</v>
      </c>
      <c r="K1658" s="56" t="str">
        <f>IF($F1658="old", INDEX('外部インタフェース一覧(計算用)'!$B$5:$C$60, MATCH(summary!$B1658, '外部インタフェース一覧(計算用)'!$C$5:$C$60, 0), 1), $B1658)</f>
        <v>生活行為向上リハビリテーション実施計画書(様式5情報)</v>
      </c>
      <c r="L1658" s="56">
        <f t="shared" si="181"/>
        <v>80</v>
      </c>
      <c r="M1658" s="56" t="str">
        <f t="shared" si="178"/>
        <v>mind_body_outpatient_02_02</v>
      </c>
      <c r="N1658" s="33" t="str">
        <f t="shared" si="179"/>
        <v>心身機能_社会適応訓練期_通所_02</v>
      </c>
      <c r="O1658" s="33" t="str">
        <f t="shared" si="180"/>
        <v>削除</v>
      </c>
    </row>
    <row r="1659" spans="1:15" ht="37.5" hidden="1">
      <c r="A1659" s="56">
        <v>1657</v>
      </c>
      <c r="B1659" s="56" t="s">
        <v>3107</v>
      </c>
      <c r="C1659" s="56">
        <v>81</v>
      </c>
      <c r="D1659" s="33" t="s">
        <v>3256</v>
      </c>
      <c r="E1659" s="134" t="s">
        <v>3257</v>
      </c>
      <c r="F1659" s="56" t="str">
        <f>VLOOKUP($B1659, '外部インタフェース一覧(計算用)'!$C:$G, 2, FALSE)</f>
        <v>old</v>
      </c>
      <c r="G1659" s="56" t="str">
        <f>VLOOKUP($B1659, '外部インタフェース一覧(計算用)'!$C:$G, 5, FALSE)</f>
        <v>REHABILITATION_PLAN_2024_FORM_0450_2021</v>
      </c>
      <c r="H1659" s="56" t="str">
        <f t="shared" si="175"/>
        <v>REHABILITATION_PLAN_2024_FORM_0450_2021_mind_body_outpatient_02_03_old</v>
      </c>
      <c r="I1659" s="134" t="str">
        <f t="shared" si="176"/>
        <v>削除</v>
      </c>
      <c r="J1659" s="56" t="str">
        <f t="shared" si="177"/>
        <v>名称変更</v>
      </c>
      <c r="K1659" s="56" t="str">
        <f>IF($F1659="old", INDEX('外部インタフェース一覧(計算用)'!$B$5:$C$60, MATCH(summary!$B1659, '外部インタフェース一覧(計算用)'!$C$5:$C$60, 0), 1), $B1659)</f>
        <v>生活行為向上リハビリテーション実施計画書(様式5情報)</v>
      </c>
      <c r="L1659" s="56">
        <f t="shared" si="181"/>
        <v>81</v>
      </c>
      <c r="M1659" s="56" t="str">
        <f t="shared" si="178"/>
        <v>mind_body_outpatient_02_03</v>
      </c>
      <c r="N1659" s="33" t="str">
        <f t="shared" si="179"/>
        <v>心身機能_社会適応訓練期_通所_03</v>
      </c>
      <c r="O1659" s="33" t="str">
        <f t="shared" si="180"/>
        <v>削除</v>
      </c>
    </row>
    <row r="1660" spans="1:15" ht="37.5" hidden="1">
      <c r="A1660" s="56">
        <v>1658</v>
      </c>
      <c r="B1660" s="56" t="s">
        <v>3107</v>
      </c>
      <c r="C1660" s="56">
        <v>82</v>
      </c>
      <c r="D1660" s="33" t="s">
        <v>3258</v>
      </c>
      <c r="E1660" s="134" t="s">
        <v>3259</v>
      </c>
      <c r="F1660" s="56" t="str">
        <f>VLOOKUP($B1660, '外部インタフェース一覧(計算用)'!$C:$G, 2, FALSE)</f>
        <v>old</v>
      </c>
      <c r="G1660" s="56" t="str">
        <f>VLOOKUP($B1660, '外部インタフェース一覧(計算用)'!$C:$G, 5, FALSE)</f>
        <v>REHABILITATION_PLAN_2024_FORM_0450_2021</v>
      </c>
      <c r="H1660" s="56" t="str">
        <f t="shared" si="175"/>
        <v>REHABILITATION_PLAN_2024_FORM_0450_2021_mind_body_outpatient_02_04_old</v>
      </c>
      <c r="I1660" s="134" t="str">
        <f t="shared" si="176"/>
        <v>削除</v>
      </c>
      <c r="J1660" s="56" t="str">
        <f t="shared" si="177"/>
        <v>名称変更</v>
      </c>
      <c r="K1660" s="56" t="str">
        <f>IF($F1660="old", INDEX('外部インタフェース一覧(計算用)'!$B$5:$C$60, MATCH(summary!$B1660, '外部インタフェース一覧(計算用)'!$C$5:$C$60, 0), 1), $B1660)</f>
        <v>生活行為向上リハビリテーション実施計画書(様式5情報)</v>
      </c>
      <c r="L1660" s="56">
        <f t="shared" si="181"/>
        <v>82</v>
      </c>
      <c r="M1660" s="56" t="str">
        <f t="shared" si="178"/>
        <v>mind_body_outpatient_02_04</v>
      </c>
      <c r="N1660" s="33" t="str">
        <f t="shared" si="179"/>
        <v>心身機能_社会適応訓練期_通所_04</v>
      </c>
      <c r="O1660" s="33" t="str">
        <f t="shared" si="180"/>
        <v>削除</v>
      </c>
    </row>
    <row r="1661" spans="1:15" ht="37.5" hidden="1">
      <c r="A1661" s="56">
        <v>1659</v>
      </c>
      <c r="B1661" s="56" t="s">
        <v>3107</v>
      </c>
      <c r="C1661" s="56">
        <v>83</v>
      </c>
      <c r="D1661" s="33" t="s">
        <v>3260</v>
      </c>
      <c r="E1661" s="134" t="s">
        <v>3261</v>
      </c>
      <c r="F1661" s="56" t="str">
        <f>VLOOKUP($B1661, '外部インタフェース一覧(計算用)'!$C:$G, 2, FALSE)</f>
        <v>old</v>
      </c>
      <c r="G1661" s="56" t="str">
        <f>VLOOKUP($B1661, '外部インタフェース一覧(計算用)'!$C:$G, 5, FALSE)</f>
        <v>REHABILITATION_PLAN_2024_FORM_0450_2021</v>
      </c>
      <c r="H1661" s="56" t="str">
        <f t="shared" si="175"/>
        <v>REHABILITATION_PLAN_2024_FORM_0450_2021_mind_body_outpatient_02_05_old</v>
      </c>
      <c r="I1661" s="134" t="str">
        <f t="shared" si="176"/>
        <v>削除</v>
      </c>
      <c r="J1661" s="56" t="str">
        <f t="shared" si="177"/>
        <v>名称変更</v>
      </c>
      <c r="K1661" s="56" t="str">
        <f>IF($F1661="old", INDEX('外部インタフェース一覧(計算用)'!$B$5:$C$60, MATCH(summary!$B1661, '外部インタフェース一覧(計算用)'!$C$5:$C$60, 0), 1), $B1661)</f>
        <v>生活行為向上リハビリテーション実施計画書(様式5情報)</v>
      </c>
      <c r="L1661" s="56">
        <f t="shared" si="181"/>
        <v>83</v>
      </c>
      <c r="M1661" s="56" t="str">
        <f t="shared" si="178"/>
        <v>mind_body_outpatient_02_05</v>
      </c>
      <c r="N1661" s="33" t="str">
        <f t="shared" si="179"/>
        <v>心身機能_社会適応訓練期_通所_05</v>
      </c>
      <c r="O1661" s="33" t="str">
        <f t="shared" si="180"/>
        <v>削除</v>
      </c>
    </row>
    <row r="1662" spans="1:15" ht="37.5" hidden="1">
      <c r="A1662" s="56">
        <v>1660</v>
      </c>
      <c r="B1662" s="56" t="s">
        <v>3107</v>
      </c>
      <c r="C1662" s="56">
        <v>84</v>
      </c>
      <c r="D1662" s="33" t="s">
        <v>3262</v>
      </c>
      <c r="E1662" s="134" t="s">
        <v>3263</v>
      </c>
      <c r="F1662" s="56" t="str">
        <f>VLOOKUP($B1662, '外部インタフェース一覧(計算用)'!$C:$G, 2, FALSE)</f>
        <v>old</v>
      </c>
      <c r="G1662" s="56" t="str">
        <f>VLOOKUP($B1662, '外部インタフェース一覧(計算用)'!$C:$G, 5, FALSE)</f>
        <v>REHABILITATION_PLAN_2024_FORM_0450_2021</v>
      </c>
      <c r="H1662" s="56" t="str">
        <f t="shared" si="175"/>
        <v>REHABILITATION_PLAN_2024_FORM_0450_2021_mind_body_outpatient_02_06_old</v>
      </c>
      <c r="I1662" s="134" t="str">
        <f t="shared" si="176"/>
        <v>削除</v>
      </c>
      <c r="J1662" s="56" t="str">
        <f t="shared" si="177"/>
        <v>名称変更</v>
      </c>
      <c r="K1662" s="56" t="str">
        <f>IF($F1662="old", INDEX('外部インタフェース一覧(計算用)'!$B$5:$C$60, MATCH(summary!$B1662, '外部インタフェース一覧(計算用)'!$C$5:$C$60, 0), 1), $B1662)</f>
        <v>生活行為向上リハビリテーション実施計画書(様式5情報)</v>
      </c>
      <c r="L1662" s="56">
        <f t="shared" si="181"/>
        <v>84</v>
      </c>
      <c r="M1662" s="56" t="str">
        <f t="shared" si="178"/>
        <v>mind_body_outpatient_02_06</v>
      </c>
      <c r="N1662" s="33" t="str">
        <f t="shared" si="179"/>
        <v xml:space="preserve">心身機能_社会適応訓練期_通所_06 </v>
      </c>
      <c r="O1662" s="33" t="str">
        <f t="shared" si="180"/>
        <v>削除</v>
      </c>
    </row>
    <row r="1663" spans="1:15" ht="37.5" hidden="1">
      <c r="A1663" s="56">
        <v>1661</v>
      </c>
      <c r="B1663" s="56" t="s">
        <v>3107</v>
      </c>
      <c r="C1663" s="56">
        <v>85</v>
      </c>
      <c r="D1663" s="33" t="s">
        <v>3264</v>
      </c>
      <c r="E1663" s="134" t="s">
        <v>3265</v>
      </c>
      <c r="F1663" s="56" t="str">
        <f>VLOOKUP($B1663, '外部インタフェース一覧(計算用)'!$C:$G, 2, FALSE)</f>
        <v>old</v>
      </c>
      <c r="G1663" s="56" t="str">
        <f>VLOOKUP($B1663, '外部インタフェース一覧(計算用)'!$C:$G, 5, FALSE)</f>
        <v>REHABILITATION_PLAN_2024_FORM_0450_2021</v>
      </c>
      <c r="H1663" s="56" t="str">
        <f t="shared" si="175"/>
        <v>REHABILITATION_PLAN_2024_FORM_0450_2021_mind_body_outpatient_02_07_old</v>
      </c>
      <c r="I1663" s="134" t="str">
        <f t="shared" si="176"/>
        <v>削除</v>
      </c>
      <c r="J1663" s="56" t="str">
        <f t="shared" si="177"/>
        <v>名称変更</v>
      </c>
      <c r="K1663" s="56" t="str">
        <f>IF($F1663="old", INDEX('外部インタフェース一覧(計算用)'!$B$5:$C$60, MATCH(summary!$B1663, '外部インタフェース一覧(計算用)'!$C$5:$C$60, 0), 1), $B1663)</f>
        <v>生活行為向上リハビリテーション実施計画書(様式5情報)</v>
      </c>
      <c r="L1663" s="56">
        <f t="shared" si="181"/>
        <v>85</v>
      </c>
      <c r="M1663" s="56" t="str">
        <f t="shared" si="178"/>
        <v>mind_body_outpatient_02_07</v>
      </c>
      <c r="N1663" s="33" t="str">
        <f t="shared" si="179"/>
        <v xml:space="preserve">心身機能_社会適応訓練期_通所_07 </v>
      </c>
      <c r="O1663" s="33" t="str">
        <f t="shared" si="180"/>
        <v>削除</v>
      </c>
    </row>
    <row r="1664" spans="1:15" ht="37.5" hidden="1">
      <c r="A1664" s="56">
        <v>1662</v>
      </c>
      <c r="B1664" s="56" t="s">
        <v>3107</v>
      </c>
      <c r="C1664" s="56">
        <v>86</v>
      </c>
      <c r="D1664" s="33" t="s">
        <v>3266</v>
      </c>
      <c r="E1664" s="134" t="s">
        <v>3267</v>
      </c>
      <c r="F1664" s="56" t="str">
        <f>VLOOKUP($B1664, '外部インタフェース一覧(計算用)'!$C:$G, 2, FALSE)</f>
        <v>old</v>
      </c>
      <c r="G1664" s="56" t="str">
        <f>VLOOKUP($B1664, '外部インタフェース一覧(計算用)'!$C:$G, 5, FALSE)</f>
        <v>REHABILITATION_PLAN_2024_FORM_0450_2021</v>
      </c>
      <c r="H1664" s="56" t="str">
        <f t="shared" si="175"/>
        <v>REHABILITATION_PLAN_2024_FORM_0450_2021_mind_body_outpatient_02_08_old</v>
      </c>
      <c r="I1664" s="134" t="str">
        <f t="shared" si="176"/>
        <v>削除</v>
      </c>
      <c r="J1664" s="56" t="str">
        <f t="shared" si="177"/>
        <v>名称変更</v>
      </c>
      <c r="K1664" s="56" t="str">
        <f>IF($F1664="old", INDEX('外部インタフェース一覧(計算用)'!$B$5:$C$60, MATCH(summary!$B1664, '外部インタフェース一覧(計算用)'!$C$5:$C$60, 0), 1), $B1664)</f>
        <v>生活行為向上リハビリテーション実施計画書(様式5情報)</v>
      </c>
      <c r="L1664" s="56">
        <f t="shared" si="181"/>
        <v>86</v>
      </c>
      <c r="M1664" s="56" t="str">
        <f t="shared" si="178"/>
        <v>mind_body_outpatient_02_08</v>
      </c>
      <c r="N1664" s="33" t="str">
        <f t="shared" si="179"/>
        <v xml:space="preserve">心身機能_社会適応訓練期_通所_08 </v>
      </c>
      <c r="O1664" s="33" t="str">
        <f t="shared" si="180"/>
        <v>削除</v>
      </c>
    </row>
    <row r="1665" spans="1:15" ht="37.5" hidden="1">
      <c r="A1665" s="56">
        <v>1663</v>
      </c>
      <c r="B1665" s="56" t="s">
        <v>3107</v>
      </c>
      <c r="C1665" s="56">
        <v>87</v>
      </c>
      <c r="D1665" s="33" t="s">
        <v>3268</v>
      </c>
      <c r="E1665" s="134" t="s">
        <v>3269</v>
      </c>
      <c r="F1665" s="56" t="str">
        <f>VLOOKUP($B1665, '外部インタフェース一覧(計算用)'!$C:$G, 2, FALSE)</f>
        <v>old</v>
      </c>
      <c r="G1665" s="56" t="str">
        <f>VLOOKUP($B1665, '外部インタフェース一覧(計算用)'!$C:$G, 5, FALSE)</f>
        <v>REHABILITATION_PLAN_2024_FORM_0450_2021</v>
      </c>
      <c r="H1665" s="56" t="str">
        <f t="shared" si="175"/>
        <v>REHABILITATION_PLAN_2024_FORM_0450_2021_mind_body_outpatient_remarks_02_old</v>
      </c>
      <c r="I1665" s="134" t="str">
        <f t="shared" si="176"/>
        <v>削除</v>
      </c>
      <c r="J1665" s="56" t="str">
        <f t="shared" si="177"/>
        <v>名称変更</v>
      </c>
      <c r="K1665" s="56" t="str">
        <f>IF($F1665="old", INDEX('外部インタフェース一覧(計算用)'!$B$5:$C$60, MATCH(summary!$B1665, '外部インタフェース一覧(計算用)'!$C$5:$C$60, 0), 1), $B1665)</f>
        <v>生活行為向上リハビリテーション実施計画書(様式5情報)</v>
      </c>
      <c r="L1665" s="56">
        <f t="shared" si="181"/>
        <v>87</v>
      </c>
      <c r="M1665" s="56" t="str">
        <f t="shared" si="178"/>
        <v>mind_body_outpatient_remarks_02</v>
      </c>
      <c r="N1665" s="33" t="str">
        <f t="shared" si="179"/>
        <v>心身機能_社会適応訓練期_通所_備考</v>
      </c>
      <c r="O1665" s="33" t="str">
        <f t="shared" si="180"/>
        <v>削除</v>
      </c>
    </row>
    <row r="1666" spans="1:15" ht="37.5" hidden="1">
      <c r="A1666" s="56">
        <v>1664</v>
      </c>
      <c r="B1666" s="56" t="s">
        <v>3107</v>
      </c>
      <c r="C1666" s="56">
        <v>88</v>
      </c>
      <c r="D1666" s="33" t="s">
        <v>3270</v>
      </c>
      <c r="E1666" s="134" t="s">
        <v>3271</v>
      </c>
      <c r="F1666" s="56" t="str">
        <f>VLOOKUP($B1666, '外部インタフェース一覧(計算用)'!$C:$G, 2, FALSE)</f>
        <v>old</v>
      </c>
      <c r="G1666" s="56" t="str">
        <f>VLOOKUP($B1666, '外部インタフェース一覧(計算用)'!$C:$G, 5, FALSE)</f>
        <v>REHABILITATION_PLAN_2024_FORM_0450_2021</v>
      </c>
      <c r="H1666" s="56" t="str">
        <f t="shared" si="175"/>
        <v>REHABILITATION_PLAN_2024_FORM_0450_2021_mind_body_visit_flag_02_old</v>
      </c>
      <c r="I1666" s="134" t="str">
        <f t="shared" si="176"/>
        <v>削除</v>
      </c>
      <c r="J1666" s="56" t="str">
        <f t="shared" si="177"/>
        <v>名称変更</v>
      </c>
      <c r="K1666" s="56" t="str">
        <f>IF($F1666="old", INDEX('外部インタフェース一覧(計算用)'!$B$5:$C$60, MATCH(summary!$B1666, '外部インタフェース一覧(計算用)'!$C$5:$C$60, 0), 1), $B1666)</f>
        <v>生活行為向上リハビリテーション実施計画書(様式5情報)</v>
      </c>
      <c r="L1666" s="56">
        <f t="shared" si="181"/>
        <v>88</v>
      </c>
      <c r="M1666" s="56" t="str">
        <f t="shared" si="178"/>
        <v>mind_body_visit_flag_02</v>
      </c>
      <c r="N1666" s="33" t="str">
        <f t="shared" si="179"/>
        <v>心身機能_社会適応訓練期_訪問</v>
      </c>
      <c r="O1666" s="33" t="str">
        <f t="shared" si="180"/>
        <v>削除</v>
      </c>
    </row>
    <row r="1667" spans="1:15" ht="37.5" hidden="1">
      <c r="A1667" s="56">
        <v>1665</v>
      </c>
      <c r="B1667" s="56" t="s">
        <v>3107</v>
      </c>
      <c r="C1667" s="56">
        <v>89</v>
      </c>
      <c r="D1667" s="33" t="s">
        <v>3272</v>
      </c>
      <c r="E1667" s="134" t="s">
        <v>3273</v>
      </c>
      <c r="F1667" s="56" t="str">
        <f>VLOOKUP($B1667, '外部インタフェース一覧(計算用)'!$C:$G, 2, FALSE)</f>
        <v>old</v>
      </c>
      <c r="G1667" s="56" t="str">
        <f>VLOOKUP($B1667, '外部インタフェース一覧(計算用)'!$C:$G, 5, FALSE)</f>
        <v>REHABILITATION_PLAN_2024_FORM_0450_2021</v>
      </c>
      <c r="H1667" s="56" t="str">
        <f t="shared" ref="H1667:H1730" si="182">G1667&amp;"_"&amp;D1667&amp;"_"&amp;F1667</f>
        <v>REHABILITATION_PLAN_2024_FORM_0450_2021_mind_body_visit_02_01_old</v>
      </c>
      <c r="I1667" s="134" t="str">
        <f t="shared" ref="I1667:I1730" si="183">IFERROR(INDEX($E:$H, MATCH(LEFT($H1667, LEN($H1667)-4)&amp;"_new", $H:$H, 0), 1), IF(F1667="old", "削除", "追加"))</f>
        <v>削除</v>
      </c>
      <c r="J1667" s="56" t="str">
        <f t="shared" ref="J1667:J1730" si="184">IF(E1667=I1667, "一致", "名称変更")</f>
        <v>名称変更</v>
      </c>
      <c r="K1667" s="56" t="str">
        <f>IF($F1667="old", INDEX('外部インタフェース一覧(計算用)'!$B$5:$C$60, MATCH(summary!$B1667, '外部インタフェース一覧(計算用)'!$C$5:$C$60, 0), 1), $B1667)</f>
        <v>生活行為向上リハビリテーション実施計画書(様式5情報)</v>
      </c>
      <c r="L1667" s="56">
        <f t="shared" si="181"/>
        <v>89</v>
      </c>
      <c r="M1667" s="56" t="str">
        <f t="shared" ref="M1667:M1730" si="185">$D1667</f>
        <v>mind_body_visit_02_01</v>
      </c>
      <c r="N1667" s="33" t="str">
        <f t="shared" ref="N1667:N1730" si="186">IF($F1667="old", $E1667, $I1667)</f>
        <v xml:space="preserve">心身機能_社会適応訓練期_訪問_01 </v>
      </c>
      <c r="O1667" s="33" t="str">
        <f t="shared" ref="O1667:O1730" si="187">IF($F1667="old", $I1667, $E1667)</f>
        <v>削除</v>
      </c>
    </row>
    <row r="1668" spans="1:15" ht="37.5" hidden="1">
      <c r="A1668" s="56">
        <v>1666</v>
      </c>
      <c r="B1668" s="56" t="s">
        <v>3107</v>
      </c>
      <c r="C1668" s="56">
        <v>90</v>
      </c>
      <c r="D1668" s="33" t="s">
        <v>3274</v>
      </c>
      <c r="E1668" s="134" t="s">
        <v>3275</v>
      </c>
      <c r="F1668" s="56" t="str">
        <f>VLOOKUP($B1668, '外部インタフェース一覧(計算用)'!$C:$G, 2, FALSE)</f>
        <v>old</v>
      </c>
      <c r="G1668" s="56" t="str">
        <f>VLOOKUP($B1668, '外部インタフェース一覧(計算用)'!$C:$G, 5, FALSE)</f>
        <v>REHABILITATION_PLAN_2024_FORM_0450_2021</v>
      </c>
      <c r="H1668" s="56" t="str">
        <f t="shared" si="182"/>
        <v>REHABILITATION_PLAN_2024_FORM_0450_2021_mind_body_visit_02_02_old</v>
      </c>
      <c r="I1668" s="134" t="str">
        <f t="shared" si="183"/>
        <v>削除</v>
      </c>
      <c r="J1668" s="56" t="str">
        <f t="shared" si="184"/>
        <v>名称変更</v>
      </c>
      <c r="K1668" s="56" t="str">
        <f>IF($F1668="old", INDEX('外部インタフェース一覧(計算用)'!$B$5:$C$60, MATCH(summary!$B1668, '外部インタフェース一覧(計算用)'!$C$5:$C$60, 0), 1), $B1668)</f>
        <v>生活行為向上リハビリテーション実施計画書(様式5情報)</v>
      </c>
      <c r="L1668" s="56">
        <f t="shared" ref="L1668:L1731" si="188">C1668</f>
        <v>90</v>
      </c>
      <c r="M1668" s="56" t="str">
        <f t="shared" si="185"/>
        <v>mind_body_visit_02_02</v>
      </c>
      <c r="N1668" s="33" t="str">
        <f t="shared" si="186"/>
        <v xml:space="preserve">心身機能_社会適応訓練期_訪問_02 </v>
      </c>
      <c r="O1668" s="33" t="str">
        <f t="shared" si="187"/>
        <v>削除</v>
      </c>
    </row>
    <row r="1669" spans="1:15" ht="37.5" hidden="1">
      <c r="A1669" s="56">
        <v>1667</v>
      </c>
      <c r="B1669" s="56" t="s">
        <v>3107</v>
      </c>
      <c r="C1669" s="56">
        <v>91</v>
      </c>
      <c r="D1669" s="33" t="s">
        <v>3276</v>
      </c>
      <c r="E1669" s="134" t="s">
        <v>3277</v>
      </c>
      <c r="F1669" s="56" t="str">
        <f>VLOOKUP($B1669, '外部インタフェース一覧(計算用)'!$C:$G, 2, FALSE)</f>
        <v>old</v>
      </c>
      <c r="G1669" s="56" t="str">
        <f>VLOOKUP($B1669, '外部インタフェース一覧(計算用)'!$C:$G, 5, FALSE)</f>
        <v>REHABILITATION_PLAN_2024_FORM_0450_2021</v>
      </c>
      <c r="H1669" s="56" t="str">
        <f t="shared" si="182"/>
        <v>REHABILITATION_PLAN_2024_FORM_0450_2021_mind_body_visit_02_03_old</v>
      </c>
      <c r="I1669" s="134" t="str">
        <f t="shared" si="183"/>
        <v>削除</v>
      </c>
      <c r="J1669" s="56" t="str">
        <f t="shared" si="184"/>
        <v>名称変更</v>
      </c>
      <c r="K1669" s="56" t="str">
        <f>IF($F1669="old", INDEX('外部インタフェース一覧(計算用)'!$B$5:$C$60, MATCH(summary!$B1669, '外部インタフェース一覧(計算用)'!$C$5:$C$60, 0), 1), $B1669)</f>
        <v>生活行為向上リハビリテーション実施計画書(様式5情報)</v>
      </c>
      <c r="L1669" s="56">
        <f t="shared" si="188"/>
        <v>91</v>
      </c>
      <c r="M1669" s="56" t="str">
        <f t="shared" si="185"/>
        <v>mind_body_visit_02_03</v>
      </c>
      <c r="N1669" s="33" t="str">
        <f t="shared" si="186"/>
        <v xml:space="preserve">心身機能_社会適応訓練期_訪問_03 </v>
      </c>
      <c r="O1669" s="33" t="str">
        <f t="shared" si="187"/>
        <v>削除</v>
      </c>
    </row>
    <row r="1670" spans="1:15" ht="37.5" hidden="1">
      <c r="A1670" s="56">
        <v>1668</v>
      </c>
      <c r="B1670" s="56" t="s">
        <v>3107</v>
      </c>
      <c r="C1670" s="56">
        <v>92</v>
      </c>
      <c r="D1670" s="33" t="s">
        <v>3278</v>
      </c>
      <c r="E1670" s="134" t="s">
        <v>3279</v>
      </c>
      <c r="F1670" s="56" t="str">
        <f>VLOOKUP($B1670, '外部インタフェース一覧(計算用)'!$C:$G, 2, FALSE)</f>
        <v>old</v>
      </c>
      <c r="G1670" s="56" t="str">
        <f>VLOOKUP($B1670, '外部インタフェース一覧(計算用)'!$C:$G, 5, FALSE)</f>
        <v>REHABILITATION_PLAN_2024_FORM_0450_2021</v>
      </c>
      <c r="H1670" s="56" t="str">
        <f t="shared" si="182"/>
        <v>REHABILITATION_PLAN_2024_FORM_0450_2021_mind_body_visit_02_04_old</v>
      </c>
      <c r="I1670" s="134" t="str">
        <f t="shared" si="183"/>
        <v>削除</v>
      </c>
      <c r="J1670" s="56" t="str">
        <f t="shared" si="184"/>
        <v>名称変更</v>
      </c>
      <c r="K1670" s="56" t="str">
        <f>IF($F1670="old", INDEX('外部インタフェース一覧(計算用)'!$B$5:$C$60, MATCH(summary!$B1670, '外部インタフェース一覧(計算用)'!$C$5:$C$60, 0), 1), $B1670)</f>
        <v>生活行為向上リハビリテーション実施計画書(様式5情報)</v>
      </c>
      <c r="L1670" s="56">
        <f t="shared" si="188"/>
        <v>92</v>
      </c>
      <c r="M1670" s="56" t="str">
        <f t="shared" si="185"/>
        <v>mind_body_visit_02_04</v>
      </c>
      <c r="N1670" s="33" t="str">
        <f t="shared" si="186"/>
        <v xml:space="preserve">心身機能_社会適応訓練期_訪問_04 </v>
      </c>
      <c r="O1670" s="33" t="str">
        <f t="shared" si="187"/>
        <v>削除</v>
      </c>
    </row>
    <row r="1671" spans="1:15" ht="37.5" hidden="1">
      <c r="A1671" s="56">
        <v>1669</v>
      </c>
      <c r="B1671" s="56" t="s">
        <v>3107</v>
      </c>
      <c r="C1671" s="56">
        <v>93</v>
      </c>
      <c r="D1671" s="33" t="s">
        <v>3280</v>
      </c>
      <c r="E1671" s="134" t="s">
        <v>3281</v>
      </c>
      <c r="F1671" s="56" t="str">
        <f>VLOOKUP($B1671, '外部インタフェース一覧(計算用)'!$C:$G, 2, FALSE)</f>
        <v>old</v>
      </c>
      <c r="G1671" s="56" t="str">
        <f>VLOOKUP($B1671, '外部インタフェース一覧(計算用)'!$C:$G, 5, FALSE)</f>
        <v>REHABILITATION_PLAN_2024_FORM_0450_2021</v>
      </c>
      <c r="H1671" s="56" t="str">
        <f t="shared" si="182"/>
        <v>REHABILITATION_PLAN_2024_FORM_0450_2021_mind_body_visit_02_05_old</v>
      </c>
      <c r="I1671" s="134" t="str">
        <f t="shared" si="183"/>
        <v>削除</v>
      </c>
      <c r="J1671" s="56" t="str">
        <f t="shared" si="184"/>
        <v>名称変更</v>
      </c>
      <c r="K1671" s="56" t="str">
        <f>IF($F1671="old", INDEX('外部インタフェース一覧(計算用)'!$B$5:$C$60, MATCH(summary!$B1671, '外部インタフェース一覧(計算用)'!$C$5:$C$60, 0), 1), $B1671)</f>
        <v>生活行為向上リハビリテーション実施計画書(様式5情報)</v>
      </c>
      <c r="L1671" s="56">
        <f t="shared" si="188"/>
        <v>93</v>
      </c>
      <c r="M1671" s="56" t="str">
        <f t="shared" si="185"/>
        <v>mind_body_visit_02_05</v>
      </c>
      <c r="N1671" s="33" t="str">
        <f t="shared" si="186"/>
        <v xml:space="preserve">心身機能_社会適応訓練期_訪問_05 </v>
      </c>
      <c r="O1671" s="33" t="str">
        <f t="shared" si="187"/>
        <v>削除</v>
      </c>
    </row>
    <row r="1672" spans="1:15" ht="37.5" hidden="1">
      <c r="A1672" s="56">
        <v>1670</v>
      </c>
      <c r="B1672" s="56" t="s">
        <v>3107</v>
      </c>
      <c r="C1672" s="56">
        <v>94</v>
      </c>
      <c r="D1672" s="33" t="s">
        <v>3282</v>
      </c>
      <c r="E1672" s="134" t="s">
        <v>3283</v>
      </c>
      <c r="F1672" s="56" t="str">
        <f>VLOOKUP($B1672, '外部インタフェース一覧(計算用)'!$C:$G, 2, FALSE)</f>
        <v>old</v>
      </c>
      <c r="G1672" s="56" t="str">
        <f>VLOOKUP($B1672, '外部インタフェース一覧(計算用)'!$C:$G, 5, FALSE)</f>
        <v>REHABILITATION_PLAN_2024_FORM_0450_2021</v>
      </c>
      <c r="H1672" s="56" t="str">
        <f t="shared" si="182"/>
        <v>REHABILITATION_PLAN_2024_FORM_0450_2021_mind_body_visit_02_06_old</v>
      </c>
      <c r="I1672" s="134" t="str">
        <f t="shared" si="183"/>
        <v>削除</v>
      </c>
      <c r="J1672" s="56" t="str">
        <f t="shared" si="184"/>
        <v>名称変更</v>
      </c>
      <c r="K1672" s="56" t="str">
        <f>IF($F1672="old", INDEX('外部インタフェース一覧(計算用)'!$B$5:$C$60, MATCH(summary!$B1672, '外部インタフェース一覧(計算用)'!$C$5:$C$60, 0), 1), $B1672)</f>
        <v>生活行為向上リハビリテーション実施計画書(様式5情報)</v>
      </c>
      <c r="L1672" s="56">
        <f t="shared" si="188"/>
        <v>94</v>
      </c>
      <c r="M1672" s="56" t="str">
        <f t="shared" si="185"/>
        <v>mind_body_visit_02_06</v>
      </c>
      <c r="N1672" s="33" t="str">
        <f t="shared" si="186"/>
        <v xml:space="preserve">心身機能_社会適応訓練期_訪問_06 </v>
      </c>
      <c r="O1672" s="33" t="str">
        <f t="shared" si="187"/>
        <v>削除</v>
      </c>
    </row>
    <row r="1673" spans="1:15" ht="37.5" hidden="1">
      <c r="A1673" s="56">
        <v>1671</v>
      </c>
      <c r="B1673" s="56" t="s">
        <v>3107</v>
      </c>
      <c r="C1673" s="56">
        <v>95</v>
      </c>
      <c r="D1673" s="33" t="s">
        <v>3284</v>
      </c>
      <c r="E1673" s="134" t="s">
        <v>3285</v>
      </c>
      <c r="F1673" s="56" t="str">
        <f>VLOOKUP($B1673, '外部インタフェース一覧(計算用)'!$C:$G, 2, FALSE)</f>
        <v>old</v>
      </c>
      <c r="G1673" s="56" t="str">
        <f>VLOOKUP($B1673, '外部インタフェース一覧(計算用)'!$C:$G, 5, FALSE)</f>
        <v>REHABILITATION_PLAN_2024_FORM_0450_2021</v>
      </c>
      <c r="H1673" s="56" t="str">
        <f t="shared" si="182"/>
        <v>REHABILITATION_PLAN_2024_FORM_0450_2021_mind_body_visit_02_07_old</v>
      </c>
      <c r="I1673" s="134" t="str">
        <f t="shared" si="183"/>
        <v>削除</v>
      </c>
      <c r="J1673" s="56" t="str">
        <f t="shared" si="184"/>
        <v>名称変更</v>
      </c>
      <c r="K1673" s="56" t="str">
        <f>IF($F1673="old", INDEX('外部インタフェース一覧(計算用)'!$B$5:$C$60, MATCH(summary!$B1673, '外部インタフェース一覧(計算用)'!$C$5:$C$60, 0), 1), $B1673)</f>
        <v>生活行為向上リハビリテーション実施計画書(様式5情報)</v>
      </c>
      <c r="L1673" s="56">
        <f t="shared" si="188"/>
        <v>95</v>
      </c>
      <c r="M1673" s="56" t="str">
        <f t="shared" si="185"/>
        <v>mind_body_visit_02_07</v>
      </c>
      <c r="N1673" s="33" t="str">
        <f t="shared" si="186"/>
        <v xml:space="preserve">心身機能_社会適応訓練期_訪問_07 </v>
      </c>
      <c r="O1673" s="33" t="str">
        <f t="shared" si="187"/>
        <v>削除</v>
      </c>
    </row>
    <row r="1674" spans="1:15" ht="37.5" hidden="1">
      <c r="A1674" s="56">
        <v>1672</v>
      </c>
      <c r="B1674" s="56" t="s">
        <v>3107</v>
      </c>
      <c r="C1674" s="56">
        <v>96</v>
      </c>
      <c r="D1674" s="33" t="s">
        <v>3286</v>
      </c>
      <c r="E1674" s="134" t="s">
        <v>3287</v>
      </c>
      <c r="F1674" s="56" t="str">
        <f>VLOOKUP($B1674, '外部インタフェース一覧(計算用)'!$C:$G, 2, FALSE)</f>
        <v>old</v>
      </c>
      <c r="G1674" s="56" t="str">
        <f>VLOOKUP($B1674, '外部インタフェース一覧(計算用)'!$C:$G, 5, FALSE)</f>
        <v>REHABILITATION_PLAN_2024_FORM_0450_2021</v>
      </c>
      <c r="H1674" s="56" t="str">
        <f t="shared" si="182"/>
        <v>REHABILITATION_PLAN_2024_FORM_0450_2021_mind_body_visit_02_08_old</v>
      </c>
      <c r="I1674" s="134" t="str">
        <f t="shared" si="183"/>
        <v>削除</v>
      </c>
      <c r="J1674" s="56" t="str">
        <f t="shared" si="184"/>
        <v>名称変更</v>
      </c>
      <c r="K1674" s="56" t="str">
        <f>IF($F1674="old", INDEX('外部インタフェース一覧(計算用)'!$B$5:$C$60, MATCH(summary!$B1674, '外部インタフェース一覧(計算用)'!$C$5:$C$60, 0), 1), $B1674)</f>
        <v>生活行為向上リハビリテーション実施計画書(様式5情報)</v>
      </c>
      <c r="L1674" s="56">
        <f t="shared" si="188"/>
        <v>96</v>
      </c>
      <c r="M1674" s="56" t="str">
        <f t="shared" si="185"/>
        <v>mind_body_visit_02_08</v>
      </c>
      <c r="N1674" s="33" t="str">
        <f t="shared" si="186"/>
        <v xml:space="preserve">心身機能_社会適応訓練期_訪問_08 </v>
      </c>
      <c r="O1674" s="33" t="str">
        <f t="shared" si="187"/>
        <v>削除</v>
      </c>
    </row>
    <row r="1675" spans="1:15" ht="37.5" hidden="1">
      <c r="A1675" s="56">
        <v>1673</v>
      </c>
      <c r="B1675" s="56" t="s">
        <v>3107</v>
      </c>
      <c r="C1675" s="56">
        <v>97</v>
      </c>
      <c r="D1675" s="33" t="s">
        <v>3288</v>
      </c>
      <c r="E1675" s="134" t="s">
        <v>3289</v>
      </c>
      <c r="F1675" s="56" t="str">
        <f>VLOOKUP($B1675, '外部インタフェース一覧(計算用)'!$C:$G, 2, FALSE)</f>
        <v>old</v>
      </c>
      <c r="G1675" s="56" t="str">
        <f>VLOOKUP($B1675, '外部インタフェース一覧(計算用)'!$C:$G, 5, FALSE)</f>
        <v>REHABILITATION_PLAN_2024_FORM_0450_2021</v>
      </c>
      <c r="H1675" s="56" t="str">
        <f t="shared" si="182"/>
        <v>REHABILITATION_PLAN_2024_FORM_0450_2021_mind_body_visit_remarks_02_old</v>
      </c>
      <c r="I1675" s="134" t="str">
        <f t="shared" si="183"/>
        <v>削除</v>
      </c>
      <c r="J1675" s="56" t="str">
        <f t="shared" si="184"/>
        <v>名称変更</v>
      </c>
      <c r="K1675" s="56" t="str">
        <f>IF($F1675="old", INDEX('外部インタフェース一覧(計算用)'!$B$5:$C$60, MATCH(summary!$B1675, '外部インタフェース一覧(計算用)'!$C$5:$C$60, 0), 1), $B1675)</f>
        <v>生活行為向上リハビリテーション実施計画書(様式5情報)</v>
      </c>
      <c r="L1675" s="56">
        <f t="shared" si="188"/>
        <v>97</v>
      </c>
      <c r="M1675" s="56" t="str">
        <f t="shared" si="185"/>
        <v>mind_body_visit_remarks_02</v>
      </c>
      <c r="N1675" s="33" t="str">
        <f t="shared" si="186"/>
        <v>心身機能_社会適応訓練期_訪問_備考</v>
      </c>
      <c r="O1675" s="33" t="str">
        <f t="shared" si="187"/>
        <v>削除</v>
      </c>
    </row>
    <row r="1676" spans="1:15" ht="37.5" hidden="1">
      <c r="A1676" s="56">
        <v>1674</v>
      </c>
      <c r="B1676" s="56" t="s">
        <v>3107</v>
      </c>
      <c r="C1676" s="56">
        <v>98</v>
      </c>
      <c r="D1676" s="33" t="s">
        <v>3290</v>
      </c>
      <c r="E1676" s="134" t="s">
        <v>3291</v>
      </c>
      <c r="F1676" s="56" t="str">
        <f>VLOOKUP($B1676, '外部インタフェース一覧(計算用)'!$C:$G, 2, FALSE)</f>
        <v>old</v>
      </c>
      <c r="G1676" s="56" t="str">
        <f>VLOOKUP($B1676, '外部インタフェース一覧(計算用)'!$C:$G, 5, FALSE)</f>
        <v>REHABILITATION_PLAN_2024_FORM_0450_2021</v>
      </c>
      <c r="H1676" s="56" t="str">
        <f t="shared" si="182"/>
        <v>REHABILITATION_PLAN_2024_FORM_0450_2021_mind_body_self_training_02_old</v>
      </c>
      <c r="I1676" s="134" t="str">
        <f t="shared" si="183"/>
        <v>削除</v>
      </c>
      <c r="J1676" s="56" t="str">
        <f t="shared" si="184"/>
        <v>名称変更</v>
      </c>
      <c r="K1676" s="56" t="str">
        <f>IF($F1676="old", INDEX('外部インタフェース一覧(計算用)'!$B$5:$C$60, MATCH(summary!$B1676, '外部インタフェース一覧(計算用)'!$C$5:$C$60, 0), 1), $B1676)</f>
        <v>生活行為向上リハビリテーション実施計画書(様式5情報)</v>
      </c>
      <c r="L1676" s="56">
        <f t="shared" si="188"/>
        <v>98</v>
      </c>
      <c r="M1676" s="56" t="str">
        <f t="shared" si="185"/>
        <v>mind_body_self_training_02</v>
      </c>
      <c r="N1676" s="33" t="str">
        <f t="shared" si="186"/>
        <v>心身機能_社会適応訓練期_自己訓練</v>
      </c>
      <c r="O1676" s="33" t="str">
        <f t="shared" si="187"/>
        <v>削除</v>
      </c>
    </row>
    <row r="1677" spans="1:15" ht="37.5" hidden="1">
      <c r="A1677" s="56">
        <v>1675</v>
      </c>
      <c r="B1677" s="56" t="s">
        <v>3107</v>
      </c>
      <c r="C1677" s="56">
        <v>99</v>
      </c>
      <c r="D1677" s="33" t="s">
        <v>3292</v>
      </c>
      <c r="E1677" s="134" t="s">
        <v>3293</v>
      </c>
      <c r="F1677" s="56" t="str">
        <f>VLOOKUP($B1677, '外部インタフェース一覧(計算用)'!$C:$G, 2, FALSE)</f>
        <v>old</v>
      </c>
      <c r="G1677" s="56" t="str">
        <f>VLOOKUP($B1677, '外部インタフェース一覧(計算用)'!$C:$G, 5, FALSE)</f>
        <v>REHABILITATION_PLAN_2024_FORM_0450_2021</v>
      </c>
      <c r="H1677" s="56" t="str">
        <f t="shared" si="182"/>
        <v>REHABILITATION_PLAN_2024_FORM_0450_2021_participation_outpatient_flag_01_old</v>
      </c>
      <c r="I1677" s="134" t="str">
        <f t="shared" si="183"/>
        <v>削除</v>
      </c>
      <c r="J1677" s="56" t="str">
        <f t="shared" si="184"/>
        <v>名称変更</v>
      </c>
      <c r="K1677" s="56" t="str">
        <f>IF($F1677="old", INDEX('外部インタフェース一覧(計算用)'!$B$5:$C$60, MATCH(summary!$B1677, '外部インタフェース一覧(計算用)'!$C$5:$C$60, 0), 1), $B1677)</f>
        <v>生活行為向上リハビリテーション実施計画書(様式5情報)</v>
      </c>
      <c r="L1677" s="56">
        <f t="shared" si="188"/>
        <v>99</v>
      </c>
      <c r="M1677" s="56" t="str">
        <f t="shared" si="185"/>
        <v>participation_outpatient_flag_01</v>
      </c>
      <c r="N1677" s="33" t="str">
        <f t="shared" si="186"/>
        <v>参加_通所訓練期_通所</v>
      </c>
      <c r="O1677" s="33" t="str">
        <f t="shared" si="187"/>
        <v>削除</v>
      </c>
    </row>
    <row r="1678" spans="1:15" ht="37.5" hidden="1">
      <c r="A1678" s="56">
        <v>1676</v>
      </c>
      <c r="B1678" s="56" t="s">
        <v>3107</v>
      </c>
      <c r="C1678" s="56">
        <v>100</v>
      </c>
      <c r="D1678" s="33" t="s">
        <v>3294</v>
      </c>
      <c r="E1678" s="134" t="s">
        <v>3295</v>
      </c>
      <c r="F1678" s="56" t="str">
        <f>VLOOKUP($B1678, '外部インタフェース一覧(計算用)'!$C:$G, 2, FALSE)</f>
        <v>old</v>
      </c>
      <c r="G1678" s="56" t="str">
        <f>VLOOKUP($B1678, '外部インタフェース一覧(計算用)'!$C:$G, 5, FALSE)</f>
        <v>REHABILITATION_PLAN_2024_FORM_0450_2021</v>
      </c>
      <c r="H1678" s="56" t="str">
        <f t="shared" si="182"/>
        <v>REHABILITATION_PLAN_2024_FORM_0450_2021_participation_outpatient_01_01_old</v>
      </c>
      <c r="I1678" s="134" t="str">
        <f t="shared" si="183"/>
        <v>削除</v>
      </c>
      <c r="J1678" s="56" t="str">
        <f t="shared" si="184"/>
        <v>名称変更</v>
      </c>
      <c r="K1678" s="56" t="str">
        <f>IF($F1678="old", INDEX('外部インタフェース一覧(計算用)'!$B$5:$C$60, MATCH(summary!$B1678, '外部インタフェース一覧(計算用)'!$C$5:$C$60, 0), 1), $B1678)</f>
        <v>生活行為向上リハビリテーション実施計画書(様式5情報)</v>
      </c>
      <c r="L1678" s="56">
        <f t="shared" si="188"/>
        <v>100</v>
      </c>
      <c r="M1678" s="56" t="str">
        <f t="shared" si="185"/>
        <v>participation_outpatient_01_01</v>
      </c>
      <c r="N1678" s="33" t="str">
        <f t="shared" si="186"/>
        <v xml:space="preserve">参加_通所訓練期_通所_01 </v>
      </c>
      <c r="O1678" s="33" t="str">
        <f t="shared" si="187"/>
        <v>削除</v>
      </c>
    </row>
    <row r="1679" spans="1:15" ht="37.5" hidden="1">
      <c r="A1679" s="56">
        <v>1677</v>
      </c>
      <c r="B1679" s="56" t="s">
        <v>3107</v>
      </c>
      <c r="C1679" s="56">
        <v>101</v>
      </c>
      <c r="D1679" s="33" t="s">
        <v>3296</v>
      </c>
      <c r="E1679" s="134" t="s">
        <v>3297</v>
      </c>
      <c r="F1679" s="56" t="str">
        <f>VLOOKUP($B1679, '外部インタフェース一覧(計算用)'!$C:$G, 2, FALSE)</f>
        <v>old</v>
      </c>
      <c r="G1679" s="56" t="str">
        <f>VLOOKUP($B1679, '外部インタフェース一覧(計算用)'!$C:$G, 5, FALSE)</f>
        <v>REHABILITATION_PLAN_2024_FORM_0450_2021</v>
      </c>
      <c r="H1679" s="56" t="str">
        <f t="shared" si="182"/>
        <v>REHABILITATION_PLAN_2024_FORM_0450_2021_participation_outpatient_01_02_old</v>
      </c>
      <c r="I1679" s="134" t="str">
        <f t="shared" si="183"/>
        <v>削除</v>
      </c>
      <c r="J1679" s="56" t="str">
        <f t="shared" si="184"/>
        <v>名称変更</v>
      </c>
      <c r="K1679" s="56" t="str">
        <f>IF($F1679="old", INDEX('外部インタフェース一覧(計算用)'!$B$5:$C$60, MATCH(summary!$B1679, '外部インタフェース一覧(計算用)'!$C$5:$C$60, 0), 1), $B1679)</f>
        <v>生活行為向上リハビリテーション実施計画書(様式5情報)</v>
      </c>
      <c r="L1679" s="56">
        <f t="shared" si="188"/>
        <v>101</v>
      </c>
      <c r="M1679" s="56" t="str">
        <f t="shared" si="185"/>
        <v>participation_outpatient_01_02</v>
      </c>
      <c r="N1679" s="33" t="str">
        <f t="shared" si="186"/>
        <v xml:space="preserve">参加_通所訓練期_通所_02 </v>
      </c>
      <c r="O1679" s="33" t="str">
        <f t="shared" si="187"/>
        <v>削除</v>
      </c>
    </row>
    <row r="1680" spans="1:15" ht="37.5" hidden="1">
      <c r="A1680" s="56">
        <v>1678</v>
      </c>
      <c r="B1680" s="56" t="s">
        <v>3107</v>
      </c>
      <c r="C1680" s="56">
        <v>102</v>
      </c>
      <c r="D1680" s="33" t="s">
        <v>3298</v>
      </c>
      <c r="E1680" s="134" t="s">
        <v>3299</v>
      </c>
      <c r="F1680" s="56" t="str">
        <f>VLOOKUP($B1680, '外部インタフェース一覧(計算用)'!$C:$G, 2, FALSE)</f>
        <v>old</v>
      </c>
      <c r="G1680" s="56" t="str">
        <f>VLOOKUP($B1680, '外部インタフェース一覧(計算用)'!$C:$G, 5, FALSE)</f>
        <v>REHABILITATION_PLAN_2024_FORM_0450_2021</v>
      </c>
      <c r="H1680" s="56" t="str">
        <f t="shared" si="182"/>
        <v>REHABILITATION_PLAN_2024_FORM_0450_2021_participation_outpatient_01_03_old</v>
      </c>
      <c r="I1680" s="134" t="str">
        <f t="shared" si="183"/>
        <v>削除</v>
      </c>
      <c r="J1680" s="56" t="str">
        <f t="shared" si="184"/>
        <v>名称変更</v>
      </c>
      <c r="K1680" s="56" t="str">
        <f>IF($F1680="old", INDEX('外部インタフェース一覧(計算用)'!$B$5:$C$60, MATCH(summary!$B1680, '外部インタフェース一覧(計算用)'!$C$5:$C$60, 0), 1), $B1680)</f>
        <v>生活行為向上リハビリテーション実施計画書(様式5情報)</v>
      </c>
      <c r="L1680" s="56">
        <f t="shared" si="188"/>
        <v>102</v>
      </c>
      <c r="M1680" s="56" t="str">
        <f t="shared" si="185"/>
        <v>participation_outpatient_01_03</v>
      </c>
      <c r="N1680" s="33" t="str">
        <f t="shared" si="186"/>
        <v xml:space="preserve">参加_通所訓練期_通所_03 </v>
      </c>
      <c r="O1680" s="33" t="str">
        <f t="shared" si="187"/>
        <v>削除</v>
      </c>
    </row>
    <row r="1681" spans="1:15" ht="37.5" hidden="1">
      <c r="A1681" s="56">
        <v>1679</v>
      </c>
      <c r="B1681" s="56" t="s">
        <v>3107</v>
      </c>
      <c r="C1681" s="56">
        <v>103</v>
      </c>
      <c r="D1681" s="33" t="s">
        <v>3300</v>
      </c>
      <c r="E1681" s="134" t="s">
        <v>3301</v>
      </c>
      <c r="F1681" s="56" t="str">
        <f>VLOOKUP($B1681, '外部インタフェース一覧(計算用)'!$C:$G, 2, FALSE)</f>
        <v>old</v>
      </c>
      <c r="G1681" s="56" t="str">
        <f>VLOOKUP($B1681, '外部インタフェース一覧(計算用)'!$C:$G, 5, FALSE)</f>
        <v>REHABILITATION_PLAN_2024_FORM_0450_2021</v>
      </c>
      <c r="H1681" s="56" t="str">
        <f t="shared" si="182"/>
        <v>REHABILITATION_PLAN_2024_FORM_0450_2021_participation_outpatient_01_04_old</v>
      </c>
      <c r="I1681" s="134" t="str">
        <f t="shared" si="183"/>
        <v>削除</v>
      </c>
      <c r="J1681" s="56" t="str">
        <f t="shared" si="184"/>
        <v>名称変更</v>
      </c>
      <c r="K1681" s="56" t="str">
        <f>IF($F1681="old", INDEX('外部インタフェース一覧(計算用)'!$B$5:$C$60, MATCH(summary!$B1681, '外部インタフェース一覧(計算用)'!$C$5:$C$60, 0), 1), $B1681)</f>
        <v>生活行為向上リハビリテーション実施計画書(様式5情報)</v>
      </c>
      <c r="L1681" s="56">
        <f t="shared" si="188"/>
        <v>103</v>
      </c>
      <c r="M1681" s="56" t="str">
        <f t="shared" si="185"/>
        <v>participation_outpatient_01_04</v>
      </c>
      <c r="N1681" s="33" t="str">
        <f t="shared" si="186"/>
        <v xml:space="preserve">参加_通所訓練期_通所_04 </v>
      </c>
      <c r="O1681" s="33" t="str">
        <f t="shared" si="187"/>
        <v>削除</v>
      </c>
    </row>
    <row r="1682" spans="1:15" ht="37.5" hidden="1">
      <c r="A1682" s="56">
        <v>1680</v>
      </c>
      <c r="B1682" s="56" t="s">
        <v>3107</v>
      </c>
      <c r="C1682" s="56">
        <v>104</v>
      </c>
      <c r="D1682" s="33" t="s">
        <v>3302</v>
      </c>
      <c r="E1682" s="134" t="s">
        <v>3303</v>
      </c>
      <c r="F1682" s="56" t="str">
        <f>VLOOKUP($B1682, '外部インタフェース一覧(計算用)'!$C:$G, 2, FALSE)</f>
        <v>old</v>
      </c>
      <c r="G1682" s="56" t="str">
        <f>VLOOKUP($B1682, '外部インタフェース一覧(計算用)'!$C:$G, 5, FALSE)</f>
        <v>REHABILITATION_PLAN_2024_FORM_0450_2021</v>
      </c>
      <c r="H1682" s="56" t="str">
        <f t="shared" si="182"/>
        <v>REHABILITATION_PLAN_2024_FORM_0450_2021_participation_outpatient_01_05_old</v>
      </c>
      <c r="I1682" s="134" t="str">
        <f t="shared" si="183"/>
        <v>削除</v>
      </c>
      <c r="J1682" s="56" t="str">
        <f t="shared" si="184"/>
        <v>名称変更</v>
      </c>
      <c r="K1682" s="56" t="str">
        <f>IF($F1682="old", INDEX('外部インタフェース一覧(計算用)'!$B$5:$C$60, MATCH(summary!$B1682, '外部インタフェース一覧(計算用)'!$C$5:$C$60, 0), 1), $B1682)</f>
        <v>生活行為向上リハビリテーション実施計画書(様式5情報)</v>
      </c>
      <c r="L1682" s="56">
        <f t="shared" si="188"/>
        <v>104</v>
      </c>
      <c r="M1682" s="56" t="str">
        <f t="shared" si="185"/>
        <v>participation_outpatient_01_05</v>
      </c>
      <c r="N1682" s="33" t="str">
        <f t="shared" si="186"/>
        <v xml:space="preserve">参加_通所訓練期_通所_05 </v>
      </c>
      <c r="O1682" s="33" t="str">
        <f t="shared" si="187"/>
        <v>削除</v>
      </c>
    </row>
    <row r="1683" spans="1:15" ht="37.5" hidden="1">
      <c r="A1683" s="56">
        <v>1681</v>
      </c>
      <c r="B1683" s="56" t="s">
        <v>3107</v>
      </c>
      <c r="C1683" s="56">
        <v>105</v>
      </c>
      <c r="D1683" s="33" t="s">
        <v>3304</v>
      </c>
      <c r="E1683" s="134" t="s">
        <v>3305</v>
      </c>
      <c r="F1683" s="56" t="str">
        <f>VLOOKUP($B1683, '外部インタフェース一覧(計算用)'!$C:$G, 2, FALSE)</f>
        <v>old</v>
      </c>
      <c r="G1683" s="56" t="str">
        <f>VLOOKUP($B1683, '外部インタフェース一覧(計算用)'!$C:$G, 5, FALSE)</f>
        <v>REHABILITATION_PLAN_2024_FORM_0450_2021</v>
      </c>
      <c r="H1683" s="56" t="str">
        <f t="shared" si="182"/>
        <v>REHABILITATION_PLAN_2024_FORM_0450_2021_participation_outpatient_01_06_old</v>
      </c>
      <c r="I1683" s="134" t="str">
        <f t="shared" si="183"/>
        <v>削除</v>
      </c>
      <c r="J1683" s="56" t="str">
        <f t="shared" si="184"/>
        <v>名称変更</v>
      </c>
      <c r="K1683" s="56" t="str">
        <f>IF($F1683="old", INDEX('外部インタフェース一覧(計算用)'!$B$5:$C$60, MATCH(summary!$B1683, '外部インタフェース一覧(計算用)'!$C$5:$C$60, 0), 1), $B1683)</f>
        <v>生活行為向上リハビリテーション実施計画書(様式5情報)</v>
      </c>
      <c r="L1683" s="56">
        <f t="shared" si="188"/>
        <v>105</v>
      </c>
      <c r="M1683" s="56" t="str">
        <f t="shared" si="185"/>
        <v>participation_outpatient_01_06</v>
      </c>
      <c r="N1683" s="33" t="str">
        <f t="shared" si="186"/>
        <v xml:space="preserve">参加_通所訓練期_通所_06 </v>
      </c>
      <c r="O1683" s="33" t="str">
        <f t="shared" si="187"/>
        <v>削除</v>
      </c>
    </row>
    <row r="1684" spans="1:15" ht="37.5" hidden="1">
      <c r="A1684" s="56">
        <v>1682</v>
      </c>
      <c r="B1684" s="56" t="s">
        <v>3107</v>
      </c>
      <c r="C1684" s="56">
        <v>106</v>
      </c>
      <c r="D1684" s="33" t="s">
        <v>3306</v>
      </c>
      <c r="E1684" s="134" t="s">
        <v>3307</v>
      </c>
      <c r="F1684" s="56" t="str">
        <f>VLOOKUP($B1684, '外部インタフェース一覧(計算用)'!$C:$G, 2, FALSE)</f>
        <v>old</v>
      </c>
      <c r="G1684" s="56" t="str">
        <f>VLOOKUP($B1684, '外部インタフェース一覧(計算用)'!$C:$G, 5, FALSE)</f>
        <v>REHABILITATION_PLAN_2024_FORM_0450_2021</v>
      </c>
      <c r="H1684" s="56" t="str">
        <f t="shared" si="182"/>
        <v>REHABILITATION_PLAN_2024_FORM_0450_2021_participation_outpatient_01_07_old</v>
      </c>
      <c r="I1684" s="134" t="str">
        <f t="shared" si="183"/>
        <v>削除</v>
      </c>
      <c r="J1684" s="56" t="str">
        <f t="shared" si="184"/>
        <v>名称変更</v>
      </c>
      <c r="K1684" s="56" t="str">
        <f>IF($F1684="old", INDEX('外部インタフェース一覧(計算用)'!$B$5:$C$60, MATCH(summary!$B1684, '外部インタフェース一覧(計算用)'!$C$5:$C$60, 0), 1), $B1684)</f>
        <v>生活行為向上リハビリテーション実施計画書(様式5情報)</v>
      </c>
      <c r="L1684" s="56">
        <f t="shared" si="188"/>
        <v>106</v>
      </c>
      <c r="M1684" s="56" t="str">
        <f t="shared" si="185"/>
        <v>participation_outpatient_01_07</v>
      </c>
      <c r="N1684" s="33" t="str">
        <f t="shared" si="186"/>
        <v xml:space="preserve">参加_通所訓練期_通所_07 </v>
      </c>
      <c r="O1684" s="33" t="str">
        <f t="shared" si="187"/>
        <v>削除</v>
      </c>
    </row>
    <row r="1685" spans="1:15" ht="37.5" hidden="1">
      <c r="A1685" s="56">
        <v>1683</v>
      </c>
      <c r="B1685" s="56" t="s">
        <v>3107</v>
      </c>
      <c r="C1685" s="56">
        <v>107</v>
      </c>
      <c r="D1685" s="33" t="s">
        <v>3308</v>
      </c>
      <c r="E1685" s="134" t="s">
        <v>3309</v>
      </c>
      <c r="F1685" s="56" t="str">
        <f>VLOOKUP($B1685, '外部インタフェース一覧(計算用)'!$C:$G, 2, FALSE)</f>
        <v>old</v>
      </c>
      <c r="G1685" s="56" t="str">
        <f>VLOOKUP($B1685, '外部インタフェース一覧(計算用)'!$C:$G, 5, FALSE)</f>
        <v>REHABILITATION_PLAN_2024_FORM_0450_2021</v>
      </c>
      <c r="H1685" s="56" t="str">
        <f t="shared" si="182"/>
        <v>REHABILITATION_PLAN_2024_FORM_0450_2021_participation_outpatient_01_08_old</v>
      </c>
      <c r="I1685" s="134" t="str">
        <f t="shared" si="183"/>
        <v>削除</v>
      </c>
      <c r="J1685" s="56" t="str">
        <f t="shared" si="184"/>
        <v>名称変更</v>
      </c>
      <c r="K1685" s="56" t="str">
        <f>IF($F1685="old", INDEX('外部インタフェース一覧(計算用)'!$B$5:$C$60, MATCH(summary!$B1685, '外部インタフェース一覧(計算用)'!$C$5:$C$60, 0), 1), $B1685)</f>
        <v>生活行為向上リハビリテーション実施計画書(様式5情報)</v>
      </c>
      <c r="L1685" s="56">
        <f t="shared" si="188"/>
        <v>107</v>
      </c>
      <c r="M1685" s="56" t="str">
        <f t="shared" si="185"/>
        <v>participation_outpatient_01_08</v>
      </c>
      <c r="N1685" s="33" t="str">
        <f t="shared" si="186"/>
        <v xml:space="preserve">参加_通所訓練期_通所_08 </v>
      </c>
      <c r="O1685" s="33" t="str">
        <f t="shared" si="187"/>
        <v>削除</v>
      </c>
    </row>
    <row r="1686" spans="1:15" ht="37.5" hidden="1">
      <c r="A1686" s="56">
        <v>1684</v>
      </c>
      <c r="B1686" s="56" t="s">
        <v>3107</v>
      </c>
      <c r="C1686" s="56">
        <v>108</v>
      </c>
      <c r="D1686" s="33" t="s">
        <v>3310</v>
      </c>
      <c r="E1686" s="134" t="s">
        <v>3311</v>
      </c>
      <c r="F1686" s="56" t="str">
        <f>VLOOKUP($B1686, '外部インタフェース一覧(計算用)'!$C:$G, 2, FALSE)</f>
        <v>old</v>
      </c>
      <c r="G1686" s="56" t="str">
        <f>VLOOKUP($B1686, '外部インタフェース一覧(計算用)'!$C:$G, 5, FALSE)</f>
        <v>REHABILITATION_PLAN_2024_FORM_0450_2021</v>
      </c>
      <c r="H1686" s="56" t="str">
        <f t="shared" si="182"/>
        <v>REHABILITATION_PLAN_2024_FORM_0450_2021_participation_outpatient_remarks_01_old</v>
      </c>
      <c r="I1686" s="134" t="str">
        <f t="shared" si="183"/>
        <v>削除</v>
      </c>
      <c r="J1686" s="56" t="str">
        <f t="shared" si="184"/>
        <v>名称変更</v>
      </c>
      <c r="K1686" s="56" t="str">
        <f>IF($F1686="old", INDEX('外部インタフェース一覧(計算用)'!$B$5:$C$60, MATCH(summary!$B1686, '外部インタフェース一覧(計算用)'!$C$5:$C$60, 0), 1), $B1686)</f>
        <v>生活行為向上リハビリテーション実施計画書(様式5情報)</v>
      </c>
      <c r="L1686" s="56">
        <f t="shared" si="188"/>
        <v>108</v>
      </c>
      <c r="M1686" s="56" t="str">
        <f t="shared" si="185"/>
        <v>participation_outpatient_remarks_01</v>
      </c>
      <c r="N1686" s="33" t="str">
        <f t="shared" si="186"/>
        <v>参加_通所訓練期_通所_備考</v>
      </c>
      <c r="O1686" s="33" t="str">
        <f t="shared" si="187"/>
        <v>削除</v>
      </c>
    </row>
    <row r="1687" spans="1:15" ht="37.5" hidden="1">
      <c r="A1687" s="56">
        <v>1685</v>
      </c>
      <c r="B1687" s="56" t="s">
        <v>3107</v>
      </c>
      <c r="C1687" s="56">
        <v>109</v>
      </c>
      <c r="D1687" s="33" t="s">
        <v>3312</v>
      </c>
      <c r="E1687" s="134" t="s">
        <v>3313</v>
      </c>
      <c r="F1687" s="56" t="str">
        <f>VLOOKUP($B1687, '外部インタフェース一覧(計算用)'!$C:$G, 2, FALSE)</f>
        <v>old</v>
      </c>
      <c r="G1687" s="56" t="str">
        <f>VLOOKUP($B1687, '外部インタフェース一覧(計算用)'!$C:$G, 5, FALSE)</f>
        <v>REHABILITATION_PLAN_2024_FORM_0450_2021</v>
      </c>
      <c r="H1687" s="56" t="str">
        <f t="shared" si="182"/>
        <v>REHABILITATION_PLAN_2024_FORM_0450_2021_participation_visit_flag_01_old</v>
      </c>
      <c r="I1687" s="134" t="str">
        <f t="shared" si="183"/>
        <v>削除</v>
      </c>
      <c r="J1687" s="56" t="str">
        <f t="shared" si="184"/>
        <v>名称変更</v>
      </c>
      <c r="K1687" s="56" t="str">
        <f>IF($F1687="old", INDEX('外部インタフェース一覧(計算用)'!$B$5:$C$60, MATCH(summary!$B1687, '外部インタフェース一覧(計算用)'!$C$5:$C$60, 0), 1), $B1687)</f>
        <v>生活行為向上リハビリテーション実施計画書(様式5情報)</v>
      </c>
      <c r="L1687" s="56">
        <f t="shared" si="188"/>
        <v>109</v>
      </c>
      <c r="M1687" s="56" t="str">
        <f t="shared" si="185"/>
        <v>participation_visit_flag_01</v>
      </c>
      <c r="N1687" s="33" t="str">
        <f t="shared" si="186"/>
        <v>参加_通所訓練期_訪問</v>
      </c>
      <c r="O1687" s="33" t="str">
        <f t="shared" si="187"/>
        <v>削除</v>
      </c>
    </row>
    <row r="1688" spans="1:15" ht="37.5" hidden="1">
      <c r="A1688" s="56">
        <v>1686</v>
      </c>
      <c r="B1688" s="56" t="s">
        <v>3107</v>
      </c>
      <c r="C1688" s="56">
        <v>110</v>
      </c>
      <c r="D1688" s="33" t="s">
        <v>3314</v>
      </c>
      <c r="E1688" s="134" t="s">
        <v>3315</v>
      </c>
      <c r="F1688" s="56" t="str">
        <f>VLOOKUP($B1688, '外部インタフェース一覧(計算用)'!$C:$G, 2, FALSE)</f>
        <v>old</v>
      </c>
      <c r="G1688" s="56" t="str">
        <f>VLOOKUP($B1688, '外部インタフェース一覧(計算用)'!$C:$G, 5, FALSE)</f>
        <v>REHABILITATION_PLAN_2024_FORM_0450_2021</v>
      </c>
      <c r="H1688" s="56" t="str">
        <f t="shared" si="182"/>
        <v>REHABILITATION_PLAN_2024_FORM_0450_2021_participation_visit_01_01_old</v>
      </c>
      <c r="I1688" s="134" t="str">
        <f t="shared" si="183"/>
        <v>削除</v>
      </c>
      <c r="J1688" s="56" t="str">
        <f t="shared" si="184"/>
        <v>名称変更</v>
      </c>
      <c r="K1688" s="56" t="str">
        <f>IF($F1688="old", INDEX('外部インタフェース一覧(計算用)'!$B$5:$C$60, MATCH(summary!$B1688, '外部インタフェース一覧(計算用)'!$C$5:$C$60, 0), 1), $B1688)</f>
        <v>生活行為向上リハビリテーション実施計画書(様式5情報)</v>
      </c>
      <c r="L1688" s="56">
        <f t="shared" si="188"/>
        <v>110</v>
      </c>
      <c r="M1688" s="56" t="str">
        <f t="shared" si="185"/>
        <v>participation_visit_01_01</v>
      </c>
      <c r="N1688" s="33" t="str">
        <f t="shared" si="186"/>
        <v xml:space="preserve">参加_通所訓練期_訪問_01 </v>
      </c>
      <c r="O1688" s="33" t="str">
        <f t="shared" si="187"/>
        <v>削除</v>
      </c>
    </row>
    <row r="1689" spans="1:15" ht="37.5" hidden="1">
      <c r="A1689" s="56">
        <v>1687</v>
      </c>
      <c r="B1689" s="56" t="s">
        <v>3107</v>
      </c>
      <c r="C1689" s="56">
        <v>111</v>
      </c>
      <c r="D1689" s="33" t="s">
        <v>3316</v>
      </c>
      <c r="E1689" s="134" t="s">
        <v>3317</v>
      </c>
      <c r="F1689" s="56" t="str">
        <f>VLOOKUP($B1689, '外部インタフェース一覧(計算用)'!$C:$G, 2, FALSE)</f>
        <v>old</v>
      </c>
      <c r="G1689" s="56" t="str">
        <f>VLOOKUP($B1689, '外部インタフェース一覧(計算用)'!$C:$G, 5, FALSE)</f>
        <v>REHABILITATION_PLAN_2024_FORM_0450_2021</v>
      </c>
      <c r="H1689" s="56" t="str">
        <f t="shared" si="182"/>
        <v>REHABILITATION_PLAN_2024_FORM_0450_2021_participation_visit_01_02_old</v>
      </c>
      <c r="I1689" s="134" t="str">
        <f t="shared" si="183"/>
        <v>削除</v>
      </c>
      <c r="J1689" s="56" t="str">
        <f t="shared" si="184"/>
        <v>名称変更</v>
      </c>
      <c r="K1689" s="56" t="str">
        <f>IF($F1689="old", INDEX('外部インタフェース一覧(計算用)'!$B$5:$C$60, MATCH(summary!$B1689, '外部インタフェース一覧(計算用)'!$C$5:$C$60, 0), 1), $B1689)</f>
        <v>生活行為向上リハビリテーション実施計画書(様式5情報)</v>
      </c>
      <c r="L1689" s="56">
        <f t="shared" si="188"/>
        <v>111</v>
      </c>
      <c r="M1689" s="56" t="str">
        <f t="shared" si="185"/>
        <v>participation_visit_01_02</v>
      </c>
      <c r="N1689" s="33" t="str">
        <f t="shared" si="186"/>
        <v xml:space="preserve">参加_通所訓練期_訪問_02 </v>
      </c>
      <c r="O1689" s="33" t="str">
        <f t="shared" si="187"/>
        <v>削除</v>
      </c>
    </row>
    <row r="1690" spans="1:15" ht="37.5" hidden="1">
      <c r="A1690" s="56">
        <v>1688</v>
      </c>
      <c r="B1690" s="56" t="s">
        <v>3107</v>
      </c>
      <c r="C1690" s="56">
        <v>112</v>
      </c>
      <c r="D1690" s="33" t="s">
        <v>3318</v>
      </c>
      <c r="E1690" s="134" t="s">
        <v>3319</v>
      </c>
      <c r="F1690" s="56" t="str">
        <f>VLOOKUP($B1690, '外部インタフェース一覧(計算用)'!$C:$G, 2, FALSE)</f>
        <v>old</v>
      </c>
      <c r="G1690" s="56" t="str">
        <f>VLOOKUP($B1690, '外部インタフェース一覧(計算用)'!$C:$G, 5, FALSE)</f>
        <v>REHABILITATION_PLAN_2024_FORM_0450_2021</v>
      </c>
      <c r="H1690" s="56" t="str">
        <f t="shared" si="182"/>
        <v>REHABILITATION_PLAN_2024_FORM_0450_2021_participation_visit_01_03_old</v>
      </c>
      <c r="I1690" s="134" t="str">
        <f t="shared" si="183"/>
        <v>削除</v>
      </c>
      <c r="J1690" s="56" t="str">
        <f t="shared" si="184"/>
        <v>名称変更</v>
      </c>
      <c r="K1690" s="56" t="str">
        <f>IF($F1690="old", INDEX('外部インタフェース一覧(計算用)'!$B$5:$C$60, MATCH(summary!$B1690, '外部インタフェース一覧(計算用)'!$C$5:$C$60, 0), 1), $B1690)</f>
        <v>生活行為向上リハビリテーション実施計画書(様式5情報)</v>
      </c>
      <c r="L1690" s="56">
        <f t="shared" si="188"/>
        <v>112</v>
      </c>
      <c r="M1690" s="56" t="str">
        <f t="shared" si="185"/>
        <v>participation_visit_01_03</v>
      </c>
      <c r="N1690" s="33" t="str">
        <f t="shared" si="186"/>
        <v xml:space="preserve">参加_通所訓練期_訪問_03 </v>
      </c>
      <c r="O1690" s="33" t="str">
        <f t="shared" si="187"/>
        <v>削除</v>
      </c>
    </row>
    <row r="1691" spans="1:15" ht="37.5" hidden="1">
      <c r="A1691" s="56">
        <v>1689</v>
      </c>
      <c r="B1691" s="56" t="s">
        <v>3107</v>
      </c>
      <c r="C1691" s="56">
        <v>113</v>
      </c>
      <c r="D1691" s="33" t="s">
        <v>3320</v>
      </c>
      <c r="E1691" s="134" t="s">
        <v>3321</v>
      </c>
      <c r="F1691" s="56" t="str">
        <f>VLOOKUP($B1691, '外部インタフェース一覧(計算用)'!$C:$G, 2, FALSE)</f>
        <v>old</v>
      </c>
      <c r="G1691" s="56" t="str">
        <f>VLOOKUP($B1691, '外部インタフェース一覧(計算用)'!$C:$G, 5, FALSE)</f>
        <v>REHABILITATION_PLAN_2024_FORM_0450_2021</v>
      </c>
      <c r="H1691" s="56" t="str">
        <f t="shared" si="182"/>
        <v>REHABILITATION_PLAN_2024_FORM_0450_2021_participation_visit_01_04_old</v>
      </c>
      <c r="I1691" s="134" t="str">
        <f t="shared" si="183"/>
        <v>削除</v>
      </c>
      <c r="J1691" s="56" t="str">
        <f t="shared" si="184"/>
        <v>名称変更</v>
      </c>
      <c r="K1691" s="56" t="str">
        <f>IF($F1691="old", INDEX('外部インタフェース一覧(計算用)'!$B$5:$C$60, MATCH(summary!$B1691, '外部インタフェース一覧(計算用)'!$C$5:$C$60, 0), 1), $B1691)</f>
        <v>生活行為向上リハビリテーション実施計画書(様式5情報)</v>
      </c>
      <c r="L1691" s="56">
        <f t="shared" si="188"/>
        <v>113</v>
      </c>
      <c r="M1691" s="56" t="str">
        <f t="shared" si="185"/>
        <v>participation_visit_01_04</v>
      </c>
      <c r="N1691" s="33" t="str">
        <f t="shared" si="186"/>
        <v xml:space="preserve">参加_通所訓練期_訪問_04 </v>
      </c>
      <c r="O1691" s="33" t="str">
        <f t="shared" si="187"/>
        <v>削除</v>
      </c>
    </row>
    <row r="1692" spans="1:15" ht="37.5" hidden="1">
      <c r="A1692" s="56">
        <v>1690</v>
      </c>
      <c r="B1692" s="56" t="s">
        <v>3107</v>
      </c>
      <c r="C1692" s="56">
        <v>114</v>
      </c>
      <c r="D1692" s="33" t="s">
        <v>3322</v>
      </c>
      <c r="E1692" s="134" t="s">
        <v>3323</v>
      </c>
      <c r="F1692" s="56" t="str">
        <f>VLOOKUP($B1692, '外部インタフェース一覧(計算用)'!$C:$G, 2, FALSE)</f>
        <v>old</v>
      </c>
      <c r="G1692" s="56" t="str">
        <f>VLOOKUP($B1692, '外部インタフェース一覧(計算用)'!$C:$G, 5, FALSE)</f>
        <v>REHABILITATION_PLAN_2024_FORM_0450_2021</v>
      </c>
      <c r="H1692" s="56" t="str">
        <f t="shared" si="182"/>
        <v>REHABILITATION_PLAN_2024_FORM_0450_2021_participation_visit_01_05_old</v>
      </c>
      <c r="I1692" s="134" t="str">
        <f t="shared" si="183"/>
        <v>削除</v>
      </c>
      <c r="J1692" s="56" t="str">
        <f t="shared" si="184"/>
        <v>名称変更</v>
      </c>
      <c r="K1692" s="56" t="str">
        <f>IF($F1692="old", INDEX('外部インタフェース一覧(計算用)'!$B$5:$C$60, MATCH(summary!$B1692, '外部インタフェース一覧(計算用)'!$C$5:$C$60, 0), 1), $B1692)</f>
        <v>生活行為向上リハビリテーション実施計画書(様式5情報)</v>
      </c>
      <c r="L1692" s="56">
        <f t="shared" si="188"/>
        <v>114</v>
      </c>
      <c r="M1692" s="56" t="str">
        <f t="shared" si="185"/>
        <v>participation_visit_01_05</v>
      </c>
      <c r="N1692" s="33" t="str">
        <f t="shared" si="186"/>
        <v xml:space="preserve">参加_通所訓練期_訪問_05 </v>
      </c>
      <c r="O1692" s="33" t="str">
        <f t="shared" si="187"/>
        <v>削除</v>
      </c>
    </row>
    <row r="1693" spans="1:15" ht="37.5" hidden="1">
      <c r="A1693" s="56">
        <v>1691</v>
      </c>
      <c r="B1693" s="56" t="s">
        <v>3107</v>
      </c>
      <c r="C1693" s="56">
        <v>115</v>
      </c>
      <c r="D1693" s="33" t="s">
        <v>3324</v>
      </c>
      <c r="E1693" s="134" t="s">
        <v>3325</v>
      </c>
      <c r="F1693" s="56" t="str">
        <f>VLOOKUP($B1693, '外部インタフェース一覧(計算用)'!$C:$G, 2, FALSE)</f>
        <v>old</v>
      </c>
      <c r="G1693" s="56" t="str">
        <f>VLOOKUP($B1693, '外部インタフェース一覧(計算用)'!$C:$G, 5, FALSE)</f>
        <v>REHABILITATION_PLAN_2024_FORM_0450_2021</v>
      </c>
      <c r="H1693" s="56" t="str">
        <f t="shared" si="182"/>
        <v>REHABILITATION_PLAN_2024_FORM_0450_2021_participation_visit_01_06_old</v>
      </c>
      <c r="I1693" s="134" t="str">
        <f t="shared" si="183"/>
        <v>削除</v>
      </c>
      <c r="J1693" s="56" t="str">
        <f t="shared" si="184"/>
        <v>名称変更</v>
      </c>
      <c r="K1693" s="56" t="str">
        <f>IF($F1693="old", INDEX('外部インタフェース一覧(計算用)'!$B$5:$C$60, MATCH(summary!$B1693, '外部インタフェース一覧(計算用)'!$C$5:$C$60, 0), 1), $B1693)</f>
        <v>生活行為向上リハビリテーション実施計画書(様式5情報)</v>
      </c>
      <c r="L1693" s="56">
        <f t="shared" si="188"/>
        <v>115</v>
      </c>
      <c r="M1693" s="56" t="str">
        <f t="shared" si="185"/>
        <v>participation_visit_01_06</v>
      </c>
      <c r="N1693" s="33" t="str">
        <f t="shared" si="186"/>
        <v xml:space="preserve">参加_通所訓練期_訪問_06 </v>
      </c>
      <c r="O1693" s="33" t="str">
        <f t="shared" si="187"/>
        <v>削除</v>
      </c>
    </row>
    <row r="1694" spans="1:15" ht="37.5" hidden="1">
      <c r="A1694" s="56">
        <v>1692</v>
      </c>
      <c r="B1694" s="56" t="s">
        <v>3107</v>
      </c>
      <c r="C1694" s="56">
        <v>116</v>
      </c>
      <c r="D1694" s="33" t="s">
        <v>3326</v>
      </c>
      <c r="E1694" s="134" t="s">
        <v>3327</v>
      </c>
      <c r="F1694" s="56" t="str">
        <f>VLOOKUP($B1694, '外部インタフェース一覧(計算用)'!$C:$G, 2, FALSE)</f>
        <v>old</v>
      </c>
      <c r="G1694" s="56" t="str">
        <f>VLOOKUP($B1694, '外部インタフェース一覧(計算用)'!$C:$G, 5, FALSE)</f>
        <v>REHABILITATION_PLAN_2024_FORM_0450_2021</v>
      </c>
      <c r="H1694" s="56" t="str">
        <f t="shared" si="182"/>
        <v>REHABILITATION_PLAN_2024_FORM_0450_2021_participation_visit_01_07_old</v>
      </c>
      <c r="I1694" s="134" t="str">
        <f t="shared" si="183"/>
        <v>削除</v>
      </c>
      <c r="J1694" s="56" t="str">
        <f t="shared" si="184"/>
        <v>名称変更</v>
      </c>
      <c r="K1694" s="56" t="str">
        <f>IF($F1694="old", INDEX('外部インタフェース一覧(計算用)'!$B$5:$C$60, MATCH(summary!$B1694, '外部インタフェース一覧(計算用)'!$C$5:$C$60, 0), 1), $B1694)</f>
        <v>生活行為向上リハビリテーション実施計画書(様式5情報)</v>
      </c>
      <c r="L1694" s="56">
        <f t="shared" si="188"/>
        <v>116</v>
      </c>
      <c r="M1694" s="56" t="str">
        <f t="shared" si="185"/>
        <v>participation_visit_01_07</v>
      </c>
      <c r="N1694" s="33" t="str">
        <f t="shared" si="186"/>
        <v xml:space="preserve">参加_通所訓練期_訪問_07 </v>
      </c>
      <c r="O1694" s="33" t="str">
        <f t="shared" si="187"/>
        <v>削除</v>
      </c>
    </row>
    <row r="1695" spans="1:15" ht="37.5" hidden="1">
      <c r="A1695" s="56">
        <v>1693</v>
      </c>
      <c r="B1695" s="56" t="s">
        <v>3107</v>
      </c>
      <c r="C1695" s="56">
        <v>117</v>
      </c>
      <c r="D1695" s="33" t="s">
        <v>3328</v>
      </c>
      <c r="E1695" s="134" t="s">
        <v>3329</v>
      </c>
      <c r="F1695" s="56" t="str">
        <f>VLOOKUP($B1695, '外部インタフェース一覧(計算用)'!$C:$G, 2, FALSE)</f>
        <v>old</v>
      </c>
      <c r="G1695" s="56" t="str">
        <f>VLOOKUP($B1695, '外部インタフェース一覧(計算用)'!$C:$G, 5, FALSE)</f>
        <v>REHABILITATION_PLAN_2024_FORM_0450_2021</v>
      </c>
      <c r="H1695" s="56" t="str">
        <f t="shared" si="182"/>
        <v>REHABILITATION_PLAN_2024_FORM_0450_2021_participation_visit_01_08_old</v>
      </c>
      <c r="I1695" s="134" t="str">
        <f t="shared" si="183"/>
        <v>削除</v>
      </c>
      <c r="J1695" s="56" t="str">
        <f t="shared" si="184"/>
        <v>名称変更</v>
      </c>
      <c r="K1695" s="56" t="str">
        <f>IF($F1695="old", INDEX('外部インタフェース一覧(計算用)'!$B$5:$C$60, MATCH(summary!$B1695, '外部インタフェース一覧(計算用)'!$C$5:$C$60, 0), 1), $B1695)</f>
        <v>生活行為向上リハビリテーション実施計画書(様式5情報)</v>
      </c>
      <c r="L1695" s="56">
        <f t="shared" si="188"/>
        <v>117</v>
      </c>
      <c r="M1695" s="56" t="str">
        <f t="shared" si="185"/>
        <v>participation_visit_01_08</v>
      </c>
      <c r="N1695" s="33" t="str">
        <f t="shared" si="186"/>
        <v xml:space="preserve">参加_通所訓練期_訪問_08 </v>
      </c>
      <c r="O1695" s="33" t="str">
        <f t="shared" si="187"/>
        <v>削除</v>
      </c>
    </row>
    <row r="1696" spans="1:15" ht="37.5" hidden="1">
      <c r="A1696" s="56">
        <v>1694</v>
      </c>
      <c r="B1696" s="56" t="s">
        <v>3107</v>
      </c>
      <c r="C1696" s="56">
        <v>118</v>
      </c>
      <c r="D1696" s="33" t="s">
        <v>3330</v>
      </c>
      <c r="E1696" s="134" t="s">
        <v>3331</v>
      </c>
      <c r="F1696" s="56" t="str">
        <f>VLOOKUP($B1696, '外部インタフェース一覧(計算用)'!$C:$G, 2, FALSE)</f>
        <v>old</v>
      </c>
      <c r="G1696" s="56" t="str">
        <f>VLOOKUP($B1696, '外部インタフェース一覧(計算用)'!$C:$G, 5, FALSE)</f>
        <v>REHABILITATION_PLAN_2024_FORM_0450_2021</v>
      </c>
      <c r="H1696" s="56" t="str">
        <f t="shared" si="182"/>
        <v>REHABILITATION_PLAN_2024_FORM_0450_2021_participation_visit_remarks_01_old</v>
      </c>
      <c r="I1696" s="134" t="str">
        <f t="shared" si="183"/>
        <v>削除</v>
      </c>
      <c r="J1696" s="56" t="str">
        <f t="shared" si="184"/>
        <v>名称変更</v>
      </c>
      <c r="K1696" s="56" t="str">
        <f>IF($F1696="old", INDEX('外部インタフェース一覧(計算用)'!$B$5:$C$60, MATCH(summary!$B1696, '外部インタフェース一覧(計算用)'!$C$5:$C$60, 0), 1), $B1696)</f>
        <v>生活行為向上リハビリテーション実施計画書(様式5情報)</v>
      </c>
      <c r="L1696" s="56">
        <f t="shared" si="188"/>
        <v>118</v>
      </c>
      <c r="M1696" s="56" t="str">
        <f t="shared" si="185"/>
        <v>participation_visit_remarks_01</v>
      </c>
      <c r="N1696" s="33" t="str">
        <f t="shared" si="186"/>
        <v>参加_通所訓練期_訪問_備考</v>
      </c>
      <c r="O1696" s="33" t="str">
        <f t="shared" si="187"/>
        <v>削除</v>
      </c>
    </row>
    <row r="1697" spans="1:15" ht="37.5" hidden="1">
      <c r="A1697" s="56">
        <v>1695</v>
      </c>
      <c r="B1697" s="56" t="s">
        <v>3107</v>
      </c>
      <c r="C1697" s="56">
        <v>119</v>
      </c>
      <c r="D1697" s="33" t="s">
        <v>3332</v>
      </c>
      <c r="E1697" s="134" t="s">
        <v>3333</v>
      </c>
      <c r="F1697" s="56" t="str">
        <f>VLOOKUP($B1697, '外部インタフェース一覧(計算用)'!$C:$G, 2, FALSE)</f>
        <v>old</v>
      </c>
      <c r="G1697" s="56" t="str">
        <f>VLOOKUP($B1697, '外部インタフェース一覧(計算用)'!$C:$G, 5, FALSE)</f>
        <v>REHABILITATION_PLAN_2024_FORM_0450_2021</v>
      </c>
      <c r="H1697" s="56" t="str">
        <f t="shared" si="182"/>
        <v>REHABILITATION_PLAN_2024_FORM_0450_2021_participation_self_training_01_old</v>
      </c>
      <c r="I1697" s="134" t="str">
        <f t="shared" si="183"/>
        <v>削除</v>
      </c>
      <c r="J1697" s="56" t="str">
        <f t="shared" si="184"/>
        <v>名称変更</v>
      </c>
      <c r="K1697" s="56" t="str">
        <f>IF($F1697="old", INDEX('外部インタフェース一覧(計算用)'!$B$5:$C$60, MATCH(summary!$B1697, '外部インタフェース一覧(計算用)'!$C$5:$C$60, 0), 1), $B1697)</f>
        <v>生活行為向上リハビリテーション実施計画書(様式5情報)</v>
      </c>
      <c r="L1697" s="56">
        <f t="shared" si="188"/>
        <v>119</v>
      </c>
      <c r="M1697" s="56" t="str">
        <f t="shared" si="185"/>
        <v>participation_self_training_01</v>
      </c>
      <c r="N1697" s="33" t="str">
        <f t="shared" si="186"/>
        <v>参加_通所訓練期_自己訓練</v>
      </c>
      <c r="O1697" s="33" t="str">
        <f t="shared" si="187"/>
        <v>削除</v>
      </c>
    </row>
    <row r="1698" spans="1:15" ht="37.5" hidden="1">
      <c r="A1698" s="56">
        <v>1696</v>
      </c>
      <c r="B1698" s="56" t="s">
        <v>3107</v>
      </c>
      <c r="C1698" s="56">
        <v>120</v>
      </c>
      <c r="D1698" s="33" t="s">
        <v>3334</v>
      </c>
      <c r="E1698" s="134" t="s">
        <v>3335</v>
      </c>
      <c r="F1698" s="56" t="str">
        <f>VLOOKUP($B1698, '外部インタフェース一覧(計算用)'!$C:$G, 2, FALSE)</f>
        <v>old</v>
      </c>
      <c r="G1698" s="56" t="str">
        <f>VLOOKUP($B1698, '外部インタフェース一覧(計算用)'!$C:$G, 5, FALSE)</f>
        <v>REHABILITATION_PLAN_2024_FORM_0450_2021</v>
      </c>
      <c r="H1698" s="56" t="str">
        <f t="shared" si="182"/>
        <v>REHABILITATION_PLAN_2024_FORM_0450_2021_participation_outpatient_flag_02_old</v>
      </c>
      <c r="I1698" s="134" t="str">
        <f t="shared" si="183"/>
        <v>削除</v>
      </c>
      <c r="J1698" s="56" t="str">
        <f t="shared" si="184"/>
        <v>名称変更</v>
      </c>
      <c r="K1698" s="56" t="str">
        <f>IF($F1698="old", INDEX('外部インタフェース一覧(計算用)'!$B$5:$C$60, MATCH(summary!$B1698, '外部インタフェース一覧(計算用)'!$C$5:$C$60, 0), 1), $B1698)</f>
        <v>生活行為向上リハビリテーション実施計画書(様式5情報)</v>
      </c>
      <c r="L1698" s="56">
        <f t="shared" si="188"/>
        <v>120</v>
      </c>
      <c r="M1698" s="56" t="str">
        <f t="shared" si="185"/>
        <v>participation_outpatient_flag_02</v>
      </c>
      <c r="N1698" s="33" t="str">
        <f t="shared" si="186"/>
        <v>参加_社会適応訓練期_通所</v>
      </c>
      <c r="O1698" s="33" t="str">
        <f t="shared" si="187"/>
        <v>削除</v>
      </c>
    </row>
    <row r="1699" spans="1:15" ht="37.5" hidden="1">
      <c r="A1699" s="56">
        <v>1697</v>
      </c>
      <c r="B1699" s="56" t="s">
        <v>3107</v>
      </c>
      <c r="C1699" s="56">
        <v>121</v>
      </c>
      <c r="D1699" s="33" t="s">
        <v>3336</v>
      </c>
      <c r="E1699" s="134" t="s">
        <v>3337</v>
      </c>
      <c r="F1699" s="56" t="str">
        <f>VLOOKUP($B1699, '外部インタフェース一覧(計算用)'!$C:$G, 2, FALSE)</f>
        <v>old</v>
      </c>
      <c r="G1699" s="56" t="str">
        <f>VLOOKUP($B1699, '外部インタフェース一覧(計算用)'!$C:$G, 5, FALSE)</f>
        <v>REHABILITATION_PLAN_2024_FORM_0450_2021</v>
      </c>
      <c r="H1699" s="56" t="str">
        <f t="shared" si="182"/>
        <v>REHABILITATION_PLAN_2024_FORM_0450_2021_participation_outpatient_02_01_old</v>
      </c>
      <c r="I1699" s="134" t="str">
        <f t="shared" si="183"/>
        <v>削除</v>
      </c>
      <c r="J1699" s="56" t="str">
        <f t="shared" si="184"/>
        <v>名称変更</v>
      </c>
      <c r="K1699" s="56" t="str">
        <f>IF($F1699="old", INDEX('外部インタフェース一覧(計算用)'!$B$5:$C$60, MATCH(summary!$B1699, '外部インタフェース一覧(計算用)'!$C$5:$C$60, 0), 1), $B1699)</f>
        <v>生活行為向上リハビリテーション実施計画書(様式5情報)</v>
      </c>
      <c r="L1699" s="56">
        <f t="shared" si="188"/>
        <v>121</v>
      </c>
      <c r="M1699" s="56" t="str">
        <f t="shared" si="185"/>
        <v>participation_outpatient_02_01</v>
      </c>
      <c r="N1699" s="33" t="str">
        <f t="shared" si="186"/>
        <v xml:space="preserve">参加_社会適応訓練期_通所_01 </v>
      </c>
      <c r="O1699" s="33" t="str">
        <f t="shared" si="187"/>
        <v>削除</v>
      </c>
    </row>
    <row r="1700" spans="1:15" ht="37.5" hidden="1">
      <c r="A1700" s="56">
        <v>1698</v>
      </c>
      <c r="B1700" s="56" t="s">
        <v>3107</v>
      </c>
      <c r="C1700" s="56">
        <v>122</v>
      </c>
      <c r="D1700" s="33" t="s">
        <v>3338</v>
      </c>
      <c r="E1700" s="134" t="s">
        <v>3339</v>
      </c>
      <c r="F1700" s="56" t="str">
        <f>VLOOKUP($B1700, '外部インタフェース一覧(計算用)'!$C:$G, 2, FALSE)</f>
        <v>old</v>
      </c>
      <c r="G1700" s="56" t="str">
        <f>VLOOKUP($B1700, '外部インタフェース一覧(計算用)'!$C:$G, 5, FALSE)</f>
        <v>REHABILITATION_PLAN_2024_FORM_0450_2021</v>
      </c>
      <c r="H1700" s="56" t="str">
        <f t="shared" si="182"/>
        <v>REHABILITATION_PLAN_2024_FORM_0450_2021_participation_outpatient_02_02_old</v>
      </c>
      <c r="I1700" s="134" t="str">
        <f t="shared" si="183"/>
        <v>削除</v>
      </c>
      <c r="J1700" s="56" t="str">
        <f t="shared" si="184"/>
        <v>名称変更</v>
      </c>
      <c r="K1700" s="56" t="str">
        <f>IF($F1700="old", INDEX('外部インタフェース一覧(計算用)'!$B$5:$C$60, MATCH(summary!$B1700, '外部インタフェース一覧(計算用)'!$C$5:$C$60, 0), 1), $B1700)</f>
        <v>生活行為向上リハビリテーション実施計画書(様式5情報)</v>
      </c>
      <c r="L1700" s="56">
        <f t="shared" si="188"/>
        <v>122</v>
      </c>
      <c r="M1700" s="56" t="str">
        <f t="shared" si="185"/>
        <v>participation_outpatient_02_02</v>
      </c>
      <c r="N1700" s="33" t="str">
        <f t="shared" si="186"/>
        <v xml:space="preserve">参加_社会適応訓練期_通所_02 </v>
      </c>
      <c r="O1700" s="33" t="str">
        <f t="shared" si="187"/>
        <v>削除</v>
      </c>
    </row>
    <row r="1701" spans="1:15" ht="37.5" hidden="1">
      <c r="A1701" s="56">
        <v>1699</v>
      </c>
      <c r="B1701" s="56" t="s">
        <v>3107</v>
      </c>
      <c r="C1701" s="56">
        <v>123</v>
      </c>
      <c r="D1701" s="33" t="s">
        <v>3340</v>
      </c>
      <c r="E1701" s="134" t="s">
        <v>3341</v>
      </c>
      <c r="F1701" s="56" t="str">
        <f>VLOOKUP($B1701, '外部インタフェース一覧(計算用)'!$C:$G, 2, FALSE)</f>
        <v>old</v>
      </c>
      <c r="G1701" s="56" t="str">
        <f>VLOOKUP($B1701, '外部インタフェース一覧(計算用)'!$C:$G, 5, FALSE)</f>
        <v>REHABILITATION_PLAN_2024_FORM_0450_2021</v>
      </c>
      <c r="H1701" s="56" t="str">
        <f t="shared" si="182"/>
        <v>REHABILITATION_PLAN_2024_FORM_0450_2021_participation_outpatient_02_03_old</v>
      </c>
      <c r="I1701" s="134" t="str">
        <f t="shared" si="183"/>
        <v>削除</v>
      </c>
      <c r="J1701" s="56" t="str">
        <f t="shared" si="184"/>
        <v>名称変更</v>
      </c>
      <c r="K1701" s="56" t="str">
        <f>IF($F1701="old", INDEX('外部インタフェース一覧(計算用)'!$B$5:$C$60, MATCH(summary!$B1701, '外部インタフェース一覧(計算用)'!$C$5:$C$60, 0), 1), $B1701)</f>
        <v>生活行為向上リハビリテーション実施計画書(様式5情報)</v>
      </c>
      <c r="L1701" s="56">
        <f t="shared" si="188"/>
        <v>123</v>
      </c>
      <c r="M1701" s="56" t="str">
        <f t="shared" si="185"/>
        <v>participation_outpatient_02_03</v>
      </c>
      <c r="N1701" s="33" t="str">
        <f t="shared" si="186"/>
        <v xml:space="preserve">参加_社会適応訓練期_通所_03 </v>
      </c>
      <c r="O1701" s="33" t="str">
        <f t="shared" si="187"/>
        <v>削除</v>
      </c>
    </row>
    <row r="1702" spans="1:15" ht="37.5" hidden="1">
      <c r="A1702" s="56">
        <v>1700</v>
      </c>
      <c r="B1702" s="56" t="s">
        <v>3107</v>
      </c>
      <c r="C1702" s="56">
        <v>124</v>
      </c>
      <c r="D1702" s="33" t="s">
        <v>3342</v>
      </c>
      <c r="E1702" s="134" t="s">
        <v>3343</v>
      </c>
      <c r="F1702" s="56" t="str">
        <f>VLOOKUP($B1702, '外部インタフェース一覧(計算用)'!$C:$G, 2, FALSE)</f>
        <v>old</v>
      </c>
      <c r="G1702" s="56" t="str">
        <f>VLOOKUP($B1702, '外部インタフェース一覧(計算用)'!$C:$G, 5, FALSE)</f>
        <v>REHABILITATION_PLAN_2024_FORM_0450_2021</v>
      </c>
      <c r="H1702" s="56" t="str">
        <f t="shared" si="182"/>
        <v>REHABILITATION_PLAN_2024_FORM_0450_2021_participation_outpatient_02_04_old</v>
      </c>
      <c r="I1702" s="134" t="str">
        <f t="shared" si="183"/>
        <v>削除</v>
      </c>
      <c r="J1702" s="56" t="str">
        <f t="shared" si="184"/>
        <v>名称変更</v>
      </c>
      <c r="K1702" s="56" t="str">
        <f>IF($F1702="old", INDEX('外部インタフェース一覧(計算用)'!$B$5:$C$60, MATCH(summary!$B1702, '外部インタフェース一覧(計算用)'!$C$5:$C$60, 0), 1), $B1702)</f>
        <v>生活行為向上リハビリテーション実施計画書(様式5情報)</v>
      </c>
      <c r="L1702" s="56">
        <f t="shared" si="188"/>
        <v>124</v>
      </c>
      <c r="M1702" s="56" t="str">
        <f t="shared" si="185"/>
        <v>participation_outpatient_02_04</v>
      </c>
      <c r="N1702" s="33" t="str">
        <f t="shared" si="186"/>
        <v xml:space="preserve">参加_社会適応訓練期_通所_04 </v>
      </c>
      <c r="O1702" s="33" t="str">
        <f t="shared" si="187"/>
        <v>削除</v>
      </c>
    </row>
    <row r="1703" spans="1:15" ht="37.5" hidden="1">
      <c r="A1703" s="56">
        <v>1701</v>
      </c>
      <c r="B1703" s="56" t="s">
        <v>3107</v>
      </c>
      <c r="C1703" s="56">
        <v>125</v>
      </c>
      <c r="D1703" s="33" t="s">
        <v>3344</v>
      </c>
      <c r="E1703" s="134" t="s">
        <v>3345</v>
      </c>
      <c r="F1703" s="56" t="str">
        <f>VLOOKUP($B1703, '外部インタフェース一覧(計算用)'!$C:$G, 2, FALSE)</f>
        <v>old</v>
      </c>
      <c r="G1703" s="56" t="str">
        <f>VLOOKUP($B1703, '外部インタフェース一覧(計算用)'!$C:$G, 5, FALSE)</f>
        <v>REHABILITATION_PLAN_2024_FORM_0450_2021</v>
      </c>
      <c r="H1703" s="56" t="str">
        <f t="shared" si="182"/>
        <v>REHABILITATION_PLAN_2024_FORM_0450_2021_participation_outpatient_02_05_old</v>
      </c>
      <c r="I1703" s="134" t="str">
        <f t="shared" si="183"/>
        <v>削除</v>
      </c>
      <c r="J1703" s="56" t="str">
        <f t="shared" si="184"/>
        <v>名称変更</v>
      </c>
      <c r="K1703" s="56" t="str">
        <f>IF($F1703="old", INDEX('外部インタフェース一覧(計算用)'!$B$5:$C$60, MATCH(summary!$B1703, '外部インタフェース一覧(計算用)'!$C$5:$C$60, 0), 1), $B1703)</f>
        <v>生活行為向上リハビリテーション実施計画書(様式5情報)</v>
      </c>
      <c r="L1703" s="56">
        <f t="shared" si="188"/>
        <v>125</v>
      </c>
      <c r="M1703" s="56" t="str">
        <f t="shared" si="185"/>
        <v>participation_outpatient_02_05</v>
      </c>
      <c r="N1703" s="33" t="str">
        <f t="shared" si="186"/>
        <v xml:space="preserve">参加_社会適応訓練期_通所_05 </v>
      </c>
      <c r="O1703" s="33" t="str">
        <f t="shared" si="187"/>
        <v>削除</v>
      </c>
    </row>
    <row r="1704" spans="1:15" ht="37.5" hidden="1">
      <c r="A1704" s="56">
        <v>1702</v>
      </c>
      <c r="B1704" s="56" t="s">
        <v>3107</v>
      </c>
      <c r="C1704" s="56">
        <v>126</v>
      </c>
      <c r="D1704" s="33" t="s">
        <v>3346</v>
      </c>
      <c r="E1704" s="134" t="s">
        <v>3347</v>
      </c>
      <c r="F1704" s="56" t="str">
        <f>VLOOKUP($B1704, '外部インタフェース一覧(計算用)'!$C:$G, 2, FALSE)</f>
        <v>old</v>
      </c>
      <c r="G1704" s="56" t="str">
        <f>VLOOKUP($B1704, '外部インタフェース一覧(計算用)'!$C:$G, 5, FALSE)</f>
        <v>REHABILITATION_PLAN_2024_FORM_0450_2021</v>
      </c>
      <c r="H1704" s="56" t="str">
        <f t="shared" si="182"/>
        <v>REHABILITATION_PLAN_2024_FORM_0450_2021_participation_outpatient_02_06_old</v>
      </c>
      <c r="I1704" s="134" t="str">
        <f t="shared" si="183"/>
        <v>削除</v>
      </c>
      <c r="J1704" s="56" t="str">
        <f t="shared" si="184"/>
        <v>名称変更</v>
      </c>
      <c r="K1704" s="56" t="str">
        <f>IF($F1704="old", INDEX('外部インタフェース一覧(計算用)'!$B$5:$C$60, MATCH(summary!$B1704, '外部インタフェース一覧(計算用)'!$C$5:$C$60, 0), 1), $B1704)</f>
        <v>生活行為向上リハビリテーション実施計画書(様式5情報)</v>
      </c>
      <c r="L1704" s="56">
        <f t="shared" si="188"/>
        <v>126</v>
      </c>
      <c r="M1704" s="56" t="str">
        <f t="shared" si="185"/>
        <v>participation_outpatient_02_06</v>
      </c>
      <c r="N1704" s="33" t="str">
        <f t="shared" si="186"/>
        <v xml:space="preserve">参加_社会適応訓練期_通所_06 </v>
      </c>
      <c r="O1704" s="33" t="str">
        <f t="shared" si="187"/>
        <v>削除</v>
      </c>
    </row>
    <row r="1705" spans="1:15" ht="37.5" hidden="1">
      <c r="A1705" s="56">
        <v>1703</v>
      </c>
      <c r="B1705" s="56" t="s">
        <v>3107</v>
      </c>
      <c r="C1705" s="56">
        <v>127</v>
      </c>
      <c r="D1705" s="33" t="s">
        <v>3348</v>
      </c>
      <c r="E1705" s="134" t="s">
        <v>3349</v>
      </c>
      <c r="F1705" s="56" t="str">
        <f>VLOOKUP($B1705, '外部インタフェース一覧(計算用)'!$C:$G, 2, FALSE)</f>
        <v>old</v>
      </c>
      <c r="G1705" s="56" t="str">
        <f>VLOOKUP($B1705, '外部インタフェース一覧(計算用)'!$C:$G, 5, FALSE)</f>
        <v>REHABILITATION_PLAN_2024_FORM_0450_2021</v>
      </c>
      <c r="H1705" s="56" t="str">
        <f t="shared" si="182"/>
        <v>REHABILITATION_PLAN_2024_FORM_0450_2021_participation_outpatient_02_07_old</v>
      </c>
      <c r="I1705" s="134" t="str">
        <f t="shared" si="183"/>
        <v>削除</v>
      </c>
      <c r="J1705" s="56" t="str">
        <f t="shared" si="184"/>
        <v>名称変更</v>
      </c>
      <c r="K1705" s="56" t="str">
        <f>IF($F1705="old", INDEX('外部インタフェース一覧(計算用)'!$B$5:$C$60, MATCH(summary!$B1705, '外部インタフェース一覧(計算用)'!$C$5:$C$60, 0), 1), $B1705)</f>
        <v>生活行為向上リハビリテーション実施計画書(様式5情報)</v>
      </c>
      <c r="L1705" s="56">
        <f t="shared" si="188"/>
        <v>127</v>
      </c>
      <c r="M1705" s="56" t="str">
        <f t="shared" si="185"/>
        <v>participation_outpatient_02_07</v>
      </c>
      <c r="N1705" s="33" t="str">
        <f t="shared" si="186"/>
        <v xml:space="preserve">参加_社会適応訓練期_通所_07 </v>
      </c>
      <c r="O1705" s="33" t="str">
        <f t="shared" si="187"/>
        <v>削除</v>
      </c>
    </row>
    <row r="1706" spans="1:15" ht="37.5" hidden="1">
      <c r="A1706" s="56">
        <v>1704</v>
      </c>
      <c r="B1706" s="56" t="s">
        <v>3107</v>
      </c>
      <c r="C1706" s="56">
        <v>128</v>
      </c>
      <c r="D1706" s="33" t="s">
        <v>3350</v>
      </c>
      <c r="E1706" s="134" t="s">
        <v>3351</v>
      </c>
      <c r="F1706" s="56" t="str">
        <f>VLOOKUP($B1706, '外部インタフェース一覧(計算用)'!$C:$G, 2, FALSE)</f>
        <v>old</v>
      </c>
      <c r="G1706" s="56" t="str">
        <f>VLOOKUP($B1706, '外部インタフェース一覧(計算用)'!$C:$G, 5, FALSE)</f>
        <v>REHABILITATION_PLAN_2024_FORM_0450_2021</v>
      </c>
      <c r="H1706" s="56" t="str">
        <f t="shared" si="182"/>
        <v>REHABILITATION_PLAN_2024_FORM_0450_2021_participation_outpatient_02_08_old</v>
      </c>
      <c r="I1706" s="134" t="str">
        <f t="shared" si="183"/>
        <v>削除</v>
      </c>
      <c r="J1706" s="56" t="str">
        <f t="shared" si="184"/>
        <v>名称変更</v>
      </c>
      <c r="K1706" s="56" t="str">
        <f>IF($F1706="old", INDEX('外部インタフェース一覧(計算用)'!$B$5:$C$60, MATCH(summary!$B1706, '外部インタフェース一覧(計算用)'!$C$5:$C$60, 0), 1), $B1706)</f>
        <v>生活行為向上リハビリテーション実施計画書(様式5情報)</v>
      </c>
      <c r="L1706" s="56">
        <f t="shared" si="188"/>
        <v>128</v>
      </c>
      <c r="M1706" s="56" t="str">
        <f t="shared" si="185"/>
        <v>participation_outpatient_02_08</v>
      </c>
      <c r="N1706" s="33" t="str">
        <f t="shared" si="186"/>
        <v xml:space="preserve">参加_社会適応訓練期_通所_08 </v>
      </c>
      <c r="O1706" s="33" t="str">
        <f t="shared" si="187"/>
        <v>削除</v>
      </c>
    </row>
    <row r="1707" spans="1:15" ht="37.5" hidden="1">
      <c r="A1707" s="56">
        <v>1705</v>
      </c>
      <c r="B1707" s="56" t="s">
        <v>3107</v>
      </c>
      <c r="C1707" s="56">
        <v>129</v>
      </c>
      <c r="D1707" s="33" t="s">
        <v>3352</v>
      </c>
      <c r="E1707" s="134" t="s">
        <v>3353</v>
      </c>
      <c r="F1707" s="56" t="str">
        <f>VLOOKUP($B1707, '外部インタフェース一覧(計算用)'!$C:$G, 2, FALSE)</f>
        <v>old</v>
      </c>
      <c r="G1707" s="56" t="str">
        <f>VLOOKUP($B1707, '外部インタフェース一覧(計算用)'!$C:$G, 5, FALSE)</f>
        <v>REHABILITATION_PLAN_2024_FORM_0450_2021</v>
      </c>
      <c r="H1707" s="56" t="str">
        <f t="shared" si="182"/>
        <v>REHABILITATION_PLAN_2024_FORM_0450_2021_participation_outpatient_remarks_02_old</v>
      </c>
      <c r="I1707" s="134" t="str">
        <f t="shared" si="183"/>
        <v>削除</v>
      </c>
      <c r="J1707" s="56" t="str">
        <f t="shared" si="184"/>
        <v>名称変更</v>
      </c>
      <c r="K1707" s="56" t="str">
        <f>IF($F1707="old", INDEX('外部インタフェース一覧(計算用)'!$B$5:$C$60, MATCH(summary!$B1707, '外部インタフェース一覧(計算用)'!$C$5:$C$60, 0), 1), $B1707)</f>
        <v>生活行為向上リハビリテーション実施計画書(様式5情報)</v>
      </c>
      <c r="L1707" s="56">
        <f t="shared" si="188"/>
        <v>129</v>
      </c>
      <c r="M1707" s="56" t="str">
        <f t="shared" si="185"/>
        <v>participation_outpatient_remarks_02</v>
      </c>
      <c r="N1707" s="33" t="str">
        <f t="shared" si="186"/>
        <v>参加_社会適応訓練期_通所_備考</v>
      </c>
      <c r="O1707" s="33" t="str">
        <f t="shared" si="187"/>
        <v>削除</v>
      </c>
    </row>
    <row r="1708" spans="1:15" ht="37.5" hidden="1">
      <c r="A1708" s="56">
        <v>1706</v>
      </c>
      <c r="B1708" s="56" t="s">
        <v>3107</v>
      </c>
      <c r="C1708" s="56">
        <v>130</v>
      </c>
      <c r="D1708" s="33" t="s">
        <v>3354</v>
      </c>
      <c r="E1708" s="134" t="s">
        <v>3355</v>
      </c>
      <c r="F1708" s="56" t="str">
        <f>VLOOKUP($B1708, '外部インタフェース一覧(計算用)'!$C:$G, 2, FALSE)</f>
        <v>old</v>
      </c>
      <c r="G1708" s="56" t="str">
        <f>VLOOKUP($B1708, '外部インタフェース一覧(計算用)'!$C:$G, 5, FALSE)</f>
        <v>REHABILITATION_PLAN_2024_FORM_0450_2021</v>
      </c>
      <c r="H1708" s="56" t="str">
        <f t="shared" si="182"/>
        <v>REHABILITATION_PLAN_2024_FORM_0450_2021_participation_visit_flag_02_old</v>
      </c>
      <c r="I1708" s="134" t="str">
        <f t="shared" si="183"/>
        <v>削除</v>
      </c>
      <c r="J1708" s="56" t="str">
        <f t="shared" si="184"/>
        <v>名称変更</v>
      </c>
      <c r="K1708" s="56" t="str">
        <f>IF($F1708="old", INDEX('外部インタフェース一覧(計算用)'!$B$5:$C$60, MATCH(summary!$B1708, '外部インタフェース一覧(計算用)'!$C$5:$C$60, 0), 1), $B1708)</f>
        <v>生活行為向上リハビリテーション実施計画書(様式5情報)</v>
      </c>
      <c r="L1708" s="56">
        <f t="shared" si="188"/>
        <v>130</v>
      </c>
      <c r="M1708" s="56" t="str">
        <f t="shared" si="185"/>
        <v>participation_visit_flag_02</v>
      </c>
      <c r="N1708" s="33" t="str">
        <f t="shared" si="186"/>
        <v>参加_社会適応訓練期_訪問</v>
      </c>
      <c r="O1708" s="33" t="str">
        <f t="shared" si="187"/>
        <v>削除</v>
      </c>
    </row>
    <row r="1709" spans="1:15" ht="37.5" hidden="1">
      <c r="A1709" s="56">
        <v>1707</v>
      </c>
      <c r="B1709" s="56" t="s">
        <v>3107</v>
      </c>
      <c r="C1709" s="56">
        <v>131</v>
      </c>
      <c r="D1709" s="33" t="s">
        <v>3356</v>
      </c>
      <c r="E1709" s="134" t="s">
        <v>3357</v>
      </c>
      <c r="F1709" s="56" t="str">
        <f>VLOOKUP($B1709, '外部インタフェース一覧(計算用)'!$C:$G, 2, FALSE)</f>
        <v>old</v>
      </c>
      <c r="G1709" s="56" t="str">
        <f>VLOOKUP($B1709, '外部インタフェース一覧(計算用)'!$C:$G, 5, FALSE)</f>
        <v>REHABILITATION_PLAN_2024_FORM_0450_2021</v>
      </c>
      <c r="H1709" s="56" t="str">
        <f t="shared" si="182"/>
        <v>REHABILITATION_PLAN_2024_FORM_0450_2021_participation_visit_02_01_old</v>
      </c>
      <c r="I1709" s="134" t="str">
        <f t="shared" si="183"/>
        <v>削除</v>
      </c>
      <c r="J1709" s="56" t="str">
        <f t="shared" si="184"/>
        <v>名称変更</v>
      </c>
      <c r="K1709" s="56" t="str">
        <f>IF($F1709="old", INDEX('外部インタフェース一覧(計算用)'!$B$5:$C$60, MATCH(summary!$B1709, '外部インタフェース一覧(計算用)'!$C$5:$C$60, 0), 1), $B1709)</f>
        <v>生活行為向上リハビリテーション実施計画書(様式5情報)</v>
      </c>
      <c r="L1709" s="56">
        <f t="shared" si="188"/>
        <v>131</v>
      </c>
      <c r="M1709" s="56" t="str">
        <f t="shared" si="185"/>
        <v>participation_visit_02_01</v>
      </c>
      <c r="N1709" s="33" t="str">
        <f t="shared" si="186"/>
        <v xml:space="preserve">参加_社会適応訓練期_訪問_01 </v>
      </c>
      <c r="O1709" s="33" t="str">
        <f t="shared" si="187"/>
        <v>削除</v>
      </c>
    </row>
    <row r="1710" spans="1:15" ht="37.5" hidden="1">
      <c r="A1710" s="56">
        <v>1708</v>
      </c>
      <c r="B1710" s="56" t="s">
        <v>3107</v>
      </c>
      <c r="C1710" s="56">
        <v>132</v>
      </c>
      <c r="D1710" s="33" t="s">
        <v>3358</v>
      </c>
      <c r="E1710" s="134" t="s">
        <v>3359</v>
      </c>
      <c r="F1710" s="56" t="str">
        <f>VLOOKUP($B1710, '外部インタフェース一覧(計算用)'!$C:$G, 2, FALSE)</f>
        <v>old</v>
      </c>
      <c r="G1710" s="56" t="str">
        <f>VLOOKUP($B1710, '外部インタフェース一覧(計算用)'!$C:$G, 5, FALSE)</f>
        <v>REHABILITATION_PLAN_2024_FORM_0450_2021</v>
      </c>
      <c r="H1710" s="56" t="str">
        <f t="shared" si="182"/>
        <v>REHABILITATION_PLAN_2024_FORM_0450_2021_participation_visit_02_02_old</v>
      </c>
      <c r="I1710" s="134" t="str">
        <f t="shared" si="183"/>
        <v>削除</v>
      </c>
      <c r="J1710" s="56" t="str">
        <f t="shared" si="184"/>
        <v>名称変更</v>
      </c>
      <c r="K1710" s="56" t="str">
        <f>IF($F1710="old", INDEX('外部インタフェース一覧(計算用)'!$B$5:$C$60, MATCH(summary!$B1710, '外部インタフェース一覧(計算用)'!$C$5:$C$60, 0), 1), $B1710)</f>
        <v>生活行為向上リハビリテーション実施計画書(様式5情報)</v>
      </c>
      <c r="L1710" s="56">
        <f t="shared" si="188"/>
        <v>132</v>
      </c>
      <c r="M1710" s="56" t="str">
        <f t="shared" si="185"/>
        <v>participation_visit_02_02</v>
      </c>
      <c r="N1710" s="33" t="str">
        <f t="shared" si="186"/>
        <v xml:space="preserve">参加_社会適応訓練期_訪問_02 </v>
      </c>
      <c r="O1710" s="33" t="str">
        <f t="shared" si="187"/>
        <v>削除</v>
      </c>
    </row>
    <row r="1711" spans="1:15" ht="37.5" hidden="1">
      <c r="A1711" s="56">
        <v>1709</v>
      </c>
      <c r="B1711" s="56" t="s">
        <v>3107</v>
      </c>
      <c r="C1711" s="56">
        <v>133</v>
      </c>
      <c r="D1711" s="33" t="s">
        <v>3360</v>
      </c>
      <c r="E1711" s="134" t="s">
        <v>3361</v>
      </c>
      <c r="F1711" s="56" t="str">
        <f>VLOOKUP($B1711, '外部インタフェース一覧(計算用)'!$C:$G, 2, FALSE)</f>
        <v>old</v>
      </c>
      <c r="G1711" s="56" t="str">
        <f>VLOOKUP($B1711, '外部インタフェース一覧(計算用)'!$C:$G, 5, FALSE)</f>
        <v>REHABILITATION_PLAN_2024_FORM_0450_2021</v>
      </c>
      <c r="H1711" s="56" t="str">
        <f t="shared" si="182"/>
        <v>REHABILITATION_PLAN_2024_FORM_0450_2021_participation_visit_02_03_old</v>
      </c>
      <c r="I1711" s="134" t="str">
        <f t="shared" si="183"/>
        <v>削除</v>
      </c>
      <c r="J1711" s="56" t="str">
        <f t="shared" si="184"/>
        <v>名称変更</v>
      </c>
      <c r="K1711" s="56" t="str">
        <f>IF($F1711="old", INDEX('外部インタフェース一覧(計算用)'!$B$5:$C$60, MATCH(summary!$B1711, '外部インタフェース一覧(計算用)'!$C$5:$C$60, 0), 1), $B1711)</f>
        <v>生活行為向上リハビリテーション実施計画書(様式5情報)</v>
      </c>
      <c r="L1711" s="56">
        <f t="shared" si="188"/>
        <v>133</v>
      </c>
      <c r="M1711" s="56" t="str">
        <f t="shared" si="185"/>
        <v>participation_visit_02_03</v>
      </c>
      <c r="N1711" s="33" t="str">
        <f t="shared" si="186"/>
        <v xml:space="preserve">参加_社会適応訓練期_訪問_03 </v>
      </c>
      <c r="O1711" s="33" t="str">
        <f t="shared" si="187"/>
        <v>削除</v>
      </c>
    </row>
    <row r="1712" spans="1:15" ht="37.5" hidden="1">
      <c r="A1712" s="56">
        <v>1710</v>
      </c>
      <c r="B1712" s="56" t="s">
        <v>3107</v>
      </c>
      <c r="C1712" s="56">
        <v>134</v>
      </c>
      <c r="D1712" s="33" t="s">
        <v>3362</v>
      </c>
      <c r="E1712" s="134" t="s">
        <v>3363</v>
      </c>
      <c r="F1712" s="56" t="str">
        <f>VLOOKUP($B1712, '外部インタフェース一覧(計算用)'!$C:$G, 2, FALSE)</f>
        <v>old</v>
      </c>
      <c r="G1712" s="56" t="str">
        <f>VLOOKUP($B1712, '外部インタフェース一覧(計算用)'!$C:$G, 5, FALSE)</f>
        <v>REHABILITATION_PLAN_2024_FORM_0450_2021</v>
      </c>
      <c r="H1712" s="56" t="str">
        <f t="shared" si="182"/>
        <v>REHABILITATION_PLAN_2024_FORM_0450_2021_participation_visit_02_04_old</v>
      </c>
      <c r="I1712" s="134" t="str">
        <f t="shared" si="183"/>
        <v>削除</v>
      </c>
      <c r="J1712" s="56" t="str">
        <f t="shared" si="184"/>
        <v>名称変更</v>
      </c>
      <c r="K1712" s="56" t="str">
        <f>IF($F1712="old", INDEX('外部インタフェース一覧(計算用)'!$B$5:$C$60, MATCH(summary!$B1712, '外部インタフェース一覧(計算用)'!$C$5:$C$60, 0), 1), $B1712)</f>
        <v>生活行為向上リハビリテーション実施計画書(様式5情報)</v>
      </c>
      <c r="L1712" s="56">
        <f t="shared" si="188"/>
        <v>134</v>
      </c>
      <c r="M1712" s="56" t="str">
        <f t="shared" si="185"/>
        <v>participation_visit_02_04</v>
      </c>
      <c r="N1712" s="33" t="str">
        <f t="shared" si="186"/>
        <v xml:space="preserve">参加_社会適応訓練期_訪問_04 </v>
      </c>
      <c r="O1712" s="33" t="str">
        <f t="shared" si="187"/>
        <v>削除</v>
      </c>
    </row>
    <row r="1713" spans="1:15" ht="37.5" hidden="1">
      <c r="A1713" s="56">
        <v>1711</v>
      </c>
      <c r="B1713" s="56" t="s">
        <v>3107</v>
      </c>
      <c r="C1713" s="56">
        <v>135</v>
      </c>
      <c r="D1713" s="33" t="s">
        <v>3364</v>
      </c>
      <c r="E1713" s="134" t="s">
        <v>3365</v>
      </c>
      <c r="F1713" s="56" t="str">
        <f>VLOOKUP($B1713, '外部インタフェース一覧(計算用)'!$C:$G, 2, FALSE)</f>
        <v>old</v>
      </c>
      <c r="G1713" s="56" t="str">
        <f>VLOOKUP($B1713, '外部インタフェース一覧(計算用)'!$C:$G, 5, FALSE)</f>
        <v>REHABILITATION_PLAN_2024_FORM_0450_2021</v>
      </c>
      <c r="H1713" s="56" t="str">
        <f t="shared" si="182"/>
        <v>REHABILITATION_PLAN_2024_FORM_0450_2021_participation_visit_02_05_old</v>
      </c>
      <c r="I1713" s="134" t="str">
        <f t="shared" si="183"/>
        <v>削除</v>
      </c>
      <c r="J1713" s="56" t="str">
        <f t="shared" si="184"/>
        <v>名称変更</v>
      </c>
      <c r="K1713" s="56" t="str">
        <f>IF($F1713="old", INDEX('外部インタフェース一覧(計算用)'!$B$5:$C$60, MATCH(summary!$B1713, '外部インタフェース一覧(計算用)'!$C$5:$C$60, 0), 1), $B1713)</f>
        <v>生活行為向上リハビリテーション実施計画書(様式5情報)</v>
      </c>
      <c r="L1713" s="56">
        <f t="shared" si="188"/>
        <v>135</v>
      </c>
      <c r="M1713" s="56" t="str">
        <f t="shared" si="185"/>
        <v>participation_visit_02_05</v>
      </c>
      <c r="N1713" s="33" t="str">
        <f t="shared" si="186"/>
        <v xml:space="preserve">参加_社会適応訓練期_訪問_05 </v>
      </c>
      <c r="O1713" s="33" t="str">
        <f t="shared" si="187"/>
        <v>削除</v>
      </c>
    </row>
    <row r="1714" spans="1:15" ht="37.5" hidden="1">
      <c r="A1714" s="56">
        <v>1712</v>
      </c>
      <c r="B1714" s="56" t="s">
        <v>3107</v>
      </c>
      <c r="C1714" s="56">
        <v>136</v>
      </c>
      <c r="D1714" s="33" t="s">
        <v>3366</v>
      </c>
      <c r="E1714" s="134" t="s">
        <v>3367</v>
      </c>
      <c r="F1714" s="56" t="str">
        <f>VLOOKUP($B1714, '外部インタフェース一覧(計算用)'!$C:$G, 2, FALSE)</f>
        <v>old</v>
      </c>
      <c r="G1714" s="56" t="str">
        <f>VLOOKUP($B1714, '外部インタフェース一覧(計算用)'!$C:$G, 5, FALSE)</f>
        <v>REHABILITATION_PLAN_2024_FORM_0450_2021</v>
      </c>
      <c r="H1714" s="56" t="str">
        <f t="shared" si="182"/>
        <v>REHABILITATION_PLAN_2024_FORM_0450_2021_participation_visit_02_06_old</v>
      </c>
      <c r="I1714" s="134" t="str">
        <f t="shared" si="183"/>
        <v>削除</v>
      </c>
      <c r="J1714" s="56" t="str">
        <f t="shared" si="184"/>
        <v>名称変更</v>
      </c>
      <c r="K1714" s="56" t="str">
        <f>IF($F1714="old", INDEX('外部インタフェース一覧(計算用)'!$B$5:$C$60, MATCH(summary!$B1714, '外部インタフェース一覧(計算用)'!$C$5:$C$60, 0), 1), $B1714)</f>
        <v>生活行為向上リハビリテーション実施計画書(様式5情報)</v>
      </c>
      <c r="L1714" s="56">
        <f t="shared" si="188"/>
        <v>136</v>
      </c>
      <c r="M1714" s="56" t="str">
        <f t="shared" si="185"/>
        <v>participation_visit_02_06</v>
      </c>
      <c r="N1714" s="33" t="str">
        <f t="shared" si="186"/>
        <v xml:space="preserve">参加_社会適応訓練期_訪問_06 </v>
      </c>
      <c r="O1714" s="33" t="str">
        <f t="shared" si="187"/>
        <v>削除</v>
      </c>
    </row>
    <row r="1715" spans="1:15" ht="37.5" hidden="1">
      <c r="A1715" s="56">
        <v>1713</v>
      </c>
      <c r="B1715" s="56" t="s">
        <v>3107</v>
      </c>
      <c r="C1715" s="56">
        <v>137</v>
      </c>
      <c r="D1715" s="33" t="s">
        <v>3368</v>
      </c>
      <c r="E1715" s="134" t="s">
        <v>3369</v>
      </c>
      <c r="F1715" s="56" t="str">
        <f>VLOOKUP($B1715, '外部インタフェース一覧(計算用)'!$C:$G, 2, FALSE)</f>
        <v>old</v>
      </c>
      <c r="G1715" s="56" t="str">
        <f>VLOOKUP($B1715, '外部インタフェース一覧(計算用)'!$C:$G, 5, FALSE)</f>
        <v>REHABILITATION_PLAN_2024_FORM_0450_2021</v>
      </c>
      <c r="H1715" s="56" t="str">
        <f t="shared" si="182"/>
        <v>REHABILITATION_PLAN_2024_FORM_0450_2021_participation_visit_02_07_old</v>
      </c>
      <c r="I1715" s="134" t="str">
        <f t="shared" si="183"/>
        <v>削除</v>
      </c>
      <c r="J1715" s="56" t="str">
        <f t="shared" si="184"/>
        <v>名称変更</v>
      </c>
      <c r="K1715" s="56" t="str">
        <f>IF($F1715="old", INDEX('外部インタフェース一覧(計算用)'!$B$5:$C$60, MATCH(summary!$B1715, '外部インタフェース一覧(計算用)'!$C$5:$C$60, 0), 1), $B1715)</f>
        <v>生活行為向上リハビリテーション実施計画書(様式5情報)</v>
      </c>
      <c r="L1715" s="56">
        <f t="shared" si="188"/>
        <v>137</v>
      </c>
      <c r="M1715" s="56" t="str">
        <f t="shared" si="185"/>
        <v>participation_visit_02_07</v>
      </c>
      <c r="N1715" s="33" t="str">
        <f t="shared" si="186"/>
        <v xml:space="preserve">参加_社会適応訓練期_訪問_07 </v>
      </c>
      <c r="O1715" s="33" t="str">
        <f t="shared" si="187"/>
        <v>削除</v>
      </c>
    </row>
    <row r="1716" spans="1:15" ht="37.5" hidden="1">
      <c r="A1716" s="56">
        <v>1714</v>
      </c>
      <c r="B1716" s="56" t="s">
        <v>3107</v>
      </c>
      <c r="C1716" s="56">
        <v>138</v>
      </c>
      <c r="D1716" s="33" t="s">
        <v>3370</v>
      </c>
      <c r="E1716" s="134" t="s">
        <v>3371</v>
      </c>
      <c r="F1716" s="56" t="str">
        <f>VLOOKUP($B1716, '外部インタフェース一覧(計算用)'!$C:$G, 2, FALSE)</f>
        <v>old</v>
      </c>
      <c r="G1716" s="56" t="str">
        <f>VLOOKUP($B1716, '外部インタフェース一覧(計算用)'!$C:$G, 5, FALSE)</f>
        <v>REHABILITATION_PLAN_2024_FORM_0450_2021</v>
      </c>
      <c r="H1716" s="56" t="str">
        <f t="shared" si="182"/>
        <v>REHABILITATION_PLAN_2024_FORM_0450_2021_participation_visit_02_08_old</v>
      </c>
      <c r="I1716" s="134" t="str">
        <f t="shared" si="183"/>
        <v>削除</v>
      </c>
      <c r="J1716" s="56" t="str">
        <f t="shared" si="184"/>
        <v>名称変更</v>
      </c>
      <c r="K1716" s="56" t="str">
        <f>IF($F1716="old", INDEX('外部インタフェース一覧(計算用)'!$B$5:$C$60, MATCH(summary!$B1716, '外部インタフェース一覧(計算用)'!$C$5:$C$60, 0), 1), $B1716)</f>
        <v>生活行為向上リハビリテーション実施計画書(様式5情報)</v>
      </c>
      <c r="L1716" s="56">
        <f t="shared" si="188"/>
        <v>138</v>
      </c>
      <c r="M1716" s="56" t="str">
        <f t="shared" si="185"/>
        <v>participation_visit_02_08</v>
      </c>
      <c r="N1716" s="33" t="str">
        <f t="shared" si="186"/>
        <v xml:space="preserve">参加_社会適応訓練期_訪問_08 </v>
      </c>
      <c r="O1716" s="33" t="str">
        <f t="shared" si="187"/>
        <v>削除</v>
      </c>
    </row>
    <row r="1717" spans="1:15" ht="37.5" hidden="1">
      <c r="A1717" s="56">
        <v>1715</v>
      </c>
      <c r="B1717" s="56" t="s">
        <v>3107</v>
      </c>
      <c r="C1717" s="56">
        <v>139</v>
      </c>
      <c r="D1717" s="33" t="s">
        <v>3372</v>
      </c>
      <c r="E1717" s="134" t="s">
        <v>3373</v>
      </c>
      <c r="F1717" s="56" t="str">
        <f>VLOOKUP($B1717, '外部インタフェース一覧(計算用)'!$C:$G, 2, FALSE)</f>
        <v>old</v>
      </c>
      <c r="G1717" s="56" t="str">
        <f>VLOOKUP($B1717, '外部インタフェース一覧(計算用)'!$C:$G, 5, FALSE)</f>
        <v>REHABILITATION_PLAN_2024_FORM_0450_2021</v>
      </c>
      <c r="H1717" s="56" t="str">
        <f t="shared" si="182"/>
        <v>REHABILITATION_PLAN_2024_FORM_0450_2021_participation_visit_remarks_02_old</v>
      </c>
      <c r="I1717" s="134" t="str">
        <f t="shared" si="183"/>
        <v>削除</v>
      </c>
      <c r="J1717" s="56" t="str">
        <f t="shared" si="184"/>
        <v>名称変更</v>
      </c>
      <c r="K1717" s="56" t="str">
        <f>IF($F1717="old", INDEX('外部インタフェース一覧(計算用)'!$B$5:$C$60, MATCH(summary!$B1717, '外部インタフェース一覧(計算用)'!$C$5:$C$60, 0), 1), $B1717)</f>
        <v>生活行為向上リハビリテーション実施計画書(様式5情報)</v>
      </c>
      <c r="L1717" s="56">
        <f t="shared" si="188"/>
        <v>139</v>
      </c>
      <c r="M1717" s="56" t="str">
        <f t="shared" si="185"/>
        <v>participation_visit_remarks_02</v>
      </c>
      <c r="N1717" s="33" t="str">
        <f t="shared" si="186"/>
        <v>参加_社会適応訓練期_訪問_備考</v>
      </c>
      <c r="O1717" s="33" t="str">
        <f t="shared" si="187"/>
        <v>削除</v>
      </c>
    </row>
    <row r="1718" spans="1:15" ht="37.5" hidden="1">
      <c r="A1718" s="56">
        <v>1716</v>
      </c>
      <c r="B1718" s="56" t="s">
        <v>3107</v>
      </c>
      <c r="C1718" s="56">
        <v>140</v>
      </c>
      <c r="D1718" s="33" t="s">
        <v>3374</v>
      </c>
      <c r="E1718" s="134" t="s">
        <v>3375</v>
      </c>
      <c r="F1718" s="56" t="str">
        <f>VLOOKUP($B1718, '外部インタフェース一覧(計算用)'!$C:$G, 2, FALSE)</f>
        <v>old</v>
      </c>
      <c r="G1718" s="56" t="str">
        <f>VLOOKUP($B1718, '外部インタフェース一覧(計算用)'!$C:$G, 5, FALSE)</f>
        <v>REHABILITATION_PLAN_2024_FORM_0450_2021</v>
      </c>
      <c r="H1718" s="56" t="str">
        <f t="shared" si="182"/>
        <v>REHABILITATION_PLAN_2024_FORM_0450_2021_participation_self_training_02_old</v>
      </c>
      <c r="I1718" s="134" t="str">
        <f t="shared" si="183"/>
        <v>削除</v>
      </c>
      <c r="J1718" s="56" t="str">
        <f t="shared" si="184"/>
        <v>名称変更</v>
      </c>
      <c r="K1718" s="56" t="str">
        <f>IF($F1718="old", INDEX('外部インタフェース一覧(計算用)'!$B$5:$C$60, MATCH(summary!$B1718, '外部インタフェース一覧(計算用)'!$C$5:$C$60, 0), 1), $B1718)</f>
        <v>生活行為向上リハビリテーション実施計画書(様式5情報)</v>
      </c>
      <c r="L1718" s="56">
        <f t="shared" si="188"/>
        <v>140</v>
      </c>
      <c r="M1718" s="56" t="str">
        <f t="shared" si="185"/>
        <v>participation_self_training_02</v>
      </c>
      <c r="N1718" s="33" t="str">
        <f t="shared" si="186"/>
        <v>参加_社会適応訓練期_自己訓練</v>
      </c>
      <c r="O1718" s="33" t="str">
        <f t="shared" si="187"/>
        <v>削除</v>
      </c>
    </row>
    <row r="1719" spans="1:15" hidden="1">
      <c r="A1719" s="56">
        <v>1717</v>
      </c>
      <c r="B1719" s="56" t="s">
        <v>3107</v>
      </c>
      <c r="C1719" s="56">
        <v>141</v>
      </c>
      <c r="D1719" s="33" t="s">
        <v>3376</v>
      </c>
      <c r="E1719" s="134" t="s">
        <v>3377</v>
      </c>
      <c r="F1719" s="56" t="str">
        <f>VLOOKUP($B1719, '外部インタフェース一覧(計算用)'!$C:$G, 2, FALSE)</f>
        <v>old</v>
      </c>
      <c r="G1719" s="56" t="str">
        <f>VLOOKUP($B1719, '外部インタフェース一覧(計算用)'!$C:$G, 5, FALSE)</f>
        <v>REHABILITATION_PLAN_2024_FORM_0450_2021</v>
      </c>
      <c r="H1719" s="56" t="str">
        <f t="shared" si="182"/>
        <v>REHABILITATION_PLAN_2024_FORM_0450_2021_support_evaluation_old</v>
      </c>
      <c r="I1719" s="134" t="str">
        <f t="shared" si="183"/>
        <v>削除</v>
      </c>
      <c r="J1719" s="56" t="str">
        <f t="shared" si="184"/>
        <v>名称変更</v>
      </c>
      <c r="K1719" s="56" t="str">
        <f>IF($F1719="old", INDEX('外部インタフェース一覧(計算用)'!$B$5:$C$60, MATCH(summary!$B1719, '外部インタフェース一覧(計算用)'!$C$5:$C$60, 0), 1), $B1719)</f>
        <v>生活行為向上リハビリテーション実施計画書(様式5情報)</v>
      </c>
      <c r="L1719" s="56">
        <f t="shared" si="188"/>
        <v>141</v>
      </c>
      <c r="M1719" s="56" t="str">
        <f t="shared" si="185"/>
        <v>support_evaluation</v>
      </c>
      <c r="N1719" s="33" t="str">
        <f t="shared" si="186"/>
        <v>支援内容の評価</v>
      </c>
      <c r="O1719" s="33" t="str">
        <f t="shared" si="187"/>
        <v>削除</v>
      </c>
    </row>
    <row r="1720" spans="1:15" hidden="1">
      <c r="A1720" s="56">
        <v>1718</v>
      </c>
      <c r="B1720" s="56" t="s">
        <v>3107</v>
      </c>
      <c r="C1720" s="56">
        <v>142</v>
      </c>
      <c r="D1720" s="33" t="s">
        <v>265</v>
      </c>
      <c r="E1720" s="134" t="s">
        <v>266</v>
      </c>
      <c r="F1720" s="56" t="str">
        <f>VLOOKUP($B1720, '外部インタフェース一覧(計算用)'!$C:$G, 2, FALSE)</f>
        <v>old</v>
      </c>
      <c r="G1720" s="56" t="str">
        <f>VLOOKUP($B1720, '外部インタフェース一覧(計算用)'!$C:$G, 5, FALSE)</f>
        <v>REHABILITATION_PLAN_2024_FORM_0450_2021</v>
      </c>
      <c r="H1720" s="56" t="str">
        <f t="shared" si="182"/>
        <v>REHABILITATION_PLAN_2024_FORM_0450_2021_version_old</v>
      </c>
      <c r="I1720" s="134" t="str">
        <f t="shared" si="183"/>
        <v>削除</v>
      </c>
      <c r="J1720" s="56" t="str">
        <f t="shared" si="184"/>
        <v>名称変更</v>
      </c>
      <c r="K1720" s="56" t="str">
        <f>IF($F1720="old", INDEX('外部インタフェース一覧(計算用)'!$B$5:$C$60, MATCH(summary!$B1720, '外部インタフェース一覧(計算用)'!$C$5:$C$60, 0), 1), $B1720)</f>
        <v>生活行為向上リハビリテーション実施計画書(様式5情報)</v>
      </c>
      <c r="L1720" s="56">
        <f t="shared" si="188"/>
        <v>142</v>
      </c>
      <c r="M1720" s="56" t="str">
        <f t="shared" si="185"/>
        <v>version</v>
      </c>
      <c r="N1720" s="33" t="str">
        <f t="shared" si="186"/>
        <v>バージョン番号</v>
      </c>
      <c r="O1720" s="33" t="str">
        <f t="shared" si="187"/>
        <v>削除</v>
      </c>
    </row>
    <row r="1721" spans="1:15" hidden="1">
      <c r="A1721" s="56">
        <v>1719</v>
      </c>
      <c r="B1721" s="56" t="s">
        <v>3378</v>
      </c>
      <c r="C1721" s="56">
        <v>1</v>
      </c>
      <c r="D1721" s="33" t="s">
        <v>223</v>
      </c>
      <c r="E1721" s="134" t="s">
        <v>224</v>
      </c>
      <c r="F1721" s="56" t="str">
        <f>VLOOKUP($B1721, '外部インタフェース一覧(計算用)'!$C:$G, 2, FALSE)</f>
        <v>old</v>
      </c>
      <c r="G1721" s="56" t="str">
        <f>VLOOKUP($B1721, '外部インタフェース一覧(計算用)'!$C:$G, 5, FALSE)</f>
        <v>BEDSORE_MEASURE_CARE_PLAN_2024_FORM_0500_2021</v>
      </c>
      <c r="H1721" s="56" t="str">
        <f t="shared" si="182"/>
        <v>BEDSORE_MEASURE_CARE_PLAN_2024_FORM_0500_2021_care_facility_id_old</v>
      </c>
      <c r="I1721" s="134" t="str">
        <f t="shared" si="183"/>
        <v>事業所番号</v>
      </c>
      <c r="J1721" s="56" t="str">
        <f t="shared" si="184"/>
        <v>一致</v>
      </c>
      <c r="K1721" s="56" t="str">
        <f>IF($F1721="old", INDEX('外部インタフェース一覧(計算用)'!$B$5:$C$60, MATCH(summary!$B1721, '外部インタフェース一覧(計算用)'!$C$5:$C$60, 0), 1), $B1721)</f>
        <v>褥瘡マネジメント情報</v>
      </c>
      <c r="L1721" s="56">
        <f t="shared" si="188"/>
        <v>1</v>
      </c>
      <c r="M1721" s="56" t="str">
        <f t="shared" si="185"/>
        <v>care_facility_id</v>
      </c>
      <c r="N1721" s="33" t="str">
        <f t="shared" si="186"/>
        <v>事業所番号</v>
      </c>
      <c r="O1721" s="33" t="str">
        <f t="shared" si="187"/>
        <v>事業所番号</v>
      </c>
    </row>
    <row r="1722" spans="1:15" hidden="1">
      <c r="A1722" s="56">
        <v>1720</v>
      </c>
      <c r="B1722" s="56" t="s">
        <v>3378</v>
      </c>
      <c r="C1722" s="56">
        <v>2</v>
      </c>
      <c r="D1722" s="33" t="s">
        <v>225</v>
      </c>
      <c r="E1722" s="134" t="s">
        <v>226</v>
      </c>
      <c r="F1722" s="56" t="str">
        <f>VLOOKUP($B1722, '外部インタフェース一覧(計算用)'!$C:$G, 2, FALSE)</f>
        <v>old</v>
      </c>
      <c r="G1722" s="56" t="str">
        <f>VLOOKUP($B1722, '外部インタフェース一覧(計算用)'!$C:$G, 5, FALSE)</f>
        <v>BEDSORE_MEASURE_CARE_PLAN_2024_FORM_0500_2021</v>
      </c>
      <c r="H1722" s="56" t="str">
        <f t="shared" si="182"/>
        <v>BEDSORE_MEASURE_CARE_PLAN_2024_FORM_0500_2021_service_code_old</v>
      </c>
      <c r="I1722" s="134" t="str">
        <f t="shared" si="183"/>
        <v>サービス種類コード</v>
      </c>
      <c r="J1722" s="56" t="str">
        <f t="shared" si="184"/>
        <v>一致</v>
      </c>
      <c r="K1722" s="56" t="str">
        <f>IF($F1722="old", INDEX('外部インタフェース一覧(計算用)'!$B$5:$C$60, MATCH(summary!$B1722, '外部インタフェース一覧(計算用)'!$C$5:$C$60, 0), 1), $B1722)</f>
        <v>褥瘡マネジメント情報</v>
      </c>
      <c r="L1722" s="56">
        <f t="shared" si="188"/>
        <v>2</v>
      </c>
      <c r="M1722" s="56" t="str">
        <f t="shared" si="185"/>
        <v>service_code</v>
      </c>
      <c r="N1722" s="33" t="str">
        <f t="shared" si="186"/>
        <v>サービス種類コード</v>
      </c>
      <c r="O1722" s="33" t="str">
        <f t="shared" si="187"/>
        <v>サービス種類コード</v>
      </c>
    </row>
    <row r="1723" spans="1:15" hidden="1">
      <c r="A1723" s="56">
        <v>1721</v>
      </c>
      <c r="B1723" s="56" t="s">
        <v>3378</v>
      </c>
      <c r="C1723" s="56">
        <v>3</v>
      </c>
      <c r="D1723" s="33" t="s">
        <v>229</v>
      </c>
      <c r="E1723" s="134" t="s">
        <v>230</v>
      </c>
      <c r="F1723" s="56" t="str">
        <f>VLOOKUP($B1723, '外部インタフェース一覧(計算用)'!$C:$G, 2, FALSE)</f>
        <v>old</v>
      </c>
      <c r="G1723" s="56" t="str">
        <f>VLOOKUP($B1723, '外部インタフェース一覧(計算用)'!$C:$G, 5, FALSE)</f>
        <v>BEDSORE_MEASURE_CARE_PLAN_2024_FORM_0500_2021</v>
      </c>
      <c r="H1723" s="56" t="str">
        <f t="shared" si="182"/>
        <v>BEDSORE_MEASURE_CARE_PLAN_2024_FORM_0500_2021_insurer_no_old</v>
      </c>
      <c r="I1723" s="134" t="str">
        <f t="shared" si="183"/>
        <v>保険者番号</v>
      </c>
      <c r="J1723" s="56" t="str">
        <f t="shared" si="184"/>
        <v>一致</v>
      </c>
      <c r="K1723" s="56" t="str">
        <f>IF($F1723="old", INDEX('外部インタフェース一覧(計算用)'!$B$5:$C$60, MATCH(summary!$B1723, '外部インタフェース一覧(計算用)'!$C$5:$C$60, 0), 1), $B1723)</f>
        <v>褥瘡マネジメント情報</v>
      </c>
      <c r="L1723" s="56">
        <f t="shared" si="188"/>
        <v>3</v>
      </c>
      <c r="M1723" s="56" t="str">
        <f t="shared" si="185"/>
        <v>insurer_no</v>
      </c>
      <c r="N1723" s="33" t="str">
        <f t="shared" si="186"/>
        <v>保険者番号</v>
      </c>
      <c r="O1723" s="33" t="str">
        <f t="shared" si="187"/>
        <v>保険者番号</v>
      </c>
    </row>
    <row r="1724" spans="1:15" hidden="1">
      <c r="A1724" s="56">
        <v>1722</v>
      </c>
      <c r="B1724" s="56" t="s">
        <v>3378</v>
      </c>
      <c r="C1724" s="56">
        <v>4</v>
      </c>
      <c r="D1724" s="33" t="s">
        <v>231</v>
      </c>
      <c r="E1724" s="134" t="s">
        <v>232</v>
      </c>
      <c r="F1724" s="56" t="str">
        <f>VLOOKUP($B1724, '外部インタフェース一覧(計算用)'!$C:$G, 2, FALSE)</f>
        <v>old</v>
      </c>
      <c r="G1724" s="56" t="str">
        <f>VLOOKUP($B1724, '外部インタフェース一覧(計算用)'!$C:$G, 5, FALSE)</f>
        <v>BEDSORE_MEASURE_CARE_PLAN_2024_FORM_0500_2021</v>
      </c>
      <c r="H1724" s="56" t="str">
        <f t="shared" si="182"/>
        <v>BEDSORE_MEASURE_CARE_PLAN_2024_FORM_0500_2021_insured_no_old</v>
      </c>
      <c r="I1724" s="134" t="str">
        <f t="shared" si="183"/>
        <v>被保険者番号</v>
      </c>
      <c r="J1724" s="56" t="str">
        <f t="shared" si="184"/>
        <v>一致</v>
      </c>
      <c r="K1724" s="56" t="str">
        <f>IF($F1724="old", INDEX('外部インタフェース一覧(計算用)'!$B$5:$C$60, MATCH(summary!$B1724, '外部インタフェース一覧(計算用)'!$C$5:$C$60, 0), 1), $B1724)</f>
        <v>褥瘡マネジメント情報</v>
      </c>
      <c r="L1724" s="56">
        <f t="shared" si="188"/>
        <v>4</v>
      </c>
      <c r="M1724" s="56" t="str">
        <f t="shared" si="185"/>
        <v>insured_no</v>
      </c>
      <c r="N1724" s="33" t="str">
        <f t="shared" si="186"/>
        <v>被保険者番号</v>
      </c>
      <c r="O1724" s="33" t="str">
        <f t="shared" si="187"/>
        <v>被保険者番号</v>
      </c>
    </row>
    <row r="1725" spans="1:15" ht="37.5" hidden="1">
      <c r="A1725" s="56">
        <v>1723</v>
      </c>
      <c r="B1725" s="56" t="s">
        <v>3378</v>
      </c>
      <c r="C1725" s="56">
        <v>5</v>
      </c>
      <c r="D1725" s="33" t="s">
        <v>227</v>
      </c>
      <c r="E1725" s="134" t="s">
        <v>228</v>
      </c>
      <c r="F1725" s="56" t="str">
        <f>VLOOKUP($B1725, '外部インタフェース一覧(計算用)'!$C:$G, 2, FALSE)</f>
        <v>old</v>
      </c>
      <c r="G1725" s="56" t="str">
        <f>VLOOKUP($B1725, '外部インタフェース一覧(計算用)'!$C:$G, 5, FALSE)</f>
        <v>BEDSORE_MEASURE_CARE_PLAN_2024_FORM_0500_2021</v>
      </c>
      <c r="H1725" s="56" t="str">
        <f t="shared" si="182"/>
        <v>BEDSORE_MEASURE_CARE_PLAN_2024_FORM_0500_2021_external_system_management_number_old</v>
      </c>
      <c r="I1725" s="134" t="str">
        <f t="shared" si="183"/>
        <v>外部システム管理番号</v>
      </c>
      <c r="J1725" s="56" t="str">
        <f t="shared" si="184"/>
        <v>一致</v>
      </c>
      <c r="K1725" s="56" t="str">
        <f>IF($F1725="old", INDEX('外部インタフェース一覧(計算用)'!$B$5:$C$60, MATCH(summary!$B1725, '外部インタフェース一覧(計算用)'!$C$5:$C$60, 0), 1), $B1725)</f>
        <v>褥瘡マネジメント情報</v>
      </c>
      <c r="L1725" s="56">
        <f t="shared" si="188"/>
        <v>5</v>
      </c>
      <c r="M1725" s="56" t="str">
        <f t="shared" si="185"/>
        <v>external_system_management_number</v>
      </c>
      <c r="N1725" s="33" t="str">
        <f t="shared" si="186"/>
        <v>外部システム管理番号</v>
      </c>
      <c r="O1725" s="33" t="str">
        <f t="shared" si="187"/>
        <v>外部システム管理番号</v>
      </c>
    </row>
    <row r="1726" spans="1:15" hidden="1">
      <c r="A1726" s="56">
        <v>1724</v>
      </c>
      <c r="B1726" s="56" t="s">
        <v>3378</v>
      </c>
      <c r="C1726" s="56">
        <v>6</v>
      </c>
      <c r="D1726" s="33" t="s">
        <v>270</v>
      </c>
      <c r="E1726" s="134" t="s">
        <v>271</v>
      </c>
      <c r="F1726" s="56" t="str">
        <f>VLOOKUP($B1726, '外部インタフェース一覧(計算用)'!$C:$G, 2, FALSE)</f>
        <v>old</v>
      </c>
      <c r="G1726" s="56" t="str">
        <f>VLOOKUP($B1726, '外部インタフェース一覧(計算用)'!$C:$G, 5, FALSE)</f>
        <v>BEDSORE_MEASURE_CARE_PLAN_2024_FORM_0500_2021</v>
      </c>
      <c r="H1726" s="56" t="str">
        <f t="shared" si="182"/>
        <v>BEDSORE_MEASURE_CARE_PLAN_2024_FORM_0500_2021_evaluate_date_old</v>
      </c>
      <c r="I1726" s="134" t="str">
        <f t="shared" si="183"/>
        <v>評価日</v>
      </c>
      <c r="J1726" s="56" t="str">
        <f t="shared" si="184"/>
        <v>一致</v>
      </c>
      <c r="K1726" s="56" t="str">
        <f>IF($F1726="old", INDEX('外部インタフェース一覧(計算用)'!$B$5:$C$60, MATCH(summary!$B1726, '外部インタフェース一覧(計算用)'!$C$5:$C$60, 0), 1), $B1726)</f>
        <v>褥瘡マネジメント情報</v>
      </c>
      <c r="L1726" s="56">
        <f t="shared" si="188"/>
        <v>6</v>
      </c>
      <c r="M1726" s="56" t="str">
        <f t="shared" si="185"/>
        <v>evaluate_date</v>
      </c>
      <c r="N1726" s="33" t="str">
        <f t="shared" si="186"/>
        <v>評価日</v>
      </c>
      <c r="O1726" s="33" t="str">
        <f t="shared" si="187"/>
        <v>評価日</v>
      </c>
    </row>
    <row r="1727" spans="1:15" hidden="1">
      <c r="A1727" s="56">
        <v>1725</v>
      </c>
      <c r="B1727" s="56" t="s">
        <v>3378</v>
      </c>
      <c r="C1727" s="56">
        <v>7</v>
      </c>
      <c r="D1727" s="33" t="s">
        <v>1301</v>
      </c>
      <c r="E1727" s="134" t="s">
        <v>2001</v>
      </c>
      <c r="F1727" s="56" t="str">
        <f>VLOOKUP($B1727, '外部インタフェース一覧(計算用)'!$C:$G, 2, FALSE)</f>
        <v>old</v>
      </c>
      <c r="G1727" s="56" t="str">
        <f>VLOOKUP($B1727, '外部インタフェース一覧(計算用)'!$C:$G, 5, FALSE)</f>
        <v>BEDSORE_MEASURE_CARE_PLAN_2024_FORM_0500_2021</v>
      </c>
      <c r="H1727" s="56" t="str">
        <f t="shared" si="182"/>
        <v>BEDSORE_MEASURE_CARE_PLAN_2024_FORM_0500_2021_plan_create_date_old</v>
      </c>
      <c r="I1727" s="134" t="str">
        <f t="shared" si="183"/>
        <v>計画作成日</v>
      </c>
      <c r="J1727" s="56" t="str">
        <f t="shared" si="184"/>
        <v>一致</v>
      </c>
      <c r="K1727" s="56" t="str">
        <f>IF($F1727="old", INDEX('外部インタフェース一覧(計算用)'!$B$5:$C$60, MATCH(summary!$B1727, '外部インタフェース一覧(計算用)'!$C$5:$C$60, 0), 1), $B1727)</f>
        <v>褥瘡マネジメント情報</v>
      </c>
      <c r="L1727" s="56">
        <f t="shared" si="188"/>
        <v>7</v>
      </c>
      <c r="M1727" s="56" t="str">
        <f t="shared" si="185"/>
        <v>plan_create_date</v>
      </c>
      <c r="N1727" s="33" t="str">
        <f t="shared" si="186"/>
        <v>計画作成日</v>
      </c>
      <c r="O1727" s="33" t="str">
        <f t="shared" si="187"/>
        <v>計画作成日</v>
      </c>
    </row>
    <row r="1728" spans="1:15" ht="37.5" hidden="1">
      <c r="A1728" s="56">
        <v>1726</v>
      </c>
      <c r="B1728" s="56" t="s">
        <v>3378</v>
      </c>
      <c r="C1728" s="56">
        <v>8</v>
      </c>
      <c r="D1728" s="33" t="s">
        <v>274</v>
      </c>
      <c r="E1728" s="134" t="s">
        <v>3379</v>
      </c>
      <c r="F1728" s="56" t="str">
        <f>VLOOKUP($B1728, '外部インタフェース一覧(計算用)'!$C:$G, 2, FALSE)</f>
        <v>old</v>
      </c>
      <c r="G1728" s="56" t="str">
        <f>VLOOKUP($B1728, '外部インタフェース一覧(計算用)'!$C:$G, 5, FALSE)</f>
        <v>BEDSORE_MEASURE_CARE_PLAN_2024_FORM_0500_2021</v>
      </c>
      <c r="H1728" s="56" t="str">
        <f t="shared" si="182"/>
        <v>BEDSORE_MEASURE_CARE_PLAN_2024_FORM_0500_2021_record_staff_job_category_old</v>
      </c>
      <c r="I1728" s="134" t="str">
        <f t="shared" si="183"/>
        <v>削除</v>
      </c>
      <c r="J1728" s="56" t="str">
        <f t="shared" si="184"/>
        <v>名称変更</v>
      </c>
      <c r="K1728" s="56" t="str">
        <f>IF($F1728="old", INDEX('外部インタフェース一覧(計算用)'!$B$5:$C$60, MATCH(summary!$B1728, '外部インタフェース一覧(計算用)'!$C$5:$C$60, 0), 1), $B1728)</f>
        <v>褥瘡マネジメント情報</v>
      </c>
      <c r="L1728" s="56">
        <f t="shared" si="188"/>
        <v>8</v>
      </c>
      <c r="M1728" s="56" t="str">
        <f t="shared" si="185"/>
        <v>record_staff_job_category</v>
      </c>
      <c r="N1728" s="33" t="str">
        <f t="shared" si="186"/>
        <v>記入担当者職種</v>
      </c>
      <c r="O1728" s="33" t="str">
        <f t="shared" si="187"/>
        <v>削除</v>
      </c>
    </row>
    <row r="1729" spans="1:15" hidden="1">
      <c r="A1729" s="56">
        <v>1727</v>
      </c>
      <c r="B1729" s="56" t="s">
        <v>3378</v>
      </c>
      <c r="C1729" s="56">
        <v>9</v>
      </c>
      <c r="D1729" s="33" t="s">
        <v>276</v>
      </c>
      <c r="E1729" s="134" t="s">
        <v>3380</v>
      </c>
      <c r="F1729" s="56" t="str">
        <f>VLOOKUP($B1729, '外部インタフェース一覧(計算用)'!$C:$G, 2, FALSE)</f>
        <v>old</v>
      </c>
      <c r="G1729" s="56" t="str">
        <f>VLOOKUP($B1729, '外部インタフェース一覧(計算用)'!$C:$G, 5, FALSE)</f>
        <v>BEDSORE_MEASURE_CARE_PLAN_2024_FORM_0500_2021</v>
      </c>
      <c r="H1729" s="56" t="str">
        <f t="shared" si="182"/>
        <v>BEDSORE_MEASURE_CARE_PLAN_2024_FORM_0500_2021_filing_staff_old</v>
      </c>
      <c r="I1729" s="134" t="str">
        <f t="shared" si="183"/>
        <v>削除</v>
      </c>
      <c r="J1729" s="56" t="str">
        <f t="shared" si="184"/>
        <v>名称変更</v>
      </c>
      <c r="K1729" s="56" t="str">
        <f>IF($F1729="old", INDEX('外部インタフェース一覧(計算用)'!$B$5:$C$60, MATCH(summary!$B1729, '外部インタフェース一覧(計算用)'!$C$5:$C$60, 0), 1), $B1729)</f>
        <v>褥瘡マネジメント情報</v>
      </c>
      <c r="L1729" s="56">
        <f t="shared" si="188"/>
        <v>9</v>
      </c>
      <c r="M1729" s="56" t="str">
        <f t="shared" si="185"/>
        <v>filing_staff</v>
      </c>
      <c r="N1729" s="33" t="str">
        <f t="shared" si="186"/>
        <v>記入担当者名</v>
      </c>
      <c r="O1729" s="33" t="str">
        <f t="shared" si="187"/>
        <v>削除</v>
      </c>
    </row>
    <row r="1730" spans="1:15" ht="37.5" hidden="1">
      <c r="A1730" s="56">
        <v>1728</v>
      </c>
      <c r="B1730" s="56" t="s">
        <v>3378</v>
      </c>
      <c r="C1730" s="56">
        <v>10</v>
      </c>
      <c r="D1730" s="33" t="s">
        <v>3381</v>
      </c>
      <c r="E1730" s="134" t="s">
        <v>3382</v>
      </c>
      <c r="F1730" s="56" t="str">
        <f>VLOOKUP($B1730, '外部インタフェース一覧(計算用)'!$C:$G, 2, FALSE)</f>
        <v>old</v>
      </c>
      <c r="G1730" s="56" t="str">
        <f>VLOOKUP($B1730, '外部インタフェース一覧(計算用)'!$C:$G, 5, FALSE)</f>
        <v>BEDSORE_MEASURE_CARE_PLAN_2024_FORM_0500_2021</v>
      </c>
      <c r="H1730" s="56" t="str">
        <f t="shared" si="182"/>
        <v>BEDSORE_MEASURE_CARE_PLAN_2024_FORM_0500_2021_is_bedsore_old</v>
      </c>
      <c r="I1730" s="134" t="str">
        <f t="shared" si="183"/>
        <v>褥瘡の有無</v>
      </c>
      <c r="J1730" s="56" t="str">
        <f t="shared" si="184"/>
        <v>名称変更</v>
      </c>
      <c r="K1730" s="33" t="str">
        <f>IF($F1730="old", INDEX('外部インタフェース一覧(計算用)'!$B$5:$C$60, MATCH(summary!$B1730, '外部インタフェース一覧(計算用)'!$C$5:$C$60, 0), 1), $B1730)</f>
        <v>褥瘡マネジメント情報</v>
      </c>
      <c r="L1730" s="56">
        <f t="shared" si="188"/>
        <v>10</v>
      </c>
      <c r="M1730" s="33" t="str">
        <f t="shared" si="185"/>
        <v>is_bedsore</v>
      </c>
      <c r="N1730" s="33" t="str">
        <f t="shared" si="186"/>
        <v>褥瘡の有無（現在）　褥瘡の有無（現在）</v>
      </c>
      <c r="O1730" s="33" t="str">
        <f t="shared" si="187"/>
        <v>褥瘡の有無</v>
      </c>
    </row>
    <row r="1731" spans="1:15" ht="37.5" hidden="1">
      <c r="A1731" s="56">
        <v>1729</v>
      </c>
      <c r="B1731" s="56" t="s">
        <v>3378</v>
      </c>
      <c r="C1731" s="56">
        <v>11</v>
      </c>
      <c r="D1731" s="33" t="s">
        <v>3383</v>
      </c>
      <c r="E1731" s="134" t="s">
        <v>3384</v>
      </c>
      <c r="F1731" s="56" t="str">
        <f>VLOOKUP($B1731, '外部インタフェース一覧(計算用)'!$C:$G, 2, FALSE)</f>
        <v>old</v>
      </c>
      <c r="G1731" s="56" t="str">
        <f>VLOOKUP($B1731, '外部インタフェース一覧(計算用)'!$C:$G, 5, FALSE)</f>
        <v>BEDSORE_MEASURE_CARE_PLAN_2024_FORM_0500_2021</v>
      </c>
      <c r="H1731" s="56" t="str">
        <f t="shared" ref="H1731:H1794" si="189">G1731&amp;"_"&amp;D1731&amp;"_"&amp;F1731</f>
        <v>BEDSORE_MEASURE_CARE_PLAN_2024_FORM_0500_2021_bedsore_part_other_old</v>
      </c>
      <c r="I1731" s="134" t="str">
        <f t="shared" ref="I1731:I1794" si="190">IFERROR(INDEX($E:$H, MATCH(LEFT($H1731, LEN($H1731)-4)&amp;"_new", $H:$H, 0), 1), IF(F1731="old", "削除", "追加"))</f>
        <v>褥瘡の有無　その他</v>
      </c>
      <c r="J1731" s="56" t="str">
        <f t="shared" ref="J1731:J1794" si="191">IF(E1731=I1731, "一致", "名称変更")</f>
        <v>名称変更</v>
      </c>
      <c r="K1731" s="33" t="str">
        <f>IF($F1731="old", INDEX('外部インタフェース一覧(計算用)'!$B$5:$C$60, MATCH(summary!$B1731, '外部インタフェース一覧(計算用)'!$C$5:$C$60, 0), 1), $B1731)</f>
        <v>褥瘡マネジメント情報</v>
      </c>
      <c r="L1731" s="56">
        <f t="shared" si="188"/>
        <v>11</v>
      </c>
      <c r="M1731" s="33" t="str">
        <f t="shared" ref="M1731:M1794" si="192">$D1731</f>
        <v>bedsore_part_other</v>
      </c>
      <c r="N1731" s="33" t="str">
        <f t="shared" ref="N1731:N1794" si="193">IF($F1731="old", $E1731, $I1731)</f>
        <v>褥瘡の有無（現在）　主な褥瘡部位（現在）</v>
      </c>
      <c r="O1731" s="33" t="str">
        <f t="shared" ref="O1731:O1794" si="194">IF($F1731="old", $I1731, $E1731)</f>
        <v>褥瘡の有無　その他</v>
      </c>
    </row>
    <row r="1732" spans="1:15" ht="37.5" hidden="1">
      <c r="A1732" s="56">
        <v>1730</v>
      </c>
      <c r="B1732" s="56" t="s">
        <v>3378</v>
      </c>
      <c r="C1732" s="56">
        <v>12</v>
      </c>
      <c r="D1732" s="33" t="s">
        <v>3385</v>
      </c>
      <c r="E1732" s="134" t="s">
        <v>3386</v>
      </c>
      <c r="F1732" s="56" t="str">
        <f>VLOOKUP($B1732, '外部インタフェース一覧(計算用)'!$C:$G, 2, FALSE)</f>
        <v>old</v>
      </c>
      <c r="G1732" s="56" t="str">
        <f>VLOOKUP($B1732, '外部インタフェース一覧(計算用)'!$C:$G, 5, FALSE)</f>
        <v>BEDSORE_MEASURE_CARE_PLAN_2024_FORM_0500_2021</v>
      </c>
      <c r="H1732" s="56" t="str">
        <f t="shared" si="189"/>
        <v>BEDSORE_MEASURE_CARE_PLAN_2024_FORM_0500_2021_bedsore_part_free_description_old</v>
      </c>
      <c r="I1732" s="134" t="str">
        <f t="shared" si="190"/>
        <v>褥瘡の有無　その他（内容）</v>
      </c>
      <c r="J1732" s="56" t="str">
        <f t="shared" si="191"/>
        <v>名称変更</v>
      </c>
      <c r="K1732" s="33" t="str">
        <f>IF($F1732="old", INDEX('外部インタフェース一覧(計算用)'!$B$5:$C$60, MATCH(summary!$B1732, '外部インタフェース一覧(計算用)'!$C$5:$C$60, 0), 1), $B1732)</f>
        <v>褥瘡マネジメント情報</v>
      </c>
      <c r="L1732" s="56">
        <f t="shared" ref="L1732:L1795" si="195">C1732</f>
        <v>12</v>
      </c>
      <c r="M1732" s="33" t="str">
        <f t="shared" si="192"/>
        <v>bedsore_part_free_description</v>
      </c>
      <c r="N1732" s="33" t="str">
        <f t="shared" si="193"/>
        <v>褥瘡の有無（現在）　その他部位</v>
      </c>
      <c r="O1732" s="33" t="str">
        <f t="shared" si="194"/>
        <v>褥瘡の有無　その他（内容）</v>
      </c>
    </row>
    <row r="1733" spans="1:15" ht="37.5" hidden="1">
      <c r="A1733" s="56">
        <v>1731</v>
      </c>
      <c r="B1733" s="56" t="s">
        <v>3378</v>
      </c>
      <c r="C1733" s="56">
        <v>13</v>
      </c>
      <c r="D1733" s="33" t="s">
        <v>3387</v>
      </c>
      <c r="E1733" s="134" t="s">
        <v>3388</v>
      </c>
      <c r="F1733" s="56" t="str">
        <f>VLOOKUP($B1733, '外部インタフェース一覧(計算用)'!$C:$G, 2, FALSE)</f>
        <v>old</v>
      </c>
      <c r="G1733" s="56" t="str">
        <f>VLOOKUP($B1733, '外部インタフェース一覧(計算用)'!$C:$G, 5, FALSE)</f>
        <v>BEDSORE_MEASURE_CARE_PLAN_2024_FORM_0500_2021</v>
      </c>
      <c r="H1733" s="56" t="str">
        <f t="shared" si="189"/>
        <v>BEDSORE_MEASURE_CARE_PLAN_2024_FORM_0500_2021_bedsore_date_of_onset_old</v>
      </c>
      <c r="I1733" s="134" t="str">
        <f t="shared" si="190"/>
        <v>削除</v>
      </c>
      <c r="J1733" s="56" t="str">
        <f t="shared" si="191"/>
        <v>名称変更</v>
      </c>
      <c r="K1733" s="56" t="str">
        <f>IF($F1733="old", INDEX('外部インタフェース一覧(計算用)'!$B$5:$C$60, MATCH(summary!$B1733, '外部インタフェース一覧(計算用)'!$C$5:$C$60, 0), 1), $B1733)</f>
        <v>褥瘡マネジメント情報</v>
      </c>
      <c r="L1733" s="56">
        <f t="shared" si="195"/>
        <v>13</v>
      </c>
      <c r="M1733" s="56" t="str">
        <f t="shared" si="192"/>
        <v>bedsore_date_of_onset</v>
      </c>
      <c r="N1733" s="33" t="str">
        <f t="shared" si="193"/>
        <v>褥瘡の有無（現在）　褥瘡発生日</v>
      </c>
      <c r="O1733" s="33" t="str">
        <f t="shared" si="194"/>
        <v>削除</v>
      </c>
    </row>
    <row r="1734" spans="1:15" ht="37.5" hidden="1">
      <c r="A1734" s="56">
        <v>1732</v>
      </c>
      <c r="B1734" s="56" t="s">
        <v>3378</v>
      </c>
      <c r="C1734" s="56">
        <v>14</v>
      </c>
      <c r="D1734" s="33" t="s">
        <v>3389</v>
      </c>
      <c r="E1734" s="134" t="s">
        <v>3390</v>
      </c>
      <c r="F1734" s="56" t="str">
        <f>VLOOKUP($B1734, '外部インタフェース一覧(計算用)'!$C:$G, 2, FALSE)</f>
        <v>old</v>
      </c>
      <c r="G1734" s="56" t="str">
        <f>VLOOKUP($B1734, '外部インタフェース一覧(計算用)'!$C:$G, 5, FALSE)</f>
        <v>BEDSORE_MEASURE_CARE_PLAN_2024_FORM_0500_2021</v>
      </c>
      <c r="H1734" s="56" t="str">
        <f t="shared" si="189"/>
        <v>BEDSORE_MEASURE_CARE_PLAN_2024_FORM_0500_2021_is_past_bedsore_old</v>
      </c>
      <c r="I1734" s="134" t="str">
        <f t="shared" si="190"/>
        <v>削除</v>
      </c>
      <c r="J1734" s="56" t="str">
        <f t="shared" si="191"/>
        <v>名称変更</v>
      </c>
      <c r="K1734" s="56" t="str">
        <f>IF($F1734="old", INDEX('外部インタフェース一覧(計算用)'!$B$5:$C$60, MATCH(summary!$B1734, '外部インタフェース一覧(計算用)'!$C$5:$C$60, 0), 1), $B1734)</f>
        <v>褥瘡マネジメント情報</v>
      </c>
      <c r="L1734" s="56">
        <f t="shared" si="195"/>
        <v>14</v>
      </c>
      <c r="M1734" s="56" t="str">
        <f t="shared" si="192"/>
        <v>is_past_bedsore</v>
      </c>
      <c r="N1734" s="33" t="str">
        <f t="shared" si="193"/>
        <v>褥瘡の有無（過去）　褥瘡の有無（過去）</v>
      </c>
      <c r="O1734" s="33" t="str">
        <f t="shared" si="194"/>
        <v>削除</v>
      </c>
    </row>
    <row r="1735" spans="1:15" ht="37.5" hidden="1">
      <c r="A1735" s="56">
        <v>1733</v>
      </c>
      <c r="B1735" s="56" t="s">
        <v>3378</v>
      </c>
      <c r="C1735" s="56">
        <v>15</v>
      </c>
      <c r="D1735" s="33" t="s">
        <v>3391</v>
      </c>
      <c r="E1735" s="134" t="s">
        <v>3392</v>
      </c>
      <c r="F1735" s="56" t="str">
        <f>VLOOKUP($B1735, '外部インタフェース一覧(計算用)'!$C:$G, 2, FALSE)</f>
        <v>old</v>
      </c>
      <c r="G1735" s="56" t="str">
        <f>VLOOKUP($B1735, '外部インタフェース一覧(計算用)'!$C:$G, 5, FALSE)</f>
        <v>BEDSORE_MEASURE_CARE_PLAN_2024_FORM_0500_2021</v>
      </c>
      <c r="H1735" s="56" t="str">
        <f t="shared" si="189"/>
        <v>BEDSORE_MEASURE_CARE_PLAN_2024_FORM_0500_2021_past_bedsore_part_sacral_region_old</v>
      </c>
      <c r="I1735" s="134" t="str">
        <f t="shared" si="190"/>
        <v>削除</v>
      </c>
      <c r="J1735" s="56" t="str">
        <f t="shared" si="191"/>
        <v>名称変更</v>
      </c>
      <c r="K1735" s="56" t="str">
        <f>IF($F1735="old", INDEX('外部インタフェース一覧(計算用)'!$B$5:$C$60, MATCH(summary!$B1735, '外部インタフェース一覧(計算用)'!$C$5:$C$60, 0), 1), $B1735)</f>
        <v>褥瘡マネジメント情報</v>
      </c>
      <c r="L1735" s="56">
        <f t="shared" si="195"/>
        <v>15</v>
      </c>
      <c r="M1735" s="56" t="str">
        <f t="shared" si="192"/>
        <v>past_bedsore_part_sacral_region</v>
      </c>
      <c r="N1735" s="33" t="str">
        <f t="shared" si="193"/>
        <v>褥瘡の有無（過去）　褥瘡の有無（過去）該当箇所　　褥瘡部位（仙骨部）</v>
      </c>
      <c r="O1735" s="33" t="str">
        <f t="shared" si="194"/>
        <v>削除</v>
      </c>
    </row>
    <row r="1736" spans="1:15" ht="37.5" hidden="1">
      <c r="A1736" s="56">
        <v>1734</v>
      </c>
      <c r="B1736" s="56" t="s">
        <v>3378</v>
      </c>
      <c r="C1736" s="56">
        <v>16</v>
      </c>
      <c r="D1736" s="33" t="s">
        <v>3393</v>
      </c>
      <c r="E1736" s="134" t="s">
        <v>3394</v>
      </c>
      <c r="F1736" s="56" t="str">
        <f>VLOOKUP($B1736, '外部インタフェース一覧(計算用)'!$C:$G, 2, FALSE)</f>
        <v>old</v>
      </c>
      <c r="G1736" s="56" t="str">
        <f>VLOOKUP($B1736, '外部インタフェース一覧(計算用)'!$C:$G, 5, FALSE)</f>
        <v>BEDSORE_MEASURE_CARE_PLAN_2024_FORM_0500_2021</v>
      </c>
      <c r="H1736" s="56" t="str">
        <f t="shared" si="189"/>
        <v>BEDSORE_MEASURE_CARE_PLAN_2024_FORM_0500_2021_past_bedsore_part_ischium_old</v>
      </c>
      <c r="I1736" s="134" t="str">
        <f t="shared" si="190"/>
        <v>削除</v>
      </c>
      <c r="J1736" s="56" t="str">
        <f t="shared" si="191"/>
        <v>名称変更</v>
      </c>
      <c r="K1736" s="56" t="str">
        <f>IF($F1736="old", INDEX('外部インタフェース一覧(計算用)'!$B$5:$C$60, MATCH(summary!$B1736, '外部インタフェース一覧(計算用)'!$C$5:$C$60, 0), 1), $B1736)</f>
        <v>褥瘡マネジメント情報</v>
      </c>
      <c r="L1736" s="56">
        <f t="shared" si="195"/>
        <v>16</v>
      </c>
      <c r="M1736" s="56" t="str">
        <f t="shared" si="192"/>
        <v>past_bedsore_part_ischium</v>
      </c>
      <c r="N1736" s="33" t="str">
        <f t="shared" si="193"/>
        <v>褥瘡の有無（過去）　褥瘡の有無（過去）該当箇所　　褥瘡部位（坐骨部）</v>
      </c>
      <c r="O1736" s="33" t="str">
        <f t="shared" si="194"/>
        <v>削除</v>
      </c>
    </row>
    <row r="1737" spans="1:15" ht="37.5" hidden="1">
      <c r="A1737" s="56">
        <v>1735</v>
      </c>
      <c r="B1737" s="56" t="s">
        <v>3378</v>
      </c>
      <c r="C1737" s="56">
        <v>17</v>
      </c>
      <c r="D1737" s="33" t="s">
        <v>3395</v>
      </c>
      <c r="E1737" s="134" t="s">
        <v>3396</v>
      </c>
      <c r="F1737" s="56" t="str">
        <f>VLOOKUP($B1737, '外部インタフェース一覧(計算用)'!$C:$G, 2, FALSE)</f>
        <v>old</v>
      </c>
      <c r="G1737" s="56" t="str">
        <f>VLOOKUP($B1737, '外部インタフェース一覧(計算用)'!$C:$G, 5, FALSE)</f>
        <v>BEDSORE_MEASURE_CARE_PLAN_2024_FORM_0500_2021</v>
      </c>
      <c r="H1737" s="56" t="str">
        <f t="shared" si="189"/>
        <v>BEDSORE_MEASURE_CARE_PLAN_2024_FORM_0500_2021_past_bedsore_part_coccyx_old</v>
      </c>
      <c r="I1737" s="134" t="str">
        <f t="shared" si="190"/>
        <v>削除</v>
      </c>
      <c r="J1737" s="56" t="str">
        <f t="shared" si="191"/>
        <v>名称変更</v>
      </c>
      <c r="K1737" s="56" t="str">
        <f>IF($F1737="old", INDEX('外部インタフェース一覧(計算用)'!$B$5:$C$60, MATCH(summary!$B1737, '外部インタフェース一覧(計算用)'!$C$5:$C$60, 0), 1), $B1737)</f>
        <v>褥瘡マネジメント情報</v>
      </c>
      <c r="L1737" s="56">
        <f t="shared" si="195"/>
        <v>17</v>
      </c>
      <c r="M1737" s="56" t="str">
        <f t="shared" si="192"/>
        <v>past_bedsore_part_coccyx</v>
      </c>
      <c r="N1737" s="33" t="str">
        <f t="shared" si="193"/>
        <v>褥瘡の有無（過去）　褥瘡の有無（過去）該当箇所　　褥瘡部位（尾骨部）</v>
      </c>
      <c r="O1737" s="33" t="str">
        <f t="shared" si="194"/>
        <v>削除</v>
      </c>
    </row>
    <row r="1738" spans="1:15" ht="37.5" hidden="1">
      <c r="A1738" s="56">
        <v>1736</v>
      </c>
      <c r="B1738" s="56" t="s">
        <v>3378</v>
      </c>
      <c r="C1738" s="56">
        <v>18</v>
      </c>
      <c r="D1738" s="33" t="s">
        <v>3397</v>
      </c>
      <c r="E1738" s="134" t="s">
        <v>3398</v>
      </c>
      <c r="F1738" s="56" t="str">
        <f>VLOOKUP($B1738, '外部インタフェース一覧(計算用)'!$C:$G, 2, FALSE)</f>
        <v>old</v>
      </c>
      <c r="G1738" s="56" t="str">
        <f>VLOOKUP($B1738, '外部インタフェース一覧(計算用)'!$C:$G, 5, FALSE)</f>
        <v>BEDSORE_MEASURE_CARE_PLAN_2024_FORM_0500_2021</v>
      </c>
      <c r="H1738" s="56" t="str">
        <f t="shared" si="189"/>
        <v>BEDSORE_MEASURE_CARE_PLAN_2024_FORM_0500_2021_past_bedsore_part_iliac_region_old</v>
      </c>
      <c r="I1738" s="134" t="str">
        <f t="shared" si="190"/>
        <v>削除</v>
      </c>
      <c r="J1738" s="56" t="str">
        <f t="shared" si="191"/>
        <v>名称変更</v>
      </c>
      <c r="K1738" s="56" t="str">
        <f>IF($F1738="old", INDEX('外部インタフェース一覧(計算用)'!$B$5:$C$60, MATCH(summary!$B1738, '外部インタフェース一覧(計算用)'!$C$5:$C$60, 0), 1), $B1738)</f>
        <v>褥瘡マネジメント情報</v>
      </c>
      <c r="L1738" s="56">
        <f t="shared" si="195"/>
        <v>18</v>
      </c>
      <c r="M1738" s="56" t="str">
        <f t="shared" si="192"/>
        <v>past_bedsore_part_iliac_region</v>
      </c>
      <c r="N1738" s="33" t="str">
        <f t="shared" si="193"/>
        <v>褥瘡の有無（過去）　褥瘡の有無（過去）該当箇所　　褥瘡部位（腸骨部）</v>
      </c>
      <c r="O1738" s="33" t="str">
        <f t="shared" si="194"/>
        <v>削除</v>
      </c>
    </row>
    <row r="1739" spans="1:15" ht="56.25" hidden="1">
      <c r="A1739" s="56">
        <v>1737</v>
      </c>
      <c r="B1739" s="56" t="s">
        <v>3378</v>
      </c>
      <c r="C1739" s="56">
        <v>19</v>
      </c>
      <c r="D1739" s="33" t="s">
        <v>3399</v>
      </c>
      <c r="E1739" s="134" t="s">
        <v>3400</v>
      </c>
      <c r="F1739" s="56" t="str">
        <f>VLOOKUP($B1739, '外部インタフェース一覧(計算用)'!$C:$G, 2, FALSE)</f>
        <v>old</v>
      </c>
      <c r="G1739" s="56" t="str">
        <f>VLOOKUP($B1739, '外部インタフェース一覧(計算用)'!$C:$G, 5, FALSE)</f>
        <v>BEDSORE_MEASURE_CARE_PLAN_2024_FORM_0500_2021</v>
      </c>
      <c r="H1739" s="56" t="str">
        <f t="shared" si="189"/>
        <v>BEDSORE_MEASURE_CARE_PLAN_2024_FORM_0500_2021_past_bedsore_part_greater_trochanter_old</v>
      </c>
      <c r="I1739" s="134" t="str">
        <f t="shared" si="190"/>
        <v>削除</v>
      </c>
      <c r="J1739" s="56" t="str">
        <f t="shared" si="191"/>
        <v>名称変更</v>
      </c>
      <c r="K1739" s="56" t="str">
        <f>IF($F1739="old", INDEX('外部インタフェース一覧(計算用)'!$B$5:$C$60, MATCH(summary!$B1739, '外部インタフェース一覧(計算用)'!$C$5:$C$60, 0), 1), $B1739)</f>
        <v>褥瘡マネジメント情報</v>
      </c>
      <c r="L1739" s="56">
        <f t="shared" si="195"/>
        <v>19</v>
      </c>
      <c r="M1739" s="56" t="str">
        <f t="shared" si="192"/>
        <v>past_bedsore_part_greater_trochanter</v>
      </c>
      <c r="N1739" s="33" t="str">
        <f t="shared" si="193"/>
        <v>褥瘡の有無（過去）　褥瘡の有無（過去）該当箇所　　褥瘡部位（大転子部）</v>
      </c>
      <c r="O1739" s="33" t="str">
        <f t="shared" si="194"/>
        <v>削除</v>
      </c>
    </row>
    <row r="1740" spans="1:15" ht="37.5" hidden="1">
      <c r="A1740" s="56">
        <v>1738</v>
      </c>
      <c r="B1740" s="56" t="s">
        <v>3378</v>
      </c>
      <c r="C1740" s="56">
        <v>20</v>
      </c>
      <c r="D1740" s="33" t="s">
        <v>3401</v>
      </c>
      <c r="E1740" s="134" t="s">
        <v>3402</v>
      </c>
      <c r="F1740" s="56" t="str">
        <f>VLOOKUP($B1740, '外部インタフェース一覧(計算用)'!$C:$G, 2, FALSE)</f>
        <v>old</v>
      </c>
      <c r="G1740" s="56" t="str">
        <f>VLOOKUP($B1740, '外部インタフェース一覧(計算用)'!$C:$G, 5, FALSE)</f>
        <v>BEDSORE_MEASURE_CARE_PLAN_2024_FORM_0500_2021</v>
      </c>
      <c r="H1740" s="56" t="str">
        <f t="shared" si="189"/>
        <v>BEDSORE_MEASURE_CARE_PLAN_2024_FORM_0500_2021_past_bedsore_part_heel_old</v>
      </c>
      <c r="I1740" s="134" t="str">
        <f t="shared" si="190"/>
        <v>削除</v>
      </c>
      <c r="J1740" s="56" t="str">
        <f t="shared" si="191"/>
        <v>名称変更</v>
      </c>
      <c r="K1740" s="56" t="str">
        <f>IF($F1740="old", INDEX('外部インタフェース一覧(計算用)'!$B$5:$C$60, MATCH(summary!$B1740, '外部インタフェース一覧(計算用)'!$C$5:$C$60, 0), 1), $B1740)</f>
        <v>褥瘡マネジメント情報</v>
      </c>
      <c r="L1740" s="56">
        <f t="shared" si="195"/>
        <v>20</v>
      </c>
      <c r="M1740" s="56" t="str">
        <f t="shared" si="192"/>
        <v>past_bedsore_part_heel</v>
      </c>
      <c r="N1740" s="33" t="str">
        <f t="shared" si="193"/>
        <v>褥瘡の有無（過去）　褥瘡の有無（過去）該当箇所　　褥瘡部位（踵部）</v>
      </c>
      <c r="O1740" s="33" t="str">
        <f t="shared" si="194"/>
        <v>削除</v>
      </c>
    </row>
    <row r="1741" spans="1:15" ht="37.5" hidden="1">
      <c r="A1741" s="56">
        <v>1739</v>
      </c>
      <c r="B1741" s="56" t="s">
        <v>3378</v>
      </c>
      <c r="C1741" s="56">
        <v>21</v>
      </c>
      <c r="D1741" s="33" t="s">
        <v>3403</v>
      </c>
      <c r="E1741" s="134" t="s">
        <v>3404</v>
      </c>
      <c r="F1741" s="56" t="str">
        <f>VLOOKUP($B1741, '外部インタフェース一覧(計算用)'!$C:$G, 2, FALSE)</f>
        <v>old</v>
      </c>
      <c r="G1741" s="56" t="str">
        <f>VLOOKUP($B1741, '外部インタフェース一覧(計算用)'!$C:$G, 5, FALSE)</f>
        <v>BEDSORE_MEASURE_CARE_PLAN_2024_FORM_0500_2021</v>
      </c>
      <c r="H1741" s="56" t="str">
        <f t="shared" si="189"/>
        <v>BEDSORE_MEASURE_CARE_PLAN_2024_FORM_0500_2021_past_bedsore_part_other_old</v>
      </c>
      <c r="I1741" s="134" t="str">
        <f t="shared" si="190"/>
        <v>削除</v>
      </c>
      <c r="J1741" s="56" t="str">
        <f t="shared" si="191"/>
        <v>名称変更</v>
      </c>
      <c r="K1741" s="56" t="str">
        <f>IF($F1741="old", INDEX('外部インタフェース一覧(計算用)'!$B$5:$C$60, MATCH(summary!$B1741, '外部インタフェース一覧(計算用)'!$C$5:$C$60, 0), 1), $B1741)</f>
        <v>褥瘡マネジメント情報</v>
      </c>
      <c r="L1741" s="56">
        <f t="shared" si="195"/>
        <v>21</v>
      </c>
      <c r="M1741" s="56" t="str">
        <f t="shared" si="192"/>
        <v>past_bedsore_part_other</v>
      </c>
      <c r="N1741" s="33" t="str">
        <f t="shared" si="193"/>
        <v>褥瘡の有無（過去）　褥瘡の有無（過去）該当箇所　　褥瘡部位（その他）</v>
      </c>
      <c r="O1741" s="33" t="str">
        <f t="shared" si="194"/>
        <v>削除</v>
      </c>
    </row>
    <row r="1742" spans="1:15" ht="56.25" hidden="1">
      <c r="A1742" s="56">
        <v>1740</v>
      </c>
      <c r="B1742" s="56" t="s">
        <v>3378</v>
      </c>
      <c r="C1742" s="56">
        <v>22</v>
      </c>
      <c r="D1742" s="33" t="s">
        <v>3405</v>
      </c>
      <c r="E1742" s="134" t="s">
        <v>3406</v>
      </c>
      <c r="F1742" s="56" t="str">
        <f>VLOOKUP($B1742, '外部インタフェース一覧(計算用)'!$C:$G, 2, FALSE)</f>
        <v>old</v>
      </c>
      <c r="G1742" s="56" t="str">
        <f>VLOOKUP($B1742, '外部インタフェース一覧(計算用)'!$C:$G, 5, FALSE)</f>
        <v>BEDSORE_MEASURE_CARE_PLAN_2024_FORM_0500_2021</v>
      </c>
      <c r="H1742" s="56" t="str">
        <f t="shared" si="189"/>
        <v>BEDSORE_MEASURE_CARE_PLAN_2024_FORM_0500_2021_past_bedsore_part_free_description_old</v>
      </c>
      <c r="I1742" s="134" t="str">
        <f t="shared" si="190"/>
        <v>削除</v>
      </c>
      <c r="J1742" s="56" t="str">
        <f t="shared" si="191"/>
        <v>名称変更</v>
      </c>
      <c r="K1742" s="56" t="str">
        <f>IF($F1742="old", INDEX('外部インタフェース一覧(計算用)'!$B$5:$C$60, MATCH(summary!$B1742, '外部インタフェース一覧(計算用)'!$C$5:$C$60, 0), 1), $B1742)</f>
        <v>褥瘡マネジメント情報</v>
      </c>
      <c r="L1742" s="56">
        <f t="shared" si="195"/>
        <v>22</v>
      </c>
      <c r="M1742" s="56" t="str">
        <f t="shared" si="192"/>
        <v>past_bedsore_part_free_description</v>
      </c>
      <c r="N1742" s="33" t="str">
        <f t="shared" si="193"/>
        <v>褥瘡の有無（過去）　褥瘡の有無（過去）該当箇所　　褥瘡部位（その他）自由記述</v>
      </c>
      <c r="O1742" s="33" t="str">
        <f t="shared" si="194"/>
        <v>削除</v>
      </c>
    </row>
    <row r="1743" spans="1:15" ht="37.5" hidden="1">
      <c r="A1743" s="56">
        <v>1741</v>
      </c>
      <c r="B1743" s="56" t="s">
        <v>3378</v>
      </c>
      <c r="C1743" s="56">
        <v>23</v>
      </c>
      <c r="D1743" s="33" t="s">
        <v>2031</v>
      </c>
      <c r="E1743" s="134" t="s">
        <v>3407</v>
      </c>
      <c r="F1743" s="56" t="str">
        <f>VLOOKUP($B1743, '外部インタフェース一覧(計算用)'!$C:$G, 2, FALSE)</f>
        <v>old</v>
      </c>
      <c r="G1743" s="56" t="str">
        <f>VLOOKUP($B1743, '外部インタフェース一覧(計算用)'!$C:$G, 5, FALSE)</f>
        <v>BEDSORE_MEASURE_CARE_PLAN_2024_FORM_0500_2021</v>
      </c>
      <c r="H1743" s="56" t="str">
        <f t="shared" si="189"/>
        <v>BEDSORE_MEASURE_CARE_PLAN_2024_FORM_0500_2021_daily_life_independence_degree_old</v>
      </c>
      <c r="I1743" s="134" t="str">
        <f t="shared" si="190"/>
        <v>削除</v>
      </c>
      <c r="J1743" s="56" t="str">
        <f t="shared" si="191"/>
        <v>名称変更</v>
      </c>
      <c r="K1743" s="56" t="str">
        <f>IF($F1743="old", INDEX('外部インタフェース一覧(計算用)'!$B$5:$C$60, MATCH(summary!$B1743, '外部インタフェース一覧(計算用)'!$C$5:$C$60, 0), 1), $B1743)</f>
        <v>褥瘡マネジメント情報</v>
      </c>
      <c r="L1743" s="56">
        <f t="shared" si="195"/>
        <v>23</v>
      </c>
      <c r="M1743" s="56" t="str">
        <f t="shared" si="192"/>
        <v>daily_life_independence_degree</v>
      </c>
      <c r="N1743" s="33" t="str">
        <f t="shared" si="193"/>
        <v>危険因子の評価　障害高齢者の日常生活自立度</v>
      </c>
      <c r="O1743" s="33" t="str">
        <f t="shared" si="194"/>
        <v>削除</v>
      </c>
    </row>
    <row r="1744" spans="1:15" hidden="1">
      <c r="A1744" s="56">
        <v>1742</v>
      </c>
      <c r="B1744" s="56" t="s">
        <v>3378</v>
      </c>
      <c r="C1744" s="56">
        <v>24</v>
      </c>
      <c r="D1744" s="33" t="s">
        <v>3408</v>
      </c>
      <c r="E1744" s="134" t="s">
        <v>3409</v>
      </c>
      <c r="F1744" s="56" t="str">
        <f>VLOOKUP($B1744, '外部インタフェース一覧(計算用)'!$C:$G, 2, FALSE)</f>
        <v>old</v>
      </c>
      <c r="G1744" s="56" t="str">
        <f>VLOOKUP($B1744, '外部インタフェース一覧(計算用)'!$C:$G, 5, FALSE)</f>
        <v>BEDSORE_MEASURE_CARE_PLAN_2024_FORM_0500_2021</v>
      </c>
      <c r="H1744" s="56" t="str">
        <f t="shared" si="189"/>
        <v>BEDSORE_MEASURE_CARE_PLAN_2024_FORM_0500_2021_bathe_old</v>
      </c>
      <c r="I1744" s="134" t="str">
        <f t="shared" si="190"/>
        <v>危険因子の評価　ADL　入浴</v>
      </c>
      <c r="J1744" s="56" t="str">
        <f t="shared" si="191"/>
        <v>名称変更</v>
      </c>
      <c r="K1744" s="33" t="str">
        <f>IF($F1744="old", INDEX('外部インタフェース一覧(計算用)'!$B$5:$C$60, MATCH(summary!$B1744, '外部インタフェース一覧(計算用)'!$C$5:$C$60, 0), 1), $B1744)</f>
        <v>褥瘡マネジメント情報</v>
      </c>
      <c r="L1744" s="56">
        <f t="shared" si="195"/>
        <v>24</v>
      </c>
      <c r="M1744" s="33" t="str">
        <f t="shared" si="192"/>
        <v>bathe</v>
      </c>
      <c r="N1744" s="33" t="str">
        <f t="shared" si="193"/>
        <v>危険因子の評価　ＡＤＬの状況　入浴</v>
      </c>
      <c r="O1744" s="33" t="str">
        <f t="shared" si="194"/>
        <v>危険因子の評価　ADL　入浴</v>
      </c>
    </row>
    <row r="1745" spans="1:15" ht="37.5" hidden="1">
      <c r="A1745" s="56">
        <v>1743</v>
      </c>
      <c r="B1745" s="56" t="s">
        <v>3378</v>
      </c>
      <c r="C1745" s="56">
        <v>25</v>
      </c>
      <c r="D1745" s="33" t="s">
        <v>336</v>
      </c>
      <c r="E1745" s="134" t="s">
        <v>3410</v>
      </c>
      <c r="F1745" s="56" t="str">
        <f>VLOOKUP($B1745, '外部インタフェース一覧(計算用)'!$C:$G, 2, FALSE)</f>
        <v>old</v>
      </c>
      <c r="G1745" s="56" t="str">
        <f>VLOOKUP($B1745, '外部インタフェース一覧(計算用)'!$C:$G, 5, FALSE)</f>
        <v>BEDSORE_MEASURE_CARE_PLAN_2024_FORM_0500_2021</v>
      </c>
      <c r="H1745" s="56" t="str">
        <f t="shared" si="189"/>
        <v>BEDSORE_MEASURE_CARE_PLAN_2024_FORM_0500_2021_dietary_intake_old</v>
      </c>
      <c r="I1745" s="134" t="str">
        <f t="shared" si="190"/>
        <v>削除</v>
      </c>
      <c r="J1745" s="56" t="str">
        <f t="shared" si="191"/>
        <v>名称変更</v>
      </c>
      <c r="K1745" s="56" t="str">
        <f>IF($F1745="old", INDEX('外部インタフェース一覧(計算用)'!$B$5:$C$60, MATCH(summary!$B1745, '外部インタフェース一覧(計算用)'!$C$5:$C$60, 0), 1), $B1745)</f>
        <v>褥瘡マネジメント情報</v>
      </c>
      <c r="L1745" s="56">
        <f t="shared" si="195"/>
        <v>25</v>
      </c>
      <c r="M1745" s="56" t="str">
        <f t="shared" si="192"/>
        <v>dietary_intake</v>
      </c>
      <c r="N1745" s="33" t="str">
        <f t="shared" si="193"/>
        <v>危険因子の評価　ＡＤＬの状況　食事摂取</v>
      </c>
      <c r="O1745" s="33" t="str">
        <f t="shared" si="194"/>
        <v>削除</v>
      </c>
    </row>
    <row r="1746" spans="1:15" ht="37.5" hidden="1">
      <c r="A1746" s="56">
        <v>1744</v>
      </c>
      <c r="B1746" s="56" t="s">
        <v>3378</v>
      </c>
      <c r="C1746" s="56">
        <v>26</v>
      </c>
      <c r="D1746" s="33" t="s">
        <v>3411</v>
      </c>
      <c r="E1746" s="134" t="s">
        <v>3412</v>
      </c>
      <c r="F1746" s="56" t="str">
        <f>VLOOKUP($B1746, '外部インタフェース一覧(計算用)'!$C:$G, 2, FALSE)</f>
        <v>old</v>
      </c>
      <c r="G1746" s="56" t="str">
        <f>VLOOKUP($B1746, '外部インタフェース一覧(計算用)'!$C:$G, 5, FALSE)</f>
        <v>BEDSORE_MEASURE_CARE_PLAN_2024_FORM_0500_2021</v>
      </c>
      <c r="H1746" s="56" t="str">
        <f t="shared" si="189"/>
        <v>BEDSORE_MEASURE_CARE_PLAN_2024_FORM_0500_2021_dressing_upper_old</v>
      </c>
      <c r="I1746" s="134" t="str">
        <f t="shared" si="190"/>
        <v>削除</v>
      </c>
      <c r="J1746" s="56" t="str">
        <f t="shared" si="191"/>
        <v>名称変更</v>
      </c>
      <c r="K1746" s="56" t="str">
        <f>IF($F1746="old", INDEX('外部インタフェース一覧(計算用)'!$B$5:$C$60, MATCH(summary!$B1746, '外部インタフェース一覧(計算用)'!$C$5:$C$60, 0), 1), $B1746)</f>
        <v>褥瘡マネジメント情報</v>
      </c>
      <c r="L1746" s="56">
        <f t="shared" si="195"/>
        <v>26</v>
      </c>
      <c r="M1746" s="56" t="str">
        <f t="shared" si="192"/>
        <v>dressing_upper</v>
      </c>
      <c r="N1746" s="33" t="str">
        <f t="shared" si="193"/>
        <v>危険因子の評価　ＡＤＬの状況　更衣（上衣）</v>
      </c>
      <c r="O1746" s="33" t="str">
        <f t="shared" si="194"/>
        <v>削除</v>
      </c>
    </row>
    <row r="1747" spans="1:15" ht="37.5" hidden="1">
      <c r="A1747" s="56">
        <v>1745</v>
      </c>
      <c r="B1747" s="56" t="s">
        <v>3378</v>
      </c>
      <c r="C1747" s="56">
        <v>27</v>
      </c>
      <c r="D1747" s="33" t="s">
        <v>3413</v>
      </c>
      <c r="E1747" s="134" t="s">
        <v>3414</v>
      </c>
      <c r="F1747" s="56" t="str">
        <f>VLOOKUP($B1747, '外部インタフェース一覧(計算用)'!$C:$G, 2, FALSE)</f>
        <v>old</v>
      </c>
      <c r="G1747" s="56" t="str">
        <f>VLOOKUP($B1747, '外部インタフェース一覧(計算用)'!$C:$G, 5, FALSE)</f>
        <v>BEDSORE_MEASURE_CARE_PLAN_2024_FORM_0500_2021</v>
      </c>
      <c r="H1747" s="56" t="str">
        <f t="shared" si="189"/>
        <v>BEDSORE_MEASURE_CARE_PLAN_2024_FORM_0500_2021_dressing_lower_old</v>
      </c>
      <c r="I1747" s="134" t="str">
        <f t="shared" si="190"/>
        <v>削除</v>
      </c>
      <c r="J1747" s="56" t="str">
        <f t="shared" si="191"/>
        <v>名称変更</v>
      </c>
      <c r="K1747" s="56" t="str">
        <f>IF($F1747="old", INDEX('外部インタフェース一覧(計算用)'!$B$5:$C$60, MATCH(summary!$B1747, '外部インタフェース一覧(計算用)'!$C$5:$C$60, 0), 1), $B1747)</f>
        <v>褥瘡マネジメント情報</v>
      </c>
      <c r="L1747" s="56">
        <f t="shared" si="195"/>
        <v>27</v>
      </c>
      <c r="M1747" s="56" t="str">
        <f t="shared" si="192"/>
        <v>dressing_lower</v>
      </c>
      <c r="N1747" s="33" t="str">
        <f t="shared" si="193"/>
        <v>危険因子の評価　ＡＤＬの状況　更衣（下衣）</v>
      </c>
      <c r="O1747" s="33" t="str">
        <f t="shared" si="194"/>
        <v>削除</v>
      </c>
    </row>
    <row r="1748" spans="1:15" hidden="1">
      <c r="A1748" s="56">
        <v>1746</v>
      </c>
      <c r="B1748" s="56" t="s">
        <v>3378</v>
      </c>
      <c r="C1748" s="56">
        <v>28</v>
      </c>
      <c r="D1748" s="33" t="s">
        <v>3415</v>
      </c>
      <c r="E1748" s="134" t="s">
        <v>3416</v>
      </c>
      <c r="F1748" s="56" t="str">
        <f>VLOOKUP($B1748, '外部インタフェース一覧(計算用)'!$C:$G, 2, FALSE)</f>
        <v>old</v>
      </c>
      <c r="G1748" s="56" t="str">
        <f>VLOOKUP($B1748, '外部インタフェース一覧(計算用)'!$C:$G, 5, FALSE)</f>
        <v>BEDSORE_MEASURE_CARE_PLAN_2024_FORM_0500_2021</v>
      </c>
      <c r="H1748" s="56" t="str">
        <f t="shared" si="189"/>
        <v>BEDSORE_MEASURE_CARE_PLAN_2024_FORM_0500_2021_turning_over_old</v>
      </c>
      <c r="I1748" s="134" t="str">
        <f t="shared" si="190"/>
        <v>危険因子の評価　基本動作　寝返り</v>
      </c>
      <c r="J1748" s="56" t="str">
        <f t="shared" si="191"/>
        <v>一致</v>
      </c>
      <c r="K1748" s="56" t="str">
        <f>IF($F1748="old", INDEX('外部インタフェース一覧(計算用)'!$B$5:$C$60, MATCH(summary!$B1748, '外部インタフェース一覧(計算用)'!$C$5:$C$60, 0), 1), $B1748)</f>
        <v>褥瘡マネジメント情報</v>
      </c>
      <c r="L1748" s="56">
        <f t="shared" si="195"/>
        <v>28</v>
      </c>
      <c r="M1748" s="56" t="str">
        <f t="shared" si="192"/>
        <v>turning_over</v>
      </c>
      <c r="N1748" s="33" t="str">
        <f t="shared" si="193"/>
        <v>危険因子の評価　基本動作　寝返り</v>
      </c>
      <c r="O1748" s="33" t="str">
        <f t="shared" si="194"/>
        <v>危険因子の評価　基本動作　寝返り</v>
      </c>
    </row>
    <row r="1749" spans="1:15" ht="37.5" hidden="1">
      <c r="A1749" s="56">
        <v>1747</v>
      </c>
      <c r="B1749" s="56" t="s">
        <v>3378</v>
      </c>
      <c r="C1749" s="56">
        <v>29</v>
      </c>
      <c r="D1749" s="33" t="s">
        <v>3417</v>
      </c>
      <c r="E1749" s="134" t="s">
        <v>3418</v>
      </c>
      <c r="F1749" s="56" t="str">
        <f>VLOOKUP($B1749, '外部インタフェース一覧(計算用)'!$C:$G, 2, FALSE)</f>
        <v>old</v>
      </c>
      <c r="G1749" s="56" t="str">
        <f>VLOOKUP($B1749, '外部インタフェース一覧(計算用)'!$C:$G, 5, FALSE)</f>
        <v>BEDSORE_MEASURE_CARE_PLAN_2024_FORM_0500_2021</v>
      </c>
      <c r="H1749" s="56" t="str">
        <f t="shared" si="189"/>
        <v>BEDSORE_MEASURE_CARE_PLAN_2024_FORM_0500_2021_sitting_continuous_old</v>
      </c>
      <c r="I1749" s="134" t="str">
        <f t="shared" si="190"/>
        <v>危険因子の評価　基本動作　座位の保持</v>
      </c>
      <c r="J1749" s="56" t="str">
        <f t="shared" si="191"/>
        <v>一致</v>
      </c>
      <c r="K1749" s="56" t="str">
        <f>IF($F1749="old", INDEX('外部インタフェース一覧(計算用)'!$B$5:$C$60, MATCH(summary!$B1749, '外部インタフェース一覧(計算用)'!$C$5:$C$60, 0), 1), $B1749)</f>
        <v>褥瘡マネジメント情報</v>
      </c>
      <c r="L1749" s="56">
        <f t="shared" si="195"/>
        <v>29</v>
      </c>
      <c r="M1749" s="56" t="str">
        <f t="shared" si="192"/>
        <v>sitting_continuous</v>
      </c>
      <c r="N1749" s="33" t="str">
        <f t="shared" si="193"/>
        <v>危険因子の評価　基本動作　座位の保持</v>
      </c>
      <c r="O1749" s="33" t="str">
        <f t="shared" si="194"/>
        <v>危険因子の評価　基本動作　座位の保持</v>
      </c>
    </row>
    <row r="1750" spans="1:15" ht="37.5" hidden="1">
      <c r="A1750" s="56">
        <v>1748</v>
      </c>
      <c r="B1750" s="56" t="s">
        <v>3378</v>
      </c>
      <c r="C1750" s="56">
        <v>30</v>
      </c>
      <c r="D1750" s="33" t="s">
        <v>3419</v>
      </c>
      <c r="E1750" s="134" t="s">
        <v>3420</v>
      </c>
      <c r="F1750" s="56" t="str">
        <f>VLOOKUP($B1750, '外部インタフェース一覧(計算用)'!$C:$G, 2, FALSE)</f>
        <v>old</v>
      </c>
      <c r="G1750" s="56" t="str">
        <f>VLOOKUP($B1750, '外部インタフェース一覧(計算用)'!$C:$G, 5, FALSE)</f>
        <v>BEDSORE_MEASURE_CARE_PLAN_2024_FORM_0500_2021</v>
      </c>
      <c r="H1750" s="56" t="str">
        <f t="shared" si="189"/>
        <v>BEDSORE_MEASURE_CARE_PLAN_2024_FORM_0500_2021_transfer_old</v>
      </c>
      <c r="I1750" s="134" t="str">
        <f t="shared" si="190"/>
        <v>削除</v>
      </c>
      <c r="J1750" s="56" t="str">
        <f t="shared" si="191"/>
        <v>名称変更</v>
      </c>
      <c r="K1750" s="56" t="str">
        <f>IF($F1750="old", INDEX('外部インタフェース一覧(計算用)'!$B$5:$C$60, MATCH(summary!$B1750, '外部インタフェース一覧(計算用)'!$C$5:$C$60, 0), 1), $B1750)</f>
        <v>褥瘡マネジメント情報</v>
      </c>
      <c r="L1750" s="56">
        <f t="shared" si="195"/>
        <v>30</v>
      </c>
      <c r="M1750" s="56" t="str">
        <f t="shared" si="192"/>
        <v>transfer</v>
      </c>
      <c r="N1750" s="33" t="str">
        <f t="shared" si="193"/>
        <v>危険因子の評価　基本動作　座位での乗り移り</v>
      </c>
      <c r="O1750" s="33" t="str">
        <f t="shared" si="194"/>
        <v>削除</v>
      </c>
    </row>
    <row r="1751" spans="1:15" ht="37.5" hidden="1">
      <c r="A1751" s="56">
        <v>1749</v>
      </c>
      <c r="B1751" s="56" t="s">
        <v>3378</v>
      </c>
      <c r="C1751" s="56">
        <v>31</v>
      </c>
      <c r="D1751" s="33" t="s">
        <v>3421</v>
      </c>
      <c r="E1751" s="134" t="s">
        <v>3422</v>
      </c>
      <c r="F1751" s="56" t="str">
        <f>VLOOKUP($B1751, '外部インタフェース一覧(計算用)'!$C:$G, 2, FALSE)</f>
        <v>old</v>
      </c>
      <c r="G1751" s="56" t="str">
        <f>VLOOKUP($B1751, '外部インタフェース一覧(計算用)'!$C:$G, 5, FALSE)</f>
        <v>BEDSORE_MEASURE_CARE_PLAN_2024_FORM_0500_2021</v>
      </c>
      <c r="H1751" s="56" t="str">
        <f t="shared" si="189"/>
        <v>BEDSORE_MEASURE_CARE_PLAN_2024_FORM_0500_2021_keep_standing_old</v>
      </c>
      <c r="I1751" s="134" t="str">
        <f t="shared" si="190"/>
        <v>危険因子の評価　基本動作　立位の保持</v>
      </c>
      <c r="J1751" s="56" t="str">
        <f t="shared" si="191"/>
        <v>一致</v>
      </c>
      <c r="K1751" s="56" t="str">
        <f>IF($F1751="old", INDEX('外部インタフェース一覧(計算用)'!$B$5:$C$60, MATCH(summary!$B1751, '外部インタフェース一覧(計算用)'!$C$5:$C$60, 0), 1), $B1751)</f>
        <v>褥瘡マネジメント情報</v>
      </c>
      <c r="L1751" s="56">
        <f t="shared" si="195"/>
        <v>31</v>
      </c>
      <c r="M1751" s="56" t="str">
        <f t="shared" si="192"/>
        <v>keep_standing</v>
      </c>
      <c r="N1751" s="33" t="str">
        <f t="shared" si="193"/>
        <v>危険因子の評価　基本動作　立位の保持</v>
      </c>
      <c r="O1751" s="33" t="str">
        <f t="shared" si="194"/>
        <v>危険因子の評価　基本動作　立位の保持</v>
      </c>
    </row>
    <row r="1752" spans="1:15" ht="37.5" hidden="1">
      <c r="A1752" s="56">
        <v>1750</v>
      </c>
      <c r="B1752" s="56" t="s">
        <v>3378</v>
      </c>
      <c r="C1752" s="56">
        <v>32</v>
      </c>
      <c r="D1752" s="33" t="s">
        <v>3423</v>
      </c>
      <c r="E1752" s="134" t="s">
        <v>3424</v>
      </c>
      <c r="F1752" s="56" t="str">
        <f>VLOOKUP($B1752, '外部インタフェース一覧(計算用)'!$C:$G, 2, FALSE)</f>
        <v>old</v>
      </c>
      <c r="G1752" s="56" t="str">
        <f>VLOOKUP($B1752, '外部インタフェース一覧(計算用)'!$C:$G, 5, FALSE)</f>
        <v>BEDSORE_MEASURE_CARE_PLAN_2024_FORM_0500_2021</v>
      </c>
      <c r="H1752" s="56" t="str">
        <f t="shared" si="189"/>
        <v>BEDSORE_MEASURE_CARE_PLAN_2024_FORM_0500_2021_urination_incontinence_old</v>
      </c>
      <c r="I1752" s="134" t="str">
        <f t="shared" si="190"/>
        <v>削除</v>
      </c>
      <c r="J1752" s="56" t="str">
        <f t="shared" si="191"/>
        <v>名称変更</v>
      </c>
      <c r="K1752" s="56" t="str">
        <f>IF($F1752="old", INDEX('外部インタフェース一覧(計算用)'!$B$5:$C$60, MATCH(summary!$B1752, '外部インタフェース一覧(計算用)'!$C$5:$C$60, 0), 1), $B1752)</f>
        <v>褥瘡マネジメント情報</v>
      </c>
      <c r="L1752" s="56">
        <f t="shared" si="195"/>
        <v>32</v>
      </c>
      <c r="M1752" s="56" t="str">
        <f t="shared" si="192"/>
        <v>urination_incontinence</v>
      </c>
      <c r="N1752" s="33" t="str">
        <f t="shared" si="193"/>
        <v>危険因子の評価　排せつの状況　尿失禁</v>
      </c>
      <c r="O1752" s="33" t="str">
        <f t="shared" si="194"/>
        <v>削除</v>
      </c>
    </row>
    <row r="1753" spans="1:15" ht="37.5" hidden="1">
      <c r="A1753" s="56">
        <v>1751</v>
      </c>
      <c r="B1753" s="56" t="s">
        <v>3378</v>
      </c>
      <c r="C1753" s="56">
        <v>33</v>
      </c>
      <c r="D1753" s="33" t="s">
        <v>3425</v>
      </c>
      <c r="E1753" s="134" t="s">
        <v>3426</v>
      </c>
      <c r="F1753" s="56" t="str">
        <f>VLOOKUP($B1753, '外部インタフェース一覧(計算用)'!$C:$G, 2, FALSE)</f>
        <v>old</v>
      </c>
      <c r="G1753" s="56" t="str">
        <f>VLOOKUP($B1753, '外部インタフェース一覧(計算用)'!$C:$G, 5, FALSE)</f>
        <v>BEDSORE_MEASURE_CARE_PLAN_2024_FORM_0500_2021</v>
      </c>
      <c r="H1753" s="56" t="str">
        <f t="shared" si="189"/>
        <v>BEDSORE_MEASURE_CARE_PLAN_2024_FORM_0500_2021_defecation_incontinence_old</v>
      </c>
      <c r="I1753" s="134" t="str">
        <f t="shared" si="190"/>
        <v>削除</v>
      </c>
      <c r="J1753" s="56" t="str">
        <f t="shared" si="191"/>
        <v>名称変更</v>
      </c>
      <c r="K1753" s="56" t="str">
        <f>IF($F1753="old", INDEX('外部インタフェース一覧(計算用)'!$B$5:$C$60, MATCH(summary!$B1753, '外部インタフェース一覧(計算用)'!$C$5:$C$60, 0), 1), $B1753)</f>
        <v>褥瘡マネジメント情報</v>
      </c>
      <c r="L1753" s="56">
        <f t="shared" si="195"/>
        <v>33</v>
      </c>
      <c r="M1753" s="56" t="str">
        <f t="shared" si="192"/>
        <v>defecation_incontinence</v>
      </c>
      <c r="N1753" s="33" t="str">
        <f t="shared" si="193"/>
        <v>危険因子の評価　排せつの状況　便失禁</v>
      </c>
      <c r="O1753" s="33" t="str">
        <f t="shared" si="194"/>
        <v>削除</v>
      </c>
    </row>
    <row r="1754" spans="1:15" ht="37.5" hidden="1">
      <c r="A1754" s="56">
        <v>1752</v>
      </c>
      <c r="B1754" s="56" t="s">
        <v>3378</v>
      </c>
      <c r="C1754" s="56">
        <v>34</v>
      </c>
      <c r="D1754" s="33" t="s">
        <v>3427</v>
      </c>
      <c r="E1754" s="134" t="s">
        <v>3428</v>
      </c>
      <c r="F1754" s="56" t="str">
        <f>VLOOKUP($B1754, '外部インタフェース一覧(計算用)'!$C:$G, 2, FALSE)</f>
        <v>old</v>
      </c>
      <c r="G1754" s="56" t="str">
        <f>VLOOKUP($B1754, '外部インタフェース一覧(計算用)'!$C:$G, 5, FALSE)</f>
        <v>BEDSORE_MEASURE_CARE_PLAN_2024_FORM_0500_2021</v>
      </c>
      <c r="H1754" s="56" t="str">
        <f t="shared" si="189"/>
        <v>BEDSORE_MEASURE_CARE_PLAN_2024_FORM_0500_2021_balloon_catheter_old</v>
      </c>
      <c r="I1754" s="134" t="str">
        <f t="shared" si="190"/>
        <v>危険因子の評価　排せつの状況尿道カテーテル</v>
      </c>
      <c r="J1754" s="56" t="str">
        <f t="shared" si="191"/>
        <v>名称変更</v>
      </c>
      <c r="K1754" s="33" t="str">
        <f>IF($F1754="old", INDEX('外部インタフェース一覧(計算用)'!$B$5:$C$60, MATCH(summary!$B1754, '外部インタフェース一覧(計算用)'!$C$5:$C$60, 0), 1), $B1754)</f>
        <v>褥瘡マネジメント情報</v>
      </c>
      <c r="L1754" s="56">
        <f t="shared" si="195"/>
        <v>34</v>
      </c>
      <c r="M1754" s="33" t="str">
        <f t="shared" si="192"/>
        <v>balloon_catheter</v>
      </c>
      <c r="N1754" s="33" t="str">
        <f t="shared" si="193"/>
        <v>危険因子の評価　排せつの状況　バルーンカテーテルの使用</v>
      </c>
      <c r="O1754" s="33" t="str">
        <f t="shared" si="194"/>
        <v>危険因子の評価　排せつの状況尿道カテーテル</v>
      </c>
    </row>
    <row r="1755" spans="1:15" ht="37.5" hidden="1">
      <c r="A1755" s="56">
        <v>1753</v>
      </c>
      <c r="B1755" s="56" t="s">
        <v>3378</v>
      </c>
      <c r="C1755" s="56">
        <v>35</v>
      </c>
      <c r="D1755" s="33" t="s">
        <v>3429</v>
      </c>
      <c r="E1755" s="134" t="s">
        <v>3430</v>
      </c>
      <c r="F1755" s="56" t="str">
        <f>VLOOKUP($B1755, '外部インタフェース一覧(計算用)'!$C:$G, 2, FALSE)</f>
        <v>old</v>
      </c>
      <c r="G1755" s="56" t="str">
        <f>VLOOKUP($B1755, '外部インタフェース一覧(計算用)'!$C:$G, 5, FALSE)</f>
        <v>BEDSORE_MEASURE_CARE_PLAN_2024_FORM_0500_2021</v>
      </c>
      <c r="H1755" s="56" t="str">
        <f t="shared" si="189"/>
        <v>BEDSORE_MEASURE_CARE_PLAN_2024_FORM_0500_2021_is_bedsore_within_three_months_old</v>
      </c>
      <c r="I1755" s="134" t="str">
        <f t="shared" si="190"/>
        <v>削除</v>
      </c>
      <c r="J1755" s="56" t="str">
        <f t="shared" si="191"/>
        <v>名称変更</v>
      </c>
      <c r="K1755" s="56" t="str">
        <f>IF($F1755="old", INDEX('外部インタフェース一覧(計算用)'!$B$5:$C$60, MATCH(summary!$B1755, '外部インタフェース一覧(計算用)'!$C$5:$C$60, 0), 1), $B1755)</f>
        <v>褥瘡マネジメント情報</v>
      </c>
      <c r="L1755" s="56">
        <f t="shared" si="195"/>
        <v>35</v>
      </c>
      <c r="M1755" s="56" t="str">
        <f t="shared" si="192"/>
        <v>is_bedsore_within_three_months</v>
      </c>
      <c r="N1755" s="33" t="str">
        <f t="shared" si="193"/>
        <v>危険因子の評価　過去3ヵ月以内に褥瘡の既往があるか</v>
      </c>
      <c r="O1755" s="33" t="str">
        <f t="shared" si="194"/>
        <v>削除</v>
      </c>
    </row>
    <row r="1756" spans="1:15" hidden="1">
      <c r="A1756" s="56">
        <v>1754</v>
      </c>
      <c r="B1756" s="56" t="s">
        <v>3378</v>
      </c>
      <c r="C1756" s="56">
        <v>36</v>
      </c>
      <c r="D1756" s="33" t="s">
        <v>3431</v>
      </c>
      <c r="E1756" s="134" t="s">
        <v>3432</v>
      </c>
      <c r="F1756" s="56" t="str">
        <f>VLOOKUP($B1756, '外部インタフェース一覧(計算用)'!$C:$G, 2, FALSE)</f>
        <v>old</v>
      </c>
      <c r="G1756" s="56" t="str">
        <f>VLOOKUP($B1756, '外部インタフェース一覧(計算用)'!$C:$G, 5, FALSE)</f>
        <v>BEDSORE_MEASURE_CARE_PLAN_2024_FORM_0500_2021</v>
      </c>
      <c r="H1756" s="56" t="str">
        <f t="shared" si="189"/>
        <v>BEDSORE_MEASURE_CARE_PLAN_2024_FORM_0500_2021_depth_evaluation_old</v>
      </c>
      <c r="I1756" s="134" t="str">
        <f t="shared" si="190"/>
        <v>褥瘡の状態の評価　深さ</v>
      </c>
      <c r="J1756" s="56" t="str">
        <f t="shared" si="191"/>
        <v>一致</v>
      </c>
      <c r="K1756" s="56" t="str">
        <f>IF($F1756="old", INDEX('外部インタフェース一覧(計算用)'!$B$5:$C$60, MATCH(summary!$B1756, '外部インタフェース一覧(計算用)'!$C$5:$C$60, 0), 1), $B1756)</f>
        <v>褥瘡マネジメント情報</v>
      </c>
      <c r="L1756" s="56">
        <f t="shared" si="195"/>
        <v>36</v>
      </c>
      <c r="M1756" s="56" t="str">
        <f t="shared" si="192"/>
        <v>depth_evaluation</v>
      </c>
      <c r="N1756" s="33" t="str">
        <f t="shared" si="193"/>
        <v>褥瘡の状態の評価　深さ</v>
      </c>
      <c r="O1756" s="33" t="str">
        <f t="shared" si="194"/>
        <v>褥瘡の状態の評価　深さ</v>
      </c>
    </row>
    <row r="1757" spans="1:15" hidden="1">
      <c r="A1757" s="56">
        <v>1755</v>
      </c>
      <c r="B1757" s="56" t="s">
        <v>3378</v>
      </c>
      <c r="C1757" s="56">
        <v>37</v>
      </c>
      <c r="D1757" s="33" t="s">
        <v>3433</v>
      </c>
      <c r="E1757" s="134" t="s">
        <v>3434</v>
      </c>
      <c r="F1757" s="56" t="str">
        <f>VLOOKUP($B1757, '外部インタフェース一覧(計算用)'!$C:$G, 2, FALSE)</f>
        <v>old</v>
      </c>
      <c r="G1757" s="56" t="str">
        <f>VLOOKUP($B1757, '外部インタフェース一覧(計算用)'!$C:$G, 5, FALSE)</f>
        <v>BEDSORE_MEASURE_CARE_PLAN_2024_FORM_0500_2021</v>
      </c>
      <c r="H1757" s="56" t="str">
        <f t="shared" si="189"/>
        <v>BEDSORE_MEASURE_CARE_PLAN_2024_FORM_0500_2021_leachate_evaluation_old</v>
      </c>
      <c r="I1757" s="134" t="str">
        <f t="shared" si="190"/>
        <v>褥瘡の状態の評価　浸出液</v>
      </c>
      <c r="J1757" s="56" t="str">
        <f t="shared" si="191"/>
        <v>一致</v>
      </c>
      <c r="K1757" s="56" t="str">
        <f>IF($F1757="old", INDEX('外部インタフェース一覧(計算用)'!$B$5:$C$60, MATCH(summary!$B1757, '外部インタフェース一覧(計算用)'!$C$5:$C$60, 0), 1), $B1757)</f>
        <v>褥瘡マネジメント情報</v>
      </c>
      <c r="L1757" s="56">
        <f t="shared" si="195"/>
        <v>37</v>
      </c>
      <c r="M1757" s="56" t="str">
        <f t="shared" si="192"/>
        <v>leachate_evaluation</v>
      </c>
      <c r="N1757" s="33" t="str">
        <f t="shared" si="193"/>
        <v>褥瘡の状態の評価　浸出液</v>
      </c>
      <c r="O1757" s="33" t="str">
        <f t="shared" si="194"/>
        <v>褥瘡の状態の評価　浸出液</v>
      </c>
    </row>
    <row r="1758" spans="1:15" hidden="1">
      <c r="A1758" s="56">
        <v>1756</v>
      </c>
      <c r="B1758" s="56" t="s">
        <v>3378</v>
      </c>
      <c r="C1758" s="56">
        <v>38</v>
      </c>
      <c r="D1758" s="33" t="s">
        <v>3435</v>
      </c>
      <c r="E1758" s="134" t="s">
        <v>3436</v>
      </c>
      <c r="F1758" s="56" t="str">
        <f>VLOOKUP($B1758, '外部インタフェース一覧(計算用)'!$C:$G, 2, FALSE)</f>
        <v>old</v>
      </c>
      <c r="G1758" s="56" t="str">
        <f>VLOOKUP($B1758, '外部インタフェース一覧(計算用)'!$C:$G, 5, FALSE)</f>
        <v>BEDSORE_MEASURE_CARE_PLAN_2024_FORM_0500_2021</v>
      </c>
      <c r="H1758" s="56" t="str">
        <f t="shared" si="189"/>
        <v>BEDSORE_MEASURE_CARE_PLAN_2024_FORM_0500_2021_size_evaluation_old</v>
      </c>
      <c r="I1758" s="134" t="str">
        <f t="shared" si="190"/>
        <v>褥瘡の状態の評価　大きさ</v>
      </c>
      <c r="J1758" s="56" t="str">
        <f t="shared" si="191"/>
        <v>一致</v>
      </c>
      <c r="K1758" s="56" t="str">
        <f>IF($F1758="old", INDEX('外部インタフェース一覧(計算用)'!$B$5:$C$60, MATCH(summary!$B1758, '外部インタフェース一覧(計算用)'!$C$5:$C$60, 0), 1), $B1758)</f>
        <v>褥瘡マネジメント情報</v>
      </c>
      <c r="L1758" s="56">
        <f t="shared" si="195"/>
        <v>38</v>
      </c>
      <c r="M1758" s="56" t="str">
        <f t="shared" si="192"/>
        <v>size_evaluation</v>
      </c>
      <c r="N1758" s="33" t="str">
        <f t="shared" si="193"/>
        <v>褥瘡の状態の評価　大きさ</v>
      </c>
      <c r="O1758" s="33" t="str">
        <f t="shared" si="194"/>
        <v>褥瘡の状態の評価　大きさ</v>
      </c>
    </row>
    <row r="1759" spans="1:15" hidden="1">
      <c r="A1759" s="56">
        <v>1757</v>
      </c>
      <c r="B1759" s="56" t="s">
        <v>3378</v>
      </c>
      <c r="C1759" s="56">
        <v>39</v>
      </c>
      <c r="D1759" s="33" t="s">
        <v>3437</v>
      </c>
      <c r="E1759" s="134" t="s">
        <v>3438</v>
      </c>
      <c r="F1759" s="56" t="str">
        <f>VLOOKUP($B1759, '外部インタフェース一覧(計算用)'!$C:$G, 2, FALSE)</f>
        <v>old</v>
      </c>
      <c r="G1759" s="56" t="str">
        <f>VLOOKUP($B1759, '外部インタフェース一覧(計算用)'!$C:$G, 5, FALSE)</f>
        <v>BEDSORE_MEASURE_CARE_PLAN_2024_FORM_0500_2021</v>
      </c>
      <c r="H1759" s="56" t="str">
        <f t="shared" si="189"/>
        <v>BEDSORE_MEASURE_CARE_PLAN_2024_FORM_0500_2021_infection_evaluation_old</v>
      </c>
      <c r="I1759" s="134" t="str">
        <f t="shared" si="190"/>
        <v>褥瘡の状態の評価　炎症/感染</v>
      </c>
      <c r="J1759" s="56" t="str">
        <f t="shared" si="191"/>
        <v>一致</v>
      </c>
      <c r="K1759" s="56" t="str">
        <f>IF($F1759="old", INDEX('外部インタフェース一覧(計算用)'!$B$5:$C$60, MATCH(summary!$B1759, '外部インタフェース一覧(計算用)'!$C$5:$C$60, 0), 1), $B1759)</f>
        <v>褥瘡マネジメント情報</v>
      </c>
      <c r="L1759" s="56">
        <f t="shared" si="195"/>
        <v>39</v>
      </c>
      <c r="M1759" s="56" t="str">
        <f t="shared" si="192"/>
        <v>infection_evaluation</v>
      </c>
      <c r="N1759" s="33" t="str">
        <f t="shared" si="193"/>
        <v>褥瘡の状態の評価　炎症/感染</v>
      </c>
      <c r="O1759" s="33" t="str">
        <f t="shared" si="194"/>
        <v>褥瘡の状態の評価　炎症/感染</v>
      </c>
    </row>
    <row r="1760" spans="1:15" ht="37.5" hidden="1">
      <c r="A1760" s="56">
        <v>1758</v>
      </c>
      <c r="B1760" s="56" t="s">
        <v>3378</v>
      </c>
      <c r="C1760" s="56">
        <v>40</v>
      </c>
      <c r="D1760" s="33" t="s">
        <v>3439</v>
      </c>
      <c r="E1760" s="134" t="s">
        <v>3440</v>
      </c>
      <c r="F1760" s="56" t="str">
        <f>VLOOKUP($B1760, '外部インタフェース一覧(計算用)'!$C:$G, 2, FALSE)</f>
        <v>old</v>
      </c>
      <c r="G1760" s="56" t="str">
        <f>VLOOKUP($B1760, '外部インタフェース一覧(計算用)'!$C:$G, 5, FALSE)</f>
        <v>BEDSORE_MEASURE_CARE_PLAN_2024_FORM_0500_2021</v>
      </c>
      <c r="H1760" s="56" t="str">
        <f t="shared" si="189"/>
        <v>BEDSORE_MEASURE_CARE_PLAN_2024_FORM_0500_2021_granulation_evaluation_old</v>
      </c>
      <c r="I1760" s="134" t="str">
        <f t="shared" si="190"/>
        <v>褥瘡の状態の評価　肉芽組織</v>
      </c>
      <c r="J1760" s="56" t="str">
        <f t="shared" si="191"/>
        <v>一致</v>
      </c>
      <c r="K1760" s="56" t="str">
        <f>IF($F1760="old", INDEX('外部インタフェース一覧(計算用)'!$B$5:$C$60, MATCH(summary!$B1760, '外部インタフェース一覧(計算用)'!$C$5:$C$60, 0), 1), $B1760)</f>
        <v>褥瘡マネジメント情報</v>
      </c>
      <c r="L1760" s="56">
        <f t="shared" si="195"/>
        <v>40</v>
      </c>
      <c r="M1760" s="56" t="str">
        <f t="shared" si="192"/>
        <v>granulation_evaluation</v>
      </c>
      <c r="N1760" s="33" t="str">
        <f t="shared" si="193"/>
        <v>褥瘡の状態の評価　肉芽組織</v>
      </c>
      <c r="O1760" s="33" t="str">
        <f t="shared" si="194"/>
        <v>褥瘡の状態の評価　肉芽組織</v>
      </c>
    </row>
    <row r="1761" spans="1:15" ht="37.5" hidden="1">
      <c r="A1761" s="56">
        <v>1759</v>
      </c>
      <c r="B1761" s="56" t="s">
        <v>3378</v>
      </c>
      <c r="C1761" s="56">
        <v>41</v>
      </c>
      <c r="D1761" s="33" t="s">
        <v>3441</v>
      </c>
      <c r="E1761" s="134" t="s">
        <v>3442</v>
      </c>
      <c r="F1761" s="56" t="str">
        <f>VLOOKUP($B1761, '外部インタフェース一覧(計算用)'!$C:$G, 2, FALSE)</f>
        <v>old</v>
      </c>
      <c r="G1761" s="56" t="str">
        <f>VLOOKUP($B1761, '外部インタフェース一覧(計算用)'!$C:$G, 5, FALSE)</f>
        <v>BEDSORE_MEASURE_CARE_PLAN_2024_FORM_0500_2021</v>
      </c>
      <c r="H1761" s="56" t="str">
        <f t="shared" si="189"/>
        <v>BEDSORE_MEASURE_CARE_PLAN_2024_FORM_0500_2021_necrotic_tissue_evaluation_old</v>
      </c>
      <c r="I1761" s="134" t="str">
        <f t="shared" si="190"/>
        <v>褥瘡の状態の評価　壊死組織</v>
      </c>
      <c r="J1761" s="56" t="str">
        <f t="shared" si="191"/>
        <v>一致</v>
      </c>
      <c r="K1761" s="56" t="str">
        <f>IF($F1761="old", INDEX('外部インタフェース一覧(計算用)'!$B$5:$C$60, MATCH(summary!$B1761, '外部インタフェース一覧(計算用)'!$C$5:$C$60, 0), 1), $B1761)</f>
        <v>褥瘡マネジメント情報</v>
      </c>
      <c r="L1761" s="56">
        <f t="shared" si="195"/>
        <v>41</v>
      </c>
      <c r="M1761" s="56" t="str">
        <f t="shared" si="192"/>
        <v>necrotic_tissue_evaluation</v>
      </c>
      <c r="N1761" s="33" t="str">
        <f t="shared" si="193"/>
        <v>褥瘡の状態の評価　壊死組織</v>
      </c>
      <c r="O1761" s="33" t="str">
        <f t="shared" si="194"/>
        <v>褥瘡の状態の評価　壊死組織</v>
      </c>
    </row>
    <row r="1762" spans="1:15" ht="37.5" hidden="1">
      <c r="A1762" s="56">
        <v>1760</v>
      </c>
      <c r="B1762" s="56" t="s">
        <v>3378</v>
      </c>
      <c r="C1762" s="56">
        <v>42</v>
      </c>
      <c r="D1762" s="33" t="s">
        <v>3443</v>
      </c>
      <c r="E1762" s="134" t="s">
        <v>3444</v>
      </c>
      <c r="F1762" s="56" t="str">
        <f>VLOOKUP($B1762, '外部インタフェース一覧(計算用)'!$C:$G, 2, FALSE)</f>
        <v>old</v>
      </c>
      <c r="G1762" s="56" t="str">
        <f>VLOOKUP($B1762, '外部インタフェース一覧(計算用)'!$C:$G, 5, FALSE)</f>
        <v>BEDSORE_MEASURE_CARE_PLAN_2024_FORM_0500_2021</v>
      </c>
      <c r="H1762" s="56" t="str">
        <f t="shared" si="189"/>
        <v>BEDSORE_MEASURE_CARE_PLAN_2024_FORM_0500_2021_pocket_size_evaluation_old</v>
      </c>
      <c r="I1762" s="134" t="str">
        <f t="shared" si="190"/>
        <v>褥瘡の状態の評価　ポケット</v>
      </c>
      <c r="J1762" s="56" t="str">
        <f t="shared" si="191"/>
        <v>一致</v>
      </c>
      <c r="K1762" s="56" t="str">
        <f>IF($F1762="old", INDEX('外部インタフェース一覧(計算用)'!$B$5:$C$60, MATCH(summary!$B1762, '外部インタフェース一覧(計算用)'!$C$5:$C$60, 0), 1), $B1762)</f>
        <v>褥瘡マネジメント情報</v>
      </c>
      <c r="L1762" s="56">
        <f t="shared" si="195"/>
        <v>42</v>
      </c>
      <c r="M1762" s="56" t="str">
        <f t="shared" si="192"/>
        <v>pocket_size_evaluation</v>
      </c>
      <c r="N1762" s="33" t="str">
        <f t="shared" si="193"/>
        <v>褥瘡の状態の評価　ポケット</v>
      </c>
      <c r="O1762" s="33" t="str">
        <f t="shared" si="194"/>
        <v>褥瘡の状態の評価　ポケット</v>
      </c>
    </row>
    <row r="1763" spans="1:15" ht="37.5" hidden="1">
      <c r="A1763" s="56">
        <v>1761</v>
      </c>
      <c r="B1763" s="56" t="s">
        <v>3378</v>
      </c>
      <c r="C1763" s="56">
        <v>43</v>
      </c>
      <c r="D1763" s="33" t="s">
        <v>3445</v>
      </c>
      <c r="E1763" s="134" t="s">
        <v>3446</v>
      </c>
      <c r="F1763" s="56" t="str">
        <f>VLOOKUP($B1763, '外部インタフェース一覧(計算用)'!$C:$G, 2, FALSE)</f>
        <v>old</v>
      </c>
      <c r="G1763" s="56" t="str">
        <f>VLOOKUP($B1763, '外部インタフェース一覧(計算用)'!$C:$G, 5, FALSE)</f>
        <v>BEDSORE_MEASURE_CARE_PLAN_2024_FORM_0500_2021</v>
      </c>
      <c r="H1763" s="56" t="str">
        <f t="shared" si="189"/>
        <v>BEDSORE_MEASURE_CARE_PLAN_2024_FORM_0500_2021_matters_related_jobs_old</v>
      </c>
      <c r="I1763" s="134" t="str">
        <f t="shared" si="190"/>
        <v>褥瘡ケア計画　関連職種が共同して取り組むべき事項</v>
      </c>
      <c r="J1763" s="56" t="str">
        <f t="shared" si="191"/>
        <v>一致</v>
      </c>
      <c r="K1763" s="56" t="str">
        <f>IF($F1763="old", INDEX('外部インタフェース一覧(計算用)'!$B$5:$C$60, MATCH(summary!$B1763, '外部インタフェース一覧(計算用)'!$C$5:$C$60, 0), 1), $B1763)</f>
        <v>褥瘡マネジメント情報</v>
      </c>
      <c r="L1763" s="56">
        <f t="shared" si="195"/>
        <v>43</v>
      </c>
      <c r="M1763" s="56" t="str">
        <f t="shared" si="192"/>
        <v>matters_related_jobs</v>
      </c>
      <c r="N1763" s="33" t="str">
        <f t="shared" si="193"/>
        <v>褥瘡ケア計画　関連職種が共同して取り組むべき事項</v>
      </c>
      <c r="O1763" s="33" t="str">
        <f t="shared" si="194"/>
        <v>褥瘡ケア計画　関連職種が共同して取り組むべき事項</v>
      </c>
    </row>
    <row r="1764" spans="1:15" hidden="1">
      <c r="A1764" s="56">
        <v>1762</v>
      </c>
      <c r="B1764" s="56" t="s">
        <v>3378</v>
      </c>
      <c r="C1764" s="56">
        <v>44</v>
      </c>
      <c r="D1764" s="33" t="s">
        <v>3447</v>
      </c>
      <c r="E1764" s="134" t="s">
        <v>3448</v>
      </c>
      <c r="F1764" s="56" t="str">
        <f>VLOOKUP($B1764, '外部インタフェース一覧(計算用)'!$C:$G, 2, FALSE)</f>
        <v>old</v>
      </c>
      <c r="G1764" s="56" t="str">
        <f>VLOOKUP($B1764, '外部インタフェース一覧(計算用)'!$C:$G, 5, FALSE)</f>
        <v>BEDSORE_MEASURE_CARE_PLAN_2024_FORM_0500_2021</v>
      </c>
      <c r="H1764" s="56" t="str">
        <f t="shared" si="189"/>
        <v>BEDSORE_MEASURE_CARE_PLAN_2024_FORM_0500_2021_evaluation_interval_old</v>
      </c>
      <c r="I1764" s="134" t="str">
        <f t="shared" si="190"/>
        <v>褥瘡ケア計画　評価を行う間隔</v>
      </c>
      <c r="J1764" s="56" t="str">
        <f t="shared" si="191"/>
        <v>一致</v>
      </c>
      <c r="K1764" s="56" t="str">
        <f>IF($F1764="old", INDEX('外部インタフェース一覧(計算用)'!$B$5:$C$60, MATCH(summary!$B1764, '外部インタフェース一覧(計算用)'!$C$5:$C$60, 0), 1), $B1764)</f>
        <v>褥瘡マネジメント情報</v>
      </c>
      <c r="L1764" s="56">
        <f t="shared" si="195"/>
        <v>44</v>
      </c>
      <c r="M1764" s="56" t="str">
        <f t="shared" si="192"/>
        <v>evaluation_interval</v>
      </c>
      <c r="N1764" s="33" t="str">
        <f t="shared" si="193"/>
        <v>褥瘡ケア計画　評価を行う間隔</v>
      </c>
      <c r="O1764" s="33" t="str">
        <f t="shared" si="194"/>
        <v>褥瘡ケア計画　評価を行う間隔</v>
      </c>
    </row>
    <row r="1765" spans="1:15" ht="37.5" hidden="1">
      <c r="A1765" s="56">
        <v>1763</v>
      </c>
      <c r="B1765" s="56" t="s">
        <v>3378</v>
      </c>
      <c r="C1765" s="56">
        <v>45</v>
      </c>
      <c r="D1765" s="33" t="s">
        <v>3449</v>
      </c>
      <c r="E1765" s="134" t="s">
        <v>3450</v>
      </c>
      <c r="F1765" s="56" t="str">
        <f>VLOOKUP($B1765, '外部インタフェース一覧(計算用)'!$C:$G, 2, FALSE)</f>
        <v>old</v>
      </c>
      <c r="G1765" s="56" t="str">
        <f>VLOOKUP($B1765, '外部インタフェース一覧(計算用)'!$C:$G, 5, FALSE)</f>
        <v>BEDSORE_MEASURE_CARE_PLAN_2024_FORM_0500_2021</v>
      </c>
      <c r="H1765" s="56" t="str">
        <f t="shared" si="189"/>
        <v>BEDSORE_MEASURE_CARE_PLAN_2024_FORM_0500_2021_removed_pressure_on_bed_old</v>
      </c>
      <c r="I1765" s="134" t="str">
        <f t="shared" si="190"/>
        <v>褥瘡ケア計画　圧迫、ズレ力の排除（ベッド上）</v>
      </c>
      <c r="J1765" s="56" t="str">
        <f t="shared" si="191"/>
        <v>一致</v>
      </c>
      <c r="K1765" s="56" t="str">
        <f>IF($F1765="old", INDEX('外部インタフェース一覧(計算用)'!$B$5:$C$60, MATCH(summary!$B1765, '外部インタフェース一覧(計算用)'!$C$5:$C$60, 0), 1), $B1765)</f>
        <v>褥瘡マネジメント情報</v>
      </c>
      <c r="L1765" s="56">
        <f t="shared" si="195"/>
        <v>45</v>
      </c>
      <c r="M1765" s="56" t="str">
        <f t="shared" si="192"/>
        <v>removed_pressure_on_bed</v>
      </c>
      <c r="N1765" s="33" t="str">
        <f t="shared" si="193"/>
        <v>褥瘡ケア計画　圧迫、ズレ力の排除（ベッド上）</v>
      </c>
      <c r="O1765" s="33" t="str">
        <f t="shared" si="194"/>
        <v>褥瘡ケア計画　圧迫、ズレ力の排除（ベッド上）</v>
      </c>
    </row>
    <row r="1766" spans="1:15" ht="37.5" hidden="1">
      <c r="A1766" s="56">
        <v>1764</v>
      </c>
      <c r="B1766" s="56" t="s">
        <v>3378</v>
      </c>
      <c r="C1766" s="56">
        <v>46</v>
      </c>
      <c r="D1766" s="33" t="s">
        <v>3451</v>
      </c>
      <c r="E1766" s="134" t="s">
        <v>3452</v>
      </c>
      <c r="F1766" s="56" t="str">
        <f>VLOOKUP($B1766, '外部インタフェース一覧(計算用)'!$C:$G, 2, FALSE)</f>
        <v>old</v>
      </c>
      <c r="G1766" s="56" t="str">
        <f>VLOOKUP($B1766, '外部インタフェース一覧(計算用)'!$C:$G, 5, FALSE)</f>
        <v>BEDSORE_MEASURE_CARE_PLAN_2024_FORM_0500_2021</v>
      </c>
      <c r="H1766" s="56" t="str">
        <f t="shared" si="189"/>
        <v>BEDSORE_MEASURE_CARE_PLAN_2024_FORM_0500_2021_removed_pressure_on_chair_old</v>
      </c>
      <c r="I1766" s="134" t="str">
        <f t="shared" si="190"/>
        <v>褥瘡ケア計画　圧迫、ズレ力の排除（イス上）</v>
      </c>
      <c r="J1766" s="56" t="str">
        <f t="shared" si="191"/>
        <v>一致</v>
      </c>
      <c r="K1766" s="56" t="str">
        <f>IF($F1766="old", INDEX('外部インタフェース一覧(計算用)'!$B$5:$C$60, MATCH(summary!$B1766, '外部インタフェース一覧(計算用)'!$C$5:$C$60, 0), 1), $B1766)</f>
        <v>褥瘡マネジメント情報</v>
      </c>
      <c r="L1766" s="56">
        <f t="shared" si="195"/>
        <v>46</v>
      </c>
      <c r="M1766" s="56" t="str">
        <f t="shared" si="192"/>
        <v>removed_pressure_on_chair</v>
      </c>
      <c r="N1766" s="33" t="str">
        <f t="shared" si="193"/>
        <v>褥瘡ケア計画　圧迫、ズレ力の排除（イス上）</v>
      </c>
      <c r="O1766" s="33" t="str">
        <f t="shared" si="194"/>
        <v>褥瘡ケア計画　圧迫、ズレ力の排除（イス上）</v>
      </c>
    </row>
    <row r="1767" spans="1:15" hidden="1">
      <c r="A1767" s="56">
        <v>1765</v>
      </c>
      <c r="B1767" s="56" t="s">
        <v>3378</v>
      </c>
      <c r="C1767" s="56">
        <v>47</v>
      </c>
      <c r="D1767" s="33" t="s">
        <v>3453</v>
      </c>
      <c r="E1767" s="134" t="s">
        <v>3454</v>
      </c>
      <c r="F1767" s="56" t="str">
        <f>VLOOKUP($B1767, '外部インタフェース一覧(計算用)'!$C:$G, 2, FALSE)</f>
        <v>old</v>
      </c>
      <c r="G1767" s="56" t="str">
        <f>VLOOKUP($B1767, '外部インタフェース一覧(計算用)'!$C:$G, 5, FALSE)</f>
        <v>BEDSORE_MEASURE_CARE_PLAN_2024_FORM_0500_2021</v>
      </c>
      <c r="H1767" s="56" t="str">
        <f t="shared" si="189"/>
        <v>BEDSORE_MEASURE_CARE_PLAN_2024_FORM_0500_2021_skin_care_old</v>
      </c>
      <c r="I1767" s="134" t="str">
        <f t="shared" si="190"/>
        <v>褥瘡ケア計画　スキンケア</v>
      </c>
      <c r="J1767" s="56" t="str">
        <f t="shared" si="191"/>
        <v>一致</v>
      </c>
      <c r="K1767" s="56" t="str">
        <f>IF($F1767="old", INDEX('外部インタフェース一覧(計算用)'!$B$5:$C$60, MATCH(summary!$B1767, '外部インタフェース一覧(計算用)'!$C$5:$C$60, 0), 1), $B1767)</f>
        <v>褥瘡マネジメント情報</v>
      </c>
      <c r="L1767" s="56">
        <f t="shared" si="195"/>
        <v>47</v>
      </c>
      <c r="M1767" s="56" t="str">
        <f t="shared" si="192"/>
        <v>skin_care</v>
      </c>
      <c r="N1767" s="33" t="str">
        <f t="shared" si="193"/>
        <v>褥瘡ケア計画　スキンケア</v>
      </c>
      <c r="O1767" s="33" t="str">
        <f t="shared" si="194"/>
        <v>褥瘡ケア計画　スキンケア</v>
      </c>
    </row>
    <row r="1768" spans="1:15" hidden="1">
      <c r="A1768" s="56">
        <v>1766</v>
      </c>
      <c r="B1768" s="56" t="s">
        <v>3378</v>
      </c>
      <c r="C1768" s="56">
        <v>48</v>
      </c>
      <c r="D1768" s="33" t="s">
        <v>3455</v>
      </c>
      <c r="E1768" s="134" t="s">
        <v>3456</v>
      </c>
      <c r="F1768" s="56" t="str">
        <f>VLOOKUP($B1768, '外部インタフェース一覧(計算用)'!$C:$G, 2, FALSE)</f>
        <v>old</v>
      </c>
      <c r="G1768" s="56" t="str">
        <f>VLOOKUP($B1768, '外部インタフェース一覧(計算用)'!$C:$G, 5, FALSE)</f>
        <v>BEDSORE_MEASURE_CARE_PLAN_2024_FORM_0500_2021</v>
      </c>
      <c r="H1768" s="56" t="str">
        <f t="shared" si="189"/>
        <v>BEDSORE_MEASURE_CARE_PLAN_2024_FORM_0500_2021_improved_nutrition_old</v>
      </c>
      <c r="I1768" s="134" t="str">
        <f t="shared" si="190"/>
        <v>褥瘡ケア計画　栄養状態改善</v>
      </c>
      <c r="J1768" s="56" t="str">
        <f t="shared" si="191"/>
        <v>一致</v>
      </c>
      <c r="K1768" s="56" t="str">
        <f>IF($F1768="old", INDEX('外部インタフェース一覧(計算用)'!$B$5:$C$60, MATCH(summary!$B1768, '外部インタフェース一覧(計算用)'!$C$5:$C$60, 0), 1), $B1768)</f>
        <v>褥瘡マネジメント情報</v>
      </c>
      <c r="L1768" s="56">
        <f t="shared" si="195"/>
        <v>48</v>
      </c>
      <c r="M1768" s="56" t="str">
        <f t="shared" si="192"/>
        <v>improved_nutrition</v>
      </c>
      <c r="N1768" s="33" t="str">
        <f t="shared" si="193"/>
        <v>褥瘡ケア計画　栄養状態改善</v>
      </c>
      <c r="O1768" s="33" t="str">
        <f t="shared" si="194"/>
        <v>褥瘡ケア計画　栄養状態改善</v>
      </c>
    </row>
    <row r="1769" spans="1:15" hidden="1">
      <c r="A1769" s="56">
        <v>1767</v>
      </c>
      <c r="B1769" s="56" t="s">
        <v>3378</v>
      </c>
      <c r="C1769" s="56">
        <v>49</v>
      </c>
      <c r="D1769" s="33" t="s">
        <v>3457</v>
      </c>
      <c r="E1769" s="134" t="s">
        <v>3458</v>
      </c>
      <c r="F1769" s="56" t="str">
        <f>VLOOKUP($B1769, '外部インタフェース一覧(計算用)'!$C:$G, 2, FALSE)</f>
        <v>old</v>
      </c>
      <c r="G1769" s="56" t="str">
        <f>VLOOKUP($B1769, '外部インタフェース一覧(計算用)'!$C:$G, 5, FALSE)</f>
        <v>BEDSORE_MEASURE_CARE_PLAN_2024_FORM_0500_2021</v>
      </c>
      <c r="H1769" s="56" t="str">
        <f t="shared" si="189"/>
        <v>BEDSORE_MEASURE_CARE_PLAN_2024_FORM_0500_2021_rehabilitation_old</v>
      </c>
      <c r="I1769" s="134" t="str">
        <f t="shared" si="190"/>
        <v>褥瘡ケア計画　リハビリテーション</v>
      </c>
      <c r="J1769" s="56" t="str">
        <f t="shared" si="191"/>
        <v>一致</v>
      </c>
      <c r="K1769" s="56" t="str">
        <f>IF($F1769="old", INDEX('外部インタフェース一覧(計算用)'!$B$5:$C$60, MATCH(summary!$B1769, '外部インタフェース一覧(計算用)'!$C$5:$C$60, 0), 1), $B1769)</f>
        <v>褥瘡マネジメント情報</v>
      </c>
      <c r="L1769" s="56">
        <f t="shared" si="195"/>
        <v>49</v>
      </c>
      <c r="M1769" s="56" t="str">
        <f t="shared" si="192"/>
        <v>rehabilitation</v>
      </c>
      <c r="N1769" s="33" t="str">
        <f t="shared" si="193"/>
        <v>褥瘡ケア計画　リハビリテーション</v>
      </c>
      <c r="O1769" s="33" t="str">
        <f t="shared" si="194"/>
        <v>褥瘡ケア計画　リハビリテーション</v>
      </c>
    </row>
    <row r="1770" spans="1:15" hidden="1">
      <c r="A1770" s="56">
        <v>1768</v>
      </c>
      <c r="B1770" s="56" t="s">
        <v>3378</v>
      </c>
      <c r="C1770" s="56">
        <v>50</v>
      </c>
      <c r="D1770" s="33" t="s">
        <v>3459</v>
      </c>
      <c r="E1770" s="134" t="s">
        <v>3460</v>
      </c>
      <c r="F1770" s="56" t="str">
        <f>VLOOKUP($B1770, '外部インタフェース一覧(計算用)'!$C:$G, 2, FALSE)</f>
        <v>old</v>
      </c>
      <c r="G1770" s="56" t="str">
        <f>VLOOKUP($B1770, '外部インタフェース一覧(計算用)'!$C:$G, 5, FALSE)</f>
        <v>BEDSORE_MEASURE_CARE_PLAN_2024_FORM_0500_2021</v>
      </c>
      <c r="H1770" s="56" t="str">
        <f t="shared" si="189"/>
        <v>BEDSORE_MEASURE_CARE_PLAN_2024_FORM_0500_2021_bedsore_other_old</v>
      </c>
      <c r="I1770" s="134" t="str">
        <f t="shared" si="190"/>
        <v>褥瘡ケア計画　その他</v>
      </c>
      <c r="J1770" s="56" t="str">
        <f t="shared" si="191"/>
        <v>一致</v>
      </c>
      <c r="K1770" s="56" t="str">
        <f>IF($F1770="old", INDEX('外部インタフェース一覧(計算用)'!$B$5:$C$60, MATCH(summary!$B1770, '外部インタフェース一覧(計算用)'!$C$5:$C$60, 0), 1), $B1770)</f>
        <v>褥瘡マネジメント情報</v>
      </c>
      <c r="L1770" s="56">
        <f t="shared" si="195"/>
        <v>50</v>
      </c>
      <c r="M1770" s="56" t="str">
        <f t="shared" si="192"/>
        <v>bedsore_other</v>
      </c>
      <c r="N1770" s="33" t="str">
        <f t="shared" si="193"/>
        <v>褥瘡ケア計画　その他</v>
      </c>
      <c r="O1770" s="33" t="str">
        <f t="shared" si="194"/>
        <v>褥瘡ケア計画　その他</v>
      </c>
    </row>
    <row r="1771" spans="1:15" hidden="1">
      <c r="A1771" s="56">
        <v>1769</v>
      </c>
      <c r="B1771" s="56" t="s">
        <v>3378</v>
      </c>
      <c r="C1771" s="56">
        <v>51</v>
      </c>
      <c r="D1771" s="33" t="s">
        <v>265</v>
      </c>
      <c r="E1771" s="134" t="s">
        <v>266</v>
      </c>
      <c r="F1771" s="56" t="str">
        <f>VLOOKUP($B1771, '外部インタフェース一覧(計算用)'!$C:$G, 2, FALSE)</f>
        <v>old</v>
      </c>
      <c r="G1771" s="56" t="str">
        <f>VLOOKUP($B1771, '外部インタフェース一覧(計算用)'!$C:$G, 5, FALSE)</f>
        <v>BEDSORE_MEASURE_CARE_PLAN_2024_FORM_0500_2021</v>
      </c>
      <c r="H1771" s="56" t="str">
        <f t="shared" si="189"/>
        <v>BEDSORE_MEASURE_CARE_PLAN_2024_FORM_0500_2021_version_old</v>
      </c>
      <c r="I1771" s="134" t="str">
        <f t="shared" si="190"/>
        <v>バージョン番号</v>
      </c>
      <c r="J1771" s="56" t="str">
        <f t="shared" si="191"/>
        <v>一致</v>
      </c>
      <c r="K1771" s="56" t="str">
        <f>IF($F1771="old", INDEX('外部インタフェース一覧(計算用)'!$B$5:$C$60, MATCH(summary!$B1771, '外部インタフェース一覧(計算用)'!$C$5:$C$60, 0), 1), $B1771)</f>
        <v>褥瘡マネジメント情報</v>
      </c>
      <c r="L1771" s="56">
        <f t="shared" si="195"/>
        <v>51</v>
      </c>
      <c r="M1771" s="56" t="str">
        <f t="shared" si="192"/>
        <v>version</v>
      </c>
      <c r="N1771" s="33" t="str">
        <f t="shared" si="193"/>
        <v>バージョン番号</v>
      </c>
      <c r="O1771" s="33" t="str">
        <f t="shared" si="194"/>
        <v>バージョン番号</v>
      </c>
    </row>
    <row r="1772" spans="1:15" hidden="1">
      <c r="A1772" s="56">
        <v>1770</v>
      </c>
      <c r="B1772" s="56" t="s">
        <v>3461</v>
      </c>
      <c r="C1772" s="56">
        <v>1</v>
      </c>
      <c r="D1772" s="33" t="s">
        <v>223</v>
      </c>
      <c r="E1772" s="134" t="s">
        <v>224</v>
      </c>
      <c r="F1772" s="56" t="str">
        <f>VLOOKUP($B1772, '外部インタフェース一覧(計算用)'!$C:$G, 2, FALSE)</f>
        <v>old</v>
      </c>
      <c r="G1772" s="56" t="str">
        <f>VLOOKUP($B1772, '外部インタフェース一覧(計算用)'!$C:$G, 5, FALSE)</f>
        <v>EXCRETION_SUPPORT_PLAN_2024_FORM_0600_2021</v>
      </c>
      <c r="H1772" s="56" t="str">
        <f t="shared" si="189"/>
        <v>EXCRETION_SUPPORT_PLAN_2024_FORM_0600_2021_care_facility_id_old</v>
      </c>
      <c r="I1772" s="134" t="str">
        <f t="shared" si="190"/>
        <v>事業所番号</v>
      </c>
      <c r="J1772" s="56" t="str">
        <f t="shared" si="191"/>
        <v>一致</v>
      </c>
      <c r="K1772" s="56" t="str">
        <f>IF($F1772="old", INDEX('外部インタフェース一覧(計算用)'!$B$5:$C$60, MATCH(summary!$B1772, '外部インタフェース一覧(計算用)'!$C$5:$C$60, 0), 1), $B1772)</f>
        <v>排せつ支援情報</v>
      </c>
      <c r="L1772" s="56">
        <f t="shared" si="195"/>
        <v>1</v>
      </c>
      <c r="M1772" s="56" t="str">
        <f t="shared" si="192"/>
        <v>care_facility_id</v>
      </c>
      <c r="N1772" s="33" t="str">
        <f t="shared" si="193"/>
        <v>事業所番号</v>
      </c>
      <c r="O1772" s="33" t="str">
        <f t="shared" si="194"/>
        <v>事業所番号</v>
      </c>
    </row>
    <row r="1773" spans="1:15" hidden="1">
      <c r="A1773" s="56">
        <v>1771</v>
      </c>
      <c r="B1773" s="56" t="s">
        <v>3461</v>
      </c>
      <c r="C1773" s="56">
        <v>2</v>
      </c>
      <c r="D1773" s="33" t="s">
        <v>225</v>
      </c>
      <c r="E1773" s="134" t="s">
        <v>226</v>
      </c>
      <c r="F1773" s="56" t="str">
        <f>VLOOKUP($B1773, '外部インタフェース一覧(計算用)'!$C:$G, 2, FALSE)</f>
        <v>old</v>
      </c>
      <c r="G1773" s="56" t="str">
        <f>VLOOKUP($B1773, '外部インタフェース一覧(計算用)'!$C:$G, 5, FALSE)</f>
        <v>EXCRETION_SUPPORT_PLAN_2024_FORM_0600_2021</v>
      </c>
      <c r="H1773" s="56" t="str">
        <f t="shared" si="189"/>
        <v>EXCRETION_SUPPORT_PLAN_2024_FORM_0600_2021_service_code_old</v>
      </c>
      <c r="I1773" s="134" t="str">
        <f t="shared" si="190"/>
        <v>サービス種類コード</v>
      </c>
      <c r="J1773" s="56" t="str">
        <f t="shared" si="191"/>
        <v>一致</v>
      </c>
      <c r="K1773" s="56" t="str">
        <f>IF($F1773="old", INDEX('外部インタフェース一覧(計算用)'!$B$5:$C$60, MATCH(summary!$B1773, '外部インタフェース一覧(計算用)'!$C$5:$C$60, 0), 1), $B1773)</f>
        <v>排せつ支援情報</v>
      </c>
      <c r="L1773" s="56">
        <f t="shared" si="195"/>
        <v>2</v>
      </c>
      <c r="M1773" s="56" t="str">
        <f t="shared" si="192"/>
        <v>service_code</v>
      </c>
      <c r="N1773" s="33" t="str">
        <f t="shared" si="193"/>
        <v>サービス種類コード</v>
      </c>
      <c r="O1773" s="33" t="str">
        <f t="shared" si="194"/>
        <v>サービス種類コード</v>
      </c>
    </row>
    <row r="1774" spans="1:15" hidden="1">
      <c r="A1774" s="56">
        <v>1772</v>
      </c>
      <c r="B1774" s="56" t="s">
        <v>3461</v>
      </c>
      <c r="C1774" s="56">
        <v>3</v>
      </c>
      <c r="D1774" s="33" t="s">
        <v>229</v>
      </c>
      <c r="E1774" s="134" t="s">
        <v>230</v>
      </c>
      <c r="F1774" s="56" t="str">
        <f>VLOOKUP($B1774, '外部インタフェース一覧(計算用)'!$C:$G, 2, FALSE)</f>
        <v>old</v>
      </c>
      <c r="G1774" s="56" t="str">
        <f>VLOOKUP($B1774, '外部インタフェース一覧(計算用)'!$C:$G, 5, FALSE)</f>
        <v>EXCRETION_SUPPORT_PLAN_2024_FORM_0600_2021</v>
      </c>
      <c r="H1774" s="56" t="str">
        <f t="shared" si="189"/>
        <v>EXCRETION_SUPPORT_PLAN_2024_FORM_0600_2021_insurer_no_old</v>
      </c>
      <c r="I1774" s="134" t="str">
        <f t="shared" si="190"/>
        <v>保険者番号</v>
      </c>
      <c r="J1774" s="56" t="str">
        <f t="shared" si="191"/>
        <v>一致</v>
      </c>
      <c r="K1774" s="56" t="str">
        <f>IF($F1774="old", INDEX('外部インタフェース一覧(計算用)'!$B$5:$C$60, MATCH(summary!$B1774, '外部インタフェース一覧(計算用)'!$C$5:$C$60, 0), 1), $B1774)</f>
        <v>排せつ支援情報</v>
      </c>
      <c r="L1774" s="56">
        <f t="shared" si="195"/>
        <v>3</v>
      </c>
      <c r="M1774" s="56" t="str">
        <f t="shared" si="192"/>
        <v>insurer_no</v>
      </c>
      <c r="N1774" s="33" t="str">
        <f t="shared" si="193"/>
        <v>保険者番号</v>
      </c>
      <c r="O1774" s="33" t="str">
        <f t="shared" si="194"/>
        <v>保険者番号</v>
      </c>
    </row>
    <row r="1775" spans="1:15" hidden="1">
      <c r="A1775" s="56">
        <v>1773</v>
      </c>
      <c r="B1775" s="56" t="s">
        <v>3461</v>
      </c>
      <c r="C1775" s="56">
        <v>4</v>
      </c>
      <c r="D1775" s="33" t="s">
        <v>231</v>
      </c>
      <c r="E1775" s="134" t="s">
        <v>232</v>
      </c>
      <c r="F1775" s="56" t="str">
        <f>VLOOKUP($B1775, '外部インタフェース一覧(計算用)'!$C:$G, 2, FALSE)</f>
        <v>old</v>
      </c>
      <c r="G1775" s="56" t="str">
        <f>VLOOKUP($B1775, '外部インタフェース一覧(計算用)'!$C:$G, 5, FALSE)</f>
        <v>EXCRETION_SUPPORT_PLAN_2024_FORM_0600_2021</v>
      </c>
      <c r="H1775" s="56" t="str">
        <f t="shared" si="189"/>
        <v>EXCRETION_SUPPORT_PLAN_2024_FORM_0600_2021_insured_no_old</v>
      </c>
      <c r="I1775" s="134" t="str">
        <f t="shared" si="190"/>
        <v>被保険者番号</v>
      </c>
      <c r="J1775" s="56" t="str">
        <f t="shared" si="191"/>
        <v>一致</v>
      </c>
      <c r="K1775" s="56" t="str">
        <f>IF($F1775="old", INDEX('外部インタフェース一覧(計算用)'!$B$5:$C$60, MATCH(summary!$B1775, '外部インタフェース一覧(計算用)'!$C$5:$C$60, 0), 1), $B1775)</f>
        <v>排せつ支援情報</v>
      </c>
      <c r="L1775" s="56">
        <f t="shared" si="195"/>
        <v>4</v>
      </c>
      <c r="M1775" s="56" t="str">
        <f t="shared" si="192"/>
        <v>insured_no</v>
      </c>
      <c r="N1775" s="33" t="str">
        <f t="shared" si="193"/>
        <v>被保険者番号</v>
      </c>
      <c r="O1775" s="33" t="str">
        <f t="shared" si="194"/>
        <v>被保険者番号</v>
      </c>
    </row>
    <row r="1776" spans="1:15" ht="37.5" hidden="1">
      <c r="A1776" s="56">
        <v>1774</v>
      </c>
      <c r="B1776" s="56" t="s">
        <v>3461</v>
      </c>
      <c r="C1776" s="56">
        <v>5</v>
      </c>
      <c r="D1776" s="33" t="s">
        <v>227</v>
      </c>
      <c r="E1776" s="134" t="s">
        <v>228</v>
      </c>
      <c r="F1776" s="56" t="str">
        <f>VLOOKUP($B1776, '外部インタフェース一覧(計算用)'!$C:$G, 2, FALSE)</f>
        <v>old</v>
      </c>
      <c r="G1776" s="56" t="str">
        <f>VLOOKUP($B1776, '外部インタフェース一覧(計算用)'!$C:$G, 5, FALSE)</f>
        <v>EXCRETION_SUPPORT_PLAN_2024_FORM_0600_2021</v>
      </c>
      <c r="H1776" s="56" t="str">
        <f t="shared" si="189"/>
        <v>EXCRETION_SUPPORT_PLAN_2024_FORM_0600_2021_external_system_management_number_old</v>
      </c>
      <c r="I1776" s="134" t="str">
        <f t="shared" si="190"/>
        <v>外部システム管理番号</v>
      </c>
      <c r="J1776" s="56" t="str">
        <f t="shared" si="191"/>
        <v>一致</v>
      </c>
      <c r="K1776" s="56" t="str">
        <f>IF($F1776="old", INDEX('外部インタフェース一覧(計算用)'!$B$5:$C$60, MATCH(summary!$B1776, '外部インタフェース一覧(計算用)'!$C$5:$C$60, 0), 1), $B1776)</f>
        <v>排せつ支援情報</v>
      </c>
      <c r="L1776" s="56">
        <f t="shared" si="195"/>
        <v>5</v>
      </c>
      <c r="M1776" s="56" t="str">
        <f t="shared" si="192"/>
        <v>external_system_management_number</v>
      </c>
      <c r="N1776" s="33" t="str">
        <f t="shared" si="193"/>
        <v>外部システム管理番号</v>
      </c>
      <c r="O1776" s="33" t="str">
        <f t="shared" si="194"/>
        <v>外部システム管理番号</v>
      </c>
    </row>
    <row r="1777" spans="1:15" hidden="1">
      <c r="A1777" s="56">
        <v>1775</v>
      </c>
      <c r="B1777" s="56" t="s">
        <v>3461</v>
      </c>
      <c r="C1777" s="56">
        <v>6</v>
      </c>
      <c r="D1777" s="33" t="s">
        <v>270</v>
      </c>
      <c r="E1777" s="134" t="s">
        <v>271</v>
      </c>
      <c r="F1777" s="56" t="str">
        <f>VLOOKUP($B1777, '外部インタフェース一覧(計算用)'!$C:$G, 2, FALSE)</f>
        <v>old</v>
      </c>
      <c r="G1777" s="56" t="str">
        <f>VLOOKUP($B1777, '外部インタフェース一覧(計算用)'!$C:$G, 5, FALSE)</f>
        <v>EXCRETION_SUPPORT_PLAN_2024_FORM_0600_2021</v>
      </c>
      <c r="H1777" s="56" t="str">
        <f t="shared" si="189"/>
        <v>EXCRETION_SUPPORT_PLAN_2024_FORM_0600_2021_evaluate_date_old</v>
      </c>
      <c r="I1777" s="134" t="str">
        <f t="shared" si="190"/>
        <v>評価日</v>
      </c>
      <c r="J1777" s="56" t="str">
        <f t="shared" si="191"/>
        <v>一致</v>
      </c>
      <c r="K1777" s="56" t="str">
        <f>IF($F1777="old", INDEX('外部インタフェース一覧(計算用)'!$B$5:$C$60, MATCH(summary!$B1777, '外部インタフェース一覧(計算用)'!$C$5:$C$60, 0), 1), $B1777)</f>
        <v>排せつ支援情報</v>
      </c>
      <c r="L1777" s="56">
        <f t="shared" si="195"/>
        <v>6</v>
      </c>
      <c r="M1777" s="56" t="str">
        <f t="shared" si="192"/>
        <v>evaluate_date</v>
      </c>
      <c r="N1777" s="33" t="str">
        <f t="shared" si="193"/>
        <v>評価日</v>
      </c>
      <c r="O1777" s="33" t="str">
        <f t="shared" si="194"/>
        <v>評価日</v>
      </c>
    </row>
    <row r="1778" spans="1:15" hidden="1">
      <c r="A1778" s="56">
        <v>1776</v>
      </c>
      <c r="B1778" s="56" t="s">
        <v>3461</v>
      </c>
      <c r="C1778" s="56">
        <v>7</v>
      </c>
      <c r="D1778" s="33" t="s">
        <v>1301</v>
      </c>
      <c r="E1778" s="134" t="s">
        <v>2001</v>
      </c>
      <c r="F1778" s="56" t="str">
        <f>VLOOKUP($B1778, '外部インタフェース一覧(計算用)'!$C:$G, 2, FALSE)</f>
        <v>old</v>
      </c>
      <c r="G1778" s="56" t="str">
        <f>VLOOKUP($B1778, '外部インタフェース一覧(計算用)'!$C:$G, 5, FALSE)</f>
        <v>EXCRETION_SUPPORT_PLAN_2024_FORM_0600_2021</v>
      </c>
      <c r="H1778" s="56" t="str">
        <f t="shared" si="189"/>
        <v>EXCRETION_SUPPORT_PLAN_2024_FORM_0600_2021_plan_create_date_old</v>
      </c>
      <c r="I1778" s="134" t="str">
        <f t="shared" si="190"/>
        <v>削除</v>
      </c>
      <c r="J1778" s="56" t="str">
        <f t="shared" si="191"/>
        <v>名称変更</v>
      </c>
      <c r="K1778" s="56" t="str">
        <f>IF($F1778="old", INDEX('外部インタフェース一覧(計算用)'!$B$5:$C$60, MATCH(summary!$B1778, '外部インタフェース一覧(計算用)'!$C$5:$C$60, 0), 1), $B1778)</f>
        <v>排せつ支援情報</v>
      </c>
      <c r="L1778" s="56">
        <f t="shared" si="195"/>
        <v>7</v>
      </c>
      <c r="M1778" s="56" t="str">
        <f t="shared" si="192"/>
        <v>plan_create_date</v>
      </c>
      <c r="N1778" s="33" t="str">
        <f t="shared" si="193"/>
        <v>計画作成日</v>
      </c>
      <c r="O1778" s="33" t="str">
        <f t="shared" si="194"/>
        <v>削除</v>
      </c>
    </row>
    <row r="1779" spans="1:15" ht="37.5" hidden="1">
      <c r="A1779" s="56">
        <v>1777</v>
      </c>
      <c r="B1779" s="56" t="s">
        <v>3461</v>
      </c>
      <c r="C1779" s="56">
        <v>8</v>
      </c>
      <c r="D1779" s="33" t="s">
        <v>274</v>
      </c>
      <c r="E1779" s="134" t="s">
        <v>3462</v>
      </c>
      <c r="F1779" s="56" t="str">
        <f>VLOOKUP($B1779, '外部インタフェース一覧(計算用)'!$C:$G, 2, FALSE)</f>
        <v>old</v>
      </c>
      <c r="G1779" s="56" t="str">
        <f>VLOOKUP($B1779, '外部インタフェース一覧(計算用)'!$C:$G, 5, FALSE)</f>
        <v>EXCRETION_SUPPORT_PLAN_2024_FORM_0600_2021</v>
      </c>
      <c r="H1779" s="56" t="str">
        <f t="shared" si="189"/>
        <v>EXCRETION_SUPPORT_PLAN_2024_FORM_0600_2021_record_staff_job_category_old</v>
      </c>
      <c r="I1779" s="134" t="str">
        <f t="shared" si="190"/>
        <v>削除</v>
      </c>
      <c r="J1779" s="56" t="str">
        <f t="shared" si="191"/>
        <v>名称変更</v>
      </c>
      <c r="K1779" s="56" t="str">
        <f>IF($F1779="old", INDEX('外部インタフェース一覧(計算用)'!$B$5:$C$60, MATCH(summary!$B1779, '外部インタフェース一覧(計算用)'!$C$5:$C$60, 0), 1), $B1779)</f>
        <v>排せつ支援情報</v>
      </c>
      <c r="L1779" s="56">
        <f t="shared" si="195"/>
        <v>8</v>
      </c>
      <c r="M1779" s="56" t="str">
        <f t="shared" si="192"/>
        <v>record_staff_job_category</v>
      </c>
      <c r="N1779" s="33" t="str">
        <f t="shared" si="193"/>
        <v>記入者職種</v>
      </c>
      <c r="O1779" s="33" t="str">
        <f t="shared" si="194"/>
        <v>削除</v>
      </c>
    </row>
    <row r="1780" spans="1:15" hidden="1">
      <c r="A1780" s="56">
        <v>1778</v>
      </c>
      <c r="B1780" s="56" t="s">
        <v>3461</v>
      </c>
      <c r="C1780" s="56">
        <v>9</v>
      </c>
      <c r="D1780" s="33" t="s">
        <v>276</v>
      </c>
      <c r="E1780" s="134" t="s">
        <v>277</v>
      </c>
      <c r="F1780" s="56" t="str">
        <f>VLOOKUP($B1780, '外部インタフェース一覧(計算用)'!$C:$G, 2, FALSE)</f>
        <v>old</v>
      </c>
      <c r="G1780" s="56" t="str">
        <f>VLOOKUP($B1780, '外部インタフェース一覧(計算用)'!$C:$G, 5, FALSE)</f>
        <v>EXCRETION_SUPPORT_PLAN_2024_FORM_0600_2021</v>
      </c>
      <c r="H1780" s="56" t="str">
        <f t="shared" si="189"/>
        <v>EXCRETION_SUPPORT_PLAN_2024_FORM_0600_2021_filing_staff_old</v>
      </c>
      <c r="I1780" s="134" t="str">
        <f t="shared" si="190"/>
        <v>削除</v>
      </c>
      <c r="J1780" s="56" t="str">
        <f t="shared" si="191"/>
        <v>名称変更</v>
      </c>
      <c r="K1780" s="56" t="str">
        <f>IF($F1780="old", INDEX('外部インタフェース一覧(計算用)'!$B$5:$C$60, MATCH(summary!$B1780, '外部インタフェース一覧(計算用)'!$C$5:$C$60, 0), 1), $B1780)</f>
        <v>排せつ支援情報</v>
      </c>
      <c r="L1780" s="56">
        <f t="shared" si="195"/>
        <v>9</v>
      </c>
      <c r="M1780" s="56" t="str">
        <f t="shared" si="192"/>
        <v>filing_staff</v>
      </c>
      <c r="N1780" s="33" t="str">
        <f t="shared" si="193"/>
        <v>記入者名</v>
      </c>
      <c r="O1780" s="33" t="str">
        <f t="shared" si="194"/>
        <v>削除</v>
      </c>
    </row>
    <row r="1781" spans="1:15" hidden="1">
      <c r="A1781" s="56">
        <v>1779</v>
      </c>
      <c r="B1781" s="56" t="s">
        <v>3461</v>
      </c>
      <c r="C1781" s="56">
        <v>10</v>
      </c>
      <c r="D1781" s="33" t="s">
        <v>3463</v>
      </c>
      <c r="E1781" s="134" t="s">
        <v>3464</v>
      </c>
      <c r="F1781" s="56" t="str">
        <f>VLOOKUP($B1781, '外部インタフェース一覧(計算用)'!$C:$G, 2, FALSE)</f>
        <v>old</v>
      </c>
      <c r="G1781" s="56" t="str">
        <f>VLOOKUP($B1781, '外部インタフェース一覧(計算用)'!$C:$G, 5, FALSE)</f>
        <v>EXCRETION_SUPPORT_PLAN_2024_FORM_0600_2021</v>
      </c>
      <c r="H1781" s="56" t="str">
        <f t="shared" si="189"/>
        <v>EXCRETION_SUPPORT_PLAN_2024_FORM_0600_2021_doctor_name_old</v>
      </c>
      <c r="I1781" s="134" t="str">
        <f t="shared" si="190"/>
        <v>削除</v>
      </c>
      <c r="J1781" s="56" t="str">
        <f t="shared" si="191"/>
        <v>名称変更</v>
      </c>
      <c r="K1781" s="56" t="str">
        <f>IF($F1781="old", INDEX('外部インタフェース一覧(計算用)'!$B$5:$C$60, MATCH(summary!$B1781, '外部インタフェース一覧(計算用)'!$C$5:$C$60, 0), 1), $B1781)</f>
        <v>排せつ支援情報</v>
      </c>
      <c r="L1781" s="56">
        <f t="shared" si="195"/>
        <v>10</v>
      </c>
      <c r="M1781" s="56" t="str">
        <f t="shared" si="192"/>
        <v>doctor_name</v>
      </c>
      <c r="N1781" s="33" t="str">
        <f t="shared" si="193"/>
        <v>医師名</v>
      </c>
      <c r="O1781" s="33" t="str">
        <f t="shared" si="194"/>
        <v>削除</v>
      </c>
    </row>
    <row r="1782" spans="1:15" hidden="1">
      <c r="A1782" s="56">
        <v>1780</v>
      </c>
      <c r="B1782" s="56" t="s">
        <v>3461</v>
      </c>
      <c r="C1782" s="56">
        <v>11</v>
      </c>
      <c r="D1782" s="33" t="s">
        <v>3465</v>
      </c>
      <c r="E1782" s="134" t="s">
        <v>3466</v>
      </c>
      <c r="F1782" s="56" t="str">
        <f>VLOOKUP($B1782, '外部インタフェース一覧(計算用)'!$C:$G, 2, FALSE)</f>
        <v>old</v>
      </c>
      <c r="G1782" s="56" t="str">
        <f>VLOOKUP($B1782, '外部インタフェース一覧(計算用)'!$C:$G, 5, FALSE)</f>
        <v>EXCRETION_SUPPORT_PLAN_2024_FORM_0600_2021</v>
      </c>
      <c r="H1782" s="56" t="str">
        <f t="shared" si="189"/>
        <v>EXCRETION_SUPPORT_PLAN_2024_FORM_0600_2021_nurse_name_old</v>
      </c>
      <c r="I1782" s="134" t="str">
        <f t="shared" si="190"/>
        <v>削除</v>
      </c>
      <c r="J1782" s="56" t="str">
        <f t="shared" si="191"/>
        <v>名称変更</v>
      </c>
      <c r="K1782" s="56" t="str">
        <f>IF($F1782="old", INDEX('外部インタフェース一覧(計算用)'!$B$5:$C$60, MATCH(summary!$B1782, '外部インタフェース一覧(計算用)'!$C$5:$C$60, 0), 1), $B1782)</f>
        <v>排せつ支援情報</v>
      </c>
      <c r="L1782" s="56">
        <f t="shared" si="195"/>
        <v>11</v>
      </c>
      <c r="M1782" s="56" t="str">
        <f t="shared" si="192"/>
        <v>nurse_name</v>
      </c>
      <c r="N1782" s="33" t="str">
        <f t="shared" si="193"/>
        <v>看護師名</v>
      </c>
      <c r="O1782" s="33" t="str">
        <f t="shared" si="194"/>
        <v>削除</v>
      </c>
    </row>
    <row r="1783" spans="1:15" ht="37.5" hidden="1">
      <c r="A1783" s="56">
        <v>1781</v>
      </c>
      <c r="B1783" s="56" t="s">
        <v>3461</v>
      </c>
      <c r="C1783" s="56">
        <v>12</v>
      </c>
      <c r="D1783" s="33" t="s">
        <v>3467</v>
      </c>
      <c r="E1783" s="134" t="s">
        <v>3468</v>
      </c>
      <c r="F1783" s="56" t="str">
        <f>VLOOKUP($B1783, '外部インタフェース一覧(計算用)'!$C:$G, 2, FALSE)</f>
        <v>old</v>
      </c>
      <c r="G1783" s="56" t="str">
        <f>VLOOKUP($B1783, '外部インタフェース一覧(計算用)'!$C:$G, 5, FALSE)</f>
        <v>EXCRETION_SUPPORT_PLAN_2024_FORM_0600_2021</v>
      </c>
      <c r="H1783" s="56" t="str">
        <f t="shared" si="189"/>
        <v>EXCRETION_SUPPORT_PLAN_2024_FORM_0600_2021_urination_admission_status_old</v>
      </c>
      <c r="I1783" s="134" t="str">
        <f t="shared" si="190"/>
        <v>削除</v>
      </c>
      <c r="J1783" s="56" t="str">
        <f t="shared" si="191"/>
        <v>名称変更</v>
      </c>
      <c r="K1783" s="56" t="str">
        <f>IF($F1783="old", INDEX('外部インタフェース一覧(計算用)'!$B$5:$C$60, MATCH(summary!$B1783, '外部インタフェース一覧(計算用)'!$C$5:$C$60, 0), 1), $B1783)</f>
        <v>排せつ支援情報</v>
      </c>
      <c r="L1783" s="56">
        <f t="shared" si="195"/>
        <v>12</v>
      </c>
      <c r="M1783" s="56" t="str">
        <f t="shared" si="192"/>
        <v>urination_admission_status</v>
      </c>
      <c r="N1783" s="33" t="str">
        <f t="shared" si="193"/>
        <v>排尿の状態　施設入所時</v>
      </c>
      <c r="O1783" s="33" t="str">
        <f t="shared" si="194"/>
        <v>削除</v>
      </c>
    </row>
    <row r="1784" spans="1:15" ht="37.5" hidden="1">
      <c r="A1784" s="56">
        <v>1782</v>
      </c>
      <c r="B1784" s="56" t="s">
        <v>3461</v>
      </c>
      <c r="C1784" s="56">
        <v>13</v>
      </c>
      <c r="D1784" s="33" t="s">
        <v>3469</v>
      </c>
      <c r="E1784" s="134" t="s">
        <v>3470</v>
      </c>
      <c r="F1784" s="56" t="str">
        <f>VLOOKUP($B1784, '外部インタフェース一覧(計算用)'!$C:$G, 2, FALSE)</f>
        <v>old</v>
      </c>
      <c r="G1784" s="56" t="str">
        <f>VLOOKUP($B1784, '外部インタフェース一覧(計算用)'!$C:$G, 5, FALSE)</f>
        <v>EXCRETION_SUPPORT_PLAN_2024_FORM_0600_2021</v>
      </c>
      <c r="H1784" s="56" t="str">
        <f t="shared" si="189"/>
        <v>EXCRETION_SUPPORT_PLAN_2024_FORM_0600_2021_urination_evaluation_status_old</v>
      </c>
      <c r="I1784" s="134" t="str">
        <f t="shared" si="190"/>
        <v>削除</v>
      </c>
      <c r="J1784" s="56" t="str">
        <f t="shared" si="191"/>
        <v>名称変更</v>
      </c>
      <c r="K1784" s="56" t="str">
        <f>IF($F1784="old", INDEX('外部インタフェース一覧(計算用)'!$B$5:$C$60, MATCH(summary!$B1784, '外部インタフェース一覧(計算用)'!$C$5:$C$60, 0), 1), $B1784)</f>
        <v>排せつ支援情報</v>
      </c>
      <c r="L1784" s="56">
        <f t="shared" si="195"/>
        <v>13</v>
      </c>
      <c r="M1784" s="56" t="str">
        <f t="shared" si="192"/>
        <v>urination_evaluation_status</v>
      </c>
      <c r="N1784" s="33" t="str">
        <f t="shared" si="193"/>
        <v>排尿の状態　評価時</v>
      </c>
      <c r="O1784" s="33" t="str">
        <f t="shared" si="194"/>
        <v>削除</v>
      </c>
    </row>
    <row r="1785" spans="1:15" ht="37.5" hidden="1">
      <c r="A1785" s="56">
        <v>1783</v>
      </c>
      <c r="B1785" s="56" t="s">
        <v>3461</v>
      </c>
      <c r="C1785" s="56">
        <v>14</v>
      </c>
      <c r="D1785" s="33" t="s">
        <v>3471</v>
      </c>
      <c r="E1785" s="134" t="s">
        <v>3472</v>
      </c>
      <c r="F1785" s="56" t="str">
        <f>VLOOKUP($B1785, '外部インタフェース一覧(計算用)'!$C:$G, 2, FALSE)</f>
        <v>old</v>
      </c>
      <c r="G1785" s="56" t="str">
        <f>VLOOKUP($B1785, '外部インタフェース一覧(計算用)'!$C:$G, 5, FALSE)</f>
        <v>EXCRETION_SUPPORT_PLAN_2024_FORM_0600_2021</v>
      </c>
      <c r="H1785" s="56" t="str">
        <f t="shared" si="189"/>
        <v>EXCRETION_SUPPORT_PLAN_2024_FORM_0600_2021_urination_three_support_status_old</v>
      </c>
      <c r="I1785" s="134" t="str">
        <f t="shared" si="190"/>
        <v>削除</v>
      </c>
      <c r="J1785" s="56" t="str">
        <f t="shared" si="191"/>
        <v>名称変更</v>
      </c>
      <c r="K1785" s="56" t="str">
        <f>IF($F1785="old", INDEX('外部インタフェース一覧(計算用)'!$B$5:$C$60, MATCH(summary!$B1785, '外部インタフェース一覧(計算用)'!$C$5:$C$60, 0), 1), $B1785)</f>
        <v>排せつ支援情報</v>
      </c>
      <c r="L1785" s="56">
        <f t="shared" si="195"/>
        <v>14</v>
      </c>
      <c r="M1785" s="56" t="str">
        <f t="shared" si="192"/>
        <v>urination_three_support_status</v>
      </c>
      <c r="N1785" s="33" t="str">
        <f t="shared" si="193"/>
        <v>排尿の状態　3か月後の見込み（支援を行った場合）</v>
      </c>
      <c r="O1785" s="33" t="str">
        <f t="shared" si="194"/>
        <v>削除</v>
      </c>
    </row>
    <row r="1786" spans="1:15" ht="37.5" hidden="1">
      <c r="A1786" s="56">
        <v>1784</v>
      </c>
      <c r="B1786" s="56" t="s">
        <v>3461</v>
      </c>
      <c r="C1786" s="56">
        <v>15</v>
      </c>
      <c r="D1786" s="33" t="s">
        <v>3473</v>
      </c>
      <c r="E1786" s="134" t="s">
        <v>3474</v>
      </c>
      <c r="F1786" s="56" t="str">
        <f>VLOOKUP($B1786, '外部インタフェース一覧(計算用)'!$C:$G, 2, FALSE)</f>
        <v>old</v>
      </c>
      <c r="G1786" s="56" t="str">
        <f>VLOOKUP($B1786, '外部インタフェース一覧(計算用)'!$C:$G, 5, FALSE)</f>
        <v>EXCRETION_SUPPORT_PLAN_2024_FORM_0600_2021</v>
      </c>
      <c r="H1786" s="56" t="str">
        <f t="shared" si="189"/>
        <v>EXCRETION_SUPPORT_PLAN_2024_FORM_0600_2021_urination_three_no_support_status_old</v>
      </c>
      <c r="I1786" s="134" t="str">
        <f t="shared" si="190"/>
        <v>削除</v>
      </c>
      <c r="J1786" s="56" t="str">
        <f t="shared" si="191"/>
        <v>名称変更</v>
      </c>
      <c r="K1786" s="56" t="str">
        <f>IF($F1786="old", INDEX('外部インタフェース一覧(計算用)'!$B$5:$C$60, MATCH(summary!$B1786, '外部インタフェース一覧(計算用)'!$C$5:$C$60, 0), 1), $B1786)</f>
        <v>排せつ支援情報</v>
      </c>
      <c r="L1786" s="56">
        <f t="shared" si="195"/>
        <v>15</v>
      </c>
      <c r="M1786" s="56" t="str">
        <f t="shared" si="192"/>
        <v>urination_three_no_support_status</v>
      </c>
      <c r="N1786" s="33" t="str">
        <f t="shared" si="193"/>
        <v>排尿の状態　3か月後の見込み（支援を行わない場合）</v>
      </c>
      <c r="O1786" s="33" t="str">
        <f t="shared" si="194"/>
        <v>削除</v>
      </c>
    </row>
    <row r="1787" spans="1:15" ht="37.5" hidden="1">
      <c r="A1787" s="56">
        <v>1785</v>
      </c>
      <c r="B1787" s="56" t="s">
        <v>3461</v>
      </c>
      <c r="C1787" s="56">
        <v>16</v>
      </c>
      <c r="D1787" s="33" t="s">
        <v>3475</v>
      </c>
      <c r="E1787" s="134" t="s">
        <v>3476</v>
      </c>
      <c r="F1787" s="56" t="str">
        <f>VLOOKUP($B1787, '外部インタフェース一覧(計算用)'!$C:$G, 2, FALSE)</f>
        <v>old</v>
      </c>
      <c r="G1787" s="56" t="str">
        <f>VLOOKUP($B1787, '外部インタフェース一覧(計算用)'!$C:$G, 5, FALSE)</f>
        <v>EXCRETION_SUPPORT_PLAN_2024_FORM_0600_2021</v>
      </c>
      <c r="H1787" s="56" t="str">
        <f t="shared" si="189"/>
        <v>EXCRETION_SUPPORT_PLAN_2024_FORM_0600_2021_defecation_admission_status_old</v>
      </c>
      <c r="I1787" s="134" t="str">
        <f t="shared" si="190"/>
        <v>削除</v>
      </c>
      <c r="J1787" s="56" t="str">
        <f t="shared" si="191"/>
        <v>名称変更</v>
      </c>
      <c r="K1787" s="56" t="str">
        <f>IF($F1787="old", INDEX('外部インタフェース一覧(計算用)'!$B$5:$C$60, MATCH(summary!$B1787, '外部インタフェース一覧(計算用)'!$C$5:$C$60, 0), 1), $B1787)</f>
        <v>排せつ支援情報</v>
      </c>
      <c r="L1787" s="56">
        <f t="shared" si="195"/>
        <v>16</v>
      </c>
      <c r="M1787" s="56" t="str">
        <f t="shared" si="192"/>
        <v>defecation_admission_status</v>
      </c>
      <c r="N1787" s="33" t="str">
        <f t="shared" si="193"/>
        <v>排便の状態　施設入所時</v>
      </c>
      <c r="O1787" s="33" t="str">
        <f t="shared" si="194"/>
        <v>削除</v>
      </c>
    </row>
    <row r="1788" spans="1:15" ht="37.5" hidden="1">
      <c r="A1788" s="56">
        <v>1786</v>
      </c>
      <c r="B1788" s="56" t="s">
        <v>3461</v>
      </c>
      <c r="C1788" s="56">
        <v>17</v>
      </c>
      <c r="D1788" s="33" t="s">
        <v>3477</v>
      </c>
      <c r="E1788" s="134" t="s">
        <v>3478</v>
      </c>
      <c r="F1788" s="56" t="str">
        <f>VLOOKUP($B1788, '外部インタフェース一覧(計算用)'!$C:$G, 2, FALSE)</f>
        <v>old</v>
      </c>
      <c r="G1788" s="56" t="str">
        <f>VLOOKUP($B1788, '外部インタフェース一覧(計算用)'!$C:$G, 5, FALSE)</f>
        <v>EXCRETION_SUPPORT_PLAN_2024_FORM_0600_2021</v>
      </c>
      <c r="H1788" s="56" t="str">
        <f t="shared" si="189"/>
        <v>EXCRETION_SUPPORT_PLAN_2024_FORM_0600_2021_defecation_evaluation_status_old</v>
      </c>
      <c r="I1788" s="134" t="str">
        <f t="shared" si="190"/>
        <v>削除</v>
      </c>
      <c r="J1788" s="56" t="str">
        <f t="shared" si="191"/>
        <v>名称変更</v>
      </c>
      <c r="K1788" s="56" t="str">
        <f>IF($F1788="old", INDEX('外部インタフェース一覧(計算用)'!$B$5:$C$60, MATCH(summary!$B1788, '外部インタフェース一覧(計算用)'!$C$5:$C$60, 0), 1), $B1788)</f>
        <v>排せつ支援情報</v>
      </c>
      <c r="L1788" s="56">
        <f t="shared" si="195"/>
        <v>17</v>
      </c>
      <c r="M1788" s="56" t="str">
        <f t="shared" si="192"/>
        <v>defecation_evaluation_status</v>
      </c>
      <c r="N1788" s="33" t="str">
        <f t="shared" si="193"/>
        <v>排便の状態　評価時</v>
      </c>
      <c r="O1788" s="33" t="str">
        <f t="shared" si="194"/>
        <v>削除</v>
      </c>
    </row>
    <row r="1789" spans="1:15" ht="37.5" hidden="1">
      <c r="A1789" s="56">
        <v>1787</v>
      </c>
      <c r="B1789" s="56" t="s">
        <v>3461</v>
      </c>
      <c r="C1789" s="56">
        <v>18</v>
      </c>
      <c r="D1789" s="33" t="s">
        <v>3479</v>
      </c>
      <c r="E1789" s="134" t="s">
        <v>3480</v>
      </c>
      <c r="F1789" s="56" t="str">
        <f>VLOOKUP($B1789, '外部インタフェース一覧(計算用)'!$C:$G, 2, FALSE)</f>
        <v>old</v>
      </c>
      <c r="G1789" s="56" t="str">
        <f>VLOOKUP($B1789, '外部インタフェース一覧(計算用)'!$C:$G, 5, FALSE)</f>
        <v>EXCRETION_SUPPORT_PLAN_2024_FORM_0600_2021</v>
      </c>
      <c r="H1789" s="56" t="str">
        <f t="shared" si="189"/>
        <v>EXCRETION_SUPPORT_PLAN_2024_FORM_0600_2021_defecation_three_support_status_old</v>
      </c>
      <c r="I1789" s="134" t="str">
        <f t="shared" si="190"/>
        <v>削除</v>
      </c>
      <c r="J1789" s="56" t="str">
        <f t="shared" si="191"/>
        <v>名称変更</v>
      </c>
      <c r="K1789" s="56" t="str">
        <f>IF($F1789="old", INDEX('外部インタフェース一覧(計算用)'!$B$5:$C$60, MATCH(summary!$B1789, '外部インタフェース一覧(計算用)'!$C$5:$C$60, 0), 1), $B1789)</f>
        <v>排せつ支援情報</v>
      </c>
      <c r="L1789" s="56">
        <f t="shared" si="195"/>
        <v>18</v>
      </c>
      <c r="M1789" s="56" t="str">
        <f t="shared" si="192"/>
        <v>defecation_three_support_status</v>
      </c>
      <c r="N1789" s="33" t="str">
        <f t="shared" si="193"/>
        <v>排便の状態　3か月後の見込み（支援を行った場合）</v>
      </c>
      <c r="O1789" s="33" t="str">
        <f t="shared" si="194"/>
        <v>削除</v>
      </c>
    </row>
    <row r="1790" spans="1:15" ht="37.5" hidden="1">
      <c r="A1790" s="56">
        <v>1788</v>
      </c>
      <c r="B1790" s="56" t="s">
        <v>3461</v>
      </c>
      <c r="C1790" s="56">
        <v>19</v>
      </c>
      <c r="D1790" s="33" t="s">
        <v>3481</v>
      </c>
      <c r="E1790" s="134" t="s">
        <v>3482</v>
      </c>
      <c r="F1790" s="56" t="str">
        <f>VLOOKUP($B1790, '外部インタフェース一覧(計算用)'!$C:$G, 2, FALSE)</f>
        <v>old</v>
      </c>
      <c r="G1790" s="56" t="str">
        <f>VLOOKUP($B1790, '外部インタフェース一覧(計算用)'!$C:$G, 5, FALSE)</f>
        <v>EXCRETION_SUPPORT_PLAN_2024_FORM_0600_2021</v>
      </c>
      <c r="H1790" s="56" t="str">
        <f t="shared" si="189"/>
        <v>EXCRETION_SUPPORT_PLAN_2024_FORM_0600_2021_defecation_three_no_support_status_old</v>
      </c>
      <c r="I1790" s="134" t="str">
        <f t="shared" si="190"/>
        <v>削除</v>
      </c>
      <c r="J1790" s="56" t="str">
        <f t="shared" si="191"/>
        <v>名称変更</v>
      </c>
      <c r="K1790" s="56" t="str">
        <f>IF($F1790="old", INDEX('外部インタフェース一覧(計算用)'!$B$5:$C$60, MATCH(summary!$B1790, '外部インタフェース一覧(計算用)'!$C$5:$C$60, 0), 1), $B1790)</f>
        <v>排せつ支援情報</v>
      </c>
      <c r="L1790" s="56">
        <f t="shared" si="195"/>
        <v>19</v>
      </c>
      <c r="M1790" s="56" t="str">
        <f t="shared" si="192"/>
        <v>defecation_three_no_support_status</v>
      </c>
      <c r="N1790" s="33" t="str">
        <f t="shared" si="193"/>
        <v>排便の状態　3か月後の見込み（支援を行わない場合）</v>
      </c>
      <c r="O1790" s="33" t="str">
        <f t="shared" si="194"/>
        <v>削除</v>
      </c>
    </row>
    <row r="1791" spans="1:15" ht="37.5" hidden="1">
      <c r="A1791" s="56">
        <v>1789</v>
      </c>
      <c r="B1791" s="56" t="s">
        <v>3461</v>
      </c>
      <c r="C1791" s="56">
        <v>20</v>
      </c>
      <c r="D1791" s="33" t="s">
        <v>3483</v>
      </c>
      <c r="E1791" s="134" t="s">
        <v>3484</v>
      </c>
      <c r="F1791" s="56" t="str">
        <f>VLOOKUP($B1791, '外部インタフェース一覧(計算用)'!$C:$G, 2, FALSE)</f>
        <v>old</v>
      </c>
      <c r="G1791" s="56" t="str">
        <f>VLOOKUP($B1791, '外部インタフェース一覧(計算用)'!$C:$G, 5, FALSE)</f>
        <v>EXCRETION_SUPPORT_PLAN_2024_FORM_0600_2021</v>
      </c>
      <c r="H1791" s="56" t="str">
        <f t="shared" si="189"/>
        <v>EXCRETION_SUPPORT_PLAN_2024_FORM_0600_2021_diaper_user_admission_status_old</v>
      </c>
      <c r="I1791" s="134" t="str">
        <f t="shared" si="190"/>
        <v>削除</v>
      </c>
      <c r="J1791" s="56" t="str">
        <f t="shared" si="191"/>
        <v>名称変更</v>
      </c>
      <c r="K1791" s="56" t="str">
        <f>IF($F1791="old", INDEX('外部インタフェース一覧(計算用)'!$B$5:$C$60, MATCH(summary!$B1791, '外部インタフェース一覧(計算用)'!$C$5:$C$60, 0), 1), $B1791)</f>
        <v>排せつ支援情報</v>
      </c>
      <c r="L1791" s="56">
        <f t="shared" si="195"/>
        <v>20</v>
      </c>
      <c r="M1791" s="56" t="str">
        <f t="shared" si="192"/>
        <v>diaper_user_admission_status</v>
      </c>
      <c r="N1791" s="33" t="str">
        <f t="shared" si="193"/>
        <v>おむつ使用の有無　施設入所時</v>
      </c>
      <c r="O1791" s="33" t="str">
        <f t="shared" si="194"/>
        <v>削除</v>
      </c>
    </row>
    <row r="1792" spans="1:15" ht="37.5" hidden="1">
      <c r="A1792" s="56">
        <v>1790</v>
      </c>
      <c r="B1792" s="56" t="s">
        <v>3461</v>
      </c>
      <c r="C1792" s="56">
        <v>21</v>
      </c>
      <c r="D1792" s="33" t="s">
        <v>3485</v>
      </c>
      <c r="E1792" s="134" t="s">
        <v>3486</v>
      </c>
      <c r="F1792" s="56" t="str">
        <f>VLOOKUP($B1792, '外部インタフェース一覧(計算用)'!$C:$G, 2, FALSE)</f>
        <v>old</v>
      </c>
      <c r="G1792" s="56" t="str">
        <f>VLOOKUP($B1792, '外部インタフェース一覧(計算用)'!$C:$G, 5, FALSE)</f>
        <v>EXCRETION_SUPPORT_PLAN_2024_FORM_0600_2021</v>
      </c>
      <c r="H1792" s="56" t="str">
        <f t="shared" si="189"/>
        <v>EXCRETION_SUPPORT_PLAN_2024_FORM_0600_2021_diaper_user_evaluation_status_old</v>
      </c>
      <c r="I1792" s="134" t="str">
        <f t="shared" si="190"/>
        <v>削除</v>
      </c>
      <c r="J1792" s="56" t="str">
        <f t="shared" si="191"/>
        <v>名称変更</v>
      </c>
      <c r="K1792" s="56" t="str">
        <f>IF($F1792="old", INDEX('外部インタフェース一覧(計算用)'!$B$5:$C$60, MATCH(summary!$B1792, '外部インタフェース一覧(計算用)'!$C$5:$C$60, 0), 1), $B1792)</f>
        <v>排せつ支援情報</v>
      </c>
      <c r="L1792" s="56">
        <f t="shared" si="195"/>
        <v>21</v>
      </c>
      <c r="M1792" s="56" t="str">
        <f t="shared" si="192"/>
        <v>diaper_user_evaluation_status</v>
      </c>
      <c r="N1792" s="33" t="str">
        <f t="shared" si="193"/>
        <v>おむつ使用の有無　評価時</v>
      </c>
      <c r="O1792" s="33" t="str">
        <f t="shared" si="194"/>
        <v>削除</v>
      </c>
    </row>
    <row r="1793" spans="1:15" ht="37.5" hidden="1">
      <c r="A1793" s="56">
        <v>1791</v>
      </c>
      <c r="B1793" s="56" t="s">
        <v>3461</v>
      </c>
      <c r="C1793" s="56">
        <v>22</v>
      </c>
      <c r="D1793" s="33" t="s">
        <v>3487</v>
      </c>
      <c r="E1793" s="134" t="s">
        <v>3488</v>
      </c>
      <c r="F1793" s="56" t="str">
        <f>VLOOKUP($B1793, '外部インタフェース一覧(計算用)'!$C:$G, 2, FALSE)</f>
        <v>old</v>
      </c>
      <c r="G1793" s="56" t="str">
        <f>VLOOKUP($B1793, '外部インタフェース一覧(計算用)'!$C:$G, 5, FALSE)</f>
        <v>EXCRETION_SUPPORT_PLAN_2024_FORM_0600_2021</v>
      </c>
      <c r="H1793" s="56" t="str">
        <f t="shared" si="189"/>
        <v>EXCRETION_SUPPORT_PLAN_2024_FORM_0600_2021_diaper_user_three_support_status_old</v>
      </c>
      <c r="I1793" s="134" t="str">
        <f t="shared" si="190"/>
        <v>削除</v>
      </c>
      <c r="J1793" s="56" t="str">
        <f t="shared" si="191"/>
        <v>名称変更</v>
      </c>
      <c r="K1793" s="56" t="str">
        <f>IF($F1793="old", INDEX('外部インタフェース一覧(計算用)'!$B$5:$C$60, MATCH(summary!$B1793, '外部インタフェース一覧(計算用)'!$C$5:$C$60, 0), 1), $B1793)</f>
        <v>排せつ支援情報</v>
      </c>
      <c r="L1793" s="56">
        <f t="shared" si="195"/>
        <v>22</v>
      </c>
      <c r="M1793" s="56" t="str">
        <f t="shared" si="192"/>
        <v>diaper_user_three_support_status</v>
      </c>
      <c r="N1793" s="33" t="str">
        <f t="shared" si="193"/>
        <v>おむつ使用の有無　3か月後の見込み（支援を行った場合）</v>
      </c>
      <c r="O1793" s="33" t="str">
        <f t="shared" si="194"/>
        <v>削除</v>
      </c>
    </row>
    <row r="1794" spans="1:15" ht="37.5" hidden="1">
      <c r="A1794" s="56">
        <v>1792</v>
      </c>
      <c r="B1794" s="56" t="s">
        <v>3461</v>
      </c>
      <c r="C1794" s="56">
        <v>23</v>
      </c>
      <c r="D1794" s="33" t="s">
        <v>3489</v>
      </c>
      <c r="E1794" s="134" t="s">
        <v>3490</v>
      </c>
      <c r="F1794" s="56" t="str">
        <f>VLOOKUP($B1794, '外部インタフェース一覧(計算用)'!$C:$G, 2, FALSE)</f>
        <v>old</v>
      </c>
      <c r="G1794" s="56" t="str">
        <f>VLOOKUP($B1794, '外部インタフェース一覧(計算用)'!$C:$G, 5, FALSE)</f>
        <v>EXCRETION_SUPPORT_PLAN_2024_FORM_0600_2021</v>
      </c>
      <c r="H1794" s="56" t="str">
        <f t="shared" si="189"/>
        <v>EXCRETION_SUPPORT_PLAN_2024_FORM_0600_2021_diaper_user_three_no_support_status_old</v>
      </c>
      <c r="I1794" s="134" t="str">
        <f t="shared" si="190"/>
        <v>削除</v>
      </c>
      <c r="J1794" s="56" t="str">
        <f t="shared" si="191"/>
        <v>名称変更</v>
      </c>
      <c r="K1794" s="56" t="str">
        <f>IF($F1794="old", INDEX('外部インタフェース一覧(計算用)'!$B$5:$C$60, MATCH(summary!$B1794, '外部インタフェース一覧(計算用)'!$C$5:$C$60, 0), 1), $B1794)</f>
        <v>排せつ支援情報</v>
      </c>
      <c r="L1794" s="56">
        <f t="shared" si="195"/>
        <v>23</v>
      </c>
      <c r="M1794" s="56" t="str">
        <f t="shared" si="192"/>
        <v>diaper_user_three_no_support_status</v>
      </c>
      <c r="N1794" s="33" t="str">
        <f t="shared" si="193"/>
        <v>おむつ使用の有無　3か月後の見込み（支援を行わない場合）</v>
      </c>
      <c r="O1794" s="33" t="str">
        <f t="shared" si="194"/>
        <v>削除</v>
      </c>
    </row>
    <row r="1795" spans="1:15" ht="37.5" hidden="1">
      <c r="A1795" s="56">
        <v>1793</v>
      </c>
      <c r="B1795" s="56" t="s">
        <v>3461</v>
      </c>
      <c r="C1795" s="56">
        <v>24</v>
      </c>
      <c r="D1795" s="33" t="s">
        <v>3491</v>
      </c>
      <c r="E1795" s="134" t="s">
        <v>3492</v>
      </c>
      <c r="F1795" s="56" t="str">
        <f>VLOOKUP($B1795, '外部インタフェース一覧(計算用)'!$C:$G, 2, FALSE)</f>
        <v>old</v>
      </c>
      <c r="G1795" s="56" t="str">
        <f>VLOOKUP($B1795, '外部インタフェース一覧(計算用)'!$C:$G, 5, FALSE)</f>
        <v>EXCRETION_SUPPORT_PLAN_2024_FORM_0600_2021</v>
      </c>
      <c r="H1795" s="56" t="str">
        <f t="shared" ref="H1795:H1858" si="196">G1795&amp;"_"&amp;D1795&amp;"_"&amp;F1795</f>
        <v>EXCRETION_SUPPORT_PLAN_2024_FORM_0600_2021_portable_toilet_admission_status_old</v>
      </c>
      <c r="I1795" s="134" t="str">
        <f t="shared" ref="I1795:I1858" si="197">IFERROR(INDEX($E:$H, MATCH(LEFT($H1795, LEN($H1795)-4)&amp;"_new", $H:$H, 0), 1), IF(F1795="old", "削除", "追加"))</f>
        <v>削除</v>
      </c>
      <c r="J1795" s="56" t="str">
        <f t="shared" ref="J1795:J1858" si="198">IF(E1795=I1795, "一致", "名称変更")</f>
        <v>名称変更</v>
      </c>
      <c r="K1795" s="56" t="str">
        <f>IF($F1795="old", INDEX('外部インタフェース一覧(計算用)'!$B$5:$C$60, MATCH(summary!$B1795, '外部インタフェース一覧(計算用)'!$C$5:$C$60, 0), 1), $B1795)</f>
        <v>排せつ支援情報</v>
      </c>
      <c r="L1795" s="56">
        <f t="shared" si="195"/>
        <v>24</v>
      </c>
      <c r="M1795" s="56" t="str">
        <f t="shared" ref="M1795:M1858" si="199">$D1795</f>
        <v>portable_toilet_admission_status</v>
      </c>
      <c r="N1795" s="33" t="str">
        <f t="shared" ref="N1795:N1858" si="200">IF($F1795="old", $E1795, $I1795)</f>
        <v>ポータブルトイレ使用の有無　施設入所時</v>
      </c>
      <c r="O1795" s="33" t="str">
        <f t="shared" ref="O1795:O1858" si="201">IF($F1795="old", $I1795, $E1795)</f>
        <v>削除</v>
      </c>
    </row>
    <row r="1796" spans="1:15" ht="37.5" hidden="1">
      <c r="A1796" s="56">
        <v>1794</v>
      </c>
      <c r="B1796" s="56" t="s">
        <v>3461</v>
      </c>
      <c r="C1796" s="56">
        <v>25</v>
      </c>
      <c r="D1796" s="33" t="s">
        <v>3493</v>
      </c>
      <c r="E1796" s="134" t="s">
        <v>3494</v>
      </c>
      <c r="F1796" s="56" t="str">
        <f>VLOOKUP($B1796, '外部インタフェース一覧(計算用)'!$C:$G, 2, FALSE)</f>
        <v>old</v>
      </c>
      <c r="G1796" s="56" t="str">
        <f>VLOOKUP($B1796, '外部インタフェース一覧(計算用)'!$C:$G, 5, FALSE)</f>
        <v>EXCRETION_SUPPORT_PLAN_2024_FORM_0600_2021</v>
      </c>
      <c r="H1796" s="56" t="str">
        <f t="shared" si="196"/>
        <v>EXCRETION_SUPPORT_PLAN_2024_FORM_0600_2021_portable_toilet_evaluation_status_old</v>
      </c>
      <c r="I1796" s="134" t="str">
        <f t="shared" si="197"/>
        <v>削除</v>
      </c>
      <c r="J1796" s="56" t="str">
        <f t="shared" si="198"/>
        <v>名称変更</v>
      </c>
      <c r="K1796" s="56" t="str">
        <f>IF($F1796="old", INDEX('外部インタフェース一覧(計算用)'!$B$5:$C$60, MATCH(summary!$B1796, '外部インタフェース一覧(計算用)'!$C$5:$C$60, 0), 1), $B1796)</f>
        <v>排せつ支援情報</v>
      </c>
      <c r="L1796" s="56">
        <f t="shared" ref="L1796:L1859" si="202">C1796</f>
        <v>25</v>
      </c>
      <c r="M1796" s="56" t="str">
        <f t="shared" si="199"/>
        <v>portable_toilet_evaluation_status</v>
      </c>
      <c r="N1796" s="33" t="str">
        <f t="shared" si="200"/>
        <v>ポータブルトイレ使用の有無　評価時</v>
      </c>
      <c r="O1796" s="33" t="str">
        <f t="shared" si="201"/>
        <v>削除</v>
      </c>
    </row>
    <row r="1797" spans="1:15" ht="37.5" hidden="1">
      <c r="A1797" s="56">
        <v>1795</v>
      </c>
      <c r="B1797" s="56" t="s">
        <v>3461</v>
      </c>
      <c r="C1797" s="56">
        <v>26</v>
      </c>
      <c r="D1797" s="33" t="s">
        <v>3495</v>
      </c>
      <c r="E1797" s="134" t="s">
        <v>3496</v>
      </c>
      <c r="F1797" s="56" t="str">
        <f>VLOOKUP($B1797, '外部インタフェース一覧(計算用)'!$C:$G, 2, FALSE)</f>
        <v>old</v>
      </c>
      <c r="G1797" s="56" t="str">
        <f>VLOOKUP($B1797, '外部インタフェース一覧(計算用)'!$C:$G, 5, FALSE)</f>
        <v>EXCRETION_SUPPORT_PLAN_2024_FORM_0600_2021</v>
      </c>
      <c r="H1797" s="56" t="str">
        <f t="shared" si="196"/>
        <v>EXCRETION_SUPPORT_PLAN_2024_FORM_0600_2021_portable_toilet_three_support_status_old</v>
      </c>
      <c r="I1797" s="134" t="str">
        <f t="shared" si="197"/>
        <v>削除</v>
      </c>
      <c r="J1797" s="56" t="str">
        <f t="shared" si="198"/>
        <v>名称変更</v>
      </c>
      <c r="K1797" s="56" t="str">
        <f>IF($F1797="old", INDEX('外部インタフェース一覧(計算用)'!$B$5:$C$60, MATCH(summary!$B1797, '外部インタフェース一覧(計算用)'!$C$5:$C$60, 0), 1), $B1797)</f>
        <v>排せつ支援情報</v>
      </c>
      <c r="L1797" s="56">
        <f t="shared" si="202"/>
        <v>26</v>
      </c>
      <c r="M1797" s="56" t="str">
        <f t="shared" si="199"/>
        <v>portable_toilet_three_support_status</v>
      </c>
      <c r="N1797" s="33" t="str">
        <f t="shared" si="200"/>
        <v>ポータブルトイレ使用の有無　3か月後の見込み（支援を行った場合）</v>
      </c>
      <c r="O1797" s="33" t="str">
        <f t="shared" si="201"/>
        <v>削除</v>
      </c>
    </row>
    <row r="1798" spans="1:15" ht="37.5" hidden="1">
      <c r="A1798" s="56">
        <v>1796</v>
      </c>
      <c r="B1798" s="56" t="s">
        <v>3461</v>
      </c>
      <c r="C1798" s="56">
        <v>27</v>
      </c>
      <c r="D1798" s="33" t="s">
        <v>3497</v>
      </c>
      <c r="E1798" s="134" t="s">
        <v>3498</v>
      </c>
      <c r="F1798" s="56" t="str">
        <f>VLOOKUP($B1798, '外部インタフェース一覧(計算用)'!$C:$G, 2, FALSE)</f>
        <v>old</v>
      </c>
      <c r="G1798" s="56" t="str">
        <f>VLOOKUP($B1798, '外部インタフェース一覧(計算用)'!$C:$G, 5, FALSE)</f>
        <v>EXCRETION_SUPPORT_PLAN_2024_FORM_0600_2021</v>
      </c>
      <c r="H1798" s="56" t="str">
        <f t="shared" si="196"/>
        <v>EXCRETION_SUPPORT_PLAN_2024_FORM_0600_2021_portable_toilet_three_no_support_status_old</v>
      </c>
      <c r="I1798" s="134" t="str">
        <f t="shared" si="197"/>
        <v>削除</v>
      </c>
      <c r="J1798" s="56" t="str">
        <f t="shared" si="198"/>
        <v>名称変更</v>
      </c>
      <c r="K1798" s="56" t="str">
        <f>IF($F1798="old", INDEX('外部インタフェース一覧(計算用)'!$B$5:$C$60, MATCH(summary!$B1798, '外部インタフェース一覧(計算用)'!$C$5:$C$60, 0), 1), $B1798)</f>
        <v>排せつ支援情報</v>
      </c>
      <c r="L1798" s="56">
        <f t="shared" si="202"/>
        <v>27</v>
      </c>
      <c r="M1798" s="56" t="str">
        <f t="shared" si="199"/>
        <v>portable_toilet_three_no_support_status</v>
      </c>
      <c r="N1798" s="33" t="str">
        <f t="shared" si="200"/>
        <v>ポータブルトイレ使用の有無　3か月後の見込み（支援を行わない場合）</v>
      </c>
      <c r="O1798" s="33" t="str">
        <f t="shared" si="201"/>
        <v>削除</v>
      </c>
    </row>
    <row r="1799" spans="1:15" ht="37.5" hidden="1">
      <c r="A1799" s="56">
        <v>1797</v>
      </c>
      <c r="B1799" s="56" t="s">
        <v>3461</v>
      </c>
      <c r="C1799" s="56">
        <v>28</v>
      </c>
      <c r="D1799" s="33" t="s">
        <v>3499</v>
      </c>
      <c r="E1799" s="134" t="s">
        <v>3500</v>
      </c>
      <c r="F1799" s="56" t="str">
        <f>VLOOKUP($B1799, '外部インタフェース一覧(計算用)'!$C:$G, 2, FALSE)</f>
        <v>old</v>
      </c>
      <c r="G1799" s="56" t="str">
        <f>VLOOKUP($B1799, '外部インタフェース一覧(計算用)'!$C:$G, 5, FALSE)</f>
        <v>EXCRETION_SUPPORT_PLAN_2024_FORM_0600_2021</v>
      </c>
      <c r="H1799" s="56" t="str">
        <f t="shared" si="196"/>
        <v>EXCRETION_SUPPORT_PLAN_2024_FORM_0600_2021_excretion_status_necessity_old</v>
      </c>
      <c r="I1799" s="134" t="str">
        <f t="shared" si="197"/>
        <v>削除</v>
      </c>
      <c r="J1799" s="56" t="str">
        <f t="shared" si="198"/>
        <v>名称変更</v>
      </c>
      <c r="K1799" s="56" t="str">
        <f>IF($F1799="old", INDEX('外部インタフェース一覧(計算用)'!$B$5:$C$60, MATCH(summary!$B1799, '外部インタフェース一覧(計算用)'!$C$5:$C$60, 0), 1), $B1799)</f>
        <v>排せつ支援情報</v>
      </c>
      <c r="L1799" s="56">
        <f t="shared" si="202"/>
        <v>28</v>
      </c>
      <c r="M1799" s="56" t="str">
        <f t="shared" si="199"/>
        <v>excretion_status_necessity</v>
      </c>
      <c r="N1799" s="33" t="str">
        <f t="shared" si="200"/>
        <v>排せつの状態に関する支援の必要性</v>
      </c>
      <c r="O1799" s="33" t="str">
        <f t="shared" si="201"/>
        <v>削除</v>
      </c>
    </row>
    <row r="1800" spans="1:15" ht="37.5" hidden="1">
      <c r="A1800" s="56">
        <v>1798</v>
      </c>
      <c r="B1800" s="56" t="s">
        <v>3461</v>
      </c>
      <c r="C1800" s="56">
        <v>29</v>
      </c>
      <c r="D1800" s="33" t="s">
        <v>3501</v>
      </c>
      <c r="E1800" s="134" t="s">
        <v>3502</v>
      </c>
      <c r="F1800" s="56" t="str">
        <f>VLOOKUP($B1800, '外部インタフェース一覧(計算用)'!$C:$G, 2, FALSE)</f>
        <v>old</v>
      </c>
      <c r="G1800" s="56" t="str">
        <f>VLOOKUP($B1800, '外部インタフェース一覧(計算用)'!$C:$G, 5, FALSE)</f>
        <v>EXCRETION_SUPPORT_PLAN_2024_FORM_0600_2021</v>
      </c>
      <c r="H1800" s="56" t="str">
        <f t="shared" si="196"/>
        <v>EXCRETION_SUPPORT_PLAN_2024_FORM_0600_2021_excretion_cause_support_old</v>
      </c>
      <c r="I1800" s="134" t="str">
        <f t="shared" si="197"/>
        <v>削除</v>
      </c>
      <c r="J1800" s="56" t="str">
        <f t="shared" si="198"/>
        <v>名称変更</v>
      </c>
      <c r="K1800" s="56" t="str">
        <f>IF($F1800="old", INDEX('外部インタフェース一覧(計算用)'!$B$5:$C$60, MATCH(summary!$B1800, '外部インタフェース一覧(計算用)'!$C$5:$C$60, 0), 1), $B1800)</f>
        <v>排せつ支援情報</v>
      </c>
      <c r="L1800" s="56">
        <f t="shared" si="202"/>
        <v>29</v>
      </c>
      <c r="M1800" s="56" t="str">
        <f t="shared" si="199"/>
        <v>excretion_cause_support</v>
      </c>
      <c r="N1800" s="33" t="str">
        <f t="shared" si="200"/>
        <v>排せつに介護を要する原因</v>
      </c>
      <c r="O1800" s="33" t="str">
        <f t="shared" si="201"/>
        <v>削除</v>
      </c>
    </row>
    <row r="1801" spans="1:15" ht="37.5" hidden="1">
      <c r="A1801" s="56">
        <v>1799</v>
      </c>
      <c r="B1801" s="56" t="s">
        <v>3461</v>
      </c>
      <c r="C1801" s="56">
        <v>30</v>
      </c>
      <c r="D1801" s="33" t="s">
        <v>3503</v>
      </c>
      <c r="E1801" s="134" t="s">
        <v>3504</v>
      </c>
      <c r="F1801" s="56" t="str">
        <f>VLOOKUP($B1801, '外部インタフェース一覧(計算用)'!$C:$G, 2, FALSE)</f>
        <v>old</v>
      </c>
      <c r="G1801" s="56" t="str">
        <f>VLOOKUP($B1801, '外部インタフェース一覧(計算用)'!$C:$G, 5, FALSE)</f>
        <v>EXCRETION_SUPPORT_PLAN_2024_FORM_0600_2021</v>
      </c>
      <c r="H1801" s="56" t="str">
        <f t="shared" si="196"/>
        <v>EXCRETION_SUPPORT_PLAN_2024_FORM_0600_2021_support_program_old</v>
      </c>
      <c r="I1801" s="134" t="str">
        <f t="shared" si="197"/>
        <v>評価時点の排せつに関する支援の必要性　支援計画</v>
      </c>
      <c r="J1801" s="56" t="str">
        <f t="shared" si="198"/>
        <v>名称変更</v>
      </c>
      <c r="K1801" s="33" t="str">
        <f>IF($F1801="old", INDEX('外部インタフェース一覧(計算用)'!$B$5:$C$60, MATCH(summary!$B1801, '外部インタフェース一覧(計算用)'!$C$5:$C$60, 0), 1), $B1801)</f>
        <v>排せつ支援情報</v>
      </c>
      <c r="L1801" s="56">
        <f t="shared" si="202"/>
        <v>30</v>
      </c>
      <c r="M1801" s="33" t="str">
        <f t="shared" si="199"/>
        <v>support_program</v>
      </c>
      <c r="N1801" s="33" t="str">
        <f t="shared" si="200"/>
        <v>支援計画</v>
      </c>
      <c r="O1801" s="33" t="str">
        <f t="shared" si="201"/>
        <v>評価時点の排せつに関する支援の必要性　支援計画</v>
      </c>
    </row>
    <row r="1802" spans="1:15" hidden="1">
      <c r="A1802" s="56">
        <v>1800</v>
      </c>
      <c r="B1802" s="56" t="s">
        <v>3461</v>
      </c>
      <c r="C1802" s="56">
        <v>31</v>
      </c>
      <c r="D1802" s="33" t="s">
        <v>265</v>
      </c>
      <c r="E1802" s="134" t="s">
        <v>266</v>
      </c>
      <c r="F1802" s="56" t="str">
        <f>VLOOKUP($B1802, '外部インタフェース一覧(計算用)'!$C:$G, 2, FALSE)</f>
        <v>old</v>
      </c>
      <c r="G1802" s="56" t="str">
        <f>VLOOKUP($B1802, '外部インタフェース一覧(計算用)'!$C:$G, 5, FALSE)</f>
        <v>EXCRETION_SUPPORT_PLAN_2024_FORM_0600_2021</v>
      </c>
      <c r="H1802" s="56" t="str">
        <f t="shared" si="196"/>
        <v>EXCRETION_SUPPORT_PLAN_2024_FORM_0600_2021_version_old</v>
      </c>
      <c r="I1802" s="134" t="str">
        <f t="shared" si="197"/>
        <v>バージョン番号</v>
      </c>
      <c r="J1802" s="56" t="str">
        <f t="shared" si="198"/>
        <v>一致</v>
      </c>
      <c r="K1802" s="56" t="str">
        <f>IF($F1802="old", INDEX('外部インタフェース一覧(計算用)'!$B$5:$C$60, MATCH(summary!$B1802, '外部インタフェース一覧(計算用)'!$C$5:$C$60, 0), 1), $B1802)</f>
        <v>排せつ支援情報</v>
      </c>
      <c r="L1802" s="56">
        <f t="shared" si="202"/>
        <v>31</v>
      </c>
      <c r="M1802" s="56" t="str">
        <f t="shared" si="199"/>
        <v>version</v>
      </c>
      <c r="N1802" s="33" t="str">
        <f t="shared" si="200"/>
        <v>バージョン番号</v>
      </c>
      <c r="O1802" s="33" t="str">
        <f t="shared" si="201"/>
        <v>バージョン番号</v>
      </c>
    </row>
    <row r="1803" spans="1:15" hidden="1">
      <c r="A1803" s="56">
        <v>1801</v>
      </c>
      <c r="B1803" s="56" t="s">
        <v>3505</v>
      </c>
      <c r="C1803" s="56">
        <v>1</v>
      </c>
      <c r="D1803" s="33" t="s">
        <v>223</v>
      </c>
      <c r="E1803" s="134" t="s">
        <v>224</v>
      </c>
      <c r="F1803" s="56" t="str">
        <f>VLOOKUP($B1803, '外部インタフェース一覧(計算用)'!$C:$G, 2, FALSE)</f>
        <v>old</v>
      </c>
      <c r="G1803" s="56" t="str">
        <f>VLOOKUP($B1803, '外部インタフェース一覧(計算用)'!$C:$G, 5, FALSE)</f>
        <v>INDEPENDENCE_SUPPORT_PLAN_2024_FORM_0700_2021</v>
      </c>
      <c r="H1803" s="56" t="str">
        <f t="shared" si="196"/>
        <v>INDEPENDENCE_SUPPORT_PLAN_2024_FORM_0700_2021_care_facility_id_old</v>
      </c>
      <c r="I1803" s="134" t="str">
        <f t="shared" si="197"/>
        <v>事業所番号</v>
      </c>
      <c r="J1803" s="56" t="str">
        <f t="shared" si="198"/>
        <v>一致</v>
      </c>
      <c r="K1803" s="56" t="str">
        <f>IF($F1803="old", INDEX('外部インタフェース一覧(計算用)'!$B$5:$C$60, MATCH(summary!$B1803, '外部インタフェース一覧(計算用)'!$C$5:$C$60, 0), 1), $B1803)</f>
        <v>自立支援促進情報</v>
      </c>
      <c r="L1803" s="56">
        <f t="shared" si="202"/>
        <v>1</v>
      </c>
      <c r="M1803" s="56" t="str">
        <f t="shared" si="199"/>
        <v>care_facility_id</v>
      </c>
      <c r="N1803" s="33" t="str">
        <f t="shared" si="200"/>
        <v>事業所番号</v>
      </c>
      <c r="O1803" s="33" t="str">
        <f t="shared" si="201"/>
        <v>事業所番号</v>
      </c>
    </row>
    <row r="1804" spans="1:15" hidden="1">
      <c r="A1804" s="56">
        <v>1802</v>
      </c>
      <c r="B1804" s="56" t="s">
        <v>3505</v>
      </c>
      <c r="C1804" s="56">
        <v>2</v>
      </c>
      <c r="D1804" s="33" t="s">
        <v>225</v>
      </c>
      <c r="E1804" s="134" t="s">
        <v>226</v>
      </c>
      <c r="F1804" s="56" t="str">
        <f>VLOOKUP($B1804, '外部インタフェース一覧(計算用)'!$C:$G, 2, FALSE)</f>
        <v>old</v>
      </c>
      <c r="G1804" s="56" t="str">
        <f>VLOOKUP($B1804, '外部インタフェース一覧(計算用)'!$C:$G, 5, FALSE)</f>
        <v>INDEPENDENCE_SUPPORT_PLAN_2024_FORM_0700_2021</v>
      </c>
      <c r="H1804" s="56" t="str">
        <f t="shared" si="196"/>
        <v>INDEPENDENCE_SUPPORT_PLAN_2024_FORM_0700_2021_service_code_old</v>
      </c>
      <c r="I1804" s="134" t="str">
        <f t="shared" si="197"/>
        <v>サービス種類コード</v>
      </c>
      <c r="J1804" s="56" t="str">
        <f t="shared" si="198"/>
        <v>一致</v>
      </c>
      <c r="K1804" s="56" t="str">
        <f>IF($F1804="old", INDEX('外部インタフェース一覧(計算用)'!$B$5:$C$60, MATCH(summary!$B1804, '外部インタフェース一覧(計算用)'!$C$5:$C$60, 0), 1), $B1804)</f>
        <v>自立支援促進情報</v>
      </c>
      <c r="L1804" s="56">
        <f t="shared" si="202"/>
        <v>2</v>
      </c>
      <c r="M1804" s="56" t="str">
        <f t="shared" si="199"/>
        <v>service_code</v>
      </c>
      <c r="N1804" s="33" t="str">
        <f t="shared" si="200"/>
        <v>サービス種類コード</v>
      </c>
      <c r="O1804" s="33" t="str">
        <f t="shared" si="201"/>
        <v>サービス種類コード</v>
      </c>
    </row>
    <row r="1805" spans="1:15" hidden="1">
      <c r="A1805" s="56">
        <v>1803</v>
      </c>
      <c r="B1805" s="56" t="s">
        <v>3505</v>
      </c>
      <c r="C1805" s="56">
        <v>3</v>
      </c>
      <c r="D1805" s="33" t="s">
        <v>229</v>
      </c>
      <c r="E1805" s="134" t="s">
        <v>230</v>
      </c>
      <c r="F1805" s="56" t="str">
        <f>VLOOKUP($B1805, '外部インタフェース一覧(計算用)'!$C:$G, 2, FALSE)</f>
        <v>old</v>
      </c>
      <c r="G1805" s="56" t="str">
        <f>VLOOKUP($B1805, '外部インタフェース一覧(計算用)'!$C:$G, 5, FALSE)</f>
        <v>INDEPENDENCE_SUPPORT_PLAN_2024_FORM_0700_2021</v>
      </c>
      <c r="H1805" s="56" t="str">
        <f t="shared" si="196"/>
        <v>INDEPENDENCE_SUPPORT_PLAN_2024_FORM_0700_2021_insurer_no_old</v>
      </c>
      <c r="I1805" s="134" t="str">
        <f t="shared" si="197"/>
        <v>保険者番号</v>
      </c>
      <c r="J1805" s="56" t="str">
        <f t="shared" si="198"/>
        <v>一致</v>
      </c>
      <c r="K1805" s="56" t="str">
        <f>IF($F1805="old", INDEX('外部インタフェース一覧(計算用)'!$B$5:$C$60, MATCH(summary!$B1805, '外部インタフェース一覧(計算用)'!$C$5:$C$60, 0), 1), $B1805)</f>
        <v>自立支援促進情報</v>
      </c>
      <c r="L1805" s="56">
        <f t="shared" si="202"/>
        <v>3</v>
      </c>
      <c r="M1805" s="56" t="str">
        <f t="shared" si="199"/>
        <v>insurer_no</v>
      </c>
      <c r="N1805" s="33" t="str">
        <f t="shared" si="200"/>
        <v>保険者番号</v>
      </c>
      <c r="O1805" s="33" t="str">
        <f t="shared" si="201"/>
        <v>保険者番号</v>
      </c>
    </row>
    <row r="1806" spans="1:15" hidden="1">
      <c r="A1806" s="56">
        <v>1804</v>
      </c>
      <c r="B1806" s="56" t="s">
        <v>3505</v>
      </c>
      <c r="C1806" s="56">
        <v>4</v>
      </c>
      <c r="D1806" s="33" t="s">
        <v>231</v>
      </c>
      <c r="E1806" s="134" t="s">
        <v>232</v>
      </c>
      <c r="F1806" s="56" t="str">
        <f>VLOOKUP($B1806, '外部インタフェース一覧(計算用)'!$C:$G, 2, FALSE)</f>
        <v>old</v>
      </c>
      <c r="G1806" s="56" t="str">
        <f>VLOOKUP($B1806, '外部インタフェース一覧(計算用)'!$C:$G, 5, FALSE)</f>
        <v>INDEPENDENCE_SUPPORT_PLAN_2024_FORM_0700_2021</v>
      </c>
      <c r="H1806" s="56" t="str">
        <f t="shared" si="196"/>
        <v>INDEPENDENCE_SUPPORT_PLAN_2024_FORM_0700_2021_insured_no_old</v>
      </c>
      <c r="I1806" s="134" t="str">
        <f t="shared" si="197"/>
        <v>被保険者番号</v>
      </c>
      <c r="J1806" s="56" t="str">
        <f t="shared" si="198"/>
        <v>一致</v>
      </c>
      <c r="K1806" s="56" t="str">
        <f>IF($F1806="old", INDEX('外部インタフェース一覧(計算用)'!$B$5:$C$60, MATCH(summary!$B1806, '外部インタフェース一覧(計算用)'!$C$5:$C$60, 0), 1), $B1806)</f>
        <v>自立支援促進情報</v>
      </c>
      <c r="L1806" s="56">
        <f t="shared" si="202"/>
        <v>4</v>
      </c>
      <c r="M1806" s="56" t="str">
        <f t="shared" si="199"/>
        <v>insured_no</v>
      </c>
      <c r="N1806" s="33" t="str">
        <f t="shared" si="200"/>
        <v>被保険者番号</v>
      </c>
      <c r="O1806" s="33" t="str">
        <f t="shared" si="201"/>
        <v>被保険者番号</v>
      </c>
    </row>
    <row r="1807" spans="1:15" ht="37.5" hidden="1">
      <c r="A1807" s="56">
        <v>1805</v>
      </c>
      <c r="B1807" s="56" t="s">
        <v>3505</v>
      </c>
      <c r="C1807" s="56">
        <v>5</v>
      </c>
      <c r="D1807" s="33" t="s">
        <v>227</v>
      </c>
      <c r="E1807" s="134" t="s">
        <v>228</v>
      </c>
      <c r="F1807" s="56" t="str">
        <f>VLOOKUP($B1807, '外部インタフェース一覧(計算用)'!$C:$G, 2, FALSE)</f>
        <v>old</v>
      </c>
      <c r="G1807" s="56" t="str">
        <f>VLOOKUP($B1807, '外部インタフェース一覧(計算用)'!$C:$G, 5, FALSE)</f>
        <v>INDEPENDENCE_SUPPORT_PLAN_2024_FORM_0700_2021</v>
      </c>
      <c r="H1807" s="56" t="str">
        <f t="shared" si="196"/>
        <v>INDEPENDENCE_SUPPORT_PLAN_2024_FORM_0700_2021_external_system_management_number_old</v>
      </c>
      <c r="I1807" s="134" t="str">
        <f t="shared" si="197"/>
        <v>外部システム管理番号</v>
      </c>
      <c r="J1807" s="56" t="str">
        <f t="shared" si="198"/>
        <v>一致</v>
      </c>
      <c r="K1807" s="56" t="str">
        <f>IF($F1807="old", INDEX('外部インタフェース一覧(計算用)'!$B$5:$C$60, MATCH(summary!$B1807, '外部インタフェース一覧(計算用)'!$C$5:$C$60, 0), 1), $B1807)</f>
        <v>自立支援促進情報</v>
      </c>
      <c r="L1807" s="56">
        <f t="shared" si="202"/>
        <v>5</v>
      </c>
      <c r="M1807" s="56" t="str">
        <f t="shared" si="199"/>
        <v>external_system_management_number</v>
      </c>
      <c r="N1807" s="33" t="str">
        <f t="shared" si="200"/>
        <v>外部システム管理番号</v>
      </c>
      <c r="O1807" s="33" t="str">
        <f t="shared" si="201"/>
        <v>外部システム管理番号</v>
      </c>
    </row>
    <row r="1808" spans="1:15" hidden="1">
      <c r="A1808" s="56">
        <v>1806</v>
      </c>
      <c r="B1808" s="56" t="s">
        <v>3505</v>
      </c>
      <c r="C1808" s="56">
        <v>6</v>
      </c>
      <c r="D1808" s="33" t="s">
        <v>270</v>
      </c>
      <c r="E1808" s="134" t="s">
        <v>271</v>
      </c>
      <c r="F1808" s="56" t="str">
        <f>VLOOKUP($B1808, '外部インタフェース一覧(計算用)'!$C:$G, 2, FALSE)</f>
        <v>old</v>
      </c>
      <c r="G1808" s="56" t="str">
        <f>VLOOKUP($B1808, '外部インタフェース一覧(計算用)'!$C:$G, 5, FALSE)</f>
        <v>INDEPENDENCE_SUPPORT_PLAN_2024_FORM_0700_2021</v>
      </c>
      <c r="H1808" s="56" t="str">
        <f t="shared" si="196"/>
        <v>INDEPENDENCE_SUPPORT_PLAN_2024_FORM_0700_2021_evaluate_date_old</v>
      </c>
      <c r="I1808" s="134" t="str">
        <f t="shared" si="197"/>
        <v>評価日</v>
      </c>
      <c r="J1808" s="56" t="str">
        <f t="shared" si="198"/>
        <v>一致</v>
      </c>
      <c r="K1808" s="56" t="str">
        <f>IF($F1808="old", INDEX('外部インタフェース一覧(計算用)'!$B$5:$C$60, MATCH(summary!$B1808, '外部インタフェース一覧(計算用)'!$C$5:$C$60, 0), 1), $B1808)</f>
        <v>自立支援促進情報</v>
      </c>
      <c r="L1808" s="56">
        <f t="shared" si="202"/>
        <v>6</v>
      </c>
      <c r="M1808" s="56" t="str">
        <f t="shared" si="199"/>
        <v>evaluate_date</v>
      </c>
      <c r="N1808" s="33" t="str">
        <f t="shared" si="200"/>
        <v>評価日</v>
      </c>
      <c r="O1808" s="33" t="str">
        <f t="shared" si="201"/>
        <v>評価日</v>
      </c>
    </row>
    <row r="1809" spans="1:15" hidden="1">
      <c r="A1809" s="56">
        <v>1807</v>
      </c>
      <c r="B1809" s="56" t="s">
        <v>3505</v>
      </c>
      <c r="C1809" s="56">
        <v>7</v>
      </c>
      <c r="D1809" s="33" t="s">
        <v>1301</v>
      </c>
      <c r="E1809" s="134" t="s">
        <v>2001</v>
      </c>
      <c r="F1809" s="56" t="str">
        <f>VLOOKUP($B1809, '外部インタフェース一覧(計算用)'!$C:$G, 2, FALSE)</f>
        <v>old</v>
      </c>
      <c r="G1809" s="56" t="str">
        <f>VLOOKUP($B1809, '外部インタフェース一覧(計算用)'!$C:$G, 5, FALSE)</f>
        <v>INDEPENDENCE_SUPPORT_PLAN_2024_FORM_0700_2021</v>
      </c>
      <c r="H1809" s="56" t="str">
        <f t="shared" si="196"/>
        <v>INDEPENDENCE_SUPPORT_PLAN_2024_FORM_0700_2021_plan_create_date_old</v>
      </c>
      <c r="I1809" s="134" t="str">
        <f t="shared" si="197"/>
        <v>削除</v>
      </c>
      <c r="J1809" s="56" t="str">
        <f t="shared" si="198"/>
        <v>名称変更</v>
      </c>
      <c r="K1809" s="56" t="str">
        <f>IF($F1809="old", INDEX('外部インタフェース一覧(計算用)'!$B$5:$C$60, MATCH(summary!$B1809, '外部インタフェース一覧(計算用)'!$C$5:$C$60, 0), 1), $B1809)</f>
        <v>自立支援促進情報</v>
      </c>
      <c r="L1809" s="56">
        <f t="shared" si="202"/>
        <v>7</v>
      </c>
      <c r="M1809" s="56" t="str">
        <f t="shared" si="199"/>
        <v>plan_create_date</v>
      </c>
      <c r="N1809" s="33" t="str">
        <f t="shared" si="200"/>
        <v>計画作成日</v>
      </c>
      <c r="O1809" s="33" t="str">
        <f t="shared" si="201"/>
        <v>削除</v>
      </c>
    </row>
    <row r="1810" spans="1:15" hidden="1">
      <c r="A1810" s="56">
        <v>1808</v>
      </c>
      <c r="B1810" s="56" t="s">
        <v>3505</v>
      </c>
      <c r="C1810" s="56">
        <v>8</v>
      </c>
      <c r="D1810" s="33" t="s">
        <v>3463</v>
      </c>
      <c r="E1810" s="134" t="s">
        <v>3464</v>
      </c>
      <c r="F1810" s="56" t="str">
        <f>VLOOKUP($B1810, '外部インタフェース一覧(計算用)'!$C:$G, 2, FALSE)</f>
        <v>old</v>
      </c>
      <c r="G1810" s="56" t="str">
        <f>VLOOKUP($B1810, '外部インタフェース一覧(計算用)'!$C:$G, 5, FALSE)</f>
        <v>INDEPENDENCE_SUPPORT_PLAN_2024_FORM_0700_2021</v>
      </c>
      <c r="H1810" s="56" t="str">
        <f t="shared" si="196"/>
        <v>INDEPENDENCE_SUPPORT_PLAN_2024_FORM_0700_2021_doctor_name_old</v>
      </c>
      <c r="I1810" s="134" t="str">
        <f t="shared" si="197"/>
        <v>削除</v>
      </c>
      <c r="J1810" s="56" t="str">
        <f t="shared" si="198"/>
        <v>名称変更</v>
      </c>
      <c r="K1810" s="56" t="str">
        <f>IF($F1810="old", INDEX('外部インタフェース一覧(計算用)'!$B$5:$C$60, MATCH(summary!$B1810, '外部インタフェース一覧(計算用)'!$C$5:$C$60, 0), 1), $B1810)</f>
        <v>自立支援促進情報</v>
      </c>
      <c r="L1810" s="56">
        <f t="shared" si="202"/>
        <v>8</v>
      </c>
      <c r="M1810" s="56" t="str">
        <f t="shared" si="199"/>
        <v>doctor_name</v>
      </c>
      <c r="N1810" s="33" t="str">
        <f t="shared" si="200"/>
        <v>医師名</v>
      </c>
      <c r="O1810" s="33" t="str">
        <f t="shared" si="201"/>
        <v>削除</v>
      </c>
    </row>
    <row r="1811" spans="1:15" ht="37.5" hidden="1">
      <c r="A1811" s="56">
        <v>1809</v>
      </c>
      <c r="B1811" s="56" t="s">
        <v>3505</v>
      </c>
      <c r="C1811" s="56">
        <v>9</v>
      </c>
      <c r="D1811" s="33" t="s">
        <v>3506</v>
      </c>
      <c r="E1811" s="134" t="s">
        <v>3507</v>
      </c>
      <c r="F1811" s="56" t="str">
        <f>VLOOKUP($B1811, '外部インタフェース一覧(計算用)'!$C:$G, 2, FALSE)</f>
        <v>old</v>
      </c>
      <c r="G1811" s="56" t="str">
        <f>VLOOKUP($B1811, '外部インタフェース一覧(計算用)'!$C:$G, 5, FALSE)</f>
        <v>INDEPENDENCE_SUPPORT_PLAN_2024_FORM_0700_2021</v>
      </c>
      <c r="H1811" s="56" t="str">
        <f t="shared" si="196"/>
        <v>INDEPENDENCE_SUPPORT_PLAN_2024_FORM_0700_2021_nursing_care_specialist_old</v>
      </c>
      <c r="I1811" s="134" t="str">
        <f t="shared" si="197"/>
        <v>削除</v>
      </c>
      <c r="J1811" s="56" t="str">
        <f t="shared" si="198"/>
        <v>名称変更</v>
      </c>
      <c r="K1811" s="56" t="str">
        <f>IF($F1811="old", INDEX('外部インタフェース一覧(計算用)'!$B$5:$C$60, MATCH(summary!$B1811, '外部インタフェース一覧(計算用)'!$C$5:$C$60, 0), 1), $B1811)</f>
        <v>自立支援促進情報</v>
      </c>
      <c r="L1811" s="56">
        <f t="shared" si="202"/>
        <v>9</v>
      </c>
      <c r="M1811" s="56" t="str">
        <f t="shared" si="199"/>
        <v>nursing_care_specialist</v>
      </c>
      <c r="N1811" s="33" t="str">
        <f t="shared" si="200"/>
        <v>介護支援専門員名</v>
      </c>
      <c r="O1811" s="33" t="str">
        <f t="shared" si="201"/>
        <v>削除</v>
      </c>
    </row>
    <row r="1812" spans="1:15" hidden="1">
      <c r="A1812" s="56">
        <v>1810</v>
      </c>
      <c r="B1812" s="56" t="s">
        <v>3505</v>
      </c>
      <c r="C1812" s="56">
        <v>10</v>
      </c>
      <c r="D1812" s="33" t="s">
        <v>3508</v>
      </c>
      <c r="E1812" s="134" t="s">
        <v>3509</v>
      </c>
      <c r="F1812" s="56" t="str">
        <f>VLOOKUP($B1812, '外部インタフェース一覧(計算用)'!$C:$G, 2, FALSE)</f>
        <v>old</v>
      </c>
      <c r="G1812" s="56" t="str">
        <f>VLOOKUP($B1812, '外部インタフェース一覧(計算用)'!$C:$G, 5, FALSE)</f>
        <v>INDEPENDENCE_SUPPORT_PLAN_2024_FORM_0700_2021</v>
      </c>
      <c r="H1812" s="56" t="str">
        <f t="shared" si="196"/>
        <v>INDEPENDENCE_SUPPORT_PLAN_2024_FORM_0700_2021_diagnosis_name_1_old</v>
      </c>
      <c r="I1812" s="134" t="str">
        <f t="shared" si="197"/>
        <v>削除</v>
      </c>
      <c r="J1812" s="56" t="str">
        <f t="shared" si="198"/>
        <v>名称変更</v>
      </c>
      <c r="K1812" s="56" t="str">
        <f>IF($F1812="old", INDEX('外部インタフェース一覧(計算用)'!$B$5:$C$60, MATCH(summary!$B1812, '外部インタフェース一覧(計算用)'!$C$5:$C$60, 0), 1), $B1812)</f>
        <v>自立支援促進情報</v>
      </c>
      <c r="L1812" s="56">
        <f t="shared" si="202"/>
        <v>10</v>
      </c>
      <c r="M1812" s="56" t="str">
        <f t="shared" si="199"/>
        <v>diagnosis_name_1</v>
      </c>
      <c r="N1812" s="33" t="str">
        <f t="shared" si="200"/>
        <v>診断（１）　診断名（１）</v>
      </c>
      <c r="O1812" s="33" t="str">
        <f t="shared" si="201"/>
        <v>削除</v>
      </c>
    </row>
    <row r="1813" spans="1:15" ht="37.5" hidden="1">
      <c r="A1813" s="56">
        <v>1811</v>
      </c>
      <c r="B1813" s="56" t="s">
        <v>3505</v>
      </c>
      <c r="C1813" s="56">
        <v>11</v>
      </c>
      <c r="D1813" s="33" t="s">
        <v>3510</v>
      </c>
      <c r="E1813" s="134" t="s">
        <v>3511</v>
      </c>
      <c r="F1813" s="56" t="str">
        <f>VLOOKUP($B1813, '外部インタフェース一覧(計算用)'!$C:$G, 2, FALSE)</f>
        <v>old</v>
      </c>
      <c r="G1813" s="56" t="str">
        <f>VLOOKUP($B1813, '外部インタフェース一覧(計算用)'!$C:$G, 5, FALSE)</f>
        <v>INDEPENDENCE_SUPPORT_PLAN_2024_FORM_0700_2021</v>
      </c>
      <c r="H1813" s="56" t="str">
        <f t="shared" si="196"/>
        <v>INDEPENDENCE_SUPPORT_PLAN_2024_FORM_0700_2021_diagnosis_name_icd_1_old</v>
      </c>
      <c r="I1813" s="134" t="str">
        <f t="shared" si="197"/>
        <v>削除</v>
      </c>
      <c r="J1813" s="56" t="str">
        <f t="shared" si="198"/>
        <v>名称変更</v>
      </c>
      <c r="K1813" s="56" t="str">
        <f>IF($F1813="old", INDEX('外部インタフェース一覧(計算用)'!$B$5:$C$60, MATCH(summary!$B1813, '外部インタフェース一覧(計算用)'!$C$5:$C$60, 0), 1), $B1813)</f>
        <v>自立支援促進情報</v>
      </c>
      <c r="L1813" s="56">
        <f t="shared" si="202"/>
        <v>11</v>
      </c>
      <c r="M1813" s="56" t="str">
        <f t="shared" si="199"/>
        <v>diagnosis_name_icd_1</v>
      </c>
      <c r="N1813" s="33" t="str">
        <f t="shared" si="200"/>
        <v>診断（１）　診断コード（１）</v>
      </c>
      <c r="O1813" s="33" t="str">
        <f t="shared" si="201"/>
        <v>削除</v>
      </c>
    </row>
    <row r="1814" spans="1:15" hidden="1">
      <c r="A1814" s="56">
        <v>1812</v>
      </c>
      <c r="B1814" s="56" t="s">
        <v>3505</v>
      </c>
      <c r="C1814" s="56">
        <v>12</v>
      </c>
      <c r="D1814" s="33" t="s">
        <v>3512</v>
      </c>
      <c r="E1814" s="134" t="s">
        <v>3513</v>
      </c>
      <c r="F1814" s="56" t="str">
        <f>VLOOKUP($B1814, '外部インタフェース一覧(計算用)'!$C:$G, 2, FALSE)</f>
        <v>old</v>
      </c>
      <c r="G1814" s="56" t="str">
        <f>VLOOKUP($B1814, '外部インタフェース一覧(計算用)'!$C:$G, 5, FALSE)</f>
        <v>INDEPENDENCE_SUPPORT_PLAN_2024_FORM_0700_2021</v>
      </c>
      <c r="H1814" s="56" t="str">
        <f t="shared" si="196"/>
        <v>INDEPENDENCE_SUPPORT_PLAN_2024_FORM_0700_2021_date_of_onset_1_old</v>
      </c>
      <c r="I1814" s="134" t="str">
        <f t="shared" si="197"/>
        <v>削除</v>
      </c>
      <c r="J1814" s="56" t="str">
        <f t="shared" si="198"/>
        <v>名称変更</v>
      </c>
      <c r="K1814" s="56" t="str">
        <f>IF($F1814="old", INDEX('外部インタフェース一覧(計算用)'!$B$5:$C$60, MATCH(summary!$B1814, '外部インタフェース一覧(計算用)'!$C$5:$C$60, 0), 1), $B1814)</f>
        <v>自立支援促進情報</v>
      </c>
      <c r="L1814" s="56">
        <f t="shared" si="202"/>
        <v>12</v>
      </c>
      <c r="M1814" s="56" t="str">
        <f t="shared" si="199"/>
        <v>date_of_onset_1</v>
      </c>
      <c r="N1814" s="33" t="str">
        <f t="shared" si="200"/>
        <v>診断（１）　発症年月日（１）</v>
      </c>
      <c r="O1814" s="33" t="str">
        <f t="shared" si="201"/>
        <v>削除</v>
      </c>
    </row>
    <row r="1815" spans="1:15" hidden="1">
      <c r="A1815" s="56">
        <v>1813</v>
      </c>
      <c r="B1815" s="56" t="s">
        <v>3505</v>
      </c>
      <c r="C1815" s="56">
        <v>13</v>
      </c>
      <c r="D1815" s="33" t="s">
        <v>3514</v>
      </c>
      <c r="E1815" s="134" t="s">
        <v>3515</v>
      </c>
      <c r="F1815" s="56" t="str">
        <f>VLOOKUP($B1815, '外部インタフェース一覧(計算用)'!$C:$G, 2, FALSE)</f>
        <v>old</v>
      </c>
      <c r="G1815" s="56" t="str">
        <f>VLOOKUP($B1815, '外部インタフェース一覧(計算用)'!$C:$G, 5, FALSE)</f>
        <v>INDEPENDENCE_SUPPORT_PLAN_2024_FORM_0700_2021</v>
      </c>
      <c r="H1815" s="56" t="str">
        <f t="shared" si="196"/>
        <v>INDEPENDENCE_SUPPORT_PLAN_2024_FORM_0700_2021_diagnosis_name_2_old</v>
      </c>
      <c r="I1815" s="134" t="str">
        <f t="shared" si="197"/>
        <v>削除</v>
      </c>
      <c r="J1815" s="56" t="str">
        <f t="shared" si="198"/>
        <v>名称変更</v>
      </c>
      <c r="K1815" s="56" t="str">
        <f>IF($F1815="old", INDEX('外部インタフェース一覧(計算用)'!$B$5:$C$60, MATCH(summary!$B1815, '外部インタフェース一覧(計算用)'!$C$5:$C$60, 0), 1), $B1815)</f>
        <v>自立支援促進情報</v>
      </c>
      <c r="L1815" s="56">
        <f t="shared" si="202"/>
        <v>13</v>
      </c>
      <c r="M1815" s="56" t="str">
        <f t="shared" si="199"/>
        <v>diagnosis_name_2</v>
      </c>
      <c r="N1815" s="33" t="str">
        <f t="shared" si="200"/>
        <v>診断（２）　診断名（２）</v>
      </c>
      <c r="O1815" s="33" t="str">
        <f t="shared" si="201"/>
        <v>削除</v>
      </c>
    </row>
    <row r="1816" spans="1:15" ht="37.5" hidden="1">
      <c r="A1816" s="56">
        <v>1814</v>
      </c>
      <c r="B1816" s="56" t="s">
        <v>3505</v>
      </c>
      <c r="C1816" s="56">
        <v>14</v>
      </c>
      <c r="D1816" s="33" t="s">
        <v>3516</v>
      </c>
      <c r="E1816" s="134" t="s">
        <v>3517</v>
      </c>
      <c r="F1816" s="56" t="str">
        <f>VLOOKUP($B1816, '外部インタフェース一覧(計算用)'!$C:$G, 2, FALSE)</f>
        <v>old</v>
      </c>
      <c r="G1816" s="56" t="str">
        <f>VLOOKUP($B1816, '外部インタフェース一覧(計算用)'!$C:$G, 5, FALSE)</f>
        <v>INDEPENDENCE_SUPPORT_PLAN_2024_FORM_0700_2021</v>
      </c>
      <c r="H1816" s="56" t="str">
        <f t="shared" si="196"/>
        <v>INDEPENDENCE_SUPPORT_PLAN_2024_FORM_0700_2021_diagnosis_name_icd_2_old</v>
      </c>
      <c r="I1816" s="134" t="str">
        <f t="shared" si="197"/>
        <v>削除</v>
      </c>
      <c r="J1816" s="56" t="str">
        <f t="shared" si="198"/>
        <v>名称変更</v>
      </c>
      <c r="K1816" s="56" t="str">
        <f>IF($F1816="old", INDEX('外部インタフェース一覧(計算用)'!$B$5:$C$60, MATCH(summary!$B1816, '外部インタフェース一覧(計算用)'!$C$5:$C$60, 0), 1), $B1816)</f>
        <v>自立支援促進情報</v>
      </c>
      <c r="L1816" s="56">
        <f t="shared" si="202"/>
        <v>14</v>
      </c>
      <c r="M1816" s="56" t="str">
        <f t="shared" si="199"/>
        <v>diagnosis_name_icd_2</v>
      </c>
      <c r="N1816" s="33" t="str">
        <f t="shared" si="200"/>
        <v>診断（２）　診断コード（２）</v>
      </c>
      <c r="O1816" s="33" t="str">
        <f t="shared" si="201"/>
        <v>削除</v>
      </c>
    </row>
    <row r="1817" spans="1:15" hidden="1">
      <c r="A1817" s="56">
        <v>1815</v>
      </c>
      <c r="B1817" s="56" t="s">
        <v>3505</v>
      </c>
      <c r="C1817" s="56">
        <v>15</v>
      </c>
      <c r="D1817" s="33" t="s">
        <v>3518</v>
      </c>
      <c r="E1817" s="134" t="s">
        <v>3519</v>
      </c>
      <c r="F1817" s="56" t="str">
        <f>VLOOKUP($B1817, '外部インタフェース一覧(計算用)'!$C:$G, 2, FALSE)</f>
        <v>old</v>
      </c>
      <c r="G1817" s="56" t="str">
        <f>VLOOKUP($B1817, '外部インタフェース一覧(計算用)'!$C:$G, 5, FALSE)</f>
        <v>INDEPENDENCE_SUPPORT_PLAN_2024_FORM_0700_2021</v>
      </c>
      <c r="H1817" s="56" t="str">
        <f t="shared" si="196"/>
        <v>INDEPENDENCE_SUPPORT_PLAN_2024_FORM_0700_2021_date_of_onset_2_old</v>
      </c>
      <c r="I1817" s="134" t="str">
        <f t="shared" si="197"/>
        <v>削除</v>
      </c>
      <c r="J1817" s="56" t="str">
        <f t="shared" si="198"/>
        <v>名称変更</v>
      </c>
      <c r="K1817" s="56" t="str">
        <f>IF($F1817="old", INDEX('外部インタフェース一覧(計算用)'!$B$5:$C$60, MATCH(summary!$B1817, '外部インタフェース一覧(計算用)'!$C$5:$C$60, 0), 1), $B1817)</f>
        <v>自立支援促進情報</v>
      </c>
      <c r="L1817" s="56">
        <f t="shared" si="202"/>
        <v>15</v>
      </c>
      <c r="M1817" s="56" t="str">
        <f t="shared" si="199"/>
        <v>date_of_onset_2</v>
      </c>
      <c r="N1817" s="33" t="str">
        <f t="shared" si="200"/>
        <v>診断（２）　発症年月日（２）</v>
      </c>
      <c r="O1817" s="33" t="str">
        <f t="shared" si="201"/>
        <v>削除</v>
      </c>
    </row>
    <row r="1818" spans="1:15" hidden="1">
      <c r="A1818" s="56">
        <v>1816</v>
      </c>
      <c r="B1818" s="56" t="s">
        <v>3505</v>
      </c>
      <c r="C1818" s="56">
        <v>16</v>
      </c>
      <c r="D1818" s="33" t="s">
        <v>3520</v>
      </c>
      <c r="E1818" s="134" t="s">
        <v>3521</v>
      </c>
      <c r="F1818" s="56" t="str">
        <f>VLOOKUP($B1818, '外部インタフェース一覧(計算用)'!$C:$G, 2, FALSE)</f>
        <v>old</v>
      </c>
      <c r="G1818" s="56" t="str">
        <f>VLOOKUP($B1818, '外部インタフェース一覧(計算用)'!$C:$G, 5, FALSE)</f>
        <v>INDEPENDENCE_SUPPORT_PLAN_2024_FORM_0700_2021</v>
      </c>
      <c r="H1818" s="56" t="str">
        <f t="shared" si="196"/>
        <v>INDEPENDENCE_SUPPORT_PLAN_2024_FORM_0700_2021_diagnosis_name_3_old</v>
      </c>
      <c r="I1818" s="134" t="str">
        <f t="shared" si="197"/>
        <v>削除</v>
      </c>
      <c r="J1818" s="56" t="str">
        <f t="shared" si="198"/>
        <v>名称変更</v>
      </c>
      <c r="K1818" s="56" t="str">
        <f>IF($F1818="old", INDEX('外部インタフェース一覧(計算用)'!$B$5:$C$60, MATCH(summary!$B1818, '外部インタフェース一覧(計算用)'!$C$5:$C$60, 0), 1), $B1818)</f>
        <v>自立支援促進情報</v>
      </c>
      <c r="L1818" s="56">
        <f t="shared" si="202"/>
        <v>16</v>
      </c>
      <c r="M1818" s="56" t="str">
        <f t="shared" si="199"/>
        <v>diagnosis_name_3</v>
      </c>
      <c r="N1818" s="33" t="str">
        <f t="shared" si="200"/>
        <v>診断（３）　診断名（３）</v>
      </c>
      <c r="O1818" s="33" t="str">
        <f t="shared" si="201"/>
        <v>削除</v>
      </c>
    </row>
    <row r="1819" spans="1:15" ht="37.5" hidden="1">
      <c r="A1819" s="56">
        <v>1817</v>
      </c>
      <c r="B1819" s="56" t="s">
        <v>3505</v>
      </c>
      <c r="C1819" s="56">
        <v>17</v>
      </c>
      <c r="D1819" s="33" t="s">
        <v>3522</v>
      </c>
      <c r="E1819" s="134" t="s">
        <v>3523</v>
      </c>
      <c r="F1819" s="56" t="str">
        <f>VLOOKUP($B1819, '外部インタフェース一覧(計算用)'!$C:$G, 2, FALSE)</f>
        <v>old</v>
      </c>
      <c r="G1819" s="56" t="str">
        <f>VLOOKUP($B1819, '外部インタフェース一覧(計算用)'!$C:$G, 5, FALSE)</f>
        <v>INDEPENDENCE_SUPPORT_PLAN_2024_FORM_0700_2021</v>
      </c>
      <c r="H1819" s="56" t="str">
        <f t="shared" si="196"/>
        <v>INDEPENDENCE_SUPPORT_PLAN_2024_FORM_0700_2021_diagnosis_name_icd_3_old</v>
      </c>
      <c r="I1819" s="134" t="str">
        <f t="shared" si="197"/>
        <v>削除</v>
      </c>
      <c r="J1819" s="56" t="str">
        <f t="shared" si="198"/>
        <v>名称変更</v>
      </c>
      <c r="K1819" s="56" t="str">
        <f>IF($F1819="old", INDEX('外部インタフェース一覧(計算用)'!$B$5:$C$60, MATCH(summary!$B1819, '外部インタフェース一覧(計算用)'!$C$5:$C$60, 0), 1), $B1819)</f>
        <v>自立支援促進情報</v>
      </c>
      <c r="L1819" s="56">
        <f t="shared" si="202"/>
        <v>17</v>
      </c>
      <c r="M1819" s="56" t="str">
        <f t="shared" si="199"/>
        <v>diagnosis_name_icd_3</v>
      </c>
      <c r="N1819" s="33" t="str">
        <f t="shared" si="200"/>
        <v>診断（３）　診断コード（３）</v>
      </c>
      <c r="O1819" s="33" t="str">
        <f t="shared" si="201"/>
        <v>削除</v>
      </c>
    </row>
    <row r="1820" spans="1:15" hidden="1">
      <c r="A1820" s="56">
        <v>1818</v>
      </c>
      <c r="B1820" s="56" t="s">
        <v>3505</v>
      </c>
      <c r="C1820" s="56">
        <v>18</v>
      </c>
      <c r="D1820" s="33" t="s">
        <v>3524</v>
      </c>
      <c r="E1820" s="134" t="s">
        <v>3525</v>
      </c>
      <c r="F1820" s="56" t="str">
        <f>VLOOKUP($B1820, '外部インタフェース一覧(計算用)'!$C:$G, 2, FALSE)</f>
        <v>old</v>
      </c>
      <c r="G1820" s="56" t="str">
        <f>VLOOKUP($B1820, '外部インタフェース一覧(計算用)'!$C:$G, 5, FALSE)</f>
        <v>INDEPENDENCE_SUPPORT_PLAN_2024_FORM_0700_2021</v>
      </c>
      <c r="H1820" s="56" t="str">
        <f t="shared" si="196"/>
        <v>INDEPENDENCE_SUPPORT_PLAN_2024_FORM_0700_2021_date_of_onset_3_old</v>
      </c>
      <c r="I1820" s="134" t="str">
        <f t="shared" si="197"/>
        <v>削除</v>
      </c>
      <c r="J1820" s="56" t="str">
        <f t="shared" si="198"/>
        <v>名称変更</v>
      </c>
      <c r="K1820" s="56" t="str">
        <f>IF($F1820="old", INDEX('外部インタフェース一覧(計算用)'!$B$5:$C$60, MATCH(summary!$B1820, '外部インタフェース一覧(計算用)'!$C$5:$C$60, 0), 1), $B1820)</f>
        <v>自立支援促進情報</v>
      </c>
      <c r="L1820" s="56">
        <f t="shared" si="202"/>
        <v>18</v>
      </c>
      <c r="M1820" s="56" t="str">
        <f t="shared" si="199"/>
        <v>date_of_onset_3</v>
      </c>
      <c r="N1820" s="33" t="str">
        <f t="shared" si="200"/>
        <v>診断（３）　発症年月日（３）</v>
      </c>
      <c r="O1820" s="33" t="str">
        <f t="shared" si="201"/>
        <v>削除</v>
      </c>
    </row>
    <row r="1821" spans="1:15" ht="56.25" hidden="1">
      <c r="A1821" s="56">
        <v>1819</v>
      </c>
      <c r="B1821" s="56" t="s">
        <v>3505</v>
      </c>
      <c r="C1821" s="56">
        <v>19</v>
      </c>
      <c r="D1821" s="33" t="s">
        <v>3526</v>
      </c>
      <c r="E1821" s="134" t="s">
        <v>3527</v>
      </c>
      <c r="F1821" s="56" t="str">
        <f>VLOOKUP($B1821, '外部インタフェース一覧(計算用)'!$C:$G, 2, FALSE)</f>
        <v>old</v>
      </c>
      <c r="G1821" s="56" t="str">
        <f>VLOOKUP($B1821, '外部インタフェース一覧(計算用)'!$C:$G, 5, FALSE)</f>
        <v>INDEPENDENCE_SUPPORT_PLAN_2024_FORM_0700_2021</v>
      </c>
      <c r="H1821" s="56" t="str">
        <f t="shared" si="196"/>
        <v>INDEPENDENCE_SUPPORT_PLAN_2024_FORM_0700_2021_examination_and_treatment_progress_contents_old</v>
      </c>
      <c r="I1821" s="134" t="str">
        <f t="shared" si="197"/>
        <v>現状の評価　生活機能低下の原因となっている傷病または特定疾病の経過及び治療内容</v>
      </c>
      <c r="J1821" s="56" t="str">
        <f t="shared" si="198"/>
        <v>名称変更</v>
      </c>
      <c r="K1821" s="33" t="str">
        <f>IF($F1821="old", INDEX('外部インタフェース一覧(計算用)'!$B$5:$C$60, MATCH(summary!$B1821, '外部インタフェース一覧(計算用)'!$C$5:$C$60, 0), 1), $B1821)</f>
        <v>自立支援促進情報</v>
      </c>
      <c r="L1821" s="56">
        <f t="shared" si="202"/>
        <v>19</v>
      </c>
      <c r="M1821" s="33" t="str">
        <f t="shared" si="199"/>
        <v>examination_and_treatment_progress_contents</v>
      </c>
      <c r="N1821" s="33" t="str">
        <f t="shared" si="200"/>
        <v>生活機能低下の原因となっている傷病または特定疾病の経過及び治療内容</v>
      </c>
      <c r="O1821" s="33" t="str">
        <f t="shared" si="201"/>
        <v>現状の評価　生活機能低下の原因となっている傷病または特定疾病の経過及び治療内容</v>
      </c>
    </row>
    <row r="1822" spans="1:15" ht="56.25" hidden="1">
      <c r="A1822" s="56">
        <v>1820</v>
      </c>
      <c r="B1822" s="56" t="s">
        <v>3505</v>
      </c>
      <c r="C1822" s="56">
        <v>20</v>
      </c>
      <c r="D1822" s="33" t="s">
        <v>3528</v>
      </c>
      <c r="E1822" s="134" t="s">
        <v>3529</v>
      </c>
      <c r="F1822" s="56" t="str">
        <f>VLOOKUP($B1822, '外部インタフェース一覧(計算用)'!$C:$G, 2, FALSE)</f>
        <v>old</v>
      </c>
      <c r="G1822" s="56" t="str">
        <f>VLOOKUP($B1822, '外部インタフェース一覧(計算用)'!$C:$G, 5, FALSE)</f>
        <v>INDEPENDENCE_SUPPORT_PLAN_2024_FORM_0700_2021</v>
      </c>
      <c r="H1822" s="56" t="str">
        <f t="shared" si="196"/>
        <v>INDEPENDENCE_SUPPORT_PLAN_2024_FORM_0700_2021_degree_of_independence_in_life_impaired_elderly_old</v>
      </c>
      <c r="I1822" s="134" t="str">
        <f t="shared" si="197"/>
        <v>削除</v>
      </c>
      <c r="J1822" s="56" t="str">
        <f t="shared" si="198"/>
        <v>名称変更</v>
      </c>
      <c r="K1822" s="56" t="str">
        <f>IF($F1822="old", INDEX('外部インタフェース一覧(計算用)'!$B$5:$C$60, MATCH(summary!$B1822, '外部インタフェース一覧(計算用)'!$C$5:$C$60, 0), 1), $B1822)</f>
        <v>自立支援促進情報</v>
      </c>
      <c r="L1822" s="56">
        <f t="shared" si="202"/>
        <v>20</v>
      </c>
      <c r="M1822" s="56" t="str">
        <f t="shared" si="199"/>
        <v>degree_of_independence_in_life_impaired_elderly</v>
      </c>
      <c r="N1822" s="33" t="str">
        <f t="shared" si="200"/>
        <v>障害高齢者の日常生活自立度(寝たきり度)</v>
      </c>
      <c r="O1822" s="33" t="str">
        <f t="shared" si="201"/>
        <v>削除</v>
      </c>
    </row>
    <row r="1823" spans="1:15" ht="56.25" hidden="1">
      <c r="A1823" s="56">
        <v>1821</v>
      </c>
      <c r="B1823" s="56" t="s">
        <v>3505</v>
      </c>
      <c r="C1823" s="56">
        <v>21</v>
      </c>
      <c r="D1823" s="33" t="s">
        <v>3530</v>
      </c>
      <c r="E1823" s="134" t="s">
        <v>256</v>
      </c>
      <c r="F1823" s="56" t="str">
        <f>VLOOKUP($B1823, '外部インタフェース一覧(計算用)'!$C:$G, 2, FALSE)</f>
        <v>old</v>
      </c>
      <c r="G1823" s="56" t="str">
        <f>VLOOKUP($B1823, '外部インタフェース一覧(計算用)'!$C:$G, 5, FALSE)</f>
        <v>INDEPENDENCE_SUPPORT_PLAN_2024_FORM_0700_2021</v>
      </c>
      <c r="H1823" s="56" t="str">
        <f t="shared" si="196"/>
        <v>INDEPENDENCE_SUPPORT_PLAN_2024_FORM_0700_2021_degree_of_independence_in_life_dementia_elderly_old</v>
      </c>
      <c r="I1823" s="134" t="str">
        <f t="shared" si="197"/>
        <v>削除</v>
      </c>
      <c r="J1823" s="56" t="str">
        <f t="shared" si="198"/>
        <v>名称変更</v>
      </c>
      <c r="K1823" s="56" t="str">
        <f>IF($F1823="old", INDEX('外部インタフェース一覧(計算用)'!$B$5:$C$60, MATCH(summary!$B1823, '外部インタフェース一覧(計算用)'!$C$5:$C$60, 0), 1), $B1823)</f>
        <v>自立支援促進情報</v>
      </c>
      <c r="L1823" s="56">
        <f t="shared" si="202"/>
        <v>21</v>
      </c>
      <c r="M1823" s="56" t="str">
        <f t="shared" si="199"/>
        <v>degree_of_independence_in_life_dementia_elderly</v>
      </c>
      <c r="N1823" s="33" t="str">
        <f t="shared" si="200"/>
        <v>認知症高齢者の日常生活自立度</v>
      </c>
      <c r="O1823" s="33" t="str">
        <f t="shared" si="201"/>
        <v>削除</v>
      </c>
    </row>
    <row r="1824" spans="1:15" hidden="1">
      <c r="A1824" s="56">
        <v>1822</v>
      </c>
      <c r="B1824" s="56" t="s">
        <v>3505</v>
      </c>
      <c r="C1824" s="56">
        <v>22</v>
      </c>
      <c r="D1824" s="33" t="s">
        <v>3415</v>
      </c>
      <c r="E1824" s="134" t="s">
        <v>3531</v>
      </c>
      <c r="F1824" s="56" t="str">
        <f>VLOOKUP($B1824, '外部インタフェース一覧(計算用)'!$C:$G, 2, FALSE)</f>
        <v>old</v>
      </c>
      <c r="G1824" s="56" t="str">
        <f>VLOOKUP($B1824, '外部インタフェース一覧(計算用)'!$C:$G, 5, FALSE)</f>
        <v>INDEPENDENCE_SUPPORT_PLAN_2024_FORM_0700_2021</v>
      </c>
      <c r="H1824" s="56" t="str">
        <f t="shared" si="196"/>
        <v>INDEPENDENCE_SUPPORT_PLAN_2024_FORM_0700_2021_turning_over_old</v>
      </c>
      <c r="I1824" s="134" t="str">
        <f t="shared" si="197"/>
        <v>現状の評価　基本動作　寝返り</v>
      </c>
      <c r="J1824" s="56" t="str">
        <f t="shared" si="198"/>
        <v>名称変更</v>
      </c>
      <c r="K1824" s="33" t="str">
        <f>IF($F1824="old", INDEX('外部インタフェース一覧(計算用)'!$B$5:$C$60, MATCH(summary!$B1824, '外部インタフェース一覧(計算用)'!$C$5:$C$60, 0), 1), $B1824)</f>
        <v>自立支援促進情報</v>
      </c>
      <c r="L1824" s="56">
        <f t="shared" si="202"/>
        <v>22</v>
      </c>
      <c r="M1824" s="33" t="str">
        <f t="shared" si="199"/>
        <v>turning_over</v>
      </c>
      <c r="N1824" s="33" t="str">
        <f t="shared" si="200"/>
        <v>基本動作　寝返り</v>
      </c>
      <c r="O1824" s="33" t="str">
        <f t="shared" si="201"/>
        <v>現状の評価　基本動作　寝返り</v>
      </c>
    </row>
    <row r="1825" spans="1:15" hidden="1">
      <c r="A1825" s="56">
        <v>1823</v>
      </c>
      <c r="B1825" s="56" t="s">
        <v>3505</v>
      </c>
      <c r="C1825" s="56">
        <v>23</v>
      </c>
      <c r="D1825" s="33" t="s">
        <v>3532</v>
      </c>
      <c r="E1825" s="134" t="s">
        <v>3533</v>
      </c>
      <c r="F1825" s="56" t="str">
        <f>VLOOKUP($B1825, '外部インタフェース一覧(計算用)'!$C:$G, 2, FALSE)</f>
        <v>old</v>
      </c>
      <c r="G1825" s="56" t="str">
        <f>VLOOKUP($B1825, '外部インタフェース一覧(計算用)'!$C:$G, 5, FALSE)</f>
        <v>INDEPENDENCE_SUPPORT_PLAN_2024_FORM_0700_2021</v>
      </c>
      <c r="H1825" s="56" t="str">
        <f t="shared" si="196"/>
        <v>INDEPENDENCE_SUPPORT_PLAN_2024_FORM_0700_2021_get_up_old</v>
      </c>
      <c r="I1825" s="134" t="str">
        <f t="shared" si="197"/>
        <v>現状の評価　基本動作　起き上がり</v>
      </c>
      <c r="J1825" s="56" t="str">
        <f t="shared" si="198"/>
        <v>名称変更</v>
      </c>
      <c r="K1825" s="33" t="str">
        <f>IF($F1825="old", INDEX('外部インタフェース一覧(計算用)'!$B$5:$C$60, MATCH(summary!$B1825, '外部インタフェース一覧(計算用)'!$C$5:$C$60, 0), 1), $B1825)</f>
        <v>自立支援促進情報</v>
      </c>
      <c r="L1825" s="56">
        <f t="shared" si="202"/>
        <v>23</v>
      </c>
      <c r="M1825" s="33" t="str">
        <f t="shared" si="199"/>
        <v>get_up</v>
      </c>
      <c r="N1825" s="33" t="str">
        <f t="shared" si="200"/>
        <v>基本動作　起き上がり</v>
      </c>
      <c r="O1825" s="33" t="str">
        <f t="shared" si="201"/>
        <v>現状の評価　基本動作　起き上がり</v>
      </c>
    </row>
    <row r="1826" spans="1:15" hidden="1">
      <c r="A1826" s="56">
        <v>1824</v>
      </c>
      <c r="B1826" s="56" t="s">
        <v>3505</v>
      </c>
      <c r="C1826" s="56">
        <v>24</v>
      </c>
      <c r="D1826" s="33" t="s">
        <v>3417</v>
      </c>
      <c r="E1826" s="134" t="s">
        <v>3534</v>
      </c>
      <c r="F1826" s="56" t="str">
        <f>VLOOKUP($B1826, '外部インタフェース一覧(計算用)'!$C:$G, 2, FALSE)</f>
        <v>old</v>
      </c>
      <c r="G1826" s="56" t="str">
        <f>VLOOKUP($B1826, '外部インタフェース一覧(計算用)'!$C:$G, 5, FALSE)</f>
        <v>INDEPENDENCE_SUPPORT_PLAN_2024_FORM_0700_2021</v>
      </c>
      <c r="H1826" s="56" t="str">
        <f t="shared" si="196"/>
        <v>INDEPENDENCE_SUPPORT_PLAN_2024_FORM_0700_2021_sitting_continuous_old</v>
      </c>
      <c r="I1826" s="134" t="str">
        <f t="shared" si="197"/>
        <v>現状の評価　基本動作　座位の保持</v>
      </c>
      <c r="J1826" s="56" t="str">
        <f t="shared" si="198"/>
        <v>名称変更</v>
      </c>
      <c r="K1826" s="33" t="str">
        <f>IF($F1826="old", INDEX('外部インタフェース一覧(計算用)'!$B$5:$C$60, MATCH(summary!$B1826, '外部インタフェース一覧(計算用)'!$C$5:$C$60, 0), 1), $B1826)</f>
        <v>自立支援促進情報</v>
      </c>
      <c r="L1826" s="56">
        <f t="shared" si="202"/>
        <v>24</v>
      </c>
      <c r="M1826" s="33" t="str">
        <f t="shared" si="199"/>
        <v>sitting_continuous</v>
      </c>
      <c r="N1826" s="33" t="str">
        <f t="shared" si="200"/>
        <v>基本動作　座位の保持</v>
      </c>
      <c r="O1826" s="33" t="str">
        <f t="shared" si="201"/>
        <v>現状の評価　基本動作　座位の保持</v>
      </c>
    </row>
    <row r="1827" spans="1:15" hidden="1">
      <c r="A1827" s="56">
        <v>1825</v>
      </c>
      <c r="B1827" s="56" t="s">
        <v>3505</v>
      </c>
      <c r="C1827" s="56">
        <v>25</v>
      </c>
      <c r="D1827" s="33" t="s">
        <v>3535</v>
      </c>
      <c r="E1827" s="134" t="s">
        <v>3536</v>
      </c>
      <c r="F1827" s="56" t="str">
        <f>VLOOKUP($B1827, '外部インタフェース一覧(計算用)'!$C:$G, 2, FALSE)</f>
        <v>old</v>
      </c>
      <c r="G1827" s="56" t="str">
        <f>VLOOKUP($B1827, '外部インタフェース一覧(計算用)'!$C:$G, 5, FALSE)</f>
        <v>INDEPENDENCE_SUPPORT_PLAN_2024_FORM_0700_2021</v>
      </c>
      <c r="H1827" s="56" t="str">
        <f t="shared" si="196"/>
        <v>INDEPENDENCE_SUPPORT_PLAN_2024_FORM_0700_2021_rising_old</v>
      </c>
      <c r="I1827" s="134" t="str">
        <f t="shared" si="197"/>
        <v>現状の評価　基本動作　立ち上がり</v>
      </c>
      <c r="J1827" s="56" t="str">
        <f t="shared" si="198"/>
        <v>名称変更</v>
      </c>
      <c r="K1827" s="33" t="str">
        <f>IF($F1827="old", INDEX('外部インタフェース一覧(計算用)'!$B$5:$C$60, MATCH(summary!$B1827, '外部インタフェース一覧(計算用)'!$C$5:$C$60, 0), 1), $B1827)</f>
        <v>自立支援促進情報</v>
      </c>
      <c r="L1827" s="56">
        <f t="shared" si="202"/>
        <v>25</v>
      </c>
      <c r="M1827" s="33" t="str">
        <f t="shared" si="199"/>
        <v>rising</v>
      </c>
      <c r="N1827" s="33" t="str">
        <f t="shared" si="200"/>
        <v>基本動作　立ち上がり</v>
      </c>
      <c r="O1827" s="33" t="str">
        <f t="shared" si="201"/>
        <v>現状の評価　基本動作　立ち上がり</v>
      </c>
    </row>
    <row r="1828" spans="1:15" hidden="1">
      <c r="A1828" s="56">
        <v>1826</v>
      </c>
      <c r="B1828" s="56" t="s">
        <v>3505</v>
      </c>
      <c r="C1828" s="56">
        <v>26</v>
      </c>
      <c r="D1828" s="33" t="s">
        <v>3537</v>
      </c>
      <c r="E1828" s="134" t="s">
        <v>3538</v>
      </c>
      <c r="F1828" s="56" t="str">
        <f>VLOOKUP($B1828, '外部インタフェース一覧(計算用)'!$C:$G, 2, FALSE)</f>
        <v>old</v>
      </c>
      <c r="G1828" s="56" t="str">
        <f>VLOOKUP($B1828, '外部インタフェース一覧(計算用)'!$C:$G, 5, FALSE)</f>
        <v>INDEPENDENCE_SUPPORT_PLAN_2024_FORM_0700_2021</v>
      </c>
      <c r="H1828" s="56" t="str">
        <f t="shared" si="196"/>
        <v>INDEPENDENCE_SUPPORT_PLAN_2024_FORM_0700_2021_standup_continuous_old</v>
      </c>
      <c r="I1828" s="134" t="str">
        <f t="shared" si="197"/>
        <v>現状の評価　基本動作　立位の保持</v>
      </c>
      <c r="J1828" s="56" t="str">
        <f t="shared" si="198"/>
        <v>名称変更</v>
      </c>
      <c r="K1828" s="33" t="str">
        <f>IF($F1828="old", INDEX('外部インタフェース一覧(計算用)'!$B$5:$C$60, MATCH(summary!$B1828, '外部インタフェース一覧(計算用)'!$C$5:$C$60, 0), 1), $B1828)</f>
        <v>自立支援促進情報</v>
      </c>
      <c r="L1828" s="56">
        <f t="shared" si="202"/>
        <v>26</v>
      </c>
      <c r="M1828" s="33" t="str">
        <f t="shared" si="199"/>
        <v>standup_continuous</v>
      </c>
      <c r="N1828" s="33" t="str">
        <f t="shared" si="200"/>
        <v>基本動作　立位の保持</v>
      </c>
      <c r="O1828" s="33" t="str">
        <f t="shared" si="201"/>
        <v>現状の評価　基本動作　立位の保持</v>
      </c>
    </row>
    <row r="1829" spans="1:15" hidden="1">
      <c r="A1829" s="56">
        <v>1827</v>
      </c>
      <c r="B1829" s="56" t="s">
        <v>3505</v>
      </c>
      <c r="C1829" s="56">
        <v>27</v>
      </c>
      <c r="D1829" s="33" t="s">
        <v>1787</v>
      </c>
      <c r="E1829" s="134" t="s">
        <v>3539</v>
      </c>
      <c r="F1829" s="56" t="str">
        <f>VLOOKUP($B1829, '外部インタフェース一覧(計算用)'!$C:$G, 2, FALSE)</f>
        <v>old</v>
      </c>
      <c r="G1829" s="56" t="str">
        <f>VLOOKUP($B1829, '外部インタフェース一覧(計算用)'!$C:$G, 5, FALSE)</f>
        <v>INDEPENDENCE_SUPPORT_PLAN_2024_FORM_0700_2021</v>
      </c>
      <c r="H1829" s="56" t="str">
        <f t="shared" si="196"/>
        <v>INDEPENDENCE_SUPPORT_PLAN_2024_FORM_0700_2021_meal_status_old</v>
      </c>
      <c r="I1829" s="134" t="str">
        <f t="shared" si="197"/>
        <v>現状の評価　ADL　食事</v>
      </c>
      <c r="J1829" s="56" t="str">
        <f t="shared" si="198"/>
        <v>名称変更</v>
      </c>
      <c r="K1829" s="33" t="str">
        <f>IF($F1829="old", INDEX('外部インタフェース一覧(計算用)'!$B$5:$C$60, MATCH(summary!$B1829, '外部インタフェース一覧(計算用)'!$C$5:$C$60, 0), 1), $B1829)</f>
        <v>自立支援促進情報</v>
      </c>
      <c r="L1829" s="56">
        <f t="shared" si="202"/>
        <v>27</v>
      </c>
      <c r="M1829" s="33" t="str">
        <f t="shared" si="199"/>
        <v>meal_status</v>
      </c>
      <c r="N1829" s="33" t="str">
        <f t="shared" si="200"/>
        <v>ADL　食事</v>
      </c>
      <c r="O1829" s="33" t="str">
        <f t="shared" si="201"/>
        <v>現状の評価　ADL　食事</v>
      </c>
    </row>
    <row r="1830" spans="1:15" ht="37.5" hidden="1">
      <c r="A1830" s="56">
        <v>1828</v>
      </c>
      <c r="B1830" s="56" t="s">
        <v>3505</v>
      </c>
      <c r="C1830" s="56">
        <v>28</v>
      </c>
      <c r="D1830" s="33" t="s">
        <v>1791</v>
      </c>
      <c r="E1830" s="134" t="s">
        <v>3540</v>
      </c>
      <c r="F1830" s="56" t="str">
        <f>VLOOKUP($B1830, '外部インタフェース一覧(計算用)'!$C:$G, 2, FALSE)</f>
        <v>old</v>
      </c>
      <c r="G1830" s="56" t="str">
        <f>VLOOKUP($B1830, '外部インタフェース一覧(計算用)'!$C:$G, 5, FALSE)</f>
        <v>INDEPENDENCE_SUPPORT_PLAN_2024_FORM_0700_2021</v>
      </c>
      <c r="H1830" s="56" t="str">
        <f t="shared" si="196"/>
        <v>INDEPENDENCE_SUPPORT_PLAN_2024_FORM_0700_2021_transfer_bed_chair_status_old</v>
      </c>
      <c r="I1830" s="134" t="str">
        <f t="shared" si="197"/>
        <v>現状の評価　ADL　椅子とベッド間の移乗</v>
      </c>
      <c r="J1830" s="56" t="str">
        <f t="shared" si="198"/>
        <v>名称変更</v>
      </c>
      <c r="K1830" s="33" t="str">
        <f>IF($F1830="old", INDEX('外部インタフェース一覧(計算用)'!$B$5:$C$60, MATCH(summary!$B1830, '外部インタフェース一覧(計算用)'!$C$5:$C$60, 0), 1), $B1830)</f>
        <v>自立支援促進情報</v>
      </c>
      <c r="L1830" s="56">
        <f t="shared" si="202"/>
        <v>28</v>
      </c>
      <c r="M1830" s="33" t="str">
        <f t="shared" si="199"/>
        <v>transfer_bed_chair_status</v>
      </c>
      <c r="N1830" s="33" t="str">
        <f t="shared" si="200"/>
        <v>ADL　椅子とベッド間の移乗</v>
      </c>
      <c r="O1830" s="33" t="str">
        <f t="shared" si="201"/>
        <v>現状の評価　ADL　椅子とベッド間の移乗</v>
      </c>
    </row>
    <row r="1831" spans="1:15" ht="37.5" hidden="1">
      <c r="A1831" s="56">
        <v>1829</v>
      </c>
      <c r="B1831" s="56" t="s">
        <v>3505</v>
      </c>
      <c r="C1831" s="56">
        <v>29</v>
      </c>
      <c r="D1831" s="33" t="s">
        <v>1795</v>
      </c>
      <c r="E1831" s="134" t="s">
        <v>3541</v>
      </c>
      <c r="F1831" s="56" t="str">
        <f>VLOOKUP($B1831, '外部インタフェース一覧(計算用)'!$C:$G, 2, FALSE)</f>
        <v>old</v>
      </c>
      <c r="G1831" s="56" t="str">
        <f>VLOOKUP($B1831, '外部インタフェース一覧(計算用)'!$C:$G, 5, FALSE)</f>
        <v>INDEPENDENCE_SUPPORT_PLAN_2024_FORM_0700_2021</v>
      </c>
      <c r="H1831" s="56" t="str">
        <f t="shared" si="196"/>
        <v>INDEPENDENCE_SUPPORT_PLAN_2024_FORM_0700_2021_personal_hygiene_and_adjustment_status_old</v>
      </c>
      <c r="I1831" s="134" t="str">
        <f t="shared" si="197"/>
        <v>現状の評価　ADL　整容</v>
      </c>
      <c r="J1831" s="56" t="str">
        <f t="shared" si="198"/>
        <v>名称変更</v>
      </c>
      <c r="K1831" s="33" t="str">
        <f>IF($F1831="old", INDEX('外部インタフェース一覧(計算用)'!$B$5:$C$60, MATCH(summary!$B1831, '外部インタフェース一覧(計算用)'!$C$5:$C$60, 0), 1), $B1831)</f>
        <v>自立支援促進情報</v>
      </c>
      <c r="L1831" s="56">
        <f t="shared" si="202"/>
        <v>29</v>
      </c>
      <c r="M1831" s="33" t="str">
        <f t="shared" si="199"/>
        <v>personal_hygiene_and_adjustment_status</v>
      </c>
      <c r="N1831" s="33" t="str">
        <f t="shared" si="200"/>
        <v>ADL　整容</v>
      </c>
      <c r="O1831" s="33" t="str">
        <f t="shared" si="201"/>
        <v>現状の評価　ADL　整容</v>
      </c>
    </row>
    <row r="1832" spans="1:15" hidden="1">
      <c r="A1832" s="56">
        <v>1830</v>
      </c>
      <c r="B1832" s="56" t="s">
        <v>3505</v>
      </c>
      <c r="C1832" s="56">
        <v>30</v>
      </c>
      <c r="D1832" s="33" t="s">
        <v>1799</v>
      </c>
      <c r="E1832" s="134" t="s">
        <v>3542</v>
      </c>
      <c r="F1832" s="56" t="str">
        <f>VLOOKUP($B1832, '外部インタフェース一覧(計算用)'!$C:$G, 2, FALSE)</f>
        <v>old</v>
      </c>
      <c r="G1832" s="56" t="str">
        <f>VLOOKUP($B1832, '外部インタフェース一覧(計算用)'!$C:$G, 5, FALSE)</f>
        <v>INDEPENDENCE_SUPPORT_PLAN_2024_FORM_0700_2021</v>
      </c>
      <c r="H1832" s="56" t="str">
        <f t="shared" si="196"/>
        <v>INDEPENDENCE_SUPPORT_PLAN_2024_FORM_0700_2021_toilet_behavior_status_old</v>
      </c>
      <c r="I1832" s="134" t="str">
        <f t="shared" si="197"/>
        <v>現状の評価　ADL　トイレ動作</v>
      </c>
      <c r="J1832" s="56" t="str">
        <f t="shared" si="198"/>
        <v>名称変更</v>
      </c>
      <c r="K1832" s="33" t="str">
        <f>IF($F1832="old", INDEX('外部インタフェース一覧(計算用)'!$B$5:$C$60, MATCH(summary!$B1832, '外部インタフェース一覧(計算用)'!$C$5:$C$60, 0), 1), $B1832)</f>
        <v>自立支援促進情報</v>
      </c>
      <c r="L1832" s="56">
        <f t="shared" si="202"/>
        <v>30</v>
      </c>
      <c r="M1832" s="33" t="str">
        <f t="shared" si="199"/>
        <v>toilet_behavior_status</v>
      </c>
      <c r="N1832" s="33" t="str">
        <f t="shared" si="200"/>
        <v>ADL　トイレ動作</v>
      </c>
      <c r="O1832" s="33" t="str">
        <f t="shared" si="201"/>
        <v>現状の評価　ADL　トイレ動作</v>
      </c>
    </row>
    <row r="1833" spans="1:15" hidden="1">
      <c r="A1833" s="56">
        <v>1831</v>
      </c>
      <c r="B1833" s="56" t="s">
        <v>3505</v>
      </c>
      <c r="C1833" s="56">
        <v>31</v>
      </c>
      <c r="D1833" s="33" t="s">
        <v>1803</v>
      </c>
      <c r="E1833" s="134" t="s">
        <v>3543</v>
      </c>
      <c r="F1833" s="56" t="str">
        <f>VLOOKUP($B1833, '外部インタフェース一覧(計算用)'!$C:$G, 2, FALSE)</f>
        <v>old</v>
      </c>
      <c r="G1833" s="56" t="str">
        <f>VLOOKUP($B1833, '外部インタフェース一覧(計算用)'!$C:$G, 5, FALSE)</f>
        <v>INDEPENDENCE_SUPPORT_PLAN_2024_FORM_0700_2021</v>
      </c>
      <c r="H1833" s="56" t="str">
        <f t="shared" si="196"/>
        <v>INDEPENDENCE_SUPPORT_PLAN_2024_FORM_0700_2021_bathe_status_old</v>
      </c>
      <c r="I1833" s="134" t="str">
        <f t="shared" si="197"/>
        <v>現状の評価　ADL　入浴</v>
      </c>
      <c r="J1833" s="56" t="str">
        <f t="shared" si="198"/>
        <v>名称変更</v>
      </c>
      <c r="K1833" s="33" t="str">
        <f>IF($F1833="old", INDEX('外部インタフェース一覧(計算用)'!$B$5:$C$60, MATCH(summary!$B1833, '外部インタフェース一覧(計算用)'!$C$5:$C$60, 0), 1), $B1833)</f>
        <v>自立支援促進情報</v>
      </c>
      <c r="L1833" s="56">
        <f t="shared" si="202"/>
        <v>31</v>
      </c>
      <c r="M1833" s="33" t="str">
        <f t="shared" si="199"/>
        <v>bathe_status</v>
      </c>
      <c r="N1833" s="33" t="str">
        <f t="shared" si="200"/>
        <v>ADL　入浴</v>
      </c>
      <c r="O1833" s="33" t="str">
        <f t="shared" si="201"/>
        <v>現状の評価　ADL　入浴</v>
      </c>
    </row>
    <row r="1834" spans="1:15" hidden="1">
      <c r="A1834" s="56">
        <v>1832</v>
      </c>
      <c r="B1834" s="56" t="s">
        <v>3505</v>
      </c>
      <c r="C1834" s="56">
        <v>32</v>
      </c>
      <c r="D1834" s="33" t="s">
        <v>1807</v>
      </c>
      <c r="E1834" s="134" t="s">
        <v>3544</v>
      </c>
      <c r="F1834" s="56" t="str">
        <f>VLOOKUP($B1834, '外部インタフェース一覧(計算用)'!$C:$G, 2, FALSE)</f>
        <v>old</v>
      </c>
      <c r="G1834" s="56" t="str">
        <f>VLOOKUP($B1834, '外部インタフェース一覧(計算用)'!$C:$G, 5, FALSE)</f>
        <v>INDEPENDENCE_SUPPORT_PLAN_2024_FORM_0700_2021</v>
      </c>
      <c r="H1834" s="56" t="str">
        <f t="shared" si="196"/>
        <v>INDEPENDENCE_SUPPORT_PLAN_2024_FORM_0700_2021_walking_status_old</v>
      </c>
      <c r="I1834" s="134" t="str">
        <f t="shared" si="197"/>
        <v>現状の評価　ADL　平地歩行</v>
      </c>
      <c r="J1834" s="56" t="str">
        <f t="shared" si="198"/>
        <v>名称変更</v>
      </c>
      <c r="K1834" s="33" t="str">
        <f>IF($F1834="old", INDEX('外部インタフェース一覧(計算用)'!$B$5:$C$60, MATCH(summary!$B1834, '外部インタフェース一覧(計算用)'!$C$5:$C$60, 0), 1), $B1834)</f>
        <v>自立支援促進情報</v>
      </c>
      <c r="L1834" s="56">
        <f t="shared" si="202"/>
        <v>32</v>
      </c>
      <c r="M1834" s="33" t="str">
        <f t="shared" si="199"/>
        <v>walking_status</v>
      </c>
      <c r="N1834" s="33" t="str">
        <f t="shared" si="200"/>
        <v>ADL　平地歩行</v>
      </c>
      <c r="O1834" s="33" t="str">
        <f t="shared" si="201"/>
        <v>現状の評価　ADL　平地歩行</v>
      </c>
    </row>
    <row r="1835" spans="1:15" hidden="1">
      <c r="A1835" s="56">
        <v>1833</v>
      </c>
      <c r="B1835" s="56" t="s">
        <v>3505</v>
      </c>
      <c r="C1835" s="56">
        <v>33</v>
      </c>
      <c r="D1835" s="33" t="s">
        <v>1811</v>
      </c>
      <c r="E1835" s="134" t="s">
        <v>3545</v>
      </c>
      <c r="F1835" s="56" t="str">
        <f>VLOOKUP($B1835, '外部インタフェース一覧(計算用)'!$C:$G, 2, FALSE)</f>
        <v>old</v>
      </c>
      <c r="G1835" s="56" t="str">
        <f>VLOOKUP($B1835, '外部インタフェース一覧(計算用)'!$C:$G, 5, FALSE)</f>
        <v>INDEPENDENCE_SUPPORT_PLAN_2024_FORM_0700_2021</v>
      </c>
      <c r="H1835" s="56" t="str">
        <f t="shared" si="196"/>
        <v>INDEPENDENCE_SUPPORT_PLAN_2024_FORM_0700_2021_up_stairs_status_old</v>
      </c>
      <c r="I1835" s="134" t="str">
        <f t="shared" si="197"/>
        <v>現状の評価　ADL　階段昇降</v>
      </c>
      <c r="J1835" s="56" t="str">
        <f t="shared" si="198"/>
        <v>名称変更</v>
      </c>
      <c r="K1835" s="33" t="str">
        <f>IF($F1835="old", INDEX('外部インタフェース一覧(計算用)'!$B$5:$C$60, MATCH(summary!$B1835, '外部インタフェース一覧(計算用)'!$C$5:$C$60, 0), 1), $B1835)</f>
        <v>自立支援促進情報</v>
      </c>
      <c r="L1835" s="56">
        <f t="shared" si="202"/>
        <v>33</v>
      </c>
      <c r="M1835" s="33" t="str">
        <f t="shared" si="199"/>
        <v>up_stairs_status</v>
      </c>
      <c r="N1835" s="33" t="str">
        <f t="shared" si="200"/>
        <v>ADL　階段昇降</v>
      </c>
      <c r="O1835" s="33" t="str">
        <f t="shared" si="201"/>
        <v>現状の評価　ADL　階段昇降</v>
      </c>
    </row>
    <row r="1836" spans="1:15" hidden="1">
      <c r="A1836" s="56">
        <v>1834</v>
      </c>
      <c r="B1836" s="56" t="s">
        <v>3505</v>
      </c>
      <c r="C1836" s="56">
        <v>34</v>
      </c>
      <c r="D1836" s="33" t="s">
        <v>1815</v>
      </c>
      <c r="E1836" s="134" t="s">
        <v>3546</v>
      </c>
      <c r="F1836" s="56" t="str">
        <f>VLOOKUP($B1836, '外部インタフェース一覧(計算用)'!$C:$G, 2, FALSE)</f>
        <v>old</v>
      </c>
      <c r="G1836" s="56" t="str">
        <f>VLOOKUP($B1836, '外部インタフェース一覧(計算用)'!$C:$G, 5, FALSE)</f>
        <v>INDEPENDENCE_SUPPORT_PLAN_2024_FORM_0700_2021</v>
      </c>
      <c r="H1836" s="56" t="str">
        <f t="shared" si="196"/>
        <v>INDEPENDENCE_SUPPORT_PLAN_2024_FORM_0700_2021_dressing_status_old</v>
      </c>
      <c r="I1836" s="134" t="str">
        <f t="shared" si="197"/>
        <v>現状の評価　ADL　更衣</v>
      </c>
      <c r="J1836" s="56" t="str">
        <f t="shared" si="198"/>
        <v>名称変更</v>
      </c>
      <c r="K1836" s="33" t="str">
        <f>IF($F1836="old", INDEX('外部インタフェース一覧(計算用)'!$B$5:$C$60, MATCH(summary!$B1836, '外部インタフェース一覧(計算用)'!$C$5:$C$60, 0), 1), $B1836)</f>
        <v>自立支援促進情報</v>
      </c>
      <c r="L1836" s="56">
        <f t="shared" si="202"/>
        <v>34</v>
      </c>
      <c r="M1836" s="33" t="str">
        <f t="shared" si="199"/>
        <v>dressing_status</v>
      </c>
      <c r="N1836" s="33" t="str">
        <f t="shared" si="200"/>
        <v>ADL　更衣</v>
      </c>
      <c r="O1836" s="33" t="str">
        <f t="shared" si="201"/>
        <v>現状の評価　ADL　更衣</v>
      </c>
    </row>
    <row r="1837" spans="1:15" hidden="1">
      <c r="A1837" s="56">
        <v>1835</v>
      </c>
      <c r="B1837" s="56" t="s">
        <v>3505</v>
      </c>
      <c r="C1837" s="56">
        <v>35</v>
      </c>
      <c r="D1837" s="33" t="s">
        <v>1819</v>
      </c>
      <c r="E1837" s="134" t="s">
        <v>3547</v>
      </c>
      <c r="F1837" s="56" t="str">
        <f>VLOOKUP($B1837, '外部インタフェース一覧(計算用)'!$C:$G, 2, FALSE)</f>
        <v>old</v>
      </c>
      <c r="G1837" s="56" t="str">
        <f>VLOOKUP($B1837, '外部インタフェース一覧(計算用)'!$C:$G, 5, FALSE)</f>
        <v>INDEPENDENCE_SUPPORT_PLAN_2024_FORM_0700_2021</v>
      </c>
      <c r="H1837" s="56" t="str">
        <f t="shared" si="196"/>
        <v>INDEPENDENCE_SUPPORT_PLAN_2024_FORM_0700_2021_defecation_status_old</v>
      </c>
      <c r="I1837" s="134" t="str">
        <f t="shared" si="197"/>
        <v>現状の評価　ADL　排便コントロール</v>
      </c>
      <c r="J1837" s="56" t="str">
        <f t="shared" si="198"/>
        <v>名称変更</v>
      </c>
      <c r="K1837" s="33" t="str">
        <f>IF($F1837="old", INDEX('外部インタフェース一覧(計算用)'!$B$5:$C$60, MATCH(summary!$B1837, '外部インタフェース一覧(計算用)'!$C$5:$C$60, 0), 1), $B1837)</f>
        <v>自立支援促進情報</v>
      </c>
      <c r="L1837" s="56">
        <f t="shared" si="202"/>
        <v>35</v>
      </c>
      <c r="M1837" s="33" t="str">
        <f t="shared" si="199"/>
        <v>defecation_status</v>
      </c>
      <c r="N1837" s="33" t="str">
        <f t="shared" si="200"/>
        <v>ADL　排便コントロール</v>
      </c>
      <c r="O1837" s="33" t="str">
        <f t="shared" si="201"/>
        <v>現状の評価　ADL　排便コントロール</v>
      </c>
    </row>
    <row r="1838" spans="1:15" hidden="1">
      <c r="A1838" s="56">
        <v>1836</v>
      </c>
      <c r="B1838" s="56" t="s">
        <v>3505</v>
      </c>
      <c r="C1838" s="56">
        <v>36</v>
      </c>
      <c r="D1838" s="33" t="s">
        <v>1823</v>
      </c>
      <c r="E1838" s="134" t="s">
        <v>3548</v>
      </c>
      <c r="F1838" s="56" t="str">
        <f>VLOOKUP($B1838, '外部インタフェース一覧(計算用)'!$C:$G, 2, FALSE)</f>
        <v>old</v>
      </c>
      <c r="G1838" s="56" t="str">
        <f>VLOOKUP($B1838, '外部インタフェース一覧(計算用)'!$C:$G, 5, FALSE)</f>
        <v>INDEPENDENCE_SUPPORT_PLAN_2024_FORM_0700_2021</v>
      </c>
      <c r="H1838" s="56" t="str">
        <f t="shared" si="196"/>
        <v>INDEPENDENCE_SUPPORT_PLAN_2024_FORM_0700_2021_urination_status_old</v>
      </c>
      <c r="I1838" s="134" t="str">
        <f t="shared" si="197"/>
        <v>現状の評価　ADL　排尿コントロール</v>
      </c>
      <c r="J1838" s="56" t="str">
        <f t="shared" si="198"/>
        <v>名称変更</v>
      </c>
      <c r="K1838" s="33" t="str">
        <f>IF($F1838="old", INDEX('外部インタフェース一覧(計算用)'!$B$5:$C$60, MATCH(summary!$B1838, '外部インタフェース一覧(計算用)'!$C$5:$C$60, 0), 1), $B1838)</f>
        <v>自立支援促進情報</v>
      </c>
      <c r="L1838" s="56">
        <f t="shared" si="202"/>
        <v>36</v>
      </c>
      <c r="M1838" s="33" t="str">
        <f t="shared" si="199"/>
        <v>urination_status</v>
      </c>
      <c r="N1838" s="33" t="str">
        <f t="shared" si="200"/>
        <v>ADL　排尿コントロール</v>
      </c>
      <c r="O1838" s="33" t="str">
        <f t="shared" si="201"/>
        <v>現状の評価　ADL　排尿コントロール</v>
      </c>
    </row>
    <row r="1839" spans="1:15" ht="56.25" hidden="1">
      <c r="A1839" s="56">
        <v>1837</v>
      </c>
      <c r="B1839" s="56" t="s">
        <v>3505</v>
      </c>
      <c r="C1839" s="56">
        <v>37</v>
      </c>
      <c r="D1839" s="33" t="s">
        <v>3549</v>
      </c>
      <c r="E1839" s="134" t="s">
        <v>3550</v>
      </c>
      <c r="F1839" s="56" t="str">
        <f>VLOOKUP($B1839, '外部インタフェース一覧(計算用)'!$C:$G, 2, FALSE)</f>
        <v>old</v>
      </c>
      <c r="G1839" s="56" t="str">
        <f>VLOOKUP($B1839, '外部インタフェース一覧(計算用)'!$C:$G, 5, FALSE)</f>
        <v>INDEPENDENCE_SUPPORT_PLAN_2024_FORM_0700_2021</v>
      </c>
      <c r="H1839" s="56" t="str">
        <f t="shared" si="196"/>
        <v>INDEPENDENCE_SUPPORT_PLAN_2024_FORM_0700_2021_prospects_prevention_old</v>
      </c>
      <c r="I1839" s="134" t="str">
        <f t="shared" si="197"/>
        <v>削除</v>
      </c>
      <c r="J1839" s="56" t="str">
        <f t="shared" si="198"/>
        <v>名称変更</v>
      </c>
      <c r="K1839" s="56" t="str">
        <f>IF($F1839="old", INDEX('外部インタフェース一覧(計算用)'!$B$5:$C$60, MATCH(summary!$B1839, '外部インタフェース一覧(計算用)'!$C$5:$C$60, 0), 1), $B1839)</f>
        <v>自立支援促進情報</v>
      </c>
      <c r="L1839" s="56">
        <f t="shared" si="202"/>
        <v>37</v>
      </c>
      <c r="M1839" s="56" t="str">
        <f t="shared" si="199"/>
        <v>prospects_prevention</v>
      </c>
      <c r="N1839" s="33" t="str">
        <f t="shared" si="200"/>
        <v>廃用性機能障害に対する自立支援の取組による機能回復・重度化防止の効果　機能回復・重度化防止の見通し</v>
      </c>
      <c r="O1839" s="33" t="str">
        <f t="shared" si="201"/>
        <v>削除</v>
      </c>
    </row>
    <row r="1840" spans="1:15" ht="56.25" hidden="1">
      <c r="A1840" s="56">
        <v>1838</v>
      </c>
      <c r="B1840" s="56" t="s">
        <v>3505</v>
      </c>
      <c r="C1840" s="56">
        <v>38</v>
      </c>
      <c r="D1840" s="33" t="s">
        <v>3551</v>
      </c>
      <c r="E1840" s="134" t="s">
        <v>3552</v>
      </c>
      <c r="F1840" s="56" t="str">
        <f>VLOOKUP($B1840, '外部インタフェース一覧(計算用)'!$C:$G, 2, FALSE)</f>
        <v>old</v>
      </c>
      <c r="G1840" s="56" t="str">
        <f>VLOOKUP($B1840, '外部インタフェース一覧(計算用)'!$C:$G, 5, FALSE)</f>
        <v>INDEPENDENCE_SUPPORT_PLAN_2024_FORM_0700_2021</v>
      </c>
      <c r="H1840" s="56" t="str">
        <f t="shared" si="196"/>
        <v>INDEPENDENCE_SUPPORT_PLAN_2024_FORM_0700_2021_is_expected_basic_action_old</v>
      </c>
      <c r="I1840" s="134" t="str">
        <f t="shared" si="197"/>
        <v>削除</v>
      </c>
      <c r="J1840" s="56" t="str">
        <f t="shared" si="198"/>
        <v>名称変更</v>
      </c>
      <c r="K1840" s="56" t="str">
        <f>IF($F1840="old", INDEX('外部インタフェース一覧(計算用)'!$B$5:$C$60, MATCH(summary!$B1840, '外部インタフェース一覧(計算用)'!$C$5:$C$60, 0), 1), $B1840)</f>
        <v>自立支援促進情報</v>
      </c>
      <c r="L1840" s="56">
        <f t="shared" si="202"/>
        <v>38</v>
      </c>
      <c r="M1840" s="56" t="str">
        <f t="shared" si="199"/>
        <v>is_expected_basic_action</v>
      </c>
      <c r="N1840" s="33" t="str">
        <f t="shared" si="200"/>
        <v>廃用性機能障害に対する自立支援の取組による機能回復・重度化防止の効果　期待できる項目_基本動作</v>
      </c>
      <c r="O1840" s="33" t="str">
        <f t="shared" si="201"/>
        <v>削除</v>
      </c>
    </row>
    <row r="1841" spans="1:15" ht="56.25" hidden="1">
      <c r="A1841" s="56">
        <v>1839</v>
      </c>
      <c r="B1841" s="56" t="s">
        <v>3505</v>
      </c>
      <c r="C1841" s="56">
        <v>39</v>
      </c>
      <c r="D1841" s="33" t="s">
        <v>3553</v>
      </c>
      <c r="E1841" s="134" t="s">
        <v>3554</v>
      </c>
      <c r="F1841" s="56" t="str">
        <f>VLOOKUP($B1841, '外部インタフェース一覧(計算用)'!$C:$G, 2, FALSE)</f>
        <v>old</v>
      </c>
      <c r="G1841" s="56" t="str">
        <f>VLOOKUP($B1841, '外部インタフェース一覧(計算用)'!$C:$G, 5, FALSE)</f>
        <v>INDEPENDENCE_SUPPORT_PLAN_2024_FORM_0700_2021</v>
      </c>
      <c r="H1841" s="56" t="str">
        <f t="shared" si="196"/>
        <v>INDEPENDENCE_SUPPORT_PLAN_2024_FORM_0700_2021_is_expected_adl_old</v>
      </c>
      <c r="I1841" s="134" t="str">
        <f t="shared" si="197"/>
        <v>削除</v>
      </c>
      <c r="J1841" s="56" t="str">
        <f t="shared" si="198"/>
        <v>名称変更</v>
      </c>
      <c r="K1841" s="56" t="str">
        <f>IF($F1841="old", INDEX('外部インタフェース一覧(計算用)'!$B$5:$C$60, MATCH(summary!$B1841, '外部インタフェース一覧(計算用)'!$C$5:$C$60, 0), 1), $B1841)</f>
        <v>自立支援促進情報</v>
      </c>
      <c r="L1841" s="56">
        <f t="shared" si="202"/>
        <v>39</v>
      </c>
      <c r="M1841" s="56" t="str">
        <f t="shared" si="199"/>
        <v>is_expected_adl</v>
      </c>
      <c r="N1841" s="33" t="str">
        <f t="shared" si="200"/>
        <v>廃用性機能障害に対する自立支援の取組による機能回復・重度化防止の効果　期待できる項目_ADL</v>
      </c>
      <c r="O1841" s="33" t="str">
        <f t="shared" si="201"/>
        <v>削除</v>
      </c>
    </row>
    <row r="1842" spans="1:15" ht="56.25" hidden="1">
      <c r="A1842" s="56">
        <v>1840</v>
      </c>
      <c r="B1842" s="56" t="s">
        <v>3505</v>
      </c>
      <c r="C1842" s="56">
        <v>40</v>
      </c>
      <c r="D1842" s="33" t="s">
        <v>3555</v>
      </c>
      <c r="E1842" s="134" t="s">
        <v>3556</v>
      </c>
      <c r="F1842" s="56" t="str">
        <f>VLOOKUP($B1842, '外部インタフェース一覧(計算用)'!$C:$G, 2, FALSE)</f>
        <v>old</v>
      </c>
      <c r="G1842" s="56" t="str">
        <f>VLOOKUP($B1842, '外部インタフェース一覧(計算用)'!$C:$G, 5, FALSE)</f>
        <v>INDEPENDENCE_SUPPORT_PLAN_2024_FORM_0700_2021</v>
      </c>
      <c r="H1842" s="56" t="str">
        <f t="shared" si="196"/>
        <v>INDEPENDENCE_SUPPORT_PLAN_2024_FORM_0700_2021_is_expected_iadl_old</v>
      </c>
      <c r="I1842" s="134" t="str">
        <f t="shared" si="197"/>
        <v>削除</v>
      </c>
      <c r="J1842" s="56" t="str">
        <f t="shared" si="198"/>
        <v>名称変更</v>
      </c>
      <c r="K1842" s="56" t="str">
        <f>IF($F1842="old", INDEX('外部インタフェース一覧(計算用)'!$B$5:$C$60, MATCH(summary!$B1842, '外部インタフェース一覧(計算用)'!$C$5:$C$60, 0), 1), $B1842)</f>
        <v>自立支援促進情報</v>
      </c>
      <c r="L1842" s="56">
        <f t="shared" si="202"/>
        <v>40</v>
      </c>
      <c r="M1842" s="56" t="str">
        <f t="shared" si="199"/>
        <v>is_expected_iadl</v>
      </c>
      <c r="N1842" s="33" t="str">
        <f t="shared" si="200"/>
        <v>廃用性機能障害に対する自立支援の取組による機能回復・重度化防止の効果　期待できる項目_IADL</v>
      </c>
      <c r="O1842" s="33" t="str">
        <f t="shared" si="201"/>
        <v>削除</v>
      </c>
    </row>
    <row r="1843" spans="1:15" ht="56.25" hidden="1">
      <c r="A1843" s="56">
        <v>1841</v>
      </c>
      <c r="B1843" s="56" t="s">
        <v>3505</v>
      </c>
      <c r="C1843" s="56">
        <v>41</v>
      </c>
      <c r="D1843" s="33" t="s">
        <v>3557</v>
      </c>
      <c r="E1843" s="134" t="s">
        <v>3558</v>
      </c>
      <c r="F1843" s="56" t="str">
        <f>VLOOKUP($B1843, '外部インタフェース一覧(計算用)'!$C:$G, 2, FALSE)</f>
        <v>old</v>
      </c>
      <c r="G1843" s="56" t="str">
        <f>VLOOKUP($B1843, '外部インタフェース一覧(計算用)'!$C:$G, 5, FALSE)</f>
        <v>INDEPENDENCE_SUPPORT_PLAN_2024_FORM_0700_2021</v>
      </c>
      <c r="H1843" s="56" t="str">
        <f t="shared" si="196"/>
        <v>INDEPENDENCE_SUPPORT_PLAN_2024_FORM_0700_2021_is_expected_social_involvement_old</v>
      </c>
      <c r="I1843" s="134" t="str">
        <f t="shared" si="197"/>
        <v>削除</v>
      </c>
      <c r="J1843" s="56" t="str">
        <f t="shared" si="198"/>
        <v>名称変更</v>
      </c>
      <c r="K1843" s="56" t="str">
        <f>IF($F1843="old", INDEX('外部インタフェース一覧(計算用)'!$B$5:$C$60, MATCH(summary!$B1843, '外部インタフェース一覧(計算用)'!$C$5:$C$60, 0), 1), $B1843)</f>
        <v>自立支援促進情報</v>
      </c>
      <c r="L1843" s="56">
        <f t="shared" si="202"/>
        <v>41</v>
      </c>
      <c r="M1843" s="56" t="str">
        <f t="shared" si="199"/>
        <v>is_expected_social_involvement</v>
      </c>
      <c r="N1843" s="33" t="str">
        <f t="shared" si="200"/>
        <v>廃用性機能障害に対する自立支援の取組による機能回復・重度化防止の効果　期待できる項目_社会参加</v>
      </c>
      <c r="O1843" s="33" t="str">
        <f t="shared" si="201"/>
        <v>削除</v>
      </c>
    </row>
    <row r="1844" spans="1:15" ht="56.25" hidden="1">
      <c r="A1844" s="56">
        <v>1842</v>
      </c>
      <c r="B1844" s="56" t="s">
        <v>3505</v>
      </c>
      <c r="C1844" s="56">
        <v>42</v>
      </c>
      <c r="D1844" s="33" t="s">
        <v>3559</v>
      </c>
      <c r="E1844" s="134" t="s">
        <v>3560</v>
      </c>
      <c r="F1844" s="56" t="str">
        <f>VLOOKUP($B1844, '外部インタフェース一覧(計算用)'!$C:$G, 2, FALSE)</f>
        <v>old</v>
      </c>
      <c r="G1844" s="56" t="str">
        <f>VLOOKUP($B1844, '外部インタフェース一覧(計算用)'!$C:$G, 5, FALSE)</f>
        <v>INDEPENDENCE_SUPPORT_PLAN_2024_FORM_0700_2021</v>
      </c>
      <c r="H1844" s="56" t="str">
        <f t="shared" si="196"/>
        <v>INDEPENDENCE_SUPPORT_PLAN_2024_FORM_0700_2021_is_expected_other_old</v>
      </c>
      <c r="I1844" s="134" t="str">
        <f t="shared" si="197"/>
        <v>削除</v>
      </c>
      <c r="J1844" s="56" t="str">
        <f t="shared" si="198"/>
        <v>名称変更</v>
      </c>
      <c r="K1844" s="56" t="str">
        <f>IF($F1844="old", INDEX('外部インタフェース一覧(計算用)'!$B$5:$C$60, MATCH(summary!$B1844, '外部インタフェース一覧(計算用)'!$C$5:$C$60, 0), 1), $B1844)</f>
        <v>自立支援促進情報</v>
      </c>
      <c r="L1844" s="56">
        <f t="shared" si="202"/>
        <v>42</v>
      </c>
      <c r="M1844" s="56" t="str">
        <f t="shared" si="199"/>
        <v>is_expected_other</v>
      </c>
      <c r="N1844" s="33" t="str">
        <f t="shared" si="200"/>
        <v>廃用性機能障害に対する自立支援の取組による機能回復・重度化防止の効果　期待できる項目_その他</v>
      </c>
      <c r="O1844" s="33" t="str">
        <f t="shared" si="201"/>
        <v>削除</v>
      </c>
    </row>
    <row r="1845" spans="1:15" ht="75" hidden="1">
      <c r="A1845" s="56">
        <v>1843</v>
      </c>
      <c r="B1845" s="56" t="s">
        <v>3505</v>
      </c>
      <c r="C1845" s="56">
        <v>43</v>
      </c>
      <c r="D1845" s="33" t="s">
        <v>3561</v>
      </c>
      <c r="E1845" s="134" t="s">
        <v>3562</v>
      </c>
      <c r="F1845" s="56" t="str">
        <f>VLOOKUP($B1845, '外部インタフェース一覧(計算用)'!$C:$G, 2, FALSE)</f>
        <v>old</v>
      </c>
      <c r="G1845" s="56" t="str">
        <f>VLOOKUP($B1845, '外部インタフェース一覧(計算用)'!$C:$G, 5, FALSE)</f>
        <v>INDEPENDENCE_SUPPORT_PLAN_2024_FORM_0700_2021</v>
      </c>
      <c r="H1845" s="56" t="str">
        <f t="shared" si="196"/>
        <v>INDEPENDENCE_SUPPORT_PLAN_2024_FORM_0700_2021_is_rehabilitation_necessity_old</v>
      </c>
      <c r="I1845" s="134" t="str">
        <f t="shared" si="197"/>
        <v>削除</v>
      </c>
      <c r="J1845" s="56" t="str">
        <f t="shared" si="198"/>
        <v>名称変更</v>
      </c>
      <c r="K1845" s="56" t="str">
        <f>IF($F1845="old", INDEX('外部インタフェース一覧(計算用)'!$B$5:$C$60, MATCH(summary!$B1845, '外部インタフェース一覧(計算用)'!$C$5:$C$60, 0), 1), $B1845)</f>
        <v>自立支援促進情報</v>
      </c>
      <c r="L1845" s="56">
        <f t="shared" si="202"/>
        <v>43</v>
      </c>
      <c r="M1845" s="56" t="str">
        <f t="shared" si="199"/>
        <v>is_rehabilitation_necessity</v>
      </c>
      <c r="N1845" s="33" t="str">
        <f t="shared" si="200"/>
        <v>廃用性機能障害に対する自立支援の取組による機能回復・重度化防止の効果　リハビリテーション（医師の指示に基づく専門職種によるもの）の必要性</v>
      </c>
      <c r="O1845" s="33" t="str">
        <f t="shared" si="201"/>
        <v>削除</v>
      </c>
    </row>
    <row r="1846" spans="1:15" ht="56.25" hidden="1">
      <c r="A1846" s="56">
        <v>1844</v>
      </c>
      <c r="B1846" s="56" t="s">
        <v>3505</v>
      </c>
      <c r="C1846" s="56">
        <v>44</v>
      </c>
      <c r="D1846" s="33" t="s">
        <v>3563</v>
      </c>
      <c r="E1846" s="134" t="s">
        <v>3564</v>
      </c>
      <c r="F1846" s="56" t="str">
        <f>VLOOKUP($B1846, '外部インタフェース一覧(計算用)'!$C:$G, 2, FALSE)</f>
        <v>old</v>
      </c>
      <c r="G1846" s="56" t="str">
        <f>VLOOKUP($B1846, '外部インタフェース一覧(計算用)'!$C:$G, 5, FALSE)</f>
        <v>INDEPENDENCE_SUPPORT_PLAN_2024_FORM_0700_2021</v>
      </c>
      <c r="H1846" s="56" t="str">
        <f t="shared" si="196"/>
        <v>INDEPENDENCE_SUPPORT_PLAN_2024_FORM_0700_2021_is_functional_training_necessity_old</v>
      </c>
      <c r="I1846" s="134" t="str">
        <f t="shared" si="197"/>
        <v>削除</v>
      </c>
      <c r="J1846" s="56" t="str">
        <f t="shared" si="198"/>
        <v>名称変更</v>
      </c>
      <c r="K1846" s="56" t="str">
        <f>IF($F1846="old", INDEX('外部インタフェース一覧(計算用)'!$B$5:$C$60, MATCH(summary!$B1846, '外部インタフェース一覧(計算用)'!$C$5:$C$60, 0), 1), $B1846)</f>
        <v>自立支援促進情報</v>
      </c>
      <c r="L1846" s="56">
        <f t="shared" si="202"/>
        <v>44</v>
      </c>
      <c r="M1846" s="56" t="str">
        <f t="shared" si="199"/>
        <v>is_functional_training_necessity</v>
      </c>
      <c r="N1846" s="33" t="str">
        <f t="shared" si="200"/>
        <v>廃用性機能障害に対する自立支援の取組による機能回復・重度化防止の効果　機能訓練の必要性</v>
      </c>
      <c r="O1846" s="33" t="str">
        <f t="shared" si="201"/>
        <v>削除</v>
      </c>
    </row>
    <row r="1847" spans="1:15" ht="56.25" hidden="1">
      <c r="A1847" s="56">
        <v>1845</v>
      </c>
      <c r="B1847" s="56" t="s">
        <v>3505</v>
      </c>
      <c r="C1847" s="56">
        <v>45</v>
      </c>
      <c r="D1847" s="33" t="s">
        <v>3565</v>
      </c>
      <c r="E1847" s="134" t="s">
        <v>3566</v>
      </c>
      <c r="F1847" s="56" t="str">
        <f>VLOOKUP($B1847, '外部インタフェース一覧(計算用)'!$C:$G, 2, FALSE)</f>
        <v>old</v>
      </c>
      <c r="G1847" s="56" t="str">
        <f>VLOOKUP($B1847, '外部インタフェース一覧(計算用)'!$C:$G, 5, FALSE)</f>
        <v>INDEPENDENCE_SUPPORT_PLAN_2024_FORM_0700_2021</v>
      </c>
      <c r="H1847" s="56" t="str">
        <f t="shared" si="196"/>
        <v>INDEPENDENCE_SUPPORT_PLAN_2024_FORM_0700_2021_efforts_01_old</v>
      </c>
      <c r="I1847" s="134" t="str">
        <f t="shared" si="197"/>
        <v>支援計画　尊厳の保持と自立支援のために必要な支援計画　尊厳の保持に資する取組</v>
      </c>
      <c r="J1847" s="56" t="str">
        <f t="shared" si="198"/>
        <v>名称変更</v>
      </c>
      <c r="K1847" s="33" t="str">
        <f>IF($F1847="old", INDEX('外部インタフェース一覧(計算用)'!$B$5:$C$60, MATCH(summary!$B1847, '外部インタフェース一覧(計算用)'!$C$5:$C$60, 0), 1), $B1847)</f>
        <v>自立支援促進情報</v>
      </c>
      <c r="L1847" s="56">
        <f t="shared" si="202"/>
        <v>45</v>
      </c>
      <c r="M1847" s="33" t="str">
        <f t="shared" si="199"/>
        <v>efforts_01</v>
      </c>
      <c r="N1847" s="33" t="str">
        <f t="shared" si="200"/>
        <v>尊厳の保持と自立支援のために必要な支援計画　尊厳の保持に資する取組</v>
      </c>
      <c r="O1847" s="33" t="str">
        <f t="shared" si="201"/>
        <v>支援計画　尊厳の保持と自立支援のために必要な支援計画　尊厳の保持に資する取組</v>
      </c>
    </row>
    <row r="1848" spans="1:15" ht="56.25" hidden="1">
      <c r="A1848" s="56">
        <v>1846</v>
      </c>
      <c r="B1848" s="56" t="s">
        <v>3505</v>
      </c>
      <c r="C1848" s="56">
        <v>46</v>
      </c>
      <c r="D1848" s="33" t="s">
        <v>3567</v>
      </c>
      <c r="E1848" s="134" t="s">
        <v>3568</v>
      </c>
      <c r="F1848" s="56" t="str">
        <f>VLOOKUP($B1848, '外部インタフェース一覧(計算用)'!$C:$G, 2, FALSE)</f>
        <v>old</v>
      </c>
      <c r="G1848" s="56" t="str">
        <f>VLOOKUP($B1848, '外部インタフェース一覧(計算用)'!$C:$G, 5, FALSE)</f>
        <v>INDEPENDENCE_SUPPORT_PLAN_2024_FORM_0700_2021</v>
      </c>
      <c r="H1848" s="56" t="str">
        <f t="shared" si="196"/>
        <v>INDEPENDENCE_SUPPORT_PLAN_2024_FORM_0700_2021_efforts_02_old</v>
      </c>
      <c r="I1848" s="134" t="str">
        <f t="shared" si="197"/>
        <v>支援計画　尊厳の保持と自立支援のために必要な支援計画　本人を尊重する個別ケア</v>
      </c>
      <c r="J1848" s="56" t="str">
        <f t="shared" si="198"/>
        <v>名称変更</v>
      </c>
      <c r="K1848" s="33" t="str">
        <f>IF($F1848="old", INDEX('外部インタフェース一覧(計算用)'!$B$5:$C$60, MATCH(summary!$B1848, '外部インタフェース一覧(計算用)'!$C$5:$C$60, 0), 1), $B1848)</f>
        <v>自立支援促進情報</v>
      </c>
      <c r="L1848" s="56">
        <f t="shared" si="202"/>
        <v>46</v>
      </c>
      <c r="M1848" s="33" t="str">
        <f t="shared" si="199"/>
        <v>efforts_02</v>
      </c>
      <c r="N1848" s="33" t="str">
        <f t="shared" si="200"/>
        <v>尊厳の保持と自立支援のために必要な支援計画　本人を尊重する個別ケア</v>
      </c>
      <c r="O1848" s="33" t="str">
        <f t="shared" si="201"/>
        <v>支援計画　尊厳の保持と自立支援のために必要な支援計画　本人を尊重する個別ケア</v>
      </c>
    </row>
    <row r="1849" spans="1:15" ht="56.25" hidden="1">
      <c r="A1849" s="56">
        <v>1847</v>
      </c>
      <c r="B1849" s="56" t="s">
        <v>3505</v>
      </c>
      <c r="C1849" s="56">
        <v>47</v>
      </c>
      <c r="D1849" s="33" t="s">
        <v>3569</v>
      </c>
      <c r="E1849" s="134" t="s">
        <v>3570</v>
      </c>
      <c r="F1849" s="56" t="str">
        <f>VLOOKUP($B1849, '外部インタフェース一覧(計算用)'!$C:$G, 2, FALSE)</f>
        <v>old</v>
      </c>
      <c r="G1849" s="56" t="str">
        <f>VLOOKUP($B1849, '外部インタフェース一覧(計算用)'!$C:$G, 5, FALSE)</f>
        <v>INDEPENDENCE_SUPPORT_PLAN_2024_FORM_0700_2021</v>
      </c>
      <c r="H1849" s="56" t="str">
        <f t="shared" si="196"/>
        <v>INDEPENDENCE_SUPPORT_PLAN_2024_FORM_0700_2021_efforts_03_old</v>
      </c>
      <c r="I1849" s="134" t="str">
        <f t="shared" si="197"/>
        <v>支援計画　尊厳の保持と自立支援のために必要な支援計画　寝たきり防止に資する取組</v>
      </c>
      <c r="J1849" s="56" t="str">
        <f t="shared" si="198"/>
        <v>名称変更</v>
      </c>
      <c r="K1849" s="33" t="str">
        <f>IF($F1849="old", INDEX('外部インタフェース一覧(計算用)'!$B$5:$C$60, MATCH(summary!$B1849, '外部インタフェース一覧(計算用)'!$C$5:$C$60, 0), 1), $B1849)</f>
        <v>自立支援促進情報</v>
      </c>
      <c r="L1849" s="56">
        <f t="shared" si="202"/>
        <v>47</v>
      </c>
      <c r="M1849" s="33" t="str">
        <f t="shared" si="199"/>
        <v>efforts_03</v>
      </c>
      <c r="N1849" s="33" t="str">
        <f t="shared" si="200"/>
        <v>尊厳の保持と自立支援のために必要な支援計画　寝たきり防止に資する取組</v>
      </c>
      <c r="O1849" s="33" t="str">
        <f t="shared" si="201"/>
        <v>支援計画　尊厳の保持と自立支援のために必要な支援計画　寝たきり防止に資する取組</v>
      </c>
    </row>
    <row r="1850" spans="1:15" ht="56.25" hidden="1">
      <c r="A1850" s="56">
        <v>1848</v>
      </c>
      <c r="B1850" s="56" t="s">
        <v>3505</v>
      </c>
      <c r="C1850" s="56">
        <v>48</v>
      </c>
      <c r="D1850" s="33" t="s">
        <v>3571</v>
      </c>
      <c r="E1850" s="134" t="s">
        <v>3572</v>
      </c>
      <c r="F1850" s="56" t="str">
        <f>VLOOKUP($B1850, '外部インタフェース一覧(計算用)'!$C:$G, 2, FALSE)</f>
        <v>old</v>
      </c>
      <c r="G1850" s="56" t="str">
        <f>VLOOKUP($B1850, '外部インタフェース一覧(計算用)'!$C:$G, 5, FALSE)</f>
        <v>INDEPENDENCE_SUPPORT_PLAN_2024_FORM_0700_2021</v>
      </c>
      <c r="H1850" s="56" t="str">
        <f t="shared" si="196"/>
        <v>INDEPENDENCE_SUPPORT_PLAN_2024_FORM_0700_2021_efforts_04_old</v>
      </c>
      <c r="I1850" s="134" t="str">
        <f t="shared" si="197"/>
        <v>支援計画　尊厳の保持と自立支援のために必要な支援計画　自立した生活を支える取組</v>
      </c>
      <c r="J1850" s="56" t="str">
        <f t="shared" si="198"/>
        <v>名称変更</v>
      </c>
      <c r="K1850" s="33" t="str">
        <f>IF($F1850="old", INDEX('外部インタフェース一覧(計算用)'!$B$5:$C$60, MATCH(summary!$B1850, '外部インタフェース一覧(計算用)'!$C$5:$C$60, 0), 1), $B1850)</f>
        <v>自立支援促進情報</v>
      </c>
      <c r="L1850" s="56">
        <f t="shared" si="202"/>
        <v>48</v>
      </c>
      <c r="M1850" s="33" t="str">
        <f t="shared" si="199"/>
        <v>efforts_04</v>
      </c>
      <c r="N1850" s="33" t="str">
        <f t="shared" si="200"/>
        <v>尊厳の保持と自立支援のために必要な支援計画　自立した生活を支える取組</v>
      </c>
      <c r="O1850" s="33" t="str">
        <f t="shared" si="201"/>
        <v>支援計画　尊厳の保持と自立支援のために必要な支援計画　自立した生活を支える取組</v>
      </c>
    </row>
    <row r="1851" spans="1:15" ht="37.5" hidden="1">
      <c r="A1851" s="56">
        <v>1849</v>
      </c>
      <c r="B1851" s="56" t="s">
        <v>3505</v>
      </c>
      <c r="C1851" s="56">
        <v>49</v>
      </c>
      <c r="D1851" s="33" t="s">
        <v>3573</v>
      </c>
      <c r="E1851" s="134" t="s">
        <v>3574</v>
      </c>
      <c r="F1851" s="56" t="str">
        <f>VLOOKUP($B1851, '外部インタフェース一覧(計算用)'!$C:$G, 2, FALSE)</f>
        <v>old</v>
      </c>
      <c r="G1851" s="56" t="str">
        <f>VLOOKUP($B1851, '外部インタフェース一覧(計算用)'!$C:$G, 5, FALSE)</f>
        <v>INDEPENDENCE_SUPPORT_PLAN_2024_FORM_0700_2021</v>
      </c>
      <c r="H1851" s="56" t="str">
        <f t="shared" si="196"/>
        <v>INDEPENDENCE_SUPPORT_PLAN_2024_FORM_0700_2021_is_blood_pressure_view_point_old</v>
      </c>
      <c r="I1851" s="134" t="str">
        <f t="shared" si="197"/>
        <v>現状の評価　医学的観点からの留意事項　血圧</v>
      </c>
      <c r="J1851" s="56" t="str">
        <f t="shared" si="198"/>
        <v>名称変更</v>
      </c>
      <c r="K1851" s="33" t="str">
        <f>IF($F1851="old", INDEX('外部インタフェース一覧(計算用)'!$B$5:$C$60, MATCH(summary!$B1851, '外部インタフェース一覧(計算用)'!$C$5:$C$60, 0), 1), $B1851)</f>
        <v>自立支援促進情報</v>
      </c>
      <c r="L1851" s="56">
        <f t="shared" si="202"/>
        <v>49</v>
      </c>
      <c r="M1851" s="33" t="str">
        <f t="shared" si="199"/>
        <v>is_blood_pressure_view_point</v>
      </c>
      <c r="N1851" s="33" t="str">
        <f t="shared" si="200"/>
        <v>医学的観点からの留意事項　血圧</v>
      </c>
      <c r="O1851" s="33" t="str">
        <f t="shared" si="201"/>
        <v>現状の評価　医学的観点からの留意事項　血圧</v>
      </c>
    </row>
    <row r="1852" spans="1:15" ht="37.5" hidden="1">
      <c r="A1852" s="56">
        <v>1850</v>
      </c>
      <c r="B1852" s="56" t="s">
        <v>3505</v>
      </c>
      <c r="C1852" s="56">
        <v>50</v>
      </c>
      <c r="D1852" s="33" t="s">
        <v>3575</v>
      </c>
      <c r="E1852" s="134" t="s">
        <v>3576</v>
      </c>
      <c r="F1852" s="56" t="str">
        <f>VLOOKUP($B1852, '外部インタフェース一覧(計算用)'!$C:$G, 2, FALSE)</f>
        <v>old</v>
      </c>
      <c r="G1852" s="56" t="str">
        <f>VLOOKUP($B1852, '外部インタフェース一覧(計算用)'!$C:$G, 5, FALSE)</f>
        <v>INDEPENDENCE_SUPPORT_PLAN_2024_FORM_0700_2021</v>
      </c>
      <c r="H1852" s="56" t="str">
        <f t="shared" si="196"/>
        <v>INDEPENDENCE_SUPPORT_PLAN_2024_FORM_0700_2021_blood_pressure_view_point_notices_old</v>
      </c>
      <c r="I1852" s="134" t="str">
        <f t="shared" si="197"/>
        <v>現状の評価　医学的観点からの留意事項　血圧_あり</v>
      </c>
      <c r="J1852" s="56" t="str">
        <f t="shared" si="198"/>
        <v>名称変更</v>
      </c>
      <c r="K1852" s="33" t="str">
        <f>IF($F1852="old", INDEX('外部インタフェース一覧(計算用)'!$B$5:$C$60, MATCH(summary!$B1852, '外部インタフェース一覧(計算用)'!$C$5:$C$60, 0), 1), $B1852)</f>
        <v>自立支援促進情報</v>
      </c>
      <c r="L1852" s="56">
        <f t="shared" si="202"/>
        <v>50</v>
      </c>
      <c r="M1852" s="33" t="str">
        <f t="shared" si="199"/>
        <v>blood_pressure_view_point_notices</v>
      </c>
      <c r="N1852" s="33" t="str">
        <f t="shared" si="200"/>
        <v>医学的観点からの留意事項　血圧_あり（自由記述）</v>
      </c>
      <c r="O1852" s="33" t="str">
        <f t="shared" si="201"/>
        <v>現状の評価　医学的観点からの留意事項　血圧_あり</v>
      </c>
    </row>
    <row r="1853" spans="1:15" ht="37.5" hidden="1">
      <c r="A1853" s="56">
        <v>1851</v>
      </c>
      <c r="B1853" s="56" t="s">
        <v>3505</v>
      </c>
      <c r="C1853" s="56">
        <v>51</v>
      </c>
      <c r="D1853" s="33" t="s">
        <v>3577</v>
      </c>
      <c r="E1853" s="134" t="s">
        <v>3578</v>
      </c>
      <c r="F1853" s="56" t="str">
        <f>VLOOKUP($B1853, '外部インタフェース一覧(計算用)'!$C:$G, 2, FALSE)</f>
        <v>old</v>
      </c>
      <c r="G1853" s="56" t="str">
        <f>VLOOKUP($B1853, '外部インタフェース一覧(計算用)'!$C:$G, 5, FALSE)</f>
        <v>INDEPENDENCE_SUPPORT_PLAN_2024_FORM_0700_2021</v>
      </c>
      <c r="H1853" s="56" t="str">
        <f t="shared" si="196"/>
        <v>INDEPENDENCE_SUPPORT_PLAN_2024_FORM_0700_2021_eating_view_point_old</v>
      </c>
      <c r="I1853" s="134" t="str">
        <f t="shared" si="197"/>
        <v>現状の評価　医学的観点からの留意事項　摂食</v>
      </c>
      <c r="J1853" s="56" t="str">
        <f t="shared" si="198"/>
        <v>名称変更</v>
      </c>
      <c r="K1853" s="33" t="str">
        <f>IF($F1853="old", INDEX('外部インタフェース一覧(計算用)'!$B$5:$C$60, MATCH(summary!$B1853, '外部インタフェース一覧(計算用)'!$C$5:$C$60, 0), 1), $B1853)</f>
        <v>自立支援促進情報</v>
      </c>
      <c r="L1853" s="56">
        <f t="shared" si="202"/>
        <v>51</v>
      </c>
      <c r="M1853" s="33" t="str">
        <f t="shared" si="199"/>
        <v>eating_view_point</v>
      </c>
      <c r="N1853" s="33" t="str">
        <f t="shared" si="200"/>
        <v>医学的観点からの留意事項　摂食</v>
      </c>
      <c r="O1853" s="33" t="str">
        <f t="shared" si="201"/>
        <v>現状の評価　医学的観点からの留意事項　摂食</v>
      </c>
    </row>
    <row r="1854" spans="1:15" ht="37.5" hidden="1">
      <c r="A1854" s="56">
        <v>1852</v>
      </c>
      <c r="B1854" s="56" t="s">
        <v>3505</v>
      </c>
      <c r="C1854" s="56">
        <v>52</v>
      </c>
      <c r="D1854" s="33" t="s">
        <v>3579</v>
      </c>
      <c r="E1854" s="134" t="s">
        <v>3580</v>
      </c>
      <c r="F1854" s="56" t="str">
        <f>VLOOKUP($B1854, '外部インタフェース一覧(計算用)'!$C:$G, 2, FALSE)</f>
        <v>old</v>
      </c>
      <c r="G1854" s="56" t="str">
        <f>VLOOKUP($B1854, '外部インタフェース一覧(計算用)'!$C:$G, 5, FALSE)</f>
        <v>INDEPENDENCE_SUPPORT_PLAN_2024_FORM_0700_2021</v>
      </c>
      <c r="H1854" s="56" t="str">
        <f t="shared" si="196"/>
        <v>INDEPENDENCE_SUPPORT_PLAN_2024_FORM_0700_2021_eating_view_point_notices_old</v>
      </c>
      <c r="I1854" s="134" t="str">
        <f t="shared" si="197"/>
        <v>現状の評価　医学的観点からの留意事項　摂食_あり</v>
      </c>
      <c r="J1854" s="56" t="str">
        <f t="shared" si="198"/>
        <v>名称変更</v>
      </c>
      <c r="K1854" s="33" t="str">
        <f>IF($F1854="old", INDEX('外部インタフェース一覧(計算用)'!$B$5:$C$60, MATCH(summary!$B1854, '外部インタフェース一覧(計算用)'!$C$5:$C$60, 0), 1), $B1854)</f>
        <v>自立支援促進情報</v>
      </c>
      <c r="L1854" s="56">
        <f t="shared" si="202"/>
        <v>52</v>
      </c>
      <c r="M1854" s="33" t="str">
        <f t="shared" si="199"/>
        <v>eating_view_point_notices</v>
      </c>
      <c r="N1854" s="33" t="str">
        <f t="shared" si="200"/>
        <v>医学的観点からの留意事項　摂食_あり（自由記述）</v>
      </c>
      <c r="O1854" s="33" t="str">
        <f t="shared" si="201"/>
        <v>現状の評価　医学的観点からの留意事項　摂食_あり</v>
      </c>
    </row>
    <row r="1855" spans="1:15" ht="37.5" hidden="1">
      <c r="A1855" s="56">
        <v>1853</v>
      </c>
      <c r="B1855" s="56" t="s">
        <v>3505</v>
      </c>
      <c r="C1855" s="56">
        <v>53</v>
      </c>
      <c r="D1855" s="33" t="s">
        <v>3581</v>
      </c>
      <c r="E1855" s="134" t="s">
        <v>3582</v>
      </c>
      <c r="F1855" s="56" t="str">
        <f>VLOOKUP($B1855, '外部インタフェース一覧(計算用)'!$C:$G, 2, FALSE)</f>
        <v>old</v>
      </c>
      <c r="G1855" s="56" t="str">
        <f>VLOOKUP($B1855, '外部インタフェース一覧(計算用)'!$C:$G, 5, FALSE)</f>
        <v>INDEPENDENCE_SUPPORT_PLAN_2024_FORM_0700_2021</v>
      </c>
      <c r="H1855" s="56" t="str">
        <f t="shared" si="196"/>
        <v>INDEPENDENCE_SUPPORT_PLAN_2024_FORM_0700_2021_swallow_view_point_old</v>
      </c>
      <c r="I1855" s="134" t="str">
        <f t="shared" si="197"/>
        <v>現状の評価　医学的観点からの留意事項　嚥下</v>
      </c>
      <c r="J1855" s="56" t="str">
        <f t="shared" si="198"/>
        <v>名称変更</v>
      </c>
      <c r="K1855" s="33" t="str">
        <f>IF($F1855="old", INDEX('外部インタフェース一覧(計算用)'!$B$5:$C$60, MATCH(summary!$B1855, '外部インタフェース一覧(計算用)'!$C$5:$C$60, 0), 1), $B1855)</f>
        <v>自立支援促進情報</v>
      </c>
      <c r="L1855" s="56">
        <f t="shared" si="202"/>
        <v>53</v>
      </c>
      <c r="M1855" s="33" t="str">
        <f t="shared" si="199"/>
        <v>swallow_view_point</v>
      </c>
      <c r="N1855" s="33" t="str">
        <f t="shared" si="200"/>
        <v>医学的観点からの留意事項　嚥下</v>
      </c>
      <c r="O1855" s="33" t="str">
        <f t="shared" si="201"/>
        <v>現状の評価　医学的観点からの留意事項　嚥下</v>
      </c>
    </row>
    <row r="1856" spans="1:15" ht="37.5" hidden="1">
      <c r="A1856" s="56">
        <v>1854</v>
      </c>
      <c r="B1856" s="56" t="s">
        <v>3505</v>
      </c>
      <c r="C1856" s="56">
        <v>54</v>
      </c>
      <c r="D1856" s="33" t="s">
        <v>3583</v>
      </c>
      <c r="E1856" s="134" t="s">
        <v>3584</v>
      </c>
      <c r="F1856" s="56" t="str">
        <f>VLOOKUP($B1856, '外部インタフェース一覧(計算用)'!$C:$G, 2, FALSE)</f>
        <v>old</v>
      </c>
      <c r="G1856" s="56" t="str">
        <f>VLOOKUP($B1856, '外部インタフェース一覧(計算用)'!$C:$G, 5, FALSE)</f>
        <v>INDEPENDENCE_SUPPORT_PLAN_2024_FORM_0700_2021</v>
      </c>
      <c r="H1856" s="56" t="str">
        <f t="shared" si="196"/>
        <v>INDEPENDENCE_SUPPORT_PLAN_2024_FORM_0700_2021_swallow_view_point_notices_old</v>
      </c>
      <c r="I1856" s="134" t="str">
        <f t="shared" si="197"/>
        <v>現状の評価　医学的観点からの留意事項　嚥下_あり</v>
      </c>
      <c r="J1856" s="56" t="str">
        <f t="shared" si="198"/>
        <v>名称変更</v>
      </c>
      <c r="K1856" s="33" t="str">
        <f>IF($F1856="old", INDEX('外部インタフェース一覧(計算用)'!$B$5:$C$60, MATCH(summary!$B1856, '外部インタフェース一覧(計算用)'!$C$5:$C$60, 0), 1), $B1856)</f>
        <v>自立支援促進情報</v>
      </c>
      <c r="L1856" s="56">
        <f t="shared" si="202"/>
        <v>54</v>
      </c>
      <c r="M1856" s="33" t="str">
        <f t="shared" si="199"/>
        <v>swallow_view_point_notices</v>
      </c>
      <c r="N1856" s="33" t="str">
        <f t="shared" si="200"/>
        <v>医学的観点からの留意事項　嚥下_あり（自由記述）</v>
      </c>
      <c r="O1856" s="33" t="str">
        <f t="shared" si="201"/>
        <v>現状の評価　医学的観点からの留意事項　嚥下_あり</v>
      </c>
    </row>
    <row r="1857" spans="1:15" ht="37.5" hidden="1">
      <c r="A1857" s="56">
        <v>1855</v>
      </c>
      <c r="B1857" s="56" t="s">
        <v>3505</v>
      </c>
      <c r="C1857" s="56">
        <v>55</v>
      </c>
      <c r="D1857" s="33" t="s">
        <v>3585</v>
      </c>
      <c r="E1857" s="134" t="s">
        <v>3586</v>
      </c>
      <c r="F1857" s="56" t="str">
        <f>VLOOKUP($B1857, '外部インタフェース一覧(計算用)'!$C:$G, 2, FALSE)</f>
        <v>old</v>
      </c>
      <c r="G1857" s="56" t="str">
        <f>VLOOKUP($B1857, '外部インタフェース一覧(計算用)'!$C:$G, 5, FALSE)</f>
        <v>INDEPENDENCE_SUPPORT_PLAN_2024_FORM_0700_2021</v>
      </c>
      <c r="H1857" s="56" t="str">
        <f t="shared" si="196"/>
        <v>INDEPENDENCE_SUPPORT_PLAN_2024_FORM_0700_2021_moving_view_point_old</v>
      </c>
      <c r="I1857" s="134" t="str">
        <f t="shared" si="197"/>
        <v>現状の評価　医学的観点からの留意事項　移動</v>
      </c>
      <c r="J1857" s="56" t="str">
        <f t="shared" si="198"/>
        <v>名称変更</v>
      </c>
      <c r="K1857" s="33" t="str">
        <f>IF($F1857="old", INDEX('外部インタフェース一覧(計算用)'!$B$5:$C$60, MATCH(summary!$B1857, '外部インタフェース一覧(計算用)'!$C$5:$C$60, 0), 1), $B1857)</f>
        <v>自立支援促進情報</v>
      </c>
      <c r="L1857" s="56">
        <f t="shared" si="202"/>
        <v>55</v>
      </c>
      <c r="M1857" s="33" t="str">
        <f t="shared" si="199"/>
        <v>moving_view_point</v>
      </c>
      <c r="N1857" s="33" t="str">
        <f t="shared" si="200"/>
        <v>医学的観点からの留意事項　移動</v>
      </c>
      <c r="O1857" s="33" t="str">
        <f t="shared" si="201"/>
        <v>現状の評価　医学的観点からの留意事項　移動</v>
      </c>
    </row>
    <row r="1858" spans="1:15" ht="37.5" hidden="1">
      <c r="A1858" s="56">
        <v>1856</v>
      </c>
      <c r="B1858" s="56" t="s">
        <v>3505</v>
      </c>
      <c r="C1858" s="56">
        <v>56</v>
      </c>
      <c r="D1858" s="33" t="s">
        <v>3587</v>
      </c>
      <c r="E1858" s="134" t="s">
        <v>3588</v>
      </c>
      <c r="F1858" s="56" t="str">
        <f>VLOOKUP($B1858, '外部インタフェース一覧(計算用)'!$C:$G, 2, FALSE)</f>
        <v>old</v>
      </c>
      <c r="G1858" s="56" t="str">
        <f>VLOOKUP($B1858, '外部インタフェース一覧(計算用)'!$C:$G, 5, FALSE)</f>
        <v>INDEPENDENCE_SUPPORT_PLAN_2024_FORM_0700_2021</v>
      </c>
      <c r="H1858" s="56" t="str">
        <f t="shared" si="196"/>
        <v>INDEPENDENCE_SUPPORT_PLAN_2024_FORM_0700_2021_moving_view_point_notices_old</v>
      </c>
      <c r="I1858" s="134" t="str">
        <f t="shared" si="197"/>
        <v>現状の評価　医学的観点からの留意事項　移動_あり</v>
      </c>
      <c r="J1858" s="56" t="str">
        <f t="shared" si="198"/>
        <v>名称変更</v>
      </c>
      <c r="K1858" s="33" t="str">
        <f>IF($F1858="old", INDEX('外部インタフェース一覧(計算用)'!$B$5:$C$60, MATCH(summary!$B1858, '外部インタフェース一覧(計算用)'!$C$5:$C$60, 0), 1), $B1858)</f>
        <v>自立支援促進情報</v>
      </c>
      <c r="L1858" s="56">
        <f t="shared" si="202"/>
        <v>56</v>
      </c>
      <c r="M1858" s="33" t="str">
        <f t="shared" si="199"/>
        <v>moving_view_point_notices</v>
      </c>
      <c r="N1858" s="33" t="str">
        <f t="shared" si="200"/>
        <v>医学的観点からの留意事項　移動_あり（自由記述）</v>
      </c>
      <c r="O1858" s="33" t="str">
        <f t="shared" si="201"/>
        <v>現状の評価　医学的観点からの留意事項　移動_あり</v>
      </c>
    </row>
    <row r="1859" spans="1:15" ht="37.5" hidden="1">
      <c r="A1859" s="56">
        <v>1857</v>
      </c>
      <c r="B1859" s="56" t="s">
        <v>3505</v>
      </c>
      <c r="C1859" s="56">
        <v>57</v>
      </c>
      <c r="D1859" s="33" t="s">
        <v>3589</v>
      </c>
      <c r="E1859" s="134" t="s">
        <v>3590</v>
      </c>
      <c r="F1859" s="56" t="str">
        <f>VLOOKUP($B1859, '外部インタフェース一覧(計算用)'!$C:$G, 2, FALSE)</f>
        <v>old</v>
      </c>
      <c r="G1859" s="56" t="str">
        <f>VLOOKUP($B1859, '外部インタフェース一覧(計算用)'!$C:$G, 5, FALSE)</f>
        <v>INDEPENDENCE_SUPPORT_PLAN_2024_FORM_0700_2021</v>
      </c>
      <c r="H1859" s="56" t="str">
        <f t="shared" ref="H1859:H1922" si="203">G1859&amp;"_"&amp;D1859&amp;"_"&amp;F1859</f>
        <v>INDEPENDENCE_SUPPORT_PLAN_2024_FORM_0700_2021_motion_view_point_old</v>
      </c>
      <c r="I1859" s="134" t="str">
        <f t="shared" ref="I1859:I1922" si="204">IFERROR(INDEX($E:$H, MATCH(LEFT($H1859, LEN($H1859)-4)&amp;"_new", $H:$H, 0), 1), IF(F1859="old", "削除", "追加"))</f>
        <v>現状の評価　医学的観点からの留意事項　運動</v>
      </c>
      <c r="J1859" s="56" t="str">
        <f t="shared" ref="J1859:J1922" si="205">IF(E1859=I1859, "一致", "名称変更")</f>
        <v>名称変更</v>
      </c>
      <c r="K1859" s="33" t="str">
        <f>IF($F1859="old", INDEX('外部インタフェース一覧(計算用)'!$B$5:$C$60, MATCH(summary!$B1859, '外部インタフェース一覧(計算用)'!$C$5:$C$60, 0), 1), $B1859)</f>
        <v>自立支援促進情報</v>
      </c>
      <c r="L1859" s="56">
        <f t="shared" si="202"/>
        <v>57</v>
      </c>
      <c r="M1859" s="33" t="str">
        <f t="shared" ref="M1859:M1922" si="206">$D1859</f>
        <v>motion_view_point</v>
      </c>
      <c r="N1859" s="33" t="str">
        <f t="shared" ref="N1859:N1922" si="207">IF($F1859="old", $E1859, $I1859)</f>
        <v>医学的観点からの留意事項　運動</v>
      </c>
      <c r="O1859" s="33" t="str">
        <f t="shared" ref="O1859:O1922" si="208">IF($F1859="old", $I1859, $E1859)</f>
        <v>現状の評価　医学的観点からの留意事項　運動</v>
      </c>
    </row>
    <row r="1860" spans="1:15" ht="37.5" hidden="1">
      <c r="A1860" s="56">
        <v>1858</v>
      </c>
      <c r="B1860" s="56" t="s">
        <v>3505</v>
      </c>
      <c r="C1860" s="56">
        <v>58</v>
      </c>
      <c r="D1860" s="33" t="s">
        <v>3591</v>
      </c>
      <c r="E1860" s="134" t="s">
        <v>3592</v>
      </c>
      <c r="F1860" s="56" t="str">
        <f>VLOOKUP($B1860, '外部インタフェース一覧(計算用)'!$C:$G, 2, FALSE)</f>
        <v>old</v>
      </c>
      <c r="G1860" s="56" t="str">
        <f>VLOOKUP($B1860, '外部インタフェース一覧(計算用)'!$C:$G, 5, FALSE)</f>
        <v>INDEPENDENCE_SUPPORT_PLAN_2024_FORM_0700_2021</v>
      </c>
      <c r="H1860" s="56" t="str">
        <f t="shared" si="203"/>
        <v>INDEPENDENCE_SUPPORT_PLAN_2024_FORM_0700_2021_motion_view_point_notices_old</v>
      </c>
      <c r="I1860" s="134" t="str">
        <f t="shared" si="204"/>
        <v>現状の評価　医学的観点からの留意事項　運動_あり</v>
      </c>
      <c r="J1860" s="56" t="str">
        <f t="shared" si="205"/>
        <v>名称変更</v>
      </c>
      <c r="K1860" s="33" t="str">
        <f>IF($F1860="old", INDEX('外部インタフェース一覧(計算用)'!$B$5:$C$60, MATCH(summary!$B1860, '外部インタフェース一覧(計算用)'!$C$5:$C$60, 0), 1), $B1860)</f>
        <v>自立支援促進情報</v>
      </c>
      <c r="L1860" s="56">
        <f t="shared" ref="L1860:L1923" si="209">C1860</f>
        <v>58</v>
      </c>
      <c r="M1860" s="33" t="str">
        <f t="shared" si="206"/>
        <v>motion_view_point_notices</v>
      </c>
      <c r="N1860" s="33" t="str">
        <f t="shared" si="207"/>
        <v>医学的観点からの留意事項　運動_あり（自由記述）</v>
      </c>
      <c r="O1860" s="33" t="str">
        <f t="shared" si="208"/>
        <v>現状の評価　医学的観点からの留意事項　運動_あり</v>
      </c>
    </row>
    <row r="1861" spans="1:15" ht="37.5" hidden="1">
      <c r="A1861" s="56">
        <v>1859</v>
      </c>
      <c r="B1861" s="56" t="s">
        <v>3505</v>
      </c>
      <c r="C1861" s="56">
        <v>59</v>
      </c>
      <c r="D1861" s="33" t="s">
        <v>3593</v>
      </c>
      <c r="E1861" s="134" t="s">
        <v>3594</v>
      </c>
      <c r="F1861" s="56" t="str">
        <f>VLOOKUP($B1861, '外部インタフェース一覧(計算用)'!$C:$G, 2, FALSE)</f>
        <v>old</v>
      </c>
      <c r="G1861" s="56" t="str">
        <f>VLOOKUP($B1861, '外部インタフェース一覧(計算用)'!$C:$G, 5, FALSE)</f>
        <v>INDEPENDENCE_SUPPORT_PLAN_2024_FORM_0700_2021</v>
      </c>
      <c r="H1861" s="56" t="str">
        <f t="shared" si="203"/>
        <v>INDEPENDENCE_SUPPORT_PLAN_2024_FORM_0700_2021_other_view_point_old</v>
      </c>
      <c r="I1861" s="134" t="str">
        <f t="shared" si="204"/>
        <v>現状の評価　医学的観点からの留意事項　その他</v>
      </c>
      <c r="J1861" s="56" t="str">
        <f t="shared" si="205"/>
        <v>名称変更</v>
      </c>
      <c r="K1861" s="33" t="str">
        <f>IF($F1861="old", INDEX('外部インタフェース一覧(計算用)'!$B$5:$C$60, MATCH(summary!$B1861, '外部インタフェース一覧(計算用)'!$C$5:$C$60, 0), 1), $B1861)</f>
        <v>自立支援促進情報</v>
      </c>
      <c r="L1861" s="56">
        <f t="shared" si="209"/>
        <v>59</v>
      </c>
      <c r="M1861" s="33" t="str">
        <f t="shared" si="206"/>
        <v>other_view_point</v>
      </c>
      <c r="N1861" s="33" t="str">
        <f t="shared" si="207"/>
        <v>医学的観点からの留意事項　その他</v>
      </c>
      <c r="O1861" s="33" t="str">
        <f t="shared" si="208"/>
        <v>現状の評価　医学的観点からの留意事項　その他</v>
      </c>
    </row>
    <row r="1862" spans="1:15" ht="37.5" hidden="1">
      <c r="A1862" s="56">
        <v>1860</v>
      </c>
      <c r="B1862" s="56" t="s">
        <v>3505</v>
      </c>
      <c r="C1862" s="56">
        <v>60</v>
      </c>
      <c r="D1862" s="33" t="s">
        <v>3595</v>
      </c>
      <c r="E1862" s="134" t="s">
        <v>3596</v>
      </c>
      <c r="F1862" s="56" t="str">
        <f>VLOOKUP($B1862, '外部インタフェース一覧(計算用)'!$C:$G, 2, FALSE)</f>
        <v>old</v>
      </c>
      <c r="G1862" s="56" t="str">
        <f>VLOOKUP($B1862, '外部インタフェース一覧(計算用)'!$C:$G, 5, FALSE)</f>
        <v>INDEPENDENCE_SUPPORT_PLAN_2024_FORM_0700_2021</v>
      </c>
      <c r="H1862" s="56" t="str">
        <f t="shared" si="203"/>
        <v>INDEPENDENCE_SUPPORT_PLAN_2024_FORM_0700_2021_other_view_point_notices_old</v>
      </c>
      <c r="I1862" s="134" t="str">
        <f t="shared" si="204"/>
        <v>現状の評価　医学的観点からの留意事項　その他_あり</v>
      </c>
      <c r="J1862" s="56" t="str">
        <f t="shared" si="205"/>
        <v>名称変更</v>
      </c>
      <c r="K1862" s="33" t="str">
        <f>IF($F1862="old", INDEX('外部インタフェース一覧(計算用)'!$B$5:$C$60, MATCH(summary!$B1862, '外部インタフェース一覧(計算用)'!$C$5:$C$60, 0), 1), $B1862)</f>
        <v>自立支援促進情報</v>
      </c>
      <c r="L1862" s="56">
        <f t="shared" si="209"/>
        <v>60</v>
      </c>
      <c r="M1862" s="33" t="str">
        <f t="shared" si="206"/>
        <v>other_view_point_notices</v>
      </c>
      <c r="N1862" s="33" t="str">
        <f t="shared" si="207"/>
        <v>医学的観点からの留意事項　その他_あり（自由記述）</v>
      </c>
      <c r="O1862" s="33" t="str">
        <f t="shared" si="208"/>
        <v>現状の評価　医学的観点からの留意事項　その他_あり</v>
      </c>
    </row>
    <row r="1863" spans="1:15" hidden="1">
      <c r="A1863" s="56">
        <v>1861</v>
      </c>
      <c r="B1863" s="56" t="s">
        <v>3505</v>
      </c>
      <c r="C1863" s="56">
        <v>61</v>
      </c>
      <c r="D1863" s="33" t="s">
        <v>3597</v>
      </c>
      <c r="E1863" s="134" t="s">
        <v>3598</v>
      </c>
      <c r="F1863" s="56" t="str">
        <f>VLOOKUP($B1863, '外部インタフェース一覧(計算用)'!$C:$G, 2, FALSE)</f>
        <v>old</v>
      </c>
      <c r="G1863" s="56" t="str">
        <f>VLOOKUP($B1863, '外部インタフェース一覧(計算用)'!$C:$G, 5, FALSE)</f>
        <v>INDEPENDENCE_SUPPORT_PLAN_2024_FORM_0700_2021</v>
      </c>
      <c r="H1863" s="56" t="str">
        <f t="shared" si="203"/>
        <v>INDEPENDENCE_SUPPORT_PLAN_2024_FORM_0700_2021_is_get_out_of_bed_old</v>
      </c>
      <c r="I1863" s="134" t="str">
        <f t="shared" si="204"/>
        <v>支援実績　基本動作　離床</v>
      </c>
      <c r="J1863" s="56" t="str">
        <f t="shared" si="205"/>
        <v>名称変更</v>
      </c>
      <c r="K1863" s="33" t="str">
        <f>IF($F1863="old", INDEX('外部インタフェース一覧(計算用)'!$B$5:$C$60, MATCH(summary!$B1863, '外部インタフェース一覧(計算用)'!$C$5:$C$60, 0), 1), $B1863)</f>
        <v>自立支援促進情報</v>
      </c>
      <c r="L1863" s="56">
        <f t="shared" si="209"/>
        <v>61</v>
      </c>
      <c r="M1863" s="33" t="str">
        <f t="shared" si="206"/>
        <v>is_get_out_of_bed</v>
      </c>
      <c r="N1863" s="33" t="str">
        <f t="shared" si="207"/>
        <v>離床・基本動作　離床</v>
      </c>
      <c r="O1863" s="33" t="str">
        <f t="shared" si="208"/>
        <v>支援実績　基本動作　離床</v>
      </c>
    </row>
    <row r="1864" spans="1:15" ht="37.5" hidden="1">
      <c r="A1864" s="56">
        <v>1862</v>
      </c>
      <c r="B1864" s="56" t="s">
        <v>3505</v>
      </c>
      <c r="C1864" s="56">
        <v>62</v>
      </c>
      <c r="D1864" s="33" t="s">
        <v>3599</v>
      </c>
      <c r="E1864" s="134" t="s">
        <v>3600</v>
      </c>
      <c r="F1864" s="56" t="str">
        <f>VLOOKUP($B1864, '外部インタフェース一覧(計算用)'!$C:$G, 2, FALSE)</f>
        <v>old</v>
      </c>
      <c r="G1864" s="56" t="str">
        <f>VLOOKUP($B1864, '外部インタフェース一覧(計算用)'!$C:$G, 5, FALSE)</f>
        <v>INDEPENDENCE_SUPPORT_PLAN_2024_FORM_0700_2021</v>
      </c>
      <c r="H1864" s="56" t="str">
        <f t="shared" si="203"/>
        <v>INDEPENDENCE_SUPPORT_PLAN_2024_FORM_0700_2021_get_out_of_bed_per_day_old</v>
      </c>
      <c r="I1864" s="134" t="str">
        <f t="shared" si="204"/>
        <v>削除</v>
      </c>
      <c r="J1864" s="56" t="str">
        <f t="shared" si="205"/>
        <v>名称変更</v>
      </c>
      <c r="K1864" s="56" t="str">
        <f>IF($F1864="old", INDEX('外部インタフェース一覧(計算用)'!$B$5:$C$60, MATCH(summary!$B1864, '外部インタフェース一覧(計算用)'!$C$5:$C$60, 0), 1), $B1864)</f>
        <v>自立支援促進情報</v>
      </c>
      <c r="L1864" s="56">
        <f t="shared" si="209"/>
        <v>62</v>
      </c>
      <c r="M1864" s="56" t="str">
        <f t="shared" si="206"/>
        <v>get_out_of_bed_per_day</v>
      </c>
      <c r="N1864" s="33" t="str">
        <f t="shared" si="207"/>
        <v>離床・基本動作　離床_1日あたり（時間）</v>
      </c>
      <c r="O1864" s="33" t="str">
        <f t="shared" si="208"/>
        <v>削除</v>
      </c>
    </row>
    <row r="1865" spans="1:15" hidden="1">
      <c r="A1865" s="56">
        <v>1863</v>
      </c>
      <c r="B1865" s="56" t="s">
        <v>3505</v>
      </c>
      <c r="C1865" s="56">
        <v>63</v>
      </c>
      <c r="D1865" s="33" t="s">
        <v>3601</v>
      </c>
      <c r="E1865" s="134" t="s">
        <v>3602</v>
      </c>
      <c r="F1865" s="56" t="str">
        <f>VLOOKUP($B1865, '外部インタフェース一覧(計算用)'!$C:$G, 2, FALSE)</f>
        <v>old</v>
      </c>
      <c r="G1865" s="56" t="str">
        <f>VLOOKUP($B1865, '外部インタフェース一覧(計算用)'!$C:$G, 5, FALSE)</f>
        <v>INDEPENDENCE_SUPPORT_PLAN_2024_FORM_0700_2021</v>
      </c>
      <c r="H1865" s="56" t="str">
        <f t="shared" si="203"/>
        <v>INDEPENDENCE_SUPPORT_PLAN_2024_FORM_0700_2021_is_sitting_continuous_old</v>
      </c>
      <c r="I1865" s="134" t="str">
        <f t="shared" si="204"/>
        <v>削除</v>
      </c>
      <c r="J1865" s="56" t="str">
        <f t="shared" si="205"/>
        <v>名称変更</v>
      </c>
      <c r="K1865" s="56" t="str">
        <f>IF($F1865="old", INDEX('外部インタフェース一覧(計算用)'!$B$5:$C$60, MATCH(summary!$B1865, '外部インタフェース一覧(計算用)'!$C$5:$C$60, 0), 1), $B1865)</f>
        <v>自立支援促進情報</v>
      </c>
      <c r="L1865" s="56">
        <f t="shared" si="209"/>
        <v>63</v>
      </c>
      <c r="M1865" s="56" t="str">
        <f t="shared" si="206"/>
        <v>is_sitting_continuous</v>
      </c>
      <c r="N1865" s="33" t="str">
        <f t="shared" si="207"/>
        <v>離床・基本動作　座位保持</v>
      </c>
      <c r="O1865" s="33" t="str">
        <f t="shared" si="208"/>
        <v>削除</v>
      </c>
    </row>
    <row r="1866" spans="1:15" ht="37.5" hidden="1">
      <c r="A1866" s="56">
        <v>1864</v>
      </c>
      <c r="B1866" s="56" t="s">
        <v>3505</v>
      </c>
      <c r="C1866" s="56">
        <v>64</v>
      </c>
      <c r="D1866" s="33" t="s">
        <v>3603</v>
      </c>
      <c r="E1866" s="134" t="s">
        <v>3604</v>
      </c>
      <c r="F1866" s="56" t="str">
        <f>VLOOKUP($B1866, '外部インタフェース一覧(計算用)'!$C:$G, 2, FALSE)</f>
        <v>old</v>
      </c>
      <c r="G1866" s="56" t="str">
        <f>VLOOKUP($B1866, '外部インタフェース一覧(計算用)'!$C:$G, 5, FALSE)</f>
        <v>INDEPENDENCE_SUPPORT_PLAN_2024_FORM_0700_2021</v>
      </c>
      <c r="H1866" s="56" t="str">
        <f t="shared" si="203"/>
        <v>INDEPENDENCE_SUPPORT_PLAN_2024_FORM_0700_2021_sitting_continuous_per_day_old</v>
      </c>
      <c r="I1866" s="134" t="str">
        <f t="shared" si="204"/>
        <v>削除</v>
      </c>
      <c r="J1866" s="56" t="str">
        <f t="shared" si="205"/>
        <v>名称変更</v>
      </c>
      <c r="K1866" s="56" t="str">
        <f>IF($F1866="old", INDEX('外部インタフェース一覧(計算用)'!$B$5:$C$60, MATCH(summary!$B1866, '外部インタフェース一覧(計算用)'!$C$5:$C$60, 0), 1), $B1866)</f>
        <v>自立支援促進情報</v>
      </c>
      <c r="L1866" s="56">
        <f t="shared" si="209"/>
        <v>64</v>
      </c>
      <c r="M1866" s="56" t="str">
        <f t="shared" si="206"/>
        <v>sitting_continuous_per_day</v>
      </c>
      <c r="N1866" s="33" t="str">
        <f t="shared" si="207"/>
        <v>離床・基本動作　座位保持_1日あたり（時間）</v>
      </c>
      <c r="O1866" s="33" t="str">
        <f t="shared" si="208"/>
        <v>削除</v>
      </c>
    </row>
    <row r="1867" spans="1:15" ht="37.5" hidden="1">
      <c r="A1867" s="56">
        <v>1865</v>
      </c>
      <c r="B1867" s="56" t="s">
        <v>3505</v>
      </c>
      <c r="C1867" s="56">
        <v>65</v>
      </c>
      <c r="D1867" s="33" t="s">
        <v>3605</v>
      </c>
      <c r="E1867" s="134" t="s">
        <v>3606</v>
      </c>
      <c r="F1867" s="56" t="str">
        <f>VLOOKUP($B1867, '外部インタフェース一覧(計算用)'!$C:$G, 2, FALSE)</f>
        <v>old</v>
      </c>
      <c r="G1867" s="56" t="str">
        <f>VLOOKUP($B1867, '外部インタフェース一覧(計算用)'!$C:$G, 5, FALSE)</f>
        <v>INDEPENDENCE_SUPPORT_PLAN_2024_FORM_0700_2021</v>
      </c>
      <c r="H1867" s="56" t="str">
        <f t="shared" si="203"/>
        <v>INDEPENDENCE_SUPPORT_PLAN_2024_FORM_0700_2021_on_bed_old</v>
      </c>
      <c r="I1867" s="134" t="str">
        <f t="shared" si="204"/>
        <v>削除</v>
      </c>
      <c r="J1867" s="56" t="str">
        <f t="shared" si="205"/>
        <v>名称変更</v>
      </c>
      <c r="K1867" s="56" t="str">
        <f>IF($F1867="old", INDEX('外部インタフェース一覧(計算用)'!$B$5:$C$60, MATCH(summary!$B1867, '外部インタフェース一覧(計算用)'!$C$5:$C$60, 0), 1), $B1867)</f>
        <v>自立支援促進情報</v>
      </c>
      <c r="L1867" s="56">
        <f t="shared" si="209"/>
        <v>65</v>
      </c>
      <c r="M1867" s="56" t="str">
        <f t="shared" si="206"/>
        <v>on_bed</v>
      </c>
      <c r="N1867" s="33" t="str">
        <f t="shared" si="207"/>
        <v>離床・基本動作　座位保持_1日あたり内訳　ベッド上</v>
      </c>
      <c r="O1867" s="33" t="str">
        <f t="shared" si="208"/>
        <v>削除</v>
      </c>
    </row>
    <row r="1868" spans="1:15" ht="37.5" hidden="1">
      <c r="A1868" s="56">
        <v>1866</v>
      </c>
      <c r="B1868" s="56" t="s">
        <v>3505</v>
      </c>
      <c r="C1868" s="56">
        <v>66</v>
      </c>
      <c r="D1868" s="33" t="s">
        <v>3607</v>
      </c>
      <c r="E1868" s="134" t="s">
        <v>3608</v>
      </c>
      <c r="F1868" s="56" t="str">
        <f>VLOOKUP($B1868, '外部インタフェース一覧(計算用)'!$C:$G, 2, FALSE)</f>
        <v>old</v>
      </c>
      <c r="G1868" s="56" t="str">
        <f>VLOOKUP($B1868, '外部インタフェース一覧(計算用)'!$C:$G, 5, FALSE)</f>
        <v>INDEPENDENCE_SUPPORT_PLAN_2024_FORM_0700_2021</v>
      </c>
      <c r="H1868" s="56" t="str">
        <f t="shared" si="203"/>
        <v>INDEPENDENCE_SUPPORT_PLAN_2024_FORM_0700_2021_wheelchair_old</v>
      </c>
      <c r="I1868" s="134" t="str">
        <f t="shared" si="204"/>
        <v>削除</v>
      </c>
      <c r="J1868" s="56" t="str">
        <f t="shared" si="205"/>
        <v>名称変更</v>
      </c>
      <c r="K1868" s="56" t="str">
        <f>IF($F1868="old", INDEX('外部インタフェース一覧(計算用)'!$B$5:$C$60, MATCH(summary!$B1868, '外部インタフェース一覧(計算用)'!$C$5:$C$60, 0), 1), $B1868)</f>
        <v>自立支援促進情報</v>
      </c>
      <c r="L1868" s="56">
        <f t="shared" si="209"/>
        <v>66</v>
      </c>
      <c r="M1868" s="56" t="str">
        <f t="shared" si="206"/>
        <v>wheelchair</v>
      </c>
      <c r="N1868" s="33" t="str">
        <f t="shared" si="207"/>
        <v>離床・基本動作　座位保持_1日あたり内訳　車椅子</v>
      </c>
      <c r="O1868" s="33" t="str">
        <f t="shared" si="208"/>
        <v>削除</v>
      </c>
    </row>
    <row r="1869" spans="1:15" ht="37.5" hidden="1">
      <c r="A1869" s="56">
        <v>1867</v>
      </c>
      <c r="B1869" s="56" t="s">
        <v>3505</v>
      </c>
      <c r="C1869" s="56">
        <v>67</v>
      </c>
      <c r="D1869" s="33" t="s">
        <v>3609</v>
      </c>
      <c r="E1869" s="134" t="s">
        <v>3610</v>
      </c>
      <c r="F1869" s="56" t="str">
        <f>VLOOKUP($B1869, '外部インタフェース一覧(計算用)'!$C:$G, 2, FALSE)</f>
        <v>old</v>
      </c>
      <c r="G1869" s="56" t="str">
        <f>VLOOKUP($B1869, '外部インタフェース一覧(計算用)'!$C:$G, 5, FALSE)</f>
        <v>INDEPENDENCE_SUPPORT_PLAN_2024_FORM_0700_2021</v>
      </c>
      <c r="H1869" s="56" t="str">
        <f t="shared" si="203"/>
        <v>INDEPENDENCE_SUPPORT_PLAN_2024_FORM_0700_2021_chair_old</v>
      </c>
      <c r="I1869" s="134" t="str">
        <f t="shared" si="204"/>
        <v>削除</v>
      </c>
      <c r="J1869" s="56" t="str">
        <f t="shared" si="205"/>
        <v>名称変更</v>
      </c>
      <c r="K1869" s="56" t="str">
        <f>IF($F1869="old", INDEX('外部インタフェース一覧(計算用)'!$B$5:$C$60, MATCH(summary!$B1869, '外部インタフェース一覧(計算用)'!$C$5:$C$60, 0), 1), $B1869)</f>
        <v>自立支援促進情報</v>
      </c>
      <c r="L1869" s="56">
        <f t="shared" si="209"/>
        <v>67</v>
      </c>
      <c r="M1869" s="56" t="str">
        <f t="shared" si="206"/>
        <v>chair</v>
      </c>
      <c r="N1869" s="33" t="str">
        <f t="shared" si="207"/>
        <v>離床・基本動作　座位保持_1日あたり内訳　普通の椅子</v>
      </c>
      <c r="O1869" s="33" t="str">
        <f t="shared" si="208"/>
        <v>削除</v>
      </c>
    </row>
    <row r="1870" spans="1:15" ht="37.5" hidden="1">
      <c r="A1870" s="56">
        <v>1868</v>
      </c>
      <c r="B1870" s="56" t="s">
        <v>3505</v>
      </c>
      <c r="C1870" s="56">
        <v>68</v>
      </c>
      <c r="D1870" s="33" t="s">
        <v>3611</v>
      </c>
      <c r="E1870" s="134" t="s">
        <v>3612</v>
      </c>
      <c r="F1870" s="56" t="str">
        <f>VLOOKUP($B1870, '外部インタフェース一覧(計算用)'!$C:$G, 2, FALSE)</f>
        <v>old</v>
      </c>
      <c r="G1870" s="56" t="str">
        <f>VLOOKUP($B1870, '外部インタフェース一覧(計算用)'!$C:$G, 5, FALSE)</f>
        <v>INDEPENDENCE_SUPPORT_PLAN_2024_FORM_0700_2021</v>
      </c>
      <c r="H1870" s="56" t="str">
        <f t="shared" si="203"/>
        <v>INDEPENDENCE_SUPPORT_PLAN_2024_FORM_0700_2021_other_location_old</v>
      </c>
      <c r="I1870" s="134" t="str">
        <f t="shared" si="204"/>
        <v>削除</v>
      </c>
      <c r="J1870" s="56" t="str">
        <f t="shared" si="205"/>
        <v>名称変更</v>
      </c>
      <c r="K1870" s="56" t="str">
        <f>IF($F1870="old", INDEX('外部インタフェース一覧(計算用)'!$B$5:$C$60, MATCH(summary!$B1870, '外部インタフェース一覧(計算用)'!$C$5:$C$60, 0), 1), $B1870)</f>
        <v>自立支援促進情報</v>
      </c>
      <c r="L1870" s="56">
        <f t="shared" si="209"/>
        <v>68</v>
      </c>
      <c r="M1870" s="56" t="str">
        <f t="shared" si="206"/>
        <v>other_location</v>
      </c>
      <c r="N1870" s="33" t="str">
        <f t="shared" si="207"/>
        <v>離床・基本動作　座位保持_1日あたり内訳　その他</v>
      </c>
      <c r="O1870" s="33" t="str">
        <f t="shared" si="208"/>
        <v>削除</v>
      </c>
    </row>
    <row r="1871" spans="1:15" hidden="1">
      <c r="A1871" s="56">
        <v>1869</v>
      </c>
      <c r="B1871" s="56" t="s">
        <v>3505</v>
      </c>
      <c r="C1871" s="56">
        <v>69</v>
      </c>
      <c r="D1871" s="33" t="s">
        <v>3613</v>
      </c>
      <c r="E1871" s="134" t="s">
        <v>3614</v>
      </c>
      <c r="F1871" s="56" t="str">
        <f>VLOOKUP($B1871, '外部インタフェース一覧(計算用)'!$C:$G, 2, FALSE)</f>
        <v>old</v>
      </c>
      <c r="G1871" s="56" t="str">
        <f>VLOOKUP($B1871, '外部インタフェース一覧(計算用)'!$C:$G, 5, FALSE)</f>
        <v>INDEPENDENCE_SUPPORT_PLAN_2024_FORM_0700_2021</v>
      </c>
      <c r="H1871" s="56" t="str">
        <f t="shared" si="203"/>
        <v>INDEPENDENCE_SUPPORT_PLAN_2024_FORM_0700_2021_is_rising_old</v>
      </c>
      <c r="I1871" s="134" t="str">
        <f t="shared" si="204"/>
        <v>削除</v>
      </c>
      <c r="J1871" s="56" t="str">
        <f t="shared" si="205"/>
        <v>名称変更</v>
      </c>
      <c r="K1871" s="56" t="str">
        <f>IF($F1871="old", INDEX('外部インタフェース一覧(計算用)'!$B$5:$C$60, MATCH(summary!$B1871, '外部インタフェース一覧(計算用)'!$C$5:$C$60, 0), 1), $B1871)</f>
        <v>自立支援促進情報</v>
      </c>
      <c r="L1871" s="56">
        <f t="shared" si="209"/>
        <v>69</v>
      </c>
      <c r="M1871" s="56" t="str">
        <f t="shared" si="206"/>
        <v>is_rising</v>
      </c>
      <c r="N1871" s="33" t="str">
        <f t="shared" si="207"/>
        <v>離床・基本動作　立ち上がり</v>
      </c>
      <c r="O1871" s="33" t="str">
        <f t="shared" si="208"/>
        <v>削除</v>
      </c>
    </row>
    <row r="1872" spans="1:15" ht="37.5" hidden="1">
      <c r="A1872" s="56">
        <v>1870</v>
      </c>
      <c r="B1872" s="56" t="s">
        <v>3505</v>
      </c>
      <c r="C1872" s="56">
        <v>70</v>
      </c>
      <c r="D1872" s="33" t="s">
        <v>3615</v>
      </c>
      <c r="E1872" s="134" t="s">
        <v>3616</v>
      </c>
      <c r="F1872" s="56" t="str">
        <f>VLOOKUP($B1872, '外部インタフェース一覧(計算用)'!$C:$G, 2, FALSE)</f>
        <v>old</v>
      </c>
      <c r="G1872" s="56" t="str">
        <f>VLOOKUP($B1872, '外部インタフェース一覧(計算用)'!$C:$G, 5, FALSE)</f>
        <v>INDEPENDENCE_SUPPORT_PLAN_2024_FORM_0700_2021</v>
      </c>
      <c r="H1872" s="56" t="str">
        <f t="shared" si="203"/>
        <v>INDEPENDENCE_SUPPORT_PLAN_2024_FORM_0700_2021_rising_per_day_old</v>
      </c>
      <c r="I1872" s="134" t="str">
        <f t="shared" si="204"/>
        <v>削除</v>
      </c>
      <c r="J1872" s="56" t="str">
        <f t="shared" si="205"/>
        <v>名称変更</v>
      </c>
      <c r="K1872" s="56" t="str">
        <f>IF($F1872="old", INDEX('外部インタフェース一覧(計算用)'!$B$5:$C$60, MATCH(summary!$B1872, '外部インタフェース一覧(計算用)'!$C$5:$C$60, 0), 1), $B1872)</f>
        <v>自立支援促進情報</v>
      </c>
      <c r="L1872" s="56">
        <f t="shared" si="209"/>
        <v>70</v>
      </c>
      <c r="M1872" s="56" t="str">
        <f t="shared" si="206"/>
        <v>rising_per_day</v>
      </c>
      <c r="N1872" s="33" t="str">
        <f t="shared" si="207"/>
        <v>離床・基本動作　立ち上がり_1日あたり（回）</v>
      </c>
      <c r="O1872" s="33" t="str">
        <f t="shared" si="208"/>
        <v>削除</v>
      </c>
    </row>
    <row r="1873" spans="1:15" hidden="1">
      <c r="A1873" s="56">
        <v>1871</v>
      </c>
      <c r="B1873" s="56" t="s">
        <v>3505</v>
      </c>
      <c r="C1873" s="56">
        <v>71</v>
      </c>
      <c r="D1873" s="33" t="s">
        <v>3617</v>
      </c>
      <c r="E1873" s="134" t="s">
        <v>3618</v>
      </c>
      <c r="F1873" s="56" t="str">
        <f>VLOOKUP($B1873, '外部インタフェース一覧(計算用)'!$C:$G, 2, FALSE)</f>
        <v>old</v>
      </c>
      <c r="G1873" s="56" t="str">
        <f>VLOOKUP($B1873, '外部インタフェース一覧(計算用)'!$C:$G, 5, FALSE)</f>
        <v>INDEPENDENCE_SUPPORT_PLAN_2024_FORM_0700_2021</v>
      </c>
      <c r="H1873" s="56" t="str">
        <f t="shared" si="203"/>
        <v>INDEPENDENCE_SUPPORT_PLAN_2024_FORM_0700_2021_meal_results_old</v>
      </c>
      <c r="I1873" s="134" t="str">
        <f t="shared" si="204"/>
        <v>削除</v>
      </c>
      <c r="J1873" s="56" t="str">
        <f t="shared" si="205"/>
        <v>名称変更</v>
      </c>
      <c r="K1873" s="56" t="str">
        <f>IF($F1873="old", INDEX('外部インタフェース一覧(計算用)'!$B$5:$C$60, MATCH(summary!$B1873, '外部インタフェース一覧(計算用)'!$C$5:$C$60, 0), 1), $B1873)</f>
        <v>自立支援促進情報</v>
      </c>
      <c r="L1873" s="56">
        <f t="shared" si="209"/>
        <v>71</v>
      </c>
      <c r="M1873" s="56" t="str">
        <f t="shared" si="206"/>
        <v>meal_results</v>
      </c>
      <c r="N1873" s="33" t="str">
        <f t="shared" si="207"/>
        <v>ADL動作　食事　食事</v>
      </c>
      <c r="O1873" s="33" t="str">
        <f t="shared" si="208"/>
        <v>削除</v>
      </c>
    </row>
    <row r="1874" spans="1:15" ht="37.5" hidden="1">
      <c r="A1874" s="56">
        <v>1872</v>
      </c>
      <c r="B1874" s="56" t="s">
        <v>3505</v>
      </c>
      <c r="C1874" s="56">
        <v>72</v>
      </c>
      <c r="D1874" s="33" t="s">
        <v>3619</v>
      </c>
      <c r="E1874" s="134" t="s">
        <v>3620</v>
      </c>
      <c r="F1874" s="56" t="str">
        <f>VLOOKUP($B1874, '外部インタフェース一覧(計算用)'!$C:$G, 2, FALSE)</f>
        <v>old</v>
      </c>
      <c r="G1874" s="56" t="str">
        <f>VLOOKUP($B1874, '外部インタフェース一覧(計算用)'!$C:$G, 5, FALSE)</f>
        <v>INDEPENDENCE_SUPPORT_PLAN_2024_FORM_0700_2021</v>
      </c>
      <c r="H1874" s="56" t="str">
        <f t="shared" si="203"/>
        <v>INDEPENDENCE_SUPPORT_PLAN_2024_FORM_0700_2021_is_meal_results_01_old</v>
      </c>
      <c r="I1874" s="134" t="str">
        <f t="shared" si="204"/>
        <v>支援実績　基本動作　食事　　居室外（食堂、デイルーム等）</v>
      </c>
      <c r="J1874" s="56" t="str">
        <f t="shared" si="205"/>
        <v>名称変更</v>
      </c>
      <c r="K1874" s="33" t="str">
        <f>IF($F1874="old", INDEX('外部インタフェース一覧(計算用)'!$B$5:$C$60, MATCH(summary!$B1874, '外部インタフェース一覧(計算用)'!$C$5:$C$60, 0), 1), $B1874)</f>
        <v>自立支援促進情報</v>
      </c>
      <c r="L1874" s="56">
        <f t="shared" si="209"/>
        <v>72</v>
      </c>
      <c r="M1874" s="33" t="str">
        <f t="shared" si="206"/>
        <v>is_meal_results_01</v>
      </c>
      <c r="N1874" s="33" t="str">
        <f t="shared" si="207"/>
        <v>ADL動作　食事　居室外（普通の椅子）</v>
      </c>
      <c r="O1874" s="33" t="str">
        <f t="shared" si="208"/>
        <v>支援実績　基本動作　食事　　居室外（食堂、デイルーム等）</v>
      </c>
    </row>
    <row r="1875" spans="1:15" hidden="1">
      <c r="A1875" s="56">
        <v>1873</v>
      </c>
      <c r="B1875" s="56" t="s">
        <v>3505</v>
      </c>
      <c r="C1875" s="56">
        <v>73</v>
      </c>
      <c r="D1875" s="33" t="s">
        <v>3621</v>
      </c>
      <c r="E1875" s="134" t="s">
        <v>3622</v>
      </c>
      <c r="F1875" s="56" t="str">
        <f>VLOOKUP($B1875, '外部インタフェース一覧(計算用)'!$C:$G, 2, FALSE)</f>
        <v>old</v>
      </c>
      <c r="G1875" s="56" t="str">
        <f>VLOOKUP($B1875, '外部インタフェース一覧(計算用)'!$C:$G, 5, FALSE)</f>
        <v>INDEPENDENCE_SUPPORT_PLAN_2024_FORM_0700_2021</v>
      </c>
      <c r="H1875" s="56" t="str">
        <f t="shared" si="203"/>
        <v>INDEPENDENCE_SUPPORT_PLAN_2024_FORM_0700_2021_is_meal_results_02_old</v>
      </c>
      <c r="I1875" s="134" t="str">
        <f t="shared" si="204"/>
        <v>支援実績　基本動作　食事　ベッド上</v>
      </c>
      <c r="J1875" s="56" t="str">
        <f t="shared" si="205"/>
        <v>名称変更</v>
      </c>
      <c r="K1875" s="33" t="str">
        <f>IF($F1875="old", INDEX('外部インタフェース一覧(計算用)'!$B$5:$C$60, MATCH(summary!$B1875, '外部インタフェース一覧(計算用)'!$C$5:$C$60, 0), 1), $B1875)</f>
        <v>自立支援促進情報</v>
      </c>
      <c r="L1875" s="56">
        <f t="shared" si="209"/>
        <v>73</v>
      </c>
      <c r="M1875" s="33" t="str">
        <f t="shared" si="206"/>
        <v>is_meal_results_02</v>
      </c>
      <c r="N1875" s="33" t="str">
        <f t="shared" si="207"/>
        <v>ADL動作　食事　居室外（車椅子）</v>
      </c>
      <c r="O1875" s="33" t="str">
        <f t="shared" si="208"/>
        <v>支援実績　基本動作　食事　ベッド上</v>
      </c>
    </row>
    <row r="1876" spans="1:15" hidden="1">
      <c r="A1876" s="56">
        <v>1874</v>
      </c>
      <c r="B1876" s="56" t="s">
        <v>3505</v>
      </c>
      <c r="C1876" s="56">
        <v>74</v>
      </c>
      <c r="D1876" s="33" t="s">
        <v>3623</v>
      </c>
      <c r="E1876" s="134" t="s">
        <v>3624</v>
      </c>
      <c r="F1876" s="56" t="str">
        <f>VLOOKUP($B1876, '外部インタフェース一覧(計算用)'!$C:$G, 2, FALSE)</f>
        <v>old</v>
      </c>
      <c r="G1876" s="56" t="str">
        <f>VLOOKUP($B1876, '外部インタフェース一覧(計算用)'!$C:$G, 5, FALSE)</f>
        <v>INDEPENDENCE_SUPPORT_PLAN_2024_FORM_0700_2021</v>
      </c>
      <c r="H1876" s="56" t="str">
        <f t="shared" si="203"/>
        <v>INDEPENDENCE_SUPPORT_PLAN_2024_FORM_0700_2021_is_meal_results_03_old</v>
      </c>
      <c r="I1876" s="134" t="str">
        <f t="shared" si="204"/>
        <v>削除</v>
      </c>
      <c r="J1876" s="56" t="str">
        <f t="shared" si="205"/>
        <v>名称変更</v>
      </c>
      <c r="K1876" s="56" t="str">
        <f>IF($F1876="old", INDEX('外部インタフェース一覧(計算用)'!$B$5:$C$60, MATCH(summary!$B1876, '外部インタフェース一覧(計算用)'!$C$5:$C$60, 0), 1), $B1876)</f>
        <v>自立支援促進情報</v>
      </c>
      <c r="L1876" s="56">
        <f t="shared" si="209"/>
        <v>74</v>
      </c>
      <c r="M1876" s="56" t="str">
        <f t="shared" si="206"/>
        <v>is_meal_results_03</v>
      </c>
      <c r="N1876" s="33" t="str">
        <f t="shared" si="207"/>
        <v>ADL動作　食事　ベッドサイド</v>
      </c>
      <c r="O1876" s="33" t="str">
        <f t="shared" si="208"/>
        <v>削除</v>
      </c>
    </row>
    <row r="1877" spans="1:15" hidden="1">
      <c r="A1877" s="56">
        <v>1875</v>
      </c>
      <c r="B1877" s="56" t="s">
        <v>3505</v>
      </c>
      <c r="C1877" s="56">
        <v>75</v>
      </c>
      <c r="D1877" s="33" t="s">
        <v>3625</v>
      </c>
      <c r="E1877" s="134" t="s">
        <v>3626</v>
      </c>
      <c r="F1877" s="56" t="str">
        <f>VLOOKUP($B1877, '外部インタフェース一覧(計算用)'!$C:$G, 2, FALSE)</f>
        <v>old</v>
      </c>
      <c r="G1877" s="56" t="str">
        <f>VLOOKUP($B1877, '外部インタフェース一覧(計算用)'!$C:$G, 5, FALSE)</f>
        <v>INDEPENDENCE_SUPPORT_PLAN_2024_FORM_0700_2021</v>
      </c>
      <c r="H1877" s="56" t="str">
        <f t="shared" si="203"/>
        <v>INDEPENDENCE_SUPPORT_PLAN_2024_FORM_0700_2021_is_meal_results_04_old</v>
      </c>
      <c r="I1877" s="134" t="str">
        <f t="shared" si="204"/>
        <v>削除</v>
      </c>
      <c r="J1877" s="56" t="str">
        <f t="shared" si="205"/>
        <v>名称変更</v>
      </c>
      <c r="K1877" s="56" t="str">
        <f>IF($F1877="old", INDEX('外部インタフェース一覧(計算用)'!$B$5:$C$60, MATCH(summary!$B1877, '外部インタフェース一覧(計算用)'!$C$5:$C$60, 0), 1), $B1877)</f>
        <v>自立支援促進情報</v>
      </c>
      <c r="L1877" s="56">
        <f t="shared" si="209"/>
        <v>75</v>
      </c>
      <c r="M1877" s="56" t="str">
        <f t="shared" si="206"/>
        <v>is_meal_results_04</v>
      </c>
      <c r="N1877" s="33" t="str">
        <f t="shared" si="207"/>
        <v>ADL動作　食事　ベッド上</v>
      </c>
      <c r="O1877" s="33" t="str">
        <f t="shared" si="208"/>
        <v>削除</v>
      </c>
    </row>
    <row r="1878" spans="1:15" hidden="1">
      <c r="A1878" s="56">
        <v>1876</v>
      </c>
      <c r="B1878" s="56" t="s">
        <v>3505</v>
      </c>
      <c r="C1878" s="56">
        <v>76</v>
      </c>
      <c r="D1878" s="33" t="s">
        <v>3627</v>
      </c>
      <c r="E1878" s="134" t="s">
        <v>3628</v>
      </c>
      <c r="F1878" s="56" t="str">
        <f>VLOOKUP($B1878, '外部インタフェース一覧(計算用)'!$C:$G, 2, FALSE)</f>
        <v>old</v>
      </c>
      <c r="G1878" s="56" t="str">
        <f>VLOOKUP($B1878, '外部インタフェース一覧(計算用)'!$C:$G, 5, FALSE)</f>
        <v>INDEPENDENCE_SUPPORT_PLAN_2024_FORM_0700_2021</v>
      </c>
      <c r="H1878" s="56" t="str">
        <f t="shared" si="203"/>
        <v>INDEPENDENCE_SUPPORT_PLAN_2024_FORM_0700_2021_is_meal_results_other_old</v>
      </c>
      <c r="I1878" s="134" t="str">
        <f t="shared" si="204"/>
        <v>支援実績　基本動作　食事　その他</v>
      </c>
      <c r="J1878" s="56" t="str">
        <f t="shared" si="205"/>
        <v>名称変更</v>
      </c>
      <c r="K1878" s="33" t="str">
        <f>IF($F1878="old", INDEX('外部インタフェース一覧(計算用)'!$B$5:$C$60, MATCH(summary!$B1878, '外部インタフェース一覧(計算用)'!$C$5:$C$60, 0), 1), $B1878)</f>
        <v>自立支援促進情報</v>
      </c>
      <c r="L1878" s="56">
        <f t="shared" si="209"/>
        <v>76</v>
      </c>
      <c r="M1878" s="33" t="str">
        <f t="shared" si="206"/>
        <v>is_meal_results_other</v>
      </c>
      <c r="N1878" s="33" t="str">
        <f t="shared" si="207"/>
        <v>ADL動作　食事　その他</v>
      </c>
      <c r="O1878" s="33" t="str">
        <f t="shared" si="208"/>
        <v>支援実績　基本動作　食事　その他</v>
      </c>
    </row>
    <row r="1879" spans="1:15" ht="37.5" hidden="1">
      <c r="A1879" s="56">
        <v>1877</v>
      </c>
      <c r="B1879" s="56" t="s">
        <v>3505</v>
      </c>
      <c r="C1879" s="56">
        <v>77</v>
      </c>
      <c r="D1879" s="33" t="s">
        <v>3629</v>
      </c>
      <c r="E1879" s="134" t="s">
        <v>3630</v>
      </c>
      <c r="F1879" s="56" t="str">
        <f>VLOOKUP($B1879, '外部インタフェース一覧(計算用)'!$C:$G, 2, FALSE)</f>
        <v>old</v>
      </c>
      <c r="G1879" s="56" t="str">
        <f>VLOOKUP($B1879, '外部インタフェース一覧(計算用)'!$C:$G, 5, FALSE)</f>
        <v>INDEPENDENCE_SUPPORT_PLAN_2024_FORM_0700_2021</v>
      </c>
      <c r="H1879" s="56" t="str">
        <f t="shared" si="203"/>
        <v>INDEPENDENCE_SUPPORT_PLAN_2024_FORM_0700_2021_is_meal_handle_old</v>
      </c>
      <c r="I1879" s="134" t="str">
        <f t="shared" si="204"/>
        <v>支援実績　基本動作　食事　食事時間や嗜好への対応</v>
      </c>
      <c r="J1879" s="56" t="str">
        <f t="shared" si="205"/>
        <v>名称変更</v>
      </c>
      <c r="K1879" s="33" t="str">
        <f>IF($F1879="old", INDEX('外部インタフェース一覧(計算用)'!$B$5:$C$60, MATCH(summary!$B1879, '外部インタフェース一覧(計算用)'!$C$5:$C$60, 0), 1), $B1879)</f>
        <v>自立支援促進情報</v>
      </c>
      <c r="L1879" s="56">
        <f t="shared" si="209"/>
        <v>77</v>
      </c>
      <c r="M1879" s="33" t="str">
        <f t="shared" si="206"/>
        <v>is_meal_handle</v>
      </c>
      <c r="N1879" s="33" t="str">
        <f t="shared" si="207"/>
        <v>ADL動作　食事　食事時間や嗜好への対応</v>
      </c>
      <c r="O1879" s="33" t="str">
        <f t="shared" si="208"/>
        <v>支援実績　基本動作　食事　食事時間や嗜好への対応</v>
      </c>
    </row>
    <row r="1880" spans="1:15" ht="37.5" hidden="1">
      <c r="A1880" s="56">
        <v>1878</v>
      </c>
      <c r="B1880" s="56" t="s">
        <v>3505</v>
      </c>
      <c r="C1880" s="56">
        <v>78</v>
      </c>
      <c r="D1880" s="33" t="s">
        <v>3631</v>
      </c>
      <c r="E1880" s="134" t="s">
        <v>3632</v>
      </c>
      <c r="F1880" s="56" t="str">
        <f>VLOOKUP($B1880, '外部インタフェース一覧(計算用)'!$C:$G, 2, FALSE)</f>
        <v>old</v>
      </c>
      <c r="G1880" s="56" t="str">
        <f>VLOOKUP($B1880, '外部インタフェース一覧(計算用)'!$C:$G, 5, FALSE)</f>
        <v>INDEPENDENCE_SUPPORT_PLAN_2024_FORM_0700_2021</v>
      </c>
      <c r="H1880" s="56" t="str">
        <f t="shared" si="203"/>
        <v>INDEPENDENCE_SUPPORT_PLAN_2024_FORM_0700_2021_excretion_daytime_old</v>
      </c>
      <c r="I1880" s="134" t="str">
        <f t="shared" si="204"/>
        <v>削除</v>
      </c>
      <c r="J1880" s="56" t="str">
        <f t="shared" si="205"/>
        <v>名称変更</v>
      </c>
      <c r="K1880" s="56" t="str">
        <f>IF($F1880="old", INDEX('外部インタフェース一覧(計算用)'!$B$5:$C$60, MATCH(summary!$B1880, '外部インタフェース一覧(計算用)'!$C$5:$C$60, 0), 1), $B1880)</f>
        <v>自立支援促進情報</v>
      </c>
      <c r="L1880" s="56">
        <f t="shared" si="209"/>
        <v>78</v>
      </c>
      <c r="M1880" s="56" t="str">
        <f t="shared" si="206"/>
        <v>excretion_daytime</v>
      </c>
      <c r="N1880" s="33" t="str">
        <f t="shared" si="207"/>
        <v>ADL動作　排せつ（日中）　排せつ（日中）</v>
      </c>
      <c r="O1880" s="33" t="str">
        <f t="shared" si="208"/>
        <v>削除</v>
      </c>
    </row>
    <row r="1881" spans="1:15" ht="37.5" hidden="1">
      <c r="A1881" s="56">
        <v>1879</v>
      </c>
      <c r="B1881" s="56" t="s">
        <v>3505</v>
      </c>
      <c r="C1881" s="56">
        <v>79</v>
      </c>
      <c r="D1881" s="33" t="s">
        <v>3633</v>
      </c>
      <c r="E1881" s="134" t="s">
        <v>3634</v>
      </c>
      <c r="F1881" s="56" t="str">
        <f>VLOOKUP($B1881, '外部インタフェース一覧(計算用)'!$C:$G, 2, FALSE)</f>
        <v>old</v>
      </c>
      <c r="G1881" s="56" t="str">
        <f>VLOOKUP($B1881, '外部インタフェース一覧(計算用)'!$C:$G, 5, FALSE)</f>
        <v>INDEPENDENCE_SUPPORT_PLAN_2024_FORM_0700_2021</v>
      </c>
      <c r="H1881" s="56" t="str">
        <f t="shared" si="203"/>
        <v>INDEPENDENCE_SUPPORT_PLAN_2024_FORM_0700_2021_is_excretion_daytime_01_old</v>
      </c>
      <c r="I1881" s="134" t="str">
        <f t="shared" si="204"/>
        <v>支援実績　基本動作　排せつ（日中）　トイレ</v>
      </c>
      <c r="J1881" s="56" t="str">
        <f t="shared" si="205"/>
        <v>名称変更</v>
      </c>
      <c r="K1881" s="33" t="str">
        <f>IF($F1881="old", INDEX('外部インタフェース一覧(計算用)'!$B$5:$C$60, MATCH(summary!$B1881, '外部インタフェース一覧(計算用)'!$C$5:$C$60, 0), 1), $B1881)</f>
        <v>自立支援促進情報</v>
      </c>
      <c r="L1881" s="56">
        <f t="shared" si="209"/>
        <v>79</v>
      </c>
      <c r="M1881" s="33" t="str">
        <f t="shared" si="206"/>
        <v>is_excretion_daytime_01</v>
      </c>
      <c r="N1881" s="33" t="str">
        <f t="shared" si="207"/>
        <v>ADL動作　排せつ（日中）　居室外のトイレ</v>
      </c>
      <c r="O1881" s="33" t="str">
        <f t="shared" si="208"/>
        <v>支援実績　基本動作　排せつ（日中）　トイレ</v>
      </c>
    </row>
    <row r="1882" spans="1:15" ht="37.5" hidden="1">
      <c r="A1882" s="56">
        <v>1880</v>
      </c>
      <c r="B1882" s="56" t="s">
        <v>3505</v>
      </c>
      <c r="C1882" s="56">
        <v>80</v>
      </c>
      <c r="D1882" s="33" t="s">
        <v>3635</v>
      </c>
      <c r="E1882" s="134" t="s">
        <v>3636</v>
      </c>
      <c r="F1882" s="56" t="str">
        <f>VLOOKUP($B1882, '外部インタフェース一覧(計算用)'!$C:$G, 2, FALSE)</f>
        <v>old</v>
      </c>
      <c r="G1882" s="56" t="str">
        <f>VLOOKUP($B1882, '外部インタフェース一覧(計算用)'!$C:$G, 5, FALSE)</f>
        <v>INDEPENDENCE_SUPPORT_PLAN_2024_FORM_0700_2021</v>
      </c>
      <c r="H1882" s="56" t="str">
        <f t="shared" si="203"/>
        <v>INDEPENDENCE_SUPPORT_PLAN_2024_FORM_0700_2021_is_excretion_daytime_02_old</v>
      </c>
      <c r="I1882" s="134" t="str">
        <f t="shared" si="204"/>
        <v>支援実績　基本動作　排せつ（日中）　ポータブル</v>
      </c>
      <c r="J1882" s="56" t="str">
        <f t="shared" si="205"/>
        <v>名称変更</v>
      </c>
      <c r="K1882" s="33" t="str">
        <f>IF($F1882="old", INDEX('外部インタフェース一覧(計算用)'!$B$5:$C$60, MATCH(summary!$B1882, '外部インタフェース一覧(計算用)'!$C$5:$C$60, 0), 1), $B1882)</f>
        <v>自立支援促進情報</v>
      </c>
      <c r="L1882" s="56">
        <f t="shared" si="209"/>
        <v>80</v>
      </c>
      <c r="M1882" s="33" t="str">
        <f t="shared" si="206"/>
        <v>is_excretion_daytime_02</v>
      </c>
      <c r="N1882" s="33" t="str">
        <f t="shared" si="207"/>
        <v>ADL動作　排せつ（日中）　居室内のトイレ</v>
      </c>
      <c r="O1882" s="33" t="str">
        <f t="shared" si="208"/>
        <v>支援実績　基本動作　排せつ（日中）　ポータブル</v>
      </c>
    </row>
    <row r="1883" spans="1:15" ht="37.5" hidden="1">
      <c r="A1883" s="56">
        <v>1881</v>
      </c>
      <c r="B1883" s="56" t="s">
        <v>3505</v>
      </c>
      <c r="C1883" s="56">
        <v>81</v>
      </c>
      <c r="D1883" s="33" t="s">
        <v>3637</v>
      </c>
      <c r="E1883" s="134" t="s">
        <v>3638</v>
      </c>
      <c r="F1883" s="56" t="str">
        <f>VLOOKUP($B1883, '外部インタフェース一覧(計算用)'!$C:$G, 2, FALSE)</f>
        <v>old</v>
      </c>
      <c r="G1883" s="56" t="str">
        <f>VLOOKUP($B1883, '外部インタフェース一覧(計算用)'!$C:$G, 5, FALSE)</f>
        <v>INDEPENDENCE_SUPPORT_PLAN_2024_FORM_0700_2021</v>
      </c>
      <c r="H1883" s="56" t="str">
        <f t="shared" si="203"/>
        <v>INDEPENDENCE_SUPPORT_PLAN_2024_FORM_0700_2021_is_excretion_daytime_03_old</v>
      </c>
      <c r="I1883" s="134" t="str">
        <f t="shared" si="204"/>
        <v>支援実績　基本動作　排せつ（日中）　おむつ</v>
      </c>
      <c r="J1883" s="56" t="str">
        <f t="shared" si="205"/>
        <v>名称変更</v>
      </c>
      <c r="K1883" s="33" t="str">
        <f>IF($F1883="old", INDEX('外部インタフェース一覧(計算用)'!$B$5:$C$60, MATCH(summary!$B1883, '外部インタフェース一覧(計算用)'!$C$5:$C$60, 0), 1), $B1883)</f>
        <v>自立支援促進情報</v>
      </c>
      <c r="L1883" s="56">
        <f t="shared" si="209"/>
        <v>81</v>
      </c>
      <c r="M1883" s="33" t="str">
        <f t="shared" si="206"/>
        <v>is_excretion_daytime_03</v>
      </c>
      <c r="N1883" s="33" t="str">
        <f t="shared" si="207"/>
        <v>ADL動作　排せつ（日中）　ポータブル</v>
      </c>
      <c r="O1883" s="33" t="str">
        <f t="shared" si="208"/>
        <v>支援実績　基本動作　排せつ（日中）　おむつ</v>
      </c>
    </row>
    <row r="1884" spans="1:15" ht="37.5" hidden="1">
      <c r="A1884" s="56">
        <v>1882</v>
      </c>
      <c r="B1884" s="56" t="s">
        <v>3505</v>
      </c>
      <c r="C1884" s="56">
        <v>82</v>
      </c>
      <c r="D1884" s="33" t="s">
        <v>3639</v>
      </c>
      <c r="E1884" s="134" t="s">
        <v>3640</v>
      </c>
      <c r="F1884" s="56" t="str">
        <f>VLOOKUP($B1884, '外部インタフェース一覧(計算用)'!$C:$G, 2, FALSE)</f>
        <v>old</v>
      </c>
      <c r="G1884" s="56" t="str">
        <f>VLOOKUP($B1884, '外部インタフェース一覧(計算用)'!$C:$G, 5, FALSE)</f>
        <v>INDEPENDENCE_SUPPORT_PLAN_2024_FORM_0700_2021</v>
      </c>
      <c r="H1884" s="56" t="str">
        <f t="shared" si="203"/>
        <v>INDEPENDENCE_SUPPORT_PLAN_2024_FORM_0700_2021_is_excretion_daytime_04_old</v>
      </c>
      <c r="I1884" s="134" t="str">
        <f t="shared" si="204"/>
        <v>削除</v>
      </c>
      <c r="J1884" s="56" t="str">
        <f t="shared" si="205"/>
        <v>名称変更</v>
      </c>
      <c r="K1884" s="56" t="str">
        <f>IF($F1884="old", INDEX('外部インタフェース一覧(計算用)'!$B$5:$C$60, MATCH(summary!$B1884, '外部インタフェース一覧(計算用)'!$C$5:$C$60, 0), 1), $B1884)</f>
        <v>自立支援促進情報</v>
      </c>
      <c r="L1884" s="56">
        <f t="shared" si="209"/>
        <v>82</v>
      </c>
      <c r="M1884" s="56" t="str">
        <f t="shared" si="206"/>
        <v>is_excretion_daytime_04</v>
      </c>
      <c r="N1884" s="33" t="str">
        <f t="shared" si="207"/>
        <v>ADL動作　排せつ（日中）　おむつ</v>
      </c>
      <c r="O1884" s="33" t="str">
        <f t="shared" si="208"/>
        <v>削除</v>
      </c>
    </row>
    <row r="1885" spans="1:15" ht="37.5" hidden="1">
      <c r="A1885" s="56">
        <v>1883</v>
      </c>
      <c r="B1885" s="56" t="s">
        <v>3505</v>
      </c>
      <c r="C1885" s="56">
        <v>83</v>
      </c>
      <c r="D1885" s="33" t="s">
        <v>3641</v>
      </c>
      <c r="E1885" s="134" t="s">
        <v>3642</v>
      </c>
      <c r="F1885" s="56" t="str">
        <f>VLOOKUP($B1885, '外部インタフェース一覧(計算用)'!$C:$G, 2, FALSE)</f>
        <v>old</v>
      </c>
      <c r="G1885" s="56" t="str">
        <f>VLOOKUP($B1885, '外部インタフェース一覧(計算用)'!$C:$G, 5, FALSE)</f>
        <v>INDEPENDENCE_SUPPORT_PLAN_2024_FORM_0700_2021</v>
      </c>
      <c r="H1885" s="56" t="str">
        <f t="shared" si="203"/>
        <v>INDEPENDENCE_SUPPORT_PLAN_2024_FORM_0700_2021_is_excretion_daytime_other_old</v>
      </c>
      <c r="I1885" s="134" t="str">
        <f t="shared" si="204"/>
        <v>支援実績　基本動作　排せつ（日中）　その他</v>
      </c>
      <c r="J1885" s="56" t="str">
        <f t="shared" si="205"/>
        <v>名称変更</v>
      </c>
      <c r="K1885" s="33" t="str">
        <f>IF($F1885="old", INDEX('外部インタフェース一覧(計算用)'!$B$5:$C$60, MATCH(summary!$B1885, '外部インタフェース一覧(計算用)'!$C$5:$C$60, 0), 1), $B1885)</f>
        <v>自立支援促進情報</v>
      </c>
      <c r="L1885" s="56">
        <f t="shared" si="209"/>
        <v>83</v>
      </c>
      <c r="M1885" s="33" t="str">
        <f t="shared" si="206"/>
        <v>is_excretion_daytime_other</v>
      </c>
      <c r="N1885" s="33" t="str">
        <f t="shared" si="207"/>
        <v>ADL動作　排せつ（日中）　その他</v>
      </c>
      <c r="O1885" s="33" t="str">
        <f t="shared" si="208"/>
        <v>支援実績　基本動作　排せつ（日中）　その他</v>
      </c>
    </row>
    <row r="1886" spans="1:15" ht="37.5" hidden="1">
      <c r="A1886" s="56">
        <v>1884</v>
      </c>
      <c r="B1886" s="56" t="s">
        <v>3505</v>
      </c>
      <c r="C1886" s="56">
        <v>84</v>
      </c>
      <c r="D1886" s="33" t="s">
        <v>3643</v>
      </c>
      <c r="E1886" s="134" t="s">
        <v>3644</v>
      </c>
      <c r="F1886" s="56" t="str">
        <f>VLOOKUP($B1886, '外部インタフェース一覧(計算用)'!$C:$G, 2, FALSE)</f>
        <v>old</v>
      </c>
      <c r="G1886" s="56" t="str">
        <f>VLOOKUP($B1886, '外部インタフェース一覧(計算用)'!$C:$G, 5, FALSE)</f>
        <v>INDEPENDENCE_SUPPORT_PLAN_2024_FORM_0700_2021</v>
      </c>
      <c r="H1886" s="56" t="str">
        <f t="shared" si="203"/>
        <v>INDEPENDENCE_SUPPORT_PLAN_2024_FORM_0700_2021_is_excretion_daytime_rhythm_old</v>
      </c>
      <c r="I1886" s="134" t="str">
        <f t="shared" si="204"/>
        <v>支援実績　基本動作　排せつ（日中）　個人の排せつリズムへの対応</v>
      </c>
      <c r="J1886" s="56" t="str">
        <f t="shared" si="205"/>
        <v>名称変更</v>
      </c>
      <c r="K1886" s="33" t="str">
        <f>IF($F1886="old", INDEX('外部インタフェース一覧(計算用)'!$B$5:$C$60, MATCH(summary!$B1886, '外部インタフェース一覧(計算用)'!$C$5:$C$60, 0), 1), $B1886)</f>
        <v>自立支援促進情報</v>
      </c>
      <c r="L1886" s="56">
        <f t="shared" si="209"/>
        <v>84</v>
      </c>
      <c r="M1886" s="33" t="str">
        <f t="shared" si="206"/>
        <v>is_excretion_daytime_rhythm</v>
      </c>
      <c r="N1886" s="33" t="str">
        <f t="shared" si="207"/>
        <v>ADL動作　排せつ（日中）　個人の排泄リズムへの対応</v>
      </c>
      <c r="O1886" s="33" t="str">
        <f t="shared" si="208"/>
        <v>支援実績　基本動作　排せつ（日中）　個人の排せつリズムへの対応</v>
      </c>
    </row>
    <row r="1887" spans="1:15" ht="37.5" hidden="1">
      <c r="A1887" s="56">
        <v>1885</v>
      </c>
      <c r="B1887" s="56" t="s">
        <v>3505</v>
      </c>
      <c r="C1887" s="56">
        <v>85</v>
      </c>
      <c r="D1887" s="33" t="s">
        <v>3645</v>
      </c>
      <c r="E1887" s="134" t="s">
        <v>3646</v>
      </c>
      <c r="F1887" s="56" t="str">
        <f>VLOOKUP($B1887, '外部インタフェース一覧(計算用)'!$C:$G, 2, FALSE)</f>
        <v>old</v>
      </c>
      <c r="G1887" s="56" t="str">
        <f>VLOOKUP($B1887, '外部インタフェース一覧(計算用)'!$C:$G, 5, FALSE)</f>
        <v>INDEPENDENCE_SUPPORT_PLAN_2024_FORM_0700_2021</v>
      </c>
      <c r="H1887" s="56" t="str">
        <f t="shared" si="203"/>
        <v>INDEPENDENCE_SUPPORT_PLAN_2024_FORM_0700_2021_excretion_midnight_old</v>
      </c>
      <c r="I1887" s="134" t="str">
        <f t="shared" si="204"/>
        <v>削除</v>
      </c>
      <c r="J1887" s="56" t="str">
        <f t="shared" si="205"/>
        <v>名称変更</v>
      </c>
      <c r="K1887" s="56" t="str">
        <f>IF($F1887="old", INDEX('外部インタフェース一覧(計算用)'!$B$5:$C$60, MATCH(summary!$B1887, '外部インタフェース一覧(計算用)'!$C$5:$C$60, 0), 1), $B1887)</f>
        <v>自立支援促進情報</v>
      </c>
      <c r="L1887" s="56">
        <f t="shared" si="209"/>
        <v>85</v>
      </c>
      <c r="M1887" s="56" t="str">
        <f t="shared" si="206"/>
        <v>excretion_midnight</v>
      </c>
      <c r="N1887" s="33" t="str">
        <f t="shared" si="207"/>
        <v>ADL動作　排せつ（夜間）　排せつ（夜間）</v>
      </c>
      <c r="O1887" s="33" t="str">
        <f t="shared" si="208"/>
        <v>削除</v>
      </c>
    </row>
    <row r="1888" spans="1:15" ht="37.5" hidden="1">
      <c r="A1888" s="56">
        <v>1886</v>
      </c>
      <c r="B1888" s="56" t="s">
        <v>3505</v>
      </c>
      <c r="C1888" s="56">
        <v>86</v>
      </c>
      <c r="D1888" s="33" t="s">
        <v>3647</v>
      </c>
      <c r="E1888" s="134" t="s">
        <v>3648</v>
      </c>
      <c r="F1888" s="56" t="str">
        <f>VLOOKUP($B1888, '外部インタフェース一覧(計算用)'!$C:$G, 2, FALSE)</f>
        <v>old</v>
      </c>
      <c r="G1888" s="56" t="str">
        <f>VLOOKUP($B1888, '外部インタフェース一覧(計算用)'!$C:$G, 5, FALSE)</f>
        <v>INDEPENDENCE_SUPPORT_PLAN_2024_FORM_0700_2021</v>
      </c>
      <c r="H1888" s="56" t="str">
        <f t="shared" si="203"/>
        <v>INDEPENDENCE_SUPPORT_PLAN_2024_FORM_0700_2021_is_excretion_midnight_01_old</v>
      </c>
      <c r="I1888" s="134" t="str">
        <f t="shared" si="204"/>
        <v>支援実績　基本動作　排せつ（夜間）トイレ</v>
      </c>
      <c r="J1888" s="56" t="str">
        <f t="shared" si="205"/>
        <v>名称変更</v>
      </c>
      <c r="K1888" s="33" t="str">
        <f>IF($F1888="old", INDEX('外部インタフェース一覧(計算用)'!$B$5:$C$60, MATCH(summary!$B1888, '外部インタフェース一覧(計算用)'!$C$5:$C$60, 0), 1), $B1888)</f>
        <v>自立支援促進情報</v>
      </c>
      <c r="L1888" s="56">
        <f t="shared" si="209"/>
        <v>86</v>
      </c>
      <c r="M1888" s="33" t="str">
        <f t="shared" si="206"/>
        <v>is_excretion_midnight_01</v>
      </c>
      <c r="N1888" s="33" t="str">
        <f t="shared" si="207"/>
        <v>ADL動作　排せつ（夜間）　居室外のトイレ</v>
      </c>
      <c r="O1888" s="33" t="str">
        <f t="shared" si="208"/>
        <v>支援実績　基本動作　排せつ（夜間）トイレ</v>
      </c>
    </row>
    <row r="1889" spans="1:15" ht="37.5" hidden="1">
      <c r="A1889" s="56">
        <v>1887</v>
      </c>
      <c r="B1889" s="56" t="s">
        <v>3505</v>
      </c>
      <c r="C1889" s="56">
        <v>87</v>
      </c>
      <c r="D1889" s="33" t="s">
        <v>3649</v>
      </c>
      <c r="E1889" s="134" t="s">
        <v>3650</v>
      </c>
      <c r="F1889" s="56" t="str">
        <f>VLOOKUP($B1889, '外部インタフェース一覧(計算用)'!$C:$G, 2, FALSE)</f>
        <v>old</v>
      </c>
      <c r="G1889" s="56" t="str">
        <f>VLOOKUP($B1889, '外部インタフェース一覧(計算用)'!$C:$G, 5, FALSE)</f>
        <v>INDEPENDENCE_SUPPORT_PLAN_2024_FORM_0700_2021</v>
      </c>
      <c r="H1889" s="56" t="str">
        <f t="shared" si="203"/>
        <v>INDEPENDENCE_SUPPORT_PLAN_2024_FORM_0700_2021_is_excretion_midnight_02_old</v>
      </c>
      <c r="I1889" s="134" t="str">
        <f t="shared" si="204"/>
        <v>支援実績　基本動作　排せつ（夜間）　ポータブル</v>
      </c>
      <c r="J1889" s="56" t="str">
        <f t="shared" si="205"/>
        <v>名称変更</v>
      </c>
      <c r="K1889" s="33" t="str">
        <f>IF($F1889="old", INDEX('外部インタフェース一覧(計算用)'!$B$5:$C$60, MATCH(summary!$B1889, '外部インタフェース一覧(計算用)'!$C$5:$C$60, 0), 1), $B1889)</f>
        <v>自立支援促進情報</v>
      </c>
      <c r="L1889" s="56">
        <f t="shared" si="209"/>
        <v>87</v>
      </c>
      <c r="M1889" s="33" t="str">
        <f t="shared" si="206"/>
        <v>is_excretion_midnight_02</v>
      </c>
      <c r="N1889" s="33" t="str">
        <f t="shared" si="207"/>
        <v>ADL動作　排せつ（夜間）　居室内のトイレ</v>
      </c>
      <c r="O1889" s="33" t="str">
        <f t="shared" si="208"/>
        <v>支援実績　基本動作　排せつ（夜間）　ポータブル</v>
      </c>
    </row>
    <row r="1890" spans="1:15" ht="37.5" hidden="1">
      <c r="A1890" s="56">
        <v>1888</v>
      </c>
      <c r="B1890" s="56" t="s">
        <v>3505</v>
      </c>
      <c r="C1890" s="56">
        <v>88</v>
      </c>
      <c r="D1890" s="33" t="s">
        <v>3651</v>
      </c>
      <c r="E1890" s="134" t="s">
        <v>3652</v>
      </c>
      <c r="F1890" s="56" t="str">
        <f>VLOOKUP($B1890, '外部インタフェース一覧(計算用)'!$C:$G, 2, FALSE)</f>
        <v>old</v>
      </c>
      <c r="G1890" s="56" t="str">
        <f>VLOOKUP($B1890, '外部インタフェース一覧(計算用)'!$C:$G, 5, FALSE)</f>
        <v>INDEPENDENCE_SUPPORT_PLAN_2024_FORM_0700_2021</v>
      </c>
      <c r="H1890" s="56" t="str">
        <f t="shared" si="203"/>
        <v>INDEPENDENCE_SUPPORT_PLAN_2024_FORM_0700_2021_is_excretion_midnight_03_old</v>
      </c>
      <c r="I1890" s="134" t="str">
        <f t="shared" si="204"/>
        <v>支援実績　基本動作　排せつ（夜間）　おむつ</v>
      </c>
      <c r="J1890" s="56" t="str">
        <f t="shared" si="205"/>
        <v>名称変更</v>
      </c>
      <c r="K1890" s="33" t="str">
        <f>IF($F1890="old", INDEX('外部インタフェース一覧(計算用)'!$B$5:$C$60, MATCH(summary!$B1890, '外部インタフェース一覧(計算用)'!$C$5:$C$60, 0), 1), $B1890)</f>
        <v>自立支援促進情報</v>
      </c>
      <c r="L1890" s="56">
        <f t="shared" si="209"/>
        <v>88</v>
      </c>
      <c r="M1890" s="33" t="str">
        <f t="shared" si="206"/>
        <v>is_excretion_midnight_03</v>
      </c>
      <c r="N1890" s="33" t="str">
        <f t="shared" si="207"/>
        <v>ADL動作　排せつ（夜間）　ポータブル</v>
      </c>
      <c r="O1890" s="33" t="str">
        <f t="shared" si="208"/>
        <v>支援実績　基本動作　排せつ（夜間）　おむつ</v>
      </c>
    </row>
    <row r="1891" spans="1:15" ht="37.5" hidden="1">
      <c r="A1891" s="56">
        <v>1889</v>
      </c>
      <c r="B1891" s="56" t="s">
        <v>3505</v>
      </c>
      <c r="C1891" s="56">
        <v>89</v>
      </c>
      <c r="D1891" s="33" t="s">
        <v>3653</v>
      </c>
      <c r="E1891" s="134" t="s">
        <v>3654</v>
      </c>
      <c r="F1891" s="56" t="str">
        <f>VLOOKUP($B1891, '外部インタフェース一覧(計算用)'!$C:$G, 2, FALSE)</f>
        <v>old</v>
      </c>
      <c r="G1891" s="56" t="str">
        <f>VLOOKUP($B1891, '外部インタフェース一覧(計算用)'!$C:$G, 5, FALSE)</f>
        <v>INDEPENDENCE_SUPPORT_PLAN_2024_FORM_0700_2021</v>
      </c>
      <c r="H1891" s="56" t="str">
        <f t="shared" si="203"/>
        <v>INDEPENDENCE_SUPPORT_PLAN_2024_FORM_0700_2021_is_excretion_midnight_04_old</v>
      </c>
      <c r="I1891" s="134" t="str">
        <f t="shared" si="204"/>
        <v>削除</v>
      </c>
      <c r="J1891" s="56" t="str">
        <f t="shared" si="205"/>
        <v>名称変更</v>
      </c>
      <c r="K1891" s="56" t="str">
        <f>IF($F1891="old", INDEX('外部インタフェース一覧(計算用)'!$B$5:$C$60, MATCH(summary!$B1891, '外部インタフェース一覧(計算用)'!$C$5:$C$60, 0), 1), $B1891)</f>
        <v>自立支援促進情報</v>
      </c>
      <c r="L1891" s="56">
        <f t="shared" si="209"/>
        <v>89</v>
      </c>
      <c r="M1891" s="56" t="str">
        <f t="shared" si="206"/>
        <v>is_excretion_midnight_04</v>
      </c>
      <c r="N1891" s="33" t="str">
        <f t="shared" si="207"/>
        <v>ADL動作　排せつ（夜間）　おむつ</v>
      </c>
      <c r="O1891" s="33" t="str">
        <f t="shared" si="208"/>
        <v>削除</v>
      </c>
    </row>
    <row r="1892" spans="1:15" ht="37.5" hidden="1">
      <c r="A1892" s="56">
        <v>1890</v>
      </c>
      <c r="B1892" s="56" t="s">
        <v>3505</v>
      </c>
      <c r="C1892" s="56">
        <v>90</v>
      </c>
      <c r="D1892" s="33" t="s">
        <v>3655</v>
      </c>
      <c r="E1892" s="134" t="s">
        <v>3656</v>
      </c>
      <c r="F1892" s="56" t="str">
        <f>VLOOKUP($B1892, '外部インタフェース一覧(計算用)'!$C:$G, 2, FALSE)</f>
        <v>old</v>
      </c>
      <c r="G1892" s="56" t="str">
        <f>VLOOKUP($B1892, '外部インタフェース一覧(計算用)'!$C:$G, 5, FALSE)</f>
        <v>INDEPENDENCE_SUPPORT_PLAN_2024_FORM_0700_2021</v>
      </c>
      <c r="H1892" s="56" t="str">
        <f t="shared" si="203"/>
        <v>INDEPENDENCE_SUPPORT_PLAN_2024_FORM_0700_2021_is_excretion_midnight_other_old</v>
      </c>
      <c r="I1892" s="134" t="str">
        <f t="shared" si="204"/>
        <v>支援実績　基本動作　排せつ（夜間）　その他</v>
      </c>
      <c r="J1892" s="56" t="str">
        <f t="shared" si="205"/>
        <v>名称変更</v>
      </c>
      <c r="K1892" s="33" t="str">
        <f>IF($F1892="old", INDEX('外部インタフェース一覧(計算用)'!$B$5:$C$60, MATCH(summary!$B1892, '外部インタフェース一覧(計算用)'!$C$5:$C$60, 0), 1), $B1892)</f>
        <v>自立支援促進情報</v>
      </c>
      <c r="L1892" s="56">
        <f t="shared" si="209"/>
        <v>90</v>
      </c>
      <c r="M1892" s="33" t="str">
        <f t="shared" si="206"/>
        <v>is_excretion_midnight_other</v>
      </c>
      <c r="N1892" s="33" t="str">
        <f t="shared" si="207"/>
        <v>ADL動作　排せつ（夜間）　その他</v>
      </c>
      <c r="O1892" s="33" t="str">
        <f t="shared" si="208"/>
        <v>支援実績　基本動作　排せつ（夜間）　その他</v>
      </c>
    </row>
    <row r="1893" spans="1:15" ht="37.5" hidden="1">
      <c r="A1893" s="56">
        <v>1891</v>
      </c>
      <c r="B1893" s="56" t="s">
        <v>3505</v>
      </c>
      <c r="C1893" s="56">
        <v>91</v>
      </c>
      <c r="D1893" s="33" t="s">
        <v>3657</v>
      </c>
      <c r="E1893" s="134" t="s">
        <v>3658</v>
      </c>
      <c r="F1893" s="56" t="str">
        <f>VLOOKUP($B1893, '外部インタフェース一覧(計算用)'!$C:$G, 2, FALSE)</f>
        <v>old</v>
      </c>
      <c r="G1893" s="56" t="str">
        <f>VLOOKUP($B1893, '外部インタフェース一覧(計算用)'!$C:$G, 5, FALSE)</f>
        <v>INDEPENDENCE_SUPPORT_PLAN_2024_FORM_0700_2021</v>
      </c>
      <c r="H1893" s="56" t="str">
        <f t="shared" si="203"/>
        <v>INDEPENDENCE_SUPPORT_PLAN_2024_FORM_0700_2021_excretion_midnight_rhythm_old</v>
      </c>
      <c r="I1893" s="134" t="str">
        <f t="shared" si="204"/>
        <v>支援実績　基本動作　排せつ（夜間）　個人の排泄リズムへの対応</v>
      </c>
      <c r="J1893" s="56" t="str">
        <f t="shared" si="205"/>
        <v>名称変更</v>
      </c>
      <c r="K1893" s="33" t="str">
        <f>IF($F1893="old", INDEX('外部インタフェース一覧(計算用)'!$B$5:$C$60, MATCH(summary!$B1893, '外部インタフェース一覧(計算用)'!$C$5:$C$60, 0), 1), $B1893)</f>
        <v>自立支援促進情報</v>
      </c>
      <c r="L1893" s="56">
        <f t="shared" si="209"/>
        <v>91</v>
      </c>
      <c r="M1893" s="33" t="str">
        <f t="shared" si="206"/>
        <v>excretion_midnight_rhythm</v>
      </c>
      <c r="N1893" s="33" t="str">
        <f t="shared" si="207"/>
        <v>ADL動作　排せつ（夜間）　個人の排泄リズムへの対応</v>
      </c>
      <c r="O1893" s="33" t="str">
        <f t="shared" si="208"/>
        <v>支援実績　基本動作　排せつ（夜間）　個人の排泄リズムへの対応</v>
      </c>
    </row>
    <row r="1894" spans="1:15" hidden="1">
      <c r="A1894" s="56">
        <v>1892</v>
      </c>
      <c r="B1894" s="56" t="s">
        <v>3505</v>
      </c>
      <c r="C1894" s="56">
        <v>92</v>
      </c>
      <c r="D1894" s="33" t="s">
        <v>3659</v>
      </c>
      <c r="E1894" s="134" t="s">
        <v>3660</v>
      </c>
      <c r="F1894" s="56" t="str">
        <f>VLOOKUP($B1894, '外部インタフェース一覧(計算用)'!$C:$G, 2, FALSE)</f>
        <v>old</v>
      </c>
      <c r="G1894" s="56" t="str">
        <f>VLOOKUP($B1894, '外部インタフェース一覧(計算用)'!$C:$G, 5, FALSE)</f>
        <v>INDEPENDENCE_SUPPORT_PLAN_2024_FORM_0700_2021</v>
      </c>
      <c r="H1894" s="56" t="str">
        <f t="shared" si="203"/>
        <v>INDEPENDENCE_SUPPORT_PLAN_2024_FORM_0700_2021_bathe_results_old</v>
      </c>
      <c r="I1894" s="134" t="str">
        <f t="shared" si="204"/>
        <v>支援実績　基本動作　入浴　大浴槽</v>
      </c>
      <c r="J1894" s="56" t="str">
        <f t="shared" si="205"/>
        <v>名称変更</v>
      </c>
      <c r="K1894" s="33" t="str">
        <f>IF($F1894="old", INDEX('外部インタフェース一覧(計算用)'!$B$5:$C$60, MATCH(summary!$B1894, '外部インタフェース一覧(計算用)'!$C$5:$C$60, 0), 1), $B1894)</f>
        <v>自立支援促進情報</v>
      </c>
      <c r="L1894" s="56">
        <f t="shared" si="209"/>
        <v>92</v>
      </c>
      <c r="M1894" s="33" t="str">
        <f t="shared" si="206"/>
        <v>bathe_results</v>
      </c>
      <c r="N1894" s="33" t="str">
        <f t="shared" si="207"/>
        <v>ADL動作　入浴　入浴</v>
      </c>
      <c r="O1894" s="33" t="str">
        <f t="shared" si="208"/>
        <v>支援実績　基本動作　入浴　大浴槽</v>
      </c>
    </row>
    <row r="1895" spans="1:15" hidden="1">
      <c r="A1895" s="56">
        <v>1893</v>
      </c>
      <c r="B1895" s="56" t="s">
        <v>3505</v>
      </c>
      <c r="C1895" s="56">
        <v>93</v>
      </c>
      <c r="D1895" s="33" t="s">
        <v>3661</v>
      </c>
      <c r="E1895" s="134" t="s">
        <v>3662</v>
      </c>
      <c r="F1895" s="56" t="str">
        <f>VLOOKUP($B1895, '外部インタフェース一覧(計算用)'!$C:$G, 2, FALSE)</f>
        <v>old</v>
      </c>
      <c r="G1895" s="56" t="str">
        <f>VLOOKUP($B1895, '外部インタフェース一覧(計算用)'!$C:$G, 5, FALSE)</f>
        <v>INDEPENDENCE_SUPPORT_PLAN_2024_FORM_0700_2021</v>
      </c>
      <c r="H1895" s="56" t="str">
        <f t="shared" si="203"/>
        <v>INDEPENDENCE_SUPPORT_PLAN_2024_FORM_0700_2021_is_bathe_results_01_old</v>
      </c>
      <c r="I1895" s="134" t="str">
        <f t="shared" si="204"/>
        <v>削除</v>
      </c>
      <c r="J1895" s="56" t="str">
        <f t="shared" si="205"/>
        <v>名称変更</v>
      </c>
      <c r="K1895" s="56" t="str">
        <f>IF($F1895="old", INDEX('外部インタフェース一覧(計算用)'!$B$5:$C$60, MATCH(summary!$B1895, '外部インタフェース一覧(計算用)'!$C$5:$C$60, 0), 1), $B1895)</f>
        <v>自立支援促進情報</v>
      </c>
      <c r="L1895" s="56">
        <f t="shared" si="209"/>
        <v>93</v>
      </c>
      <c r="M1895" s="56" t="str">
        <f t="shared" si="206"/>
        <v>is_bathe_results_01</v>
      </c>
      <c r="N1895" s="33" t="str">
        <f t="shared" si="207"/>
        <v>ADL動作　入浴　大浴槽</v>
      </c>
      <c r="O1895" s="33" t="str">
        <f t="shared" si="208"/>
        <v>削除</v>
      </c>
    </row>
    <row r="1896" spans="1:15" hidden="1">
      <c r="A1896" s="56">
        <v>1894</v>
      </c>
      <c r="B1896" s="56" t="s">
        <v>3505</v>
      </c>
      <c r="C1896" s="56">
        <v>94</v>
      </c>
      <c r="D1896" s="33" t="s">
        <v>3663</v>
      </c>
      <c r="E1896" s="134" t="s">
        <v>3664</v>
      </c>
      <c r="F1896" s="56" t="str">
        <f>VLOOKUP($B1896, '外部インタフェース一覧(計算用)'!$C:$G, 2, FALSE)</f>
        <v>old</v>
      </c>
      <c r="G1896" s="56" t="str">
        <f>VLOOKUP($B1896, '外部インタフェース一覧(計算用)'!$C:$G, 5, FALSE)</f>
        <v>INDEPENDENCE_SUPPORT_PLAN_2024_FORM_0700_2021</v>
      </c>
      <c r="H1896" s="56" t="str">
        <f t="shared" si="203"/>
        <v>INDEPENDENCE_SUPPORT_PLAN_2024_FORM_0700_2021_is_bathe_results_02_old</v>
      </c>
      <c r="I1896" s="134" t="str">
        <f t="shared" si="204"/>
        <v>削除</v>
      </c>
      <c r="J1896" s="56" t="str">
        <f t="shared" si="205"/>
        <v>名称変更</v>
      </c>
      <c r="K1896" s="56" t="str">
        <f>IF($F1896="old", INDEX('外部インタフェース一覧(計算用)'!$B$5:$C$60, MATCH(summary!$B1896, '外部インタフェース一覧(計算用)'!$C$5:$C$60, 0), 1), $B1896)</f>
        <v>自立支援促進情報</v>
      </c>
      <c r="L1896" s="56">
        <f t="shared" si="209"/>
        <v>94</v>
      </c>
      <c r="M1896" s="56" t="str">
        <f t="shared" si="206"/>
        <v>is_bathe_results_02</v>
      </c>
      <c r="N1896" s="33" t="str">
        <f t="shared" si="207"/>
        <v>ADL動作　入浴　個人浴槽</v>
      </c>
      <c r="O1896" s="33" t="str">
        <f t="shared" si="208"/>
        <v>削除</v>
      </c>
    </row>
    <row r="1897" spans="1:15" hidden="1">
      <c r="A1897" s="56">
        <v>1895</v>
      </c>
      <c r="B1897" s="56" t="s">
        <v>3505</v>
      </c>
      <c r="C1897" s="56">
        <v>95</v>
      </c>
      <c r="D1897" s="33" t="s">
        <v>3665</v>
      </c>
      <c r="E1897" s="134" t="s">
        <v>3666</v>
      </c>
      <c r="F1897" s="56" t="str">
        <f>VLOOKUP($B1897, '外部インタフェース一覧(計算用)'!$C:$G, 2, FALSE)</f>
        <v>old</v>
      </c>
      <c r="G1897" s="56" t="str">
        <f>VLOOKUP($B1897, '外部インタフェース一覧(計算用)'!$C:$G, 5, FALSE)</f>
        <v>INDEPENDENCE_SUPPORT_PLAN_2024_FORM_0700_2021</v>
      </c>
      <c r="H1897" s="56" t="str">
        <f t="shared" si="203"/>
        <v>INDEPENDENCE_SUPPORT_PLAN_2024_FORM_0700_2021_is_bathe_results_03_old</v>
      </c>
      <c r="I1897" s="134" t="str">
        <f t="shared" si="204"/>
        <v>削除</v>
      </c>
      <c r="J1897" s="56" t="str">
        <f t="shared" si="205"/>
        <v>名称変更</v>
      </c>
      <c r="K1897" s="56" t="str">
        <f>IF($F1897="old", INDEX('外部インタフェース一覧(計算用)'!$B$5:$C$60, MATCH(summary!$B1897, '外部インタフェース一覧(計算用)'!$C$5:$C$60, 0), 1), $B1897)</f>
        <v>自立支援促進情報</v>
      </c>
      <c r="L1897" s="56">
        <f t="shared" si="209"/>
        <v>95</v>
      </c>
      <c r="M1897" s="56" t="str">
        <f t="shared" si="206"/>
        <v>is_bathe_results_03</v>
      </c>
      <c r="N1897" s="33" t="str">
        <f t="shared" si="207"/>
        <v>ADL動作　入浴　機械浴槽</v>
      </c>
      <c r="O1897" s="33" t="str">
        <f t="shared" si="208"/>
        <v>削除</v>
      </c>
    </row>
    <row r="1898" spans="1:15" hidden="1">
      <c r="A1898" s="56">
        <v>1896</v>
      </c>
      <c r="B1898" s="56" t="s">
        <v>3505</v>
      </c>
      <c r="C1898" s="56">
        <v>96</v>
      </c>
      <c r="D1898" s="33" t="s">
        <v>3667</v>
      </c>
      <c r="E1898" s="134" t="s">
        <v>3668</v>
      </c>
      <c r="F1898" s="56" t="str">
        <f>VLOOKUP($B1898, '外部インタフェース一覧(計算用)'!$C:$G, 2, FALSE)</f>
        <v>old</v>
      </c>
      <c r="G1898" s="56" t="str">
        <f>VLOOKUP($B1898, '外部インタフェース一覧(計算用)'!$C:$G, 5, FALSE)</f>
        <v>INDEPENDENCE_SUPPORT_PLAN_2024_FORM_0700_2021</v>
      </c>
      <c r="H1898" s="56" t="str">
        <f t="shared" si="203"/>
        <v>INDEPENDENCE_SUPPORT_PLAN_2024_FORM_0700_2021_is_bathe_results_04_old</v>
      </c>
      <c r="I1898" s="134" t="str">
        <f t="shared" si="204"/>
        <v>削除</v>
      </c>
      <c r="J1898" s="56" t="str">
        <f t="shared" si="205"/>
        <v>名称変更</v>
      </c>
      <c r="K1898" s="56" t="str">
        <f>IF($F1898="old", INDEX('外部インタフェース一覧(計算用)'!$B$5:$C$60, MATCH(summary!$B1898, '外部インタフェース一覧(計算用)'!$C$5:$C$60, 0), 1), $B1898)</f>
        <v>自立支援促進情報</v>
      </c>
      <c r="L1898" s="56">
        <f t="shared" si="209"/>
        <v>96</v>
      </c>
      <c r="M1898" s="56" t="str">
        <f t="shared" si="206"/>
        <v>is_bathe_results_04</v>
      </c>
      <c r="N1898" s="33" t="str">
        <f t="shared" si="207"/>
        <v>ADL動作　入浴　清拭</v>
      </c>
      <c r="O1898" s="33" t="str">
        <f t="shared" si="208"/>
        <v>削除</v>
      </c>
    </row>
    <row r="1899" spans="1:15" ht="37.5" hidden="1">
      <c r="A1899" s="56">
        <v>1897</v>
      </c>
      <c r="B1899" s="56" t="s">
        <v>3505</v>
      </c>
      <c r="C1899" s="56">
        <v>97</v>
      </c>
      <c r="D1899" s="33" t="s">
        <v>3669</v>
      </c>
      <c r="E1899" s="134" t="s">
        <v>3670</v>
      </c>
      <c r="F1899" s="56" t="str">
        <f>VLOOKUP($B1899, '外部インタフェース一覧(計算用)'!$C:$G, 2, FALSE)</f>
        <v>old</v>
      </c>
      <c r="G1899" s="56" t="str">
        <f>VLOOKUP($B1899, '外部インタフェース一覧(計算用)'!$C:$G, 5, FALSE)</f>
        <v>INDEPENDENCE_SUPPORT_PLAN_2024_FORM_0700_2021</v>
      </c>
      <c r="H1899" s="56" t="str">
        <f t="shared" si="203"/>
        <v>INDEPENDENCE_SUPPORT_PLAN_2024_FORM_0700_2021_bathe_per_week_old</v>
      </c>
      <c r="I1899" s="134" t="str">
        <f t="shared" si="204"/>
        <v>削除</v>
      </c>
      <c r="J1899" s="56" t="str">
        <f t="shared" si="205"/>
        <v>名称変更</v>
      </c>
      <c r="K1899" s="56" t="str">
        <f>IF($F1899="old", INDEX('外部インタフェース一覧(計算用)'!$B$5:$C$60, MATCH(summary!$B1899, '外部インタフェース一覧(計算用)'!$C$5:$C$60, 0), 1), $B1899)</f>
        <v>自立支援促進情報</v>
      </c>
      <c r="L1899" s="56">
        <f t="shared" si="209"/>
        <v>97</v>
      </c>
      <c r="M1899" s="56" t="str">
        <f t="shared" si="206"/>
        <v>bathe_per_week</v>
      </c>
      <c r="N1899" s="33" t="str">
        <f t="shared" si="207"/>
        <v>ADL動作　入浴　入浴_1週間あたり（回）</v>
      </c>
      <c r="O1899" s="33" t="str">
        <f t="shared" si="208"/>
        <v>削除</v>
      </c>
    </row>
    <row r="1900" spans="1:15" ht="37.5" hidden="1">
      <c r="A1900" s="56">
        <v>1898</v>
      </c>
      <c r="B1900" s="56" t="s">
        <v>3505</v>
      </c>
      <c r="C1900" s="56">
        <v>98</v>
      </c>
      <c r="D1900" s="33" t="s">
        <v>3671</v>
      </c>
      <c r="E1900" s="134" t="s">
        <v>3672</v>
      </c>
      <c r="F1900" s="56" t="str">
        <f>VLOOKUP($B1900, '外部インタフェース一覧(計算用)'!$C:$G, 2, FALSE)</f>
        <v>old</v>
      </c>
      <c r="G1900" s="56" t="str">
        <f>VLOOKUP($B1900, '外部インタフェース一覧(計算用)'!$C:$G, 5, FALSE)</f>
        <v>INDEPENDENCE_SUPPORT_PLAN_2024_FORM_0700_2021</v>
      </c>
      <c r="H1900" s="56" t="str">
        <f t="shared" si="203"/>
        <v>INDEPENDENCE_SUPPORT_PLAN_2024_FORM_0700_2021_is_bathe_care_old</v>
      </c>
      <c r="I1900" s="134" t="str">
        <f t="shared" si="204"/>
        <v>支援実績　基本動作　入浴　マンツーマン入浴ケア</v>
      </c>
      <c r="J1900" s="56" t="str">
        <f t="shared" si="205"/>
        <v>名称変更</v>
      </c>
      <c r="K1900" s="33" t="str">
        <f>IF($F1900="old", INDEX('外部インタフェース一覧(計算用)'!$B$5:$C$60, MATCH(summary!$B1900, '外部インタフェース一覧(計算用)'!$C$5:$C$60, 0), 1), $B1900)</f>
        <v>自立支援促進情報</v>
      </c>
      <c r="L1900" s="56">
        <f t="shared" si="209"/>
        <v>98</v>
      </c>
      <c r="M1900" s="33" t="str">
        <f t="shared" si="206"/>
        <v>is_bathe_care</v>
      </c>
      <c r="N1900" s="33" t="str">
        <f t="shared" si="207"/>
        <v>ADL動作　入浴　マンツーマン入浴ケア</v>
      </c>
      <c r="O1900" s="33" t="str">
        <f t="shared" si="208"/>
        <v>支援実績　基本動作　入浴　マンツーマン入浴ケア</v>
      </c>
    </row>
    <row r="1901" spans="1:15" ht="37.5" hidden="1">
      <c r="A1901" s="56">
        <v>1899</v>
      </c>
      <c r="B1901" s="56" t="s">
        <v>3505</v>
      </c>
      <c r="C1901" s="56">
        <v>99</v>
      </c>
      <c r="D1901" s="33" t="s">
        <v>3673</v>
      </c>
      <c r="E1901" s="134" t="s">
        <v>3674</v>
      </c>
      <c r="F1901" s="56" t="str">
        <f>VLOOKUP($B1901, '外部インタフェース一覧(計算用)'!$C:$G, 2, FALSE)</f>
        <v>old</v>
      </c>
      <c r="G1901" s="56" t="str">
        <f>VLOOKUP($B1901, '外部インタフェース一覧(計算用)'!$C:$G, 5, FALSE)</f>
        <v>INDEPENDENCE_SUPPORT_PLAN_2024_FORM_0700_2021</v>
      </c>
      <c r="H1901" s="56" t="str">
        <f t="shared" si="203"/>
        <v>INDEPENDENCE_SUPPORT_PLAN_2024_FORM_0700_2021_confirm_wish_per_week_old</v>
      </c>
      <c r="I1901" s="134" t="str">
        <f t="shared" si="204"/>
        <v>削除</v>
      </c>
      <c r="J1901" s="56" t="str">
        <f t="shared" si="205"/>
        <v>名称変更</v>
      </c>
      <c r="K1901" s="56" t="str">
        <f>IF($F1901="old", INDEX('外部インタフェース一覧(計算用)'!$B$5:$C$60, MATCH(summary!$B1901, '外部インタフェース一覧(計算用)'!$C$5:$C$60, 0), 1), $B1901)</f>
        <v>自立支援促進情報</v>
      </c>
      <c r="L1901" s="56">
        <f t="shared" si="209"/>
        <v>99</v>
      </c>
      <c r="M1901" s="56" t="str">
        <f t="shared" si="206"/>
        <v>confirm_wish_per_week</v>
      </c>
      <c r="N1901" s="33" t="str">
        <f t="shared" si="207"/>
        <v>日々の過ごし方等　本人の希望の確認_1月あたり（回）</v>
      </c>
      <c r="O1901" s="33" t="str">
        <f t="shared" si="208"/>
        <v>削除</v>
      </c>
    </row>
    <row r="1902" spans="1:15" ht="37.5" hidden="1">
      <c r="A1902" s="56">
        <v>1900</v>
      </c>
      <c r="B1902" s="56" t="s">
        <v>3505</v>
      </c>
      <c r="C1902" s="56">
        <v>100</v>
      </c>
      <c r="D1902" s="33" t="s">
        <v>3675</v>
      </c>
      <c r="E1902" s="134" t="s">
        <v>3676</v>
      </c>
      <c r="F1902" s="56" t="str">
        <f>VLOOKUP($B1902, '外部インタフェース一覧(計算用)'!$C:$G, 2, FALSE)</f>
        <v>old</v>
      </c>
      <c r="G1902" s="56" t="str">
        <f>VLOOKUP($B1902, '外部インタフェース一覧(計算用)'!$C:$G, 5, FALSE)</f>
        <v>INDEPENDENCE_SUPPORT_PLAN_2024_FORM_0700_2021</v>
      </c>
      <c r="H1902" s="56" t="str">
        <f t="shared" si="203"/>
        <v>INDEPENDENCE_SUPPORT_PLAN_2024_FORM_0700_2021_outing_per_week_old</v>
      </c>
      <c r="I1902" s="134" t="str">
        <f t="shared" si="204"/>
        <v>削除</v>
      </c>
      <c r="J1902" s="56" t="str">
        <f t="shared" si="205"/>
        <v>名称変更</v>
      </c>
      <c r="K1902" s="56" t="str">
        <f>IF($F1902="old", INDEX('外部インタフェース一覧(計算用)'!$B$5:$C$60, MATCH(summary!$B1902, '外部インタフェース一覧(計算用)'!$C$5:$C$60, 0), 1), $B1902)</f>
        <v>自立支援促進情報</v>
      </c>
      <c r="L1902" s="56">
        <f t="shared" si="209"/>
        <v>100</v>
      </c>
      <c r="M1902" s="56" t="str">
        <f t="shared" si="206"/>
        <v>outing_per_week</v>
      </c>
      <c r="N1902" s="33" t="str">
        <f t="shared" si="207"/>
        <v>日々の過ごし方等　外出_1週間あたり（回）</v>
      </c>
      <c r="O1902" s="33" t="str">
        <f t="shared" si="208"/>
        <v>削除</v>
      </c>
    </row>
    <row r="1903" spans="1:15" ht="56.25" hidden="1">
      <c r="A1903" s="56">
        <v>1901</v>
      </c>
      <c r="B1903" s="56" t="s">
        <v>3505</v>
      </c>
      <c r="C1903" s="56">
        <v>101</v>
      </c>
      <c r="D1903" s="33" t="s">
        <v>3677</v>
      </c>
      <c r="E1903" s="134" t="s">
        <v>3678</v>
      </c>
      <c r="F1903" s="56" t="str">
        <f>VLOOKUP($B1903, '外部インタフェース一覧(計算用)'!$C:$G, 2, FALSE)</f>
        <v>old</v>
      </c>
      <c r="G1903" s="56" t="str">
        <f>VLOOKUP($B1903, '外部インタフェース一覧(計算用)'!$C:$G, 5, FALSE)</f>
        <v>INDEPENDENCE_SUPPORT_PLAN_2024_FORM_0700_2021</v>
      </c>
      <c r="H1903" s="56" t="str">
        <f t="shared" si="203"/>
        <v>INDEPENDENCE_SUPPORT_PLAN_2024_FORM_0700_2021_staying_time_other_living_room_old</v>
      </c>
      <c r="I1903" s="134" t="str">
        <f t="shared" si="204"/>
        <v>削除</v>
      </c>
      <c r="J1903" s="56" t="str">
        <f t="shared" si="205"/>
        <v>名称変更</v>
      </c>
      <c r="K1903" s="56" t="str">
        <f>IF($F1903="old", INDEX('外部インタフェース一覧(計算用)'!$B$5:$C$60, MATCH(summary!$B1903, '外部インタフェース一覧(計算用)'!$C$5:$C$60, 0), 1), $B1903)</f>
        <v>自立支援促進情報</v>
      </c>
      <c r="L1903" s="56">
        <f t="shared" si="209"/>
        <v>101</v>
      </c>
      <c r="M1903" s="56" t="str">
        <f t="shared" si="206"/>
        <v>staying_time_other_living_room</v>
      </c>
      <c r="N1903" s="33" t="str">
        <f t="shared" si="207"/>
        <v>日々の過ごし方等　居室以外（食堂・デイルームなど）における滞在_1日あたり（時間）</v>
      </c>
      <c r="O1903" s="33" t="str">
        <f t="shared" si="208"/>
        <v>削除</v>
      </c>
    </row>
    <row r="1904" spans="1:15" ht="37.5" hidden="1">
      <c r="A1904" s="56">
        <v>1902</v>
      </c>
      <c r="B1904" s="56" t="s">
        <v>3505</v>
      </c>
      <c r="C1904" s="56">
        <v>102</v>
      </c>
      <c r="D1904" s="33" t="s">
        <v>3679</v>
      </c>
      <c r="E1904" s="134" t="s">
        <v>3680</v>
      </c>
      <c r="F1904" s="56" t="str">
        <f>VLOOKUP($B1904, '外部インタフェース一覧(計算用)'!$C:$G, 2, FALSE)</f>
        <v>old</v>
      </c>
      <c r="G1904" s="56" t="str">
        <f>VLOOKUP($B1904, '外部インタフェース一覧(計算用)'!$C:$G, 5, FALSE)</f>
        <v>INDEPENDENCE_SUPPORT_PLAN_2024_FORM_0700_2021</v>
      </c>
      <c r="H1904" s="56" t="str">
        <f t="shared" si="203"/>
        <v>INDEPENDENCE_SUPPORT_PLAN_2024_FORM_0700_2021_activity_per_week_old</v>
      </c>
      <c r="I1904" s="134" t="str">
        <f t="shared" si="204"/>
        <v>削除</v>
      </c>
      <c r="J1904" s="56" t="str">
        <f t="shared" si="205"/>
        <v>名称変更</v>
      </c>
      <c r="K1904" s="56" t="str">
        <f>IF($F1904="old", INDEX('外部インタフェース一覧(計算用)'!$B$5:$C$60, MATCH(summary!$B1904, '外部インタフェース一覧(計算用)'!$C$5:$C$60, 0), 1), $B1904)</f>
        <v>自立支援促進情報</v>
      </c>
      <c r="L1904" s="56">
        <f t="shared" si="209"/>
        <v>102</v>
      </c>
      <c r="M1904" s="56" t="str">
        <f t="shared" si="206"/>
        <v>activity_per_week</v>
      </c>
      <c r="N1904" s="33" t="str">
        <f t="shared" si="207"/>
        <v>日々の過ごし方等　趣味・アクティビティ・役割活動_1週間あたり（回）</v>
      </c>
      <c r="O1904" s="33" t="str">
        <f t="shared" si="208"/>
        <v>削除</v>
      </c>
    </row>
    <row r="1905" spans="1:15" ht="37.5" hidden="1">
      <c r="A1905" s="56">
        <v>1903</v>
      </c>
      <c r="B1905" s="56" t="s">
        <v>3505</v>
      </c>
      <c r="C1905" s="56">
        <v>103</v>
      </c>
      <c r="D1905" s="33" t="s">
        <v>3681</v>
      </c>
      <c r="E1905" s="134" t="s">
        <v>3682</v>
      </c>
      <c r="F1905" s="56" t="str">
        <f>VLOOKUP($B1905, '外部インタフェース一覧(計算用)'!$C:$G, 2, FALSE)</f>
        <v>old</v>
      </c>
      <c r="G1905" s="56" t="str">
        <f>VLOOKUP($B1905, '外部インタフェース一覧(計算用)'!$C:$G, 5, FALSE)</f>
        <v>INDEPENDENCE_SUPPORT_PLAN_2024_FORM_0700_2021</v>
      </c>
      <c r="H1905" s="56" t="str">
        <f t="shared" si="203"/>
        <v>INDEPENDENCE_SUPPORT_PLAN_2024_FORM_0700_2021_visit_staff_per_day_old</v>
      </c>
      <c r="I1905" s="134" t="str">
        <f t="shared" si="204"/>
        <v>削除</v>
      </c>
      <c r="J1905" s="56" t="str">
        <f t="shared" si="205"/>
        <v>名称変更</v>
      </c>
      <c r="K1905" s="56" t="str">
        <f>IF($F1905="old", INDEX('外部インタフェース一覧(計算用)'!$B$5:$C$60, MATCH(summary!$B1905, '外部インタフェース一覧(計算用)'!$C$5:$C$60, 0), 1), $B1905)</f>
        <v>自立支援促進情報</v>
      </c>
      <c r="L1905" s="56">
        <f t="shared" si="209"/>
        <v>103</v>
      </c>
      <c r="M1905" s="56" t="str">
        <f t="shared" si="206"/>
        <v>visit_staff_per_day</v>
      </c>
      <c r="N1905" s="33" t="str">
        <f t="shared" si="207"/>
        <v>日々の過ごし方等　職員の居室訪問_1日あたり（回）</v>
      </c>
      <c r="O1905" s="33" t="str">
        <f t="shared" si="208"/>
        <v>削除</v>
      </c>
    </row>
    <row r="1906" spans="1:15" ht="37.5" hidden="1">
      <c r="A1906" s="56">
        <v>1904</v>
      </c>
      <c r="B1906" s="56" t="s">
        <v>3505</v>
      </c>
      <c r="C1906" s="56">
        <v>104</v>
      </c>
      <c r="D1906" s="33" t="s">
        <v>3683</v>
      </c>
      <c r="E1906" s="134" t="s">
        <v>3684</v>
      </c>
      <c r="F1906" s="56" t="str">
        <f>VLOOKUP($B1906, '外部インタフェース一覧(計算用)'!$C:$G, 2, FALSE)</f>
        <v>old</v>
      </c>
      <c r="G1906" s="56" t="str">
        <f>VLOOKUP($B1906, '外部インタフェース一覧(計算用)'!$C:$G, 5, FALSE)</f>
        <v>INDEPENDENCE_SUPPORT_PLAN_2024_FORM_0700_2021</v>
      </c>
      <c r="H1906" s="56" t="str">
        <f t="shared" si="203"/>
        <v>INDEPENDENCE_SUPPORT_PLAN_2024_FORM_0700_2021_talk_with_staff_per_day_old</v>
      </c>
      <c r="I1906" s="134" t="str">
        <f t="shared" si="204"/>
        <v>削除</v>
      </c>
      <c r="J1906" s="56" t="str">
        <f t="shared" si="205"/>
        <v>名称変更</v>
      </c>
      <c r="K1906" s="56" t="str">
        <f>IF($F1906="old", INDEX('外部インタフェース一覧(計算用)'!$B$5:$C$60, MATCH(summary!$B1906, '外部インタフェース一覧(計算用)'!$C$5:$C$60, 0), 1), $B1906)</f>
        <v>自立支援促進情報</v>
      </c>
      <c r="L1906" s="56">
        <f t="shared" si="209"/>
        <v>104</v>
      </c>
      <c r="M1906" s="56" t="str">
        <f t="shared" si="206"/>
        <v>talk_with_staff_per_day</v>
      </c>
      <c r="N1906" s="33" t="str">
        <f t="shared" si="207"/>
        <v>日々の過ごし方等　職員との会話・声かけ_1日あたり（回）</v>
      </c>
      <c r="O1906" s="33" t="str">
        <f t="shared" si="208"/>
        <v>削除</v>
      </c>
    </row>
    <row r="1907" spans="1:15" ht="37.5" hidden="1">
      <c r="A1907" s="56">
        <v>1905</v>
      </c>
      <c r="B1907" s="56" t="s">
        <v>3505</v>
      </c>
      <c r="C1907" s="56">
        <v>105</v>
      </c>
      <c r="D1907" s="33" t="s">
        <v>3685</v>
      </c>
      <c r="E1907" s="134" t="s">
        <v>3686</v>
      </c>
      <c r="F1907" s="56" t="str">
        <f>VLOOKUP($B1907, '外部インタフェース一覧(計算用)'!$C:$G, 2, FALSE)</f>
        <v>old</v>
      </c>
      <c r="G1907" s="56" t="str">
        <f>VLOOKUP($B1907, '外部インタフェース一覧(計算用)'!$C:$G, 5, FALSE)</f>
        <v>INDEPENDENCE_SUPPORT_PLAN_2024_FORM_0700_2021</v>
      </c>
      <c r="H1907" s="56" t="str">
        <f t="shared" si="203"/>
        <v>INDEPENDENCE_SUPPORT_PLAN_2024_FORM_0700_2021_change_clothes_per_week_old</v>
      </c>
      <c r="I1907" s="134" t="str">
        <f t="shared" si="204"/>
        <v>削除</v>
      </c>
      <c r="J1907" s="56" t="str">
        <f t="shared" si="205"/>
        <v>名称変更</v>
      </c>
      <c r="K1907" s="56" t="str">
        <f>IF($F1907="old", INDEX('外部インタフェース一覧(計算用)'!$B$5:$C$60, MATCH(summary!$B1907, '外部インタフェース一覧(計算用)'!$C$5:$C$60, 0), 1), $B1907)</f>
        <v>自立支援促進情報</v>
      </c>
      <c r="L1907" s="56">
        <f t="shared" si="209"/>
        <v>105</v>
      </c>
      <c r="M1907" s="56" t="str">
        <f t="shared" si="206"/>
        <v>change_clothes_per_week</v>
      </c>
      <c r="N1907" s="33" t="str">
        <f t="shared" si="207"/>
        <v>日々の過ごし方等　着替えの回数_1週間あたり（回）</v>
      </c>
      <c r="O1907" s="33" t="str">
        <f t="shared" si="208"/>
        <v>削除</v>
      </c>
    </row>
    <row r="1908" spans="1:15" hidden="1">
      <c r="A1908" s="56">
        <v>1906</v>
      </c>
      <c r="B1908" s="56" t="s">
        <v>3505</v>
      </c>
      <c r="C1908" s="56">
        <v>106</v>
      </c>
      <c r="D1908" s="33" t="s">
        <v>3687</v>
      </c>
      <c r="E1908" s="134" t="s">
        <v>3688</v>
      </c>
      <c r="F1908" s="56" t="str">
        <f>VLOOKUP($B1908, '外部インタフェース一覧(計算用)'!$C:$G, 2, FALSE)</f>
        <v>old</v>
      </c>
      <c r="G1908" s="56" t="str">
        <f>VLOOKUP($B1908, '外部インタフェース一覧(計算用)'!$C:$G, 5, FALSE)</f>
        <v>INDEPENDENCE_SUPPORT_PLAN_2024_FORM_0700_2021</v>
      </c>
      <c r="H1908" s="56" t="str">
        <f t="shared" si="203"/>
        <v>INDEPENDENCE_SUPPORT_PLAN_2024_FORM_0700_2021_is_creation_place_old</v>
      </c>
      <c r="I1908" s="134" t="str">
        <f t="shared" si="204"/>
        <v>削除</v>
      </c>
      <c r="J1908" s="56" t="str">
        <f t="shared" si="205"/>
        <v>名称変更</v>
      </c>
      <c r="K1908" s="56" t="str">
        <f>IF($F1908="old", INDEX('外部インタフェース一覧(計算用)'!$B$5:$C$60, MATCH(summary!$B1908, '外部インタフェース一覧(計算用)'!$C$5:$C$60, 0), 1), $B1908)</f>
        <v>自立支援促進情報</v>
      </c>
      <c r="L1908" s="56">
        <f t="shared" si="209"/>
        <v>106</v>
      </c>
      <c r="M1908" s="56" t="str">
        <f t="shared" si="206"/>
        <v>is_creation_place</v>
      </c>
      <c r="N1908" s="33" t="str">
        <f t="shared" si="207"/>
        <v>日々の過ごし方等　居場所作りの取組</v>
      </c>
      <c r="O1908" s="33" t="str">
        <f t="shared" si="208"/>
        <v>削除</v>
      </c>
    </row>
    <row r="1909" spans="1:15" ht="37.5" hidden="1">
      <c r="A1909" s="56">
        <v>1907</v>
      </c>
      <c r="B1909" s="56" t="s">
        <v>3505</v>
      </c>
      <c r="C1909" s="56">
        <v>107</v>
      </c>
      <c r="D1909" s="33" t="s">
        <v>3689</v>
      </c>
      <c r="E1909" s="134" t="s">
        <v>3690</v>
      </c>
      <c r="F1909" s="56" t="str">
        <f>VLOOKUP($B1909, '外部インタフェース一覧(計算用)'!$C:$G, 2, FALSE)</f>
        <v>old</v>
      </c>
      <c r="G1909" s="56" t="str">
        <f>VLOOKUP($B1909, '外部インタフェース一覧(計算用)'!$C:$G, 5, FALSE)</f>
        <v>INDEPENDENCE_SUPPORT_PLAN_2024_FORM_0700_2021</v>
      </c>
      <c r="H1909" s="56" t="str">
        <f t="shared" si="203"/>
        <v>INDEPENDENCE_SUPPORT_PLAN_2024_FORM_0700_2021_training_rehabilitation_specialist_old</v>
      </c>
      <c r="I1909" s="134" t="str">
        <f t="shared" si="204"/>
        <v>削除</v>
      </c>
      <c r="J1909" s="56" t="str">
        <f t="shared" si="205"/>
        <v>名称変更</v>
      </c>
      <c r="K1909" s="56" t="str">
        <f>IF($F1909="old", INDEX('外部インタフェース一覧(計算用)'!$B$5:$C$60, MATCH(summary!$B1909, '外部インタフェース一覧(計算用)'!$C$5:$C$60, 0), 1), $B1909)</f>
        <v>自立支援促進情報</v>
      </c>
      <c r="L1909" s="56">
        <f t="shared" si="209"/>
        <v>107</v>
      </c>
      <c r="M1909" s="56" t="str">
        <f t="shared" si="206"/>
        <v>training_rehabilitation_specialist</v>
      </c>
      <c r="N1909" s="33" t="str">
        <f t="shared" si="207"/>
        <v>訓練時間　リハビリ専門職による訓練</v>
      </c>
      <c r="O1909" s="33" t="str">
        <f t="shared" si="208"/>
        <v>削除</v>
      </c>
    </row>
    <row r="1910" spans="1:15" ht="37.5" hidden="1">
      <c r="A1910" s="56">
        <v>1908</v>
      </c>
      <c r="B1910" s="56" t="s">
        <v>3505</v>
      </c>
      <c r="C1910" s="56">
        <v>108</v>
      </c>
      <c r="D1910" s="33" t="s">
        <v>3691</v>
      </c>
      <c r="E1910" s="134" t="s">
        <v>3692</v>
      </c>
      <c r="F1910" s="56" t="str">
        <f>VLOOKUP($B1910, '外部インタフェース一覧(計算用)'!$C:$G, 2, FALSE)</f>
        <v>old</v>
      </c>
      <c r="G1910" s="56" t="str">
        <f>VLOOKUP($B1910, '外部インタフェース一覧(計算用)'!$C:$G, 5, FALSE)</f>
        <v>INDEPENDENCE_SUPPORT_PLAN_2024_FORM_0700_2021</v>
      </c>
      <c r="H1910" s="56" t="str">
        <f t="shared" si="203"/>
        <v>INDEPENDENCE_SUPPORT_PLAN_2024_FORM_0700_2021_training_rehabilitation_specialist_per_week_old</v>
      </c>
      <c r="I1910" s="134" t="str">
        <f t="shared" si="204"/>
        <v>削除</v>
      </c>
      <c r="J1910" s="56" t="str">
        <f t="shared" si="205"/>
        <v>名称変更</v>
      </c>
      <c r="K1910" s="56" t="str">
        <f>IF($F1910="old", INDEX('外部インタフェース一覧(計算用)'!$B$5:$C$60, MATCH(summary!$B1910, '外部インタフェース一覧(計算用)'!$C$5:$C$60, 0), 1), $B1910)</f>
        <v>自立支援促進情報</v>
      </c>
      <c r="L1910" s="56">
        <f t="shared" si="209"/>
        <v>108</v>
      </c>
      <c r="M1910" s="56" t="str">
        <f t="shared" si="206"/>
        <v>training_rehabilitation_specialist_per_week</v>
      </c>
      <c r="N1910" s="33" t="str">
        <f t="shared" si="207"/>
        <v>訓練時間　リハビリ専門職による訓練_1週間あたり（時間）</v>
      </c>
      <c r="O1910" s="33" t="str">
        <f t="shared" si="208"/>
        <v>削除</v>
      </c>
    </row>
    <row r="1911" spans="1:15" hidden="1">
      <c r="A1911" s="56">
        <v>1909</v>
      </c>
      <c r="B1911" s="56" t="s">
        <v>3505</v>
      </c>
      <c r="C1911" s="56">
        <v>109</v>
      </c>
      <c r="D1911" s="33" t="s">
        <v>3693</v>
      </c>
      <c r="E1911" s="134" t="s">
        <v>3694</v>
      </c>
      <c r="F1911" s="56" t="str">
        <f>VLOOKUP($B1911, '外部インタフェース一覧(計算用)'!$C:$G, 2, FALSE)</f>
        <v>old</v>
      </c>
      <c r="G1911" s="56" t="str">
        <f>VLOOKUP($B1911, '外部インタフェース一覧(計算用)'!$C:$G, 5, FALSE)</f>
        <v>INDEPENDENCE_SUPPORT_PLAN_2024_FORM_0700_2021</v>
      </c>
      <c r="H1911" s="56" t="str">
        <f t="shared" si="203"/>
        <v>INDEPENDENCE_SUPPORT_PLAN_2024_FORM_0700_2021_training_nurse_old</v>
      </c>
      <c r="I1911" s="134" t="str">
        <f t="shared" si="204"/>
        <v>削除</v>
      </c>
      <c r="J1911" s="56" t="str">
        <f t="shared" si="205"/>
        <v>名称変更</v>
      </c>
      <c r="K1911" s="56" t="str">
        <f>IF($F1911="old", INDEX('外部インタフェース一覧(計算用)'!$B$5:$C$60, MATCH(summary!$B1911, '外部インタフェース一覧(計算用)'!$C$5:$C$60, 0), 1), $B1911)</f>
        <v>自立支援促進情報</v>
      </c>
      <c r="L1911" s="56">
        <f t="shared" si="209"/>
        <v>109</v>
      </c>
      <c r="M1911" s="56" t="str">
        <f t="shared" si="206"/>
        <v>training_nurse</v>
      </c>
      <c r="N1911" s="33" t="str">
        <f t="shared" si="207"/>
        <v>訓練時間　看護・介護職による訓練</v>
      </c>
      <c r="O1911" s="33" t="str">
        <f t="shared" si="208"/>
        <v>削除</v>
      </c>
    </row>
    <row r="1912" spans="1:15" ht="37.5" hidden="1">
      <c r="A1912" s="56">
        <v>1910</v>
      </c>
      <c r="B1912" s="56" t="s">
        <v>3505</v>
      </c>
      <c r="C1912" s="56">
        <v>110</v>
      </c>
      <c r="D1912" s="33" t="s">
        <v>3695</v>
      </c>
      <c r="E1912" s="134" t="s">
        <v>3696</v>
      </c>
      <c r="F1912" s="56" t="str">
        <f>VLOOKUP($B1912, '外部インタフェース一覧(計算用)'!$C:$G, 2, FALSE)</f>
        <v>old</v>
      </c>
      <c r="G1912" s="56" t="str">
        <f>VLOOKUP($B1912, '外部インタフェース一覧(計算用)'!$C:$G, 5, FALSE)</f>
        <v>INDEPENDENCE_SUPPORT_PLAN_2024_FORM_0700_2021</v>
      </c>
      <c r="H1912" s="56" t="str">
        <f t="shared" si="203"/>
        <v>INDEPENDENCE_SUPPORT_PLAN_2024_FORM_0700_2021_training_nurse_per_week_old</v>
      </c>
      <c r="I1912" s="134" t="str">
        <f t="shared" si="204"/>
        <v>削除</v>
      </c>
      <c r="J1912" s="56" t="str">
        <f t="shared" si="205"/>
        <v>名称変更</v>
      </c>
      <c r="K1912" s="56" t="str">
        <f>IF($F1912="old", INDEX('外部インタフェース一覧(計算用)'!$B$5:$C$60, MATCH(summary!$B1912, '外部インタフェース一覧(計算用)'!$C$5:$C$60, 0), 1), $B1912)</f>
        <v>自立支援促進情報</v>
      </c>
      <c r="L1912" s="56">
        <f t="shared" si="209"/>
        <v>110</v>
      </c>
      <c r="M1912" s="56" t="str">
        <f t="shared" si="206"/>
        <v>training_nurse_per_week</v>
      </c>
      <c r="N1912" s="33" t="str">
        <f t="shared" si="207"/>
        <v>訓練時間　看護・介護職による訓練_1週間あたり（時間）</v>
      </c>
      <c r="O1912" s="33" t="str">
        <f t="shared" si="208"/>
        <v>削除</v>
      </c>
    </row>
    <row r="1913" spans="1:15" hidden="1">
      <c r="A1913" s="56">
        <v>1911</v>
      </c>
      <c r="B1913" s="56" t="s">
        <v>3505</v>
      </c>
      <c r="C1913" s="56">
        <v>111</v>
      </c>
      <c r="D1913" s="33" t="s">
        <v>3697</v>
      </c>
      <c r="E1913" s="134" t="s">
        <v>3698</v>
      </c>
      <c r="F1913" s="56" t="str">
        <f>VLOOKUP($B1913, '外部インタフェース一覧(計算用)'!$C:$G, 2, FALSE)</f>
        <v>old</v>
      </c>
      <c r="G1913" s="56" t="str">
        <f>VLOOKUP($B1913, '外部インタフェース一覧(計算用)'!$C:$G, 5, FALSE)</f>
        <v>INDEPENDENCE_SUPPORT_PLAN_2024_FORM_0700_2021</v>
      </c>
      <c r="H1913" s="56" t="str">
        <f t="shared" si="203"/>
        <v>INDEPENDENCE_SUPPORT_PLAN_2024_FORM_0700_2021_other_nurse_job_old</v>
      </c>
      <c r="I1913" s="134" t="str">
        <f t="shared" si="204"/>
        <v>削除</v>
      </c>
      <c r="J1913" s="56" t="str">
        <f t="shared" si="205"/>
        <v>名称変更</v>
      </c>
      <c r="K1913" s="56" t="str">
        <f>IF($F1913="old", INDEX('外部インタフェース一覧(計算用)'!$B$5:$C$60, MATCH(summary!$B1913, '外部インタフェース一覧(計算用)'!$C$5:$C$60, 0), 1), $B1913)</f>
        <v>自立支援促進情報</v>
      </c>
      <c r="L1913" s="56">
        <f t="shared" si="209"/>
        <v>111</v>
      </c>
      <c r="M1913" s="56" t="str">
        <f t="shared" si="206"/>
        <v>other_nurse_job</v>
      </c>
      <c r="N1913" s="33" t="str">
        <f t="shared" si="207"/>
        <v>訓練時間　その他職種</v>
      </c>
      <c r="O1913" s="33" t="str">
        <f t="shared" si="208"/>
        <v>削除</v>
      </c>
    </row>
    <row r="1914" spans="1:15" ht="37.5" hidden="1">
      <c r="A1914" s="56">
        <v>1912</v>
      </c>
      <c r="B1914" s="56" t="s">
        <v>3505</v>
      </c>
      <c r="C1914" s="56">
        <v>112</v>
      </c>
      <c r="D1914" s="33" t="s">
        <v>3699</v>
      </c>
      <c r="E1914" s="134" t="s">
        <v>3700</v>
      </c>
      <c r="F1914" s="56" t="str">
        <f>VLOOKUP($B1914, '外部インタフェース一覧(計算用)'!$C:$G, 2, FALSE)</f>
        <v>old</v>
      </c>
      <c r="G1914" s="56" t="str">
        <f>VLOOKUP($B1914, '外部インタフェース一覧(計算用)'!$C:$G, 5, FALSE)</f>
        <v>INDEPENDENCE_SUPPORT_PLAN_2024_FORM_0700_2021</v>
      </c>
      <c r="H1914" s="56" t="str">
        <f t="shared" si="203"/>
        <v>INDEPENDENCE_SUPPORT_PLAN_2024_FORM_0700_2021_other_nurse_job_per_week_old</v>
      </c>
      <c r="I1914" s="134" t="str">
        <f t="shared" si="204"/>
        <v>削除</v>
      </c>
      <c r="J1914" s="56" t="str">
        <f t="shared" si="205"/>
        <v>名称変更</v>
      </c>
      <c r="K1914" s="56" t="str">
        <f>IF($F1914="old", INDEX('外部インタフェース一覧(計算用)'!$B$5:$C$60, MATCH(summary!$B1914, '外部インタフェース一覧(計算用)'!$C$5:$C$60, 0), 1), $B1914)</f>
        <v>自立支援促進情報</v>
      </c>
      <c r="L1914" s="56">
        <f t="shared" si="209"/>
        <v>112</v>
      </c>
      <c r="M1914" s="56" t="str">
        <f t="shared" si="206"/>
        <v>other_nurse_job_per_week</v>
      </c>
      <c r="N1914" s="33" t="str">
        <f t="shared" si="207"/>
        <v>訓練時間　その他職種_1週間あたり（時間）</v>
      </c>
      <c r="O1914" s="33" t="str">
        <f t="shared" si="208"/>
        <v>削除</v>
      </c>
    </row>
    <row r="1915" spans="1:15" ht="56.25" hidden="1">
      <c r="A1915" s="56">
        <v>1913</v>
      </c>
      <c r="B1915" s="56" t="s">
        <v>3505</v>
      </c>
      <c r="C1915" s="56">
        <v>113</v>
      </c>
      <c r="D1915" s="33" t="s">
        <v>3701</v>
      </c>
      <c r="E1915" s="134" t="s">
        <v>3702</v>
      </c>
      <c r="F1915" s="56" t="str">
        <f>VLOOKUP($B1915, '外部インタフェース一覧(計算用)'!$C:$G, 2, FALSE)</f>
        <v>old</v>
      </c>
      <c r="G1915" s="56" t="str">
        <f>VLOOKUP($B1915, '外部インタフェース一覧(計算用)'!$C:$G, 5, FALSE)</f>
        <v>INDEPENDENCE_SUPPORT_PLAN_2024_FORM_0700_2021</v>
      </c>
      <c r="H1915" s="56" t="str">
        <f t="shared" si="203"/>
        <v>INDEPENDENCE_SUPPORT_PLAN_2024_FORM_0700_2021_is_support_plan_old</v>
      </c>
      <c r="I1915" s="134" t="str">
        <f t="shared" si="204"/>
        <v>削除</v>
      </c>
      <c r="J1915" s="56" t="str">
        <f t="shared" si="205"/>
        <v>名称変更</v>
      </c>
      <c r="K1915" s="56" t="str">
        <f>IF($F1915="old", INDEX('外部インタフェース一覧(計算用)'!$B$5:$C$60, MATCH(summary!$B1915, '外部インタフェース一覧(計算用)'!$C$5:$C$60, 0), 1), $B1915)</f>
        <v>自立支援促進情報</v>
      </c>
      <c r="L1915" s="56">
        <f t="shared" si="209"/>
        <v>113</v>
      </c>
      <c r="M1915" s="56" t="str">
        <f t="shared" si="206"/>
        <v>is_support_plan</v>
      </c>
      <c r="N1915" s="33" t="str">
        <f t="shared" si="207"/>
        <v>支援計画　離床・基本動作についての支援計画　離床・基本動作についての支援計画</v>
      </c>
      <c r="O1915" s="33" t="str">
        <f t="shared" si="208"/>
        <v>削除</v>
      </c>
    </row>
    <row r="1916" spans="1:15" ht="37.5" hidden="1">
      <c r="A1916" s="56">
        <v>1914</v>
      </c>
      <c r="B1916" s="56" t="s">
        <v>3505</v>
      </c>
      <c r="C1916" s="56">
        <v>114</v>
      </c>
      <c r="D1916" s="33" t="s">
        <v>3703</v>
      </c>
      <c r="E1916" s="134" t="s">
        <v>3704</v>
      </c>
      <c r="F1916" s="56" t="str">
        <f>VLOOKUP($B1916, '外部インタフェース一覧(計算用)'!$C:$G, 2, FALSE)</f>
        <v>old</v>
      </c>
      <c r="G1916" s="56" t="str">
        <f>VLOOKUP($B1916, '外部インタフェース一覧(計算用)'!$C:$G, 5, FALSE)</f>
        <v>INDEPENDENCE_SUPPORT_PLAN_2024_FORM_0700_2021</v>
      </c>
      <c r="H1916" s="56" t="str">
        <f t="shared" si="203"/>
        <v>INDEPENDENCE_SUPPORT_PLAN_2024_FORM_0700_2021_support_plan_old</v>
      </c>
      <c r="I1916" s="134" t="str">
        <f t="shared" si="204"/>
        <v>支援計画　基本動作</v>
      </c>
      <c r="J1916" s="56" t="str">
        <f t="shared" si="205"/>
        <v>名称変更</v>
      </c>
      <c r="K1916" s="33" t="str">
        <f>IF($F1916="old", INDEX('外部インタフェース一覧(計算用)'!$B$5:$C$60, MATCH(summary!$B1916, '外部インタフェース一覧(計算用)'!$C$5:$C$60, 0), 1), $B1916)</f>
        <v>自立支援促進情報</v>
      </c>
      <c r="L1916" s="56">
        <f t="shared" si="209"/>
        <v>114</v>
      </c>
      <c r="M1916" s="33" t="str">
        <f t="shared" si="206"/>
        <v>support_plan</v>
      </c>
      <c r="N1916" s="33" t="str">
        <f t="shared" si="207"/>
        <v>支援計画　離床・基本動作についての支援計画　具体的な計画</v>
      </c>
      <c r="O1916" s="33" t="str">
        <f t="shared" si="208"/>
        <v>支援計画　基本動作</v>
      </c>
    </row>
    <row r="1917" spans="1:15" ht="37.5" hidden="1">
      <c r="A1917" s="56">
        <v>1915</v>
      </c>
      <c r="B1917" s="56" t="s">
        <v>3505</v>
      </c>
      <c r="C1917" s="56">
        <v>115</v>
      </c>
      <c r="D1917" s="33" t="s">
        <v>3705</v>
      </c>
      <c r="E1917" s="134" t="s">
        <v>3706</v>
      </c>
      <c r="F1917" s="56" t="str">
        <f>VLOOKUP($B1917, '外部インタフェース一覧(計算用)'!$C:$G, 2, FALSE)</f>
        <v>old</v>
      </c>
      <c r="G1917" s="56" t="str">
        <f>VLOOKUP($B1917, '外部インタフェース一覧(計算用)'!$C:$G, 5, FALSE)</f>
        <v>INDEPENDENCE_SUPPORT_PLAN_2024_FORM_0700_2021</v>
      </c>
      <c r="H1917" s="56" t="str">
        <f t="shared" si="203"/>
        <v>INDEPENDENCE_SUPPORT_PLAN_2024_FORM_0700_2021_is_adl_support_plan_old</v>
      </c>
      <c r="I1917" s="134" t="str">
        <f t="shared" si="204"/>
        <v>削除</v>
      </c>
      <c r="J1917" s="56" t="str">
        <f t="shared" si="205"/>
        <v>名称変更</v>
      </c>
      <c r="K1917" s="56" t="str">
        <f>IF($F1917="old", INDEX('外部インタフェース一覧(計算用)'!$B$5:$C$60, MATCH(summary!$B1917, '外部インタフェース一覧(計算用)'!$C$5:$C$60, 0), 1), $B1917)</f>
        <v>自立支援促進情報</v>
      </c>
      <c r="L1917" s="56">
        <f t="shared" si="209"/>
        <v>115</v>
      </c>
      <c r="M1917" s="56" t="str">
        <f t="shared" si="206"/>
        <v>is_adl_support_plan</v>
      </c>
      <c r="N1917" s="33" t="str">
        <f t="shared" si="207"/>
        <v>支援計画　ADL動作についての支援計画　ADL動作についての支援計画</v>
      </c>
      <c r="O1917" s="33" t="str">
        <f t="shared" si="208"/>
        <v>削除</v>
      </c>
    </row>
    <row r="1918" spans="1:15" ht="37.5" hidden="1">
      <c r="A1918" s="56">
        <v>1916</v>
      </c>
      <c r="B1918" s="56" t="s">
        <v>3505</v>
      </c>
      <c r="C1918" s="56">
        <v>116</v>
      </c>
      <c r="D1918" s="33" t="s">
        <v>3707</v>
      </c>
      <c r="E1918" s="134" t="s">
        <v>3708</v>
      </c>
      <c r="F1918" s="56" t="str">
        <f>VLOOKUP($B1918, '外部インタフェース一覧(計算用)'!$C:$G, 2, FALSE)</f>
        <v>old</v>
      </c>
      <c r="G1918" s="56" t="str">
        <f>VLOOKUP($B1918, '外部インタフェース一覧(計算用)'!$C:$G, 5, FALSE)</f>
        <v>INDEPENDENCE_SUPPORT_PLAN_2024_FORM_0700_2021</v>
      </c>
      <c r="H1918" s="56" t="str">
        <f t="shared" si="203"/>
        <v>INDEPENDENCE_SUPPORT_PLAN_2024_FORM_0700_2021_adl_support_plan_old</v>
      </c>
      <c r="I1918" s="134" t="str">
        <f t="shared" si="204"/>
        <v>削除</v>
      </c>
      <c r="J1918" s="56" t="str">
        <f t="shared" si="205"/>
        <v>名称変更</v>
      </c>
      <c r="K1918" s="56" t="str">
        <f>IF($F1918="old", INDEX('外部インタフェース一覧(計算用)'!$B$5:$C$60, MATCH(summary!$B1918, '外部インタフェース一覧(計算用)'!$C$5:$C$60, 0), 1), $B1918)</f>
        <v>自立支援促進情報</v>
      </c>
      <c r="L1918" s="56">
        <f t="shared" si="209"/>
        <v>116</v>
      </c>
      <c r="M1918" s="56" t="str">
        <f t="shared" si="206"/>
        <v>adl_support_plan</v>
      </c>
      <c r="N1918" s="33" t="str">
        <f t="shared" si="207"/>
        <v>支援計画　ADL動作についての支援計画　具体的な計画</v>
      </c>
      <c r="O1918" s="33" t="str">
        <f t="shared" si="208"/>
        <v>削除</v>
      </c>
    </row>
    <row r="1919" spans="1:15" ht="56.25" hidden="1">
      <c r="A1919" s="56">
        <v>1917</v>
      </c>
      <c r="B1919" s="56" t="s">
        <v>3505</v>
      </c>
      <c r="C1919" s="56">
        <v>117</v>
      </c>
      <c r="D1919" s="33" t="s">
        <v>3709</v>
      </c>
      <c r="E1919" s="134" t="s">
        <v>3710</v>
      </c>
      <c r="F1919" s="56" t="str">
        <f>VLOOKUP($B1919, '外部インタフェース一覧(計算用)'!$C:$G, 2, FALSE)</f>
        <v>old</v>
      </c>
      <c r="G1919" s="56" t="str">
        <f>VLOOKUP($B1919, '外部インタフェース一覧(計算用)'!$C:$G, 5, FALSE)</f>
        <v>INDEPENDENCE_SUPPORT_PLAN_2024_FORM_0700_2021</v>
      </c>
      <c r="H1919" s="56" t="str">
        <f t="shared" si="203"/>
        <v>INDEPENDENCE_SUPPORT_PLAN_2024_FORM_0700_2021_is_spend_time_support_plan_old</v>
      </c>
      <c r="I1919" s="134" t="str">
        <f t="shared" si="204"/>
        <v>削除</v>
      </c>
      <c r="J1919" s="56" t="str">
        <f t="shared" si="205"/>
        <v>名称変更</v>
      </c>
      <c r="K1919" s="56" t="str">
        <f>IF($F1919="old", INDEX('外部インタフェース一覧(計算用)'!$B$5:$C$60, MATCH(summary!$B1919, '外部インタフェース一覧(計算用)'!$C$5:$C$60, 0), 1), $B1919)</f>
        <v>自立支援促進情報</v>
      </c>
      <c r="L1919" s="56">
        <f t="shared" si="209"/>
        <v>117</v>
      </c>
      <c r="M1919" s="56" t="str">
        <f t="shared" si="206"/>
        <v>is_spend_time_support_plan</v>
      </c>
      <c r="N1919" s="33" t="str">
        <f t="shared" si="207"/>
        <v>支援計画　日々の過ごし方等についての支援計画　日々の過ごし方等についての支援計画</v>
      </c>
      <c r="O1919" s="33" t="str">
        <f t="shared" si="208"/>
        <v>削除</v>
      </c>
    </row>
    <row r="1920" spans="1:15" ht="37.5" hidden="1">
      <c r="A1920" s="56">
        <v>1918</v>
      </c>
      <c r="B1920" s="56" t="s">
        <v>3505</v>
      </c>
      <c r="C1920" s="56">
        <v>118</v>
      </c>
      <c r="D1920" s="33" t="s">
        <v>3711</v>
      </c>
      <c r="E1920" s="134" t="s">
        <v>3712</v>
      </c>
      <c r="F1920" s="56" t="str">
        <f>VLOOKUP($B1920, '外部インタフェース一覧(計算用)'!$C:$G, 2, FALSE)</f>
        <v>old</v>
      </c>
      <c r="G1920" s="56" t="str">
        <f>VLOOKUP($B1920, '外部インタフェース一覧(計算用)'!$C:$G, 5, FALSE)</f>
        <v>INDEPENDENCE_SUPPORT_PLAN_2024_FORM_0700_2021</v>
      </c>
      <c r="H1920" s="56" t="str">
        <f t="shared" si="203"/>
        <v>INDEPENDENCE_SUPPORT_PLAN_2024_FORM_0700_2021_spend_time_support_plan_old</v>
      </c>
      <c r="I1920" s="134" t="str">
        <f t="shared" si="204"/>
        <v>削除</v>
      </c>
      <c r="J1920" s="56" t="str">
        <f t="shared" si="205"/>
        <v>名称変更</v>
      </c>
      <c r="K1920" s="56" t="str">
        <f>IF($F1920="old", INDEX('外部インタフェース一覧(計算用)'!$B$5:$C$60, MATCH(summary!$B1920, '外部インタフェース一覧(計算用)'!$C$5:$C$60, 0), 1), $B1920)</f>
        <v>自立支援促進情報</v>
      </c>
      <c r="L1920" s="56">
        <f t="shared" si="209"/>
        <v>118</v>
      </c>
      <c r="M1920" s="56" t="str">
        <f t="shared" si="206"/>
        <v>spend_time_support_plan</v>
      </c>
      <c r="N1920" s="33" t="str">
        <f t="shared" si="207"/>
        <v>支援計画　日々の過ごし方等についての支援計画　具体的な計画</v>
      </c>
      <c r="O1920" s="33" t="str">
        <f t="shared" si="208"/>
        <v>削除</v>
      </c>
    </row>
    <row r="1921" spans="1:15" ht="56.25" hidden="1">
      <c r="A1921" s="56">
        <v>1919</v>
      </c>
      <c r="B1921" s="56" t="s">
        <v>3505</v>
      </c>
      <c r="C1921" s="56">
        <v>119</v>
      </c>
      <c r="D1921" s="33" t="s">
        <v>3713</v>
      </c>
      <c r="E1921" s="134" t="s">
        <v>3714</v>
      </c>
      <c r="F1921" s="56" t="str">
        <f>VLOOKUP($B1921, '外部インタフェース一覧(計算用)'!$C:$G, 2, FALSE)</f>
        <v>old</v>
      </c>
      <c r="G1921" s="56" t="str">
        <f>VLOOKUP($B1921, '外部インタフェース一覧(計算用)'!$C:$G, 5, FALSE)</f>
        <v>INDEPENDENCE_SUPPORT_PLAN_2024_FORM_0700_2021</v>
      </c>
      <c r="H1921" s="56" t="str">
        <f t="shared" si="203"/>
        <v>INDEPENDENCE_SUPPORT_PLAN_2024_FORM_0700_2021_is_training_support_plan_old</v>
      </c>
      <c r="I1921" s="134" t="str">
        <f t="shared" si="204"/>
        <v>削除</v>
      </c>
      <c r="J1921" s="56" t="str">
        <f t="shared" si="205"/>
        <v>名称変更</v>
      </c>
      <c r="K1921" s="56" t="str">
        <f>IF($F1921="old", INDEX('外部インタフェース一覧(計算用)'!$B$5:$C$60, MATCH(summary!$B1921, '外部インタフェース一覧(計算用)'!$C$5:$C$60, 0), 1), $B1921)</f>
        <v>自立支援促進情報</v>
      </c>
      <c r="L1921" s="56">
        <f t="shared" si="209"/>
        <v>119</v>
      </c>
      <c r="M1921" s="56" t="str">
        <f t="shared" si="206"/>
        <v>is_training_support_plan</v>
      </c>
      <c r="N1921" s="33" t="str">
        <f t="shared" si="207"/>
        <v>支援計画　訓練の提供についての計画　訓練の提供についての計画（訓練時間等）</v>
      </c>
      <c r="O1921" s="33" t="str">
        <f t="shared" si="208"/>
        <v>削除</v>
      </c>
    </row>
    <row r="1922" spans="1:15" ht="37.5" hidden="1">
      <c r="A1922" s="56">
        <v>1920</v>
      </c>
      <c r="B1922" s="56" t="s">
        <v>3505</v>
      </c>
      <c r="C1922" s="56">
        <v>120</v>
      </c>
      <c r="D1922" s="33" t="s">
        <v>3715</v>
      </c>
      <c r="E1922" s="134" t="s">
        <v>3716</v>
      </c>
      <c r="F1922" s="56" t="str">
        <f>VLOOKUP($B1922, '外部インタフェース一覧(計算用)'!$C:$G, 2, FALSE)</f>
        <v>old</v>
      </c>
      <c r="G1922" s="56" t="str">
        <f>VLOOKUP($B1922, '外部インタフェース一覧(計算用)'!$C:$G, 5, FALSE)</f>
        <v>INDEPENDENCE_SUPPORT_PLAN_2024_FORM_0700_2021</v>
      </c>
      <c r="H1922" s="56" t="str">
        <f t="shared" si="203"/>
        <v>INDEPENDENCE_SUPPORT_PLAN_2024_FORM_0700_2021_training_support_plan_old</v>
      </c>
      <c r="I1922" s="134" t="str">
        <f t="shared" si="204"/>
        <v>削除</v>
      </c>
      <c r="J1922" s="56" t="str">
        <f t="shared" si="205"/>
        <v>名称変更</v>
      </c>
      <c r="K1922" s="56" t="str">
        <f>IF($F1922="old", INDEX('外部インタフェース一覧(計算用)'!$B$5:$C$60, MATCH(summary!$B1922, '外部インタフェース一覧(計算用)'!$C$5:$C$60, 0), 1), $B1922)</f>
        <v>自立支援促進情報</v>
      </c>
      <c r="L1922" s="56">
        <f t="shared" si="209"/>
        <v>120</v>
      </c>
      <c r="M1922" s="56" t="str">
        <f t="shared" si="206"/>
        <v>training_support_plan</v>
      </c>
      <c r="N1922" s="33" t="str">
        <f t="shared" si="207"/>
        <v>支援計画　訓練の提供についての計画　具体的な計画</v>
      </c>
      <c r="O1922" s="33" t="str">
        <f t="shared" si="208"/>
        <v>削除</v>
      </c>
    </row>
    <row r="1923" spans="1:15" hidden="1">
      <c r="A1923" s="56">
        <v>1921</v>
      </c>
      <c r="B1923" s="56" t="s">
        <v>3505</v>
      </c>
      <c r="C1923" s="56">
        <v>121</v>
      </c>
      <c r="D1923" s="33" t="s">
        <v>265</v>
      </c>
      <c r="E1923" s="134" t="s">
        <v>266</v>
      </c>
      <c r="F1923" s="56" t="str">
        <f>VLOOKUP($B1923, '外部インタフェース一覧(計算用)'!$C:$G, 2, FALSE)</f>
        <v>old</v>
      </c>
      <c r="G1923" s="56" t="str">
        <f>VLOOKUP($B1923, '外部インタフェース一覧(計算用)'!$C:$G, 5, FALSE)</f>
        <v>INDEPENDENCE_SUPPORT_PLAN_2024_FORM_0700_2021</v>
      </c>
      <c r="H1923" s="56" t="str">
        <f t="shared" ref="H1923:H1986" si="210">G1923&amp;"_"&amp;D1923&amp;"_"&amp;F1923</f>
        <v>INDEPENDENCE_SUPPORT_PLAN_2024_FORM_0700_2021_version_old</v>
      </c>
      <c r="I1923" s="134" t="str">
        <f t="shared" ref="I1923:I1986" si="211">IFERROR(INDEX($E:$H, MATCH(LEFT($H1923, LEN($H1923)-4)&amp;"_new", $H:$H, 0), 1), IF(F1923="old", "削除", "追加"))</f>
        <v>バージョン番号</v>
      </c>
      <c r="J1923" s="56" t="str">
        <f t="shared" ref="J1923:J1986" si="212">IF(E1923=I1923, "一致", "名称変更")</f>
        <v>一致</v>
      </c>
      <c r="K1923" s="56" t="str">
        <f>IF($F1923="old", INDEX('外部インタフェース一覧(計算用)'!$B$5:$C$60, MATCH(summary!$B1923, '外部インタフェース一覧(計算用)'!$C$5:$C$60, 0), 1), $B1923)</f>
        <v>自立支援促進情報</v>
      </c>
      <c r="L1923" s="56">
        <f t="shared" si="209"/>
        <v>121</v>
      </c>
      <c r="M1923" s="56" t="str">
        <f t="shared" ref="M1923:M1986" si="213">$D1923</f>
        <v>version</v>
      </c>
      <c r="N1923" s="33" t="str">
        <f t="shared" ref="N1923:N1986" si="214">IF($F1923="old", $E1923, $I1923)</f>
        <v>バージョン番号</v>
      </c>
      <c r="O1923" s="33" t="str">
        <f t="shared" ref="O1923:O1986" si="215">IF($F1923="old", $I1923, $E1923)</f>
        <v>バージョン番号</v>
      </c>
    </row>
    <row r="1924" spans="1:15" hidden="1">
      <c r="A1924" s="56">
        <v>1922</v>
      </c>
      <c r="B1924" s="56" t="s">
        <v>3717</v>
      </c>
      <c r="C1924" s="56">
        <v>1</v>
      </c>
      <c r="D1924" s="33" t="s">
        <v>223</v>
      </c>
      <c r="E1924" s="134" t="s">
        <v>224</v>
      </c>
      <c r="F1924" s="56" t="str">
        <f>VLOOKUP($B1924, '外部インタフェース一覧(計算用)'!$C:$G, 2, FALSE)</f>
        <v>old</v>
      </c>
      <c r="G1924" s="56" t="str">
        <f>VLOOKUP($B1924, '外部インタフェース一覧(計算用)'!$C:$G, 5, FALSE)</f>
        <v>FAMILY_DOCTOR_COOPERATION_TAKING_MEDICATION_2024_FORM_0800_2021</v>
      </c>
      <c r="H1924" s="56" t="str">
        <f t="shared" si="210"/>
        <v>FAMILY_DOCTOR_COOPERATION_TAKING_MEDICATION_2024_FORM_0800_2021_care_facility_id_old</v>
      </c>
      <c r="I1924" s="134" t="str">
        <f t="shared" si="211"/>
        <v>事業所番号</v>
      </c>
      <c r="J1924" s="56" t="str">
        <f t="shared" si="212"/>
        <v>一致</v>
      </c>
      <c r="K1924" s="56" t="str">
        <f>IF($F1924="old", INDEX('外部インタフェース一覧(計算用)'!$B$5:$C$60, MATCH(summary!$B1924, '外部インタフェース一覧(計算用)'!$C$5:$C$60, 0), 1), $B1924)</f>
        <v>薬剤変更情報</v>
      </c>
      <c r="L1924" s="56">
        <f t="shared" ref="L1924:L1987" si="216">C1924</f>
        <v>1</v>
      </c>
      <c r="M1924" s="56" t="str">
        <f t="shared" si="213"/>
        <v>care_facility_id</v>
      </c>
      <c r="N1924" s="33" t="str">
        <f t="shared" si="214"/>
        <v>事業所番号</v>
      </c>
      <c r="O1924" s="33" t="str">
        <f t="shared" si="215"/>
        <v>事業所番号</v>
      </c>
    </row>
    <row r="1925" spans="1:15" hidden="1">
      <c r="A1925" s="56">
        <v>1923</v>
      </c>
      <c r="B1925" s="56" t="s">
        <v>3717</v>
      </c>
      <c r="C1925" s="56">
        <v>2</v>
      </c>
      <c r="D1925" s="33" t="s">
        <v>225</v>
      </c>
      <c r="E1925" s="134" t="s">
        <v>226</v>
      </c>
      <c r="F1925" s="56" t="str">
        <f>VLOOKUP($B1925, '外部インタフェース一覧(計算用)'!$C:$G, 2, FALSE)</f>
        <v>old</v>
      </c>
      <c r="G1925" s="56" t="str">
        <f>VLOOKUP($B1925, '外部インタフェース一覧(計算用)'!$C:$G, 5, FALSE)</f>
        <v>FAMILY_DOCTOR_COOPERATION_TAKING_MEDICATION_2024_FORM_0800_2021</v>
      </c>
      <c r="H1925" s="56" t="str">
        <f t="shared" si="210"/>
        <v>FAMILY_DOCTOR_COOPERATION_TAKING_MEDICATION_2024_FORM_0800_2021_service_code_old</v>
      </c>
      <c r="I1925" s="134" t="str">
        <f t="shared" si="211"/>
        <v>サービス種類コード</v>
      </c>
      <c r="J1925" s="56" t="str">
        <f t="shared" si="212"/>
        <v>一致</v>
      </c>
      <c r="K1925" s="56" t="str">
        <f>IF($F1925="old", INDEX('外部インタフェース一覧(計算用)'!$B$5:$C$60, MATCH(summary!$B1925, '外部インタフェース一覧(計算用)'!$C$5:$C$60, 0), 1), $B1925)</f>
        <v>薬剤変更情報</v>
      </c>
      <c r="L1925" s="56">
        <f t="shared" si="216"/>
        <v>2</v>
      </c>
      <c r="M1925" s="56" t="str">
        <f t="shared" si="213"/>
        <v>service_code</v>
      </c>
      <c r="N1925" s="33" t="str">
        <f t="shared" si="214"/>
        <v>サービス種類コード</v>
      </c>
      <c r="O1925" s="33" t="str">
        <f t="shared" si="215"/>
        <v>サービス種類コード</v>
      </c>
    </row>
    <row r="1926" spans="1:15" hidden="1">
      <c r="A1926" s="56">
        <v>1924</v>
      </c>
      <c r="B1926" s="56" t="s">
        <v>3717</v>
      </c>
      <c r="C1926" s="56">
        <v>3</v>
      </c>
      <c r="D1926" s="33" t="s">
        <v>229</v>
      </c>
      <c r="E1926" s="134" t="s">
        <v>230</v>
      </c>
      <c r="F1926" s="56" t="str">
        <f>VLOOKUP($B1926, '外部インタフェース一覧(計算用)'!$C:$G, 2, FALSE)</f>
        <v>old</v>
      </c>
      <c r="G1926" s="56" t="str">
        <f>VLOOKUP($B1926, '外部インタフェース一覧(計算用)'!$C:$G, 5, FALSE)</f>
        <v>FAMILY_DOCTOR_COOPERATION_TAKING_MEDICATION_2024_FORM_0800_2021</v>
      </c>
      <c r="H1926" s="56" t="str">
        <f t="shared" si="210"/>
        <v>FAMILY_DOCTOR_COOPERATION_TAKING_MEDICATION_2024_FORM_0800_2021_insurer_no_old</v>
      </c>
      <c r="I1926" s="134" t="str">
        <f t="shared" si="211"/>
        <v>保険者番号</v>
      </c>
      <c r="J1926" s="56" t="str">
        <f t="shared" si="212"/>
        <v>一致</v>
      </c>
      <c r="K1926" s="56" t="str">
        <f>IF($F1926="old", INDEX('外部インタフェース一覧(計算用)'!$B$5:$C$60, MATCH(summary!$B1926, '外部インタフェース一覧(計算用)'!$C$5:$C$60, 0), 1), $B1926)</f>
        <v>薬剤変更情報</v>
      </c>
      <c r="L1926" s="56">
        <f t="shared" si="216"/>
        <v>3</v>
      </c>
      <c r="M1926" s="56" t="str">
        <f t="shared" si="213"/>
        <v>insurer_no</v>
      </c>
      <c r="N1926" s="33" t="str">
        <f t="shared" si="214"/>
        <v>保険者番号</v>
      </c>
      <c r="O1926" s="33" t="str">
        <f t="shared" si="215"/>
        <v>保険者番号</v>
      </c>
    </row>
    <row r="1927" spans="1:15" hidden="1">
      <c r="A1927" s="56">
        <v>1925</v>
      </c>
      <c r="B1927" s="56" t="s">
        <v>3717</v>
      </c>
      <c r="C1927" s="56">
        <v>4</v>
      </c>
      <c r="D1927" s="33" t="s">
        <v>231</v>
      </c>
      <c r="E1927" s="134" t="s">
        <v>232</v>
      </c>
      <c r="F1927" s="56" t="str">
        <f>VLOOKUP($B1927, '外部インタフェース一覧(計算用)'!$C:$G, 2, FALSE)</f>
        <v>old</v>
      </c>
      <c r="G1927" s="56" t="str">
        <f>VLOOKUP($B1927, '外部インタフェース一覧(計算用)'!$C:$G, 5, FALSE)</f>
        <v>FAMILY_DOCTOR_COOPERATION_TAKING_MEDICATION_2024_FORM_0800_2021</v>
      </c>
      <c r="H1927" s="56" t="str">
        <f t="shared" si="210"/>
        <v>FAMILY_DOCTOR_COOPERATION_TAKING_MEDICATION_2024_FORM_0800_2021_insured_no_old</v>
      </c>
      <c r="I1927" s="134" t="str">
        <f t="shared" si="211"/>
        <v>被保険者番号</v>
      </c>
      <c r="J1927" s="56" t="str">
        <f t="shared" si="212"/>
        <v>一致</v>
      </c>
      <c r="K1927" s="56" t="str">
        <f>IF($F1927="old", INDEX('外部インタフェース一覧(計算用)'!$B$5:$C$60, MATCH(summary!$B1927, '外部インタフェース一覧(計算用)'!$C$5:$C$60, 0), 1), $B1927)</f>
        <v>薬剤変更情報</v>
      </c>
      <c r="L1927" s="56">
        <f t="shared" si="216"/>
        <v>4</v>
      </c>
      <c r="M1927" s="56" t="str">
        <f t="shared" si="213"/>
        <v>insured_no</v>
      </c>
      <c r="N1927" s="33" t="str">
        <f t="shared" si="214"/>
        <v>被保険者番号</v>
      </c>
      <c r="O1927" s="33" t="str">
        <f t="shared" si="215"/>
        <v>被保険者番号</v>
      </c>
    </row>
    <row r="1928" spans="1:15" ht="37.5" hidden="1">
      <c r="A1928" s="56">
        <v>1926</v>
      </c>
      <c r="B1928" s="56" t="s">
        <v>3717</v>
      </c>
      <c r="C1928" s="56">
        <v>5</v>
      </c>
      <c r="D1928" s="33" t="s">
        <v>227</v>
      </c>
      <c r="E1928" s="134" t="s">
        <v>228</v>
      </c>
      <c r="F1928" s="56" t="str">
        <f>VLOOKUP($B1928, '外部インタフェース一覧(計算用)'!$C:$G, 2, FALSE)</f>
        <v>old</v>
      </c>
      <c r="G1928" s="56" t="str">
        <f>VLOOKUP($B1928, '外部インタフェース一覧(計算用)'!$C:$G, 5, FALSE)</f>
        <v>FAMILY_DOCTOR_COOPERATION_TAKING_MEDICATION_2024_FORM_0800_2021</v>
      </c>
      <c r="H1928" s="56" t="str">
        <f t="shared" si="210"/>
        <v>FAMILY_DOCTOR_COOPERATION_TAKING_MEDICATION_2024_FORM_0800_2021_external_system_management_number_old</v>
      </c>
      <c r="I1928" s="134" t="str">
        <f t="shared" si="211"/>
        <v>外部システム管理番号</v>
      </c>
      <c r="J1928" s="56" t="str">
        <f t="shared" si="212"/>
        <v>一致</v>
      </c>
      <c r="K1928" s="56" t="str">
        <f>IF($F1928="old", INDEX('外部インタフェース一覧(計算用)'!$B$5:$C$60, MATCH(summary!$B1928, '外部インタフェース一覧(計算用)'!$C$5:$C$60, 0), 1), $B1928)</f>
        <v>薬剤変更情報</v>
      </c>
      <c r="L1928" s="56">
        <f t="shared" si="216"/>
        <v>5</v>
      </c>
      <c r="M1928" s="56" t="str">
        <f t="shared" si="213"/>
        <v>external_system_management_number</v>
      </c>
      <c r="N1928" s="33" t="str">
        <f t="shared" si="214"/>
        <v>外部システム管理番号</v>
      </c>
      <c r="O1928" s="33" t="str">
        <f t="shared" si="215"/>
        <v>外部システム管理番号</v>
      </c>
    </row>
    <row r="1929" spans="1:15" hidden="1">
      <c r="A1929" s="56">
        <v>1927</v>
      </c>
      <c r="B1929" s="56" t="s">
        <v>3717</v>
      </c>
      <c r="C1929" s="56">
        <v>6</v>
      </c>
      <c r="D1929" s="33" t="s">
        <v>464</v>
      </c>
      <c r="E1929" s="134" t="s">
        <v>3718</v>
      </c>
      <c r="F1929" s="56" t="str">
        <f>VLOOKUP($B1929, '外部インタフェース一覧(計算用)'!$C:$G, 2, FALSE)</f>
        <v>old</v>
      </c>
      <c r="G1929" s="56" t="str">
        <f>VLOOKUP($B1929, '外部インタフェース一覧(計算用)'!$C:$G, 5, FALSE)</f>
        <v>FAMILY_DOCTOR_COOPERATION_TAKING_MEDICATION_2024_FORM_0800_2021</v>
      </c>
      <c r="H1929" s="56" t="str">
        <f t="shared" si="210"/>
        <v>FAMILY_DOCTOR_COOPERATION_TAKING_MEDICATION_2024_FORM_0800_2021_create_date_old</v>
      </c>
      <c r="I1929" s="134" t="str">
        <f t="shared" si="211"/>
        <v>削除</v>
      </c>
      <c r="J1929" s="56" t="str">
        <f t="shared" si="212"/>
        <v>名称変更</v>
      </c>
      <c r="K1929" s="56" t="str">
        <f>IF($F1929="old", INDEX('外部インタフェース一覧(計算用)'!$B$5:$C$60, MATCH(summary!$B1929, '外部インタフェース一覧(計算用)'!$C$5:$C$60, 0), 1), $B1929)</f>
        <v>薬剤変更情報</v>
      </c>
      <c r="L1929" s="56">
        <f t="shared" si="216"/>
        <v>6</v>
      </c>
      <c r="M1929" s="56" t="str">
        <f t="shared" si="213"/>
        <v>create_date</v>
      </c>
      <c r="N1929" s="33" t="str">
        <f t="shared" si="214"/>
        <v>記録日</v>
      </c>
      <c r="O1929" s="33" t="str">
        <f t="shared" si="215"/>
        <v>削除</v>
      </c>
    </row>
    <row r="1930" spans="1:15" ht="56.25" hidden="1">
      <c r="A1930" s="56">
        <v>1928</v>
      </c>
      <c r="B1930" s="56" t="s">
        <v>3717</v>
      </c>
      <c r="C1930" s="56">
        <v>7</v>
      </c>
      <c r="D1930" s="33" t="s">
        <v>432</v>
      </c>
      <c r="E1930" s="134" t="s">
        <v>433</v>
      </c>
      <c r="F1930" s="56" t="str">
        <f>VLOOKUP($B1930, '外部インタフェース一覧(計算用)'!$C:$G, 2, FALSE)</f>
        <v>old</v>
      </c>
      <c r="G1930" s="56" t="str">
        <f>VLOOKUP($B1930, '外部インタフェース一覧(計算用)'!$C:$G, 5, FALSE)</f>
        <v>FAMILY_DOCTOR_COOPERATION_TAKING_MEDICATION_2024_FORM_0800_2021</v>
      </c>
      <c r="H1930" s="56" t="str">
        <f t="shared" si="210"/>
        <v>FAMILY_DOCTOR_COOPERATION_TAKING_MEDICATION_2024_FORM_0800_2021_external_system_management_detail_number_old</v>
      </c>
      <c r="I1930" s="134" t="str">
        <f t="shared" si="211"/>
        <v>外部システム管理明細番号</v>
      </c>
      <c r="J1930" s="56" t="str">
        <f t="shared" si="212"/>
        <v>一致</v>
      </c>
      <c r="K1930" s="56" t="str">
        <f>IF($F1930="old", INDEX('外部インタフェース一覧(計算用)'!$B$5:$C$60, MATCH(summary!$B1930, '外部インタフェース一覧(計算用)'!$C$5:$C$60, 0), 1), $B1930)</f>
        <v>薬剤変更情報</v>
      </c>
      <c r="L1930" s="56">
        <f t="shared" si="216"/>
        <v>7</v>
      </c>
      <c r="M1930" s="56" t="str">
        <f t="shared" si="213"/>
        <v>external_system_management_detail_number</v>
      </c>
      <c r="N1930" s="33" t="str">
        <f t="shared" si="214"/>
        <v>外部システム管理明細番号</v>
      </c>
      <c r="O1930" s="33" t="str">
        <f t="shared" si="215"/>
        <v>外部システム管理明細番号</v>
      </c>
    </row>
    <row r="1931" spans="1:15" hidden="1">
      <c r="A1931" s="56">
        <v>1929</v>
      </c>
      <c r="B1931" s="56" t="s">
        <v>3717</v>
      </c>
      <c r="C1931" s="56">
        <v>8</v>
      </c>
      <c r="D1931" s="33" t="s">
        <v>257</v>
      </c>
      <c r="E1931" s="134" t="s">
        <v>3719</v>
      </c>
      <c r="F1931" s="56" t="str">
        <f>VLOOKUP($B1931, '外部インタフェース一覧(計算用)'!$C:$G, 2, FALSE)</f>
        <v>old</v>
      </c>
      <c r="G1931" s="56" t="str">
        <f>VLOOKUP($B1931, '外部インタフェース一覧(計算用)'!$C:$G, 5, FALSE)</f>
        <v>FAMILY_DOCTOR_COOPERATION_TAKING_MEDICATION_2024_FORM_0800_2021</v>
      </c>
      <c r="H1931" s="56" t="str">
        <f t="shared" si="210"/>
        <v>FAMILY_DOCTOR_COOPERATION_TAKING_MEDICATION_2024_FORM_0800_2021_start_date_old</v>
      </c>
      <c r="I1931" s="134" t="str">
        <f t="shared" si="211"/>
        <v>削除</v>
      </c>
      <c r="J1931" s="56" t="str">
        <f t="shared" si="212"/>
        <v>名称変更</v>
      </c>
      <c r="K1931" s="56" t="str">
        <f>IF($F1931="old", INDEX('外部インタフェース一覧(計算用)'!$B$5:$C$60, MATCH(summary!$B1931, '外部インタフェース一覧(計算用)'!$C$5:$C$60, 0), 1), $B1931)</f>
        <v>薬剤変更情報</v>
      </c>
      <c r="L1931" s="56">
        <f t="shared" si="216"/>
        <v>8</v>
      </c>
      <c r="M1931" s="56" t="str">
        <f t="shared" si="213"/>
        <v>start_date</v>
      </c>
      <c r="N1931" s="33" t="str">
        <f t="shared" si="214"/>
        <v>処方開始年月日</v>
      </c>
      <c r="O1931" s="33" t="str">
        <f t="shared" si="215"/>
        <v>削除</v>
      </c>
    </row>
    <row r="1932" spans="1:15" hidden="1">
      <c r="A1932" s="56">
        <v>1930</v>
      </c>
      <c r="B1932" s="56" t="s">
        <v>3717</v>
      </c>
      <c r="C1932" s="56">
        <v>9</v>
      </c>
      <c r="D1932" s="33" t="s">
        <v>3720</v>
      </c>
      <c r="E1932" s="134" t="s">
        <v>446</v>
      </c>
      <c r="F1932" s="56" t="str">
        <f>VLOOKUP($B1932, '外部インタフェース一覧(計算用)'!$C:$G, 2, FALSE)</f>
        <v>old</v>
      </c>
      <c r="G1932" s="56" t="str">
        <f>VLOOKUP($B1932, '外部インタフェース一覧(計算用)'!$C:$G, 5, FALSE)</f>
        <v>FAMILY_DOCTOR_COOPERATION_TAKING_MEDICATION_2024_FORM_0800_2021</v>
      </c>
      <c r="H1932" s="56" t="str">
        <f t="shared" si="210"/>
        <v>FAMILY_DOCTOR_COOPERATION_TAKING_MEDICATION_2024_FORM_0800_2021_drug_code_category_old</v>
      </c>
      <c r="I1932" s="134" t="str">
        <f t="shared" si="211"/>
        <v>削除</v>
      </c>
      <c r="J1932" s="56" t="str">
        <f t="shared" si="212"/>
        <v>名称変更</v>
      </c>
      <c r="K1932" s="56" t="str">
        <f>IF($F1932="old", INDEX('外部インタフェース一覧(計算用)'!$B$5:$C$60, MATCH(summary!$B1932, '外部インタフェース一覧(計算用)'!$C$5:$C$60, 0), 1), $B1932)</f>
        <v>薬剤変更情報</v>
      </c>
      <c r="L1932" s="56">
        <f t="shared" si="216"/>
        <v>9</v>
      </c>
      <c r="M1932" s="56" t="str">
        <f t="shared" si="213"/>
        <v>drug_code_category</v>
      </c>
      <c r="N1932" s="33" t="str">
        <f t="shared" si="214"/>
        <v>薬品コード種別</v>
      </c>
      <c r="O1932" s="33" t="str">
        <f t="shared" si="215"/>
        <v>削除</v>
      </c>
    </row>
    <row r="1933" spans="1:15" hidden="1">
      <c r="A1933" s="56">
        <v>1931</v>
      </c>
      <c r="B1933" s="56" t="s">
        <v>3717</v>
      </c>
      <c r="C1933" s="56">
        <v>10</v>
      </c>
      <c r="D1933" s="33" t="s">
        <v>3721</v>
      </c>
      <c r="E1933" s="134" t="s">
        <v>448</v>
      </c>
      <c r="F1933" s="56" t="str">
        <f>VLOOKUP($B1933, '外部インタフェース一覧(計算用)'!$C:$G, 2, FALSE)</f>
        <v>old</v>
      </c>
      <c r="G1933" s="56" t="str">
        <f>VLOOKUP($B1933, '外部インタフェース一覧(計算用)'!$C:$G, 5, FALSE)</f>
        <v>FAMILY_DOCTOR_COOPERATION_TAKING_MEDICATION_2024_FORM_0800_2021</v>
      </c>
      <c r="H1933" s="56" t="str">
        <f t="shared" si="210"/>
        <v>FAMILY_DOCTOR_COOPERATION_TAKING_MEDICATION_2024_FORM_0800_2021_drug_code_old</v>
      </c>
      <c r="I1933" s="134" t="str">
        <f t="shared" si="211"/>
        <v>削除</v>
      </c>
      <c r="J1933" s="56" t="str">
        <f t="shared" si="212"/>
        <v>名称変更</v>
      </c>
      <c r="K1933" s="56" t="str">
        <f>IF($F1933="old", INDEX('外部インタフェース一覧(計算用)'!$B$5:$C$60, MATCH(summary!$B1933, '外部インタフェース一覧(計算用)'!$C$5:$C$60, 0), 1), $B1933)</f>
        <v>薬剤変更情報</v>
      </c>
      <c r="L1933" s="56">
        <f t="shared" si="216"/>
        <v>10</v>
      </c>
      <c r="M1933" s="56" t="str">
        <f t="shared" si="213"/>
        <v>drug_code</v>
      </c>
      <c r="N1933" s="33" t="str">
        <f t="shared" si="214"/>
        <v>薬品コード</v>
      </c>
      <c r="O1933" s="33" t="str">
        <f t="shared" si="215"/>
        <v>削除</v>
      </c>
    </row>
    <row r="1934" spans="1:15" hidden="1">
      <c r="A1934" s="56">
        <v>1932</v>
      </c>
      <c r="B1934" s="56" t="s">
        <v>3717</v>
      </c>
      <c r="C1934" s="56">
        <v>11</v>
      </c>
      <c r="D1934" s="33" t="s">
        <v>449</v>
      </c>
      <c r="E1934" s="134" t="s">
        <v>3722</v>
      </c>
      <c r="F1934" s="56" t="str">
        <f>VLOOKUP($B1934, '外部インタフェース一覧(計算用)'!$C:$G, 2, FALSE)</f>
        <v>old</v>
      </c>
      <c r="G1934" s="56" t="str">
        <f>VLOOKUP($B1934, '外部インタフェース一覧(計算用)'!$C:$G, 5, FALSE)</f>
        <v>FAMILY_DOCTOR_COOPERATION_TAKING_MEDICATION_2024_FORM_0800_2021</v>
      </c>
      <c r="H1934" s="56" t="str">
        <f t="shared" si="210"/>
        <v>FAMILY_DOCTOR_COOPERATION_TAKING_MEDICATION_2024_FORM_0800_2021_drug_name_old</v>
      </c>
      <c r="I1934" s="134" t="str">
        <f t="shared" si="211"/>
        <v>削除</v>
      </c>
      <c r="J1934" s="56" t="str">
        <f t="shared" si="212"/>
        <v>名称変更</v>
      </c>
      <c r="K1934" s="56" t="str">
        <f>IF($F1934="old", INDEX('外部インタフェース一覧(計算用)'!$B$5:$C$60, MATCH(summary!$B1934, '外部インタフェース一覧(計算用)'!$C$5:$C$60, 0), 1), $B1934)</f>
        <v>薬剤変更情報</v>
      </c>
      <c r="L1934" s="56">
        <f t="shared" si="216"/>
        <v>11</v>
      </c>
      <c r="M1934" s="56" t="str">
        <f t="shared" si="213"/>
        <v>drug_name</v>
      </c>
      <c r="N1934" s="33" t="str">
        <f t="shared" si="214"/>
        <v>薬剤名称</v>
      </c>
      <c r="O1934" s="33" t="str">
        <f t="shared" si="215"/>
        <v>削除</v>
      </c>
    </row>
    <row r="1935" spans="1:15" ht="37.5" hidden="1">
      <c r="A1935" s="56">
        <v>1933</v>
      </c>
      <c r="B1935" s="56" t="s">
        <v>3717</v>
      </c>
      <c r="C1935" s="56">
        <v>12</v>
      </c>
      <c r="D1935" s="33" t="s">
        <v>3723</v>
      </c>
      <c r="E1935" s="134" t="s">
        <v>3724</v>
      </c>
      <c r="F1935" s="56" t="str">
        <f>VLOOKUP($B1935, '外部インタフェース一覧(計算用)'!$C:$G, 2, FALSE)</f>
        <v>old</v>
      </c>
      <c r="G1935" s="56" t="str">
        <f>VLOOKUP($B1935, '外部インタフェース一覧(計算用)'!$C:$G, 5, FALSE)</f>
        <v>FAMILY_DOCTOR_COOPERATION_TAKING_MEDICATION_2024_FORM_0800_2021</v>
      </c>
      <c r="H1935" s="56" t="str">
        <f t="shared" si="210"/>
        <v>FAMILY_DOCTOR_COOPERATION_TAKING_MEDICATION_2024_FORM_0800_2021_change_status_old</v>
      </c>
      <c r="I1935" s="134" t="str">
        <f t="shared" si="211"/>
        <v>内服薬に変更があった場合　ステータス</v>
      </c>
      <c r="J1935" s="56" t="str">
        <f t="shared" si="212"/>
        <v>名称変更</v>
      </c>
      <c r="K1935" s="33" t="str">
        <f>IF($F1935="old", INDEX('外部インタフェース一覧(計算用)'!$B$5:$C$60, MATCH(summary!$B1935, '外部インタフェース一覧(計算用)'!$C$5:$C$60, 0), 1), $B1935)</f>
        <v>薬剤変更情報</v>
      </c>
      <c r="L1935" s="56">
        <f t="shared" si="216"/>
        <v>12</v>
      </c>
      <c r="M1935" s="33" t="str">
        <f t="shared" si="213"/>
        <v>change_status</v>
      </c>
      <c r="N1935" s="33" t="str">
        <f t="shared" si="214"/>
        <v>ステータス</v>
      </c>
      <c r="O1935" s="33" t="str">
        <f t="shared" si="215"/>
        <v>内服薬に変更があった場合　ステータス</v>
      </c>
    </row>
    <row r="1936" spans="1:15" ht="37.5" hidden="1">
      <c r="A1936" s="56">
        <v>1934</v>
      </c>
      <c r="B1936" s="56" t="s">
        <v>3717</v>
      </c>
      <c r="C1936" s="56">
        <v>13</v>
      </c>
      <c r="D1936" s="33" t="s">
        <v>3725</v>
      </c>
      <c r="E1936" s="134" t="s">
        <v>3726</v>
      </c>
      <c r="F1936" s="56" t="str">
        <f>VLOOKUP($B1936, '外部インタフェース一覧(計算用)'!$C:$G, 2, FALSE)</f>
        <v>old</v>
      </c>
      <c r="G1936" s="56" t="str">
        <f>VLOOKUP($B1936, '外部インタフェース一覧(計算用)'!$C:$G, 5, FALSE)</f>
        <v>FAMILY_DOCTOR_COOPERATION_TAKING_MEDICATION_2024_FORM_0800_2021</v>
      </c>
      <c r="H1936" s="56" t="str">
        <f t="shared" si="210"/>
        <v>FAMILY_DOCTOR_COOPERATION_TAKING_MEDICATION_2024_FORM_0800_2021_reason_old</v>
      </c>
      <c r="I1936" s="134" t="str">
        <f t="shared" si="211"/>
        <v>内服薬に変更があった場合　上記の理由</v>
      </c>
      <c r="J1936" s="56" t="str">
        <f t="shared" si="212"/>
        <v>名称変更</v>
      </c>
      <c r="K1936" s="33" t="str">
        <f>IF($F1936="old", INDEX('外部インタフェース一覧(計算用)'!$B$5:$C$60, MATCH(summary!$B1936, '外部インタフェース一覧(計算用)'!$C$5:$C$60, 0), 1), $B1936)</f>
        <v>薬剤変更情報</v>
      </c>
      <c r="L1936" s="56">
        <f t="shared" si="216"/>
        <v>13</v>
      </c>
      <c r="M1936" s="33" t="str">
        <f t="shared" si="213"/>
        <v>reason</v>
      </c>
      <c r="N1936" s="33" t="str">
        <f t="shared" si="214"/>
        <v>理由</v>
      </c>
      <c r="O1936" s="33" t="str">
        <f t="shared" si="215"/>
        <v>内服薬に変更があった場合　上記の理由</v>
      </c>
    </row>
    <row r="1937" spans="1:15" ht="37.5" hidden="1">
      <c r="A1937" s="56">
        <v>1935</v>
      </c>
      <c r="B1937" s="56" t="s">
        <v>3717</v>
      </c>
      <c r="C1937" s="56">
        <v>14</v>
      </c>
      <c r="D1937" s="33" t="s">
        <v>3727</v>
      </c>
      <c r="E1937" s="134" t="s">
        <v>3728</v>
      </c>
      <c r="F1937" s="56" t="str">
        <f>VLOOKUP($B1937, '外部インタフェース一覧(計算用)'!$C:$G, 2, FALSE)</f>
        <v>old</v>
      </c>
      <c r="G1937" s="56" t="str">
        <f>VLOOKUP($B1937, '外部インタフェース一覧(計算用)'!$C:$G, 5, FALSE)</f>
        <v>FAMILY_DOCTOR_COOPERATION_TAKING_MEDICATION_2024_FORM_0800_2021</v>
      </c>
      <c r="H1937" s="56" t="str">
        <f t="shared" si="210"/>
        <v>FAMILY_DOCTOR_COOPERATION_TAKING_MEDICATION_2024_FORM_0800_2021_admission_information_old</v>
      </c>
      <c r="I1937" s="134" t="str">
        <f t="shared" si="211"/>
        <v>削除</v>
      </c>
      <c r="J1937" s="56" t="str">
        <f t="shared" si="212"/>
        <v>名称変更</v>
      </c>
      <c r="K1937" s="56" t="str">
        <f>IF($F1937="old", INDEX('外部インタフェース一覧(計算用)'!$B$5:$C$60, MATCH(summary!$B1937, '外部インタフェース一覧(計算用)'!$C$5:$C$60, 0), 1), $B1937)</f>
        <v>薬剤変更情報</v>
      </c>
      <c r="L1937" s="56">
        <f t="shared" si="216"/>
        <v>14</v>
      </c>
      <c r="M1937" s="56" t="str">
        <f t="shared" si="213"/>
        <v>admission_information</v>
      </c>
      <c r="N1937" s="33" t="str">
        <f t="shared" si="214"/>
        <v>入所時情報</v>
      </c>
      <c r="O1937" s="33" t="str">
        <f t="shared" si="215"/>
        <v>削除</v>
      </c>
    </row>
    <row r="1938" spans="1:15" hidden="1">
      <c r="A1938" s="56">
        <v>1936</v>
      </c>
      <c r="B1938" s="56" t="s">
        <v>3717</v>
      </c>
      <c r="C1938" s="56">
        <v>15</v>
      </c>
      <c r="D1938" s="33" t="s">
        <v>3729</v>
      </c>
      <c r="E1938" s="134" t="s">
        <v>3730</v>
      </c>
      <c r="F1938" s="56" t="str">
        <f>VLOOKUP($B1938, '外部インタフェース一覧(計算用)'!$C:$G, 2, FALSE)</f>
        <v>old</v>
      </c>
      <c r="G1938" s="56" t="str">
        <f>VLOOKUP($B1938, '外部インタフェース一覧(計算用)'!$C:$G, 5, FALSE)</f>
        <v>FAMILY_DOCTOR_COOPERATION_TAKING_MEDICATION_2024_FORM_0800_2021</v>
      </c>
      <c r="H1938" s="56" t="str">
        <f t="shared" si="210"/>
        <v>FAMILY_DOCTOR_COOPERATION_TAKING_MEDICATION_2024_FORM_0800_2021_exit_information_old</v>
      </c>
      <c r="I1938" s="134" t="str">
        <f t="shared" si="211"/>
        <v>削除</v>
      </c>
      <c r="J1938" s="56" t="str">
        <f t="shared" si="212"/>
        <v>名称変更</v>
      </c>
      <c r="K1938" s="56" t="str">
        <f>IF($F1938="old", INDEX('外部インタフェース一覧(計算用)'!$B$5:$C$60, MATCH(summary!$B1938, '外部インタフェース一覧(計算用)'!$C$5:$C$60, 0), 1), $B1938)</f>
        <v>薬剤変更情報</v>
      </c>
      <c r="L1938" s="56">
        <f t="shared" si="216"/>
        <v>15</v>
      </c>
      <c r="M1938" s="56" t="str">
        <f t="shared" si="213"/>
        <v>exit_information</v>
      </c>
      <c r="N1938" s="33" t="str">
        <f t="shared" si="214"/>
        <v>退所時情報</v>
      </c>
      <c r="O1938" s="33" t="str">
        <f t="shared" si="215"/>
        <v>削除</v>
      </c>
    </row>
    <row r="1939" spans="1:15" hidden="1">
      <c r="A1939" s="56">
        <v>1937</v>
      </c>
      <c r="B1939" s="56" t="s">
        <v>3717</v>
      </c>
      <c r="C1939" s="56">
        <v>16</v>
      </c>
      <c r="D1939" s="33" t="s">
        <v>265</v>
      </c>
      <c r="E1939" s="134" t="s">
        <v>266</v>
      </c>
      <c r="F1939" s="56" t="str">
        <f>VLOOKUP($B1939, '外部インタフェース一覧(計算用)'!$C:$G, 2, FALSE)</f>
        <v>old</v>
      </c>
      <c r="G1939" s="56" t="str">
        <f>VLOOKUP($B1939, '外部インタフェース一覧(計算用)'!$C:$G, 5, FALSE)</f>
        <v>FAMILY_DOCTOR_COOPERATION_TAKING_MEDICATION_2024_FORM_0800_2021</v>
      </c>
      <c r="H1939" s="56" t="str">
        <f t="shared" si="210"/>
        <v>FAMILY_DOCTOR_COOPERATION_TAKING_MEDICATION_2024_FORM_0800_2021_version_old</v>
      </c>
      <c r="I1939" s="134" t="str">
        <f t="shared" si="211"/>
        <v>バージョン番号</v>
      </c>
      <c r="J1939" s="56" t="str">
        <f t="shared" si="212"/>
        <v>一致</v>
      </c>
      <c r="K1939" s="56" t="str">
        <f>IF($F1939="old", INDEX('外部インタフェース一覧(計算用)'!$B$5:$C$60, MATCH(summary!$B1939, '外部インタフェース一覧(計算用)'!$C$5:$C$60, 0), 1), $B1939)</f>
        <v>薬剤変更情報</v>
      </c>
      <c r="L1939" s="56">
        <f t="shared" si="216"/>
        <v>16</v>
      </c>
      <c r="M1939" s="56" t="str">
        <f t="shared" si="213"/>
        <v>version</v>
      </c>
      <c r="N1939" s="33" t="str">
        <f t="shared" si="214"/>
        <v>バージョン番号</v>
      </c>
      <c r="O1939" s="33" t="str">
        <f t="shared" si="215"/>
        <v>バージョン番号</v>
      </c>
    </row>
    <row r="1940" spans="1:15" hidden="1">
      <c r="A1940" s="56">
        <v>1938</v>
      </c>
      <c r="B1940" s="56" t="s">
        <v>3731</v>
      </c>
      <c r="C1940" s="56">
        <v>1</v>
      </c>
      <c r="D1940" s="33" t="s">
        <v>223</v>
      </c>
      <c r="E1940" s="134" t="s">
        <v>224</v>
      </c>
      <c r="F1940" s="56" t="str">
        <f>VLOOKUP($B1940, '外部インタフェース一覧(計算用)'!$C:$G, 2, FALSE)</f>
        <v>old</v>
      </c>
      <c r="G1940" s="56" t="str">
        <f>VLOOKUP($B1940, '外部インタフェース一覧(計算用)'!$C:$G, 5, FALSE)</f>
        <v>FAMILY_DOCTOR_COOPERATION_DIAGNOSIS_2024_FORM_0801_2021</v>
      </c>
      <c r="H1940" s="56" t="str">
        <f t="shared" si="210"/>
        <v>FAMILY_DOCTOR_COOPERATION_DIAGNOSIS_2024_FORM_0801_2021_care_facility_id_old</v>
      </c>
      <c r="I1940" s="134" t="str">
        <f t="shared" si="211"/>
        <v>事業所番号</v>
      </c>
      <c r="J1940" s="56" t="str">
        <f t="shared" si="212"/>
        <v>一致</v>
      </c>
      <c r="K1940" s="56" t="str">
        <f>IF($F1940="old", INDEX('外部インタフェース一覧(計算用)'!$B$5:$C$60, MATCH(summary!$B1940, '外部インタフェース一覧(計算用)'!$C$5:$C$60, 0), 1), $B1940)</f>
        <v>薬剤変更情報(既往歴情報)</v>
      </c>
      <c r="L1940" s="56">
        <f t="shared" si="216"/>
        <v>1</v>
      </c>
      <c r="M1940" s="56" t="str">
        <f t="shared" si="213"/>
        <v>care_facility_id</v>
      </c>
      <c r="N1940" s="33" t="str">
        <f t="shared" si="214"/>
        <v>事業所番号</v>
      </c>
      <c r="O1940" s="33" t="str">
        <f t="shared" si="215"/>
        <v>事業所番号</v>
      </c>
    </row>
    <row r="1941" spans="1:15" hidden="1">
      <c r="A1941" s="56">
        <v>1939</v>
      </c>
      <c r="B1941" s="56" t="s">
        <v>3731</v>
      </c>
      <c r="C1941" s="56">
        <v>2</v>
      </c>
      <c r="D1941" s="33" t="s">
        <v>225</v>
      </c>
      <c r="E1941" s="134" t="s">
        <v>226</v>
      </c>
      <c r="F1941" s="56" t="str">
        <f>VLOOKUP($B1941, '外部インタフェース一覧(計算用)'!$C:$G, 2, FALSE)</f>
        <v>old</v>
      </c>
      <c r="G1941" s="56" t="str">
        <f>VLOOKUP($B1941, '外部インタフェース一覧(計算用)'!$C:$G, 5, FALSE)</f>
        <v>FAMILY_DOCTOR_COOPERATION_DIAGNOSIS_2024_FORM_0801_2021</v>
      </c>
      <c r="H1941" s="56" t="str">
        <f t="shared" si="210"/>
        <v>FAMILY_DOCTOR_COOPERATION_DIAGNOSIS_2024_FORM_0801_2021_service_code_old</v>
      </c>
      <c r="I1941" s="134" t="str">
        <f t="shared" si="211"/>
        <v>サービス種類コード</v>
      </c>
      <c r="J1941" s="56" t="str">
        <f t="shared" si="212"/>
        <v>一致</v>
      </c>
      <c r="K1941" s="56" t="str">
        <f>IF($F1941="old", INDEX('外部インタフェース一覧(計算用)'!$B$5:$C$60, MATCH(summary!$B1941, '外部インタフェース一覧(計算用)'!$C$5:$C$60, 0), 1), $B1941)</f>
        <v>薬剤変更情報(既往歴情報)</v>
      </c>
      <c r="L1941" s="56">
        <f t="shared" si="216"/>
        <v>2</v>
      </c>
      <c r="M1941" s="56" t="str">
        <f t="shared" si="213"/>
        <v>service_code</v>
      </c>
      <c r="N1941" s="33" t="str">
        <f t="shared" si="214"/>
        <v>サービス種類コード</v>
      </c>
      <c r="O1941" s="33" t="str">
        <f t="shared" si="215"/>
        <v>サービス種類コード</v>
      </c>
    </row>
    <row r="1942" spans="1:15" hidden="1">
      <c r="A1942" s="56">
        <v>1940</v>
      </c>
      <c r="B1942" s="56" t="s">
        <v>3731</v>
      </c>
      <c r="C1942" s="56">
        <v>3</v>
      </c>
      <c r="D1942" s="33" t="s">
        <v>229</v>
      </c>
      <c r="E1942" s="134" t="s">
        <v>230</v>
      </c>
      <c r="F1942" s="56" t="str">
        <f>VLOOKUP($B1942, '外部インタフェース一覧(計算用)'!$C:$G, 2, FALSE)</f>
        <v>old</v>
      </c>
      <c r="G1942" s="56" t="str">
        <f>VLOOKUP($B1942, '外部インタフェース一覧(計算用)'!$C:$G, 5, FALSE)</f>
        <v>FAMILY_DOCTOR_COOPERATION_DIAGNOSIS_2024_FORM_0801_2021</v>
      </c>
      <c r="H1942" s="56" t="str">
        <f t="shared" si="210"/>
        <v>FAMILY_DOCTOR_COOPERATION_DIAGNOSIS_2024_FORM_0801_2021_insurer_no_old</v>
      </c>
      <c r="I1942" s="134" t="str">
        <f t="shared" si="211"/>
        <v>保険者番号</v>
      </c>
      <c r="J1942" s="56" t="str">
        <f t="shared" si="212"/>
        <v>一致</v>
      </c>
      <c r="K1942" s="56" t="str">
        <f>IF($F1942="old", INDEX('外部インタフェース一覧(計算用)'!$B$5:$C$60, MATCH(summary!$B1942, '外部インタフェース一覧(計算用)'!$C$5:$C$60, 0), 1), $B1942)</f>
        <v>薬剤変更情報(既往歴情報)</v>
      </c>
      <c r="L1942" s="56">
        <f t="shared" si="216"/>
        <v>3</v>
      </c>
      <c r="M1942" s="56" t="str">
        <f t="shared" si="213"/>
        <v>insurer_no</v>
      </c>
      <c r="N1942" s="33" t="str">
        <f t="shared" si="214"/>
        <v>保険者番号</v>
      </c>
      <c r="O1942" s="33" t="str">
        <f t="shared" si="215"/>
        <v>保険者番号</v>
      </c>
    </row>
    <row r="1943" spans="1:15" hidden="1">
      <c r="A1943" s="56">
        <v>1941</v>
      </c>
      <c r="B1943" s="56" t="s">
        <v>3731</v>
      </c>
      <c r="C1943" s="56">
        <v>4</v>
      </c>
      <c r="D1943" s="33" t="s">
        <v>231</v>
      </c>
      <c r="E1943" s="134" t="s">
        <v>232</v>
      </c>
      <c r="F1943" s="56" t="str">
        <f>VLOOKUP($B1943, '外部インタフェース一覧(計算用)'!$C:$G, 2, FALSE)</f>
        <v>old</v>
      </c>
      <c r="G1943" s="56" t="str">
        <f>VLOOKUP($B1943, '外部インタフェース一覧(計算用)'!$C:$G, 5, FALSE)</f>
        <v>FAMILY_DOCTOR_COOPERATION_DIAGNOSIS_2024_FORM_0801_2021</v>
      </c>
      <c r="H1943" s="56" t="str">
        <f t="shared" si="210"/>
        <v>FAMILY_DOCTOR_COOPERATION_DIAGNOSIS_2024_FORM_0801_2021_insured_no_old</v>
      </c>
      <c r="I1943" s="134" t="str">
        <f t="shared" si="211"/>
        <v>被保険者番号</v>
      </c>
      <c r="J1943" s="56" t="str">
        <f t="shared" si="212"/>
        <v>一致</v>
      </c>
      <c r="K1943" s="56" t="str">
        <f>IF($F1943="old", INDEX('外部インタフェース一覧(計算用)'!$B$5:$C$60, MATCH(summary!$B1943, '外部インタフェース一覧(計算用)'!$C$5:$C$60, 0), 1), $B1943)</f>
        <v>薬剤変更情報(既往歴情報)</v>
      </c>
      <c r="L1943" s="56">
        <f t="shared" si="216"/>
        <v>4</v>
      </c>
      <c r="M1943" s="56" t="str">
        <f t="shared" si="213"/>
        <v>insured_no</v>
      </c>
      <c r="N1943" s="33" t="str">
        <f t="shared" si="214"/>
        <v>被保険者番号</v>
      </c>
      <c r="O1943" s="33" t="str">
        <f t="shared" si="215"/>
        <v>被保険者番号</v>
      </c>
    </row>
    <row r="1944" spans="1:15" ht="37.5" hidden="1">
      <c r="A1944" s="56">
        <v>1942</v>
      </c>
      <c r="B1944" s="56" t="s">
        <v>3731</v>
      </c>
      <c r="C1944" s="56">
        <v>5</v>
      </c>
      <c r="D1944" s="33" t="s">
        <v>227</v>
      </c>
      <c r="E1944" s="134" t="s">
        <v>228</v>
      </c>
      <c r="F1944" s="56" t="str">
        <f>VLOOKUP($B1944, '外部インタフェース一覧(計算用)'!$C:$G, 2, FALSE)</f>
        <v>old</v>
      </c>
      <c r="G1944" s="56" t="str">
        <f>VLOOKUP($B1944, '外部インタフェース一覧(計算用)'!$C:$G, 5, FALSE)</f>
        <v>FAMILY_DOCTOR_COOPERATION_DIAGNOSIS_2024_FORM_0801_2021</v>
      </c>
      <c r="H1944" s="56" t="str">
        <f t="shared" si="210"/>
        <v>FAMILY_DOCTOR_COOPERATION_DIAGNOSIS_2024_FORM_0801_2021_external_system_management_number_old</v>
      </c>
      <c r="I1944" s="134" t="str">
        <f t="shared" si="211"/>
        <v>外部システム管理番号</v>
      </c>
      <c r="J1944" s="56" t="str">
        <f t="shared" si="212"/>
        <v>一致</v>
      </c>
      <c r="K1944" s="56" t="str">
        <f>IF($F1944="old", INDEX('外部インタフェース一覧(計算用)'!$B$5:$C$60, MATCH(summary!$B1944, '外部インタフェース一覧(計算用)'!$C$5:$C$60, 0), 1), $B1944)</f>
        <v>薬剤変更情報(既往歴情報)</v>
      </c>
      <c r="L1944" s="56">
        <f t="shared" si="216"/>
        <v>5</v>
      </c>
      <c r="M1944" s="56" t="str">
        <f t="shared" si="213"/>
        <v>external_system_management_number</v>
      </c>
      <c r="N1944" s="33" t="str">
        <f t="shared" si="214"/>
        <v>外部システム管理番号</v>
      </c>
      <c r="O1944" s="33" t="str">
        <f t="shared" si="215"/>
        <v>外部システム管理番号</v>
      </c>
    </row>
    <row r="1945" spans="1:15" ht="56.25" hidden="1">
      <c r="A1945" s="56">
        <v>1943</v>
      </c>
      <c r="B1945" s="56" t="s">
        <v>3731</v>
      </c>
      <c r="C1945" s="56">
        <v>6</v>
      </c>
      <c r="D1945" s="33" t="s">
        <v>432</v>
      </c>
      <c r="E1945" s="134" t="s">
        <v>433</v>
      </c>
      <c r="F1945" s="56" t="str">
        <f>VLOOKUP($B1945, '外部インタフェース一覧(計算用)'!$C:$G, 2, FALSE)</f>
        <v>old</v>
      </c>
      <c r="G1945" s="56" t="str">
        <f>VLOOKUP($B1945, '外部インタフェース一覧(計算用)'!$C:$G, 5, FALSE)</f>
        <v>FAMILY_DOCTOR_COOPERATION_DIAGNOSIS_2024_FORM_0801_2021</v>
      </c>
      <c r="H1945" s="56" t="str">
        <f t="shared" si="210"/>
        <v>FAMILY_DOCTOR_COOPERATION_DIAGNOSIS_2024_FORM_0801_2021_external_system_management_detail_number_old</v>
      </c>
      <c r="I1945" s="134" t="str">
        <f t="shared" si="211"/>
        <v>外部システム管理明細番号</v>
      </c>
      <c r="J1945" s="56" t="str">
        <f t="shared" si="212"/>
        <v>一致</v>
      </c>
      <c r="K1945" s="56" t="str">
        <f>IF($F1945="old", INDEX('外部インタフェース一覧(計算用)'!$B$5:$C$60, MATCH(summary!$B1945, '外部インタフェース一覧(計算用)'!$C$5:$C$60, 0), 1), $B1945)</f>
        <v>薬剤変更情報(既往歴情報)</v>
      </c>
      <c r="L1945" s="56">
        <f t="shared" si="216"/>
        <v>6</v>
      </c>
      <c r="M1945" s="56" t="str">
        <f t="shared" si="213"/>
        <v>external_system_management_detail_number</v>
      </c>
      <c r="N1945" s="33" t="str">
        <f t="shared" si="214"/>
        <v>外部システム管理明細番号</v>
      </c>
      <c r="O1945" s="33" t="str">
        <f t="shared" si="215"/>
        <v>外部システム管理明細番号</v>
      </c>
    </row>
    <row r="1946" spans="1:15" hidden="1">
      <c r="A1946" s="56">
        <v>1944</v>
      </c>
      <c r="B1946" s="56" t="s">
        <v>3731</v>
      </c>
      <c r="C1946" s="56">
        <v>7</v>
      </c>
      <c r="D1946" s="33" t="s">
        <v>434</v>
      </c>
      <c r="E1946" s="134" t="s">
        <v>435</v>
      </c>
      <c r="F1946" s="56" t="str">
        <f>VLOOKUP($B1946, '外部インタフェース一覧(計算用)'!$C:$G, 2, FALSE)</f>
        <v>old</v>
      </c>
      <c r="G1946" s="56" t="str">
        <f>VLOOKUP($B1946, '外部インタフェース一覧(計算用)'!$C:$G, 5, FALSE)</f>
        <v>FAMILY_DOCTOR_COOPERATION_DIAGNOSIS_2024_FORM_0801_2021</v>
      </c>
      <c r="H1946" s="56" t="str">
        <f t="shared" si="210"/>
        <v>FAMILY_DOCTOR_COOPERATION_DIAGNOSIS_2024_FORM_0801_2021_injury_code_old</v>
      </c>
      <c r="I1946" s="134" t="str">
        <f t="shared" si="211"/>
        <v>傷病名（コード）</v>
      </c>
      <c r="J1946" s="56" t="str">
        <f t="shared" si="212"/>
        <v>名称変更</v>
      </c>
      <c r="K1946" s="33" t="str">
        <f>IF($F1946="old", INDEX('外部インタフェース一覧(計算用)'!$B$5:$C$60, MATCH(summary!$B1946, '外部インタフェース一覧(計算用)'!$C$5:$C$60, 0), 1), $B1946)</f>
        <v>薬剤変更情報(既往歴情報)</v>
      </c>
      <c r="L1946" s="56">
        <f t="shared" si="216"/>
        <v>7</v>
      </c>
      <c r="M1946" s="33" t="str">
        <f t="shared" si="213"/>
        <v>injury_code</v>
      </c>
      <c r="N1946" s="33" t="str">
        <f t="shared" si="214"/>
        <v>病名（コード）</v>
      </c>
      <c r="O1946" s="33" t="str">
        <f t="shared" si="215"/>
        <v>傷病名（コード）</v>
      </c>
    </row>
    <row r="1947" spans="1:15" hidden="1">
      <c r="A1947" s="56">
        <v>1945</v>
      </c>
      <c r="B1947" s="56" t="s">
        <v>3731</v>
      </c>
      <c r="C1947" s="56">
        <v>8</v>
      </c>
      <c r="D1947" s="33" t="s">
        <v>436</v>
      </c>
      <c r="E1947" s="134" t="s">
        <v>437</v>
      </c>
      <c r="F1947" s="56" t="str">
        <f>VLOOKUP($B1947, '外部インタフェース一覧(計算用)'!$C:$G, 2, FALSE)</f>
        <v>old</v>
      </c>
      <c r="G1947" s="56" t="str">
        <f>VLOOKUP($B1947, '外部インタフェース一覧(計算用)'!$C:$G, 5, FALSE)</f>
        <v>FAMILY_DOCTOR_COOPERATION_DIAGNOSIS_2024_FORM_0801_2021</v>
      </c>
      <c r="H1947" s="56" t="str">
        <f t="shared" si="210"/>
        <v>FAMILY_DOCTOR_COOPERATION_DIAGNOSIS_2024_FORM_0801_2021_disease_name_old</v>
      </c>
      <c r="I1947" s="134" t="str">
        <f t="shared" si="211"/>
        <v>削除</v>
      </c>
      <c r="J1947" s="56" t="str">
        <f t="shared" si="212"/>
        <v>名称変更</v>
      </c>
      <c r="K1947" s="56" t="str">
        <f>IF($F1947="old", INDEX('外部インタフェース一覧(計算用)'!$B$5:$C$60, MATCH(summary!$B1947, '外部インタフェース一覧(計算用)'!$C$5:$C$60, 0), 1), $B1947)</f>
        <v>薬剤変更情報(既往歴情報)</v>
      </c>
      <c r="L1947" s="56">
        <f t="shared" si="216"/>
        <v>8</v>
      </c>
      <c r="M1947" s="56" t="str">
        <f t="shared" si="213"/>
        <v>disease_name</v>
      </c>
      <c r="N1947" s="33" t="str">
        <f t="shared" si="214"/>
        <v>病名</v>
      </c>
      <c r="O1947" s="33" t="str">
        <f t="shared" si="215"/>
        <v>削除</v>
      </c>
    </row>
    <row r="1948" spans="1:15" ht="37.5" hidden="1">
      <c r="A1948" s="56">
        <v>1946</v>
      </c>
      <c r="B1948" s="56" t="s">
        <v>3731</v>
      </c>
      <c r="C1948" s="56">
        <v>9</v>
      </c>
      <c r="D1948" s="33" t="s">
        <v>438</v>
      </c>
      <c r="E1948" s="134" t="s">
        <v>439</v>
      </c>
      <c r="F1948" s="56" t="str">
        <f>VLOOKUP($B1948, '外部インタフェース一覧(計算用)'!$C:$G, 2, FALSE)</f>
        <v>old</v>
      </c>
      <c r="G1948" s="56" t="str">
        <f>VLOOKUP($B1948, '外部インタフェース一覧(計算用)'!$C:$G, 5, FALSE)</f>
        <v>FAMILY_DOCTOR_COOPERATION_DIAGNOSIS_2024_FORM_0801_2021</v>
      </c>
      <c r="H1948" s="56" t="str">
        <f t="shared" si="210"/>
        <v>FAMILY_DOCTOR_COOPERATION_DIAGNOSIS_2024_FORM_0801_2021_symptoms_appearance_date_old</v>
      </c>
      <c r="I1948" s="134" t="str">
        <f t="shared" si="211"/>
        <v>削除</v>
      </c>
      <c r="J1948" s="56" t="str">
        <f t="shared" si="212"/>
        <v>名称変更</v>
      </c>
      <c r="K1948" s="56" t="str">
        <f>IF($F1948="old", INDEX('外部インタフェース一覧(計算用)'!$B$5:$C$60, MATCH(summary!$B1948, '外部インタフェース一覧(計算用)'!$C$5:$C$60, 0), 1), $B1948)</f>
        <v>薬剤変更情報(既往歴情報)</v>
      </c>
      <c r="L1948" s="56">
        <f t="shared" si="216"/>
        <v>9</v>
      </c>
      <c r="M1948" s="56" t="str">
        <f t="shared" si="213"/>
        <v>symptoms_appearance_date</v>
      </c>
      <c r="N1948" s="33" t="str">
        <f t="shared" si="214"/>
        <v>発症年月日</v>
      </c>
      <c r="O1948" s="33" t="str">
        <f t="shared" si="215"/>
        <v>削除</v>
      </c>
    </row>
    <row r="1949" spans="1:15" hidden="1">
      <c r="A1949" s="56">
        <v>1947</v>
      </c>
      <c r="B1949" s="56" t="s">
        <v>3731</v>
      </c>
      <c r="C1949" s="56">
        <v>10</v>
      </c>
      <c r="D1949" s="33" t="s">
        <v>265</v>
      </c>
      <c r="E1949" s="134" t="s">
        <v>266</v>
      </c>
      <c r="F1949" s="56" t="str">
        <f>VLOOKUP($B1949, '外部インタフェース一覧(計算用)'!$C:$G, 2, FALSE)</f>
        <v>old</v>
      </c>
      <c r="G1949" s="56" t="str">
        <f>VLOOKUP($B1949, '外部インタフェース一覧(計算用)'!$C:$G, 5, FALSE)</f>
        <v>FAMILY_DOCTOR_COOPERATION_DIAGNOSIS_2024_FORM_0801_2021</v>
      </c>
      <c r="H1949" s="56" t="str">
        <f t="shared" si="210"/>
        <v>FAMILY_DOCTOR_COOPERATION_DIAGNOSIS_2024_FORM_0801_2021_version_old</v>
      </c>
      <c r="I1949" s="134" t="str">
        <f t="shared" si="211"/>
        <v>バージョン番号</v>
      </c>
      <c r="J1949" s="56" t="str">
        <f t="shared" si="212"/>
        <v>一致</v>
      </c>
      <c r="K1949" s="56" t="str">
        <f>IF($F1949="old", INDEX('外部インタフェース一覧(計算用)'!$B$5:$C$60, MATCH(summary!$B1949, '外部インタフェース一覧(計算用)'!$C$5:$C$60, 0), 1), $B1949)</f>
        <v>薬剤変更情報(既往歴情報)</v>
      </c>
      <c r="L1949" s="56">
        <f t="shared" si="216"/>
        <v>10</v>
      </c>
      <c r="M1949" s="56" t="str">
        <f t="shared" si="213"/>
        <v>version</v>
      </c>
      <c r="N1949" s="33" t="str">
        <f t="shared" si="214"/>
        <v>バージョン番号</v>
      </c>
      <c r="O1949" s="33" t="str">
        <f t="shared" si="215"/>
        <v>バージョン番号</v>
      </c>
    </row>
    <row r="1950" spans="1:15" hidden="1">
      <c r="A1950" s="56">
        <v>1948</v>
      </c>
      <c r="B1950" s="56" t="s">
        <v>3732</v>
      </c>
      <c r="C1950" s="56">
        <v>1</v>
      </c>
      <c r="D1950" s="33" t="s">
        <v>223</v>
      </c>
      <c r="E1950" s="134" t="s">
        <v>224</v>
      </c>
      <c r="F1950" s="56" t="str">
        <f>VLOOKUP($B1950, '外部インタフェース一覧(計算用)'!$C:$G, 2, FALSE)</f>
        <v>old</v>
      </c>
      <c r="G1950" s="56" t="str">
        <f>VLOOKUP($B1950, '外部インタフェース一覧(計算用)'!$C:$G, 5, FALSE)</f>
        <v>ADL_MAINTENANCE_ADDITION_INFO_2024_FORM_0900_2021</v>
      </c>
      <c r="H1950" s="56" t="str">
        <f t="shared" si="210"/>
        <v>ADL_MAINTENANCE_ADDITION_INFO_2024_FORM_0900_2021_care_facility_id_old</v>
      </c>
      <c r="I1950" s="134" t="str">
        <f t="shared" si="211"/>
        <v>事業所番号</v>
      </c>
      <c r="J1950" s="56" t="str">
        <f t="shared" si="212"/>
        <v>一致</v>
      </c>
      <c r="K1950" s="56" t="str">
        <f>IF($F1950="old", INDEX('外部インタフェース一覧(計算用)'!$B$5:$C$60, MATCH(summary!$B1950, '外部インタフェース一覧(計算用)'!$C$5:$C$60, 0), 1), $B1950)</f>
        <v>ADL維持等情報</v>
      </c>
      <c r="L1950" s="56">
        <f t="shared" si="216"/>
        <v>1</v>
      </c>
      <c r="M1950" s="56" t="str">
        <f t="shared" si="213"/>
        <v>care_facility_id</v>
      </c>
      <c r="N1950" s="33" t="str">
        <f t="shared" si="214"/>
        <v>事業所番号</v>
      </c>
      <c r="O1950" s="33" t="str">
        <f t="shared" si="215"/>
        <v>事業所番号</v>
      </c>
    </row>
    <row r="1951" spans="1:15" hidden="1">
      <c r="A1951" s="56">
        <v>1949</v>
      </c>
      <c r="B1951" s="56" t="s">
        <v>3732</v>
      </c>
      <c r="C1951" s="56">
        <v>2</v>
      </c>
      <c r="D1951" s="33" t="s">
        <v>225</v>
      </c>
      <c r="E1951" s="134" t="s">
        <v>226</v>
      </c>
      <c r="F1951" s="56" t="str">
        <f>VLOOKUP($B1951, '外部インタフェース一覧(計算用)'!$C:$G, 2, FALSE)</f>
        <v>old</v>
      </c>
      <c r="G1951" s="56" t="str">
        <f>VLOOKUP($B1951, '外部インタフェース一覧(計算用)'!$C:$G, 5, FALSE)</f>
        <v>ADL_MAINTENANCE_ADDITION_INFO_2024_FORM_0900_2021</v>
      </c>
      <c r="H1951" s="56" t="str">
        <f t="shared" si="210"/>
        <v>ADL_MAINTENANCE_ADDITION_INFO_2024_FORM_0900_2021_service_code_old</v>
      </c>
      <c r="I1951" s="134" t="str">
        <f t="shared" si="211"/>
        <v>サービス種類コード</v>
      </c>
      <c r="J1951" s="56" t="str">
        <f t="shared" si="212"/>
        <v>一致</v>
      </c>
      <c r="K1951" s="56" t="str">
        <f>IF($F1951="old", INDEX('外部インタフェース一覧(計算用)'!$B$5:$C$60, MATCH(summary!$B1951, '外部インタフェース一覧(計算用)'!$C$5:$C$60, 0), 1), $B1951)</f>
        <v>ADL維持等情報</v>
      </c>
      <c r="L1951" s="56">
        <f t="shared" si="216"/>
        <v>2</v>
      </c>
      <c r="M1951" s="56" t="str">
        <f t="shared" si="213"/>
        <v>service_code</v>
      </c>
      <c r="N1951" s="33" t="str">
        <f t="shared" si="214"/>
        <v>サービス種類コード</v>
      </c>
      <c r="O1951" s="33" t="str">
        <f t="shared" si="215"/>
        <v>サービス種類コード</v>
      </c>
    </row>
    <row r="1952" spans="1:15" hidden="1">
      <c r="A1952" s="56">
        <v>1950</v>
      </c>
      <c r="B1952" s="56" t="s">
        <v>3732</v>
      </c>
      <c r="C1952" s="56">
        <v>3</v>
      </c>
      <c r="D1952" s="33" t="s">
        <v>229</v>
      </c>
      <c r="E1952" s="134" t="s">
        <v>230</v>
      </c>
      <c r="F1952" s="56" t="str">
        <f>VLOOKUP($B1952, '外部インタフェース一覧(計算用)'!$C:$G, 2, FALSE)</f>
        <v>old</v>
      </c>
      <c r="G1952" s="56" t="str">
        <f>VLOOKUP($B1952, '外部インタフェース一覧(計算用)'!$C:$G, 5, FALSE)</f>
        <v>ADL_MAINTENANCE_ADDITION_INFO_2024_FORM_0900_2021</v>
      </c>
      <c r="H1952" s="56" t="str">
        <f t="shared" si="210"/>
        <v>ADL_MAINTENANCE_ADDITION_INFO_2024_FORM_0900_2021_insurer_no_old</v>
      </c>
      <c r="I1952" s="134" t="str">
        <f t="shared" si="211"/>
        <v>保険者番号</v>
      </c>
      <c r="J1952" s="56" t="str">
        <f t="shared" si="212"/>
        <v>一致</v>
      </c>
      <c r="K1952" s="56" t="str">
        <f>IF($F1952="old", INDEX('外部インタフェース一覧(計算用)'!$B$5:$C$60, MATCH(summary!$B1952, '外部インタフェース一覧(計算用)'!$C$5:$C$60, 0), 1), $B1952)</f>
        <v>ADL維持等情報</v>
      </c>
      <c r="L1952" s="56">
        <f t="shared" si="216"/>
        <v>3</v>
      </c>
      <c r="M1952" s="56" t="str">
        <f t="shared" si="213"/>
        <v>insurer_no</v>
      </c>
      <c r="N1952" s="33" t="str">
        <f t="shared" si="214"/>
        <v>保険者番号</v>
      </c>
      <c r="O1952" s="33" t="str">
        <f t="shared" si="215"/>
        <v>保険者番号</v>
      </c>
    </row>
    <row r="1953" spans="1:15" hidden="1">
      <c r="A1953" s="56">
        <v>1951</v>
      </c>
      <c r="B1953" s="56" t="s">
        <v>3732</v>
      </c>
      <c r="C1953" s="56">
        <v>4</v>
      </c>
      <c r="D1953" s="33" t="s">
        <v>231</v>
      </c>
      <c r="E1953" s="134" t="s">
        <v>232</v>
      </c>
      <c r="F1953" s="56" t="str">
        <f>VLOOKUP($B1953, '外部インタフェース一覧(計算用)'!$C:$G, 2, FALSE)</f>
        <v>old</v>
      </c>
      <c r="G1953" s="56" t="str">
        <f>VLOOKUP($B1953, '外部インタフェース一覧(計算用)'!$C:$G, 5, FALSE)</f>
        <v>ADL_MAINTENANCE_ADDITION_INFO_2024_FORM_0900_2021</v>
      </c>
      <c r="H1953" s="56" t="str">
        <f t="shared" si="210"/>
        <v>ADL_MAINTENANCE_ADDITION_INFO_2024_FORM_0900_2021_insured_no_old</v>
      </c>
      <c r="I1953" s="134" t="str">
        <f t="shared" si="211"/>
        <v>被保険者番号</v>
      </c>
      <c r="J1953" s="56" t="str">
        <f t="shared" si="212"/>
        <v>一致</v>
      </c>
      <c r="K1953" s="56" t="str">
        <f>IF($F1953="old", INDEX('外部インタフェース一覧(計算用)'!$B$5:$C$60, MATCH(summary!$B1953, '外部インタフェース一覧(計算用)'!$C$5:$C$60, 0), 1), $B1953)</f>
        <v>ADL維持等情報</v>
      </c>
      <c r="L1953" s="56">
        <f t="shared" si="216"/>
        <v>4</v>
      </c>
      <c r="M1953" s="56" t="str">
        <f t="shared" si="213"/>
        <v>insured_no</v>
      </c>
      <c r="N1953" s="33" t="str">
        <f t="shared" si="214"/>
        <v>被保険者番号</v>
      </c>
      <c r="O1953" s="33" t="str">
        <f t="shared" si="215"/>
        <v>被保険者番号</v>
      </c>
    </row>
    <row r="1954" spans="1:15" ht="37.5" hidden="1">
      <c r="A1954" s="56">
        <v>1952</v>
      </c>
      <c r="B1954" s="56" t="s">
        <v>3732</v>
      </c>
      <c r="C1954" s="56">
        <v>5</v>
      </c>
      <c r="D1954" s="33" t="s">
        <v>227</v>
      </c>
      <c r="E1954" s="134" t="s">
        <v>228</v>
      </c>
      <c r="F1954" s="56" t="str">
        <f>VLOOKUP($B1954, '外部インタフェース一覧(計算用)'!$C:$G, 2, FALSE)</f>
        <v>old</v>
      </c>
      <c r="G1954" s="56" t="str">
        <f>VLOOKUP($B1954, '外部インタフェース一覧(計算用)'!$C:$G, 5, FALSE)</f>
        <v>ADL_MAINTENANCE_ADDITION_INFO_2024_FORM_0900_2021</v>
      </c>
      <c r="H1954" s="56" t="str">
        <f t="shared" si="210"/>
        <v>ADL_MAINTENANCE_ADDITION_INFO_2024_FORM_0900_2021_external_system_management_number_old</v>
      </c>
      <c r="I1954" s="134" t="str">
        <f t="shared" si="211"/>
        <v>外部システム管理番号</v>
      </c>
      <c r="J1954" s="56" t="str">
        <f t="shared" si="212"/>
        <v>一致</v>
      </c>
      <c r="K1954" s="56" t="str">
        <f>IF($F1954="old", INDEX('外部インタフェース一覧(計算用)'!$B$5:$C$60, MATCH(summary!$B1954, '外部インタフェース一覧(計算用)'!$C$5:$C$60, 0), 1), $B1954)</f>
        <v>ADL維持等情報</v>
      </c>
      <c r="L1954" s="56">
        <f t="shared" si="216"/>
        <v>5</v>
      </c>
      <c r="M1954" s="56" t="str">
        <f t="shared" si="213"/>
        <v>external_system_management_number</v>
      </c>
      <c r="N1954" s="33" t="str">
        <f t="shared" si="214"/>
        <v>外部システム管理番号</v>
      </c>
      <c r="O1954" s="33" t="str">
        <f t="shared" si="215"/>
        <v>外部システム管理番号</v>
      </c>
    </row>
    <row r="1955" spans="1:15" ht="37.5" hidden="1">
      <c r="A1955" s="56">
        <v>1953</v>
      </c>
      <c r="B1955" s="56" t="s">
        <v>3732</v>
      </c>
      <c r="C1955" s="56">
        <v>6</v>
      </c>
      <c r="D1955" s="33" t="s">
        <v>274</v>
      </c>
      <c r="E1955" s="134" t="s">
        <v>275</v>
      </c>
      <c r="F1955" s="56" t="str">
        <f>VLOOKUP($B1955, '外部インタフェース一覧(計算用)'!$C:$G, 2, FALSE)</f>
        <v>old</v>
      </c>
      <c r="G1955" s="56" t="str">
        <f>VLOOKUP($B1955, '外部インタフェース一覧(計算用)'!$C:$G, 5, FALSE)</f>
        <v>ADL_MAINTENANCE_ADDITION_INFO_2024_FORM_0900_2021</v>
      </c>
      <c r="H1955" s="56" t="str">
        <f t="shared" si="210"/>
        <v>ADL_MAINTENANCE_ADDITION_INFO_2024_FORM_0900_2021_record_staff_job_category_old</v>
      </c>
      <c r="I1955" s="134" t="str">
        <f t="shared" si="211"/>
        <v>削除</v>
      </c>
      <c r="J1955" s="56" t="str">
        <f t="shared" si="212"/>
        <v>名称変更</v>
      </c>
      <c r="K1955" s="56" t="str">
        <f>IF($F1955="old", INDEX('外部インタフェース一覧(計算用)'!$B$5:$C$60, MATCH(summary!$B1955, '外部インタフェース一覧(計算用)'!$C$5:$C$60, 0), 1), $B1955)</f>
        <v>ADL維持等情報</v>
      </c>
      <c r="L1955" s="56">
        <f t="shared" si="216"/>
        <v>6</v>
      </c>
      <c r="M1955" s="56" t="str">
        <f t="shared" si="213"/>
        <v>record_staff_job_category</v>
      </c>
      <c r="N1955" s="33" t="str">
        <f t="shared" si="214"/>
        <v>記入者職員職種</v>
      </c>
      <c r="O1955" s="33" t="str">
        <f t="shared" si="215"/>
        <v>削除</v>
      </c>
    </row>
    <row r="1956" spans="1:15" hidden="1">
      <c r="A1956" s="56">
        <v>1954</v>
      </c>
      <c r="B1956" s="56" t="s">
        <v>3732</v>
      </c>
      <c r="C1956" s="56">
        <v>7</v>
      </c>
      <c r="D1956" s="33" t="s">
        <v>288</v>
      </c>
      <c r="E1956" s="134" t="s">
        <v>3733</v>
      </c>
      <c r="F1956" s="56" t="str">
        <f>VLOOKUP($B1956, '外部インタフェース一覧(計算用)'!$C:$G, 2, FALSE)</f>
        <v>old</v>
      </c>
      <c r="G1956" s="56" t="str">
        <f>VLOOKUP($B1956, '外部インタフェース一覧(計算用)'!$C:$G, 5, FALSE)</f>
        <v>ADL_MAINTENANCE_ADDITION_INFO_2024_FORM_0900_2021</v>
      </c>
      <c r="H1956" s="56" t="str">
        <f t="shared" si="210"/>
        <v>ADL_MAINTENANCE_ADDITION_INFO_2024_FORM_0900_2021_adl_evaluate_old</v>
      </c>
      <c r="I1956" s="134" t="str">
        <f t="shared" si="211"/>
        <v>削除</v>
      </c>
      <c r="J1956" s="56" t="str">
        <f t="shared" si="212"/>
        <v>名称変更</v>
      </c>
      <c r="K1956" s="56" t="str">
        <f>IF($F1956="old", INDEX('外部インタフェース一覧(計算用)'!$B$5:$C$60, MATCH(summary!$B1956, '外部インタフェース一覧(計算用)'!$C$5:$C$60, 0), 1), $B1956)</f>
        <v>ADL維持等情報</v>
      </c>
      <c r="L1956" s="56">
        <f t="shared" si="216"/>
        <v>7</v>
      </c>
      <c r="M1956" s="56" t="str">
        <f t="shared" si="213"/>
        <v>adl_evaluate</v>
      </c>
      <c r="N1956" s="33" t="str">
        <f t="shared" si="214"/>
        <v>ADL　ADL評価日</v>
      </c>
      <c r="O1956" s="33" t="str">
        <f t="shared" si="215"/>
        <v>削除</v>
      </c>
    </row>
    <row r="1957" spans="1:15" hidden="1">
      <c r="A1957" s="56">
        <v>1955</v>
      </c>
      <c r="B1957" s="56" t="s">
        <v>3732</v>
      </c>
      <c r="C1957" s="56">
        <v>8</v>
      </c>
      <c r="D1957" s="33" t="s">
        <v>290</v>
      </c>
      <c r="E1957" s="134" t="s">
        <v>3539</v>
      </c>
      <c r="F1957" s="56" t="str">
        <f>VLOOKUP($B1957, '外部インタフェース一覧(計算用)'!$C:$G, 2, FALSE)</f>
        <v>old</v>
      </c>
      <c r="G1957" s="56" t="str">
        <f>VLOOKUP($B1957, '外部インタフェース一覧(計算用)'!$C:$G, 5, FALSE)</f>
        <v>ADL_MAINTENANCE_ADDITION_INFO_2024_FORM_0900_2021</v>
      </c>
      <c r="H1957" s="56" t="str">
        <f t="shared" si="210"/>
        <v>ADL_MAINTENANCE_ADDITION_INFO_2024_FORM_0900_2021_barthel_index_meal_old</v>
      </c>
      <c r="I1957" s="134" t="str">
        <f t="shared" si="211"/>
        <v>ADL　食事</v>
      </c>
      <c r="J1957" s="56" t="str">
        <f t="shared" si="212"/>
        <v>一致</v>
      </c>
      <c r="K1957" s="56" t="str">
        <f>IF($F1957="old", INDEX('外部インタフェース一覧(計算用)'!$B$5:$C$60, MATCH(summary!$B1957, '外部インタフェース一覧(計算用)'!$C$5:$C$60, 0), 1), $B1957)</f>
        <v>ADL維持等情報</v>
      </c>
      <c r="L1957" s="56">
        <f t="shared" si="216"/>
        <v>8</v>
      </c>
      <c r="M1957" s="56" t="str">
        <f t="shared" si="213"/>
        <v>barthel_index_meal</v>
      </c>
      <c r="N1957" s="33" t="str">
        <f t="shared" si="214"/>
        <v>ADL　食事</v>
      </c>
      <c r="O1957" s="33" t="str">
        <f t="shared" si="215"/>
        <v>ADL　食事</v>
      </c>
    </row>
    <row r="1958" spans="1:15" hidden="1">
      <c r="A1958" s="56">
        <v>1956</v>
      </c>
      <c r="B1958" s="56" t="s">
        <v>3732</v>
      </c>
      <c r="C1958" s="56">
        <v>9</v>
      </c>
      <c r="D1958" s="33" t="s">
        <v>292</v>
      </c>
      <c r="E1958" s="134" t="s">
        <v>3540</v>
      </c>
      <c r="F1958" s="56" t="str">
        <f>VLOOKUP($B1958, '外部インタフェース一覧(計算用)'!$C:$G, 2, FALSE)</f>
        <v>old</v>
      </c>
      <c r="G1958" s="56" t="str">
        <f>VLOOKUP($B1958, '外部インタフェース一覧(計算用)'!$C:$G, 5, FALSE)</f>
        <v>ADL_MAINTENANCE_ADDITION_INFO_2024_FORM_0900_2021</v>
      </c>
      <c r="H1958" s="56" t="str">
        <f t="shared" si="210"/>
        <v>ADL_MAINTENANCE_ADDITION_INFO_2024_FORM_0900_2021_barthel_transfer_old</v>
      </c>
      <c r="I1958" s="134" t="str">
        <f t="shared" si="211"/>
        <v>ADL　椅子とベッド間の移乗</v>
      </c>
      <c r="J1958" s="56" t="str">
        <f t="shared" si="212"/>
        <v>一致</v>
      </c>
      <c r="K1958" s="56" t="str">
        <f>IF($F1958="old", INDEX('外部インタフェース一覧(計算用)'!$B$5:$C$60, MATCH(summary!$B1958, '外部インタフェース一覧(計算用)'!$C$5:$C$60, 0), 1), $B1958)</f>
        <v>ADL維持等情報</v>
      </c>
      <c r="L1958" s="56">
        <f t="shared" si="216"/>
        <v>9</v>
      </c>
      <c r="M1958" s="56" t="str">
        <f t="shared" si="213"/>
        <v>barthel_transfer</v>
      </c>
      <c r="N1958" s="33" t="str">
        <f t="shared" si="214"/>
        <v>ADL　椅子とベッド間の移乗</v>
      </c>
      <c r="O1958" s="33" t="str">
        <f t="shared" si="215"/>
        <v>ADL　椅子とベッド間の移乗</v>
      </c>
    </row>
    <row r="1959" spans="1:15" ht="56.25" hidden="1">
      <c r="A1959" s="56">
        <v>1957</v>
      </c>
      <c r="B1959" s="56" t="s">
        <v>3732</v>
      </c>
      <c r="C1959" s="56">
        <v>10</v>
      </c>
      <c r="D1959" s="33" t="s">
        <v>294</v>
      </c>
      <c r="E1959" s="134" t="s">
        <v>3541</v>
      </c>
      <c r="F1959" s="56" t="str">
        <f>VLOOKUP($B1959, '外部インタフェース一覧(計算用)'!$C:$G, 2, FALSE)</f>
        <v>old</v>
      </c>
      <c r="G1959" s="56" t="str">
        <f>VLOOKUP($B1959, '外部インタフェース一覧(計算用)'!$C:$G, 5, FALSE)</f>
        <v>ADL_MAINTENANCE_ADDITION_INFO_2024_FORM_0900_2021</v>
      </c>
      <c r="H1959" s="56" t="str">
        <f t="shared" si="210"/>
        <v>ADL_MAINTENANCE_ADDITION_INFO_2024_FORM_0900_2021_barthel_index_personal_hygiene_and_adjustment_old</v>
      </c>
      <c r="I1959" s="134" t="str">
        <f t="shared" si="211"/>
        <v>ADL　整容</v>
      </c>
      <c r="J1959" s="56" t="str">
        <f t="shared" si="212"/>
        <v>一致</v>
      </c>
      <c r="K1959" s="56" t="str">
        <f>IF($F1959="old", INDEX('外部インタフェース一覧(計算用)'!$B$5:$C$60, MATCH(summary!$B1959, '外部インタフェース一覧(計算用)'!$C$5:$C$60, 0), 1), $B1959)</f>
        <v>ADL維持等情報</v>
      </c>
      <c r="L1959" s="56">
        <f t="shared" si="216"/>
        <v>10</v>
      </c>
      <c r="M1959" s="56" t="str">
        <f t="shared" si="213"/>
        <v>barthel_index_personal_hygiene_and_adjustment</v>
      </c>
      <c r="N1959" s="33" t="str">
        <f t="shared" si="214"/>
        <v>ADL　整容</v>
      </c>
      <c r="O1959" s="33" t="str">
        <f t="shared" si="215"/>
        <v>ADL　整容</v>
      </c>
    </row>
    <row r="1960" spans="1:15" ht="37.5" hidden="1">
      <c r="A1960" s="56">
        <v>1958</v>
      </c>
      <c r="B1960" s="56" t="s">
        <v>3732</v>
      </c>
      <c r="C1960" s="56">
        <v>11</v>
      </c>
      <c r="D1960" s="33" t="s">
        <v>296</v>
      </c>
      <c r="E1960" s="134" t="s">
        <v>3542</v>
      </c>
      <c r="F1960" s="56" t="str">
        <f>VLOOKUP($B1960, '外部インタフェース一覧(計算用)'!$C:$G, 2, FALSE)</f>
        <v>old</v>
      </c>
      <c r="G1960" s="56" t="str">
        <f>VLOOKUP($B1960, '外部インタフェース一覧(計算用)'!$C:$G, 5, FALSE)</f>
        <v>ADL_MAINTENANCE_ADDITION_INFO_2024_FORM_0900_2021</v>
      </c>
      <c r="H1960" s="56" t="str">
        <f t="shared" si="210"/>
        <v>ADL_MAINTENANCE_ADDITION_INFO_2024_FORM_0900_2021_barthel_index_toilet_activity_old</v>
      </c>
      <c r="I1960" s="134" t="str">
        <f t="shared" si="211"/>
        <v>ADL　トイレ動作</v>
      </c>
      <c r="J1960" s="56" t="str">
        <f t="shared" si="212"/>
        <v>一致</v>
      </c>
      <c r="K1960" s="56" t="str">
        <f>IF($F1960="old", INDEX('外部インタフェース一覧(計算用)'!$B$5:$C$60, MATCH(summary!$B1960, '外部インタフェース一覧(計算用)'!$C$5:$C$60, 0), 1), $B1960)</f>
        <v>ADL維持等情報</v>
      </c>
      <c r="L1960" s="56">
        <f t="shared" si="216"/>
        <v>11</v>
      </c>
      <c r="M1960" s="56" t="str">
        <f t="shared" si="213"/>
        <v>barthel_index_toilet_activity</v>
      </c>
      <c r="N1960" s="33" t="str">
        <f t="shared" si="214"/>
        <v>ADL　トイレ動作</v>
      </c>
      <c r="O1960" s="33" t="str">
        <f t="shared" si="215"/>
        <v>ADL　トイレ動作</v>
      </c>
    </row>
    <row r="1961" spans="1:15" ht="37.5" hidden="1">
      <c r="A1961" s="56">
        <v>1959</v>
      </c>
      <c r="B1961" s="56" t="s">
        <v>3732</v>
      </c>
      <c r="C1961" s="56">
        <v>12</v>
      </c>
      <c r="D1961" s="33" t="s">
        <v>298</v>
      </c>
      <c r="E1961" s="134" t="s">
        <v>3543</v>
      </c>
      <c r="F1961" s="56" t="str">
        <f>VLOOKUP($B1961, '外部インタフェース一覧(計算用)'!$C:$G, 2, FALSE)</f>
        <v>old</v>
      </c>
      <c r="G1961" s="56" t="str">
        <f>VLOOKUP($B1961, '外部インタフェース一覧(計算用)'!$C:$G, 5, FALSE)</f>
        <v>ADL_MAINTENANCE_ADDITION_INFO_2024_FORM_0900_2021</v>
      </c>
      <c r="H1961" s="56" t="str">
        <f t="shared" si="210"/>
        <v>ADL_MAINTENANCE_ADDITION_INFO_2024_FORM_0900_2021_barthel_index_bathing_old</v>
      </c>
      <c r="I1961" s="134" t="str">
        <f t="shared" si="211"/>
        <v>ADL　入浴</v>
      </c>
      <c r="J1961" s="56" t="str">
        <f t="shared" si="212"/>
        <v>一致</v>
      </c>
      <c r="K1961" s="56" t="str">
        <f>IF($F1961="old", INDEX('外部インタフェース一覧(計算用)'!$B$5:$C$60, MATCH(summary!$B1961, '外部インタフェース一覧(計算用)'!$C$5:$C$60, 0), 1), $B1961)</f>
        <v>ADL維持等情報</v>
      </c>
      <c r="L1961" s="56">
        <f t="shared" si="216"/>
        <v>12</v>
      </c>
      <c r="M1961" s="56" t="str">
        <f t="shared" si="213"/>
        <v>barthel_index_bathing</v>
      </c>
      <c r="N1961" s="33" t="str">
        <f t="shared" si="214"/>
        <v>ADL　入浴</v>
      </c>
      <c r="O1961" s="33" t="str">
        <f t="shared" si="215"/>
        <v>ADL　入浴</v>
      </c>
    </row>
    <row r="1962" spans="1:15" ht="37.5" hidden="1">
      <c r="A1962" s="56">
        <v>1960</v>
      </c>
      <c r="B1962" s="56" t="s">
        <v>3732</v>
      </c>
      <c r="C1962" s="56">
        <v>13</v>
      </c>
      <c r="D1962" s="33" t="s">
        <v>300</v>
      </c>
      <c r="E1962" s="134" t="s">
        <v>3544</v>
      </c>
      <c r="F1962" s="56" t="str">
        <f>VLOOKUP($B1962, '外部インタフェース一覧(計算用)'!$C:$G, 2, FALSE)</f>
        <v>old</v>
      </c>
      <c r="G1962" s="56" t="str">
        <f>VLOOKUP($B1962, '外部インタフェース一覧(計算用)'!$C:$G, 5, FALSE)</f>
        <v>ADL_MAINTENANCE_ADDITION_INFO_2024_FORM_0900_2021</v>
      </c>
      <c r="H1962" s="56" t="str">
        <f t="shared" si="210"/>
        <v>ADL_MAINTENANCE_ADDITION_INFO_2024_FORM_0900_2021_barthel_index_flat_ground_walking_old</v>
      </c>
      <c r="I1962" s="134" t="str">
        <f t="shared" si="211"/>
        <v>ADL　平地歩行</v>
      </c>
      <c r="J1962" s="56" t="str">
        <f t="shared" si="212"/>
        <v>一致</v>
      </c>
      <c r="K1962" s="56" t="str">
        <f>IF($F1962="old", INDEX('外部インタフェース一覧(計算用)'!$B$5:$C$60, MATCH(summary!$B1962, '外部インタフェース一覧(計算用)'!$C$5:$C$60, 0), 1), $B1962)</f>
        <v>ADL維持等情報</v>
      </c>
      <c r="L1962" s="56">
        <f t="shared" si="216"/>
        <v>13</v>
      </c>
      <c r="M1962" s="56" t="str">
        <f t="shared" si="213"/>
        <v>barthel_index_flat_ground_walking</v>
      </c>
      <c r="N1962" s="33" t="str">
        <f t="shared" si="214"/>
        <v>ADL　平地歩行</v>
      </c>
      <c r="O1962" s="33" t="str">
        <f t="shared" si="215"/>
        <v>ADL　平地歩行</v>
      </c>
    </row>
    <row r="1963" spans="1:15" ht="37.5" hidden="1">
      <c r="A1963" s="56">
        <v>1961</v>
      </c>
      <c r="B1963" s="56" t="s">
        <v>3732</v>
      </c>
      <c r="C1963" s="56">
        <v>14</v>
      </c>
      <c r="D1963" s="33" t="s">
        <v>302</v>
      </c>
      <c r="E1963" s="134" t="s">
        <v>3545</v>
      </c>
      <c r="F1963" s="56" t="str">
        <f>VLOOKUP($B1963, '外部インタフェース一覧(計算用)'!$C:$G, 2, FALSE)</f>
        <v>old</v>
      </c>
      <c r="G1963" s="56" t="str">
        <f>VLOOKUP($B1963, '外部インタフェース一覧(計算用)'!$C:$G, 5, FALSE)</f>
        <v>ADL_MAINTENANCE_ADDITION_INFO_2024_FORM_0900_2021</v>
      </c>
      <c r="H1963" s="56" t="str">
        <f t="shared" si="210"/>
        <v>ADL_MAINTENANCE_ADDITION_INFO_2024_FORM_0900_2021_barthel_index_stair_movement_old</v>
      </c>
      <c r="I1963" s="134" t="str">
        <f t="shared" si="211"/>
        <v>ADL　階段昇降</v>
      </c>
      <c r="J1963" s="56" t="str">
        <f t="shared" si="212"/>
        <v>一致</v>
      </c>
      <c r="K1963" s="56" t="str">
        <f>IF($F1963="old", INDEX('外部インタフェース一覧(計算用)'!$B$5:$C$60, MATCH(summary!$B1963, '外部インタフェース一覧(計算用)'!$C$5:$C$60, 0), 1), $B1963)</f>
        <v>ADL維持等情報</v>
      </c>
      <c r="L1963" s="56">
        <f t="shared" si="216"/>
        <v>14</v>
      </c>
      <c r="M1963" s="56" t="str">
        <f t="shared" si="213"/>
        <v>barthel_index_stair_movement</v>
      </c>
      <c r="N1963" s="33" t="str">
        <f t="shared" si="214"/>
        <v>ADL　階段昇降</v>
      </c>
      <c r="O1963" s="33" t="str">
        <f t="shared" si="215"/>
        <v>ADL　階段昇降</v>
      </c>
    </row>
    <row r="1964" spans="1:15" ht="37.5" hidden="1">
      <c r="A1964" s="56">
        <v>1962</v>
      </c>
      <c r="B1964" s="56" t="s">
        <v>3732</v>
      </c>
      <c r="C1964" s="56">
        <v>15</v>
      </c>
      <c r="D1964" s="33" t="s">
        <v>304</v>
      </c>
      <c r="E1964" s="134" t="s">
        <v>3546</v>
      </c>
      <c r="F1964" s="56" t="str">
        <f>VLOOKUP($B1964, '外部インタフェース一覧(計算用)'!$C:$G, 2, FALSE)</f>
        <v>old</v>
      </c>
      <c r="G1964" s="56" t="str">
        <f>VLOOKUP($B1964, '外部インタフェース一覧(計算用)'!$C:$G, 5, FALSE)</f>
        <v>ADL_MAINTENANCE_ADDITION_INFO_2024_FORM_0900_2021</v>
      </c>
      <c r="H1964" s="56" t="str">
        <f t="shared" si="210"/>
        <v>ADL_MAINTENANCE_ADDITION_INFO_2024_FORM_0900_2021_barthel_index_changing_clothes_old</v>
      </c>
      <c r="I1964" s="134" t="str">
        <f t="shared" si="211"/>
        <v>ADL　更衣</v>
      </c>
      <c r="J1964" s="56" t="str">
        <f t="shared" si="212"/>
        <v>一致</v>
      </c>
      <c r="K1964" s="56" t="str">
        <f>IF($F1964="old", INDEX('外部インタフェース一覧(計算用)'!$B$5:$C$60, MATCH(summary!$B1964, '外部インタフェース一覧(計算用)'!$C$5:$C$60, 0), 1), $B1964)</f>
        <v>ADL維持等情報</v>
      </c>
      <c r="L1964" s="56">
        <f t="shared" si="216"/>
        <v>15</v>
      </c>
      <c r="M1964" s="56" t="str">
        <f t="shared" si="213"/>
        <v>barthel_index_changing_clothes</v>
      </c>
      <c r="N1964" s="33" t="str">
        <f t="shared" si="214"/>
        <v>ADL　更衣</v>
      </c>
      <c r="O1964" s="33" t="str">
        <f t="shared" si="215"/>
        <v>ADL　更衣</v>
      </c>
    </row>
    <row r="1965" spans="1:15" ht="37.5" hidden="1">
      <c r="A1965" s="56">
        <v>1963</v>
      </c>
      <c r="B1965" s="56" t="s">
        <v>3732</v>
      </c>
      <c r="C1965" s="56">
        <v>16</v>
      </c>
      <c r="D1965" s="33" t="s">
        <v>306</v>
      </c>
      <c r="E1965" s="134" t="s">
        <v>3547</v>
      </c>
      <c r="F1965" s="56" t="str">
        <f>VLOOKUP($B1965, '外部インタフェース一覧(計算用)'!$C:$G, 2, FALSE)</f>
        <v>old</v>
      </c>
      <c r="G1965" s="56" t="str">
        <f>VLOOKUP($B1965, '外部インタフェース一覧(計算用)'!$C:$G, 5, FALSE)</f>
        <v>ADL_MAINTENANCE_ADDITION_INFO_2024_FORM_0900_2021</v>
      </c>
      <c r="H1965" s="56" t="str">
        <f t="shared" si="210"/>
        <v>ADL_MAINTENANCE_ADDITION_INFO_2024_FORM_0900_2021_barthel_index_defecation_manage_old</v>
      </c>
      <c r="I1965" s="134" t="str">
        <f t="shared" si="211"/>
        <v>ADL　排便コントロール</v>
      </c>
      <c r="J1965" s="56" t="str">
        <f t="shared" si="212"/>
        <v>一致</v>
      </c>
      <c r="K1965" s="56" t="str">
        <f>IF($F1965="old", INDEX('外部インタフェース一覧(計算用)'!$B$5:$C$60, MATCH(summary!$B1965, '外部インタフェース一覧(計算用)'!$C$5:$C$60, 0), 1), $B1965)</f>
        <v>ADL維持等情報</v>
      </c>
      <c r="L1965" s="56">
        <f t="shared" si="216"/>
        <v>16</v>
      </c>
      <c r="M1965" s="56" t="str">
        <f t="shared" si="213"/>
        <v>barthel_index_defecation_manage</v>
      </c>
      <c r="N1965" s="33" t="str">
        <f t="shared" si="214"/>
        <v>ADL　排便コントロール</v>
      </c>
      <c r="O1965" s="33" t="str">
        <f t="shared" si="215"/>
        <v>ADL　排便コントロール</v>
      </c>
    </row>
    <row r="1966" spans="1:15" ht="37.5" hidden="1">
      <c r="A1966" s="56">
        <v>1964</v>
      </c>
      <c r="B1966" s="56" t="s">
        <v>3732</v>
      </c>
      <c r="C1966" s="56">
        <v>17</v>
      </c>
      <c r="D1966" s="33" t="s">
        <v>308</v>
      </c>
      <c r="E1966" s="134" t="s">
        <v>3548</v>
      </c>
      <c r="F1966" s="56" t="str">
        <f>VLOOKUP($B1966, '外部インタフェース一覧(計算用)'!$C:$G, 2, FALSE)</f>
        <v>old</v>
      </c>
      <c r="G1966" s="56" t="str">
        <f>VLOOKUP($B1966, '外部インタフェース一覧(計算用)'!$C:$G, 5, FALSE)</f>
        <v>ADL_MAINTENANCE_ADDITION_INFO_2024_FORM_0900_2021</v>
      </c>
      <c r="H1966" s="56" t="str">
        <f t="shared" si="210"/>
        <v>ADL_MAINTENANCE_ADDITION_INFO_2024_FORM_0900_2021_barthel_index_urination_manage_old</v>
      </c>
      <c r="I1966" s="134" t="str">
        <f t="shared" si="211"/>
        <v>ADL　排尿コントロール</v>
      </c>
      <c r="J1966" s="56" t="str">
        <f t="shared" si="212"/>
        <v>一致</v>
      </c>
      <c r="K1966" s="56" t="str">
        <f>IF($F1966="old", INDEX('外部インタフェース一覧(計算用)'!$B$5:$C$60, MATCH(summary!$B1966, '外部インタフェース一覧(計算用)'!$C$5:$C$60, 0), 1), $B1966)</f>
        <v>ADL維持等情報</v>
      </c>
      <c r="L1966" s="56">
        <f t="shared" si="216"/>
        <v>17</v>
      </c>
      <c r="M1966" s="56" t="str">
        <f t="shared" si="213"/>
        <v>barthel_index_urination_manage</v>
      </c>
      <c r="N1966" s="33" t="str">
        <f t="shared" si="214"/>
        <v>ADL　排尿コントロール</v>
      </c>
      <c r="O1966" s="33" t="str">
        <f t="shared" si="215"/>
        <v>ADL　排尿コントロール</v>
      </c>
    </row>
    <row r="1967" spans="1:15" hidden="1">
      <c r="A1967" s="56">
        <v>1965</v>
      </c>
      <c r="B1967" s="56" t="s">
        <v>3732</v>
      </c>
      <c r="C1967" s="56">
        <v>18</v>
      </c>
      <c r="D1967" s="33" t="s">
        <v>3734</v>
      </c>
      <c r="E1967" s="134" t="s">
        <v>3735</v>
      </c>
      <c r="F1967" s="56" t="str">
        <f>VLOOKUP($B1967, '外部インタフェース一覧(計算用)'!$C:$G, 2, FALSE)</f>
        <v>old</v>
      </c>
      <c r="G1967" s="56" t="str">
        <f>VLOOKUP($B1967, '外部インタフェース一覧(計算用)'!$C:$G, 5, FALSE)</f>
        <v>ADL_MAINTENANCE_ADDITION_INFO_2024_FORM_0900_2021</v>
      </c>
      <c r="H1967" s="56" t="str">
        <f t="shared" si="210"/>
        <v>ADL_MAINTENANCE_ADDITION_INFO_2024_FORM_0900_2021_first_month_old</v>
      </c>
      <c r="I1967" s="134" t="str">
        <f t="shared" si="211"/>
        <v>初月対象</v>
      </c>
      <c r="J1967" s="56" t="str">
        <f t="shared" si="212"/>
        <v>一致</v>
      </c>
      <c r="K1967" s="56" t="str">
        <f>IF($F1967="old", INDEX('外部インタフェース一覧(計算用)'!$B$5:$C$60, MATCH(summary!$B1967, '外部インタフェース一覧(計算用)'!$C$5:$C$60, 0), 1), $B1967)</f>
        <v>ADL維持等情報</v>
      </c>
      <c r="L1967" s="56">
        <f t="shared" si="216"/>
        <v>18</v>
      </c>
      <c r="M1967" s="56" t="str">
        <f t="shared" si="213"/>
        <v>first_month</v>
      </c>
      <c r="N1967" s="33" t="str">
        <f t="shared" si="214"/>
        <v>初月対象</v>
      </c>
      <c r="O1967" s="33" t="str">
        <f t="shared" si="215"/>
        <v>初月対象</v>
      </c>
    </row>
    <row r="1968" spans="1:15" hidden="1">
      <c r="A1968" s="56">
        <v>1966</v>
      </c>
      <c r="B1968" s="56" t="s">
        <v>3732</v>
      </c>
      <c r="C1968" s="56">
        <v>19</v>
      </c>
      <c r="D1968" s="33" t="s">
        <v>3736</v>
      </c>
      <c r="E1968" s="134" t="s">
        <v>3737</v>
      </c>
      <c r="F1968" s="56" t="str">
        <f>VLOOKUP($B1968, '外部インタフェース一覧(計算用)'!$C:$G, 2, FALSE)</f>
        <v>old</v>
      </c>
      <c r="G1968" s="56" t="str">
        <f>VLOOKUP($B1968, '外部インタフェース一覧(計算用)'!$C:$G, 5, FALSE)</f>
        <v>ADL_MAINTENANCE_ADDITION_INFO_2024_FORM_0900_2021</v>
      </c>
      <c r="H1968" s="56" t="str">
        <f t="shared" si="210"/>
        <v>ADL_MAINTENANCE_ADDITION_INFO_2024_FORM_0900_2021_seven_month_old</v>
      </c>
      <c r="I1968" s="134" t="str">
        <f t="shared" si="211"/>
        <v>削除</v>
      </c>
      <c r="J1968" s="56" t="str">
        <f t="shared" si="212"/>
        <v>名称変更</v>
      </c>
      <c r="K1968" s="56" t="str">
        <f>IF($F1968="old", INDEX('外部インタフェース一覧(計算用)'!$B$5:$C$60, MATCH(summary!$B1968, '外部インタフェース一覧(計算用)'!$C$5:$C$60, 0), 1), $B1968)</f>
        <v>ADL維持等情報</v>
      </c>
      <c r="L1968" s="56">
        <f t="shared" si="216"/>
        <v>19</v>
      </c>
      <c r="M1968" s="56" t="str">
        <f t="shared" si="213"/>
        <v>seven_month</v>
      </c>
      <c r="N1968" s="33" t="str">
        <f t="shared" si="214"/>
        <v>６月後対象</v>
      </c>
      <c r="O1968" s="33" t="str">
        <f t="shared" si="215"/>
        <v>削除</v>
      </c>
    </row>
    <row r="1969" spans="1:15" hidden="1">
      <c r="A1969" s="56">
        <v>1967</v>
      </c>
      <c r="B1969" s="56" t="s">
        <v>3732</v>
      </c>
      <c r="C1969" s="56">
        <v>20</v>
      </c>
      <c r="D1969" s="33" t="s">
        <v>265</v>
      </c>
      <c r="E1969" s="134" t="s">
        <v>266</v>
      </c>
      <c r="F1969" s="56" t="str">
        <f>VLOOKUP($B1969, '外部インタフェース一覧(計算用)'!$C:$G, 2, FALSE)</f>
        <v>old</v>
      </c>
      <c r="G1969" s="56" t="str">
        <f>VLOOKUP($B1969, '外部インタフェース一覧(計算用)'!$C:$G, 5, FALSE)</f>
        <v>ADL_MAINTENANCE_ADDITION_INFO_2024_FORM_0900_2021</v>
      </c>
      <c r="H1969" s="56" t="str">
        <f t="shared" si="210"/>
        <v>ADL_MAINTENANCE_ADDITION_INFO_2024_FORM_0900_2021_version_old</v>
      </c>
      <c r="I1969" s="134" t="str">
        <f t="shared" si="211"/>
        <v>バージョン番号</v>
      </c>
      <c r="J1969" s="56" t="str">
        <f t="shared" si="212"/>
        <v>一致</v>
      </c>
      <c r="K1969" s="56" t="str">
        <f>IF($F1969="old", INDEX('外部インタフェース一覧(計算用)'!$B$5:$C$60, MATCH(summary!$B1969, '外部インタフェース一覧(計算用)'!$C$5:$C$60, 0), 1), $B1969)</f>
        <v>ADL維持等情報</v>
      </c>
      <c r="L1969" s="56">
        <f t="shared" si="216"/>
        <v>20</v>
      </c>
      <c r="M1969" s="56" t="str">
        <f t="shared" si="213"/>
        <v>version</v>
      </c>
      <c r="N1969" s="33" t="str">
        <f t="shared" si="214"/>
        <v>バージョン番号</v>
      </c>
      <c r="O1969" s="33" t="str">
        <f t="shared" si="215"/>
        <v>バージョン番号</v>
      </c>
    </row>
    <row r="1970" spans="1:15" hidden="1">
      <c r="A1970" s="56">
        <v>1968</v>
      </c>
      <c r="B1970" s="56" t="s">
        <v>3738</v>
      </c>
      <c r="C1970" s="56">
        <v>1</v>
      </c>
      <c r="D1970" s="33" t="s">
        <v>223</v>
      </c>
      <c r="E1970" s="134" t="s">
        <v>224</v>
      </c>
      <c r="F1970" s="56" t="str">
        <f>VLOOKUP($B1970, '外部インタフェース一覧(計算用)'!$C:$G, 2, FALSE)</f>
        <v>old</v>
      </c>
      <c r="G1970" s="56" t="str">
        <f>VLOOKUP($B1970, '外部インタフェース一覧(計算用)'!$C:$G, 5, FALSE)</f>
        <v>OTHER_INFO_2024_FORM_8000_2021</v>
      </c>
      <c r="H1970" s="56" t="str">
        <f t="shared" si="210"/>
        <v>OTHER_INFO_2024_FORM_8000_2021_care_facility_id_old</v>
      </c>
      <c r="I1970" s="134" t="str">
        <f t="shared" si="211"/>
        <v>事業所番号</v>
      </c>
      <c r="J1970" s="56" t="str">
        <f t="shared" si="212"/>
        <v>一致</v>
      </c>
      <c r="K1970" s="56" t="str">
        <f>IF($F1970="old", INDEX('外部インタフェース一覧(計算用)'!$B$5:$C$60, MATCH(summary!$B1970, '外部インタフェース一覧(計算用)'!$C$5:$C$60, 0), 1), $B1970)</f>
        <v>その他情報</v>
      </c>
      <c r="L1970" s="56">
        <f t="shared" si="216"/>
        <v>1</v>
      </c>
      <c r="M1970" s="56" t="str">
        <f t="shared" si="213"/>
        <v>care_facility_id</v>
      </c>
      <c r="N1970" s="33" t="str">
        <f t="shared" si="214"/>
        <v>事業所番号</v>
      </c>
      <c r="O1970" s="33" t="str">
        <f t="shared" si="215"/>
        <v>事業所番号</v>
      </c>
    </row>
    <row r="1971" spans="1:15" hidden="1">
      <c r="A1971" s="56">
        <v>1969</v>
      </c>
      <c r="B1971" s="56" t="s">
        <v>3738</v>
      </c>
      <c r="C1971" s="56">
        <v>2</v>
      </c>
      <c r="D1971" s="33" t="s">
        <v>225</v>
      </c>
      <c r="E1971" s="134" t="s">
        <v>226</v>
      </c>
      <c r="F1971" s="56" t="str">
        <f>VLOOKUP($B1971, '外部インタフェース一覧(計算用)'!$C:$G, 2, FALSE)</f>
        <v>old</v>
      </c>
      <c r="G1971" s="56" t="str">
        <f>VLOOKUP($B1971, '外部インタフェース一覧(計算用)'!$C:$G, 5, FALSE)</f>
        <v>OTHER_INFO_2024_FORM_8000_2021</v>
      </c>
      <c r="H1971" s="56" t="str">
        <f t="shared" si="210"/>
        <v>OTHER_INFO_2024_FORM_8000_2021_service_code_old</v>
      </c>
      <c r="I1971" s="134" t="str">
        <f t="shared" si="211"/>
        <v>サービス種類コード</v>
      </c>
      <c r="J1971" s="56" t="str">
        <f t="shared" si="212"/>
        <v>一致</v>
      </c>
      <c r="K1971" s="56" t="str">
        <f>IF($F1971="old", INDEX('外部インタフェース一覧(計算用)'!$B$5:$C$60, MATCH(summary!$B1971, '外部インタフェース一覧(計算用)'!$C$5:$C$60, 0), 1), $B1971)</f>
        <v>その他情報</v>
      </c>
      <c r="L1971" s="56">
        <f t="shared" si="216"/>
        <v>2</v>
      </c>
      <c r="M1971" s="56" t="str">
        <f t="shared" si="213"/>
        <v>service_code</v>
      </c>
      <c r="N1971" s="33" t="str">
        <f t="shared" si="214"/>
        <v>サービス種類コード</v>
      </c>
      <c r="O1971" s="33" t="str">
        <f t="shared" si="215"/>
        <v>サービス種類コード</v>
      </c>
    </row>
    <row r="1972" spans="1:15" hidden="1">
      <c r="A1972" s="56">
        <v>1970</v>
      </c>
      <c r="B1972" s="56" t="s">
        <v>3738</v>
      </c>
      <c r="C1972" s="56">
        <v>3</v>
      </c>
      <c r="D1972" s="33" t="s">
        <v>229</v>
      </c>
      <c r="E1972" s="134" t="s">
        <v>230</v>
      </c>
      <c r="F1972" s="56" t="str">
        <f>VLOOKUP($B1972, '外部インタフェース一覧(計算用)'!$C:$G, 2, FALSE)</f>
        <v>old</v>
      </c>
      <c r="G1972" s="56" t="str">
        <f>VLOOKUP($B1972, '外部インタフェース一覧(計算用)'!$C:$G, 5, FALSE)</f>
        <v>OTHER_INFO_2024_FORM_8000_2021</v>
      </c>
      <c r="H1972" s="56" t="str">
        <f t="shared" si="210"/>
        <v>OTHER_INFO_2024_FORM_8000_2021_insurer_no_old</v>
      </c>
      <c r="I1972" s="134" t="str">
        <f t="shared" si="211"/>
        <v>保険者番号</v>
      </c>
      <c r="J1972" s="56" t="str">
        <f t="shared" si="212"/>
        <v>一致</v>
      </c>
      <c r="K1972" s="56" t="str">
        <f>IF($F1972="old", INDEX('外部インタフェース一覧(計算用)'!$B$5:$C$60, MATCH(summary!$B1972, '外部インタフェース一覧(計算用)'!$C$5:$C$60, 0), 1), $B1972)</f>
        <v>その他情報</v>
      </c>
      <c r="L1972" s="56">
        <f t="shared" si="216"/>
        <v>3</v>
      </c>
      <c r="M1972" s="56" t="str">
        <f t="shared" si="213"/>
        <v>insurer_no</v>
      </c>
      <c r="N1972" s="33" t="str">
        <f t="shared" si="214"/>
        <v>保険者番号</v>
      </c>
      <c r="O1972" s="33" t="str">
        <f t="shared" si="215"/>
        <v>保険者番号</v>
      </c>
    </row>
    <row r="1973" spans="1:15" hidden="1">
      <c r="A1973" s="56">
        <v>1971</v>
      </c>
      <c r="B1973" s="56" t="s">
        <v>3738</v>
      </c>
      <c r="C1973" s="56">
        <v>4</v>
      </c>
      <c r="D1973" s="33" t="s">
        <v>231</v>
      </c>
      <c r="E1973" s="134" t="s">
        <v>232</v>
      </c>
      <c r="F1973" s="56" t="str">
        <f>VLOOKUP($B1973, '外部インタフェース一覧(計算用)'!$C:$G, 2, FALSE)</f>
        <v>old</v>
      </c>
      <c r="G1973" s="56" t="str">
        <f>VLOOKUP($B1973, '外部インタフェース一覧(計算用)'!$C:$G, 5, FALSE)</f>
        <v>OTHER_INFO_2024_FORM_8000_2021</v>
      </c>
      <c r="H1973" s="56" t="str">
        <f t="shared" si="210"/>
        <v>OTHER_INFO_2024_FORM_8000_2021_insured_no_old</v>
      </c>
      <c r="I1973" s="134" t="str">
        <f t="shared" si="211"/>
        <v>被保険者番号</v>
      </c>
      <c r="J1973" s="56" t="str">
        <f t="shared" si="212"/>
        <v>一致</v>
      </c>
      <c r="K1973" s="56" t="str">
        <f>IF($F1973="old", INDEX('外部インタフェース一覧(計算用)'!$B$5:$C$60, MATCH(summary!$B1973, '外部インタフェース一覧(計算用)'!$C$5:$C$60, 0), 1), $B1973)</f>
        <v>その他情報</v>
      </c>
      <c r="L1973" s="56">
        <f t="shared" si="216"/>
        <v>4</v>
      </c>
      <c r="M1973" s="56" t="str">
        <f t="shared" si="213"/>
        <v>insured_no</v>
      </c>
      <c r="N1973" s="33" t="str">
        <f t="shared" si="214"/>
        <v>被保険者番号</v>
      </c>
      <c r="O1973" s="33" t="str">
        <f t="shared" si="215"/>
        <v>被保険者番号</v>
      </c>
    </row>
    <row r="1974" spans="1:15" ht="37.5" hidden="1">
      <c r="A1974" s="56">
        <v>1972</v>
      </c>
      <c r="B1974" s="56" t="s">
        <v>3738</v>
      </c>
      <c r="C1974" s="56">
        <v>5</v>
      </c>
      <c r="D1974" s="33" t="s">
        <v>227</v>
      </c>
      <c r="E1974" s="134" t="s">
        <v>228</v>
      </c>
      <c r="F1974" s="56" t="str">
        <f>VLOOKUP($B1974, '外部インタフェース一覧(計算用)'!$C:$G, 2, FALSE)</f>
        <v>old</v>
      </c>
      <c r="G1974" s="56" t="str">
        <f>VLOOKUP($B1974, '外部インタフェース一覧(計算用)'!$C:$G, 5, FALSE)</f>
        <v>OTHER_INFO_2024_FORM_8000_2021</v>
      </c>
      <c r="H1974" s="56" t="str">
        <f t="shared" si="210"/>
        <v>OTHER_INFO_2024_FORM_8000_2021_external_system_management_number_old</v>
      </c>
      <c r="I1974" s="134" t="str">
        <f t="shared" si="211"/>
        <v>外部システム管理番号</v>
      </c>
      <c r="J1974" s="56" t="str">
        <f t="shared" si="212"/>
        <v>一致</v>
      </c>
      <c r="K1974" s="56" t="str">
        <f>IF($F1974="old", INDEX('外部インタフェース一覧(計算用)'!$B$5:$C$60, MATCH(summary!$B1974, '外部インタフェース一覧(計算用)'!$C$5:$C$60, 0), 1), $B1974)</f>
        <v>その他情報</v>
      </c>
      <c r="L1974" s="56">
        <f t="shared" si="216"/>
        <v>5</v>
      </c>
      <c r="M1974" s="56" t="str">
        <f t="shared" si="213"/>
        <v>external_system_management_number</v>
      </c>
      <c r="N1974" s="33" t="str">
        <f t="shared" si="214"/>
        <v>外部システム管理番号</v>
      </c>
      <c r="O1974" s="33" t="str">
        <f t="shared" si="215"/>
        <v>外部システム管理番号</v>
      </c>
    </row>
    <row r="1975" spans="1:15" ht="37.5" hidden="1">
      <c r="A1975" s="56">
        <v>1973</v>
      </c>
      <c r="B1975" s="56" t="s">
        <v>3738</v>
      </c>
      <c r="C1975" s="56">
        <v>6</v>
      </c>
      <c r="D1975" s="33" t="s">
        <v>872</v>
      </c>
      <c r="E1975" s="134" t="s">
        <v>3739</v>
      </c>
      <c r="F1975" s="56" t="str">
        <f>VLOOKUP($B1975, '外部インタフェース一覧(計算用)'!$C:$G, 2, FALSE)</f>
        <v>old</v>
      </c>
      <c r="G1975" s="56" t="str">
        <f>VLOOKUP($B1975, '外部インタフェース一覧(計算用)'!$C:$G, 5, FALSE)</f>
        <v>OTHER_INFO_2024_FORM_8000_2021</v>
      </c>
      <c r="H1975" s="56" t="str">
        <f t="shared" si="210"/>
        <v>OTHER_INFO_2024_FORM_8000_2021_record_staff_job_category_01_old</v>
      </c>
      <c r="I1975" s="134" t="str">
        <f t="shared" si="211"/>
        <v>削除</v>
      </c>
      <c r="J1975" s="56" t="str">
        <f t="shared" si="212"/>
        <v>名称変更</v>
      </c>
      <c r="K1975" s="56" t="str">
        <f>IF($F1975="old", INDEX('外部インタフェース一覧(計算用)'!$B$5:$C$60, MATCH(summary!$B1975, '外部インタフェース一覧(計算用)'!$C$5:$C$60, 0), 1), $B1975)</f>
        <v>その他情報</v>
      </c>
      <c r="L1975" s="56">
        <f t="shared" si="216"/>
        <v>6</v>
      </c>
      <c r="M1975" s="56" t="str">
        <f t="shared" si="213"/>
        <v>record_staff_job_category_01</v>
      </c>
      <c r="N1975" s="33" t="str">
        <f t="shared" si="214"/>
        <v>各アセスメント様式情報　記録職員職種</v>
      </c>
      <c r="O1975" s="33" t="str">
        <f t="shared" si="215"/>
        <v>削除</v>
      </c>
    </row>
    <row r="1976" spans="1:15" hidden="1">
      <c r="A1976" s="56">
        <v>1974</v>
      </c>
      <c r="B1976" s="56" t="s">
        <v>3738</v>
      </c>
      <c r="C1976" s="56">
        <v>7</v>
      </c>
      <c r="D1976" s="33" t="s">
        <v>3740</v>
      </c>
      <c r="E1976" s="134" t="s">
        <v>3741</v>
      </c>
      <c r="F1976" s="56" t="str">
        <f>VLOOKUP($B1976, '外部インタフェース一覧(計算用)'!$C:$G, 2, FALSE)</f>
        <v>old</v>
      </c>
      <c r="G1976" s="56" t="str">
        <f>VLOOKUP($B1976, '外部インタフェース一覧(計算用)'!$C:$G, 5, FALSE)</f>
        <v>OTHER_INFO_2024_FORM_8000_2021</v>
      </c>
      <c r="H1976" s="56" t="str">
        <f t="shared" si="210"/>
        <v>OTHER_INFO_2024_FORM_8000_2021_evaluate_date_01_old</v>
      </c>
      <c r="I1976" s="134" t="str">
        <f t="shared" si="211"/>
        <v>各アセスメント様式情報　評価日</v>
      </c>
      <c r="J1976" s="56" t="str">
        <f t="shared" si="212"/>
        <v>一致</v>
      </c>
      <c r="K1976" s="56" t="str">
        <f>IF($F1976="old", INDEX('外部インタフェース一覧(計算用)'!$B$5:$C$60, MATCH(summary!$B1976, '外部インタフェース一覧(計算用)'!$C$5:$C$60, 0), 1), $B1976)</f>
        <v>その他情報</v>
      </c>
      <c r="L1976" s="56">
        <f t="shared" si="216"/>
        <v>7</v>
      </c>
      <c r="M1976" s="56" t="str">
        <f t="shared" si="213"/>
        <v>evaluate_date_01</v>
      </c>
      <c r="N1976" s="33" t="str">
        <f t="shared" si="214"/>
        <v>各アセスメント様式情報　評価日</v>
      </c>
      <c r="O1976" s="33" t="str">
        <f t="shared" si="215"/>
        <v>各アセスメント様式情報　評価日</v>
      </c>
    </row>
    <row r="1977" spans="1:15" hidden="1">
      <c r="A1977" s="56">
        <v>1975</v>
      </c>
      <c r="B1977" s="56" t="s">
        <v>3738</v>
      </c>
      <c r="C1977" s="56">
        <v>8</v>
      </c>
      <c r="D1977" s="33" t="s">
        <v>3742</v>
      </c>
      <c r="E1977" s="134" t="s">
        <v>3743</v>
      </c>
      <c r="F1977" s="56" t="str">
        <f>VLOOKUP($B1977, '外部インタフェース一覧(計算用)'!$C:$G, 2, FALSE)</f>
        <v>old</v>
      </c>
      <c r="G1977" s="56" t="str">
        <f>VLOOKUP($B1977, '外部インタフェース一覧(計算用)'!$C:$G, 5, FALSE)</f>
        <v>OTHER_INFO_2024_FORM_8000_2021</v>
      </c>
      <c r="H1977" s="56" t="str">
        <f t="shared" si="210"/>
        <v>OTHER_INFO_2024_FORM_8000_2021_evaluate_method_old</v>
      </c>
      <c r="I1977" s="134" t="str">
        <f t="shared" si="211"/>
        <v>各アセスメント様式情報　評価方法</v>
      </c>
      <c r="J1977" s="56" t="str">
        <f t="shared" si="212"/>
        <v>一致</v>
      </c>
      <c r="K1977" s="56" t="str">
        <f>IF($F1977="old", INDEX('外部インタフェース一覧(計算用)'!$B$5:$C$60, MATCH(summary!$B1977, '外部インタフェース一覧(計算用)'!$C$5:$C$60, 0), 1), $B1977)</f>
        <v>その他情報</v>
      </c>
      <c r="L1977" s="56">
        <f t="shared" si="216"/>
        <v>8</v>
      </c>
      <c r="M1977" s="56" t="str">
        <f t="shared" si="213"/>
        <v>evaluate_method</v>
      </c>
      <c r="N1977" s="33" t="str">
        <f t="shared" si="214"/>
        <v>各アセスメント様式情報　評価方法</v>
      </c>
      <c r="O1977" s="33" t="str">
        <f t="shared" si="215"/>
        <v>各アセスメント様式情報　評価方法</v>
      </c>
    </row>
    <row r="1978" spans="1:15" hidden="1">
      <c r="A1978" s="56">
        <v>1976</v>
      </c>
      <c r="B1978" s="56" t="s">
        <v>3738</v>
      </c>
      <c r="C1978" s="56">
        <v>9</v>
      </c>
      <c r="D1978" s="33" t="s">
        <v>3744</v>
      </c>
      <c r="E1978" s="134" t="s">
        <v>3745</v>
      </c>
      <c r="F1978" s="56" t="str">
        <f>VLOOKUP($B1978, '外部インタフェース一覧(計算用)'!$C:$G, 2, FALSE)</f>
        <v>old</v>
      </c>
      <c r="G1978" s="56" t="str">
        <f>VLOOKUP($B1978, '外部インタフェース一覧(計算用)'!$C:$G, 5, FALSE)</f>
        <v>OTHER_INFO_2024_FORM_8000_2021</v>
      </c>
      <c r="H1978" s="56" t="str">
        <f t="shared" si="210"/>
        <v>OTHER_INFO_2024_FORM_8000_2021_bath_old</v>
      </c>
      <c r="I1978" s="134" t="str">
        <f t="shared" si="211"/>
        <v>各アセスメント様式情報　入浴</v>
      </c>
      <c r="J1978" s="56" t="str">
        <f t="shared" si="212"/>
        <v>一致</v>
      </c>
      <c r="K1978" s="56" t="str">
        <f>IF($F1978="old", INDEX('外部インタフェース一覧(計算用)'!$B$5:$C$60, MATCH(summary!$B1978, '外部インタフェース一覧(計算用)'!$C$5:$C$60, 0), 1), $B1978)</f>
        <v>その他情報</v>
      </c>
      <c r="L1978" s="56">
        <f t="shared" si="216"/>
        <v>9</v>
      </c>
      <c r="M1978" s="56" t="str">
        <f t="shared" si="213"/>
        <v>bath</v>
      </c>
      <c r="N1978" s="33" t="str">
        <f t="shared" si="214"/>
        <v>各アセスメント様式情報　入浴</v>
      </c>
      <c r="O1978" s="33" t="str">
        <f t="shared" si="215"/>
        <v>各アセスメント様式情報　入浴</v>
      </c>
    </row>
    <row r="1979" spans="1:15" hidden="1">
      <c r="A1979" s="56">
        <v>1977</v>
      </c>
      <c r="B1979" s="56" t="s">
        <v>3738</v>
      </c>
      <c r="C1979" s="56">
        <v>10</v>
      </c>
      <c r="D1979" s="33" t="s">
        <v>3746</v>
      </c>
      <c r="E1979" s="134" t="s">
        <v>3747</v>
      </c>
      <c r="F1979" s="56" t="str">
        <f>VLOOKUP($B1979, '外部インタフェース一覧(計算用)'!$C:$G, 2, FALSE)</f>
        <v>old</v>
      </c>
      <c r="G1979" s="56" t="str">
        <f>VLOOKUP($B1979, '外部インタフェース一覧(計算用)'!$C:$G, 5, FALSE)</f>
        <v>OTHER_INFO_2024_FORM_8000_2021</v>
      </c>
      <c r="H1979" s="56" t="str">
        <f t="shared" si="210"/>
        <v>OTHER_INFO_2024_FORM_8000_2021_urination_old</v>
      </c>
      <c r="I1979" s="134" t="str">
        <f t="shared" si="211"/>
        <v>各アセスメント様式情報　排尿</v>
      </c>
      <c r="J1979" s="56" t="str">
        <f t="shared" si="212"/>
        <v>一致</v>
      </c>
      <c r="K1979" s="56" t="str">
        <f>IF($F1979="old", INDEX('外部インタフェース一覧(計算用)'!$B$5:$C$60, MATCH(summary!$B1979, '外部インタフェース一覧(計算用)'!$C$5:$C$60, 0), 1), $B1979)</f>
        <v>その他情報</v>
      </c>
      <c r="L1979" s="56">
        <f t="shared" si="216"/>
        <v>10</v>
      </c>
      <c r="M1979" s="56" t="str">
        <f t="shared" si="213"/>
        <v>urination</v>
      </c>
      <c r="N1979" s="33" t="str">
        <f t="shared" si="214"/>
        <v>各アセスメント様式情報　排尿</v>
      </c>
      <c r="O1979" s="33" t="str">
        <f t="shared" si="215"/>
        <v>各アセスメント様式情報　排尿</v>
      </c>
    </row>
    <row r="1980" spans="1:15" hidden="1">
      <c r="A1980" s="56">
        <v>1978</v>
      </c>
      <c r="B1980" s="56" t="s">
        <v>3738</v>
      </c>
      <c r="C1980" s="56">
        <v>11</v>
      </c>
      <c r="D1980" s="33" t="s">
        <v>3748</v>
      </c>
      <c r="E1980" s="134" t="s">
        <v>3749</v>
      </c>
      <c r="F1980" s="56" t="str">
        <f>VLOOKUP($B1980, '外部インタフェース一覧(計算用)'!$C:$G, 2, FALSE)</f>
        <v>old</v>
      </c>
      <c r="G1980" s="56" t="str">
        <f>VLOOKUP($B1980, '外部インタフェース一覧(計算用)'!$C:$G, 5, FALSE)</f>
        <v>OTHER_INFO_2024_FORM_8000_2021</v>
      </c>
      <c r="H1980" s="56" t="str">
        <f t="shared" si="210"/>
        <v>OTHER_INFO_2024_FORM_8000_2021_defecation_old</v>
      </c>
      <c r="I1980" s="134" t="str">
        <f t="shared" si="211"/>
        <v>各アセスメント様式情報　排便</v>
      </c>
      <c r="J1980" s="56" t="str">
        <f t="shared" si="212"/>
        <v>一致</v>
      </c>
      <c r="K1980" s="56" t="str">
        <f>IF($F1980="old", INDEX('外部インタフェース一覧(計算用)'!$B$5:$C$60, MATCH(summary!$B1980, '外部インタフェース一覧(計算用)'!$C$5:$C$60, 0), 1), $B1980)</f>
        <v>その他情報</v>
      </c>
      <c r="L1980" s="56">
        <f t="shared" si="216"/>
        <v>11</v>
      </c>
      <c r="M1980" s="56" t="str">
        <f t="shared" si="213"/>
        <v>defecation</v>
      </c>
      <c r="N1980" s="33" t="str">
        <f t="shared" si="214"/>
        <v>各アセスメント様式情報　排便</v>
      </c>
      <c r="O1980" s="33" t="str">
        <f t="shared" si="215"/>
        <v>各アセスメント様式情報　排便</v>
      </c>
    </row>
    <row r="1981" spans="1:15" hidden="1">
      <c r="A1981" s="56">
        <v>1979</v>
      </c>
      <c r="B1981" s="56" t="s">
        <v>3738</v>
      </c>
      <c r="C1981" s="56">
        <v>12</v>
      </c>
      <c r="D1981" s="33" t="s">
        <v>3750</v>
      </c>
      <c r="E1981" s="134" t="s">
        <v>3751</v>
      </c>
      <c r="F1981" s="56" t="str">
        <f>VLOOKUP($B1981, '外部インタフェース一覧(計算用)'!$C:$G, 2, FALSE)</f>
        <v>old</v>
      </c>
      <c r="G1981" s="56" t="str">
        <f>VLOOKUP($B1981, '外部インタフェース一覧(計算用)'!$C:$G, 5, FALSE)</f>
        <v>OTHER_INFO_2024_FORM_8000_2021</v>
      </c>
      <c r="H1981" s="56" t="str">
        <f t="shared" si="210"/>
        <v>OTHER_INFO_2024_FORM_8000_2021_meal_support_old</v>
      </c>
      <c r="I1981" s="134" t="str">
        <f t="shared" si="211"/>
        <v>各アセスメント様式情報　食事介助</v>
      </c>
      <c r="J1981" s="56" t="str">
        <f t="shared" si="212"/>
        <v>一致</v>
      </c>
      <c r="K1981" s="56" t="str">
        <f>IF($F1981="old", INDEX('外部インタフェース一覧(計算用)'!$B$5:$C$60, MATCH(summary!$B1981, '外部インタフェース一覧(計算用)'!$C$5:$C$60, 0), 1), $B1981)</f>
        <v>その他情報</v>
      </c>
      <c r="L1981" s="56">
        <f t="shared" si="216"/>
        <v>12</v>
      </c>
      <c r="M1981" s="56" t="str">
        <f t="shared" si="213"/>
        <v>meal_support</v>
      </c>
      <c r="N1981" s="33" t="str">
        <f t="shared" si="214"/>
        <v>各アセスメント様式情報　食事介助</v>
      </c>
      <c r="O1981" s="33" t="str">
        <f t="shared" si="215"/>
        <v>各アセスメント様式情報　食事介助</v>
      </c>
    </row>
    <row r="1982" spans="1:15" ht="37.5" hidden="1">
      <c r="A1982" s="56">
        <v>1980</v>
      </c>
      <c r="B1982" s="56" t="s">
        <v>3738</v>
      </c>
      <c r="C1982" s="56">
        <v>13</v>
      </c>
      <c r="D1982" s="33" t="s">
        <v>3752</v>
      </c>
      <c r="E1982" s="134" t="s">
        <v>3753</v>
      </c>
      <c r="F1982" s="56" t="str">
        <f>VLOOKUP($B1982, '外部インタフェース一覧(計算用)'!$C:$G, 2, FALSE)</f>
        <v>old</v>
      </c>
      <c r="G1982" s="56" t="str">
        <f>VLOOKUP($B1982, '外部インタフェース一覧(計算用)'!$C:$G, 5, FALSE)</f>
        <v>OTHER_INFO_2024_FORM_8000_2021</v>
      </c>
      <c r="H1982" s="56" t="str">
        <f t="shared" si="210"/>
        <v>OTHER_INFO_2024_FORM_8000_2021_changing_clothes_upper_body_old</v>
      </c>
      <c r="I1982" s="134" t="str">
        <f t="shared" si="211"/>
        <v>各アセスメント様式情報　更衣（上衣）</v>
      </c>
      <c r="J1982" s="56" t="str">
        <f t="shared" si="212"/>
        <v>一致</v>
      </c>
      <c r="K1982" s="56" t="str">
        <f>IF($F1982="old", INDEX('外部インタフェース一覧(計算用)'!$B$5:$C$60, MATCH(summary!$B1982, '外部インタフェース一覧(計算用)'!$C$5:$C$60, 0), 1), $B1982)</f>
        <v>その他情報</v>
      </c>
      <c r="L1982" s="56">
        <f t="shared" si="216"/>
        <v>13</v>
      </c>
      <c r="M1982" s="56" t="str">
        <f t="shared" si="213"/>
        <v>changing_clothes_upper_body</v>
      </c>
      <c r="N1982" s="33" t="str">
        <f t="shared" si="214"/>
        <v>各アセスメント様式情報　更衣（上衣）</v>
      </c>
      <c r="O1982" s="33" t="str">
        <f t="shared" si="215"/>
        <v>各アセスメント様式情報　更衣（上衣）</v>
      </c>
    </row>
    <row r="1983" spans="1:15" ht="37.5" hidden="1">
      <c r="A1983" s="56">
        <v>1981</v>
      </c>
      <c r="B1983" s="56" t="s">
        <v>3738</v>
      </c>
      <c r="C1983" s="56">
        <v>14</v>
      </c>
      <c r="D1983" s="33" t="s">
        <v>3754</v>
      </c>
      <c r="E1983" s="134" t="s">
        <v>3755</v>
      </c>
      <c r="F1983" s="56" t="str">
        <f>VLOOKUP($B1983, '外部インタフェース一覧(計算用)'!$C:$G, 2, FALSE)</f>
        <v>old</v>
      </c>
      <c r="G1983" s="56" t="str">
        <f>VLOOKUP($B1983, '外部インタフェース一覧(計算用)'!$C:$G, 5, FALSE)</f>
        <v>OTHER_INFO_2024_FORM_8000_2021</v>
      </c>
      <c r="H1983" s="56" t="str">
        <f t="shared" si="210"/>
        <v>OTHER_INFO_2024_FORM_8000_2021_changing_clothes_lower_body_old</v>
      </c>
      <c r="I1983" s="134" t="str">
        <f t="shared" si="211"/>
        <v>各アセスメント様式情報　更衣（下衣）</v>
      </c>
      <c r="J1983" s="56" t="str">
        <f t="shared" si="212"/>
        <v>一致</v>
      </c>
      <c r="K1983" s="56" t="str">
        <f>IF($F1983="old", INDEX('外部インタフェース一覧(計算用)'!$B$5:$C$60, MATCH(summary!$B1983, '外部インタフェース一覧(計算用)'!$C$5:$C$60, 0), 1), $B1983)</f>
        <v>その他情報</v>
      </c>
      <c r="L1983" s="56">
        <f t="shared" si="216"/>
        <v>14</v>
      </c>
      <c r="M1983" s="56" t="str">
        <f t="shared" si="213"/>
        <v>changing_clothes_lower_body</v>
      </c>
      <c r="N1983" s="33" t="str">
        <f t="shared" si="214"/>
        <v>各アセスメント様式情報　更衣（下衣）</v>
      </c>
      <c r="O1983" s="33" t="str">
        <f t="shared" si="215"/>
        <v>各アセスメント様式情報　更衣（下衣）</v>
      </c>
    </row>
    <row r="1984" spans="1:15" ht="37.5" hidden="1">
      <c r="A1984" s="56">
        <v>1982</v>
      </c>
      <c r="B1984" s="56" t="s">
        <v>3738</v>
      </c>
      <c r="C1984" s="56">
        <v>15</v>
      </c>
      <c r="D1984" s="33" t="s">
        <v>3756</v>
      </c>
      <c r="E1984" s="134" t="s">
        <v>3757</v>
      </c>
      <c r="F1984" s="56" t="str">
        <f>VLOOKUP($B1984, '外部インタフェース一覧(計算用)'!$C:$G, 2, FALSE)</f>
        <v>old</v>
      </c>
      <c r="G1984" s="56" t="str">
        <f>VLOOKUP($B1984, '外部インタフェース一覧(計算用)'!$C:$G, 5, FALSE)</f>
        <v>OTHER_INFO_2024_FORM_8000_2021</v>
      </c>
      <c r="H1984" s="56" t="str">
        <f t="shared" si="210"/>
        <v>OTHER_INFO_2024_FORM_8000_2021_personal_hygiene_old</v>
      </c>
      <c r="I1984" s="134" t="str">
        <f t="shared" si="211"/>
        <v>各アセスメント様式情報　個人衛生（洗顔・洗髪・爪切り）</v>
      </c>
      <c r="J1984" s="56" t="str">
        <f t="shared" si="212"/>
        <v>一致</v>
      </c>
      <c r="K1984" s="56" t="str">
        <f>IF($F1984="old", INDEX('外部インタフェース一覧(計算用)'!$B$5:$C$60, MATCH(summary!$B1984, '外部インタフェース一覧(計算用)'!$C$5:$C$60, 0), 1), $B1984)</f>
        <v>その他情報</v>
      </c>
      <c r="L1984" s="56">
        <f t="shared" si="216"/>
        <v>15</v>
      </c>
      <c r="M1984" s="56" t="str">
        <f t="shared" si="213"/>
        <v>personal_hygiene</v>
      </c>
      <c r="N1984" s="33" t="str">
        <f t="shared" si="214"/>
        <v>各アセスメント様式情報　個人衛生（洗顔・洗髪・爪切り）</v>
      </c>
      <c r="O1984" s="33" t="str">
        <f t="shared" si="215"/>
        <v>各アセスメント様式情報　個人衛生（洗顔・洗髪・爪切り）</v>
      </c>
    </row>
    <row r="1985" spans="1:15" ht="37.5" hidden="1">
      <c r="A1985" s="56">
        <v>1983</v>
      </c>
      <c r="B1985" s="56" t="s">
        <v>3738</v>
      </c>
      <c r="C1985" s="56">
        <v>16</v>
      </c>
      <c r="D1985" s="33" t="s">
        <v>3758</v>
      </c>
      <c r="E1985" s="134" t="s">
        <v>3759</v>
      </c>
      <c r="F1985" s="56" t="str">
        <f>VLOOKUP($B1985, '外部インタフェース一覧(計算用)'!$C:$G, 2, FALSE)</f>
        <v>old</v>
      </c>
      <c r="G1985" s="56" t="str">
        <f>VLOOKUP($B1985, '外部インタフェース一覧(計算用)'!$C:$G, 5, FALSE)</f>
        <v>OTHER_INFO_2024_FORM_8000_2021</v>
      </c>
      <c r="H1985" s="56" t="str">
        <f t="shared" si="210"/>
        <v>OTHER_INFO_2024_FORM_8000_2021_personal_hygiene_[hair_styling]_old</v>
      </c>
      <c r="I1985" s="134" t="str">
        <f t="shared" si="211"/>
        <v>各アセスメント様式情報　個人衛生（整髪）</v>
      </c>
      <c r="J1985" s="56" t="str">
        <f t="shared" si="212"/>
        <v>一致</v>
      </c>
      <c r="K1985" s="56" t="str">
        <f>IF($F1985="old", INDEX('外部インタフェース一覧(計算用)'!$B$5:$C$60, MATCH(summary!$B1985, '外部インタフェース一覧(計算用)'!$C$5:$C$60, 0), 1), $B1985)</f>
        <v>その他情報</v>
      </c>
      <c r="L1985" s="56">
        <f t="shared" si="216"/>
        <v>16</v>
      </c>
      <c r="M1985" s="56" t="str">
        <f t="shared" si="213"/>
        <v>personal_hygiene_[hair_styling]</v>
      </c>
      <c r="N1985" s="33" t="str">
        <f t="shared" si="214"/>
        <v>各アセスメント様式情報　個人衛生（整髪）</v>
      </c>
      <c r="O1985" s="33" t="str">
        <f t="shared" si="215"/>
        <v>各アセスメント様式情報　個人衛生（整髪）</v>
      </c>
    </row>
    <row r="1986" spans="1:15" ht="37.5" hidden="1">
      <c r="A1986" s="56">
        <v>1984</v>
      </c>
      <c r="B1986" s="56" t="s">
        <v>3738</v>
      </c>
      <c r="C1986" s="56">
        <v>17</v>
      </c>
      <c r="D1986" s="33" t="s">
        <v>3760</v>
      </c>
      <c r="E1986" s="134" t="s">
        <v>3761</v>
      </c>
      <c r="F1986" s="56" t="str">
        <f>VLOOKUP($B1986, '外部インタフェース一覧(計算用)'!$C:$G, 2, FALSE)</f>
        <v>old</v>
      </c>
      <c r="G1986" s="56" t="str">
        <f>VLOOKUP($B1986, '外部インタフェース一覧(計算用)'!$C:$G, 5, FALSE)</f>
        <v>OTHER_INFO_2024_FORM_8000_2021</v>
      </c>
      <c r="H1986" s="56" t="str">
        <f t="shared" si="210"/>
        <v>OTHER_INFO_2024_FORM_8000_2021_personal_hygiene_[face_wash]_old</v>
      </c>
      <c r="I1986" s="134" t="str">
        <f t="shared" si="211"/>
        <v>各アセスメント様式情報　個人衛生（洗顔）</v>
      </c>
      <c r="J1986" s="56" t="str">
        <f t="shared" si="212"/>
        <v>一致</v>
      </c>
      <c r="K1986" s="56" t="str">
        <f>IF($F1986="old", INDEX('外部インタフェース一覧(計算用)'!$B$5:$C$60, MATCH(summary!$B1986, '外部インタフェース一覧(計算用)'!$C$5:$C$60, 0), 1), $B1986)</f>
        <v>その他情報</v>
      </c>
      <c r="L1986" s="56">
        <f t="shared" si="216"/>
        <v>17</v>
      </c>
      <c r="M1986" s="56" t="str">
        <f t="shared" si="213"/>
        <v>personal_hygiene_[face_wash]</v>
      </c>
      <c r="N1986" s="33" t="str">
        <f t="shared" si="214"/>
        <v>各アセスメント様式情報　個人衛生（洗顔）</v>
      </c>
      <c r="O1986" s="33" t="str">
        <f t="shared" si="215"/>
        <v>各アセスメント様式情報　個人衛生（洗顔）</v>
      </c>
    </row>
    <row r="1987" spans="1:15" ht="37.5" hidden="1">
      <c r="A1987" s="56">
        <v>1985</v>
      </c>
      <c r="B1987" s="56" t="s">
        <v>3738</v>
      </c>
      <c r="C1987" s="56">
        <v>18</v>
      </c>
      <c r="D1987" s="33" t="s">
        <v>3762</v>
      </c>
      <c r="E1987" s="134" t="s">
        <v>3763</v>
      </c>
      <c r="F1987" s="56" t="str">
        <f>VLOOKUP($B1987, '外部インタフェース一覧(計算用)'!$C:$G, 2, FALSE)</f>
        <v>old</v>
      </c>
      <c r="G1987" s="56" t="str">
        <f>VLOOKUP($B1987, '外部インタフェース一覧(計算用)'!$C:$G, 5, FALSE)</f>
        <v>OTHER_INFO_2024_FORM_8000_2021</v>
      </c>
      <c r="H1987" s="56" t="str">
        <f t="shared" ref="H1987:H2050" si="217">G1987&amp;"_"&amp;D1987&amp;"_"&amp;F1987</f>
        <v>OTHER_INFO_2024_FORM_8000_2021_personal_hygiene_[nail_cutting]_old</v>
      </c>
      <c r="I1987" s="134" t="str">
        <f t="shared" ref="I1987:I2050" si="218">IFERROR(INDEX($E:$H, MATCH(LEFT($H1987, LEN($H1987)-4)&amp;"_new", $H:$H, 0), 1), IF(F1987="old", "削除", "追加"))</f>
        <v>各アセスメント様式情報　個人衛生（爪切り）</v>
      </c>
      <c r="J1987" s="56" t="str">
        <f t="shared" ref="J1987:J2050" si="219">IF(E1987=I1987, "一致", "名称変更")</f>
        <v>一致</v>
      </c>
      <c r="K1987" s="56" t="str">
        <f>IF($F1987="old", INDEX('外部インタフェース一覧(計算用)'!$B$5:$C$60, MATCH(summary!$B1987, '外部インタフェース一覧(計算用)'!$C$5:$C$60, 0), 1), $B1987)</f>
        <v>その他情報</v>
      </c>
      <c r="L1987" s="56">
        <f t="shared" si="216"/>
        <v>18</v>
      </c>
      <c r="M1987" s="56" t="str">
        <f t="shared" ref="M1987:M2050" si="220">$D1987</f>
        <v>personal_hygiene_[nail_cutting]</v>
      </c>
      <c r="N1987" s="33" t="str">
        <f t="shared" ref="N1987:N2050" si="221">IF($F1987="old", $E1987, $I1987)</f>
        <v>各アセスメント様式情報　個人衛生（爪切り）</v>
      </c>
      <c r="O1987" s="33" t="str">
        <f t="shared" ref="O1987:O2050" si="222">IF($F1987="old", $I1987, $E1987)</f>
        <v>各アセスメント様式情報　個人衛生（爪切り）</v>
      </c>
    </row>
    <row r="1988" spans="1:15" hidden="1">
      <c r="A1988" s="56">
        <v>1986</v>
      </c>
      <c r="B1988" s="56" t="s">
        <v>3738</v>
      </c>
      <c r="C1988" s="56">
        <v>19</v>
      </c>
      <c r="D1988" s="33" t="s">
        <v>3764</v>
      </c>
      <c r="E1988" s="134" t="s">
        <v>3765</v>
      </c>
      <c r="F1988" s="56" t="str">
        <f>VLOOKUP($B1988, '外部インタフェース一覧(計算用)'!$C:$G, 2, FALSE)</f>
        <v>old</v>
      </c>
      <c r="G1988" s="56" t="str">
        <f>VLOOKUP($B1988, '外部インタフェース一覧(計算用)'!$C:$G, 5, FALSE)</f>
        <v>OTHER_INFO_2024_FORM_8000_2021</v>
      </c>
      <c r="H1988" s="56" t="str">
        <f t="shared" si="217"/>
        <v>OTHER_INFO_2024_FORM_8000_2021_roll_over_old</v>
      </c>
      <c r="I1988" s="134" t="str">
        <f t="shared" si="218"/>
        <v>各アセスメント様式情報　寝返り</v>
      </c>
      <c r="J1988" s="56" t="str">
        <f t="shared" si="219"/>
        <v>一致</v>
      </c>
      <c r="K1988" s="56" t="str">
        <f>IF($F1988="old", INDEX('外部インタフェース一覧(計算用)'!$B$5:$C$60, MATCH(summary!$B1988, '外部インタフェース一覧(計算用)'!$C$5:$C$60, 0), 1), $B1988)</f>
        <v>その他情報</v>
      </c>
      <c r="L1988" s="56">
        <f t="shared" ref="L1988:L2051" si="223">C1988</f>
        <v>19</v>
      </c>
      <c r="M1988" s="56" t="str">
        <f t="shared" si="220"/>
        <v>roll_over</v>
      </c>
      <c r="N1988" s="33" t="str">
        <f t="shared" si="221"/>
        <v>各アセスメント様式情報　寝返り</v>
      </c>
      <c r="O1988" s="33" t="str">
        <f t="shared" si="222"/>
        <v>各アセスメント様式情報　寝返り</v>
      </c>
    </row>
    <row r="1989" spans="1:15" hidden="1">
      <c r="A1989" s="56">
        <v>1987</v>
      </c>
      <c r="B1989" s="56" t="s">
        <v>3738</v>
      </c>
      <c r="C1989" s="56">
        <v>20</v>
      </c>
      <c r="D1989" s="33" t="s">
        <v>3417</v>
      </c>
      <c r="E1989" s="134" t="s">
        <v>3766</v>
      </c>
      <c r="F1989" s="56" t="str">
        <f>VLOOKUP($B1989, '外部インタフェース一覧(計算用)'!$C:$G, 2, FALSE)</f>
        <v>old</v>
      </c>
      <c r="G1989" s="56" t="str">
        <f>VLOOKUP($B1989, '外部インタフェース一覧(計算用)'!$C:$G, 5, FALSE)</f>
        <v>OTHER_INFO_2024_FORM_8000_2021</v>
      </c>
      <c r="H1989" s="56" t="str">
        <f t="shared" si="217"/>
        <v>OTHER_INFO_2024_FORM_8000_2021_sitting_continuous_old</v>
      </c>
      <c r="I1989" s="134" t="str">
        <f t="shared" si="218"/>
        <v>各アセスメント様式情報　座位の保持</v>
      </c>
      <c r="J1989" s="56" t="str">
        <f t="shared" si="219"/>
        <v>一致</v>
      </c>
      <c r="K1989" s="56" t="str">
        <f>IF($F1989="old", INDEX('外部インタフェース一覧(計算用)'!$B$5:$C$60, MATCH(summary!$B1989, '外部インタフェース一覧(計算用)'!$C$5:$C$60, 0), 1), $B1989)</f>
        <v>その他情報</v>
      </c>
      <c r="L1989" s="56">
        <f t="shared" si="223"/>
        <v>20</v>
      </c>
      <c r="M1989" s="56" t="str">
        <f t="shared" si="220"/>
        <v>sitting_continuous</v>
      </c>
      <c r="N1989" s="33" t="str">
        <f t="shared" si="221"/>
        <v>各アセスメント様式情報　座位の保持</v>
      </c>
      <c r="O1989" s="33" t="str">
        <f t="shared" si="222"/>
        <v>各アセスメント様式情報　座位の保持</v>
      </c>
    </row>
    <row r="1990" spans="1:15" ht="37.5" hidden="1">
      <c r="A1990" s="56">
        <v>1988</v>
      </c>
      <c r="B1990" s="56" t="s">
        <v>3738</v>
      </c>
      <c r="C1990" s="56">
        <v>21</v>
      </c>
      <c r="D1990" s="33" t="s">
        <v>3767</v>
      </c>
      <c r="E1990" s="134" t="s">
        <v>3768</v>
      </c>
      <c r="F1990" s="56" t="str">
        <f>VLOOKUP($B1990, '外部インタフェース一覧(計算用)'!$C:$G, 2, FALSE)</f>
        <v>old</v>
      </c>
      <c r="G1990" s="56" t="str">
        <f>VLOOKUP($B1990, '外部インタフェース一覧(計算用)'!$C:$G, 5, FALSE)</f>
        <v>OTHER_INFO_2024_FORM_8000_2021</v>
      </c>
      <c r="H1990" s="56" t="str">
        <f t="shared" si="217"/>
        <v>OTHER_INFO_2024_FORM_8000_2021_standup_while_sitting_old</v>
      </c>
      <c r="I1990" s="134" t="str">
        <f t="shared" si="218"/>
        <v>削除</v>
      </c>
      <c r="J1990" s="56" t="str">
        <f t="shared" si="219"/>
        <v>名称変更</v>
      </c>
      <c r="K1990" s="56" t="str">
        <f>IF($F1990="old", INDEX('外部インタフェース一覧(計算用)'!$B$5:$C$60, MATCH(summary!$B1990, '外部インタフェース一覧(計算用)'!$C$5:$C$60, 0), 1), $B1990)</f>
        <v>その他情報</v>
      </c>
      <c r="L1990" s="56">
        <f t="shared" si="223"/>
        <v>21</v>
      </c>
      <c r="M1990" s="56" t="str">
        <f t="shared" si="220"/>
        <v>standup_while_sitting</v>
      </c>
      <c r="N1990" s="33" t="str">
        <f t="shared" si="221"/>
        <v>各アセスメント様式情報　座位での乗り移り</v>
      </c>
      <c r="O1990" s="33" t="str">
        <f t="shared" si="222"/>
        <v>削除</v>
      </c>
    </row>
    <row r="1991" spans="1:15" hidden="1">
      <c r="A1991" s="56">
        <v>1989</v>
      </c>
      <c r="B1991" s="56" t="s">
        <v>3738</v>
      </c>
      <c r="C1991" s="56">
        <v>22</v>
      </c>
      <c r="D1991" s="33" t="s">
        <v>3537</v>
      </c>
      <c r="E1991" s="134" t="s">
        <v>3769</v>
      </c>
      <c r="F1991" s="56" t="str">
        <f>VLOOKUP($B1991, '外部インタフェース一覧(計算用)'!$C:$G, 2, FALSE)</f>
        <v>old</v>
      </c>
      <c r="G1991" s="56" t="str">
        <f>VLOOKUP($B1991, '外部インタフェース一覧(計算用)'!$C:$G, 5, FALSE)</f>
        <v>OTHER_INFO_2024_FORM_8000_2021</v>
      </c>
      <c r="H1991" s="56" t="str">
        <f t="shared" si="217"/>
        <v>OTHER_INFO_2024_FORM_8000_2021_standup_continuous_old</v>
      </c>
      <c r="I1991" s="134" t="str">
        <f t="shared" si="218"/>
        <v>各アセスメント様式情報　立位の保持</v>
      </c>
      <c r="J1991" s="56" t="str">
        <f t="shared" si="219"/>
        <v>一致</v>
      </c>
      <c r="K1991" s="56" t="str">
        <f>IF($F1991="old", INDEX('外部インタフェース一覧(計算用)'!$B$5:$C$60, MATCH(summary!$B1991, '外部インタフェース一覧(計算用)'!$C$5:$C$60, 0), 1), $B1991)</f>
        <v>その他情報</v>
      </c>
      <c r="L1991" s="56">
        <f t="shared" si="223"/>
        <v>22</v>
      </c>
      <c r="M1991" s="56" t="str">
        <f t="shared" si="220"/>
        <v>standup_continuous</v>
      </c>
      <c r="N1991" s="33" t="str">
        <f t="shared" si="221"/>
        <v>各アセスメント様式情報　立位の保持</v>
      </c>
      <c r="O1991" s="33" t="str">
        <f t="shared" si="222"/>
        <v>各アセスメント様式情報　立位の保持</v>
      </c>
    </row>
    <row r="1992" spans="1:15" ht="37.5" hidden="1">
      <c r="A1992" s="56">
        <v>1990</v>
      </c>
      <c r="B1992" s="56" t="s">
        <v>3738</v>
      </c>
      <c r="C1992" s="56">
        <v>23</v>
      </c>
      <c r="D1992" s="33" t="s">
        <v>930</v>
      </c>
      <c r="E1992" s="134" t="s">
        <v>3770</v>
      </c>
      <c r="F1992" s="56" t="str">
        <f>VLOOKUP($B1992, '外部インタフェース一覧(計算用)'!$C:$G, 2, FALSE)</f>
        <v>old</v>
      </c>
      <c r="G1992" s="56" t="str">
        <f>VLOOKUP($B1992, '外部インタフェース一覧(計算用)'!$C:$G, 5, FALSE)</f>
        <v>OTHER_INFO_2024_FORM_8000_2021</v>
      </c>
      <c r="H1992" s="56" t="str">
        <f t="shared" si="217"/>
        <v>OTHER_INFO_2024_FORM_8000_2021_record_staff_job_category_02_old</v>
      </c>
      <c r="I1992" s="134" t="str">
        <f t="shared" si="218"/>
        <v>削除</v>
      </c>
      <c r="J1992" s="56" t="str">
        <f t="shared" si="219"/>
        <v>名称変更</v>
      </c>
      <c r="K1992" s="56" t="str">
        <f>IF($F1992="old", INDEX('外部インタフェース一覧(計算用)'!$B$5:$C$60, MATCH(summary!$B1992, '外部インタフェース一覧(計算用)'!$C$5:$C$60, 0), 1), $B1992)</f>
        <v>その他情報</v>
      </c>
      <c r="L1992" s="56">
        <f t="shared" si="223"/>
        <v>23</v>
      </c>
      <c r="M1992" s="56" t="str">
        <f t="shared" si="220"/>
        <v>record_staff_job_category_02</v>
      </c>
      <c r="N1992" s="33" t="str">
        <f t="shared" si="221"/>
        <v>基本チェックリスト　記録職員職種</v>
      </c>
      <c r="O1992" s="33" t="str">
        <f t="shared" si="222"/>
        <v>削除</v>
      </c>
    </row>
    <row r="1993" spans="1:15" hidden="1">
      <c r="A1993" s="56">
        <v>1991</v>
      </c>
      <c r="B1993" s="56" t="s">
        <v>3738</v>
      </c>
      <c r="C1993" s="56">
        <v>24</v>
      </c>
      <c r="D1993" s="33" t="s">
        <v>3771</v>
      </c>
      <c r="E1993" s="134" t="s">
        <v>3772</v>
      </c>
      <c r="F1993" s="56" t="str">
        <f>VLOOKUP($B1993, '外部インタフェース一覧(計算用)'!$C:$G, 2, FALSE)</f>
        <v>old</v>
      </c>
      <c r="G1993" s="56" t="str">
        <f>VLOOKUP($B1993, '外部インタフェース一覧(計算用)'!$C:$G, 5, FALSE)</f>
        <v>OTHER_INFO_2024_FORM_8000_2021</v>
      </c>
      <c r="H1993" s="56" t="str">
        <f t="shared" si="217"/>
        <v>OTHER_INFO_2024_FORM_8000_2021_evaluate_date_02_old</v>
      </c>
      <c r="I1993" s="134" t="str">
        <f t="shared" si="218"/>
        <v>基本チェックリスト　評価日</v>
      </c>
      <c r="J1993" s="56" t="str">
        <f t="shared" si="219"/>
        <v>一致</v>
      </c>
      <c r="K1993" s="56" t="str">
        <f>IF($F1993="old", INDEX('外部インタフェース一覧(計算用)'!$B$5:$C$60, MATCH(summary!$B1993, '外部インタフェース一覧(計算用)'!$C$5:$C$60, 0), 1), $B1993)</f>
        <v>その他情報</v>
      </c>
      <c r="L1993" s="56">
        <f t="shared" si="223"/>
        <v>24</v>
      </c>
      <c r="M1993" s="56" t="str">
        <f t="shared" si="220"/>
        <v>evaluate_date_02</v>
      </c>
      <c r="N1993" s="33" t="str">
        <f t="shared" si="221"/>
        <v>基本チェックリスト　評価日</v>
      </c>
      <c r="O1993" s="33" t="str">
        <f t="shared" si="222"/>
        <v>基本チェックリスト　評価日</v>
      </c>
    </row>
    <row r="1994" spans="1:15" ht="37.5" hidden="1">
      <c r="A1994" s="56">
        <v>1992</v>
      </c>
      <c r="B1994" s="56" t="s">
        <v>3738</v>
      </c>
      <c r="C1994" s="56">
        <v>25</v>
      </c>
      <c r="D1994" s="33" t="s">
        <v>3773</v>
      </c>
      <c r="E1994" s="134" t="s">
        <v>3774</v>
      </c>
      <c r="F1994" s="56" t="str">
        <f>VLOOKUP($B1994, '外部インタフェース一覧(計算用)'!$C:$G, 2, FALSE)</f>
        <v>old</v>
      </c>
      <c r="G1994" s="56" t="str">
        <f>VLOOKUP($B1994, '外部インタフェース一覧(計算用)'!$C:$G, 5, FALSE)</f>
        <v>OTHER_INFO_2024_FORM_8000_2021</v>
      </c>
      <c r="H1994" s="56" t="str">
        <f t="shared" si="217"/>
        <v>OTHER_INFO_2024_FORM_8000_2021_go_out_by_bus_train_old</v>
      </c>
      <c r="I1994" s="134" t="str">
        <f t="shared" si="218"/>
        <v>基本チェックリスト　バスや電車で、一人で外出していますか</v>
      </c>
      <c r="J1994" s="56" t="str">
        <f t="shared" si="219"/>
        <v>一致</v>
      </c>
      <c r="K1994" s="56" t="str">
        <f>IF($F1994="old", INDEX('外部インタフェース一覧(計算用)'!$B$5:$C$60, MATCH(summary!$B1994, '外部インタフェース一覧(計算用)'!$C$5:$C$60, 0), 1), $B1994)</f>
        <v>その他情報</v>
      </c>
      <c r="L1994" s="56">
        <f t="shared" si="223"/>
        <v>25</v>
      </c>
      <c r="M1994" s="56" t="str">
        <f t="shared" si="220"/>
        <v>go_out_by_bus_train</v>
      </c>
      <c r="N1994" s="33" t="str">
        <f t="shared" si="221"/>
        <v>基本チェックリスト　バスや電車で、一人で外出していますか</v>
      </c>
      <c r="O1994" s="33" t="str">
        <f t="shared" si="222"/>
        <v>基本チェックリスト　バスや電車で、一人で外出していますか</v>
      </c>
    </row>
    <row r="1995" spans="1:15" ht="37.5" hidden="1">
      <c r="A1995" s="56">
        <v>1993</v>
      </c>
      <c r="B1995" s="56" t="s">
        <v>3738</v>
      </c>
      <c r="C1995" s="56">
        <v>26</v>
      </c>
      <c r="D1995" s="33" t="s">
        <v>3775</v>
      </c>
      <c r="E1995" s="134" t="s">
        <v>3776</v>
      </c>
      <c r="F1995" s="56" t="str">
        <f>VLOOKUP($B1995, '外部インタフェース一覧(計算用)'!$C:$G, 2, FALSE)</f>
        <v>old</v>
      </c>
      <c r="G1995" s="56" t="str">
        <f>VLOOKUP($B1995, '外部インタフェース一覧(計算用)'!$C:$G, 5, FALSE)</f>
        <v>OTHER_INFO_2024_FORM_8000_2021</v>
      </c>
      <c r="H1995" s="56" t="str">
        <f t="shared" si="217"/>
        <v>OTHER_INFO_2024_FORM_8000_2021_go_shopping_daily_good_old</v>
      </c>
      <c r="I1995" s="134" t="str">
        <f t="shared" si="218"/>
        <v>基本チェックリスト　日用品の買い物をしていますか</v>
      </c>
      <c r="J1995" s="56" t="str">
        <f t="shared" si="219"/>
        <v>一致</v>
      </c>
      <c r="K1995" s="56" t="str">
        <f>IF($F1995="old", INDEX('外部インタフェース一覧(計算用)'!$B$5:$C$60, MATCH(summary!$B1995, '外部インタフェース一覧(計算用)'!$C$5:$C$60, 0), 1), $B1995)</f>
        <v>その他情報</v>
      </c>
      <c r="L1995" s="56">
        <f t="shared" si="223"/>
        <v>26</v>
      </c>
      <c r="M1995" s="56" t="str">
        <f t="shared" si="220"/>
        <v>go_shopping_daily_good</v>
      </c>
      <c r="N1995" s="33" t="str">
        <f t="shared" si="221"/>
        <v>基本チェックリスト　日用品の買い物をしていますか</v>
      </c>
      <c r="O1995" s="33" t="str">
        <f t="shared" si="222"/>
        <v>基本チェックリスト　日用品の買い物をしていますか</v>
      </c>
    </row>
    <row r="1996" spans="1:15" ht="37.5" hidden="1">
      <c r="A1996" s="56">
        <v>1994</v>
      </c>
      <c r="B1996" s="56" t="s">
        <v>3738</v>
      </c>
      <c r="C1996" s="56">
        <v>27</v>
      </c>
      <c r="D1996" s="33" t="s">
        <v>3777</v>
      </c>
      <c r="E1996" s="134" t="s">
        <v>3778</v>
      </c>
      <c r="F1996" s="56" t="str">
        <f>VLOOKUP($B1996, '外部インタフェース一覧(計算用)'!$C:$G, 2, FALSE)</f>
        <v>old</v>
      </c>
      <c r="G1996" s="56" t="str">
        <f>VLOOKUP($B1996, '外部インタフェース一覧(計算用)'!$C:$G, 5, FALSE)</f>
        <v>OTHER_INFO_2024_FORM_8000_2021</v>
      </c>
      <c r="H1996" s="56" t="str">
        <f t="shared" si="217"/>
        <v>OTHER_INFO_2024_FORM_8000_2021_deposit_withdraw_money_old</v>
      </c>
      <c r="I1996" s="134" t="str">
        <f t="shared" si="218"/>
        <v>基本チェックリスト　預貯金の出し入れをしていますか</v>
      </c>
      <c r="J1996" s="56" t="str">
        <f t="shared" si="219"/>
        <v>一致</v>
      </c>
      <c r="K1996" s="56" t="str">
        <f>IF($F1996="old", INDEX('外部インタフェース一覧(計算用)'!$B$5:$C$60, MATCH(summary!$B1996, '外部インタフェース一覧(計算用)'!$C$5:$C$60, 0), 1), $B1996)</f>
        <v>その他情報</v>
      </c>
      <c r="L1996" s="56">
        <f t="shared" si="223"/>
        <v>27</v>
      </c>
      <c r="M1996" s="56" t="str">
        <f t="shared" si="220"/>
        <v>deposit_withdraw_money</v>
      </c>
      <c r="N1996" s="33" t="str">
        <f t="shared" si="221"/>
        <v>基本チェックリスト　預貯金の出し入れをしていますか</v>
      </c>
      <c r="O1996" s="33" t="str">
        <f t="shared" si="222"/>
        <v>基本チェックリスト　預貯金の出し入れをしていますか</v>
      </c>
    </row>
    <row r="1997" spans="1:15" ht="37.5" hidden="1">
      <c r="A1997" s="56">
        <v>1995</v>
      </c>
      <c r="B1997" s="56" t="s">
        <v>3738</v>
      </c>
      <c r="C1997" s="56">
        <v>28</v>
      </c>
      <c r="D1997" s="33" t="s">
        <v>3779</v>
      </c>
      <c r="E1997" s="134" t="s">
        <v>3780</v>
      </c>
      <c r="F1997" s="56" t="str">
        <f>VLOOKUP($B1997, '外部インタフェース一覧(計算用)'!$C:$G, 2, FALSE)</f>
        <v>old</v>
      </c>
      <c r="G1997" s="56" t="str">
        <f>VLOOKUP($B1997, '外部インタフェース一覧(計算用)'!$C:$G, 5, FALSE)</f>
        <v>OTHER_INFO_2024_FORM_8000_2021</v>
      </c>
      <c r="H1997" s="56" t="str">
        <f t="shared" si="217"/>
        <v>OTHER_INFO_2024_FORM_8000_2021_visit_friend_old</v>
      </c>
      <c r="I1997" s="134" t="str">
        <f t="shared" si="218"/>
        <v>基本チェックリスト　友人の家を訪ねていますか</v>
      </c>
      <c r="J1997" s="56" t="str">
        <f t="shared" si="219"/>
        <v>一致</v>
      </c>
      <c r="K1997" s="56" t="str">
        <f>IF($F1997="old", INDEX('外部インタフェース一覧(計算用)'!$B$5:$C$60, MATCH(summary!$B1997, '外部インタフェース一覧(計算用)'!$C$5:$C$60, 0), 1), $B1997)</f>
        <v>その他情報</v>
      </c>
      <c r="L1997" s="56">
        <f t="shared" si="223"/>
        <v>28</v>
      </c>
      <c r="M1997" s="56" t="str">
        <f t="shared" si="220"/>
        <v>visit_friend</v>
      </c>
      <c r="N1997" s="33" t="str">
        <f t="shared" si="221"/>
        <v>基本チェックリスト　友人の家を訪ねていますか</v>
      </c>
      <c r="O1997" s="33" t="str">
        <f t="shared" si="222"/>
        <v>基本チェックリスト　友人の家を訪ねていますか</v>
      </c>
    </row>
    <row r="1998" spans="1:15" ht="37.5" hidden="1">
      <c r="A1998" s="56">
        <v>1996</v>
      </c>
      <c r="B1998" s="56" t="s">
        <v>3738</v>
      </c>
      <c r="C1998" s="56">
        <v>29</v>
      </c>
      <c r="D1998" s="33" t="s">
        <v>3781</v>
      </c>
      <c r="E1998" s="134" t="s">
        <v>3782</v>
      </c>
      <c r="F1998" s="56" t="str">
        <f>VLOOKUP($B1998, '外部インタフェース一覧(計算用)'!$C:$G, 2, FALSE)</f>
        <v>old</v>
      </c>
      <c r="G1998" s="56" t="str">
        <f>VLOOKUP($B1998, '外部インタフェース一覧(計算用)'!$C:$G, 5, FALSE)</f>
        <v>OTHER_INFO_2024_FORM_8000_2021</v>
      </c>
      <c r="H1998" s="56" t="str">
        <f t="shared" si="217"/>
        <v>OTHER_INFO_2024_FORM_8000_2021_discuss_with_family_or_friend_old</v>
      </c>
      <c r="I1998" s="134" t="str">
        <f t="shared" si="218"/>
        <v>基本チェックリスト　家族や友人の相談にのっていますか</v>
      </c>
      <c r="J1998" s="56" t="str">
        <f t="shared" si="219"/>
        <v>一致</v>
      </c>
      <c r="K1998" s="56" t="str">
        <f>IF($F1998="old", INDEX('外部インタフェース一覧(計算用)'!$B$5:$C$60, MATCH(summary!$B1998, '外部インタフェース一覧(計算用)'!$C$5:$C$60, 0), 1), $B1998)</f>
        <v>その他情報</v>
      </c>
      <c r="L1998" s="56">
        <f t="shared" si="223"/>
        <v>29</v>
      </c>
      <c r="M1998" s="56" t="str">
        <f t="shared" si="220"/>
        <v>discuss_with_family_or_friend</v>
      </c>
      <c r="N1998" s="33" t="str">
        <f t="shared" si="221"/>
        <v>基本チェックリスト　家族や友人の相談にのっていますか</v>
      </c>
      <c r="O1998" s="33" t="str">
        <f t="shared" si="222"/>
        <v>基本チェックリスト　家族や友人の相談にのっていますか</v>
      </c>
    </row>
    <row r="1999" spans="1:15" ht="37.5" hidden="1">
      <c r="A1999" s="56">
        <v>1997</v>
      </c>
      <c r="B1999" s="56" t="s">
        <v>3738</v>
      </c>
      <c r="C1999" s="56">
        <v>30</v>
      </c>
      <c r="D1999" s="33" t="s">
        <v>3783</v>
      </c>
      <c r="E1999" s="134" t="s">
        <v>3784</v>
      </c>
      <c r="F1999" s="56" t="str">
        <f>VLOOKUP($B1999, '外部インタフェース一覧(計算用)'!$C:$G, 2, FALSE)</f>
        <v>old</v>
      </c>
      <c r="G1999" s="56" t="str">
        <f>VLOOKUP($B1999, '外部インタフェース一覧(計算用)'!$C:$G, 5, FALSE)</f>
        <v>OTHER_INFO_2024_FORM_8000_2021</v>
      </c>
      <c r="H1999" s="56" t="str">
        <f t="shared" si="217"/>
        <v>OTHER_INFO_2024_FORM_8000_2021_climb_stair_without_handrails_or_walls_old</v>
      </c>
      <c r="I1999" s="134" t="str">
        <f t="shared" si="218"/>
        <v>基本チェックリスト　階段を手すりや壁をつたわらずに昇っていますか</v>
      </c>
      <c r="J1999" s="56" t="str">
        <f t="shared" si="219"/>
        <v>一致</v>
      </c>
      <c r="K1999" s="56" t="str">
        <f>IF($F1999="old", INDEX('外部インタフェース一覧(計算用)'!$B$5:$C$60, MATCH(summary!$B1999, '外部インタフェース一覧(計算用)'!$C$5:$C$60, 0), 1), $B1999)</f>
        <v>その他情報</v>
      </c>
      <c r="L1999" s="56">
        <f t="shared" si="223"/>
        <v>30</v>
      </c>
      <c r="M1999" s="56" t="str">
        <f t="shared" si="220"/>
        <v>climb_stair_without_handrails_or_walls</v>
      </c>
      <c r="N1999" s="33" t="str">
        <f t="shared" si="221"/>
        <v>基本チェックリスト　階段を手すりや壁をつたわらずに昇っていますか</v>
      </c>
      <c r="O1999" s="33" t="str">
        <f t="shared" si="222"/>
        <v>基本チェックリスト　階段を手すりや壁をつたわらずに昇っていますか</v>
      </c>
    </row>
    <row r="2000" spans="1:15" ht="56.25" hidden="1">
      <c r="A2000" s="56">
        <v>1998</v>
      </c>
      <c r="B2000" s="56" t="s">
        <v>3738</v>
      </c>
      <c r="C2000" s="56">
        <v>31</v>
      </c>
      <c r="D2000" s="33" t="s">
        <v>3785</v>
      </c>
      <c r="E2000" s="134" t="s">
        <v>3786</v>
      </c>
      <c r="F2000" s="56" t="str">
        <f>VLOOKUP($B2000, '外部インタフェース一覧(計算用)'!$C:$G, 2, FALSE)</f>
        <v>old</v>
      </c>
      <c r="G2000" s="56" t="str">
        <f>VLOOKUP($B2000, '外部インタフェース一覧(計算用)'!$C:$G, 5, FALSE)</f>
        <v>OTHER_INFO_2024_FORM_8000_2021</v>
      </c>
      <c r="H2000" s="56" t="str">
        <f t="shared" si="217"/>
        <v>OTHER_INFO_2024_FORM_8000_2021_standup_from_chair_without_grab_anything_old</v>
      </c>
      <c r="I2000" s="134" t="str">
        <f t="shared" si="218"/>
        <v>基本チェックリスト　椅子に座った状態から何もつかまらずに立ち上がっています</v>
      </c>
      <c r="J2000" s="56" t="str">
        <f t="shared" si="219"/>
        <v>一致</v>
      </c>
      <c r="K2000" s="56" t="str">
        <f>IF($F2000="old", INDEX('外部インタフェース一覧(計算用)'!$B$5:$C$60, MATCH(summary!$B2000, '外部インタフェース一覧(計算用)'!$C$5:$C$60, 0), 1), $B2000)</f>
        <v>その他情報</v>
      </c>
      <c r="L2000" s="56">
        <f t="shared" si="223"/>
        <v>31</v>
      </c>
      <c r="M2000" s="56" t="str">
        <f t="shared" si="220"/>
        <v>standup_from_chair_without_grab_anything</v>
      </c>
      <c r="N2000" s="33" t="str">
        <f t="shared" si="221"/>
        <v>基本チェックリスト　椅子に座った状態から何もつかまらずに立ち上がっています</v>
      </c>
      <c r="O2000" s="33" t="str">
        <f t="shared" si="222"/>
        <v>基本チェックリスト　椅子に座った状態から何もつかまらずに立ち上がっています</v>
      </c>
    </row>
    <row r="2001" spans="1:15" ht="37.5" hidden="1">
      <c r="A2001" s="56">
        <v>1999</v>
      </c>
      <c r="B2001" s="56" t="s">
        <v>3738</v>
      </c>
      <c r="C2001" s="56">
        <v>32</v>
      </c>
      <c r="D2001" s="33" t="s">
        <v>3787</v>
      </c>
      <c r="E2001" s="134" t="s">
        <v>3788</v>
      </c>
      <c r="F2001" s="56" t="str">
        <f>VLOOKUP($B2001, '外部インタフェース一覧(計算用)'!$C:$G, 2, FALSE)</f>
        <v>old</v>
      </c>
      <c r="G2001" s="56" t="str">
        <f>VLOOKUP($B2001, '外部インタフェース一覧(計算用)'!$C:$G, 5, FALSE)</f>
        <v>OTHER_INFO_2024_FORM_8000_2021</v>
      </c>
      <c r="H2001" s="56" t="str">
        <f t="shared" si="217"/>
        <v>OTHER_INFO_2024_FORM_8000_2021_walk_in_15min_old</v>
      </c>
      <c r="I2001" s="134" t="str">
        <f t="shared" si="218"/>
        <v>基本チェックリスト　15分位続けて歩いていますか</v>
      </c>
      <c r="J2001" s="56" t="str">
        <f t="shared" si="219"/>
        <v>一致</v>
      </c>
      <c r="K2001" s="56" t="str">
        <f>IF($F2001="old", INDEX('外部インタフェース一覧(計算用)'!$B$5:$C$60, MATCH(summary!$B2001, '外部インタフェース一覧(計算用)'!$C$5:$C$60, 0), 1), $B2001)</f>
        <v>その他情報</v>
      </c>
      <c r="L2001" s="56">
        <f t="shared" si="223"/>
        <v>32</v>
      </c>
      <c r="M2001" s="56" t="str">
        <f t="shared" si="220"/>
        <v>walk_in_15min</v>
      </c>
      <c r="N2001" s="33" t="str">
        <f t="shared" si="221"/>
        <v>基本チェックリスト　15分位続けて歩いていますか</v>
      </c>
      <c r="O2001" s="33" t="str">
        <f t="shared" si="222"/>
        <v>基本チェックリスト　15分位続けて歩いていますか</v>
      </c>
    </row>
    <row r="2002" spans="1:15" ht="37.5" hidden="1">
      <c r="A2002" s="56">
        <v>2000</v>
      </c>
      <c r="B2002" s="56" t="s">
        <v>3738</v>
      </c>
      <c r="C2002" s="56">
        <v>33</v>
      </c>
      <c r="D2002" s="33" t="s">
        <v>3789</v>
      </c>
      <c r="E2002" s="134" t="s">
        <v>3790</v>
      </c>
      <c r="F2002" s="56" t="str">
        <f>VLOOKUP($B2002, '外部インタフェース一覧(計算用)'!$C:$G, 2, FALSE)</f>
        <v>old</v>
      </c>
      <c r="G2002" s="56" t="str">
        <f>VLOOKUP($B2002, '外部インタフェース一覧(計算用)'!$C:$G, 5, FALSE)</f>
        <v>OTHER_INFO_2024_FORM_8000_2021</v>
      </c>
      <c r="H2002" s="56" t="str">
        <f t="shared" si="217"/>
        <v>OTHER_INFO_2024_FORM_8000_2021_fallen_in_1_year_past_old</v>
      </c>
      <c r="I2002" s="134" t="str">
        <f t="shared" si="218"/>
        <v>基本チェックリスト　この1年間に転んだことがありますか</v>
      </c>
      <c r="J2002" s="56" t="str">
        <f t="shared" si="219"/>
        <v>一致</v>
      </c>
      <c r="K2002" s="56" t="str">
        <f>IF($F2002="old", INDEX('外部インタフェース一覧(計算用)'!$B$5:$C$60, MATCH(summary!$B2002, '外部インタフェース一覧(計算用)'!$C$5:$C$60, 0), 1), $B2002)</f>
        <v>その他情報</v>
      </c>
      <c r="L2002" s="56">
        <f t="shared" si="223"/>
        <v>33</v>
      </c>
      <c r="M2002" s="56" t="str">
        <f t="shared" si="220"/>
        <v>fallen_in_1_year_past</v>
      </c>
      <c r="N2002" s="33" t="str">
        <f t="shared" si="221"/>
        <v>基本チェックリスト　この1年間に転んだことがありますか</v>
      </c>
      <c r="O2002" s="33" t="str">
        <f t="shared" si="222"/>
        <v>基本チェックリスト　この1年間に転んだことがありますか</v>
      </c>
    </row>
    <row r="2003" spans="1:15" ht="37.5" hidden="1">
      <c r="A2003" s="56">
        <v>2001</v>
      </c>
      <c r="B2003" s="56" t="s">
        <v>3738</v>
      </c>
      <c r="C2003" s="56">
        <v>34</v>
      </c>
      <c r="D2003" s="33" t="s">
        <v>3791</v>
      </c>
      <c r="E2003" s="134" t="s">
        <v>3792</v>
      </c>
      <c r="F2003" s="56" t="str">
        <f>VLOOKUP($B2003, '外部インタフェース一覧(計算用)'!$C:$G, 2, FALSE)</f>
        <v>old</v>
      </c>
      <c r="G2003" s="56" t="str">
        <f>VLOOKUP($B2003, '外部インタフェース一覧(計算用)'!$C:$G, 5, FALSE)</f>
        <v>OTHER_INFO_2024_FORM_8000_2021</v>
      </c>
      <c r="H2003" s="56" t="str">
        <f t="shared" si="217"/>
        <v>OTHER_INFO_2024_FORM_8000_2021_afraid_of_falling_old</v>
      </c>
      <c r="I2003" s="134" t="str">
        <f t="shared" si="218"/>
        <v>基本チェックリスト　転倒に対する不安は大きいですか</v>
      </c>
      <c r="J2003" s="56" t="str">
        <f t="shared" si="219"/>
        <v>一致</v>
      </c>
      <c r="K2003" s="56" t="str">
        <f>IF($F2003="old", INDEX('外部インタフェース一覧(計算用)'!$B$5:$C$60, MATCH(summary!$B2003, '外部インタフェース一覧(計算用)'!$C$5:$C$60, 0), 1), $B2003)</f>
        <v>その他情報</v>
      </c>
      <c r="L2003" s="56">
        <f t="shared" si="223"/>
        <v>34</v>
      </c>
      <c r="M2003" s="56" t="str">
        <f t="shared" si="220"/>
        <v>afraid_of_falling</v>
      </c>
      <c r="N2003" s="33" t="str">
        <f t="shared" si="221"/>
        <v>基本チェックリスト　転倒に対する不安は大きいですか</v>
      </c>
      <c r="O2003" s="33" t="str">
        <f t="shared" si="222"/>
        <v>基本チェックリスト　転倒に対する不安は大きいですか</v>
      </c>
    </row>
    <row r="2004" spans="1:15" ht="37.5" hidden="1">
      <c r="A2004" s="56">
        <v>2002</v>
      </c>
      <c r="B2004" s="56" t="s">
        <v>3738</v>
      </c>
      <c r="C2004" s="56">
        <v>35</v>
      </c>
      <c r="D2004" s="33" t="s">
        <v>3793</v>
      </c>
      <c r="E2004" s="134" t="s">
        <v>3794</v>
      </c>
      <c r="F2004" s="56" t="str">
        <f>VLOOKUP($B2004, '外部インタフェース一覧(計算用)'!$C:$G, 2, FALSE)</f>
        <v>old</v>
      </c>
      <c r="G2004" s="56" t="str">
        <f>VLOOKUP($B2004, '外部インタフェース一覧(計算用)'!$C:$G, 5, FALSE)</f>
        <v>OTHER_INFO_2024_FORM_8000_2021</v>
      </c>
      <c r="H2004" s="56" t="str">
        <f t="shared" si="217"/>
        <v>OTHER_INFO_2024_FORM_8000_2021_weight_loss_2_to_3_kg_over_6months_old</v>
      </c>
      <c r="I2004" s="134" t="str">
        <f t="shared" si="218"/>
        <v>基本チェックリスト　6ヶ月間で2kgから3kg以上の体重減少がありましたか</v>
      </c>
      <c r="J2004" s="56" t="str">
        <f t="shared" si="219"/>
        <v>一致</v>
      </c>
      <c r="K2004" s="56" t="str">
        <f>IF($F2004="old", INDEX('外部インタフェース一覧(計算用)'!$B$5:$C$60, MATCH(summary!$B2004, '外部インタフェース一覧(計算用)'!$C$5:$C$60, 0), 1), $B2004)</f>
        <v>その他情報</v>
      </c>
      <c r="L2004" s="56">
        <f t="shared" si="223"/>
        <v>35</v>
      </c>
      <c r="M2004" s="56" t="str">
        <f t="shared" si="220"/>
        <v>weight_loss_2_to_3_kg_over_6months</v>
      </c>
      <c r="N2004" s="33" t="str">
        <f t="shared" si="221"/>
        <v>基本チェックリスト　6ヶ月間で2kgから3kg以上の体重減少がありましたか</v>
      </c>
      <c r="O2004" s="33" t="str">
        <f t="shared" si="222"/>
        <v>基本チェックリスト　6ヶ月間で2kgから3kg以上の体重減少がありましたか</v>
      </c>
    </row>
    <row r="2005" spans="1:15" hidden="1">
      <c r="A2005" s="56">
        <v>2003</v>
      </c>
      <c r="B2005" s="56" t="s">
        <v>3738</v>
      </c>
      <c r="C2005" s="56">
        <v>36</v>
      </c>
      <c r="D2005" s="33" t="s">
        <v>318</v>
      </c>
      <c r="E2005" s="134" t="s">
        <v>3795</v>
      </c>
      <c r="F2005" s="56" t="str">
        <f>VLOOKUP($B2005, '外部インタフェース一覧(計算用)'!$C:$G, 2, FALSE)</f>
        <v>old</v>
      </c>
      <c r="G2005" s="56" t="str">
        <f>VLOOKUP($B2005, '外部インタフェース一覧(計算用)'!$C:$G, 5, FALSE)</f>
        <v>OTHER_INFO_2024_FORM_8000_2021</v>
      </c>
      <c r="H2005" s="56" t="str">
        <f t="shared" si="217"/>
        <v>OTHER_INFO_2024_FORM_8000_2021_height_old</v>
      </c>
      <c r="I2005" s="134" t="str">
        <f t="shared" si="218"/>
        <v>基本チェックリスト　身長（cm）</v>
      </c>
      <c r="J2005" s="56" t="str">
        <f t="shared" si="219"/>
        <v>一致</v>
      </c>
      <c r="K2005" s="56" t="str">
        <f>IF($F2005="old", INDEX('外部インタフェース一覧(計算用)'!$B$5:$C$60, MATCH(summary!$B2005, '外部インタフェース一覧(計算用)'!$C$5:$C$60, 0), 1), $B2005)</f>
        <v>その他情報</v>
      </c>
      <c r="L2005" s="56">
        <f t="shared" si="223"/>
        <v>36</v>
      </c>
      <c r="M2005" s="56" t="str">
        <f t="shared" si="220"/>
        <v>height</v>
      </c>
      <c r="N2005" s="33" t="str">
        <f t="shared" si="221"/>
        <v>基本チェックリスト　身長（cm）</v>
      </c>
      <c r="O2005" s="33" t="str">
        <f t="shared" si="222"/>
        <v>基本チェックリスト　身長（cm）</v>
      </c>
    </row>
    <row r="2006" spans="1:15" hidden="1">
      <c r="A2006" s="56">
        <v>2004</v>
      </c>
      <c r="B2006" s="56" t="s">
        <v>3738</v>
      </c>
      <c r="C2006" s="56">
        <v>37</v>
      </c>
      <c r="D2006" s="33" t="s">
        <v>320</v>
      </c>
      <c r="E2006" s="134" t="s">
        <v>3796</v>
      </c>
      <c r="F2006" s="56" t="str">
        <f>VLOOKUP($B2006, '外部インタフェース一覧(計算用)'!$C:$G, 2, FALSE)</f>
        <v>old</v>
      </c>
      <c r="G2006" s="56" t="str">
        <f>VLOOKUP($B2006, '外部インタフェース一覧(計算用)'!$C:$G, 5, FALSE)</f>
        <v>OTHER_INFO_2024_FORM_8000_2021</v>
      </c>
      <c r="H2006" s="56" t="str">
        <f t="shared" si="217"/>
        <v>OTHER_INFO_2024_FORM_8000_2021_weight_old</v>
      </c>
      <c r="I2006" s="134" t="str">
        <f t="shared" si="218"/>
        <v>基本チェックリスト　体重（kg）</v>
      </c>
      <c r="J2006" s="56" t="str">
        <f t="shared" si="219"/>
        <v>一致</v>
      </c>
      <c r="K2006" s="56" t="str">
        <f>IF($F2006="old", INDEX('外部インタフェース一覧(計算用)'!$B$5:$C$60, MATCH(summary!$B2006, '外部インタフェース一覧(計算用)'!$C$5:$C$60, 0), 1), $B2006)</f>
        <v>その他情報</v>
      </c>
      <c r="L2006" s="56">
        <f t="shared" si="223"/>
        <v>37</v>
      </c>
      <c r="M2006" s="56" t="str">
        <f t="shared" si="220"/>
        <v>weight</v>
      </c>
      <c r="N2006" s="33" t="str">
        <f t="shared" si="221"/>
        <v>基本チェックリスト　体重（kg）</v>
      </c>
      <c r="O2006" s="33" t="str">
        <f t="shared" si="222"/>
        <v>基本チェックリスト　体重（kg）</v>
      </c>
    </row>
    <row r="2007" spans="1:15" hidden="1">
      <c r="A2007" s="56">
        <v>2005</v>
      </c>
      <c r="B2007" s="56" t="s">
        <v>3738</v>
      </c>
      <c r="C2007" s="56">
        <v>38</v>
      </c>
      <c r="D2007" s="33" t="s">
        <v>478</v>
      </c>
      <c r="E2007" s="134" t="s">
        <v>3797</v>
      </c>
      <c r="F2007" s="56" t="str">
        <f>VLOOKUP($B2007, '外部インタフェース一覧(計算用)'!$C:$G, 2, FALSE)</f>
        <v>old</v>
      </c>
      <c r="G2007" s="56" t="str">
        <f>VLOOKUP($B2007, '外部インタフェース一覧(計算用)'!$C:$G, 5, FALSE)</f>
        <v>OTHER_INFO_2024_FORM_8000_2021</v>
      </c>
      <c r="H2007" s="56" t="str">
        <f t="shared" si="217"/>
        <v>OTHER_INFO_2024_FORM_8000_2021_bmi_old</v>
      </c>
      <c r="I2007" s="134" t="str">
        <f t="shared" si="218"/>
        <v>削除</v>
      </c>
      <c r="J2007" s="56" t="str">
        <f t="shared" si="219"/>
        <v>名称変更</v>
      </c>
      <c r="K2007" s="56" t="str">
        <f>IF($F2007="old", INDEX('外部インタフェース一覧(計算用)'!$B$5:$C$60, MATCH(summary!$B2007, '外部インタフェース一覧(計算用)'!$C$5:$C$60, 0), 1), $B2007)</f>
        <v>その他情報</v>
      </c>
      <c r="L2007" s="56">
        <f t="shared" si="223"/>
        <v>38</v>
      </c>
      <c r="M2007" s="56" t="str">
        <f t="shared" si="220"/>
        <v>bmi</v>
      </c>
      <c r="N2007" s="33" t="str">
        <f t="shared" si="221"/>
        <v>基本チェックリスト　BMI</v>
      </c>
      <c r="O2007" s="33" t="str">
        <f t="shared" si="222"/>
        <v>削除</v>
      </c>
    </row>
    <row r="2008" spans="1:15" ht="56.25" hidden="1">
      <c r="A2008" s="56">
        <v>2006</v>
      </c>
      <c r="B2008" s="56" t="s">
        <v>3738</v>
      </c>
      <c r="C2008" s="56">
        <v>39</v>
      </c>
      <c r="D2008" s="33" t="s">
        <v>3798</v>
      </c>
      <c r="E2008" s="134" t="s">
        <v>3799</v>
      </c>
      <c r="F2008" s="56" t="str">
        <f>VLOOKUP($B2008, '外部インタフェース一覧(計算用)'!$C:$G, 2, FALSE)</f>
        <v>old</v>
      </c>
      <c r="G2008" s="56" t="str">
        <f>VLOOKUP($B2008, '外部インタフェース一覧(計算用)'!$C:$G, 5, FALSE)</f>
        <v>OTHER_INFO_2024_FORM_8000_2021</v>
      </c>
      <c r="H2008" s="56" t="str">
        <f t="shared" si="217"/>
        <v>OTHER_INFO_2024_FORM_8000_2021_difficult_to_eat_hard_food_than_half_a_year_ago_old</v>
      </c>
      <c r="I2008" s="134" t="str">
        <f t="shared" si="218"/>
        <v>基本チェックリスト　半年前に比べて固いものが食べにくくなりましたか</v>
      </c>
      <c r="J2008" s="56" t="str">
        <f t="shared" si="219"/>
        <v>一致</v>
      </c>
      <c r="K2008" s="56" t="str">
        <f>IF($F2008="old", INDEX('外部インタフェース一覧(計算用)'!$B$5:$C$60, MATCH(summary!$B2008, '外部インタフェース一覧(計算用)'!$C$5:$C$60, 0), 1), $B2008)</f>
        <v>その他情報</v>
      </c>
      <c r="L2008" s="56">
        <f t="shared" si="223"/>
        <v>39</v>
      </c>
      <c r="M2008" s="56" t="str">
        <f t="shared" si="220"/>
        <v>difficult_to_eat_hard_food_than_half_a_year_ago</v>
      </c>
      <c r="N2008" s="33" t="str">
        <f t="shared" si="221"/>
        <v>基本チェックリスト　半年前に比べて固いものが食べにくくなりましたか</v>
      </c>
      <c r="O2008" s="33" t="str">
        <f t="shared" si="222"/>
        <v>基本チェックリスト　半年前に比べて固いものが食べにくくなりましたか</v>
      </c>
    </row>
    <row r="2009" spans="1:15" ht="37.5" hidden="1">
      <c r="A2009" s="56">
        <v>2007</v>
      </c>
      <c r="B2009" s="56" t="s">
        <v>3738</v>
      </c>
      <c r="C2009" s="56">
        <v>40</v>
      </c>
      <c r="D2009" s="33" t="s">
        <v>3800</v>
      </c>
      <c r="E2009" s="134" t="s">
        <v>3801</v>
      </c>
      <c r="F2009" s="56" t="str">
        <f>VLOOKUP($B2009, '外部インタフェース一覧(計算用)'!$C:$G, 2, FALSE)</f>
        <v>old</v>
      </c>
      <c r="G2009" s="56" t="str">
        <f>VLOOKUP($B2009, '外部インタフェース一覧(計算用)'!$C:$G, 5, FALSE)</f>
        <v>OTHER_INFO_2024_FORM_8000_2021</v>
      </c>
      <c r="H2009" s="56" t="str">
        <f t="shared" si="217"/>
        <v>OTHER_INFO_2024_FORM_8000_2021_choked_by_tea_or_soup_old</v>
      </c>
      <c r="I2009" s="134" t="str">
        <f t="shared" si="218"/>
        <v>基本チェックリスト　お茶や汁物等でむせることがありますか</v>
      </c>
      <c r="J2009" s="56" t="str">
        <f t="shared" si="219"/>
        <v>一致</v>
      </c>
      <c r="K2009" s="56" t="str">
        <f>IF($F2009="old", INDEX('外部インタフェース一覧(計算用)'!$B$5:$C$60, MATCH(summary!$B2009, '外部インタフェース一覧(計算用)'!$C$5:$C$60, 0), 1), $B2009)</f>
        <v>その他情報</v>
      </c>
      <c r="L2009" s="56">
        <f t="shared" si="223"/>
        <v>40</v>
      </c>
      <c r="M2009" s="56" t="str">
        <f t="shared" si="220"/>
        <v>choked_by_tea_or_soup</v>
      </c>
      <c r="N2009" s="33" t="str">
        <f t="shared" si="221"/>
        <v>基本チェックリスト　お茶や汁物等でむせることがありますか</v>
      </c>
      <c r="O2009" s="33" t="str">
        <f t="shared" si="222"/>
        <v>基本チェックリスト　お茶や汁物等でむせることがありますか</v>
      </c>
    </row>
    <row r="2010" spans="1:15" ht="37.5" hidden="1">
      <c r="A2010" s="56">
        <v>2008</v>
      </c>
      <c r="B2010" s="56" t="s">
        <v>3738</v>
      </c>
      <c r="C2010" s="56">
        <v>41</v>
      </c>
      <c r="D2010" s="33" t="s">
        <v>3802</v>
      </c>
      <c r="E2010" s="134" t="s">
        <v>3803</v>
      </c>
      <c r="F2010" s="56" t="str">
        <f>VLOOKUP($B2010, '外部インタフェース一覧(計算用)'!$C:$G, 2, FALSE)</f>
        <v>old</v>
      </c>
      <c r="G2010" s="56" t="str">
        <f>VLOOKUP($B2010, '外部インタフェース一覧(計算用)'!$C:$G, 5, FALSE)</f>
        <v>OTHER_INFO_2024_FORM_8000_2021</v>
      </c>
      <c r="H2010" s="56" t="str">
        <f t="shared" si="217"/>
        <v>OTHER_INFO_2024_FORM_8000_2021_care_about_thirst_old</v>
      </c>
      <c r="I2010" s="134" t="str">
        <f t="shared" si="218"/>
        <v>基本チェックリスト　口の渇きが気になりますか</v>
      </c>
      <c r="J2010" s="56" t="str">
        <f t="shared" si="219"/>
        <v>一致</v>
      </c>
      <c r="K2010" s="56" t="str">
        <f>IF($F2010="old", INDEX('外部インタフェース一覧(計算用)'!$B$5:$C$60, MATCH(summary!$B2010, '外部インタフェース一覧(計算用)'!$C$5:$C$60, 0), 1), $B2010)</f>
        <v>その他情報</v>
      </c>
      <c r="L2010" s="56">
        <f t="shared" si="223"/>
        <v>41</v>
      </c>
      <c r="M2010" s="56" t="str">
        <f t="shared" si="220"/>
        <v>care_about_thirst</v>
      </c>
      <c r="N2010" s="33" t="str">
        <f t="shared" si="221"/>
        <v>基本チェックリスト　口の渇きが気になりますか</v>
      </c>
      <c r="O2010" s="33" t="str">
        <f t="shared" si="222"/>
        <v>基本チェックリスト　口の渇きが気になりますか</v>
      </c>
    </row>
    <row r="2011" spans="1:15" ht="37.5" hidden="1">
      <c r="A2011" s="56">
        <v>2009</v>
      </c>
      <c r="B2011" s="56" t="s">
        <v>3738</v>
      </c>
      <c r="C2011" s="56">
        <v>42</v>
      </c>
      <c r="D2011" s="33" t="s">
        <v>3804</v>
      </c>
      <c r="E2011" s="134" t="s">
        <v>3805</v>
      </c>
      <c r="F2011" s="56" t="str">
        <f>VLOOKUP($B2011, '外部インタフェース一覧(計算用)'!$C:$G, 2, FALSE)</f>
        <v>old</v>
      </c>
      <c r="G2011" s="56" t="str">
        <f>VLOOKUP($B2011, '外部インタフェース一覧(計算用)'!$C:$G, 5, FALSE)</f>
        <v>OTHER_INFO_2024_FORM_8000_2021</v>
      </c>
      <c r="H2011" s="56" t="str">
        <f t="shared" si="217"/>
        <v>OTHER_INFO_2024_FORM_8000_2021_go_out_once_per_week_old</v>
      </c>
      <c r="I2011" s="134" t="str">
        <f t="shared" si="218"/>
        <v>基本チェックリスト　週に1回以上は外出していますか</v>
      </c>
      <c r="J2011" s="56" t="str">
        <f t="shared" si="219"/>
        <v>一致</v>
      </c>
      <c r="K2011" s="56" t="str">
        <f>IF($F2011="old", INDEX('外部インタフェース一覧(計算用)'!$B$5:$C$60, MATCH(summary!$B2011, '外部インタフェース一覧(計算用)'!$C$5:$C$60, 0), 1), $B2011)</f>
        <v>その他情報</v>
      </c>
      <c r="L2011" s="56">
        <f t="shared" si="223"/>
        <v>42</v>
      </c>
      <c r="M2011" s="56" t="str">
        <f t="shared" si="220"/>
        <v>go_out_once_per_week</v>
      </c>
      <c r="N2011" s="33" t="str">
        <f t="shared" si="221"/>
        <v>基本チェックリスト　週に1回以上は外出していますか</v>
      </c>
      <c r="O2011" s="33" t="str">
        <f t="shared" si="222"/>
        <v>基本チェックリスト　週に1回以上は外出していますか</v>
      </c>
    </row>
    <row r="2012" spans="1:15" ht="37.5" hidden="1">
      <c r="A2012" s="56">
        <v>2010</v>
      </c>
      <c r="B2012" s="56" t="s">
        <v>3738</v>
      </c>
      <c r="C2012" s="56">
        <v>43</v>
      </c>
      <c r="D2012" s="33" t="s">
        <v>3806</v>
      </c>
      <c r="E2012" s="134" t="s">
        <v>3807</v>
      </c>
      <c r="F2012" s="56" t="str">
        <f>VLOOKUP($B2012, '外部インタフェース一覧(計算用)'!$C:$G, 2, FALSE)</f>
        <v>old</v>
      </c>
      <c r="G2012" s="56" t="str">
        <f>VLOOKUP($B2012, '外部インタフェース一覧(計算用)'!$C:$G, 5, FALSE)</f>
        <v>OTHER_INFO_2024_FORM_8000_2021</v>
      </c>
      <c r="H2012" s="56" t="str">
        <f t="shared" si="217"/>
        <v>OTHER_INFO_2024_FORM_8000_2021_go_out_less_than_last_year_old</v>
      </c>
      <c r="I2012" s="134" t="str">
        <f t="shared" si="218"/>
        <v>基本チェックリスト　昨年と比べて外出の回数が減っていますか</v>
      </c>
      <c r="J2012" s="56" t="str">
        <f t="shared" si="219"/>
        <v>一致</v>
      </c>
      <c r="K2012" s="56" t="str">
        <f>IF($F2012="old", INDEX('外部インタフェース一覧(計算用)'!$B$5:$C$60, MATCH(summary!$B2012, '外部インタフェース一覧(計算用)'!$C$5:$C$60, 0), 1), $B2012)</f>
        <v>その他情報</v>
      </c>
      <c r="L2012" s="56">
        <f t="shared" si="223"/>
        <v>43</v>
      </c>
      <c r="M2012" s="56" t="str">
        <f t="shared" si="220"/>
        <v>go_out_less_than_last_year</v>
      </c>
      <c r="N2012" s="33" t="str">
        <f t="shared" si="221"/>
        <v>基本チェックリスト　昨年と比べて外出の回数が減っていますか</v>
      </c>
      <c r="O2012" s="33" t="str">
        <f t="shared" si="222"/>
        <v>基本チェックリスト　昨年と比べて外出の回数が減っていますか</v>
      </c>
    </row>
    <row r="2013" spans="1:15" ht="56.25" hidden="1">
      <c r="A2013" s="56">
        <v>2011</v>
      </c>
      <c r="B2013" s="56" t="s">
        <v>3738</v>
      </c>
      <c r="C2013" s="56">
        <v>44</v>
      </c>
      <c r="D2013" s="33" t="s">
        <v>3808</v>
      </c>
      <c r="E2013" s="134" t="s">
        <v>3809</v>
      </c>
      <c r="F2013" s="56" t="str">
        <f>VLOOKUP($B2013, '外部インタフェース一覧(計算用)'!$C:$G, 2, FALSE)</f>
        <v>old</v>
      </c>
      <c r="G2013" s="56" t="str">
        <f>VLOOKUP($B2013, '外部インタフェース一覧(計算用)'!$C:$G, 5, FALSE)</f>
        <v>OTHER_INFO_2024_FORM_8000_2021</v>
      </c>
      <c r="H2013" s="56" t="str">
        <f t="shared" si="217"/>
        <v>OTHER_INFO_2024_FORM_8000_2021_often_ask_same_thing_old</v>
      </c>
      <c r="I2013" s="134" t="str">
        <f t="shared" si="218"/>
        <v>基本チェックリスト　周りの人から｢いつも同じ事を聞く｣などの物忘れがあると言われますか</v>
      </c>
      <c r="J2013" s="56" t="str">
        <f t="shared" si="219"/>
        <v>一致</v>
      </c>
      <c r="K2013" s="56" t="str">
        <f>IF($F2013="old", INDEX('外部インタフェース一覧(計算用)'!$B$5:$C$60, MATCH(summary!$B2013, '外部インタフェース一覧(計算用)'!$C$5:$C$60, 0), 1), $B2013)</f>
        <v>その他情報</v>
      </c>
      <c r="L2013" s="56">
        <f t="shared" si="223"/>
        <v>44</v>
      </c>
      <c r="M2013" s="56" t="str">
        <f t="shared" si="220"/>
        <v>often_ask_same_thing</v>
      </c>
      <c r="N2013" s="33" t="str">
        <f t="shared" si="221"/>
        <v>基本チェックリスト　周りの人から｢いつも同じ事を聞く｣などの物忘れがあると言われますか</v>
      </c>
      <c r="O2013" s="33" t="str">
        <f t="shared" si="222"/>
        <v>基本チェックリスト　周りの人から｢いつも同じ事を聞く｣などの物忘れがあると言われますか</v>
      </c>
    </row>
    <row r="2014" spans="1:15" ht="56.25" hidden="1">
      <c r="A2014" s="56">
        <v>2012</v>
      </c>
      <c r="B2014" s="56" t="s">
        <v>3738</v>
      </c>
      <c r="C2014" s="56">
        <v>45</v>
      </c>
      <c r="D2014" s="33" t="s">
        <v>3810</v>
      </c>
      <c r="E2014" s="134" t="s">
        <v>3811</v>
      </c>
      <c r="F2014" s="56" t="str">
        <f>VLOOKUP($B2014, '外部インタフェース一覧(計算用)'!$C:$G, 2, FALSE)</f>
        <v>old</v>
      </c>
      <c r="G2014" s="56" t="str">
        <f>VLOOKUP($B2014, '外部インタフェース一覧(計算用)'!$C:$G, 5, FALSE)</f>
        <v>OTHER_INFO_2024_FORM_8000_2021</v>
      </c>
      <c r="H2014" s="56" t="str">
        <f t="shared" si="217"/>
        <v>OTHER_INFO_2024_FORM_8000_2021_make_a_phone_by_your_self_old</v>
      </c>
      <c r="I2014" s="134" t="str">
        <f t="shared" si="218"/>
        <v>基本チェックリスト　自分で電話番号を調べて、電話をかけることをしていますか</v>
      </c>
      <c r="J2014" s="56" t="str">
        <f t="shared" si="219"/>
        <v>一致</v>
      </c>
      <c r="K2014" s="56" t="str">
        <f>IF($F2014="old", INDEX('外部インタフェース一覧(計算用)'!$B$5:$C$60, MATCH(summary!$B2014, '外部インタフェース一覧(計算用)'!$C$5:$C$60, 0), 1), $B2014)</f>
        <v>その他情報</v>
      </c>
      <c r="L2014" s="56">
        <f t="shared" si="223"/>
        <v>45</v>
      </c>
      <c r="M2014" s="56" t="str">
        <f t="shared" si="220"/>
        <v>make_a_phone_by_your_self</v>
      </c>
      <c r="N2014" s="33" t="str">
        <f t="shared" si="221"/>
        <v>基本チェックリスト　自分で電話番号を調べて、電話をかけることをしていますか</v>
      </c>
      <c r="O2014" s="33" t="str">
        <f t="shared" si="222"/>
        <v>基本チェックリスト　自分で電話番号を調べて、電話をかけることをしていますか</v>
      </c>
    </row>
    <row r="2015" spans="1:15" ht="37.5" hidden="1">
      <c r="A2015" s="56">
        <v>2013</v>
      </c>
      <c r="B2015" s="56" t="s">
        <v>3738</v>
      </c>
      <c r="C2015" s="56">
        <v>46</v>
      </c>
      <c r="D2015" s="33" t="s">
        <v>3812</v>
      </c>
      <c r="E2015" s="134" t="s">
        <v>3813</v>
      </c>
      <c r="F2015" s="56" t="str">
        <f>VLOOKUP($B2015, '外部インタフェース一覧(計算用)'!$C:$G, 2, FALSE)</f>
        <v>old</v>
      </c>
      <c r="G2015" s="56" t="str">
        <f>VLOOKUP($B2015, '外部インタフェース一覧(計算用)'!$C:$G, 5, FALSE)</f>
        <v>OTHER_INFO_2024_FORM_8000_2021</v>
      </c>
      <c r="H2015" s="56" t="str">
        <f t="shared" si="217"/>
        <v>OTHER_INFO_2024_FORM_8000_2021_did_you_ever_do_not_know_datetime_old</v>
      </c>
      <c r="I2015" s="134" t="str">
        <f t="shared" si="218"/>
        <v>基本チェックリスト　今日が何月何日かわからない時がありますか</v>
      </c>
      <c r="J2015" s="56" t="str">
        <f t="shared" si="219"/>
        <v>一致</v>
      </c>
      <c r="K2015" s="56" t="str">
        <f>IF($F2015="old", INDEX('外部インタフェース一覧(計算用)'!$B$5:$C$60, MATCH(summary!$B2015, '外部インタフェース一覧(計算用)'!$C$5:$C$60, 0), 1), $B2015)</f>
        <v>その他情報</v>
      </c>
      <c r="L2015" s="56">
        <f t="shared" si="223"/>
        <v>46</v>
      </c>
      <c r="M2015" s="56" t="str">
        <f t="shared" si="220"/>
        <v>did_you_ever_do_not_know_datetime</v>
      </c>
      <c r="N2015" s="33" t="str">
        <f t="shared" si="221"/>
        <v>基本チェックリスト　今日が何月何日かわからない時がありますか</v>
      </c>
      <c r="O2015" s="33" t="str">
        <f t="shared" si="222"/>
        <v>基本チェックリスト　今日が何月何日かわからない時がありますか</v>
      </c>
    </row>
    <row r="2016" spans="1:15" ht="37.5" hidden="1">
      <c r="A2016" s="56">
        <v>2014</v>
      </c>
      <c r="B2016" s="56" t="s">
        <v>3738</v>
      </c>
      <c r="C2016" s="56">
        <v>47</v>
      </c>
      <c r="D2016" s="33" t="s">
        <v>3814</v>
      </c>
      <c r="E2016" s="134" t="s">
        <v>3815</v>
      </c>
      <c r="F2016" s="56" t="str">
        <f>VLOOKUP($B2016, '外部インタフェース一覧(計算用)'!$C:$G, 2, FALSE)</f>
        <v>old</v>
      </c>
      <c r="G2016" s="56" t="str">
        <f>VLOOKUP($B2016, '外部インタフェース一覧(計算用)'!$C:$G, 5, FALSE)</f>
        <v>OTHER_INFO_2024_FORM_8000_2021</v>
      </c>
      <c r="H2016" s="56" t="str">
        <f t="shared" si="217"/>
        <v>OTHER_INFO_2024_FORM_8000_2021_no_sense_of_fulfillment_in_daily_life_old</v>
      </c>
      <c r="I2016" s="134" t="str">
        <f t="shared" si="218"/>
        <v>基本チェックリスト　（ここ2週間）毎日の生活に充実感がない</v>
      </c>
      <c r="J2016" s="56" t="str">
        <f t="shared" si="219"/>
        <v>一致</v>
      </c>
      <c r="K2016" s="56" t="str">
        <f>IF($F2016="old", INDEX('外部インタフェース一覧(計算用)'!$B$5:$C$60, MATCH(summary!$B2016, '外部インタフェース一覧(計算用)'!$C$5:$C$60, 0), 1), $B2016)</f>
        <v>その他情報</v>
      </c>
      <c r="L2016" s="56">
        <f t="shared" si="223"/>
        <v>47</v>
      </c>
      <c r="M2016" s="56" t="str">
        <f t="shared" si="220"/>
        <v>no_sense_of_fulfillment_in_daily_life</v>
      </c>
      <c r="N2016" s="33" t="str">
        <f t="shared" si="221"/>
        <v>基本チェックリスト　（ここ2週間）毎日の生活に充実感がない</v>
      </c>
      <c r="O2016" s="33" t="str">
        <f t="shared" si="222"/>
        <v>基本チェックリスト　（ここ2週間）毎日の生活に充実感がない</v>
      </c>
    </row>
    <row r="2017" spans="1:15" ht="56.25" hidden="1">
      <c r="A2017" s="56">
        <v>2015</v>
      </c>
      <c r="B2017" s="56" t="s">
        <v>3738</v>
      </c>
      <c r="C2017" s="56">
        <v>48</v>
      </c>
      <c r="D2017" s="33" t="s">
        <v>3816</v>
      </c>
      <c r="E2017" s="134" t="s">
        <v>3817</v>
      </c>
      <c r="F2017" s="56" t="str">
        <f>VLOOKUP($B2017, '外部インタフェース一覧(計算用)'!$C:$G, 2, FALSE)</f>
        <v>old</v>
      </c>
      <c r="G2017" s="56" t="str">
        <f>VLOOKUP($B2017, '外部インタフェース一覧(計算用)'!$C:$G, 5, FALSE)</f>
        <v>OTHER_INFO_2024_FORM_8000_2021</v>
      </c>
      <c r="H2017" s="56" t="str">
        <f t="shared" si="217"/>
        <v>OTHER_INFO_2024_FORM_8000_2021_no_longer_enjoy_what_had_enjoyed_before_old</v>
      </c>
      <c r="I2017" s="134" t="str">
        <f t="shared" si="218"/>
        <v>基本チェックリスト　（ここ2週間）これまで楽しんでやれていたことが楽しめなくなった</v>
      </c>
      <c r="J2017" s="56" t="str">
        <f t="shared" si="219"/>
        <v>一致</v>
      </c>
      <c r="K2017" s="56" t="str">
        <f>IF($F2017="old", INDEX('外部インタフェース一覧(計算用)'!$B$5:$C$60, MATCH(summary!$B2017, '外部インタフェース一覧(計算用)'!$C$5:$C$60, 0), 1), $B2017)</f>
        <v>その他情報</v>
      </c>
      <c r="L2017" s="56">
        <f t="shared" si="223"/>
        <v>48</v>
      </c>
      <c r="M2017" s="56" t="str">
        <f t="shared" si="220"/>
        <v>no_longer_enjoy_what_had_enjoyed_before</v>
      </c>
      <c r="N2017" s="33" t="str">
        <f t="shared" si="221"/>
        <v>基本チェックリスト　（ここ2週間）これまで楽しんでやれていたことが楽しめなくなった</v>
      </c>
      <c r="O2017" s="33" t="str">
        <f t="shared" si="222"/>
        <v>基本チェックリスト　（ここ2週間）これまで楽しんでやれていたことが楽しめなくなった</v>
      </c>
    </row>
    <row r="2018" spans="1:15" ht="56.25" hidden="1">
      <c r="A2018" s="56">
        <v>2016</v>
      </c>
      <c r="B2018" s="56" t="s">
        <v>3738</v>
      </c>
      <c r="C2018" s="56">
        <v>49</v>
      </c>
      <c r="D2018" s="33" t="s">
        <v>3818</v>
      </c>
      <c r="E2018" s="134" t="s">
        <v>3819</v>
      </c>
      <c r="F2018" s="56" t="str">
        <f>VLOOKUP($B2018, '外部インタフェース一覧(計算用)'!$C:$G, 2, FALSE)</f>
        <v>old</v>
      </c>
      <c r="G2018" s="56" t="str">
        <f>VLOOKUP($B2018, '外部インタフェース一覧(計算用)'!$C:$G, 5, FALSE)</f>
        <v>OTHER_INFO_2024_FORM_8000_2021</v>
      </c>
      <c r="H2018" s="56" t="str">
        <f t="shared" si="217"/>
        <v>OTHER_INFO_2024_FORM_8000_2021_difficult_to_do_what_had_done_easy_before_old</v>
      </c>
      <c r="I2018" s="134" t="str">
        <f t="shared" si="218"/>
        <v>基本チェックリスト　（ここ2週間）以前は楽にできていたことが今はおっくうに感じられる</v>
      </c>
      <c r="J2018" s="56" t="str">
        <f t="shared" si="219"/>
        <v>一致</v>
      </c>
      <c r="K2018" s="56" t="str">
        <f>IF($F2018="old", INDEX('外部インタフェース一覧(計算用)'!$B$5:$C$60, MATCH(summary!$B2018, '外部インタフェース一覧(計算用)'!$C$5:$C$60, 0), 1), $B2018)</f>
        <v>その他情報</v>
      </c>
      <c r="L2018" s="56">
        <f t="shared" si="223"/>
        <v>49</v>
      </c>
      <c r="M2018" s="56" t="str">
        <f t="shared" si="220"/>
        <v>difficult_to_do_what_had_done_easy_before</v>
      </c>
      <c r="N2018" s="33" t="str">
        <f t="shared" si="221"/>
        <v>基本チェックリスト　（ここ2週間）以前は楽にできていたことが今はおっくうに感じられる</v>
      </c>
      <c r="O2018" s="33" t="str">
        <f t="shared" si="222"/>
        <v>基本チェックリスト　（ここ2週間）以前は楽にできていたことが今はおっくうに感じられる</v>
      </c>
    </row>
    <row r="2019" spans="1:15" ht="56.25" hidden="1">
      <c r="A2019" s="56">
        <v>2017</v>
      </c>
      <c r="B2019" s="56" t="s">
        <v>3738</v>
      </c>
      <c r="C2019" s="56">
        <v>50</v>
      </c>
      <c r="D2019" s="33" t="s">
        <v>3820</v>
      </c>
      <c r="E2019" s="134" t="s">
        <v>3821</v>
      </c>
      <c r="F2019" s="56" t="str">
        <f>VLOOKUP($B2019, '外部インタフェース一覧(計算用)'!$C:$G, 2, FALSE)</f>
        <v>old</v>
      </c>
      <c r="G2019" s="56" t="str">
        <f>VLOOKUP($B2019, '外部インタフェース一覧(計算用)'!$C:$G, 5, FALSE)</f>
        <v>OTHER_INFO_2024_FORM_8000_2021</v>
      </c>
      <c r="H2019" s="56" t="str">
        <f t="shared" si="217"/>
        <v>OTHER_INFO_2024_FORM_8000_2021_do_not_think_your_self_is_a_helpful_person_old</v>
      </c>
      <c r="I2019" s="134" t="str">
        <f t="shared" si="218"/>
        <v>基本チェックリスト　（ここ2週間）自分が役に立つ人間だと思えない</v>
      </c>
      <c r="J2019" s="56" t="str">
        <f t="shared" si="219"/>
        <v>一致</v>
      </c>
      <c r="K2019" s="56" t="str">
        <f>IF($F2019="old", INDEX('外部インタフェース一覧(計算用)'!$B$5:$C$60, MATCH(summary!$B2019, '外部インタフェース一覧(計算用)'!$C$5:$C$60, 0), 1), $B2019)</f>
        <v>その他情報</v>
      </c>
      <c r="L2019" s="56">
        <f t="shared" si="223"/>
        <v>50</v>
      </c>
      <c r="M2019" s="56" t="str">
        <f t="shared" si="220"/>
        <v>do_not_think_your_self_is_a_helpful_person</v>
      </c>
      <c r="N2019" s="33" t="str">
        <f t="shared" si="221"/>
        <v>基本チェックリスト　（ここ2週間）自分が役に立つ人間だと思えない</v>
      </c>
      <c r="O2019" s="33" t="str">
        <f t="shared" si="222"/>
        <v>基本チェックリスト　（ここ2週間）自分が役に立つ人間だと思えない</v>
      </c>
    </row>
    <row r="2020" spans="1:15" ht="37.5" hidden="1">
      <c r="A2020" s="56">
        <v>2018</v>
      </c>
      <c r="B2020" s="56" t="s">
        <v>3738</v>
      </c>
      <c r="C2020" s="56">
        <v>51</v>
      </c>
      <c r="D2020" s="33" t="s">
        <v>3822</v>
      </c>
      <c r="E2020" s="134" t="s">
        <v>3823</v>
      </c>
      <c r="F2020" s="56" t="str">
        <f>VLOOKUP($B2020, '外部インタフェース一覧(計算用)'!$C:$G, 2, FALSE)</f>
        <v>old</v>
      </c>
      <c r="G2020" s="56" t="str">
        <f>VLOOKUP($B2020, '外部インタフェース一覧(計算用)'!$C:$G, 5, FALSE)</f>
        <v>OTHER_INFO_2024_FORM_8000_2021</v>
      </c>
      <c r="H2020" s="56" t="str">
        <f t="shared" si="217"/>
        <v>OTHER_INFO_2024_FORM_8000_2021_feel_tired_old</v>
      </c>
      <c r="I2020" s="134" t="str">
        <f t="shared" si="218"/>
        <v>基本チェックリスト　（ここ2週間）わけもなく疲れたような感じがする</v>
      </c>
      <c r="J2020" s="56" t="str">
        <f t="shared" si="219"/>
        <v>一致</v>
      </c>
      <c r="K2020" s="56" t="str">
        <f>IF($F2020="old", INDEX('外部インタフェース一覧(計算用)'!$B$5:$C$60, MATCH(summary!$B2020, '外部インタフェース一覧(計算用)'!$C$5:$C$60, 0), 1), $B2020)</f>
        <v>その他情報</v>
      </c>
      <c r="L2020" s="56">
        <f t="shared" si="223"/>
        <v>51</v>
      </c>
      <c r="M2020" s="56" t="str">
        <f t="shared" si="220"/>
        <v>feel_tired</v>
      </c>
      <c r="N2020" s="33" t="str">
        <f t="shared" si="221"/>
        <v>基本チェックリスト　（ここ2週間）わけもなく疲れたような感じがする</v>
      </c>
      <c r="O2020" s="33" t="str">
        <f t="shared" si="222"/>
        <v>基本チェックリスト　（ここ2週間）わけもなく疲れたような感じがする</v>
      </c>
    </row>
    <row r="2021" spans="1:15" ht="37.5" hidden="1">
      <c r="A2021" s="56">
        <v>2019</v>
      </c>
      <c r="B2021" s="56" t="s">
        <v>3738</v>
      </c>
      <c r="C2021" s="56">
        <v>52</v>
      </c>
      <c r="D2021" s="33" t="s">
        <v>3824</v>
      </c>
      <c r="E2021" s="134" t="s">
        <v>3825</v>
      </c>
      <c r="F2021" s="56" t="str">
        <f>VLOOKUP($B2021, '外部インタフェース一覧(計算用)'!$C:$G, 2, FALSE)</f>
        <v>old</v>
      </c>
      <c r="G2021" s="56" t="str">
        <f>VLOOKUP($B2021, '外部インタフェース一覧(計算用)'!$C:$G, 5, FALSE)</f>
        <v>OTHER_INFO_2024_FORM_8000_2021</v>
      </c>
      <c r="H2021" s="56" t="str">
        <f t="shared" si="217"/>
        <v>OTHER_INFO_2024_FORM_8000_2021_record_staff_job_category_03_old</v>
      </c>
      <c r="I2021" s="134" t="str">
        <f t="shared" si="218"/>
        <v>削除</v>
      </c>
      <c r="J2021" s="56" t="str">
        <f t="shared" si="219"/>
        <v>名称変更</v>
      </c>
      <c r="K2021" s="56" t="str">
        <f>IF($F2021="old", INDEX('外部インタフェース一覧(計算用)'!$B$5:$C$60, MATCH(summary!$B2021, '外部インタフェース一覧(計算用)'!$C$5:$C$60, 0), 1), $B2021)</f>
        <v>その他情報</v>
      </c>
      <c r="L2021" s="56">
        <f t="shared" si="223"/>
        <v>52</v>
      </c>
      <c r="M2021" s="56" t="str">
        <f t="shared" si="220"/>
        <v>record_staff_job_category_03</v>
      </c>
      <c r="N2021" s="33" t="str">
        <f t="shared" si="221"/>
        <v>改定長谷川式認知症スケール　記録職員職種</v>
      </c>
      <c r="O2021" s="33" t="str">
        <f t="shared" si="222"/>
        <v>削除</v>
      </c>
    </row>
    <row r="2022" spans="1:15" hidden="1">
      <c r="A2022" s="56">
        <v>2020</v>
      </c>
      <c r="B2022" s="56" t="s">
        <v>3738</v>
      </c>
      <c r="C2022" s="56">
        <v>53</v>
      </c>
      <c r="D2022" s="33" t="s">
        <v>3826</v>
      </c>
      <c r="E2022" s="134" t="s">
        <v>3827</v>
      </c>
      <c r="F2022" s="56" t="str">
        <f>VLOOKUP($B2022, '外部インタフェース一覧(計算用)'!$C:$G, 2, FALSE)</f>
        <v>old</v>
      </c>
      <c r="G2022" s="56" t="str">
        <f>VLOOKUP($B2022, '外部インタフェース一覧(計算用)'!$C:$G, 5, FALSE)</f>
        <v>OTHER_INFO_2024_FORM_8000_2021</v>
      </c>
      <c r="H2022" s="56" t="str">
        <f t="shared" si="217"/>
        <v>OTHER_INFO_2024_FORM_8000_2021_evaluate_date_03_old</v>
      </c>
      <c r="I2022" s="134" t="str">
        <f t="shared" si="218"/>
        <v>改定長谷川式認知症スケール　評価日</v>
      </c>
      <c r="J2022" s="56" t="str">
        <f t="shared" si="219"/>
        <v>一致</v>
      </c>
      <c r="K2022" s="56" t="str">
        <f>IF($F2022="old", INDEX('外部インタフェース一覧(計算用)'!$B$5:$C$60, MATCH(summary!$B2022, '外部インタフェース一覧(計算用)'!$C$5:$C$60, 0), 1), $B2022)</f>
        <v>その他情報</v>
      </c>
      <c r="L2022" s="56">
        <f t="shared" si="223"/>
        <v>53</v>
      </c>
      <c r="M2022" s="56" t="str">
        <f t="shared" si="220"/>
        <v>evaluate_date_03</v>
      </c>
      <c r="N2022" s="33" t="str">
        <f t="shared" si="221"/>
        <v>改定長谷川式認知症スケール　評価日</v>
      </c>
      <c r="O2022" s="33" t="str">
        <f t="shared" si="222"/>
        <v>改定長谷川式認知症スケール　評価日</v>
      </c>
    </row>
    <row r="2023" spans="1:15" ht="37.5" hidden="1">
      <c r="A2023" s="56">
        <v>2021</v>
      </c>
      <c r="B2023" s="56" t="s">
        <v>3738</v>
      </c>
      <c r="C2023" s="56">
        <v>54</v>
      </c>
      <c r="D2023" s="33" t="s">
        <v>3828</v>
      </c>
      <c r="E2023" s="134" t="s">
        <v>3829</v>
      </c>
      <c r="F2023" s="56" t="str">
        <f>VLOOKUP($B2023, '外部インタフェース一覧(計算用)'!$C:$G, 2, FALSE)</f>
        <v>old</v>
      </c>
      <c r="G2023" s="56" t="str">
        <f>VLOOKUP($B2023, '外部インタフェース一覧(計算用)'!$C:$G, 5, FALSE)</f>
        <v>OTHER_INFO_2024_FORM_8000_2021</v>
      </c>
      <c r="H2023" s="56" t="str">
        <f t="shared" si="217"/>
        <v>OTHER_INFO_2024_FORM_8000_2021_dementia_scale_old</v>
      </c>
      <c r="I2023" s="134" t="str">
        <f t="shared" si="218"/>
        <v>改定長谷川式認知症スケール　改定長谷川式認知症スケール</v>
      </c>
      <c r="J2023" s="56" t="str">
        <f t="shared" si="219"/>
        <v>一致</v>
      </c>
      <c r="K2023" s="56" t="str">
        <f>IF($F2023="old", INDEX('外部インタフェース一覧(計算用)'!$B$5:$C$60, MATCH(summary!$B2023, '外部インタフェース一覧(計算用)'!$C$5:$C$60, 0), 1), $B2023)</f>
        <v>その他情報</v>
      </c>
      <c r="L2023" s="56">
        <f t="shared" si="223"/>
        <v>54</v>
      </c>
      <c r="M2023" s="56" t="str">
        <f t="shared" si="220"/>
        <v>dementia_scale</v>
      </c>
      <c r="N2023" s="33" t="str">
        <f t="shared" si="221"/>
        <v>改定長谷川式認知症スケール　改定長谷川式認知症スケール</v>
      </c>
      <c r="O2023" s="33" t="str">
        <f t="shared" si="222"/>
        <v>改定長谷川式認知症スケール　改定長谷川式認知症スケール</v>
      </c>
    </row>
    <row r="2024" spans="1:15" ht="37.5" hidden="1">
      <c r="A2024" s="56">
        <v>2022</v>
      </c>
      <c r="B2024" s="56" t="s">
        <v>3738</v>
      </c>
      <c r="C2024" s="56">
        <v>55</v>
      </c>
      <c r="D2024" s="33" t="s">
        <v>3830</v>
      </c>
      <c r="E2024" s="134" t="s">
        <v>3831</v>
      </c>
      <c r="F2024" s="56" t="str">
        <f>VLOOKUP($B2024, '外部インタフェース一覧(計算用)'!$C:$G, 2, FALSE)</f>
        <v>old</v>
      </c>
      <c r="G2024" s="56" t="str">
        <f>VLOOKUP($B2024, '外部インタフェース一覧(計算用)'!$C:$G, 5, FALSE)</f>
        <v>OTHER_INFO_2024_FORM_8000_2021</v>
      </c>
      <c r="H2024" s="56" t="str">
        <f t="shared" si="217"/>
        <v>OTHER_INFO_2024_FORM_8000_2021_dementia_scale_age_how_old_are_you_old</v>
      </c>
      <c r="I2024" s="134" t="str">
        <f t="shared" si="218"/>
        <v>改定長谷川式認知症スケール　年齢　お年はいくつですか？</v>
      </c>
      <c r="J2024" s="56" t="str">
        <f t="shared" si="219"/>
        <v>一致</v>
      </c>
      <c r="K2024" s="56" t="str">
        <f>IF($F2024="old", INDEX('外部インタフェース一覧(計算用)'!$B$5:$C$60, MATCH(summary!$B2024, '外部インタフェース一覧(計算用)'!$C$5:$C$60, 0), 1), $B2024)</f>
        <v>その他情報</v>
      </c>
      <c r="L2024" s="56">
        <f t="shared" si="223"/>
        <v>55</v>
      </c>
      <c r="M2024" s="56" t="str">
        <f t="shared" si="220"/>
        <v>dementia_scale_age_how_old_are_you</v>
      </c>
      <c r="N2024" s="33" t="str">
        <f t="shared" si="221"/>
        <v>改定長谷川式認知症スケール　年齢　お年はいくつですか？</v>
      </c>
      <c r="O2024" s="33" t="str">
        <f t="shared" si="222"/>
        <v>改定長谷川式認知症スケール　年齢　お年はいくつですか？</v>
      </c>
    </row>
    <row r="2025" spans="1:15" ht="56.25" hidden="1">
      <c r="A2025" s="56">
        <v>2023</v>
      </c>
      <c r="B2025" s="56" t="s">
        <v>3738</v>
      </c>
      <c r="C2025" s="56">
        <v>56</v>
      </c>
      <c r="D2025" s="33" t="s">
        <v>3832</v>
      </c>
      <c r="E2025" s="134" t="s">
        <v>3833</v>
      </c>
      <c r="F2025" s="56" t="str">
        <f>VLOOKUP($B2025, '外部インタフェース一覧(計算用)'!$C:$G, 2, FALSE)</f>
        <v>old</v>
      </c>
      <c r="G2025" s="56" t="str">
        <f>VLOOKUP($B2025, '外部インタフェース一覧(計算用)'!$C:$G, 5, FALSE)</f>
        <v>OTHER_INFO_2024_FORM_8000_2021</v>
      </c>
      <c r="H2025" s="56" t="str">
        <f t="shared" si="217"/>
        <v>OTHER_INFO_2024_FORM_8000_2021_dementia_scale_time_perception_what_date_is_today_old</v>
      </c>
      <c r="I2025" s="134" t="str">
        <f t="shared" si="218"/>
        <v>改定長谷川式認知症スケール　時間の見当識　今日は何年何月何日ですか？何曜日ですか？</v>
      </c>
      <c r="J2025" s="56" t="str">
        <f t="shared" si="219"/>
        <v>一致</v>
      </c>
      <c r="K2025" s="56" t="str">
        <f>IF($F2025="old", INDEX('外部インタフェース一覧(計算用)'!$B$5:$C$60, MATCH(summary!$B2025, '外部インタフェース一覧(計算用)'!$C$5:$C$60, 0), 1), $B2025)</f>
        <v>その他情報</v>
      </c>
      <c r="L2025" s="56">
        <f t="shared" si="223"/>
        <v>56</v>
      </c>
      <c r="M2025" s="56" t="str">
        <f t="shared" si="220"/>
        <v>dementia_scale_time_perception_what_date_is_today</v>
      </c>
      <c r="N2025" s="33" t="str">
        <f t="shared" si="221"/>
        <v>改定長谷川式認知症スケール　時間の見当識　今日は何年何月何日ですか？何曜日ですか？</v>
      </c>
      <c r="O2025" s="33" t="str">
        <f t="shared" si="222"/>
        <v>改定長谷川式認知症スケール　時間の見当識　今日は何年何月何日ですか？何曜日ですか？</v>
      </c>
    </row>
    <row r="2026" spans="1:15" ht="56.25" hidden="1">
      <c r="A2026" s="56">
        <v>2024</v>
      </c>
      <c r="B2026" s="56" t="s">
        <v>3738</v>
      </c>
      <c r="C2026" s="56">
        <v>57</v>
      </c>
      <c r="D2026" s="33" t="s">
        <v>3834</v>
      </c>
      <c r="E2026" s="134" t="s">
        <v>3835</v>
      </c>
      <c r="F2026" s="56" t="str">
        <f>VLOOKUP($B2026, '外部インタフェース一覧(計算用)'!$C:$G, 2, FALSE)</f>
        <v>old</v>
      </c>
      <c r="G2026" s="56" t="str">
        <f>VLOOKUP($B2026, '外部インタフェース一覧(計算用)'!$C:$G, 5, FALSE)</f>
        <v>OTHER_INFO_2024_FORM_8000_2021</v>
      </c>
      <c r="H2026" s="56" t="str">
        <f t="shared" si="217"/>
        <v>OTHER_INFO_2024_FORM_8000_2021_dementia_scale_location_perception_where_are_we_now_old</v>
      </c>
      <c r="I2026" s="134" t="str">
        <f t="shared" si="218"/>
        <v>改定長谷川式認知症スケール　場所の見当識　私たちが今いるところはどこですか？</v>
      </c>
      <c r="J2026" s="56" t="str">
        <f t="shared" si="219"/>
        <v>一致</v>
      </c>
      <c r="K2026" s="56" t="str">
        <f>IF($F2026="old", INDEX('外部インタフェース一覧(計算用)'!$B$5:$C$60, MATCH(summary!$B2026, '外部インタフェース一覧(計算用)'!$C$5:$C$60, 0), 1), $B2026)</f>
        <v>その他情報</v>
      </c>
      <c r="L2026" s="56">
        <f t="shared" si="223"/>
        <v>57</v>
      </c>
      <c r="M2026" s="56" t="str">
        <f t="shared" si="220"/>
        <v>dementia_scale_location_perception_where_are_we_now</v>
      </c>
      <c r="N2026" s="33" t="str">
        <f t="shared" si="221"/>
        <v>改定長谷川式認知症スケール　場所の見当識　私たちが今いるところはどこですか？</v>
      </c>
      <c r="O2026" s="33" t="str">
        <f t="shared" si="222"/>
        <v>改定長谷川式認知症スケール　場所の見当識　私たちが今いるところはどこですか？</v>
      </c>
    </row>
    <row r="2027" spans="1:15" ht="56.25" hidden="1">
      <c r="A2027" s="56">
        <v>2025</v>
      </c>
      <c r="B2027" s="56" t="s">
        <v>3738</v>
      </c>
      <c r="C2027" s="56">
        <v>58</v>
      </c>
      <c r="D2027" s="33" t="s">
        <v>3836</v>
      </c>
      <c r="E2027" s="134" t="s">
        <v>3837</v>
      </c>
      <c r="F2027" s="56" t="str">
        <f>VLOOKUP($B2027, '外部インタフェース一覧(計算用)'!$C:$G, 2, FALSE)</f>
        <v>old</v>
      </c>
      <c r="G2027" s="56" t="str">
        <f>VLOOKUP($B2027, '外部インタフェース一覧(計算用)'!$C:$G, 5, FALSE)</f>
        <v>OTHER_INFO_2024_FORM_8000_2021</v>
      </c>
      <c r="H2027" s="56" t="str">
        <f t="shared" si="217"/>
        <v>OTHER_INFO_2024_FORM_8000_2021_dementia_scale_repeat_names_of_three_things_old</v>
      </c>
      <c r="I2027" s="134" t="str">
        <f t="shared" si="218"/>
        <v>改定長谷川式認知症スケール　復唱　（3つのものの名前を繰り返す）</v>
      </c>
      <c r="J2027" s="56" t="str">
        <f t="shared" si="219"/>
        <v>一致</v>
      </c>
      <c r="K2027" s="56" t="str">
        <f>IF($F2027="old", INDEX('外部インタフェース一覧(計算用)'!$B$5:$C$60, MATCH(summary!$B2027, '外部インタフェース一覧(計算用)'!$C$5:$C$60, 0), 1), $B2027)</f>
        <v>その他情報</v>
      </c>
      <c r="L2027" s="56">
        <f t="shared" si="223"/>
        <v>58</v>
      </c>
      <c r="M2027" s="56" t="str">
        <f t="shared" si="220"/>
        <v>dementia_scale_repeat_names_of_three_things</v>
      </c>
      <c r="N2027" s="33" t="str">
        <f t="shared" si="221"/>
        <v>改定長谷川式認知症スケール　復唱　（3つのものの名前を繰り返す）</v>
      </c>
      <c r="O2027" s="33" t="str">
        <f t="shared" si="222"/>
        <v>改定長谷川式認知症スケール　復唱　（3つのものの名前を繰り返す）</v>
      </c>
    </row>
    <row r="2028" spans="1:15" ht="56.25" hidden="1">
      <c r="A2028" s="56">
        <v>2026</v>
      </c>
      <c r="B2028" s="56" t="s">
        <v>3738</v>
      </c>
      <c r="C2028" s="56">
        <v>59</v>
      </c>
      <c r="D2028" s="33" t="s">
        <v>3838</v>
      </c>
      <c r="E2028" s="134" t="s">
        <v>3839</v>
      </c>
      <c r="F2028" s="56" t="str">
        <f>VLOOKUP($B2028, '外部インタフェース一覧(計算用)'!$C:$G, 2, FALSE)</f>
        <v>old</v>
      </c>
      <c r="G2028" s="56" t="str">
        <f>VLOOKUP($B2028, '外部インタフェース一覧(計算用)'!$C:$G, 5, FALSE)</f>
        <v>OTHER_INFO_2024_FORM_8000_2021</v>
      </c>
      <c r="H2028" s="56" t="str">
        <f t="shared" si="217"/>
        <v>OTHER_INFO_2024_FORM_8000_2021_dementia_scale_calculation_subtract_100_to_7_in_order_old</v>
      </c>
      <c r="I2028" s="134" t="str">
        <f t="shared" si="218"/>
        <v>改定長谷川式認知症スケール　計算　100から7を順番に引く（2回）</v>
      </c>
      <c r="J2028" s="56" t="str">
        <f t="shared" si="219"/>
        <v>一致</v>
      </c>
      <c r="K2028" s="56" t="str">
        <f>IF($F2028="old", INDEX('外部インタフェース一覧(計算用)'!$B$5:$C$60, MATCH(summary!$B2028, '外部インタフェース一覧(計算用)'!$C$5:$C$60, 0), 1), $B2028)</f>
        <v>その他情報</v>
      </c>
      <c r="L2028" s="56">
        <f t="shared" si="223"/>
        <v>59</v>
      </c>
      <c r="M2028" s="56" t="str">
        <f t="shared" si="220"/>
        <v>dementia_scale_calculation_subtract_100_to_7_in_order</v>
      </c>
      <c r="N2028" s="33" t="str">
        <f t="shared" si="221"/>
        <v>改定長谷川式認知症スケール　計算　100から7を順番に引く（2回）</v>
      </c>
      <c r="O2028" s="33" t="str">
        <f t="shared" si="222"/>
        <v>改定長谷川式認知症スケール　計算　100から7を順番に引く（2回）</v>
      </c>
    </row>
    <row r="2029" spans="1:15" ht="56.25" hidden="1">
      <c r="A2029" s="56">
        <v>2027</v>
      </c>
      <c r="B2029" s="56" t="s">
        <v>3738</v>
      </c>
      <c r="C2029" s="56">
        <v>60</v>
      </c>
      <c r="D2029" s="33" t="s">
        <v>3840</v>
      </c>
      <c r="E2029" s="134" t="s">
        <v>3841</v>
      </c>
      <c r="F2029" s="56" t="str">
        <f>VLOOKUP($B2029, '外部インタフェース一覧(計算用)'!$C:$G, 2, FALSE)</f>
        <v>old</v>
      </c>
      <c r="G2029" s="56" t="str">
        <f>VLOOKUP($B2029, '外部インタフェース一覧(計算用)'!$C:$G, 5, FALSE)</f>
        <v>OTHER_INFO_2024_FORM_8000_2021</v>
      </c>
      <c r="H2029" s="56" t="str">
        <f t="shared" si="217"/>
        <v>OTHER_INFO_2024_FORM_8000_2021_dementia_scale_recite_number_in_reverse_order_1_old</v>
      </c>
      <c r="I2029" s="134" t="str">
        <f t="shared" si="218"/>
        <v>改定長谷川式認知症スケール　数字の逆唱　6－8－2</v>
      </c>
      <c r="J2029" s="56" t="str">
        <f t="shared" si="219"/>
        <v>名称変更</v>
      </c>
      <c r="K2029" s="33" t="str">
        <f>IF($F2029="old", INDEX('外部インタフェース一覧(計算用)'!$B$5:$C$60, MATCH(summary!$B2029, '外部インタフェース一覧(計算用)'!$C$5:$C$60, 0), 1), $B2029)</f>
        <v>その他情報</v>
      </c>
      <c r="L2029" s="56">
        <f t="shared" si="223"/>
        <v>60</v>
      </c>
      <c r="M2029" s="33" t="str">
        <f t="shared" si="220"/>
        <v>dementia_scale_recite_number_in_reverse_order_1</v>
      </c>
      <c r="N2029" s="33" t="str">
        <f t="shared" si="221"/>
        <v>改定長谷川式認知症スケール　数字の逆唱　６－８－２</v>
      </c>
      <c r="O2029" s="33" t="str">
        <f t="shared" si="222"/>
        <v>改定長谷川式認知症スケール　数字の逆唱　6－8－2</v>
      </c>
    </row>
    <row r="2030" spans="1:15" ht="56.25" hidden="1">
      <c r="A2030" s="56">
        <v>2028</v>
      </c>
      <c r="B2030" s="56" t="s">
        <v>3738</v>
      </c>
      <c r="C2030" s="56">
        <v>61</v>
      </c>
      <c r="D2030" s="33" t="s">
        <v>3842</v>
      </c>
      <c r="E2030" s="134" t="s">
        <v>3843</v>
      </c>
      <c r="F2030" s="56" t="str">
        <f>VLOOKUP($B2030, '外部インタフェース一覧(計算用)'!$C:$G, 2, FALSE)</f>
        <v>old</v>
      </c>
      <c r="G2030" s="56" t="str">
        <f>VLOOKUP($B2030, '外部インタフェース一覧(計算用)'!$C:$G, 5, FALSE)</f>
        <v>OTHER_INFO_2024_FORM_8000_2021</v>
      </c>
      <c r="H2030" s="56" t="str">
        <f t="shared" si="217"/>
        <v>OTHER_INFO_2024_FORM_8000_2021_dementia_scale_recite_number_in_reverse_order_2_old</v>
      </c>
      <c r="I2030" s="134" t="str">
        <f t="shared" si="218"/>
        <v>改定長谷川式認知症スケール　数字の逆唱　3－5－2－9</v>
      </c>
      <c r="J2030" s="56" t="str">
        <f t="shared" si="219"/>
        <v>名称変更</v>
      </c>
      <c r="K2030" s="33" t="str">
        <f>IF($F2030="old", INDEX('外部インタフェース一覧(計算用)'!$B$5:$C$60, MATCH(summary!$B2030, '外部インタフェース一覧(計算用)'!$C$5:$C$60, 0), 1), $B2030)</f>
        <v>その他情報</v>
      </c>
      <c r="L2030" s="56">
        <f t="shared" si="223"/>
        <v>61</v>
      </c>
      <c r="M2030" s="33" t="str">
        <f t="shared" si="220"/>
        <v>dementia_scale_recite_number_in_reverse_order_2</v>
      </c>
      <c r="N2030" s="33" t="str">
        <f t="shared" si="221"/>
        <v>改定長谷川式認知症スケール　数字の逆唱　３－５－２－９</v>
      </c>
      <c r="O2030" s="33" t="str">
        <f t="shared" si="222"/>
        <v>改定長谷川式認知症スケール　数字の逆唱　3－5－2－9</v>
      </c>
    </row>
    <row r="2031" spans="1:15" ht="56.25" hidden="1">
      <c r="A2031" s="56">
        <v>2029</v>
      </c>
      <c r="B2031" s="56" t="s">
        <v>3738</v>
      </c>
      <c r="C2031" s="56">
        <v>62</v>
      </c>
      <c r="D2031" s="33" t="s">
        <v>3844</v>
      </c>
      <c r="E2031" s="134" t="s">
        <v>3845</v>
      </c>
      <c r="F2031" s="56" t="str">
        <f>VLOOKUP($B2031, '外部インタフェース一覧(計算用)'!$C:$G, 2, FALSE)</f>
        <v>old</v>
      </c>
      <c r="G2031" s="56" t="str">
        <f>VLOOKUP($B2031, '外部インタフェース一覧(計算用)'!$C:$G, 5, FALSE)</f>
        <v>OTHER_INFO_2024_FORM_8000_2021</v>
      </c>
      <c r="H2031" s="56" t="str">
        <f t="shared" si="217"/>
        <v>OTHER_INFO_2024_FORM_8000_2021_dementia_scale_delayed_playback_of_three_words_1_old</v>
      </c>
      <c r="I2031" s="134" t="str">
        <f t="shared" si="218"/>
        <v>改定長谷川式認知症スケール　3つの言葉の遅延再生　No.12のものの名前を思い出す（1つめ）</v>
      </c>
      <c r="J2031" s="56" t="str">
        <f t="shared" si="219"/>
        <v>名称変更</v>
      </c>
      <c r="K2031" s="33" t="str">
        <f>IF($F2031="old", INDEX('外部インタフェース一覧(計算用)'!$B$5:$C$60, MATCH(summary!$B2031, '外部インタフェース一覧(計算用)'!$C$5:$C$60, 0), 1), $B2031)</f>
        <v>その他情報</v>
      </c>
      <c r="L2031" s="56">
        <f t="shared" si="223"/>
        <v>62</v>
      </c>
      <c r="M2031" s="33" t="str">
        <f t="shared" si="220"/>
        <v>dementia_scale_delayed_playback_of_three_words_1</v>
      </c>
      <c r="N2031" s="33" t="str">
        <f t="shared" si="221"/>
        <v>改定長谷川式認知症スケール　３つの言葉の遅延再生　No.12のものの名前を思い出す（１つめ）</v>
      </c>
      <c r="O2031" s="33" t="str">
        <f t="shared" si="222"/>
        <v>改定長谷川式認知症スケール　3つの言葉の遅延再生　No.12のものの名前を思い出す（1つめ）</v>
      </c>
    </row>
    <row r="2032" spans="1:15" ht="56.25" hidden="1">
      <c r="A2032" s="56">
        <v>2030</v>
      </c>
      <c r="B2032" s="56" t="s">
        <v>3738</v>
      </c>
      <c r="C2032" s="56">
        <v>63</v>
      </c>
      <c r="D2032" s="33" t="s">
        <v>3846</v>
      </c>
      <c r="E2032" s="134" t="s">
        <v>3847</v>
      </c>
      <c r="F2032" s="56" t="str">
        <f>VLOOKUP($B2032, '外部インタフェース一覧(計算用)'!$C:$G, 2, FALSE)</f>
        <v>old</v>
      </c>
      <c r="G2032" s="56" t="str">
        <f>VLOOKUP($B2032, '外部インタフェース一覧(計算用)'!$C:$G, 5, FALSE)</f>
        <v>OTHER_INFO_2024_FORM_8000_2021</v>
      </c>
      <c r="H2032" s="56" t="str">
        <f t="shared" si="217"/>
        <v>OTHER_INFO_2024_FORM_8000_2021_dementia_scale_delayed_playback_of_three_words_2_old</v>
      </c>
      <c r="I2032" s="134" t="str">
        <f t="shared" si="218"/>
        <v>改定長谷川式認知症スケール　3つの言葉の遅延再生　No.12のものの名前を思い出す（2つめ）</v>
      </c>
      <c r="J2032" s="56" t="str">
        <f t="shared" si="219"/>
        <v>名称変更</v>
      </c>
      <c r="K2032" s="33" t="str">
        <f>IF($F2032="old", INDEX('外部インタフェース一覧(計算用)'!$B$5:$C$60, MATCH(summary!$B2032, '外部インタフェース一覧(計算用)'!$C$5:$C$60, 0), 1), $B2032)</f>
        <v>その他情報</v>
      </c>
      <c r="L2032" s="56">
        <f t="shared" si="223"/>
        <v>63</v>
      </c>
      <c r="M2032" s="33" t="str">
        <f t="shared" si="220"/>
        <v>dementia_scale_delayed_playback_of_three_words_2</v>
      </c>
      <c r="N2032" s="33" t="str">
        <f t="shared" si="221"/>
        <v>改定長谷川式認知症スケール　３つの言葉の遅延再生　No.12のものの名前を思い出す（２つめ）</v>
      </c>
      <c r="O2032" s="33" t="str">
        <f t="shared" si="222"/>
        <v>改定長谷川式認知症スケール　3つの言葉の遅延再生　No.12のものの名前を思い出す（2つめ）</v>
      </c>
    </row>
    <row r="2033" spans="1:15" ht="56.25" hidden="1">
      <c r="A2033" s="56">
        <v>2031</v>
      </c>
      <c r="B2033" s="56" t="s">
        <v>3738</v>
      </c>
      <c r="C2033" s="56">
        <v>64</v>
      </c>
      <c r="D2033" s="33" t="s">
        <v>3848</v>
      </c>
      <c r="E2033" s="134" t="s">
        <v>3849</v>
      </c>
      <c r="F2033" s="56" t="str">
        <f>VLOOKUP($B2033, '外部インタフェース一覧(計算用)'!$C:$G, 2, FALSE)</f>
        <v>old</v>
      </c>
      <c r="G2033" s="56" t="str">
        <f>VLOOKUP($B2033, '外部インタフェース一覧(計算用)'!$C:$G, 5, FALSE)</f>
        <v>OTHER_INFO_2024_FORM_8000_2021</v>
      </c>
      <c r="H2033" s="56" t="str">
        <f t="shared" si="217"/>
        <v>OTHER_INFO_2024_FORM_8000_2021_dementia_scale_delayed_playback_of_three_words_3_old</v>
      </c>
      <c r="I2033" s="134" t="str">
        <f t="shared" si="218"/>
        <v>改定長谷川式認知症スケール　3つの言葉の遅延再生　No.12のものの名前を思い出す（3つめ）</v>
      </c>
      <c r="J2033" s="56" t="str">
        <f t="shared" si="219"/>
        <v>名称変更</v>
      </c>
      <c r="K2033" s="33" t="str">
        <f>IF($F2033="old", INDEX('外部インタフェース一覧(計算用)'!$B$5:$C$60, MATCH(summary!$B2033, '外部インタフェース一覧(計算用)'!$C$5:$C$60, 0), 1), $B2033)</f>
        <v>その他情報</v>
      </c>
      <c r="L2033" s="56">
        <f t="shared" si="223"/>
        <v>64</v>
      </c>
      <c r="M2033" s="33" t="str">
        <f t="shared" si="220"/>
        <v>dementia_scale_delayed_playback_of_three_words_3</v>
      </c>
      <c r="N2033" s="33" t="str">
        <f t="shared" si="221"/>
        <v>改定長谷川式認知症スケール　３つの言葉の遅延再生　No.12のものの名前を思い出す（３つめ）</v>
      </c>
      <c r="O2033" s="33" t="str">
        <f t="shared" si="222"/>
        <v>改定長谷川式認知症スケール　3つの言葉の遅延再生　No.12のものの名前を思い出す（3つめ）</v>
      </c>
    </row>
    <row r="2034" spans="1:15" ht="56.25" hidden="1">
      <c r="A2034" s="56">
        <v>2032</v>
      </c>
      <c r="B2034" s="56" t="s">
        <v>3738</v>
      </c>
      <c r="C2034" s="56">
        <v>65</v>
      </c>
      <c r="D2034" s="33" t="s">
        <v>3850</v>
      </c>
      <c r="E2034" s="134" t="s">
        <v>3851</v>
      </c>
      <c r="F2034" s="56" t="str">
        <f>VLOOKUP($B2034, '外部インタフェース一覧(計算用)'!$C:$G, 2, FALSE)</f>
        <v>old</v>
      </c>
      <c r="G2034" s="56" t="str">
        <f>VLOOKUP($B2034, '外部インタフェース一覧(計算用)'!$C:$G, 5, FALSE)</f>
        <v>OTHER_INFO_2024_FORM_8000_2021</v>
      </c>
      <c r="H2034" s="56" t="str">
        <f t="shared" si="217"/>
        <v>OTHER_INFO_2024_FORM_8000_2021_dementia_scale_memorize_article_name_five_unrelated_things_old</v>
      </c>
      <c r="I2034" s="134" t="str">
        <f t="shared" si="218"/>
        <v>改定長谷川式認知症スケール　物品記銘　相互に無関係な5つのものの名前をきく</v>
      </c>
      <c r="J2034" s="56" t="str">
        <f t="shared" si="219"/>
        <v>名称変更</v>
      </c>
      <c r="K2034" s="33" t="str">
        <f>IF($F2034="old", INDEX('外部インタフェース一覧(計算用)'!$B$5:$C$60, MATCH(summary!$B2034, '外部インタフェース一覧(計算用)'!$C$5:$C$60, 0), 1), $B2034)</f>
        <v>その他情報</v>
      </c>
      <c r="L2034" s="56">
        <f t="shared" si="223"/>
        <v>65</v>
      </c>
      <c r="M2034" s="33" t="str">
        <f t="shared" si="220"/>
        <v>dementia_scale_memorize_article_name_five_unrelated_things</v>
      </c>
      <c r="N2034" s="33" t="str">
        <f t="shared" si="221"/>
        <v>改定長谷川式認知症スケール　物品記銘　相互に無関係な５つのものの名前をきく</v>
      </c>
      <c r="O2034" s="33" t="str">
        <f t="shared" si="222"/>
        <v>改定長谷川式認知症スケール　物品記銘　相互に無関係な5つのものの名前をきく</v>
      </c>
    </row>
    <row r="2035" spans="1:15" ht="56.25" hidden="1">
      <c r="A2035" s="56">
        <v>2033</v>
      </c>
      <c r="B2035" s="56" t="s">
        <v>3738</v>
      </c>
      <c r="C2035" s="56">
        <v>66</v>
      </c>
      <c r="D2035" s="33" t="s">
        <v>3852</v>
      </c>
      <c r="E2035" s="134" t="s">
        <v>3853</v>
      </c>
      <c r="F2035" s="56" t="str">
        <f>VLOOKUP($B2035, '外部インタフェース一覧(計算用)'!$C:$G, 2, FALSE)</f>
        <v>old</v>
      </c>
      <c r="G2035" s="56" t="str">
        <f>VLOOKUP($B2035, '外部インタフェース一覧(計算用)'!$C:$G, 5, FALSE)</f>
        <v>OTHER_INFO_2024_FORM_8000_2021</v>
      </c>
      <c r="H2035" s="56" t="str">
        <f t="shared" si="217"/>
        <v>OTHER_INFO_2024_FORM_8000_2021_dementia_scale_language_fluency_say_vegetable_names_old</v>
      </c>
      <c r="I2035" s="134" t="str">
        <f t="shared" si="218"/>
        <v>改定長谷川式認知症スケール　言語の流暢性　野菜の名前をできるだけたくさん言う</v>
      </c>
      <c r="J2035" s="56" t="str">
        <f t="shared" si="219"/>
        <v>一致</v>
      </c>
      <c r="K2035" s="56" t="str">
        <f>IF($F2035="old", INDEX('外部インタフェース一覧(計算用)'!$B$5:$C$60, MATCH(summary!$B2035, '外部インタフェース一覧(計算用)'!$C$5:$C$60, 0), 1), $B2035)</f>
        <v>その他情報</v>
      </c>
      <c r="L2035" s="56">
        <f t="shared" si="223"/>
        <v>66</v>
      </c>
      <c r="M2035" s="56" t="str">
        <f t="shared" si="220"/>
        <v>dementia_scale_language_fluency_say_vegetable_names</v>
      </c>
      <c r="N2035" s="33" t="str">
        <f t="shared" si="221"/>
        <v>改定長谷川式認知症スケール　言語の流暢性　野菜の名前をできるだけたくさん言う</v>
      </c>
      <c r="O2035" s="33" t="str">
        <f t="shared" si="222"/>
        <v>改定長谷川式認知症スケール　言語の流暢性　野菜の名前をできるだけたくさん言う</v>
      </c>
    </row>
    <row r="2036" spans="1:15" ht="37.5" hidden="1">
      <c r="A2036" s="56">
        <v>2034</v>
      </c>
      <c r="B2036" s="56" t="s">
        <v>3738</v>
      </c>
      <c r="C2036" s="56">
        <v>67</v>
      </c>
      <c r="D2036" s="33" t="s">
        <v>3854</v>
      </c>
      <c r="E2036" s="134" t="s">
        <v>3855</v>
      </c>
      <c r="F2036" s="56" t="str">
        <f>VLOOKUP($B2036, '外部インタフェース一覧(計算用)'!$C:$G, 2, FALSE)</f>
        <v>old</v>
      </c>
      <c r="G2036" s="56" t="str">
        <f>VLOOKUP($B2036, '外部インタフェース一覧(計算用)'!$C:$G, 5, FALSE)</f>
        <v>OTHER_INFO_2024_FORM_8000_2021</v>
      </c>
      <c r="H2036" s="56" t="str">
        <f t="shared" si="217"/>
        <v>OTHER_INFO_2024_FORM_8000_2021_record_staff_job_category_04_old</v>
      </c>
      <c r="I2036" s="134" t="str">
        <f t="shared" si="218"/>
        <v>削除</v>
      </c>
      <c r="J2036" s="56" t="str">
        <f t="shared" si="219"/>
        <v>名称変更</v>
      </c>
      <c r="K2036" s="56" t="str">
        <f>IF($F2036="old", INDEX('外部インタフェース一覧(計算用)'!$B$5:$C$60, MATCH(summary!$B2036, '外部インタフェース一覧(計算用)'!$C$5:$C$60, 0), 1), $B2036)</f>
        <v>その他情報</v>
      </c>
      <c r="L2036" s="56">
        <f t="shared" si="223"/>
        <v>67</v>
      </c>
      <c r="M2036" s="56" t="str">
        <f t="shared" si="220"/>
        <v>record_staff_job_category_04</v>
      </c>
      <c r="N2036" s="33" t="str">
        <f t="shared" si="221"/>
        <v>FIM　記録職員職種</v>
      </c>
      <c r="O2036" s="33" t="str">
        <f t="shared" si="222"/>
        <v>削除</v>
      </c>
    </row>
    <row r="2037" spans="1:15" hidden="1">
      <c r="A2037" s="56">
        <v>2035</v>
      </c>
      <c r="B2037" s="56" t="s">
        <v>3738</v>
      </c>
      <c r="C2037" s="56">
        <v>68</v>
      </c>
      <c r="D2037" s="33" t="s">
        <v>3856</v>
      </c>
      <c r="E2037" s="134" t="s">
        <v>3857</v>
      </c>
      <c r="F2037" s="56" t="str">
        <f>VLOOKUP($B2037, '外部インタフェース一覧(計算用)'!$C:$G, 2, FALSE)</f>
        <v>old</v>
      </c>
      <c r="G2037" s="56" t="str">
        <f>VLOOKUP($B2037, '外部インタフェース一覧(計算用)'!$C:$G, 5, FALSE)</f>
        <v>OTHER_INFO_2024_FORM_8000_2021</v>
      </c>
      <c r="H2037" s="56" t="str">
        <f t="shared" si="217"/>
        <v>OTHER_INFO_2024_FORM_8000_2021_evaluate_date_04_old</v>
      </c>
      <c r="I2037" s="134" t="str">
        <f t="shared" si="218"/>
        <v>FIM　評価日</v>
      </c>
      <c r="J2037" s="56" t="str">
        <f t="shared" si="219"/>
        <v>一致</v>
      </c>
      <c r="K2037" s="56" t="str">
        <f>IF($F2037="old", INDEX('外部インタフェース一覧(計算用)'!$B$5:$C$60, MATCH(summary!$B2037, '外部インタフェース一覧(計算用)'!$C$5:$C$60, 0), 1), $B2037)</f>
        <v>その他情報</v>
      </c>
      <c r="L2037" s="56">
        <f t="shared" si="223"/>
        <v>68</v>
      </c>
      <c r="M2037" s="56" t="str">
        <f t="shared" si="220"/>
        <v>evaluate_date_04</v>
      </c>
      <c r="N2037" s="33" t="str">
        <f t="shared" si="221"/>
        <v>FIM　評価日</v>
      </c>
      <c r="O2037" s="33" t="str">
        <f t="shared" si="222"/>
        <v>FIM　評価日</v>
      </c>
    </row>
    <row r="2038" spans="1:15" hidden="1">
      <c r="A2038" s="56">
        <v>2036</v>
      </c>
      <c r="B2038" s="56" t="s">
        <v>3738</v>
      </c>
      <c r="C2038" s="56">
        <v>69</v>
      </c>
      <c r="D2038" s="33" t="s">
        <v>3858</v>
      </c>
      <c r="E2038" s="134" t="s">
        <v>3859</v>
      </c>
      <c r="F2038" s="56" t="str">
        <f>VLOOKUP($B2038, '外部インタフェース一覧(計算用)'!$C:$G, 2, FALSE)</f>
        <v>old</v>
      </c>
      <c r="G2038" s="56" t="str">
        <f>VLOOKUP($B2038, '外部インタフェース一覧(計算用)'!$C:$G, 5, FALSE)</f>
        <v>OTHER_INFO_2024_FORM_8000_2021</v>
      </c>
      <c r="H2038" s="56" t="str">
        <f t="shared" si="217"/>
        <v>OTHER_INFO_2024_FORM_8000_2021_fim_meal_old</v>
      </c>
      <c r="I2038" s="134" t="str">
        <f t="shared" si="218"/>
        <v>FIM　食事</v>
      </c>
      <c r="J2038" s="56" t="str">
        <f t="shared" si="219"/>
        <v>一致</v>
      </c>
      <c r="K2038" s="56" t="str">
        <f>IF($F2038="old", INDEX('外部インタフェース一覧(計算用)'!$B$5:$C$60, MATCH(summary!$B2038, '外部インタフェース一覧(計算用)'!$C$5:$C$60, 0), 1), $B2038)</f>
        <v>その他情報</v>
      </c>
      <c r="L2038" s="56">
        <f t="shared" si="223"/>
        <v>69</v>
      </c>
      <c r="M2038" s="56" t="str">
        <f t="shared" si="220"/>
        <v>fim_meal</v>
      </c>
      <c r="N2038" s="33" t="str">
        <f t="shared" si="221"/>
        <v>FIM　食事</v>
      </c>
      <c r="O2038" s="33" t="str">
        <f t="shared" si="222"/>
        <v>FIM　食事</v>
      </c>
    </row>
    <row r="2039" spans="1:15" ht="37.5" hidden="1">
      <c r="A2039" s="56">
        <v>2037</v>
      </c>
      <c r="B2039" s="56" t="s">
        <v>3738</v>
      </c>
      <c r="C2039" s="56">
        <v>70</v>
      </c>
      <c r="D2039" s="33" t="s">
        <v>3860</v>
      </c>
      <c r="E2039" s="134" t="s">
        <v>3861</v>
      </c>
      <c r="F2039" s="56" t="str">
        <f>VLOOKUP($B2039, '外部インタフェース一覧(計算用)'!$C:$G, 2, FALSE)</f>
        <v>old</v>
      </c>
      <c r="G2039" s="56" t="str">
        <f>VLOOKUP($B2039, '外部インタフェース一覧(計算用)'!$C:$G, 5, FALSE)</f>
        <v>OTHER_INFO_2024_FORM_8000_2021</v>
      </c>
      <c r="H2039" s="56" t="str">
        <f t="shared" si="217"/>
        <v>OTHER_INFO_2024_FORM_8000_2021_fim_personal_hygiene_and_adjustment_old</v>
      </c>
      <c r="I2039" s="134" t="str">
        <f t="shared" si="218"/>
        <v>FIM　整容　</v>
      </c>
      <c r="J2039" s="56" t="str">
        <f t="shared" si="219"/>
        <v>一致</v>
      </c>
      <c r="K2039" s="56" t="str">
        <f>IF($F2039="old", INDEX('外部インタフェース一覧(計算用)'!$B$5:$C$60, MATCH(summary!$B2039, '外部インタフェース一覧(計算用)'!$C$5:$C$60, 0), 1), $B2039)</f>
        <v>その他情報</v>
      </c>
      <c r="L2039" s="56">
        <f t="shared" si="223"/>
        <v>70</v>
      </c>
      <c r="M2039" s="56" t="str">
        <f t="shared" si="220"/>
        <v>fim_personal_hygiene_and_adjustment</v>
      </c>
      <c r="N2039" s="33" t="str">
        <f t="shared" si="221"/>
        <v>FIM　整容　</v>
      </c>
      <c r="O2039" s="33" t="str">
        <f t="shared" si="222"/>
        <v>FIM　整容　</v>
      </c>
    </row>
    <row r="2040" spans="1:15" hidden="1">
      <c r="A2040" s="56">
        <v>2038</v>
      </c>
      <c r="B2040" s="56" t="s">
        <v>3738</v>
      </c>
      <c r="C2040" s="56">
        <v>71</v>
      </c>
      <c r="D2040" s="33" t="s">
        <v>3862</v>
      </c>
      <c r="E2040" s="134" t="s">
        <v>3863</v>
      </c>
      <c r="F2040" s="56" t="str">
        <f>VLOOKUP($B2040, '外部インタフェース一覧(計算用)'!$C:$G, 2, FALSE)</f>
        <v>old</v>
      </c>
      <c r="G2040" s="56" t="str">
        <f>VLOOKUP($B2040, '外部インタフェース一覧(計算用)'!$C:$G, 5, FALSE)</f>
        <v>OTHER_INFO_2024_FORM_8000_2021</v>
      </c>
      <c r="H2040" s="56" t="str">
        <f t="shared" si="217"/>
        <v>OTHER_INFO_2024_FORM_8000_2021_fim_bed_bath_old</v>
      </c>
      <c r="I2040" s="134" t="str">
        <f t="shared" si="218"/>
        <v>FIM　清拭　</v>
      </c>
      <c r="J2040" s="56" t="str">
        <f t="shared" si="219"/>
        <v>一致</v>
      </c>
      <c r="K2040" s="56" t="str">
        <f>IF($F2040="old", INDEX('外部インタフェース一覧(計算用)'!$B$5:$C$60, MATCH(summary!$B2040, '外部インタフェース一覧(計算用)'!$C$5:$C$60, 0), 1), $B2040)</f>
        <v>その他情報</v>
      </c>
      <c r="L2040" s="56">
        <f t="shared" si="223"/>
        <v>71</v>
      </c>
      <c r="M2040" s="56" t="str">
        <f t="shared" si="220"/>
        <v>fim_bed_bath</v>
      </c>
      <c r="N2040" s="33" t="str">
        <f t="shared" si="221"/>
        <v>FIM　清拭　</v>
      </c>
      <c r="O2040" s="33" t="str">
        <f t="shared" si="222"/>
        <v>FIM　清拭　</v>
      </c>
    </row>
    <row r="2041" spans="1:15" ht="37.5" hidden="1">
      <c r="A2041" s="56">
        <v>2039</v>
      </c>
      <c r="B2041" s="56" t="s">
        <v>3738</v>
      </c>
      <c r="C2041" s="56">
        <v>72</v>
      </c>
      <c r="D2041" s="33" t="s">
        <v>3864</v>
      </c>
      <c r="E2041" s="134" t="s">
        <v>3865</v>
      </c>
      <c r="F2041" s="56" t="str">
        <f>VLOOKUP($B2041, '外部インタフェース一覧(計算用)'!$C:$G, 2, FALSE)</f>
        <v>old</v>
      </c>
      <c r="G2041" s="56" t="str">
        <f>VLOOKUP($B2041, '外部インタフェース一覧(計算用)'!$C:$G, 5, FALSE)</f>
        <v>OTHER_INFO_2024_FORM_8000_2021</v>
      </c>
      <c r="H2041" s="56" t="str">
        <f t="shared" si="217"/>
        <v>OTHER_INFO_2024_FORM_8000_2021_fim_changing_clothes_upper_body_old</v>
      </c>
      <c r="I2041" s="134" t="str">
        <f t="shared" si="218"/>
        <v>FIM　更衣（上半身）</v>
      </c>
      <c r="J2041" s="56" t="str">
        <f t="shared" si="219"/>
        <v>一致</v>
      </c>
      <c r="K2041" s="56" t="str">
        <f>IF($F2041="old", INDEX('外部インタフェース一覧(計算用)'!$B$5:$C$60, MATCH(summary!$B2041, '外部インタフェース一覧(計算用)'!$C$5:$C$60, 0), 1), $B2041)</f>
        <v>その他情報</v>
      </c>
      <c r="L2041" s="56">
        <f t="shared" si="223"/>
        <v>72</v>
      </c>
      <c r="M2041" s="56" t="str">
        <f t="shared" si="220"/>
        <v>fim_changing_clothes_upper_body</v>
      </c>
      <c r="N2041" s="33" t="str">
        <f t="shared" si="221"/>
        <v>FIM　更衣（上半身）</v>
      </c>
      <c r="O2041" s="33" t="str">
        <f t="shared" si="222"/>
        <v>FIM　更衣（上半身）</v>
      </c>
    </row>
    <row r="2042" spans="1:15" ht="37.5" hidden="1">
      <c r="A2042" s="56">
        <v>2040</v>
      </c>
      <c r="B2042" s="56" t="s">
        <v>3738</v>
      </c>
      <c r="C2042" s="56">
        <v>73</v>
      </c>
      <c r="D2042" s="33" t="s">
        <v>3866</v>
      </c>
      <c r="E2042" s="134" t="s">
        <v>3867</v>
      </c>
      <c r="F2042" s="56" t="str">
        <f>VLOOKUP($B2042, '外部インタフェース一覧(計算用)'!$C:$G, 2, FALSE)</f>
        <v>old</v>
      </c>
      <c r="G2042" s="56" t="str">
        <f>VLOOKUP($B2042, '外部インタフェース一覧(計算用)'!$C:$G, 5, FALSE)</f>
        <v>OTHER_INFO_2024_FORM_8000_2021</v>
      </c>
      <c r="H2042" s="56" t="str">
        <f t="shared" si="217"/>
        <v>OTHER_INFO_2024_FORM_8000_2021_fim_changing_clothes_lower_body_old</v>
      </c>
      <c r="I2042" s="134" t="str">
        <f t="shared" si="218"/>
        <v>FIM　更衣（下半身）　</v>
      </c>
      <c r="J2042" s="56" t="str">
        <f t="shared" si="219"/>
        <v>一致</v>
      </c>
      <c r="K2042" s="56" t="str">
        <f>IF($F2042="old", INDEX('外部インタフェース一覧(計算用)'!$B$5:$C$60, MATCH(summary!$B2042, '外部インタフェース一覧(計算用)'!$C$5:$C$60, 0), 1), $B2042)</f>
        <v>その他情報</v>
      </c>
      <c r="L2042" s="56">
        <f t="shared" si="223"/>
        <v>73</v>
      </c>
      <c r="M2042" s="56" t="str">
        <f t="shared" si="220"/>
        <v>fim_changing_clothes_lower_body</v>
      </c>
      <c r="N2042" s="33" t="str">
        <f t="shared" si="221"/>
        <v>FIM　更衣（下半身）　</v>
      </c>
      <c r="O2042" s="33" t="str">
        <f t="shared" si="222"/>
        <v>FIM　更衣（下半身）　</v>
      </c>
    </row>
    <row r="2043" spans="1:15" hidden="1">
      <c r="A2043" s="56">
        <v>2041</v>
      </c>
      <c r="B2043" s="56" t="s">
        <v>3738</v>
      </c>
      <c r="C2043" s="56">
        <v>74</v>
      </c>
      <c r="D2043" s="33" t="s">
        <v>3868</v>
      </c>
      <c r="E2043" s="134" t="s">
        <v>3869</v>
      </c>
      <c r="F2043" s="56" t="str">
        <f>VLOOKUP($B2043, '外部インタフェース一覧(計算用)'!$C:$G, 2, FALSE)</f>
        <v>old</v>
      </c>
      <c r="G2043" s="56" t="str">
        <f>VLOOKUP($B2043, '外部インタフェース一覧(計算用)'!$C:$G, 5, FALSE)</f>
        <v>OTHER_INFO_2024_FORM_8000_2021</v>
      </c>
      <c r="H2043" s="56" t="str">
        <f t="shared" si="217"/>
        <v>OTHER_INFO_2024_FORM_8000_2021_fim_toilet_old</v>
      </c>
      <c r="I2043" s="134" t="str">
        <f t="shared" si="218"/>
        <v>FIM　トイレ</v>
      </c>
      <c r="J2043" s="56" t="str">
        <f t="shared" si="219"/>
        <v>一致</v>
      </c>
      <c r="K2043" s="56" t="str">
        <f>IF($F2043="old", INDEX('外部インタフェース一覧(計算用)'!$B$5:$C$60, MATCH(summary!$B2043, '外部インタフェース一覧(計算用)'!$C$5:$C$60, 0), 1), $B2043)</f>
        <v>その他情報</v>
      </c>
      <c r="L2043" s="56">
        <f t="shared" si="223"/>
        <v>74</v>
      </c>
      <c r="M2043" s="56" t="str">
        <f t="shared" si="220"/>
        <v>fim_toilet</v>
      </c>
      <c r="N2043" s="33" t="str">
        <f t="shared" si="221"/>
        <v>FIM　トイレ</v>
      </c>
      <c r="O2043" s="33" t="str">
        <f t="shared" si="222"/>
        <v>FIM　トイレ</v>
      </c>
    </row>
    <row r="2044" spans="1:15" ht="37.5" hidden="1">
      <c r="A2044" s="56">
        <v>2042</v>
      </c>
      <c r="B2044" s="56" t="s">
        <v>3738</v>
      </c>
      <c r="C2044" s="56">
        <v>75</v>
      </c>
      <c r="D2044" s="33" t="s">
        <v>3870</v>
      </c>
      <c r="E2044" s="134" t="s">
        <v>3871</v>
      </c>
      <c r="F2044" s="56" t="str">
        <f>VLOOKUP($B2044, '外部インタフェース一覧(計算用)'!$C:$G, 2, FALSE)</f>
        <v>old</v>
      </c>
      <c r="G2044" s="56" t="str">
        <f>VLOOKUP($B2044, '外部インタフェース一覧(計算用)'!$C:$G, 5, FALSE)</f>
        <v>OTHER_INFO_2024_FORM_8000_2021</v>
      </c>
      <c r="H2044" s="56" t="str">
        <f t="shared" si="217"/>
        <v>OTHER_INFO_2024_FORM_8000_2021_fim_defecation_control_old</v>
      </c>
      <c r="I2044" s="134" t="str">
        <f t="shared" si="218"/>
        <v>FIM　排尿コントロール　</v>
      </c>
      <c r="J2044" s="56" t="str">
        <f t="shared" si="219"/>
        <v>一致</v>
      </c>
      <c r="K2044" s="56" t="str">
        <f>IF($F2044="old", INDEX('外部インタフェース一覧(計算用)'!$B$5:$C$60, MATCH(summary!$B2044, '外部インタフェース一覧(計算用)'!$C$5:$C$60, 0), 1), $B2044)</f>
        <v>その他情報</v>
      </c>
      <c r="L2044" s="56">
        <f t="shared" si="223"/>
        <v>75</v>
      </c>
      <c r="M2044" s="56" t="str">
        <f t="shared" si="220"/>
        <v>fim_defecation_control</v>
      </c>
      <c r="N2044" s="33" t="str">
        <f t="shared" si="221"/>
        <v>FIM　排尿コントロール　</v>
      </c>
      <c r="O2044" s="33" t="str">
        <f t="shared" si="222"/>
        <v>FIM　排尿コントロール　</v>
      </c>
    </row>
    <row r="2045" spans="1:15" hidden="1">
      <c r="A2045" s="56">
        <v>2043</v>
      </c>
      <c r="B2045" s="56" t="s">
        <v>3738</v>
      </c>
      <c r="C2045" s="56">
        <v>76</v>
      </c>
      <c r="D2045" s="33" t="s">
        <v>3872</v>
      </c>
      <c r="E2045" s="134" t="s">
        <v>3873</v>
      </c>
      <c r="F2045" s="56" t="str">
        <f>VLOOKUP($B2045, '外部インタフェース一覧(計算用)'!$C:$G, 2, FALSE)</f>
        <v>old</v>
      </c>
      <c r="G2045" s="56" t="str">
        <f>VLOOKUP($B2045, '外部インタフェース一覧(計算用)'!$C:$G, 5, FALSE)</f>
        <v>OTHER_INFO_2024_FORM_8000_2021</v>
      </c>
      <c r="H2045" s="56" t="str">
        <f t="shared" si="217"/>
        <v>OTHER_INFO_2024_FORM_8000_2021_fim_urination_control_old</v>
      </c>
      <c r="I2045" s="134" t="str">
        <f t="shared" si="218"/>
        <v>FIM　排便コントロール　</v>
      </c>
      <c r="J2045" s="56" t="str">
        <f t="shared" si="219"/>
        <v>一致</v>
      </c>
      <c r="K2045" s="56" t="str">
        <f>IF($F2045="old", INDEX('外部インタフェース一覧(計算用)'!$B$5:$C$60, MATCH(summary!$B2045, '外部インタフェース一覧(計算用)'!$C$5:$C$60, 0), 1), $B2045)</f>
        <v>その他情報</v>
      </c>
      <c r="L2045" s="56">
        <f t="shared" si="223"/>
        <v>76</v>
      </c>
      <c r="M2045" s="56" t="str">
        <f t="shared" si="220"/>
        <v>fim_urination_control</v>
      </c>
      <c r="N2045" s="33" t="str">
        <f t="shared" si="221"/>
        <v>FIM　排便コントロール　</v>
      </c>
      <c r="O2045" s="33" t="str">
        <f t="shared" si="222"/>
        <v>FIM　排便コントロール　</v>
      </c>
    </row>
    <row r="2046" spans="1:15" ht="37.5" hidden="1">
      <c r="A2046" s="56">
        <v>2044</v>
      </c>
      <c r="B2046" s="56" t="s">
        <v>3738</v>
      </c>
      <c r="C2046" s="56">
        <v>77</v>
      </c>
      <c r="D2046" s="33" t="s">
        <v>3874</v>
      </c>
      <c r="E2046" s="134" t="s">
        <v>3875</v>
      </c>
      <c r="F2046" s="56" t="str">
        <f>VLOOKUP($B2046, '外部インタフェース一覧(計算用)'!$C:$G, 2, FALSE)</f>
        <v>old</v>
      </c>
      <c r="G2046" s="56" t="str">
        <f>VLOOKUP($B2046, '外部インタフェース一覧(計算用)'!$C:$G, 5, FALSE)</f>
        <v>OTHER_INFO_2024_FORM_8000_2021</v>
      </c>
      <c r="H2046" s="56" t="str">
        <f t="shared" si="217"/>
        <v>OTHER_INFO_2024_FORM_8000_2021_fim_bed_wheelchair_transfer_old</v>
      </c>
      <c r="I2046" s="134" t="str">
        <f t="shared" si="218"/>
        <v>FIM　ベッド・車椅子移乗</v>
      </c>
      <c r="J2046" s="56" t="str">
        <f t="shared" si="219"/>
        <v>一致</v>
      </c>
      <c r="K2046" s="56" t="str">
        <f>IF($F2046="old", INDEX('外部インタフェース一覧(計算用)'!$B$5:$C$60, MATCH(summary!$B2046, '外部インタフェース一覧(計算用)'!$C$5:$C$60, 0), 1), $B2046)</f>
        <v>その他情報</v>
      </c>
      <c r="L2046" s="56">
        <f t="shared" si="223"/>
        <v>77</v>
      </c>
      <c r="M2046" s="56" t="str">
        <f t="shared" si="220"/>
        <v>fim_bed_wheelchair_transfer</v>
      </c>
      <c r="N2046" s="33" t="str">
        <f t="shared" si="221"/>
        <v>FIM　ベッド・車椅子移乗</v>
      </c>
      <c r="O2046" s="33" t="str">
        <f t="shared" si="222"/>
        <v>FIM　ベッド・車椅子移乗</v>
      </c>
    </row>
    <row r="2047" spans="1:15" hidden="1">
      <c r="A2047" s="56">
        <v>2045</v>
      </c>
      <c r="B2047" s="56" t="s">
        <v>3738</v>
      </c>
      <c r="C2047" s="56">
        <v>78</v>
      </c>
      <c r="D2047" s="33" t="s">
        <v>3876</v>
      </c>
      <c r="E2047" s="134" t="s">
        <v>3877</v>
      </c>
      <c r="F2047" s="56" t="str">
        <f>VLOOKUP($B2047, '外部インタフェース一覧(計算用)'!$C:$G, 2, FALSE)</f>
        <v>old</v>
      </c>
      <c r="G2047" s="56" t="str">
        <f>VLOOKUP($B2047, '外部インタフェース一覧(計算用)'!$C:$G, 5, FALSE)</f>
        <v>OTHER_INFO_2024_FORM_8000_2021</v>
      </c>
      <c r="H2047" s="56" t="str">
        <f t="shared" si="217"/>
        <v>OTHER_INFO_2024_FORM_8000_2021_fim_toilet_transfer_old</v>
      </c>
      <c r="I2047" s="134" t="str">
        <f t="shared" si="218"/>
        <v>FIM　トイレ移乗</v>
      </c>
      <c r="J2047" s="56" t="str">
        <f t="shared" si="219"/>
        <v>一致</v>
      </c>
      <c r="K2047" s="56" t="str">
        <f>IF($F2047="old", INDEX('外部インタフェース一覧(計算用)'!$B$5:$C$60, MATCH(summary!$B2047, '外部インタフェース一覧(計算用)'!$C$5:$C$60, 0), 1), $B2047)</f>
        <v>その他情報</v>
      </c>
      <c r="L2047" s="56">
        <f t="shared" si="223"/>
        <v>78</v>
      </c>
      <c r="M2047" s="56" t="str">
        <f t="shared" si="220"/>
        <v>fim_toilet_transfer</v>
      </c>
      <c r="N2047" s="33" t="str">
        <f t="shared" si="221"/>
        <v>FIM　トイレ移乗</v>
      </c>
      <c r="O2047" s="33" t="str">
        <f t="shared" si="222"/>
        <v>FIM　トイレ移乗</v>
      </c>
    </row>
    <row r="2048" spans="1:15" ht="37.5" hidden="1">
      <c r="A2048" s="56">
        <v>2046</v>
      </c>
      <c r="B2048" s="56" t="s">
        <v>3738</v>
      </c>
      <c r="C2048" s="56">
        <v>79</v>
      </c>
      <c r="D2048" s="33" t="s">
        <v>3878</v>
      </c>
      <c r="E2048" s="134" t="s">
        <v>3879</v>
      </c>
      <c r="F2048" s="56" t="str">
        <f>VLOOKUP($B2048, '外部インタフェース一覧(計算用)'!$C:$G, 2, FALSE)</f>
        <v>old</v>
      </c>
      <c r="G2048" s="56" t="str">
        <f>VLOOKUP($B2048, '外部インタフェース一覧(計算用)'!$C:$G, 5, FALSE)</f>
        <v>OTHER_INFO_2024_FORM_8000_2021</v>
      </c>
      <c r="H2048" s="56" t="str">
        <f t="shared" si="217"/>
        <v>OTHER_INFO_2024_FORM_8000_2021_fim_bathtub_shower_transfer_old</v>
      </c>
      <c r="I2048" s="134" t="str">
        <f t="shared" si="218"/>
        <v>FIM　浴槽・シャワー移乗</v>
      </c>
      <c r="J2048" s="56" t="str">
        <f t="shared" si="219"/>
        <v>一致</v>
      </c>
      <c r="K2048" s="56" t="str">
        <f>IF($F2048="old", INDEX('外部インタフェース一覧(計算用)'!$B$5:$C$60, MATCH(summary!$B2048, '外部インタフェース一覧(計算用)'!$C$5:$C$60, 0), 1), $B2048)</f>
        <v>その他情報</v>
      </c>
      <c r="L2048" s="56">
        <f t="shared" si="223"/>
        <v>79</v>
      </c>
      <c r="M2048" s="56" t="str">
        <f t="shared" si="220"/>
        <v>fim_bathtub_shower_transfer</v>
      </c>
      <c r="N2048" s="33" t="str">
        <f t="shared" si="221"/>
        <v>FIM　浴槽・シャワー移乗</v>
      </c>
      <c r="O2048" s="33" t="str">
        <f t="shared" si="222"/>
        <v>FIM　浴槽・シャワー移乗</v>
      </c>
    </row>
    <row r="2049" spans="1:15" ht="37.5" hidden="1">
      <c r="A2049" s="56">
        <v>2047</v>
      </c>
      <c r="B2049" s="56" t="s">
        <v>3738</v>
      </c>
      <c r="C2049" s="56">
        <v>80</v>
      </c>
      <c r="D2049" s="33" t="s">
        <v>3880</v>
      </c>
      <c r="E2049" s="134" t="s">
        <v>3881</v>
      </c>
      <c r="F2049" s="56" t="str">
        <f>VLOOKUP($B2049, '外部インタフェース一覧(計算用)'!$C:$G, 2, FALSE)</f>
        <v>old</v>
      </c>
      <c r="G2049" s="56" t="str">
        <f>VLOOKUP($B2049, '外部インタフェース一覧(計算用)'!$C:$G, 5, FALSE)</f>
        <v>OTHER_INFO_2024_FORM_8000_2021</v>
      </c>
      <c r="H2049" s="56" t="str">
        <f t="shared" si="217"/>
        <v>OTHER_INFO_2024_FORM_8000_2021_fim_walking_wheelchair_movement_old</v>
      </c>
      <c r="I2049" s="134" t="str">
        <f t="shared" si="218"/>
        <v>FIM　歩行・車椅子移動</v>
      </c>
      <c r="J2049" s="56" t="str">
        <f t="shared" si="219"/>
        <v>一致</v>
      </c>
      <c r="K2049" s="56" t="str">
        <f>IF($F2049="old", INDEX('外部インタフェース一覧(計算用)'!$B$5:$C$60, MATCH(summary!$B2049, '外部インタフェース一覧(計算用)'!$C$5:$C$60, 0), 1), $B2049)</f>
        <v>その他情報</v>
      </c>
      <c r="L2049" s="56">
        <f t="shared" si="223"/>
        <v>80</v>
      </c>
      <c r="M2049" s="56" t="str">
        <f t="shared" si="220"/>
        <v>fim_walking_wheelchair_movement</v>
      </c>
      <c r="N2049" s="33" t="str">
        <f t="shared" si="221"/>
        <v>FIM　歩行・車椅子移動</v>
      </c>
      <c r="O2049" s="33" t="str">
        <f t="shared" si="222"/>
        <v>FIM　歩行・車椅子移動</v>
      </c>
    </row>
    <row r="2050" spans="1:15" hidden="1">
      <c r="A2050" s="56">
        <v>2048</v>
      </c>
      <c r="B2050" s="56" t="s">
        <v>3738</v>
      </c>
      <c r="C2050" s="56">
        <v>81</v>
      </c>
      <c r="D2050" s="33" t="s">
        <v>3882</v>
      </c>
      <c r="E2050" s="134" t="s">
        <v>3883</v>
      </c>
      <c r="F2050" s="56" t="str">
        <f>VLOOKUP($B2050, '外部インタフェース一覧(計算用)'!$C:$G, 2, FALSE)</f>
        <v>old</v>
      </c>
      <c r="G2050" s="56" t="str">
        <f>VLOOKUP($B2050, '外部インタフェース一覧(計算用)'!$C:$G, 5, FALSE)</f>
        <v>OTHER_INFO_2024_FORM_8000_2021</v>
      </c>
      <c r="H2050" s="56" t="str">
        <f t="shared" si="217"/>
        <v>OTHER_INFO_2024_FORM_8000_2021_fim_stair_movement_old</v>
      </c>
      <c r="I2050" s="134" t="str">
        <f t="shared" si="218"/>
        <v>FIM　階段移動</v>
      </c>
      <c r="J2050" s="56" t="str">
        <f t="shared" si="219"/>
        <v>一致</v>
      </c>
      <c r="K2050" s="56" t="str">
        <f>IF($F2050="old", INDEX('外部インタフェース一覧(計算用)'!$B$5:$C$60, MATCH(summary!$B2050, '外部インタフェース一覧(計算用)'!$C$5:$C$60, 0), 1), $B2050)</f>
        <v>その他情報</v>
      </c>
      <c r="L2050" s="56">
        <f t="shared" si="223"/>
        <v>81</v>
      </c>
      <c r="M2050" s="56" t="str">
        <f t="shared" si="220"/>
        <v>fim_stair_movement</v>
      </c>
      <c r="N2050" s="33" t="str">
        <f t="shared" si="221"/>
        <v>FIM　階段移動</v>
      </c>
      <c r="O2050" s="33" t="str">
        <f t="shared" si="222"/>
        <v>FIM　階段移動</v>
      </c>
    </row>
    <row r="2051" spans="1:15" hidden="1">
      <c r="A2051" s="56">
        <v>2049</v>
      </c>
      <c r="B2051" s="56" t="s">
        <v>3738</v>
      </c>
      <c r="C2051" s="56">
        <v>82</v>
      </c>
      <c r="D2051" s="33" t="s">
        <v>3884</v>
      </c>
      <c r="E2051" s="134" t="s">
        <v>3885</v>
      </c>
      <c r="F2051" s="56" t="str">
        <f>VLOOKUP($B2051, '外部インタフェース一覧(計算用)'!$C:$G, 2, FALSE)</f>
        <v>old</v>
      </c>
      <c r="G2051" s="56" t="str">
        <f>VLOOKUP($B2051, '外部インタフェース一覧(計算用)'!$C:$G, 5, FALSE)</f>
        <v>OTHER_INFO_2024_FORM_8000_2021</v>
      </c>
      <c r="H2051" s="56" t="str">
        <f t="shared" ref="H2051:H2114" si="224">G2051&amp;"_"&amp;D2051&amp;"_"&amp;F2051</f>
        <v>OTHER_INFO_2024_FORM_8000_2021_fim_understanding_old</v>
      </c>
      <c r="I2051" s="134" t="str">
        <f t="shared" ref="I2051:I2103" si="225">IFERROR(INDEX($E:$H, MATCH(LEFT($H2051, LEN($H2051)-4)&amp;"_new", $H:$H, 0), 1), IF(F2051="old", "削除", "追加"))</f>
        <v>FIM　理解　</v>
      </c>
      <c r="J2051" s="56" t="str">
        <f t="shared" ref="J2051:J2114" si="226">IF(E2051=I2051, "一致", "名称変更")</f>
        <v>一致</v>
      </c>
      <c r="K2051" s="56" t="str">
        <f>IF($F2051="old", INDEX('外部インタフェース一覧(計算用)'!$B$5:$C$60, MATCH(summary!$B2051, '外部インタフェース一覧(計算用)'!$C$5:$C$60, 0), 1), $B2051)</f>
        <v>その他情報</v>
      </c>
      <c r="L2051" s="56">
        <f t="shared" si="223"/>
        <v>82</v>
      </c>
      <c r="M2051" s="56" t="str">
        <f t="shared" ref="M2051:M2114" si="227">$D2051</f>
        <v>fim_understanding</v>
      </c>
      <c r="N2051" s="33" t="str">
        <f t="shared" ref="N2051:N2114" si="228">IF($F2051="old", $E2051, $I2051)</f>
        <v>FIM　理解　</v>
      </c>
      <c r="O2051" s="33" t="str">
        <f t="shared" ref="O2051:O2114" si="229">IF($F2051="old", $I2051, $E2051)</f>
        <v>FIM　理解　</v>
      </c>
    </row>
    <row r="2052" spans="1:15" hidden="1">
      <c r="A2052" s="56">
        <v>2050</v>
      </c>
      <c r="B2052" s="56" t="s">
        <v>3738</v>
      </c>
      <c r="C2052" s="56">
        <v>83</v>
      </c>
      <c r="D2052" s="33" t="s">
        <v>3886</v>
      </c>
      <c r="E2052" s="134" t="s">
        <v>3887</v>
      </c>
      <c r="F2052" s="56" t="str">
        <f>VLOOKUP($B2052, '外部インタフェース一覧(計算用)'!$C:$G, 2, FALSE)</f>
        <v>old</v>
      </c>
      <c r="G2052" s="56" t="str">
        <f>VLOOKUP($B2052, '外部インタフェース一覧(計算用)'!$C:$G, 5, FALSE)</f>
        <v>OTHER_INFO_2024_FORM_8000_2021</v>
      </c>
      <c r="H2052" s="56" t="str">
        <f t="shared" si="224"/>
        <v>OTHER_INFO_2024_FORM_8000_2021_fim_express_old</v>
      </c>
      <c r="I2052" s="134" t="str">
        <f t="shared" si="225"/>
        <v>FIM　表出　</v>
      </c>
      <c r="J2052" s="56" t="str">
        <f t="shared" si="226"/>
        <v>一致</v>
      </c>
      <c r="K2052" s="56" t="str">
        <f>IF($F2052="old", INDEX('外部インタフェース一覧(計算用)'!$B$5:$C$60, MATCH(summary!$B2052, '外部インタフェース一覧(計算用)'!$C$5:$C$60, 0), 1), $B2052)</f>
        <v>その他情報</v>
      </c>
      <c r="L2052" s="56">
        <f t="shared" ref="L2052:L2115" si="230">C2052</f>
        <v>83</v>
      </c>
      <c r="M2052" s="56" t="str">
        <f t="shared" si="227"/>
        <v>fim_express</v>
      </c>
      <c r="N2052" s="33" t="str">
        <f t="shared" si="228"/>
        <v>FIM　表出　</v>
      </c>
      <c r="O2052" s="33" t="str">
        <f t="shared" si="229"/>
        <v>FIM　表出　</v>
      </c>
    </row>
    <row r="2053" spans="1:15" hidden="1">
      <c r="A2053" s="56">
        <v>2051</v>
      </c>
      <c r="B2053" s="56" t="s">
        <v>3738</v>
      </c>
      <c r="C2053" s="56">
        <v>84</v>
      </c>
      <c r="D2053" s="33" t="s">
        <v>3888</v>
      </c>
      <c r="E2053" s="134" t="s">
        <v>3889</v>
      </c>
      <c r="F2053" s="56" t="str">
        <f>VLOOKUP($B2053, '外部インタフェース一覧(計算用)'!$C:$G, 2, FALSE)</f>
        <v>old</v>
      </c>
      <c r="G2053" s="56" t="str">
        <f>VLOOKUP($B2053, '外部インタフェース一覧(計算用)'!$C:$G, 5, FALSE)</f>
        <v>OTHER_INFO_2024_FORM_8000_2021</v>
      </c>
      <c r="H2053" s="56" t="str">
        <f t="shared" si="224"/>
        <v>OTHER_INFO_2024_FORM_8000_2021_fim_social_interaction_old</v>
      </c>
      <c r="I2053" s="134" t="str">
        <f t="shared" si="225"/>
        <v>FIM　社会的交流　</v>
      </c>
      <c r="J2053" s="56" t="str">
        <f t="shared" si="226"/>
        <v>一致</v>
      </c>
      <c r="K2053" s="56" t="str">
        <f>IF($F2053="old", INDEX('外部インタフェース一覧(計算用)'!$B$5:$C$60, MATCH(summary!$B2053, '外部インタフェース一覧(計算用)'!$C$5:$C$60, 0), 1), $B2053)</f>
        <v>その他情報</v>
      </c>
      <c r="L2053" s="56">
        <f t="shared" si="230"/>
        <v>84</v>
      </c>
      <c r="M2053" s="56" t="str">
        <f t="shared" si="227"/>
        <v>fim_social_interaction</v>
      </c>
      <c r="N2053" s="33" t="str">
        <f t="shared" si="228"/>
        <v>FIM　社会的交流　</v>
      </c>
      <c r="O2053" s="33" t="str">
        <f t="shared" si="229"/>
        <v>FIM　社会的交流　</v>
      </c>
    </row>
    <row r="2054" spans="1:15" hidden="1">
      <c r="A2054" s="56">
        <v>2052</v>
      </c>
      <c r="B2054" s="56" t="s">
        <v>3738</v>
      </c>
      <c r="C2054" s="56">
        <v>85</v>
      </c>
      <c r="D2054" s="33" t="s">
        <v>3890</v>
      </c>
      <c r="E2054" s="134" t="s">
        <v>3891</v>
      </c>
      <c r="F2054" s="56" t="str">
        <f>VLOOKUP($B2054, '外部インタフェース一覧(計算用)'!$C:$G, 2, FALSE)</f>
        <v>old</v>
      </c>
      <c r="G2054" s="56" t="str">
        <f>VLOOKUP($B2054, '外部インタフェース一覧(計算用)'!$C:$G, 5, FALSE)</f>
        <v>OTHER_INFO_2024_FORM_8000_2021</v>
      </c>
      <c r="H2054" s="56" t="str">
        <f t="shared" si="224"/>
        <v>OTHER_INFO_2024_FORM_8000_2021_fim_problem_solving_old</v>
      </c>
      <c r="I2054" s="134" t="str">
        <f t="shared" si="225"/>
        <v>FIM　問題解決　</v>
      </c>
      <c r="J2054" s="56" t="str">
        <f t="shared" si="226"/>
        <v>一致</v>
      </c>
      <c r="K2054" s="56" t="str">
        <f>IF($F2054="old", INDEX('外部インタフェース一覧(計算用)'!$B$5:$C$60, MATCH(summary!$B2054, '外部インタフェース一覧(計算用)'!$C$5:$C$60, 0), 1), $B2054)</f>
        <v>その他情報</v>
      </c>
      <c r="L2054" s="56">
        <f t="shared" si="230"/>
        <v>85</v>
      </c>
      <c r="M2054" s="56" t="str">
        <f t="shared" si="227"/>
        <v>fim_problem_solving</v>
      </c>
      <c r="N2054" s="33" t="str">
        <f t="shared" si="228"/>
        <v>FIM　問題解決　</v>
      </c>
      <c r="O2054" s="33" t="str">
        <f t="shared" si="229"/>
        <v>FIM　問題解決　</v>
      </c>
    </row>
    <row r="2055" spans="1:15" hidden="1">
      <c r="A2055" s="56">
        <v>2053</v>
      </c>
      <c r="B2055" s="56" t="s">
        <v>3738</v>
      </c>
      <c r="C2055" s="56">
        <v>86</v>
      </c>
      <c r="D2055" s="33" t="s">
        <v>3892</v>
      </c>
      <c r="E2055" s="134" t="s">
        <v>3893</v>
      </c>
      <c r="F2055" s="56" t="str">
        <f>VLOOKUP($B2055, '外部インタフェース一覧(計算用)'!$C:$G, 2, FALSE)</f>
        <v>old</v>
      </c>
      <c r="G2055" s="56" t="str">
        <f>VLOOKUP($B2055, '外部インタフェース一覧(計算用)'!$C:$G, 5, FALSE)</f>
        <v>OTHER_INFO_2024_FORM_8000_2021</v>
      </c>
      <c r="H2055" s="56" t="str">
        <f t="shared" si="224"/>
        <v>OTHER_INFO_2024_FORM_8000_2021_fim_memory_old</v>
      </c>
      <c r="I2055" s="134" t="str">
        <f t="shared" si="225"/>
        <v>FIM　記憶</v>
      </c>
      <c r="J2055" s="56" t="str">
        <f t="shared" si="226"/>
        <v>一致</v>
      </c>
      <c r="K2055" s="56" t="str">
        <f>IF($F2055="old", INDEX('外部インタフェース一覧(計算用)'!$B$5:$C$60, MATCH(summary!$B2055, '外部インタフェース一覧(計算用)'!$C$5:$C$60, 0), 1), $B2055)</f>
        <v>その他情報</v>
      </c>
      <c r="L2055" s="56">
        <f t="shared" si="230"/>
        <v>86</v>
      </c>
      <c r="M2055" s="56" t="str">
        <f t="shared" si="227"/>
        <v>fim_memory</v>
      </c>
      <c r="N2055" s="33" t="str">
        <f t="shared" si="228"/>
        <v>FIM　記憶</v>
      </c>
      <c r="O2055" s="33" t="str">
        <f t="shared" si="229"/>
        <v>FIM　記憶</v>
      </c>
    </row>
    <row r="2056" spans="1:15" hidden="1">
      <c r="A2056" s="56">
        <v>2054</v>
      </c>
      <c r="B2056" s="56" t="s">
        <v>3738</v>
      </c>
      <c r="C2056" s="56">
        <v>87</v>
      </c>
      <c r="D2056" s="33" t="s">
        <v>265</v>
      </c>
      <c r="E2056" s="134" t="s">
        <v>266</v>
      </c>
      <c r="F2056" s="56" t="str">
        <f>VLOOKUP($B2056, '外部インタフェース一覧(計算用)'!$C:$G, 2, FALSE)</f>
        <v>old</v>
      </c>
      <c r="G2056" s="56" t="str">
        <f>VLOOKUP($B2056, '外部インタフェース一覧(計算用)'!$C:$G, 5, FALSE)</f>
        <v>OTHER_INFO_2024_FORM_8000_2021</v>
      </c>
      <c r="H2056" s="56" t="str">
        <f t="shared" si="224"/>
        <v>OTHER_INFO_2024_FORM_8000_2021_version_old</v>
      </c>
      <c r="I2056" s="134" t="str">
        <f t="shared" si="225"/>
        <v>バージョン番号</v>
      </c>
      <c r="J2056" s="56" t="str">
        <f t="shared" si="226"/>
        <v>一致</v>
      </c>
      <c r="K2056" s="56" t="str">
        <f>IF($F2056="old", INDEX('外部インタフェース一覧(計算用)'!$B$5:$C$60, MATCH(summary!$B2056, '外部インタフェース一覧(計算用)'!$C$5:$C$60, 0), 1), $B2056)</f>
        <v>その他情報</v>
      </c>
      <c r="L2056" s="56">
        <f t="shared" si="230"/>
        <v>87</v>
      </c>
      <c r="M2056" s="56" t="str">
        <f t="shared" si="227"/>
        <v>version</v>
      </c>
      <c r="N2056" s="33" t="str">
        <f t="shared" si="228"/>
        <v>バージョン番号</v>
      </c>
      <c r="O2056" s="33" t="str">
        <f t="shared" si="229"/>
        <v>バージョン番号</v>
      </c>
    </row>
    <row r="2057" spans="1:15" hidden="1">
      <c r="A2057" s="56">
        <v>2055</v>
      </c>
      <c r="B2057" s="56" t="s">
        <v>3894</v>
      </c>
      <c r="C2057" s="56">
        <v>1</v>
      </c>
      <c r="D2057" s="33" t="s">
        <v>223</v>
      </c>
      <c r="E2057" s="134" t="s">
        <v>224</v>
      </c>
      <c r="F2057" s="56" t="str">
        <f>VLOOKUP($B2057, '外部インタフェース一覧(計算用)'!$C:$G, 2, FALSE)</f>
        <v>old</v>
      </c>
      <c r="G2057" s="56" t="str">
        <f>VLOOKUP($B2057, '外部インタフェース一覧(計算用)'!$C:$G, 5, FALSE)</f>
        <v>-_FORM_8010_2021</v>
      </c>
      <c r="H2057" s="56" t="str">
        <f t="shared" si="224"/>
        <v>-_FORM_8010_2021_care_facility_id_old</v>
      </c>
      <c r="I2057" s="134" t="str">
        <f t="shared" si="225"/>
        <v>削除</v>
      </c>
      <c r="J2057" s="56" t="str">
        <f t="shared" si="226"/>
        <v>名称変更</v>
      </c>
      <c r="K2057" s="56" t="str">
        <f>IF($F2057="old", INDEX('外部インタフェース一覧(計算用)'!$B$5:$C$60, MATCH(summary!$B2057, '外部インタフェース一覧(計算用)'!$C$5:$C$60, 0), 1), $B2057)</f>
        <v>NPI評価尺度情報</v>
      </c>
      <c r="L2057" s="56">
        <f t="shared" si="230"/>
        <v>1</v>
      </c>
      <c r="M2057" s="56" t="str">
        <f t="shared" si="227"/>
        <v>care_facility_id</v>
      </c>
      <c r="N2057" s="33" t="str">
        <f t="shared" si="228"/>
        <v>事業所番号</v>
      </c>
      <c r="O2057" s="33" t="str">
        <f t="shared" si="229"/>
        <v>削除</v>
      </c>
    </row>
    <row r="2058" spans="1:15" hidden="1">
      <c r="A2058" s="56">
        <v>2056</v>
      </c>
      <c r="B2058" s="56" t="s">
        <v>3894</v>
      </c>
      <c r="C2058" s="56">
        <v>2</v>
      </c>
      <c r="D2058" s="33" t="s">
        <v>225</v>
      </c>
      <c r="E2058" s="134" t="s">
        <v>226</v>
      </c>
      <c r="F2058" s="56" t="str">
        <f>VLOOKUP($B2058, '外部インタフェース一覧(計算用)'!$C:$G, 2, FALSE)</f>
        <v>old</v>
      </c>
      <c r="G2058" s="56" t="str">
        <f>VLOOKUP($B2058, '外部インタフェース一覧(計算用)'!$C:$G, 5, FALSE)</f>
        <v>-_FORM_8010_2021</v>
      </c>
      <c r="H2058" s="56" t="str">
        <f t="shared" si="224"/>
        <v>-_FORM_8010_2021_service_code_old</v>
      </c>
      <c r="I2058" s="134" t="str">
        <f t="shared" si="225"/>
        <v>削除</v>
      </c>
      <c r="J2058" s="56" t="str">
        <f t="shared" si="226"/>
        <v>名称変更</v>
      </c>
      <c r="K2058" s="56" t="str">
        <f>IF($F2058="old", INDEX('外部インタフェース一覧(計算用)'!$B$5:$C$60, MATCH(summary!$B2058, '外部インタフェース一覧(計算用)'!$C$5:$C$60, 0), 1), $B2058)</f>
        <v>NPI評価尺度情報</v>
      </c>
      <c r="L2058" s="56">
        <f t="shared" si="230"/>
        <v>2</v>
      </c>
      <c r="M2058" s="56" t="str">
        <f t="shared" si="227"/>
        <v>service_code</v>
      </c>
      <c r="N2058" s="33" t="str">
        <f t="shared" si="228"/>
        <v>サービス種類コード</v>
      </c>
      <c r="O2058" s="33" t="str">
        <f t="shared" si="229"/>
        <v>削除</v>
      </c>
    </row>
    <row r="2059" spans="1:15" hidden="1">
      <c r="A2059" s="56">
        <v>2057</v>
      </c>
      <c r="B2059" s="56" t="s">
        <v>3894</v>
      </c>
      <c r="C2059" s="56">
        <v>3</v>
      </c>
      <c r="D2059" s="33" t="s">
        <v>229</v>
      </c>
      <c r="E2059" s="134" t="s">
        <v>230</v>
      </c>
      <c r="F2059" s="56" t="str">
        <f>VLOOKUP($B2059, '外部インタフェース一覧(計算用)'!$C:$G, 2, FALSE)</f>
        <v>old</v>
      </c>
      <c r="G2059" s="56" t="str">
        <f>VLOOKUP($B2059, '外部インタフェース一覧(計算用)'!$C:$G, 5, FALSE)</f>
        <v>-_FORM_8010_2021</v>
      </c>
      <c r="H2059" s="56" t="str">
        <f t="shared" si="224"/>
        <v>-_FORM_8010_2021_insurer_no_old</v>
      </c>
      <c r="I2059" s="134" t="str">
        <f t="shared" si="225"/>
        <v>削除</v>
      </c>
      <c r="J2059" s="56" t="str">
        <f t="shared" si="226"/>
        <v>名称変更</v>
      </c>
      <c r="K2059" s="56" t="str">
        <f>IF($F2059="old", INDEX('外部インタフェース一覧(計算用)'!$B$5:$C$60, MATCH(summary!$B2059, '外部インタフェース一覧(計算用)'!$C$5:$C$60, 0), 1), $B2059)</f>
        <v>NPI評価尺度情報</v>
      </c>
      <c r="L2059" s="56">
        <f t="shared" si="230"/>
        <v>3</v>
      </c>
      <c r="M2059" s="56" t="str">
        <f t="shared" si="227"/>
        <v>insurer_no</v>
      </c>
      <c r="N2059" s="33" t="str">
        <f t="shared" si="228"/>
        <v>保険者番号</v>
      </c>
      <c r="O2059" s="33" t="str">
        <f t="shared" si="229"/>
        <v>削除</v>
      </c>
    </row>
    <row r="2060" spans="1:15" hidden="1">
      <c r="A2060" s="56">
        <v>2058</v>
      </c>
      <c r="B2060" s="56" t="s">
        <v>3894</v>
      </c>
      <c r="C2060" s="56">
        <v>4</v>
      </c>
      <c r="D2060" s="33" t="s">
        <v>231</v>
      </c>
      <c r="E2060" s="134" t="s">
        <v>232</v>
      </c>
      <c r="F2060" s="56" t="str">
        <f>VLOOKUP($B2060, '外部インタフェース一覧(計算用)'!$C:$G, 2, FALSE)</f>
        <v>old</v>
      </c>
      <c r="G2060" s="56" t="str">
        <f>VLOOKUP($B2060, '外部インタフェース一覧(計算用)'!$C:$G, 5, FALSE)</f>
        <v>-_FORM_8010_2021</v>
      </c>
      <c r="H2060" s="56" t="str">
        <f t="shared" si="224"/>
        <v>-_FORM_8010_2021_insured_no_old</v>
      </c>
      <c r="I2060" s="134" t="str">
        <f t="shared" si="225"/>
        <v>削除</v>
      </c>
      <c r="J2060" s="56" t="str">
        <f t="shared" si="226"/>
        <v>名称変更</v>
      </c>
      <c r="K2060" s="56" t="str">
        <f>IF($F2060="old", INDEX('外部インタフェース一覧(計算用)'!$B$5:$C$60, MATCH(summary!$B2060, '外部インタフェース一覧(計算用)'!$C$5:$C$60, 0), 1), $B2060)</f>
        <v>NPI評価尺度情報</v>
      </c>
      <c r="L2060" s="56">
        <f t="shared" si="230"/>
        <v>4</v>
      </c>
      <c r="M2060" s="56" t="str">
        <f t="shared" si="227"/>
        <v>insured_no</v>
      </c>
      <c r="N2060" s="33" t="str">
        <f t="shared" si="228"/>
        <v>被保険者番号</v>
      </c>
      <c r="O2060" s="33" t="str">
        <f t="shared" si="229"/>
        <v>削除</v>
      </c>
    </row>
    <row r="2061" spans="1:15" ht="37.5" hidden="1">
      <c r="A2061" s="56">
        <v>2059</v>
      </c>
      <c r="B2061" s="56" t="s">
        <v>3894</v>
      </c>
      <c r="C2061" s="56">
        <v>5</v>
      </c>
      <c r="D2061" s="33" t="s">
        <v>227</v>
      </c>
      <c r="E2061" s="134" t="s">
        <v>228</v>
      </c>
      <c r="F2061" s="56" t="str">
        <f>VLOOKUP($B2061, '外部インタフェース一覧(計算用)'!$C:$G, 2, FALSE)</f>
        <v>old</v>
      </c>
      <c r="G2061" s="56" t="str">
        <f>VLOOKUP($B2061, '外部インタフェース一覧(計算用)'!$C:$G, 5, FALSE)</f>
        <v>-_FORM_8010_2021</v>
      </c>
      <c r="H2061" s="56" t="str">
        <f t="shared" si="224"/>
        <v>-_FORM_8010_2021_external_system_management_number_old</v>
      </c>
      <c r="I2061" s="134" t="str">
        <f t="shared" si="225"/>
        <v>削除</v>
      </c>
      <c r="J2061" s="56" t="str">
        <f t="shared" si="226"/>
        <v>名称変更</v>
      </c>
      <c r="K2061" s="56" t="str">
        <f>IF($F2061="old", INDEX('外部インタフェース一覧(計算用)'!$B$5:$C$60, MATCH(summary!$B2061, '外部インタフェース一覧(計算用)'!$C$5:$C$60, 0), 1), $B2061)</f>
        <v>NPI評価尺度情報</v>
      </c>
      <c r="L2061" s="56">
        <f t="shared" si="230"/>
        <v>5</v>
      </c>
      <c r="M2061" s="56" t="str">
        <f t="shared" si="227"/>
        <v>external_system_management_number</v>
      </c>
      <c r="N2061" s="33" t="str">
        <f t="shared" si="228"/>
        <v>外部システム管理番号</v>
      </c>
      <c r="O2061" s="33" t="str">
        <f t="shared" si="229"/>
        <v>削除</v>
      </c>
    </row>
    <row r="2062" spans="1:15" hidden="1">
      <c r="A2062" s="56">
        <v>2060</v>
      </c>
      <c r="B2062" s="56" t="s">
        <v>3894</v>
      </c>
      <c r="C2062" s="56">
        <v>6</v>
      </c>
      <c r="D2062" s="33" t="s">
        <v>3895</v>
      </c>
      <c r="E2062" s="134" t="s">
        <v>3896</v>
      </c>
      <c r="F2062" s="56" t="str">
        <f>VLOOKUP($B2062, '外部インタフェース一覧(計算用)'!$C:$G, 2, FALSE)</f>
        <v>old</v>
      </c>
      <c r="G2062" s="56" t="str">
        <f>VLOOKUP($B2062, '外部インタフェース一覧(計算用)'!$C:$G, 5, FALSE)</f>
        <v>-_FORM_8010_2021</v>
      </c>
      <c r="H2062" s="56" t="str">
        <f t="shared" si="224"/>
        <v>-_FORM_8010_2021_user_number_old</v>
      </c>
      <c r="I2062" s="134" t="str">
        <f t="shared" si="225"/>
        <v>削除</v>
      </c>
      <c r="J2062" s="56" t="str">
        <f t="shared" si="226"/>
        <v>名称変更</v>
      </c>
      <c r="K2062" s="56" t="str">
        <f>IF($F2062="old", INDEX('外部インタフェース一覧(計算用)'!$B$5:$C$60, MATCH(summary!$B2062, '外部インタフェース一覧(計算用)'!$C$5:$C$60, 0), 1), $B2062)</f>
        <v>NPI評価尺度情報</v>
      </c>
      <c r="L2062" s="56">
        <f t="shared" si="230"/>
        <v>6</v>
      </c>
      <c r="M2062" s="56" t="str">
        <f t="shared" si="227"/>
        <v>user_number</v>
      </c>
      <c r="N2062" s="33" t="str">
        <f t="shared" si="228"/>
        <v>利用者番号</v>
      </c>
      <c r="O2062" s="33" t="str">
        <f t="shared" si="229"/>
        <v>削除</v>
      </c>
    </row>
    <row r="2063" spans="1:15" hidden="1">
      <c r="A2063" s="56">
        <v>2061</v>
      </c>
      <c r="B2063" s="56" t="s">
        <v>3894</v>
      </c>
      <c r="C2063" s="56">
        <v>7</v>
      </c>
      <c r="D2063" s="33" t="s">
        <v>3897</v>
      </c>
      <c r="E2063" s="134" t="s">
        <v>3898</v>
      </c>
      <c r="F2063" s="56" t="str">
        <f>VLOOKUP($B2063, '外部インタフェース一覧(計算用)'!$C:$G, 2, FALSE)</f>
        <v>old</v>
      </c>
      <c r="G2063" s="56" t="str">
        <f>VLOOKUP($B2063, '外部インタフェース一覧(計算用)'!$C:$G, 5, FALSE)</f>
        <v>-_FORM_8010_2021</v>
      </c>
      <c r="H2063" s="56" t="str">
        <f t="shared" si="224"/>
        <v>-_FORM_8010_2021_administrator_id_old</v>
      </c>
      <c r="I2063" s="134" t="str">
        <f t="shared" si="225"/>
        <v>削除</v>
      </c>
      <c r="J2063" s="56" t="str">
        <f t="shared" si="226"/>
        <v>名称変更</v>
      </c>
      <c r="K2063" s="56" t="str">
        <f>IF($F2063="old", INDEX('外部インタフェース一覧(計算用)'!$B$5:$C$60, MATCH(summary!$B2063, '外部インタフェース一覧(計算用)'!$C$5:$C$60, 0), 1), $B2063)</f>
        <v>NPI評価尺度情報</v>
      </c>
      <c r="L2063" s="56">
        <f t="shared" si="230"/>
        <v>7</v>
      </c>
      <c r="M2063" s="56" t="str">
        <f t="shared" si="227"/>
        <v>administrator_id</v>
      </c>
      <c r="N2063" s="33" t="str">
        <f t="shared" si="228"/>
        <v>アドミニストレーターID</v>
      </c>
      <c r="O2063" s="33" t="str">
        <f t="shared" si="229"/>
        <v>削除</v>
      </c>
    </row>
    <row r="2064" spans="1:15" hidden="1">
      <c r="A2064" s="56">
        <v>2062</v>
      </c>
      <c r="B2064" s="56" t="s">
        <v>3894</v>
      </c>
      <c r="C2064" s="56">
        <v>8</v>
      </c>
      <c r="D2064" s="33" t="s">
        <v>3899</v>
      </c>
      <c r="E2064" s="134" t="s">
        <v>3900</v>
      </c>
      <c r="F2064" s="56" t="str">
        <f>VLOOKUP($B2064, '外部インタフェース一覧(計算用)'!$C:$G, 2, FALSE)</f>
        <v>old</v>
      </c>
      <c r="G2064" s="56" t="str">
        <f>VLOOKUP($B2064, '外部インタフェース一覧(計算用)'!$C:$G, 5, FALSE)</f>
        <v>-_FORM_8010_2021</v>
      </c>
      <c r="H2064" s="56" t="str">
        <f t="shared" si="224"/>
        <v>-_FORM_8010_2021_discussion_date_old</v>
      </c>
      <c r="I2064" s="134" t="str">
        <f t="shared" si="225"/>
        <v>削除</v>
      </c>
      <c r="J2064" s="56" t="str">
        <f t="shared" si="226"/>
        <v>名称変更</v>
      </c>
      <c r="K2064" s="56" t="str">
        <f>IF($F2064="old", INDEX('外部インタフェース一覧(計算用)'!$B$5:$C$60, MATCH(summary!$B2064, '外部インタフェース一覧(計算用)'!$C$5:$C$60, 0), 1), $B2064)</f>
        <v>NPI評価尺度情報</v>
      </c>
      <c r="L2064" s="56">
        <f t="shared" si="230"/>
        <v>8</v>
      </c>
      <c r="M2064" s="56" t="str">
        <f t="shared" si="227"/>
        <v>discussion_date</v>
      </c>
      <c r="N2064" s="33" t="str">
        <f t="shared" si="228"/>
        <v>話し合い日</v>
      </c>
      <c r="O2064" s="33" t="str">
        <f t="shared" si="229"/>
        <v>削除</v>
      </c>
    </row>
    <row r="2065" spans="1:15" ht="37.5" hidden="1">
      <c r="A2065" s="56">
        <v>2063</v>
      </c>
      <c r="B2065" s="56" t="s">
        <v>3894</v>
      </c>
      <c r="C2065" s="56">
        <v>9</v>
      </c>
      <c r="D2065" s="33" t="s">
        <v>274</v>
      </c>
      <c r="E2065" s="134" t="s">
        <v>275</v>
      </c>
      <c r="F2065" s="56" t="str">
        <f>VLOOKUP($B2065, '外部インタフェース一覧(計算用)'!$C:$G, 2, FALSE)</f>
        <v>old</v>
      </c>
      <c r="G2065" s="56" t="str">
        <f>VLOOKUP($B2065, '外部インタフェース一覧(計算用)'!$C:$G, 5, FALSE)</f>
        <v>-_FORM_8010_2021</v>
      </c>
      <c r="H2065" s="56" t="str">
        <f t="shared" si="224"/>
        <v>-_FORM_8010_2021_record_staff_job_category_old</v>
      </c>
      <c r="I2065" s="134" t="str">
        <f t="shared" si="225"/>
        <v>削除</v>
      </c>
      <c r="J2065" s="56" t="str">
        <f t="shared" si="226"/>
        <v>名称変更</v>
      </c>
      <c r="K2065" s="56" t="str">
        <f>IF($F2065="old", INDEX('外部インタフェース一覧(計算用)'!$B$5:$C$60, MATCH(summary!$B2065, '外部インタフェース一覧(計算用)'!$C$5:$C$60, 0), 1), $B2065)</f>
        <v>NPI評価尺度情報</v>
      </c>
      <c r="L2065" s="56">
        <f t="shared" si="230"/>
        <v>9</v>
      </c>
      <c r="M2065" s="56" t="str">
        <f t="shared" si="227"/>
        <v>record_staff_job_category</v>
      </c>
      <c r="N2065" s="33" t="str">
        <f t="shared" si="228"/>
        <v>記入者職員職種</v>
      </c>
      <c r="O2065" s="33" t="str">
        <f t="shared" si="229"/>
        <v>削除</v>
      </c>
    </row>
    <row r="2066" spans="1:15" hidden="1">
      <c r="A2066" s="56">
        <v>2064</v>
      </c>
      <c r="B2066" s="56" t="s">
        <v>3894</v>
      </c>
      <c r="C2066" s="56">
        <v>10</v>
      </c>
      <c r="D2066" s="33" t="s">
        <v>3901</v>
      </c>
      <c r="E2066" s="134" t="s">
        <v>3902</v>
      </c>
      <c r="F2066" s="56" t="str">
        <f>VLOOKUP($B2066, '外部インタフェース一覧(計算用)'!$C:$G, 2, FALSE)</f>
        <v>old</v>
      </c>
      <c r="G2066" s="56" t="str">
        <f>VLOOKUP($B2066, '外部インタフェース一覧(計算用)'!$C:$G, 5, FALSE)</f>
        <v>-_FORM_8010_2021</v>
      </c>
      <c r="H2066" s="56" t="str">
        <f t="shared" si="224"/>
        <v>-_FORM_8010_2021_frequency_01_old</v>
      </c>
      <c r="I2066" s="134" t="str">
        <f t="shared" si="225"/>
        <v>削除</v>
      </c>
      <c r="J2066" s="56" t="str">
        <f t="shared" si="226"/>
        <v>名称変更</v>
      </c>
      <c r="K2066" s="56" t="str">
        <f>IF($F2066="old", INDEX('外部インタフェース一覧(計算用)'!$B$5:$C$60, MATCH(summary!$B2066, '外部インタフェース一覧(計算用)'!$C$5:$C$60, 0), 1), $B2066)</f>
        <v>NPI評価尺度情報</v>
      </c>
      <c r="L2066" s="56">
        <f t="shared" si="230"/>
        <v>10</v>
      </c>
      <c r="M2066" s="56" t="str">
        <f t="shared" si="227"/>
        <v>frequency_01</v>
      </c>
      <c r="N2066" s="33" t="str">
        <f t="shared" si="228"/>
        <v>NPI評価尺度　A.妄想　頻度</v>
      </c>
      <c r="O2066" s="33" t="str">
        <f t="shared" si="229"/>
        <v>削除</v>
      </c>
    </row>
    <row r="2067" spans="1:15" hidden="1">
      <c r="A2067" s="56">
        <v>2065</v>
      </c>
      <c r="B2067" s="56" t="s">
        <v>3894</v>
      </c>
      <c r="C2067" s="56">
        <v>11</v>
      </c>
      <c r="D2067" s="33" t="s">
        <v>3903</v>
      </c>
      <c r="E2067" s="134" t="s">
        <v>3904</v>
      </c>
      <c r="F2067" s="56" t="str">
        <f>VLOOKUP($B2067, '外部インタフェース一覧(計算用)'!$C:$G, 2, FALSE)</f>
        <v>old</v>
      </c>
      <c r="G2067" s="56" t="str">
        <f>VLOOKUP($B2067, '外部インタフェース一覧(計算用)'!$C:$G, 5, FALSE)</f>
        <v>-_FORM_8010_2021</v>
      </c>
      <c r="H2067" s="56" t="str">
        <f t="shared" si="224"/>
        <v>-_FORM_8010_2021_severity_01_old</v>
      </c>
      <c r="I2067" s="134" t="str">
        <f t="shared" si="225"/>
        <v>削除</v>
      </c>
      <c r="J2067" s="56" t="str">
        <f t="shared" si="226"/>
        <v>名称変更</v>
      </c>
      <c r="K2067" s="56" t="str">
        <f>IF($F2067="old", INDEX('外部インタフェース一覧(計算用)'!$B$5:$C$60, MATCH(summary!$B2067, '外部インタフェース一覧(計算用)'!$C$5:$C$60, 0), 1), $B2067)</f>
        <v>NPI評価尺度情報</v>
      </c>
      <c r="L2067" s="56">
        <f t="shared" si="230"/>
        <v>11</v>
      </c>
      <c r="M2067" s="56" t="str">
        <f t="shared" si="227"/>
        <v>severity_01</v>
      </c>
      <c r="N2067" s="33" t="str">
        <f t="shared" si="228"/>
        <v>NPI評価尺度　A.妄想　重症度</v>
      </c>
      <c r="O2067" s="33" t="str">
        <f t="shared" si="229"/>
        <v>削除</v>
      </c>
    </row>
    <row r="2068" spans="1:15" hidden="1">
      <c r="A2068" s="56">
        <v>2066</v>
      </c>
      <c r="B2068" s="56" t="s">
        <v>3894</v>
      </c>
      <c r="C2068" s="56">
        <v>12</v>
      </c>
      <c r="D2068" s="33" t="s">
        <v>3905</v>
      </c>
      <c r="E2068" s="134" t="s">
        <v>3906</v>
      </c>
      <c r="F2068" s="56" t="str">
        <f>VLOOKUP($B2068, '外部インタフェース一覧(計算用)'!$C:$G, 2, FALSE)</f>
        <v>old</v>
      </c>
      <c r="G2068" s="56" t="str">
        <f>VLOOKUP($B2068, '外部インタフェース一覧(計算用)'!$C:$G, 5, FALSE)</f>
        <v>-_FORM_8010_2021</v>
      </c>
      <c r="H2068" s="56" t="str">
        <f t="shared" si="224"/>
        <v>-_FORM_8010_2021_item_score_01_old</v>
      </c>
      <c r="I2068" s="134" t="str">
        <f t="shared" si="225"/>
        <v>削除</v>
      </c>
      <c r="J2068" s="56" t="str">
        <f t="shared" si="226"/>
        <v>名称変更</v>
      </c>
      <c r="K2068" s="56" t="str">
        <f>IF($F2068="old", INDEX('外部インタフェース一覧(計算用)'!$B$5:$C$60, MATCH(summary!$B2068, '外部インタフェース一覧(計算用)'!$C$5:$C$60, 0), 1), $B2068)</f>
        <v>NPI評価尺度情報</v>
      </c>
      <c r="L2068" s="56">
        <f t="shared" si="230"/>
        <v>12</v>
      </c>
      <c r="M2068" s="56" t="str">
        <f t="shared" si="227"/>
        <v>item_score_01</v>
      </c>
      <c r="N2068" s="33" t="str">
        <f t="shared" si="228"/>
        <v>NPI評価尺度　A.妄想　項目得点</v>
      </c>
      <c r="O2068" s="33" t="str">
        <f t="shared" si="229"/>
        <v>削除</v>
      </c>
    </row>
    <row r="2069" spans="1:15" hidden="1">
      <c r="A2069" s="56">
        <v>2067</v>
      </c>
      <c r="B2069" s="56" t="s">
        <v>3894</v>
      </c>
      <c r="C2069" s="56">
        <v>13</v>
      </c>
      <c r="D2069" s="33" t="s">
        <v>3907</v>
      </c>
      <c r="E2069" s="134" t="s">
        <v>3908</v>
      </c>
      <c r="F2069" s="56" t="str">
        <f>VLOOKUP($B2069, '外部インタフェース一覧(計算用)'!$C:$G, 2, FALSE)</f>
        <v>old</v>
      </c>
      <c r="G2069" s="56" t="str">
        <f>VLOOKUP($B2069, '外部インタフェース一覧(計算用)'!$C:$G, 5, FALSE)</f>
        <v>-_FORM_8010_2021</v>
      </c>
      <c r="H2069" s="56" t="str">
        <f t="shared" si="224"/>
        <v>-_FORM_8010_2021_frequency_02_old</v>
      </c>
      <c r="I2069" s="134" t="str">
        <f t="shared" si="225"/>
        <v>削除</v>
      </c>
      <c r="J2069" s="56" t="str">
        <f t="shared" si="226"/>
        <v>名称変更</v>
      </c>
      <c r="K2069" s="56" t="str">
        <f>IF($F2069="old", INDEX('外部インタフェース一覧(計算用)'!$B$5:$C$60, MATCH(summary!$B2069, '外部インタフェース一覧(計算用)'!$C$5:$C$60, 0), 1), $B2069)</f>
        <v>NPI評価尺度情報</v>
      </c>
      <c r="L2069" s="56">
        <f t="shared" si="230"/>
        <v>13</v>
      </c>
      <c r="M2069" s="56" t="str">
        <f t="shared" si="227"/>
        <v>frequency_02</v>
      </c>
      <c r="N2069" s="33" t="str">
        <f t="shared" si="228"/>
        <v>NPI評価尺度　B.幻覚　頻度</v>
      </c>
      <c r="O2069" s="33" t="str">
        <f t="shared" si="229"/>
        <v>削除</v>
      </c>
    </row>
    <row r="2070" spans="1:15" hidden="1">
      <c r="A2070" s="56">
        <v>2068</v>
      </c>
      <c r="B2070" s="56" t="s">
        <v>3894</v>
      </c>
      <c r="C2070" s="56">
        <v>14</v>
      </c>
      <c r="D2070" s="33" t="s">
        <v>3909</v>
      </c>
      <c r="E2070" s="134" t="s">
        <v>3910</v>
      </c>
      <c r="F2070" s="56" t="str">
        <f>VLOOKUP($B2070, '外部インタフェース一覧(計算用)'!$C:$G, 2, FALSE)</f>
        <v>old</v>
      </c>
      <c r="G2070" s="56" t="str">
        <f>VLOOKUP($B2070, '外部インタフェース一覧(計算用)'!$C:$G, 5, FALSE)</f>
        <v>-_FORM_8010_2021</v>
      </c>
      <c r="H2070" s="56" t="str">
        <f t="shared" si="224"/>
        <v>-_FORM_8010_2021_severity_02_old</v>
      </c>
      <c r="I2070" s="134" t="str">
        <f t="shared" si="225"/>
        <v>削除</v>
      </c>
      <c r="J2070" s="56" t="str">
        <f t="shared" si="226"/>
        <v>名称変更</v>
      </c>
      <c r="K2070" s="56" t="str">
        <f>IF($F2070="old", INDEX('外部インタフェース一覧(計算用)'!$B$5:$C$60, MATCH(summary!$B2070, '外部インタフェース一覧(計算用)'!$C$5:$C$60, 0), 1), $B2070)</f>
        <v>NPI評価尺度情報</v>
      </c>
      <c r="L2070" s="56">
        <f t="shared" si="230"/>
        <v>14</v>
      </c>
      <c r="M2070" s="56" t="str">
        <f t="shared" si="227"/>
        <v>severity_02</v>
      </c>
      <c r="N2070" s="33" t="str">
        <f t="shared" si="228"/>
        <v>NPI評価尺度　B.幻覚　重症度</v>
      </c>
      <c r="O2070" s="33" t="str">
        <f t="shared" si="229"/>
        <v>削除</v>
      </c>
    </row>
    <row r="2071" spans="1:15" hidden="1">
      <c r="A2071" s="56">
        <v>2069</v>
      </c>
      <c r="B2071" s="56" t="s">
        <v>3894</v>
      </c>
      <c r="C2071" s="56">
        <v>15</v>
      </c>
      <c r="D2071" s="33" t="s">
        <v>3911</v>
      </c>
      <c r="E2071" s="134" t="s">
        <v>3912</v>
      </c>
      <c r="F2071" s="56" t="str">
        <f>VLOOKUP($B2071, '外部インタフェース一覧(計算用)'!$C:$G, 2, FALSE)</f>
        <v>old</v>
      </c>
      <c r="G2071" s="56" t="str">
        <f>VLOOKUP($B2071, '外部インタフェース一覧(計算用)'!$C:$G, 5, FALSE)</f>
        <v>-_FORM_8010_2021</v>
      </c>
      <c r="H2071" s="56" t="str">
        <f t="shared" si="224"/>
        <v>-_FORM_8010_2021_item_score_02_old</v>
      </c>
      <c r="I2071" s="134" t="str">
        <f t="shared" si="225"/>
        <v>削除</v>
      </c>
      <c r="J2071" s="56" t="str">
        <f t="shared" si="226"/>
        <v>名称変更</v>
      </c>
      <c r="K2071" s="56" t="str">
        <f>IF($F2071="old", INDEX('外部インタフェース一覧(計算用)'!$B$5:$C$60, MATCH(summary!$B2071, '外部インタフェース一覧(計算用)'!$C$5:$C$60, 0), 1), $B2071)</f>
        <v>NPI評価尺度情報</v>
      </c>
      <c r="L2071" s="56">
        <f t="shared" si="230"/>
        <v>15</v>
      </c>
      <c r="M2071" s="56" t="str">
        <f t="shared" si="227"/>
        <v>item_score_02</v>
      </c>
      <c r="N2071" s="33" t="str">
        <f t="shared" si="228"/>
        <v>NPI評価尺度　B.幻覚　項目得点</v>
      </c>
      <c r="O2071" s="33" t="str">
        <f t="shared" si="229"/>
        <v>削除</v>
      </c>
    </row>
    <row r="2072" spans="1:15" hidden="1">
      <c r="A2072" s="56">
        <v>2070</v>
      </c>
      <c r="B2072" s="56" t="s">
        <v>3894</v>
      </c>
      <c r="C2072" s="56">
        <v>16</v>
      </c>
      <c r="D2072" s="33" t="s">
        <v>3913</v>
      </c>
      <c r="E2072" s="134" t="s">
        <v>3914</v>
      </c>
      <c r="F2072" s="56" t="str">
        <f>VLOOKUP($B2072, '外部インタフェース一覧(計算用)'!$C:$G, 2, FALSE)</f>
        <v>old</v>
      </c>
      <c r="G2072" s="56" t="str">
        <f>VLOOKUP($B2072, '外部インタフェース一覧(計算用)'!$C:$G, 5, FALSE)</f>
        <v>-_FORM_8010_2021</v>
      </c>
      <c r="H2072" s="56" t="str">
        <f t="shared" si="224"/>
        <v>-_FORM_8010_2021_frequency_03_old</v>
      </c>
      <c r="I2072" s="134" t="str">
        <f t="shared" si="225"/>
        <v>削除</v>
      </c>
      <c r="J2072" s="56" t="str">
        <f t="shared" si="226"/>
        <v>名称変更</v>
      </c>
      <c r="K2072" s="56" t="str">
        <f>IF($F2072="old", INDEX('外部インタフェース一覧(計算用)'!$B$5:$C$60, MATCH(summary!$B2072, '外部インタフェース一覧(計算用)'!$C$5:$C$60, 0), 1), $B2072)</f>
        <v>NPI評価尺度情報</v>
      </c>
      <c r="L2072" s="56">
        <f t="shared" si="230"/>
        <v>16</v>
      </c>
      <c r="M2072" s="56" t="str">
        <f t="shared" si="227"/>
        <v>frequency_03</v>
      </c>
      <c r="N2072" s="33" t="str">
        <f t="shared" si="228"/>
        <v>NPI評価尺度　C.興奮　頻度</v>
      </c>
      <c r="O2072" s="33" t="str">
        <f t="shared" si="229"/>
        <v>削除</v>
      </c>
    </row>
    <row r="2073" spans="1:15" hidden="1">
      <c r="A2073" s="56">
        <v>2071</v>
      </c>
      <c r="B2073" s="56" t="s">
        <v>3894</v>
      </c>
      <c r="C2073" s="56">
        <v>17</v>
      </c>
      <c r="D2073" s="33" t="s">
        <v>3915</v>
      </c>
      <c r="E2073" s="134" t="s">
        <v>3916</v>
      </c>
      <c r="F2073" s="56" t="str">
        <f>VLOOKUP($B2073, '外部インタフェース一覧(計算用)'!$C:$G, 2, FALSE)</f>
        <v>old</v>
      </c>
      <c r="G2073" s="56" t="str">
        <f>VLOOKUP($B2073, '外部インタフェース一覧(計算用)'!$C:$G, 5, FALSE)</f>
        <v>-_FORM_8010_2021</v>
      </c>
      <c r="H2073" s="56" t="str">
        <f t="shared" si="224"/>
        <v>-_FORM_8010_2021_severity_03_old</v>
      </c>
      <c r="I2073" s="134" t="str">
        <f t="shared" si="225"/>
        <v>削除</v>
      </c>
      <c r="J2073" s="56" t="str">
        <f t="shared" si="226"/>
        <v>名称変更</v>
      </c>
      <c r="K2073" s="56" t="str">
        <f>IF($F2073="old", INDEX('外部インタフェース一覧(計算用)'!$B$5:$C$60, MATCH(summary!$B2073, '外部インタフェース一覧(計算用)'!$C$5:$C$60, 0), 1), $B2073)</f>
        <v>NPI評価尺度情報</v>
      </c>
      <c r="L2073" s="56">
        <f t="shared" si="230"/>
        <v>17</v>
      </c>
      <c r="M2073" s="56" t="str">
        <f t="shared" si="227"/>
        <v>severity_03</v>
      </c>
      <c r="N2073" s="33" t="str">
        <f t="shared" si="228"/>
        <v>NPI評価尺度　C.興奮　重症度</v>
      </c>
      <c r="O2073" s="33" t="str">
        <f t="shared" si="229"/>
        <v>削除</v>
      </c>
    </row>
    <row r="2074" spans="1:15" hidden="1">
      <c r="A2074" s="56">
        <v>2072</v>
      </c>
      <c r="B2074" s="56" t="s">
        <v>3894</v>
      </c>
      <c r="C2074" s="56">
        <v>18</v>
      </c>
      <c r="D2074" s="33" t="s">
        <v>3917</v>
      </c>
      <c r="E2074" s="134" t="s">
        <v>3918</v>
      </c>
      <c r="F2074" s="56" t="str">
        <f>VLOOKUP($B2074, '外部インタフェース一覧(計算用)'!$C:$G, 2, FALSE)</f>
        <v>old</v>
      </c>
      <c r="G2074" s="56" t="str">
        <f>VLOOKUP($B2074, '外部インタフェース一覧(計算用)'!$C:$G, 5, FALSE)</f>
        <v>-_FORM_8010_2021</v>
      </c>
      <c r="H2074" s="56" t="str">
        <f t="shared" si="224"/>
        <v>-_FORM_8010_2021_item_score_03_old</v>
      </c>
      <c r="I2074" s="134" t="str">
        <f t="shared" si="225"/>
        <v>削除</v>
      </c>
      <c r="J2074" s="56" t="str">
        <f t="shared" si="226"/>
        <v>名称変更</v>
      </c>
      <c r="K2074" s="56" t="str">
        <f>IF($F2074="old", INDEX('外部インタフェース一覧(計算用)'!$B$5:$C$60, MATCH(summary!$B2074, '外部インタフェース一覧(計算用)'!$C$5:$C$60, 0), 1), $B2074)</f>
        <v>NPI評価尺度情報</v>
      </c>
      <c r="L2074" s="56">
        <f t="shared" si="230"/>
        <v>18</v>
      </c>
      <c r="M2074" s="56" t="str">
        <f t="shared" si="227"/>
        <v>item_score_03</v>
      </c>
      <c r="N2074" s="33" t="str">
        <f t="shared" si="228"/>
        <v>NPI評価尺度　C.興奮　項目得点</v>
      </c>
      <c r="O2074" s="33" t="str">
        <f t="shared" si="229"/>
        <v>削除</v>
      </c>
    </row>
    <row r="2075" spans="1:15" hidden="1">
      <c r="A2075" s="56">
        <v>2073</v>
      </c>
      <c r="B2075" s="56" t="s">
        <v>3894</v>
      </c>
      <c r="C2075" s="56">
        <v>19</v>
      </c>
      <c r="D2075" s="33" t="s">
        <v>3919</v>
      </c>
      <c r="E2075" s="134" t="s">
        <v>3920</v>
      </c>
      <c r="F2075" s="56" t="str">
        <f>VLOOKUP($B2075, '外部インタフェース一覧(計算用)'!$C:$G, 2, FALSE)</f>
        <v>old</v>
      </c>
      <c r="G2075" s="56" t="str">
        <f>VLOOKUP($B2075, '外部インタフェース一覧(計算用)'!$C:$G, 5, FALSE)</f>
        <v>-_FORM_8010_2021</v>
      </c>
      <c r="H2075" s="56" t="str">
        <f t="shared" si="224"/>
        <v>-_FORM_8010_2021_frequency_04_old</v>
      </c>
      <c r="I2075" s="134" t="str">
        <f t="shared" si="225"/>
        <v>削除</v>
      </c>
      <c r="J2075" s="56" t="str">
        <f t="shared" si="226"/>
        <v>名称変更</v>
      </c>
      <c r="K2075" s="56" t="str">
        <f>IF($F2075="old", INDEX('外部インタフェース一覧(計算用)'!$B$5:$C$60, MATCH(summary!$B2075, '外部インタフェース一覧(計算用)'!$C$5:$C$60, 0), 1), $B2075)</f>
        <v>NPI評価尺度情報</v>
      </c>
      <c r="L2075" s="56">
        <f t="shared" si="230"/>
        <v>19</v>
      </c>
      <c r="M2075" s="56" t="str">
        <f t="shared" si="227"/>
        <v>frequency_04</v>
      </c>
      <c r="N2075" s="33" t="str">
        <f t="shared" si="228"/>
        <v>NPI評価尺度　D.うつ・不快　頻度</v>
      </c>
      <c r="O2075" s="33" t="str">
        <f t="shared" si="229"/>
        <v>削除</v>
      </c>
    </row>
    <row r="2076" spans="1:15" hidden="1">
      <c r="A2076" s="56">
        <v>2074</v>
      </c>
      <c r="B2076" s="56" t="s">
        <v>3894</v>
      </c>
      <c r="C2076" s="56">
        <v>20</v>
      </c>
      <c r="D2076" s="33" t="s">
        <v>3921</v>
      </c>
      <c r="E2076" s="134" t="s">
        <v>3922</v>
      </c>
      <c r="F2076" s="56" t="str">
        <f>VLOOKUP($B2076, '外部インタフェース一覧(計算用)'!$C:$G, 2, FALSE)</f>
        <v>old</v>
      </c>
      <c r="G2076" s="56" t="str">
        <f>VLOOKUP($B2076, '外部インタフェース一覧(計算用)'!$C:$G, 5, FALSE)</f>
        <v>-_FORM_8010_2021</v>
      </c>
      <c r="H2076" s="56" t="str">
        <f t="shared" si="224"/>
        <v>-_FORM_8010_2021_severity_04_old</v>
      </c>
      <c r="I2076" s="134" t="str">
        <f t="shared" si="225"/>
        <v>削除</v>
      </c>
      <c r="J2076" s="56" t="str">
        <f t="shared" si="226"/>
        <v>名称変更</v>
      </c>
      <c r="K2076" s="56" t="str">
        <f>IF($F2076="old", INDEX('外部インタフェース一覧(計算用)'!$B$5:$C$60, MATCH(summary!$B2076, '外部インタフェース一覧(計算用)'!$C$5:$C$60, 0), 1), $B2076)</f>
        <v>NPI評価尺度情報</v>
      </c>
      <c r="L2076" s="56">
        <f t="shared" si="230"/>
        <v>20</v>
      </c>
      <c r="M2076" s="56" t="str">
        <f t="shared" si="227"/>
        <v>severity_04</v>
      </c>
      <c r="N2076" s="33" t="str">
        <f t="shared" si="228"/>
        <v>NPI評価尺度　D.うつ・不快　重症度</v>
      </c>
      <c r="O2076" s="33" t="str">
        <f t="shared" si="229"/>
        <v>削除</v>
      </c>
    </row>
    <row r="2077" spans="1:15" ht="37.5" hidden="1">
      <c r="A2077" s="56">
        <v>2075</v>
      </c>
      <c r="B2077" s="56" t="s">
        <v>3894</v>
      </c>
      <c r="C2077" s="56">
        <v>21</v>
      </c>
      <c r="D2077" s="33" t="s">
        <v>3923</v>
      </c>
      <c r="E2077" s="134" t="s">
        <v>3924</v>
      </c>
      <c r="F2077" s="56" t="str">
        <f>VLOOKUP($B2077, '外部インタフェース一覧(計算用)'!$C:$G, 2, FALSE)</f>
        <v>old</v>
      </c>
      <c r="G2077" s="56" t="str">
        <f>VLOOKUP($B2077, '外部インタフェース一覧(計算用)'!$C:$G, 5, FALSE)</f>
        <v>-_FORM_8010_2021</v>
      </c>
      <c r="H2077" s="56" t="str">
        <f t="shared" si="224"/>
        <v>-_FORM_8010_2021_item_score_04_old</v>
      </c>
      <c r="I2077" s="134" t="str">
        <f t="shared" si="225"/>
        <v>削除</v>
      </c>
      <c r="J2077" s="56" t="str">
        <f t="shared" si="226"/>
        <v>名称変更</v>
      </c>
      <c r="K2077" s="56" t="str">
        <f>IF($F2077="old", INDEX('外部インタフェース一覧(計算用)'!$B$5:$C$60, MATCH(summary!$B2077, '外部インタフェース一覧(計算用)'!$C$5:$C$60, 0), 1), $B2077)</f>
        <v>NPI評価尺度情報</v>
      </c>
      <c r="L2077" s="56">
        <f t="shared" si="230"/>
        <v>21</v>
      </c>
      <c r="M2077" s="56" t="str">
        <f t="shared" si="227"/>
        <v>item_score_04</v>
      </c>
      <c r="N2077" s="33" t="str">
        <f t="shared" si="228"/>
        <v>NPI評価尺度　D.うつ・不快　項目得点</v>
      </c>
      <c r="O2077" s="33" t="str">
        <f t="shared" si="229"/>
        <v>削除</v>
      </c>
    </row>
    <row r="2078" spans="1:15" hidden="1">
      <c r="A2078" s="56">
        <v>2076</v>
      </c>
      <c r="B2078" s="56" t="s">
        <v>3894</v>
      </c>
      <c r="C2078" s="56">
        <v>22</v>
      </c>
      <c r="D2078" s="33" t="s">
        <v>3925</v>
      </c>
      <c r="E2078" s="134" t="s">
        <v>3926</v>
      </c>
      <c r="F2078" s="56" t="str">
        <f>VLOOKUP($B2078, '外部インタフェース一覧(計算用)'!$C:$G, 2, FALSE)</f>
        <v>old</v>
      </c>
      <c r="G2078" s="56" t="str">
        <f>VLOOKUP($B2078, '外部インタフェース一覧(計算用)'!$C:$G, 5, FALSE)</f>
        <v>-_FORM_8010_2021</v>
      </c>
      <c r="H2078" s="56" t="str">
        <f t="shared" si="224"/>
        <v>-_FORM_8010_2021_frequency_05_old</v>
      </c>
      <c r="I2078" s="134" t="str">
        <f t="shared" si="225"/>
        <v>削除</v>
      </c>
      <c r="J2078" s="56" t="str">
        <f t="shared" si="226"/>
        <v>名称変更</v>
      </c>
      <c r="K2078" s="56" t="str">
        <f>IF($F2078="old", INDEX('外部インタフェース一覧(計算用)'!$B$5:$C$60, MATCH(summary!$B2078, '外部インタフェース一覧(計算用)'!$C$5:$C$60, 0), 1), $B2078)</f>
        <v>NPI評価尺度情報</v>
      </c>
      <c r="L2078" s="56">
        <f t="shared" si="230"/>
        <v>22</v>
      </c>
      <c r="M2078" s="56" t="str">
        <f t="shared" si="227"/>
        <v>frequency_05</v>
      </c>
      <c r="N2078" s="33" t="str">
        <f t="shared" si="228"/>
        <v>NPI評価尺度　E.不安　頻度</v>
      </c>
      <c r="O2078" s="33" t="str">
        <f t="shared" si="229"/>
        <v>削除</v>
      </c>
    </row>
    <row r="2079" spans="1:15" hidden="1">
      <c r="A2079" s="56">
        <v>2077</v>
      </c>
      <c r="B2079" s="56" t="s">
        <v>3894</v>
      </c>
      <c r="C2079" s="56">
        <v>23</v>
      </c>
      <c r="D2079" s="33" t="s">
        <v>3927</v>
      </c>
      <c r="E2079" s="134" t="s">
        <v>3928</v>
      </c>
      <c r="F2079" s="56" t="str">
        <f>VLOOKUP($B2079, '外部インタフェース一覧(計算用)'!$C:$G, 2, FALSE)</f>
        <v>old</v>
      </c>
      <c r="G2079" s="56" t="str">
        <f>VLOOKUP($B2079, '外部インタフェース一覧(計算用)'!$C:$G, 5, FALSE)</f>
        <v>-_FORM_8010_2021</v>
      </c>
      <c r="H2079" s="56" t="str">
        <f t="shared" si="224"/>
        <v>-_FORM_8010_2021_severity_05_old</v>
      </c>
      <c r="I2079" s="134" t="str">
        <f t="shared" si="225"/>
        <v>削除</v>
      </c>
      <c r="J2079" s="56" t="str">
        <f t="shared" si="226"/>
        <v>名称変更</v>
      </c>
      <c r="K2079" s="56" t="str">
        <f>IF($F2079="old", INDEX('外部インタフェース一覧(計算用)'!$B$5:$C$60, MATCH(summary!$B2079, '外部インタフェース一覧(計算用)'!$C$5:$C$60, 0), 1), $B2079)</f>
        <v>NPI評価尺度情報</v>
      </c>
      <c r="L2079" s="56">
        <f t="shared" si="230"/>
        <v>23</v>
      </c>
      <c r="M2079" s="56" t="str">
        <f t="shared" si="227"/>
        <v>severity_05</v>
      </c>
      <c r="N2079" s="33" t="str">
        <f t="shared" si="228"/>
        <v>NPI評価尺度　E.不安　重症度</v>
      </c>
      <c r="O2079" s="33" t="str">
        <f t="shared" si="229"/>
        <v>削除</v>
      </c>
    </row>
    <row r="2080" spans="1:15" hidden="1">
      <c r="A2080" s="56">
        <v>2078</v>
      </c>
      <c r="B2080" s="56" t="s">
        <v>3894</v>
      </c>
      <c r="C2080" s="56">
        <v>24</v>
      </c>
      <c r="D2080" s="33" t="s">
        <v>3929</v>
      </c>
      <c r="E2080" s="134" t="s">
        <v>3930</v>
      </c>
      <c r="F2080" s="56" t="str">
        <f>VLOOKUP($B2080, '外部インタフェース一覧(計算用)'!$C:$G, 2, FALSE)</f>
        <v>old</v>
      </c>
      <c r="G2080" s="56" t="str">
        <f>VLOOKUP($B2080, '外部インタフェース一覧(計算用)'!$C:$G, 5, FALSE)</f>
        <v>-_FORM_8010_2021</v>
      </c>
      <c r="H2080" s="56" t="str">
        <f t="shared" si="224"/>
        <v>-_FORM_8010_2021_item_score_05_old</v>
      </c>
      <c r="I2080" s="134" t="str">
        <f t="shared" si="225"/>
        <v>削除</v>
      </c>
      <c r="J2080" s="56" t="str">
        <f t="shared" si="226"/>
        <v>名称変更</v>
      </c>
      <c r="K2080" s="56" t="str">
        <f>IF($F2080="old", INDEX('外部インタフェース一覧(計算用)'!$B$5:$C$60, MATCH(summary!$B2080, '外部インタフェース一覧(計算用)'!$C$5:$C$60, 0), 1), $B2080)</f>
        <v>NPI評価尺度情報</v>
      </c>
      <c r="L2080" s="56">
        <f t="shared" si="230"/>
        <v>24</v>
      </c>
      <c r="M2080" s="56" t="str">
        <f t="shared" si="227"/>
        <v>item_score_05</v>
      </c>
      <c r="N2080" s="33" t="str">
        <f t="shared" si="228"/>
        <v>NPI評価尺度　E.不安　項目得点</v>
      </c>
      <c r="O2080" s="33" t="str">
        <f t="shared" si="229"/>
        <v>削除</v>
      </c>
    </row>
    <row r="2081" spans="1:15" hidden="1">
      <c r="A2081" s="56">
        <v>2079</v>
      </c>
      <c r="B2081" s="56" t="s">
        <v>3894</v>
      </c>
      <c r="C2081" s="56">
        <v>25</v>
      </c>
      <c r="D2081" s="33" t="s">
        <v>3931</v>
      </c>
      <c r="E2081" s="134" t="s">
        <v>3932</v>
      </c>
      <c r="F2081" s="56" t="str">
        <f>VLOOKUP($B2081, '外部インタフェース一覧(計算用)'!$C:$G, 2, FALSE)</f>
        <v>old</v>
      </c>
      <c r="G2081" s="56" t="str">
        <f>VLOOKUP($B2081, '外部インタフェース一覧(計算用)'!$C:$G, 5, FALSE)</f>
        <v>-_FORM_8010_2021</v>
      </c>
      <c r="H2081" s="56" t="str">
        <f t="shared" si="224"/>
        <v>-_FORM_8010_2021_frequency_06_old</v>
      </c>
      <c r="I2081" s="134" t="str">
        <f t="shared" si="225"/>
        <v>削除</v>
      </c>
      <c r="J2081" s="56" t="str">
        <f t="shared" si="226"/>
        <v>名称変更</v>
      </c>
      <c r="K2081" s="56" t="str">
        <f>IF($F2081="old", INDEX('外部インタフェース一覧(計算用)'!$B$5:$C$60, MATCH(summary!$B2081, '外部インタフェース一覧(計算用)'!$C$5:$C$60, 0), 1), $B2081)</f>
        <v>NPI評価尺度情報</v>
      </c>
      <c r="L2081" s="56">
        <f t="shared" si="230"/>
        <v>25</v>
      </c>
      <c r="M2081" s="56" t="str">
        <f t="shared" si="227"/>
        <v>frequency_06</v>
      </c>
      <c r="N2081" s="33" t="str">
        <f t="shared" si="228"/>
        <v>NPI評価尺度　F.多幸　頻度</v>
      </c>
      <c r="O2081" s="33" t="str">
        <f t="shared" si="229"/>
        <v>削除</v>
      </c>
    </row>
    <row r="2082" spans="1:15" hidden="1">
      <c r="A2082" s="56">
        <v>2080</v>
      </c>
      <c r="B2082" s="56" t="s">
        <v>3894</v>
      </c>
      <c r="C2082" s="56">
        <v>26</v>
      </c>
      <c r="D2082" s="33" t="s">
        <v>3933</v>
      </c>
      <c r="E2082" s="134" t="s">
        <v>3934</v>
      </c>
      <c r="F2082" s="56" t="str">
        <f>VLOOKUP($B2082, '外部インタフェース一覧(計算用)'!$C:$G, 2, FALSE)</f>
        <v>old</v>
      </c>
      <c r="G2082" s="56" t="str">
        <f>VLOOKUP($B2082, '外部インタフェース一覧(計算用)'!$C:$G, 5, FALSE)</f>
        <v>-_FORM_8010_2021</v>
      </c>
      <c r="H2082" s="56" t="str">
        <f t="shared" si="224"/>
        <v>-_FORM_8010_2021_severity_06_old</v>
      </c>
      <c r="I2082" s="134" t="str">
        <f t="shared" si="225"/>
        <v>削除</v>
      </c>
      <c r="J2082" s="56" t="str">
        <f t="shared" si="226"/>
        <v>名称変更</v>
      </c>
      <c r="K2082" s="56" t="str">
        <f>IF($F2082="old", INDEX('外部インタフェース一覧(計算用)'!$B$5:$C$60, MATCH(summary!$B2082, '外部インタフェース一覧(計算用)'!$C$5:$C$60, 0), 1), $B2082)</f>
        <v>NPI評価尺度情報</v>
      </c>
      <c r="L2082" s="56">
        <f t="shared" si="230"/>
        <v>26</v>
      </c>
      <c r="M2082" s="56" t="str">
        <f t="shared" si="227"/>
        <v>severity_06</v>
      </c>
      <c r="N2082" s="33" t="str">
        <f t="shared" si="228"/>
        <v>NPI評価尺度　F.多幸　重症度</v>
      </c>
      <c r="O2082" s="33" t="str">
        <f t="shared" si="229"/>
        <v>削除</v>
      </c>
    </row>
    <row r="2083" spans="1:15" hidden="1">
      <c r="A2083" s="56">
        <v>2081</v>
      </c>
      <c r="B2083" s="56" t="s">
        <v>3894</v>
      </c>
      <c r="C2083" s="56">
        <v>27</v>
      </c>
      <c r="D2083" s="33" t="s">
        <v>3935</v>
      </c>
      <c r="E2083" s="134" t="s">
        <v>3936</v>
      </c>
      <c r="F2083" s="56" t="str">
        <f>VLOOKUP($B2083, '外部インタフェース一覧(計算用)'!$C:$G, 2, FALSE)</f>
        <v>old</v>
      </c>
      <c r="G2083" s="56" t="str">
        <f>VLOOKUP($B2083, '外部インタフェース一覧(計算用)'!$C:$G, 5, FALSE)</f>
        <v>-_FORM_8010_2021</v>
      </c>
      <c r="H2083" s="56" t="str">
        <f t="shared" si="224"/>
        <v>-_FORM_8010_2021_item_score_06_old</v>
      </c>
      <c r="I2083" s="134" t="str">
        <f t="shared" si="225"/>
        <v>削除</v>
      </c>
      <c r="J2083" s="56" t="str">
        <f t="shared" si="226"/>
        <v>名称変更</v>
      </c>
      <c r="K2083" s="56" t="str">
        <f>IF($F2083="old", INDEX('外部インタフェース一覧(計算用)'!$B$5:$C$60, MATCH(summary!$B2083, '外部インタフェース一覧(計算用)'!$C$5:$C$60, 0), 1), $B2083)</f>
        <v>NPI評価尺度情報</v>
      </c>
      <c r="L2083" s="56">
        <f t="shared" si="230"/>
        <v>27</v>
      </c>
      <c r="M2083" s="56" t="str">
        <f t="shared" si="227"/>
        <v>item_score_06</v>
      </c>
      <c r="N2083" s="33" t="str">
        <f t="shared" si="228"/>
        <v>NPI評価尺度　F.多幸　項目得点</v>
      </c>
      <c r="O2083" s="33" t="str">
        <f t="shared" si="229"/>
        <v>削除</v>
      </c>
    </row>
    <row r="2084" spans="1:15" hidden="1">
      <c r="A2084" s="56">
        <v>2082</v>
      </c>
      <c r="B2084" s="56" t="s">
        <v>3894</v>
      </c>
      <c r="C2084" s="56">
        <v>28</v>
      </c>
      <c r="D2084" s="33" t="s">
        <v>3937</v>
      </c>
      <c r="E2084" s="134" t="s">
        <v>3938</v>
      </c>
      <c r="F2084" s="56" t="str">
        <f>VLOOKUP($B2084, '外部インタフェース一覧(計算用)'!$C:$G, 2, FALSE)</f>
        <v>old</v>
      </c>
      <c r="G2084" s="56" t="str">
        <f>VLOOKUP($B2084, '外部インタフェース一覧(計算用)'!$C:$G, 5, FALSE)</f>
        <v>-_FORM_8010_2021</v>
      </c>
      <c r="H2084" s="56" t="str">
        <f t="shared" si="224"/>
        <v>-_FORM_8010_2021_frequency_07_old</v>
      </c>
      <c r="I2084" s="134" t="str">
        <f t="shared" si="225"/>
        <v>削除</v>
      </c>
      <c r="J2084" s="56" t="str">
        <f t="shared" si="226"/>
        <v>名称変更</v>
      </c>
      <c r="K2084" s="56" t="str">
        <f>IF($F2084="old", INDEX('外部インタフェース一覧(計算用)'!$B$5:$C$60, MATCH(summary!$B2084, '外部インタフェース一覧(計算用)'!$C$5:$C$60, 0), 1), $B2084)</f>
        <v>NPI評価尺度情報</v>
      </c>
      <c r="L2084" s="56">
        <f t="shared" si="230"/>
        <v>28</v>
      </c>
      <c r="M2084" s="56" t="str">
        <f t="shared" si="227"/>
        <v>frequency_07</v>
      </c>
      <c r="N2084" s="33" t="str">
        <f t="shared" si="228"/>
        <v>NPI評価尺度　G.無為・無関心　頻度</v>
      </c>
      <c r="O2084" s="33" t="str">
        <f t="shared" si="229"/>
        <v>削除</v>
      </c>
    </row>
    <row r="2085" spans="1:15" ht="37.5" hidden="1">
      <c r="A2085" s="56">
        <v>2083</v>
      </c>
      <c r="B2085" s="56" t="s">
        <v>3894</v>
      </c>
      <c r="C2085" s="56">
        <v>29</v>
      </c>
      <c r="D2085" s="33" t="s">
        <v>3939</v>
      </c>
      <c r="E2085" s="134" t="s">
        <v>3940</v>
      </c>
      <c r="F2085" s="56" t="str">
        <f>VLOOKUP($B2085, '外部インタフェース一覧(計算用)'!$C:$G, 2, FALSE)</f>
        <v>old</v>
      </c>
      <c r="G2085" s="56" t="str">
        <f>VLOOKUP($B2085, '外部インタフェース一覧(計算用)'!$C:$G, 5, FALSE)</f>
        <v>-_FORM_8010_2021</v>
      </c>
      <c r="H2085" s="56" t="str">
        <f t="shared" si="224"/>
        <v>-_FORM_8010_2021_severity_07_old</v>
      </c>
      <c r="I2085" s="134" t="str">
        <f t="shared" si="225"/>
        <v>削除</v>
      </c>
      <c r="J2085" s="56" t="str">
        <f t="shared" si="226"/>
        <v>名称変更</v>
      </c>
      <c r="K2085" s="56" t="str">
        <f>IF($F2085="old", INDEX('外部インタフェース一覧(計算用)'!$B$5:$C$60, MATCH(summary!$B2085, '外部インタフェース一覧(計算用)'!$C$5:$C$60, 0), 1), $B2085)</f>
        <v>NPI評価尺度情報</v>
      </c>
      <c r="L2085" s="56">
        <f t="shared" si="230"/>
        <v>29</v>
      </c>
      <c r="M2085" s="56" t="str">
        <f t="shared" si="227"/>
        <v>severity_07</v>
      </c>
      <c r="N2085" s="33" t="str">
        <f t="shared" si="228"/>
        <v>NPI評価尺度　G.無為・無関心　重症度</v>
      </c>
      <c r="O2085" s="33" t="str">
        <f t="shared" si="229"/>
        <v>削除</v>
      </c>
    </row>
    <row r="2086" spans="1:15" ht="37.5" hidden="1">
      <c r="A2086" s="56">
        <v>2084</v>
      </c>
      <c r="B2086" s="56" t="s">
        <v>3894</v>
      </c>
      <c r="C2086" s="56">
        <v>30</v>
      </c>
      <c r="D2086" s="33" t="s">
        <v>3941</v>
      </c>
      <c r="E2086" s="134" t="s">
        <v>3942</v>
      </c>
      <c r="F2086" s="56" t="str">
        <f>VLOOKUP($B2086, '外部インタフェース一覧(計算用)'!$C:$G, 2, FALSE)</f>
        <v>old</v>
      </c>
      <c r="G2086" s="56" t="str">
        <f>VLOOKUP($B2086, '外部インタフェース一覧(計算用)'!$C:$G, 5, FALSE)</f>
        <v>-_FORM_8010_2021</v>
      </c>
      <c r="H2086" s="56" t="str">
        <f t="shared" si="224"/>
        <v>-_FORM_8010_2021_item_score_07_old</v>
      </c>
      <c r="I2086" s="134" t="str">
        <f t="shared" si="225"/>
        <v>削除</v>
      </c>
      <c r="J2086" s="56" t="str">
        <f t="shared" si="226"/>
        <v>名称変更</v>
      </c>
      <c r="K2086" s="56" t="str">
        <f>IF($F2086="old", INDEX('外部インタフェース一覧(計算用)'!$B$5:$C$60, MATCH(summary!$B2086, '外部インタフェース一覧(計算用)'!$C$5:$C$60, 0), 1), $B2086)</f>
        <v>NPI評価尺度情報</v>
      </c>
      <c r="L2086" s="56">
        <f t="shared" si="230"/>
        <v>30</v>
      </c>
      <c r="M2086" s="56" t="str">
        <f t="shared" si="227"/>
        <v>item_score_07</v>
      </c>
      <c r="N2086" s="33" t="str">
        <f t="shared" si="228"/>
        <v>NPI評価尺度　G.無為・無関心　項目得点</v>
      </c>
      <c r="O2086" s="33" t="str">
        <f t="shared" si="229"/>
        <v>削除</v>
      </c>
    </row>
    <row r="2087" spans="1:15" hidden="1">
      <c r="A2087" s="56">
        <v>2085</v>
      </c>
      <c r="B2087" s="56" t="s">
        <v>3894</v>
      </c>
      <c r="C2087" s="56">
        <v>31</v>
      </c>
      <c r="D2087" s="33" t="s">
        <v>3943</v>
      </c>
      <c r="E2087" s="134" t="s">
        <v>3944</v>
      </c>
      <c r="F2087" s="56" t="str">
        <f>VLOOKUP($B2087, '外部インタフェース一覧(計算用)'!$C:$G, 2, FALSE)</f>
        <v>old</v>
      </c>
      <c r="G2087" s="56" t="str">
        <f>VLOOKUP($B2087, '外部インタフェース一覧(計算用)'!$C:$G, 5, FALSE)</f>
        <v>-_FORM_8010_2021</v>
      </c>
      <c r="H2087" s="56" t="str">
        <f t="shared" si="224"/>
        <v>-_FORM_8010_2021_frequency_08_old</v>
      </c>
      <c r="I2087" s="134" t="str">
        <f t="shared" si="225"/>
        <v>削除</v>
      </c>
      <c r="J2087" s="56" t="str">
        <f t="shared" si="226"/>
        <v>名称変更</v>
      </c>
      <c r="K2087" s="56" t="str">
        <f>IF($F2087="old", INDEX('外部インタフェース一覧(計算用)'!$B$5:$C$60, MATCH(summary!$B2087, '外部インタフェース一覧(計算用)'!$C$5:$C$60, 0), 1), $B2087)</f>
        <v>NPI評価尺度情報</v>
      </c>
      <c r="L2087" s="56">
        <f t="shared" si="230"/>
        <v>31</v>
      </c>
      <c r="M2087" s="56" t="str">
        <f t="shared" si="227"/>
        <v>frequency_08</v>
      </c>
      <c r="N2087" s="33" t="str">
        <f t="shared" si="228"/>
        <v>NPI評価尺度　H.脱抑制　頻度</v>
      </c>
      <c r="O2087" s="33" t="str">
        <f t="shared" si="229"/>
        <v>削除</v>
      </c>
    </row>
    <row r="2088" spans="1:15" hidden="1">
      <c r="A2088" s="56">
        <v>2086</v>
      </c>
      <c r="B2088" s="56" t="s">
        <v>3894</v>
      </c>
      <c r="C2088" s="56">
        <v>32</v>
      </c>
      <c r="D2088" s="33" t="s">
        <v>3945</v>
      </c>
      <c r="E2088" s="134" t="s">
        <v>3946</v>
      </c>
      <c r="F2088" s="56" t="str">
        <f>VLOOKUP($B2088, '外部インタフェース一覧(計算用)'!$C:$G, 2, FALSE)</f>
        <v>old</v>
      </c>
      <c r="G2088" s="56" t="str">
        <f>VLOOKUP($B2088, '外部インタフェース一覧(計算用)'!$C:$G, 5, FALSE)</f>
        <v>-_FORM_8010_2021</v>
      </c>
      <c r="H2088" s="56" t="str">
        <f t="shared" si="224"/>
        <v>-_FORM_8010_2021_severity_08_old</v>
      </c>
      <c r="I2088" s="134" t="str">
        <f t="shared" si="225"/>
        <v>削除</v>
      </c>
      <c r="J2088" s="56" t="str">
        <f t="shared" si="226"/>
        <v>名称変更</v>
      </c>
      <c r="K2088" s="56" t="str">
        <f>IF($F2088="old", INDEX('外部インタフェース一覧(計算用)'!$B$5:$C$60, MATCH(summary!$B2088, '外部インタフェース一覧(計算用)'!$C$5:$C$60, 0), 1), $B2088)</f>
        <v>NPI評価尺度情報</v>
      </c>
      <c r="L2088" s="56">
        <f t="shared" si="230"/>
        <v>32</v>
      </c>
      <c r="M2088" s="56" t="str">
        <f t="shared" si="227"/>
        <v>severity_08</v>
      </c>
      <c r="N2088" s="33" t="str">
        <f t="shared" si="228"/>
        <v>NPI評価尺度　H.脱抑制　重症度</v>
      </c>
      <c r="O2088" s="33" t="str">
        <f t="shared" si="229"/>
        <v>削除</v>
      </c>
    </row>
    <row r="2089" spans="1:15" hidden="1">
      <c r="A2089" s="56">
        <v>2087</v>
      </c>
      <c r="B2089" s="56" t="s">
        <v>3894</v>
      </c>
      <c r="C2089" s="56">
        <v>33</v>
      </c>
      <c r="D2089" s="33" t="s">
        <v>3947</v>
      </c>
      <c r="E2089" s="134" t="s">
        <v>3948</v>
      </c>
      <c r="F2089" s="56" t="str">
        <f>VLOOKUP($B2089, '外部インタフェース一覧(計算用)'!$C:$G, 2, FALSE)</f>
        <v>old</v>
      </c>
      <c r="G2089" s="56" t="str">
        <f>VLOOKUP($B2089, '外部インタフェース一覧(計算用)'!$C:$G, 5, FALSE)</f>
        <v>-_FORM_8010_2021</v>
      </c>
      <c r="H2089" s="56" t="str">
        <f t="shared" si="224"/>
        <v>-_FORM_8010_2021_item_score_08_old</v>
      </c>
      <c r="I2089" s="134" t="str">
        <f t="shared" si="225"/>
        <v>削除</v>
      </c>
      <c r="J2089" s="56" t="str">
        <f t="shared" si="226"/>
        <v>名称変更</v>
      </c>
      <c r="K2089" s="56" t="str">
        <f>IF($F2089="old", INDEX('外部インタフェース一覧(計算用)'!$B$5:$C$60, MATCH(summary!$B2089, '外部インタフェース一覧(計算用)'!$C$5:$C$60, 0), 1), $B2089)</f>
        <v>NPI評価尺度情報</v>
      </c>
      <c r="L2089" s="56">
        <f t="shared" si="230"/>
        <v>33</v>
      </c>
      <c r="M2089" s="56" t="str">
        <f t="shared" si="227"/>
        <v>item_score_08</v>
      </c>
      <c r="N2089" s="33" t="str">
        <f t="shared" si="228"/>
        <v>NPI評価尺度　H.脱抑制　項目得点</v>
      </c>
      <c r="O2089" s="33" t="str">
        <f t="shared" si="229"/>
        <v>削除</v>
      </c>
    </row>
    <row r="2090" spans="1:15" ht="37.5" hidden="1">
      <c r="A2090" s="56">
        <v>2088</v>
      </c>
      <c r="B2090" s="56" t="s">
        <v>3894</v>
      </c>
      <c r="C2090" s="56">
        <v>34</v>
      </c>
      <c r="D2090" s="33" t="s">
        <v>3949</v>
      </c>
      <c r="E2090" s="134" t="s">
        <v>3950</v>
      </c>
      <c r="F2090" s="56" t="str">
        <f>VLOOKUP($B2090, '外部インタフェース一覧(計算用)'!$C:$G, 2, FALSE)</f>
        <v>old</v>
      </c>
      <c r="G2090" s="56" t="str">
        <f>VLOOKUP($B2090, '外部インタフェース一覧(計算用)'!$C:$G, 5, FALSE)</f>
        <v>-_FORM_8010_2021</v>
      </c>
      <c r="H2090" s="56" t="str">
        <f t="shared" si="224"/>
        <v>-_FORM_8010_2021_frequency_09_old</v>
      </c>
      <c r="I2090" s="134" t="str">
        <f t="shared" si="225"/>
        <v>削除</v>
      </c>
      <c r="J2090" s="56" t="str">
        <f t="shared" si="226"/>
        <v>名称変更</v>
      </c>
      <c r="K2090" s="56" t="str">
        <f>IF($F2090="old", INDEX('外部インタフェース一覧(計算用)'!$B$5:$C$60, MATCH(summary!$B2090, '外部インタフェース一覧(計算用)'!$C$5:$C$60, 0), 1), $B2090)</f>
        <v>NPI評価尺度情報</v>
      </c>
      <c r="L2090" s="56">
        <f t="shared" si="230"/>
        <v>34</v>
      </c>
      <c r="M2090" s="56" t="str">
        <f t="shared" si="227"/>
        <v>frequency_09</v>
      </c>
      <c r="N2090" s="33" t="str">
        <f t="shared" si="228"/>
        <v>NPI評価尺度　I.易刺激性・不安定性　頻度</v>
      </c>
      <c r="O2090" s="33" t="str">
        <f t="shared" si="229"/>
        <v>削除</v>
      </c>
    </row>
    <row r="2091" spans="1:15" ht="37.5" hidden="1">
      <c r="A2091" s="56">
        <v>2089</v>
      </c>
      <c r="B2091" s="56" t="s">
        <v>3894</v>
      </c>
      <c r="C2091" s="56">
        <v>35</v>
      </c>
      <c r="D2091" s="33" t="s">
        <v>3951</v>
      </c>
      <c r="E2091" s="134" t="s">
        <v>3952</v>
      </c>
      <c r="F2091" s="56" t="str">
        <f>VLOOKUP($B2091, '外部インタフェース一覧(計算用)'!$C:$G, 2, FALSE)</f>
        <v>old</v>
      </c>
      <c r="G2091" s="56" t="str">
        <f>VLOOKUP($B2091, '外部インタフェース一覧(計算用)'!$C:$G, 5, FALSE)</f>
        <v>-_FORM_8010_2021</v>
      </c>
      <c r="H2091" s="56" t="str">
        <f t="shared" si="224"/>
        <v>-_FORM_8010_2021_severity_09_old</v>
      </c>
      <c r="I2091" s="134" t="str">
        <f t="shared" si="225"/>
        <v>削除</v>
      </c>
      <c r="J2091" s="56" t="str">
        <f t="shared" si="226"/>
        <v>名称変更</v>
      </c>
      <c r="K2091" s="56" t="str">
        <f>IF($F2091="old", INDEX('外部インタフェース一覧(計算用)'!$B$5:$C$60, MATCH(summary!$B2091, '外部インタフェース一覧(計算用)'!$C$5:$C$60, 0), 1), $B2091)</f>
        <v>NPI評価尺度情報</v>
      </c>
      <c r="L2091" s="56">
        <f t="shared" si="230"/>
        <v>35</v>
      </c>
      <c r="M2091" s="56" t="str">
        <f t="shared" si="227"/>
        <v>severity_09</v>
      </c>
      <c r="N2091" s="33" t="str">
        <f t="shared" si="228"/>
        <v>NPI評価尺度　I.易刺激性・不安定性　重症度</v>
      </c>
      <c r="O2091" s="33" t="str">
        <f t="shared" si="229"/>
        <v>削除</v>
      </c>
    </row>
    <row r="2092" spans="1:15" ht="37.5" hidden="1">
      <c r="A2092" s="56">
        <v>2090</v>
      </c>
      <c r="B2092" s="56" t="s">
        <v>3894</v>
      </c>
      <c r="C2092" s="56">
        <v>36</v>
      </c>
      <c r="D2092" s="33" t="s">
        <v>3953</v>
      </c>
      <c r="E2092" s="134" t="s">
        <v>3954</v>
      </c>
      <c r="F2092" s="56" t="str">
        <f>VLOOKUP($B2092, '外部インタフェース一覧(計算用)'!$C:$G, 2, FALSE)</f>
        <v>old</v>
      </c>
      <c r="G2092" s="56" t="str">
        <f>VLOOKUP($B2092, '外部インタフェース一覧(計算用)'!$C:$G, 5, FALSE)</f>
        <v>-_FORM_8010_2021</v>
      </c>
      <c r="H2092" s="56" t="str">
        <f t="shared" si="224"/>
        <v>-_FORM_8010_2021_item_score_09_old</v>
      </c>
      <c r="I2092" s="134" t="str">
        <f t="shared" si="225"/>
        <v>削除</v>
      </c>
      <c r="J2092" s="56" t="str">
        <f t="shared" si="226"/>
        <v>名称変更</v>
      </c>
      <c r="K2092" s="56" t="str">
        <f>IF($F2092="old", INDEX('外部インタフェース一覧(計算用)'!$B$5:$C$60, MATCH(summary!$B2092, '外部インタフェース一覧(計算用)'!$C$5:$C$60, 0), 1), $B2092)</f>
        <v>NPI評価尺度情報</v>
      </c>
      <c r="L2092" s="56">
        <f t="shared" si="230"/>
        <v>36</v>
      </c>
      <c r="M2092" s="56" t="str">
        <f t="shared" si="227"/>
        <v>item_score_09</v>
      </c>
      <c r="N2092" s="33" t="str">
        <f t="shared" si="228"/>
        <v>NPI評価尺度　I.易刺激性・不安定性　項目得点</v>
      </c>
      <c r="O2092" s="33" t="str">
        <f t="shared" si="229"/>
        <v>削除</v>
      </c>
    </row>
    <row r="2093" spans="1:15" hidden="1">
      <c r="A2093" s="56">
        <v>2091</v>
      </c>
      <c r="B2093" s="56" t="s">
        <v>3894</v>
      </c>
      <c r="C2093" s="56">
        <v>37</v>
      </c>
      <c r="D2093" s="33" t="s">
        <v>3955</v>
      </c>
      <c r="E2093" s="134" t="s">
        <v>3956</v>
      </c>
      <c r="F2093" s="56" t="str">
        <f>VLOOKUP($B2093, '外部インタフェース一覧(計算用)'!$C:$G, 2, FALSE)</f>
        <v>old</v>
      </c>
      <c r="G2093" s="56" t="str">
        <f>VLOOKUP($B2093, '外部インタフェース一覧(計算用)'!$C:$G, 5, FALSE)</f>
        <v>-_FORM_8010_2021</v>
      </c>
      <c r="H2093" s="56" t="str">
        <f t="shared" si="224"/>
        <v>-_FORM_8010_2021_frequency_10_old</v>
      </c>
      <c r="I2093" s="134" t="str">
        <f t="shared" si="225"/>
        <v>削除</v>
      </c>
      <c r="J2093" s="56" t="str">
        <f t="shared" si="226"/>
        <v>名称変更</v>
      </c>
      <c r="K2093" s="56" t="str">
        <f>IF($F2093="old", INDEX('外部インタフェース一覧(計算用)'!$B$5:$C$60, MATCH(summary!$B2093, '外部インタフェース一覧(計算用)'!$C$5:$C$60, 0), 1), $B2093)</f>
        <v>NPI評価尺度情報</v>
      </c>
      <c r="L2093" s="56">
        <f t="shared" si="230"/>
        <v>37</v>
      </c>
      <c r="M2093" s="56" t="str">
        <f t="shared" si="227"/>
        <v>frequency_10</v>
      </c>
      <c r="N2093" s="33" t="str">
        <f t="shared" si="228"/>
        <v>NPI評価尺度　J.異常な運動行動　頻度</v>
      </c>
      <c r="O2093" s="33" t="str">
        <f t="shared" si="229"/>
        <v>削除</v>
      </c>
    </row>
    <row r="2094" spans="1:15" ht="37.5" hidden="1">
      <c r="A2094" s="56">
        <v>2092</v>
      </c>
      <c r="B2094" s="56" t="s">
        <v>3894</v>
      </c>
      <c r="C2094" s="56">
        <v>38</v>
      </c>
      <c r="D2094" s="33" t="s">
        <v>3957</v>
      </c>
      <c r="E2094" s="134" t="s">
        <v>3958</v>
      </c>
      <c r="F2094" s="56" t="str">
        <f>VLOOKUP($B2094, '外部インタフェース一覧(計算用)'!$C:$G, 2, FALSE)</f>
        <v>old</v>
      </c>
      <c r="G2094" s="56" t="str">
        <f>VLOOKUP($B2094, '外部インタフェース一覧(計算用)'!$C:$G, 5, FALSE)</f>
        <v>-_FORM_8010_2021</v>
      </c>
      <c r="H2094" s="56" t="str">
        <f t="shared" si="224"/>
        <v>-_FORM_8010_2021_severity_10_old</v>
      </c>
      <c r="I2094" s="134" t="str">
        <f t="shared" si="225"/>
        <v>削除</v>
      </c>
      <c r="J2094" s="56" t="str">
        <f t="shared" si="226"/>
        <v>名称変更</v>
      </c>
      <c r="K2094" s="56" t="str">
        <f>IF($F2094="old", INDEX('外部インタフェース一覧(計算用)'!$B$5:$C$60, MATCH(summary!$B2094, '外部インタフェース一覧(計算用)'!$C$5:$C$60, 0), 1), $B2094)</f>
        <v>NPI評価尺度情報</v>
      </c>
      <c r="L2094" s="56">
        <f t="shared" si="230"/>
        <v>38</v>
      </c>
      <c r="M2094" s="56" t="str">
        <f t="shared" si="227"/>
        <v>severity_10</v>
      </c>
      <c r="N2094" s="33" t="str">
        <f t="shared" si="228"/>
        <v>NPI評価尺度　J.異常な運動行動　重症度</v>
      </c>
      <c r="O2094" s="33" t="str">
        <f t="shared" si="229"/>
        <v>削除</v>
      </c>
    </row>
    <row r="2095" spans="1:15" ht="37.5" hidden="1">
      <c r="A2095" s="56">
        <v>2093</v>
      </c>
      <c r="B2095" s="56" t="s">
        <v>3894</v>
      </c>
      <c r="C2095" s="56">
        <v>39</v>
      </c>
      <c r="D2095" s="33" t="s">
        <v>3959</v>
      </c>
      <c r="E2095" s="134" t="s">
        <v>3960</v>
      </c>
      <c r="F2095" s="56" t="str">
        <f>VLOOKUP($B2095, '外部インタフェース一覧(計算用)'!$C:$G, 2, FALSE)</f>
        <v>old</v>
      </c>
      <c r="G2095" s="56" t="str">
        <f>VLOOKUP($B2095, '外部インタフェース一覧(計算用)'!$C:$G, 5, FALSE)</f>
        <v>-_FORM_8010_2021</v>
      </c>
      <c r="H2095" s="56" t="str">
        <f t="shared" si="224"/>
        <v>-_FORM_8010_2021_item_score_10_old</v>
      </c>
      <c r="I2095" s="134" t="str">
        <f t="shared" si="225"/>
        <v>削除</v>
      </c>
      <c r="J2095" s="56" t="str">
        <f t="shared" si="226"/>
        <v>名称変更</v>
      </c>
      <c r="K2095" s="56" t="str">
        <f>IF($F2095="old", INDEX('外部インタフェース一覧(計算用)'!$B$5:$C$60, MATCH(summary!$B2095, '外部インタフェース一覧(計算用)'!$C$5:$C$60, 0), 1), $B2095)</f>
        <v>NPI評価尺度情報</v>
      </c>
      <c r="L2095" s="56">
        <f t="shared" si="230"/>
        <v>39</v>
      </c>
      <c r="M2095" s="56" t="str">
        <f t="shared" si="227"/>
        <v>item_score_10</v>
      </c>
      <c r="N2095" s="33" t="str">
        <f t="shared" si="228"/>
        <v>NPI評価尺度　J.異常な運動行動　項目得点</v>
      </c>
      <c r="O2095" s="33" t="str">
        <f t="shared" si="229"/>
        <v>削除</v>
      </c>
    </row>
    <row r="2096" spans="1:15" ht="37.5" hidden="1">
      <c r="A2096" s="56">
        <v>2094</v>
      </c>
      <c r="B2096" s="56" t="s">
        <v>3894</v>
      </c>
      <c r="C2096" s="56">
        <v>40</v>
      </c>
      <c r="D2096" s="33" t="s">
        <v>3961</v>
      </c>
      <c r="E2096" s="134" t="s">
        <v>3962</v>
      </c>
      <c r="F2096" s="56" t="str">
        <f>VLOOKUP($B2096, '外部インタフェース一覧(計算用)'!$C:$G, 2, FALSE)</f>
        <v>old</v>
      </c>
      <c r="G2096" s="56" t="str">
        <f>VLOOKUP($B2096, '外部インタフェース一覧(計算用)'!$C:$G, 5, FALSE)</f>
        <v>-_FORM_8010_2021</v>
      </c>
      <c r="H2096" s="56" t="str">
        <f t="shared" si="224"/>
        <v>-_FORM_8010_2021_frequency_11_old</v>
      </c>
      <c r="I2096" s="134" t="str">
        <f t="shared" si="225"/>
        <v>削除</v>
      </c>
      <c r="J2096" s="56" t="str">
        <f t="shared" si="226"/>
        <v>名称変更</v>
      </c>
      <c r="K2096" s="56" t="str">
        <f>IF($F2096="old", INDEX('外部インタフェース一覧(計算用)'!$B$5:$C$60, MATCH(summary!$B2096, '外部インタフェース一覧(計算用)'!$C$5:$C$60, 0), 1), $B2096)</f>
        <v>NPI評価尺度情報</v>
      </c>
      <c r="L2096" s="56">
        <f t="shared" si="230"/>
        <v>40</v>
      </c>
      <c r="M2096" s="56" t="str">
        <f t="shared" si="227"/>
        <v>frequency_11</v>
      </c>
      <c r="N2096" s="33" t="str">
        <f t="shared" si="228"/>
        <v>NPI評価尺度　K.睡眠と夜間行動障害　頻度</v>
      </c>
      <c r="O2096" s="33" t="str">
        <f t="shared" si="229"/>
        <v>削除</v>
      </c>
    </row>
    <row r="2097" spans="1:15" ht="37.5" hidden="1">
      <c r="A2097" s="56">
        <v>2095</v>
      </c>
      <c r="B2097" s="56" t="s">
        <v>3894</v>
      </c>
      <c r="C2097" s="56">
        <v>41</v>
      </c>
      <c r="D2097" s="33" t="s">
        <v>3963</v>
      </c>
      <c r="E2097" s="134" t="s">
        <v>3964</v>
      </c>
      <c r="F2097" s="56" t="str">
        <f>VLOOKUP($B2097, '外部インタフェース一覧(計算用)'!$C:$G, 2, FALSE)</f>
        <v>old</v>
      </c>
      <c r="G2097" s="56" t="str">
        <f>VLOOKUP($B2097, '外部インタフェース一覧(計算用)'!$C:$G, 5, FALSE)</f>
        <v>-_FORM_8010_2021</v>
      </c>
      <c r="H2097" s="56" t="str">
        <f t="shared" si="224"/>
        <v>-_FORM_8010_2021_severity_11_old</v>
      </c>
      <c r="I2097" s="134" t="str">
        <f t="shared" si="225"/>
        <v>削除</v>
      </c>
      <c r="J2097" s="56" t="str">
        <f t="shared" si="226"/>
        <v>名称変更</v>
      </c>
      <c r="K2097" s="56" t="str">
        <f>IF($F2097="old", INDEX('外部インタフェース一覧(計算用)'!$B$5:$C$60, MATCH(summary!$B2097, '外部インタフェース一覧(計算用)'!$C$5:$C$60, 0), 1), $B2097)</f>
        <v>NPI評価尺度情報</v>
      </c>
      <c r="L2097" s="56">
        <f t="shared" si="230"/>
        <v>41</v>
      </c>
      <c r="M2097" s="56" t="str">
        <f t="shared" si="227"/>
        <v>severity_11</v>
      </c>
      <c r="N2097" s="33" t="str">
        <f t="shared" si="228"/>
        <v>NPI評価尺度　K.睡眠と夜間行動障害　重症度</v>
      </c>
      <c r="O2097" s="33" t="str">
        <f t="shared" si="229"/>
        <v>削除</v>
      </c>
    </row>
    <row r="2098" spans="1:15" ht="37.5" hidden="1">
      <c r="A2098" s="56">
        <v>2096</v>
      </c>
      <c r="B2098" s="56" t="s">
        <v>3894</v>
      </c>
      <c r="C2098" s="56">
        <v>42</v>
      </c>
      <c r="D2098" s="33" t="s">
        <v>3965</v>
      </c>
      <c r="E2098" s="134" t="s">
        <v>3966</v>
      </c>
      <c r="F2098" s="56" t="str">
        <f>VLOOKUP($B2098, '外部インタフェース一覧(計算用)'!$C:$G, 2, FALSE)</f>
        <v>old</v>
      </c>
      <c r="G2098" s="56" t="str">
        <f>VLOOKUP($B2098, '外部インタフェース一覧(計算用)'!$C:$G, 5, FALSE)</f>
        <v>-_FORM_8010_2021</v>
      </c>
      <c r="H2098" s="56" t="str">
        <f t="shared" si="224"/>
        <v>-_FORM_8010_2021_item_score_11_old</v>
      </c>
      <c r="I2098" s="134" t="str">
        <f t="shared" si="225"/>
        <v>削除</v>
      </c>
      <c r="J2098" s="56" t="str">
        <f t="shared" si="226"/>
        <v>名称変更</v>
      </c>
      <c r="K2098" s="56" t="str">
        <f>IF($F2098="old", INDEX('外部インタフェース一覧(計算用)'!$B$5:$C$60, MATCH(summary!$B2098, '外部インタフェース一覧(計算用)'!$C$5:$C$60, 0), 1), $B2098)</f>
        <v>NPI評価尺度情報</v>
      </c>
      <c r="L2098" s="56">
        <f t="shared" si="230"/>
        <v>42</v>
      </c>
      <c r="M2098" s="56" t="str">
        <f t="shared" si="227"/>
        <v>item_score_11</v>
      </c>
      <c r="N2098" s="33" t="str">
        <f t="shared" si="228"/>
        <v>NPI評価尺度　K.睡眠と夜間行動障害　項目得点</v>
      </c>
      <c r="O2098" s="33" t="str">
        <f t="shared" si="229"/>
        <v>削除</v>
      </c>
    </row>
    <row r="2099" spans="1:15" ht="37.5" hidden="1">
      <c r="A2099" s="56">
        <v>2097</v>
      </c>
      <c r="B2099" s="56" t="s">
        <v>3894</v>
      </c>
      <c r="C2099" s="56">
        <v>43</v>
      </c>
      <c r="D2099" s="33" t="s">
        <v>3967</v>
      </c>
      <c r="E2099" s="134" t="s">
        <v>3968</v>
      </c>
      <c r="F2099" s="56" t="str">
        <f>VLOOKUP($B2099, '外部インタフェース一覧(計算用)'!$C:$G, 2, FALSE)</f>
        <v>old</v>
      </c>
      <c r="G2099" s="56" t="str">
        <f>VLOOKUP($B2099, '外部インタフェース一覧(計算用)'!$C:$G, 5, FALSE)</f>
        <v>-_FORM_8010_2021</v>
      </c>
      <c r="H2099" s="56" t="str">
        <f t="shared" si="224"/>
        <v>-_FORM_8010_2021_frequency_12_old</v>
      </c>
      <c r="I2099" s="134" t="str">
        <f t="shared" si="225"/>
        <v>削除</v>
      </c>
      <c r="J2099" s="56" t="str">
        <f t="shared" si="226"/>
        <v>名称変更</v>
      </c>
      <c r="K2099" s="56" t="str">
        <f>IF($F2099="old", INDEX('外部インタフェース一覧(計算用)'!$B$5:$C$60, MATCH(summary!$B2099, '外部インタフェース一覧(計算用)'!$C$5:$C$60, 0), 1), $B2099)</f>
        <v>NPI評価尺度情報</v>
      </c>
      <c r="L2099" s="56">
        <f t="shared" si="230"/>
        <v>43</v>
      </c>
      <c r="M2099" s="56" t="str">
        <f t="shared" si="227"/>
        <v>frequency_12</v>
      </c>
      <c r="N2099" s="33" t="str">
        <f t="shared" si="228"/>
        <v>NPI評価尺度　L.食欲あるいは食異常行動　頻度</v>
      </c>
      <c r="O2099" s="33" t="str">
        <f t="shared" si="229"/>
        <v>削除</v>
      </c>
    </row>
    <row r="2100" spans="1:15" ht="37.5" hidden="1">
      <c r="A2100" s="56">
        <v>2098</v>
      </c>
      <c r="B2100" s="56" t="s">
        <v>3894</v>
      </c>
      <c r="C2100" s="56">
        <v>44</v>
      </c>
      <c r="D2100" s="33" t="s">
        <v>3969</v>
      </c>
      <c r="E2100" s="134" t="s">
        <v>3970</v>
      </c>
      <c r="F2100" s="56" t="str">
        <f>VLOOKUP($B2100, '外部インタフェース一覧(計算用)'!$C:$G, 2, FALSE)</f>
        <v>old</v>
      </c>
      <c r="G2100" s="56" t="str">
        <f>VLOOKUP($B2100, '外部インタフェース一覧(計算用)'!$C:$G, 5, FALSE)</f>
        <v>-_FORM_8010_2021</v>
      </c>
      <c r="H2100" s="56" t="str">
        <f t="shared" si="224"/>
        <v>-_FORM_8010_2021_severity_12_old</v>
      </c>
      <c r="I2100" s="134" t="str">
        <f t="shared" si="225"/>
        <v>削除</v>
      </c>
      <c r="J2100" s="56" t="str">
        <f t="shared" si="226"/>
        <v>名称変更</v>
      </c>
      <c r="K2100" s="56" t="str">
        <f>IF($F2100="old", INDEX('外部インタフェース一覧(計算用)'!$B$5:$C$60, MATCH(summary!$B2100, '外部インタフェース一覧(計算用)'!$C$5:$C$60, 0), 1), $B2100)</f>
        <v>NPI評価尺度情報</v>
      </c>
      <c r="L2100" s="56">
        <f t="shared" si="230"/>
        <v>44</v>
      </c>
      <c r="M2100" s="56" t="str">
        <f t="shared" si="227"/>
        <v>severity_12</v>
      </c>
      <c r="N2100" s="33" t="str">
        <f t="shared" si="228"/>
        <v>NPI評価尺度　L.食欲あるいは食異常行動　重症度</v>
      </c>
      <c r="O2100" s="33" t="str">
        <f t="shared" si="229"/>
        <v>削除</v>
      </c>
    </row>
    <row r="2101" spans="1:15" ht="37.5" hidden="1">
      <c r="A2101" s="56">
        <v>2099</v>
      </c>
      <c r="B2101" s="56" t="s">
        <v>3894</v>
      </c>
      <c r="C2101" s="56">
        <v>45</v>
      </c>
      <c r="D2101" s="33" t="s">
        <v>3971</v>
      </c>
      <c r="E2101" s="134" t="s">
        <v>3972</v>
      </c>
      <c r="F2101" s="56" t="str">
        <f>VLOOKUP($B2101, '外部インタフェース一覧(計算用)'!$C:$G, 2, FALSE)</f>
        <v>old</v>
      </c>
      <c r="G2101" s="56" t="str">
        <f>VLOOKUP($B2101, '外部インタフェース一覧(計算用)'!$C:$G, 5, FALSE)</f>
        <v>-_FORM_8010_2021</v>
      </c>
      <c r="H2101" s="56" t="str">
        <f t="shared" si="224"/>
        <v>-_FORM_8010_2021_item_score_12_old</v>
      </c>
      <c r="I2101" s="134" t="str">
        <f t="shared" si="225"/>
        <v>削除</v>
      </c>
      <c r="J2101" s="56" t="str">
        <f t="shared" si="226"/>
        <v>名称変更</v>
      </c>
      <c r="K2101" s="56" t="str">
        <f>IF($F2101="old", INDEX('外部インタフェース一覧(計算用)'!$B$5:$C$60, MATCH(summary!$B2101, '外部インタフェース一覧(計算用)'!$C$5:$C$60, 0), 1), $B2101)</f>
        <v>NPI評価尺度情報</v>
      </c>
      <c r="L2101" s="56">
        <f t="shared" si="230"/>
        <v>45</v>
      </c>
      <c r="M2101" s="56" t="str">
        <f t="shared" si="227"/>
        <v>item_score_12</v>
      </c>
      <c r="N2101" s="33" t="str">
        <f t="shared" si="228"/>
        <v>NPI評価尺度　L.食欲あるいは食異常行動　項目得点</v>
      </c>
      <c r="O2101" s="33" t="str">
        <f t="shared" si="229"/>
        <v>削除</v>
      </c>
    </row>
    <row r="2102" spans="1:15" hidden="1">
      <c r="A2102" s="56">
        <v>2100</v>
      </c>
      <c r="B2102" s="56" t="s">
        <v>3894</v>
      </c>
      <c r="C2102" s="56">
        <v>46</v>
      </c>
      <c r="D2102" s="33" t="s">
        <v>3973</v>
      </c>
      <c r="E2102" s="134" t="s">
        <v>3974</v>
      </c>
      <c r="F2102" s="56" t="str">
        <f>VLOOKUP($B2102, '外部インタフェース一覧(計算用)'!$C:$G, 2, FALSE)</f>
        <v>old</v>
      </c>
      <c r="G2102" s="56" t="str">
        <f>VLOOKUP($B2102, '外部インタフェース一覧(計算用)'!$C:$G, 5, FALSE)</f>
        <v>-_FORM_8010_2021</v>
      </c>
      <c r="H2102" s="56" t="str">
        <f t="shared" si="224"/>
        <v>-_FORM_8010_2021_item_score_total_old</v>
      </c>
      <c r="I2102" s="134" t="str">
        <f t="shared" si="225"/>
        <v>削除</v>
      </c>
      <c r="J2102" s="56" t="str">
        <f t="shared" si="226"/>
        <v>名称変更</v>
      </c>
      <c r="K2102" s="56" t="str">
        <f>IF($F2102="old", INDEX('外部インタフェース一覧(計算用)'!$B$5:$C$60, MATCH(summary!$B2102, '外部インタフェース一覧(計算用)'!$C$5:$C$60, 0), 1), $B2102)</f>
        <v>NPI評価尺度情報</v>
      </c>
      <c r="L2102" s="56">
        <f t="shared" si="230"/>
        <v>46</v>
      </c>
      <c r="M2102" s="56" t="str">
        <f t="shared" si="227"/>
        <v>item_score_total</v>
      </c>
      <c r="N2102" s="33" t="str">
        <f t="shared" si="228"/>
        <v>NPI評価尺度　合計得点</v>
      </c>
      <c r="O2102" s="33" t="str">
        <f t="shared" si="229"/>
        <v>削除</v>
      </c>
    </row>
    <row r="2103" spans="1:15" hidden="1">
      <c r="A2103" s="56">
        <v>2101</v>
      </c>
      <c r="B2103" s="56" t="s">
        <v>3894</v>
      </c>
      <c r="C2103" s="56">
        <v>47</v>
      </c>
      <c r="D2103" s="33" t="s">
        <v>265</v>
      </c>
      <c r="E2103" s="134" t="s">
        <v>266</v>
      </c>
      <c r="F2103" s="56" t="str">
        <f>VLOOKUP($B2103, '外部インタフェース一覧(計算用)'!$C:$G, 2, FALSE)</f>
        <v>old</v>
      </c>
      <c r="G2103" s="56" t="str">
        <f>VLOOKUP($B2103, '外部インタフェース一覧(計算用)'!$C:$G, 5, FALSE)</f>
        <v>-_FORM_8010_2021</v>
      </c>
      <c r="H2103" s="56" t="str">
        <f t="shared" si="224"/>
        <v>-_FORM_8010_2021_version_old</v>
      </c>
      <c r="I2103" s="134" t="str">
        <f t="shared" si="225"/>
        <v>削除</v>
      </c>
      <c r="J2103" s="56" t="str">
        <f t="shared" si="226"/>
        <v>名称変更</v>
      </c>
      <c r="K2103" s="56" t="str">
        <f>IF($F2103="old", INDEX('外部インタフェース一覧(計算用)'!$B$5:$C$60, MATCH(summary!$B2103, '外部インタフェース一覧(計算用)'!$C$5:$C$60, 0), 1), $B2103)</f>
        <v>NPI評価尺度情報</v>
      </c>
      <c r="L2103" s="56">
        <f t="shared" si="230"/>
        <v>47</v>
      </c>
      <c r="M2103" s="56" t="str">
        <f t="shared" si="227"/>
        <v>version</v>
      </c>
      <c r="N2103" s="33" t="str">
        <f t="shared" si="228"/>
        <v>バージョン番号</v>
      </c>
      <c r="O2103" s="33" t="str">
        <f t="shared" si="229"/>
        <v>削除</v>
      </c>
    </row>
    <row r="2104" spans="1:15" hidden="1">
      <c r="A2104" s="56">
        <v>2102</v>
      </c>
      <c r="B2104" s="56" t="s">
        <v>88</v>
      </c>
      <c r="C2104" s="56">
        <v>1</v>
      </c>
      <c r="D2104" s="33" t="s">
        <v>223</v>
      </c>
      <c r="E2104" s="134" t="s">
        <v>224</v>
      </c>
      <c r="F2104" s="56" t="str">
        <f>VLOOKUP(VLOOKUP($B2104, '外部インタフェース一覧(計算用)'!$B:$C, 2, FALSE), '外部インタフェース一覧(計算用)'!$C:$G, 2, FALSE)</f>
        <v>new</v>
      </c>
      <c r="G2104" s="56" t="str">
        <f>VLOOKUP(VLOOKUP($B2104, '外部インタフェース一覧(計算用)'!$B:$C, 2, FALSE), '外部インタフェース一覧(計算用)'!$C:$G, 5, FALSE)</f>
        <v>SERVICE_USER_INFO_SERVICE_USER_INFO</v>
      </c>
      <c r="H2104" s="56" t="str">
        <f t="shared" si="224"/>
        <v>SERVICE_USER_INFO_SERVICE_USER_INFO_care_facility_id_new</v>
      </c>
      <c r="I2104" s="134" t="str">
        <f t="shared" ref="I2104:I2167" si="231">IFERROR(INDEX($E:$H, MATCH(LEFT($H2104, LEN($H2104)-4)&amp;"_old", $H:$H, 0), 1), IF(F2104="old", "削除", "追加"))</f>
        <v>事業所番号</v>
      </c>
      <c r="J2104" s="56" t="str">
        <f t="shared" si="226"/>
        <v>一致</v>
      </c>
      <c r="K2104" s="56" t="str">
        <f>IF($F2104="old", INDEX('外部インタフェース一覧(計算用)'!$B$5:$C$60, MATCH(summary!$B2104, '外部インタフェース一覧(計算用)'!$C$5:$C$60, 0), 1), $B2104)</f>
        <v>利用者情報</v>
      </c>
      <c r="L2104" s="56">
        <f t="shared" si="230"/>
        <v>1</v>
      </c>
      <c r="M2104" s="56" t="str">
        <f t="shared" si="227"/>
        <v>care_facility_id</v>
      </c>
      <c r="N2104" s="33" t="str">
        <f t="shared" si="228"/>
        <v>事業所番号</v>
      </c>
      <c r="O2104" s="33" t="str">
        <f t="shared" si="229"/>
        <v>事業所番号</v>
      </c>
    </row>
    <row r="2105" spans="1:15" hidden="1">
      <c r="A2105" s="56">
        <v>2103</v>
      </c>
      <c r="B2105" s="56" t="s">
        <v>88</v>
      </c>
      <c r="C2105" s="56">
        <v>2</v>
      </c>
      <c r="D2105" s="33" t="s">
        <v>225</v>
      </c>
      <c r="E2105" s="134" t="s">
        <v>226</v>
      </c>
      <c r="F2105" s="56" t="str">
        <f>VLOOKUP(VLOOKUP($B2105, '外部インタフェース一覧(計算用)'!$B:$C, 2, FALSE), '外部インタフェース一覧(計算用)'!$C:$G, 2, FALSE)</f>
        <v>new</v>
      </c>
      <c r="G2105" s="56" t="str">
        <f>VLOOKUP(VLOOKUP($B2105, '外部インタフェース一覧(計算用)'!$B:$C, 2, FALSE), '外部インタフェース一覧(計算用)'!$C:$G, 5, FALSE)</f>
        <v>SERVICE_USER_INFO_SERVICE_USER_INFO</v>
      </c>
      <c r="H2105" s="56" t="str">
        <f t="shared" si="224"/>
        <v>SERVICE_USER_INFO_SERVICE_USER_INFO_service_code_new</v>
      </c>
      <c r="I2105" s="134" t="str">
        <f t="shared" si="231"/>
        <v>サービス種類コード</v>
      </c>
      <c r="J2105" s="56" t="str">
        <f t="shared" si="226"/>
        <v>一致</v>
      </c>
      <c r="K2105" s="56" t="str">
        <f>IF($F2105="old", INDEX('外部インタフェース一覧(計算用)'!$B$5:$C$60, MATCH(summary!$B2105, '外部インタフェース一覧(計算用)'!$C$5:$C$60, 0), 1), $B2105)</f>
        <v>利用者情報</v>
      </c>
      <c r="L2105" s="56">
        <f t="shared" si="230"/>
        <v>2</v>
      </c>
      <c r="M2105" s="56" t="str">
        <f t="shared" si="227"/>
        <v>service_code</v>
      </c>
      <c r="N2105" s="33" t="str">
        <f t="shared" si="228"/>
        <v>サービス種類コード</v>
      </c>
      <c r="O2105" s="33" t="str">
        <f t="shared" si="229"/>
        <v>サービス種類コード</v>
      </c>
    </row>
    <row r="2106" spans="1:15" ht="37.5" hidden="1">
      <c r="A2106" s="56">
        <v>2104</v>
      </c>
      <c r="B2106" s="56" t="s">
        <v>88</v>
      </c>
      <c r="C2106" s="56">
        <v>3</v>
      </c>
      <c r="D2106" s="33" t="s">
        <v>227</v>
      </c>
      <c r="E2106" s="134" t="s">
        <v>228</v>
      </c>
      <c r="F2106" s="56" t="str">
        <f>VLOOKUP(VLOOKUP($B2106, '外部インタフェース一覧(計算用)'!$B:$C, 2, FALSE), '外部インタフェース一覧(計算用)'!$C:$G, 2, FALSE)</f>
        <v>new</v>
      </c>
      <c r="G2106" s="56" t="str">
        <f>VLOOKUP(VLOOKUP($B2106, '外部インタフェース一覧(計算用)'!$B:$C, 2, FALSE), '外部インタフェース一覧(計算用)'!$C:$G, 5, FALSE)</f>
        <v>SERVICE_USER_INFO_SERVICE_USER_INFO</v>
      </c>
      <c r="H2106" s="56" t="str">
        <f t="shared" si="224"/>
        <v>SERVICE_USER_INFO_SERVICE_USER_INFO_external_system_management_number_new</v>
      </c>
      <c r="I2106" s="134" t="str">
        <f t="shared" si="231"/>
        <v>外部システム管理番号</v>
      </c>
      <c r="J2106" s="56" t="str">
        <f t="shared" si="226"/>
        <v>一致</v>
      </c>
      <c r="K2106" s="56" t="str">
        <f>IF($F2106="old", INDEX('外部インタフェース一覧(計算用)'!$B$5:$C$60, MATCH(summary!$B2106, '外部インタフェース一覧(計算用)'!$C$5:$C$60, 0), 1), $B2106)</f>
        <v>利用者情報</v>
      </c>
      <c r="L2106" s="56">
        <f t="shared" si="230"/>
        <v>3</v>
      </c>
      <c r="M2106" s="56" t="str">
        <f t="shared" si="227"/>
        <v>external_system_management_number</v>
      </c>
      <c r="N2106" s="33" t="str">
        <f t="shared" si="228"/>
        <v>外部システム管理番号</v>
      </c>
      <c r="O2106" s="33" t="str">
        <f t="shared" si="229"/>
        <v>外部システム管理番号</v>
      </c>
    </row>
    <row r="2107" spans="1:15" hidden="1">
      <c r="A2107" s="56">
        <v>2105</v>
      </c>
      <c r="B2107" s="56" t="s">
        <v>88</v>
      </c>
      <c r="C2107" s="56">
        <v>4</v>
      </c>
      <c r="D2107" s="33" t="s">
        <v>229</v>
      </c>
      <c r="E2107" s="134" t="s">
        <v>230</v>
      </c>
      <c r="F2107" s="56" t="str">
        <f>VLOOKUP(VLOOKUP($B2107, '外部インタフェース一覧(計算用)'!$B:$C, 2, FALSE), '外部インタフェース一覧(計算用)'!$C:$G, 2, FALSE)</f>
        <v>new</v>
      </c>
      <c r="G2107" s="56" t="str">
        <f>VLOOKUP(VLOOKUP($B2107, '外部インタフェース一覧(計算用)'!$B:$C, 2, FALSE), '外部インタフェース一覧(計算用)'!$C:$G, 5, FALSE)</f>
        <v>SERVICE_USER_INFO_SERVICE_USER_INFO</v>
      </c>
      <c r="H2107" s="56" t="str">
        <f t="shared" si="224"/>
        <v>SERVICE_USER_INFO_SERVICE_USER_INFO_insurer_no_new</v>
      </c>
      <c r="I2107" s="134" t="str">
        <f t="shared" si="231"/>
        <v>保険者番号</v>
      </c>
      <c r="J2107" s="56" t="str">
        <f t="shared" si="226"/>
        <v>一致</v>
      </c>
      <c r="K2107" s="56" t="str">
        <f>IF($F2107="old", INDEX('外部インタフェース一覧(計算用)'!$B$5:$C$60, MATCH(summary!$B2107, '外部インタフェース一覧(計算用)'!$C$5:$C$60, 0), 1), $B2107)</f>
        <v>利用者情報</v>
      </c>
      <c r="L2107" s="56">
        <f t="shared" si="230"/>
        <v>4</v>
      </c>
      <c r="M2107" s="56" t="str">
        <f t="shared" si="227"/>
        <v>insurer_no</v>
      </c>
      <c r="N2107" s="33" t="str">
        <f t="shared" si="228"/>
        <v>保険者番号</v>
      </c>
      <c r="O2107" s="33" t="str">
        <f t="shared" si="229"/>
        <v>保険者番号</v>
      </c>
    </row>
    <row r="2108" spans="1:15" hidden="1">
      <c r="A2108" s="56">
        <v>2106</v>
      </c>
      <c r="B2108" s="56" t="s">
        <v>88</v>
      </c>
      <c r="C2108" s="56">
        <v>5</v>
      </c>
      <c r="D2108" s="33" t="s">
        <v>231</v>
      </c>
      <c r="E2108" s="134" t="s">
        <v>232</v>
      </c>
      <c r="F2108" s="56" t="str">
        <f>VLOOKUP(VLOOKUP($B2108, '外部インタフェース一覧(計算用)'!$B:$C, 2, FALSE), '外部インタフェース一覧(計算用)'!$C:$G, 2, FALSE)</f>
        <v>new</v>
      </c>
      <c r="G2108" s="56" t="str">
        <f>VLOOKUP(VLOOKUP($B2108, '外部インタフェース一覧(計算用)'!$B:$C, 2, FALSE), '外部インタフェース一覧(計算用)'!$C:$G, 5, FALSE)</f>
        <v>SERVICE_USER_INFO_SERVICE_USER_INFO</v>
      </c>
      <c r="H2108" s="56" t="str">
        <f t="shared" si="224"/>
        <v>SERVICE_USER_INFO_SERVICE_USER_INFO_insured_no_new</v>
      </c>
      <c r="I2108" s="134" t="str">
        <f t="shared" si="231"/>
        <v>被保険者番号</v>
      </c>
      <c r="J2108" s="56" t="str">
        <f t="shared" si="226"/>
        <v>一致</v>
      </c>
      <c r="K2108" s="56" t="str">
        <f>IF($F2108="old", INDEX('外部インタフェース一覧(計算用)'!$B$5:$C$60, MATCH(summary!$B2108, '外部インタフェース一覧(計算用)'!$C$5:$C$60, 0), 1), $B2108)</f>
        <v>利用者情報</v>
      </c>
      <c r="L2108" s="56">
        <f t="shared" si="230"/>
        <v>5</v>
      </c>
      <c r="M2108" s="56" t="str">
        <f t="shared" si="227"/>
        <v>insured_no</v>
      </c>
      <c r="N2108" s="33" t="str">
        <f t="shared" si="228"/>
        <v>被保険者番号</v>
      </c>
      <c r="O2108" s="33" t="str">
        <f t="shared" si="229"/>
        <v>被保険者番号</v>
      </c>
    </row>
    <row r="2109" spans="1:15" hidden="1">
      <c r="A2109" s="56">
        <v>2107</v>
      </c>
      <c r="B2109" s="56" t="s">
        <v>88</v>
      </c>
      <c r="C2109" s="56">
        <v>6</v>
      </c>
      <c r="D2109" s="33" t="s">
        <v>233</v>
      </c>
      <c r="E2109" s="134" t="s">
        <v>234</v>
      </c>
      <c r="F2109" s="56" t="str">
        <f>VLOOKUP(VLOOKUP($B2109, '外部インタフェース一覧(計算用)'!$B:$C, 2, FALSE), '外部インタフェース一覧(計算用)'!$C:$G, 2, FALSE)</f>
        <v>new</v>
      </c>
      <c r="G2109" s="56" t="str">
        <f>VLOOKUP(VLOOKUP($B2109, '外部インタフェース一覧(計算用)'!$B:$C, 2, FALSE), '外部インタフェース一覧(計算用)'!$C:$G, 5, FALSE)</f>
        <v>SERVICE_USER_INFO_SERVICE_USER_INFO</v>
      </c>
      <c r="H2109" s="56" t="str">
        <f t="shared" si="224"/>
        <v>SERVICE_USER_INFO_SERVICE_USER_INFO_last_name_new</v>
      </c>
      <c r="I2109" s="134" t="str">
        <f t="shared" si="231"/>
        <v>利用者姓</v>
      </c>
      <c r="J2109" s="56" t="str">
        <f t="shared" si="226"/>
        <v>一致</v>
      </c>
      <c r="K2109" s="56" t="str">
        <f>IF($F2109="old", INDEX('外部インタフェース一覧(計算用)'!$B$5:$C$60, MATCH(summary!$B2109, '外部インタフェース一覧(計算用)'!$C$5:$C$60, 0), 1), $B2109)</f>
        <v>利用者情報</v>
      </c>
      <c r="L2109" s="56">
        <f t="shared" si="230"/>
        <v>6</v>
      </c>
      <c r="M2109" s="56" t="str">
        <f t="shared" si="227"/>
        <v>last_name</v>
      </c>
      <c r="N2109" s="33" t="str">
        <f t="shared" si="228"/>
        <v>利用者姓</v>
      </c>
      <c r="O2109" s="33" t="str">
        <f t="shared" si="229"/>
        <v>利用者姓</v>
      </c>
    </row>
    <row r="2110" spans="1:15" hidden="1">
      <c r="A2110" s="56">
        <v>2108</v>
      </c>
      <c r="B2110" s="56" t="s">
        <v>88</v>
      </c>
      <c r="C2110" s="56">
        <v>7</v>
      </c>
      <c r="D2110" s="33" t="s">
        <v>235</v>
      </c>
      <c r="E2110" s="134" t="s">
        <v>236</v>
      </c>
      <c r="F2110" s="56" t="str">
        <f>VLOOKUP(VLOOKUP($B2110, '外部インタフェース一覧(計算用)'!$B:$C, 2, FALSE), '外部インタフェース一覧(計算用)'!$C:$G, 2, FALSE)</f>
        <v>new</v>
      </c>
      <c r="G2110" s="56" t="str">
        <f>VLOOKUP(VLOOKUP($B2110, '外部インタフェース一覧(計算用)'!$B:$C, 2, FALSE), '外部インタフェース一覧(計算用)'!$C:$G, 5, FALSE)</f>
        <v>SERVICE_USER_INFO_SERVICE_USER_INFO</v>
      </c>
      <c r="H2110" s="56" t="str">
        <f t="shared" si="224"/>
        <v>SERVICE_USER_INFO_SERVICE_USER_INFO_first_name_new</v>
      </c>
      <c r="I2110" s="134" t="str">
        <f t="shared" si="231"/>
        <v>利用者名</v>
      </c>
      <c r="J2110" s="56" t="str">
        <f t="shared" si="226"/>
        <v>一致</v>
      </c>
      <c r="K2110" s="56" t="str">
        <f>IF($F2110="old", INDEX('外部インタフェース一覧(計算用)'!$B$5:$C$60, MATCH(summary!$B2110, '外部インタフェース一覧(計算用)'!$C$5:$C$60, 0), 1), $B2110)</f>
        <v>利用者情報</v>
      </c>
      <c r="L2110" s="56">
        <f t="shared" si="230"/>
        <v>7</v>
      </c>
      <c r="M2110" s="56" t="str">
        <f t="shared" si="227"/>
        <v>first_name</v>
      </c>
      <c r="N2110" s="33" t="str">
        <f t="shared" si="228"/>
        <v>利用者名</v>
      </c>
      <c r="O2110" s="33" t="str">
        <f t="shared" si="229"/>
        <v>利用者名</v>
      </c>
    </row>
    <row r="2111" spans="1:15" hidden="1">
      <c r="A2111" s="56">
        <v>2109</v>
      </c>
      <c r="B2111" s="56" t="s">
        <v>88</v>
      </c>
      <c r="C2111" s="56">
        <v>8</v>
      </c>
      <c r="D2111" s="33" t="s">
        <v>237</v>
      </c>
      <c r="E2111" s="134" t="s">
        <v>238</v>
      </c>
      <c r="F2111" s="56" t="str">
        <f>VLOOKUP(VLOOKUP($B2111, '外部インタフェース一覧(計算用)'!$B:$C, 2, FALSE), '外部インタフェース一覧(計算用)'!$C:$G, 2, FALSE)</f>
        <v>new</v>
      </c>
      <c r="G2111" s="56" t="str">
        <f>VLOOKUP(VLOOKUP($B2111, '外部インタフェース一覧(計算用)'!$B:$C, 2, FALSE), '外部インタフェース一覧(計算用)'!$C:$G, 5, FALSE)</f>
        <v>SERVICE_USER_INFO_SERVICE_USER_INFO</v>
      </c>
      <c r="H2111" s="56" t="str">
        <f t="shared" si="224"/>
        <v>SERVICE_USER_INFO_SERVICE_USER_INFO_last_name_kana_new</v>
      </c>
      <c r="I2111" s="134" t="str">
        <f t="shared" si="231"/>
        <v>利用者姓半角カナ</v>
      </c>
      <c r="J2111" s="56" t="str">
        <f t="shared" si="226"/>
        <v>一致</v>
      </c>
      <c r="K2111" s="56" t="str">
        <f>IF($F2111="old", INDEX('外部インタフェース一覧(計算用)'!$B$5:$C$60, MATCH(summary!$B2111, '外部インタフェース一覧(計算用)'!$C$5:$C$60, 0), 1), $B2111)</f>
        <v>利用者情報</v>
      </c>
      <c r="L2111" s="56">
        <f t="shared" si="230"/>
        <v>8</v>
      </c>
      <c r="M2111" s="56" t="str">
        <f t="shared" si="227"/>
        <v>last_name_kana</v>
      </c>
      <c r="N2111" s="33" t="str">
        <f t="shared" si="228"/>
        <v>利用者姓半角カナ</v>
      </c>
      <c r="O2111" s="33" t="str">
        <f t="shared" si="229"/>
        <v>利用者姓半角カナ</v>
      </c>
    </row>
    <row r="2112" spans="1:15" hidden="1">
      <c r="A2112" s="56">
        <v>2110</v>
      </c>
      <c r="B2112" s="56" t="s">
        <v>88</v>
      </c>
      <c r="C2112" s="56">
        <v>9</v>
      </c>
      <c r="D2112" s="33" t="s">
        <v>239</v>
      </c>
      <c r="E2112" s="134" t="s">
        <v>240</v>
      </c>
      <c r="F2112" s="56" t="str">
        <f>VLOOKUP(VLOOKUP($B2112, '外部インタフェース一覧(計算用)'!$B:$C, 2, FALSE), '外部インタフェース一覧(計算用)'!$C:$G, 2, FALSE)</f>
        <v>new</v>
      </c>
      <c r="G2112" s="56" t="str">
        <f>VLOOKUP(VLOOKUP($B2112, '外部インタフェース一覧(計算用)'!$B:$C, 2, FALSE), '外部インタフェース一覧(計算用)'!$C:$G, 5, FALSE)</f>
        <v>SERVICE_USER_INFO_SERVICE_USER_INFO</v>
      </c>
      <c r="H2112" s="56" t="str">
        <f t="shared" si="224"/>
        <v>SERVICE_USER_INFO_SERVICE_USER_INFO_first_name_kana_new</v>
      </c>
      <c r="I2112" s="134" t="str">
        <f t="shared" si="231"/>
        <v>利用者名半角カナ</v>
      </c>
      <c r="J2112" s="56" t="str">
        <f t="shared" si="226"/>
        <v>一致</v>
      </c>
      <c r="K2112" s="56" t="str">
        <f>IF($F2112="old", INDEX('外部インタフェース一覧(計算用)'!$B$5:$C$60, MATCH(summary!$B2112, '外部インタフェース一覧(計算用)'!$C$5:$C$60, 0), 1), $B2112)</f>
        <v>利用者情報</v>
      </c>
      <c r="L2112" s="56">
        <f t="shared" si="230"/>
        <v>9</v>
      </c>
      <c r="M2112" s="56" t="str">
        <f t="shared" si="227"/>
        <v>first_name_kana</v>
      </c>
      <c r="N2112" s="33" t="str">
        <f t="shared" si="228"/>
        <v>利用者名半角カナ</v>
      </c>
      <c r="O2112" s="33" t="str">
        <f t="shared" si="229"/>
        <v>利用者名半角カナ</v>
      </c>
    </row>
    <row r="2113" spans="1:15" hidden="1">
      <c r="A2113" s="56">
        <v>2111</v>
      </c>
      <c r="B2113" s="56" t="s">
        <v>88</v>
      </c>
      <c r="C2113" s="56">
        <v>10</v>
      </c>
      <c r="D2113" s="33" t="s">
        <v>241</v>
      </c>
      <c r="E2113" s="134" t="s">
        <v>242</v>
      </c>
      <c r="F2113" s="56" t="str">
        <f>VLOOKUP(VLOOKUP($B2113, '外部インタフェース一覧(計算用)'!$B:$C, 2, FALSE), '外部インタフェース一覧(計算用)'!$C:$G, 2, FALSE)</f>
        <v>new</v>
      </c>
      <c r="G2113" s="56" t="str">
        <f>VLOOKUP(VLOOKUP($B2113, '外部インタフェース一覧(計算用)'!$B:$C, 2, FALSE), '外部インタフェース一覧(計算用)'!$C:$G, 5, FALSE)</f>
        <v>SERVICE_USER_INFO_SERVICE_USER_INFO</v>
      </c>
      <c r="H2113" s="56" t="str">
        <f t="shared" si="224"/>
        <v>SERVICE_USER_INFO_SERVICE_USER_INFO_gender_new</v>
      </c>
      <c r="I2113" s="134" t="str">
        <f t="shared" si="231"/>
        <v>利用者性別</v>
      </c>
      <c r="J2113" s="56" t="str">
        <f t="shared" si="226"/>
        <v>一致</v>
      </c>
      <c r="K2113" s="56" t="str">
        <f>IF($F2113="old", INDEX('外部インタフェース一覧(計算用)'!$B$5:$C$60, MATCH(summary!$B2113, '外部インタフェース一覧(計算用)'!$C$5:$C$60, 0), 1), $B2113)</f>
        <v>利用者情報</v>
      </c>
      <c r="L2113" s="56">
        <f t="shared" si="230"/>
        <v>10</v>
      </c>
      <c r="M2113" s="56" t="str">
        <f t="shared" si="227"/>
        <v>gender</v>
      </c>
      <c r="N2113" s="33" t="str">
        <f t="shared" si="228"/>
        <v>利用者性別</v>
      </c>
      <c r="O2113" s="33" t="str">
        <f t="shared" si="229"/>
        <v>利用者性別</v>
      </c>
    </row>
    <row r="2114" spans="1:15" hidden="1">
      <c r="A2114" s="56">
        <v>2112</v>
      </c>
      <c r="B2114" s="56" t="s">
        <v>88</v>
      </c>
      <c r="C2114" s="56">
        <v>11</v>
      </c>
      <c r="D2114" s="33" t="s">
        <v>243</v>
      </c>
      <c r="E2114" s="134" t="s">
        <v>244</v>
      </c>
      <c r="F2114" s="56" t="str">
        <f>VLOOKUP(VLOOKUP($B2114, '外部インタフェース一覧(計算用)'!$B:$C, 2, FALSE), '外部インタフェース一覧(計算用)'!$C:$G, 2, FALSE)</f>
        <v>new</v>
      </c>
      <c r="G2114" s="56" t="str">
        <f>VLOOKUP(VLOOKUP($B2114, '外部インタフェース一覧(計算用)'!$B:$C, 2, FALSE), '外部インタフェース一覧(計算用)'!$C:$G, 5, FALSE)</f>
        <v>SERVICE_USER_INFO_SERVICE_USER_INFO</v>
      </c>
      <c r="H2114" s="56" t="str">
        <f t="shared" si="224"/>
        <v>SERVICE_USER_INFO_SERVICE_USER_INFO_birthday_new</v>
      </c>
      <c r="I2114" s="134" t="str">
        <f t="shared" si="231"/>
        <v>利用者生年月日</v>
      </c>
      <c r="J2114" s="56" t="str">
        <f t="shared" si="226"/>
        <v>一致</v>
      </c>
      <c r="K2114" s="56" t="str">
        <f>IF($F2114="old", INDEX('外部インタフェース一覧(計算用)'!$B$5:$C$60, MATCH(summary!$B2114, '外部インタフェース一覧(計算用)'!$C$5:$C$60, 0), 1), $B2114)</f>
        <v>利用者情報</v>
      </c>
      <c r="L2114" s="56">
        <f t="shared" si="230"/>
        <v>11</v>
      </c>
      <c r="M2114" s="56" t="str">
        <f t="shared" si="227"/>
        <v>birthday</v>
      </c>
      <c r="N2114" s="33" t="str">
        <f t="shared" si="228"/>
        <v>利用者生年月日</v>
      </c>
      <c r="O2114" s="33" t="str">
        <f t="shared" si="229"/>
        <v>利用者生年月日</v>
      </c>
    </row>
    <row r="2115" spans="1:15" hidden="1">
      <c r="A2115" s="56">
        <v>2113</v>
      </c>
      <c r="B2115" s="56" t="s">
        <v>88</v>
      </c>
      <c r="C2115" s="56">
        <v>12</v>
      </c>
      <c r="D2115" s="33" t="s">
        <v>245</v>
      </c>
      <c r="E2115" s="134" t="s">
        <v>246</v>
      </c>
      <c r="F2115" s="56" t="str">
        <f>VLOOKUP(VLOOKUP($B2115, '外部インタフェース一覧(計算用)'!$B:$C, 2, FALSE), '外部インタフェース一覧(計算用)'!$C:$G, 2, FALSE)</f>
        <v>new</v>
      </c>
      <c r="G2115" s="56" t="str">
        <f>VLOOKUP(VLOOKUP($B2115, '外部インタフェース一覧(計算用)'!$B:$C, 2, FALSE), '外部インタフェース一覧(計算用)'!$C:$G, 5, FALSE)</f>
        <v>SERVICE_USER_INFO_SERVICE_USER_INFO</v>
      </c>
      <c r="H2115" s="56" t="str">
        <f t="shared" ref="H2115:H2178" si="232">G2115&amp;"_"&amp;D2115&amp;"_"&amp;F2115</f>
        <v>SERVICE_USER_INFO_SERVICE_USER_INFO_certified_date_new</v>
      </c>
      <c r="I2115" s="134" t="str">
        <f t="shared" si="231"/>
        <v>認定日</v>
      </c>
      <c r="J2115" s="56" t="str">
        <f t="shared" ref="J2115:J2178" si="233">IF(E2115=I2115, "一致", "名称変更")</f>
        <v>一致</v>
      </c>
      <c r="K2115" s="56" t="str">
        <f>IF($F2115="old", INDEX('外部インタフェース一覧(計算用)'!$B$5:$C$60, MATCH(summary!$B2115, '外部インタフェース一覧(計算用)'!$C$5:$C$60, 0), 1), $B2115)</f>
        <v>利用者情報</v>
      </c>
      <c r="L2115" s="56">
        <f t="shared" si="230"/>
        <v>12</v>
      </c>
      <c r="M2115" s="56" t="str">
        <f t="shared" ref="M2115:M2178" si="234">$D2115</f>
        <v>certified_date</v>
      </c>
      <c r="N2115" s="33" t="str">
        <f t="shared" ref="N2115:N2178" si="235">IF($F2115="old", $E2115, $I2115)</f>
        <v>認定日</v>
      </c>
      <c r="O2115" s="33" t="str">
        <f t="shared" ref="O2115:O2178" si="236">IF($F2115="old", $I2115, $E2115)</f>
        <v>認定日</v>
      </c>
    </row>
    <row r="2116" spans="1:15" hidden="1">
      <c r="A2116" s="56">
        <v>2114</v>
      </c>
      <c r="B2116" s="56" t="s">
        <v>88</v>
      </c>
      <c r="C2116" s="56">
        <v>13</v>
      </c>
      <c r="D2116" s="33" t="s">
        <v>247</v>
      </c>
      <c r="E2116" s="134" t="s">
        <v>248</v>
      </c>
      <c r="F2116" s="56" t="str">
        <f>VLOOKUP(VLOOKUP($B2116, '外部インタフェース一覧(計算用)'!$B:$C, 2, FALSE), '外部インタフェース一覧(計算用)'!$C:$G, 2, FALSE)</f>
        <v>new</v>
      </c>
      <c r="G2116" s="56" t="str">
        <f>VLOOKUP(VLOOKUP($B2116, '外部インタフェース一覧(計算用)'!$B:$C, 2, FALSE), '外部インタフェース一覧(計算用)'!$C:$G, 5, FALSE)</f>
        <v>SERVICE_USER_INFO_SERVICE_USER_INFO</v>
      </c>
      <c r="H2116" s="56" t="str">
        <f t="shared" si="232"/>
        <v>SERVICE_USER_INFO_SERVICE_USER_INFO_care_period_start_new</v>
      </c>
      <c r="I2116" s="134" t="str">
        <f t="shared" si="231"/>
        <v>利用者介護認定年月日（開始）</v>
      </c>
      <c r="J2116" s="56" t="str">
        <f t="shared" si="233"/>
        <v>一致</v>
      </c>
      <c r="K2116" s="56" t="str">
        <f>IF($F2116="old", INDEX('外部インタフェース一覧(計算用)'!$B$5:$C$60, MATCH(summary!$B2116, '外部インタフェース一覧(計算用)'!$C$5:$C$60, 0), 1), $B2116)</f>
        <v>利用者情報</v>
      </c>
      <c r="L2116" s="56">
        <f t="shared" ref="L2116:L2179" si="237">C2116</f>
        <v>13</v>
      </c>
      <c r="M2116" s="56" t="str">
        <f t="shared" si="234"/>
        <v>care_period_start</v>
      </c>
      <c r="N2116" s="33" t="str">
        <f t="shared" si="235"/>
        <v>利用者介護認定年月日（開始）</v>
      </c>
      <c r="O2116" s="33" t="str">
        <f t="shared" si="236"/>
        <v>利用者介護認定年月日（開始）</v>
      </c>
    </row>
    <row r="2117" spans="1:15" hidden="1">
      <c r="A2117" s="56">
        <v>2115</v>
      </c>
      <c r="B2117" s="56" t="s">
        <v>88</v>
      </c>
      <c r="C2117" s="56">
        <v>14</v>
      </c>
      <c r="D2117" s="33" t="s">
        <v>249</v>
      </c>
      <c r="E2117" s="134" t="s">
        <v>250</v>
      </c>
      <c r="F2117" s="56" t="str">
        <f>VLOOKUP(VLOOKUP($B2117, '外部インタフェース一覧(計算用)'!$B:$C, 2, FALSE), '外部インタフェース一覧(計算用)'!$C:$G, 2, FALSE)</f>
        <v>new</v>
      </c>
      <c r="G2117" s="56" t="str">
        <f>VLOOKUP(VLOOKUP($B2117, '外部インタフェース一覧(計算用)'!$B:$C, 2, FALSE), '外部インタフェース一覧(計算用)'!$C:$G, 5, FALSE)</f>
        <v>SERVICE_USER_INFO_SERVICE_USER_INFO</v>
      </c>
      <c r="H2117" s="56" t="str">
        <f t="shared" si="232"/>
        <v>SERVICE_USER_INFO_SERVICE_USER_INFO_care_period_end_new</v>
      </c>
      <c r="I2117" s="134" t="str">
        <f t="shared" si="231"/>
        <v>利用者介護認定年月日（終了）</v>
      </c>
      <c r="J2117" s="56" t="str">
        <f t="shared" si="233"/>
        <v>一致</v>
      </c>
      <c r="K2117" s="56" t="str">
        <f>IF($F2117="old", INDEX('外部インタフェース一覧(計算用)'!$B$5:$C$60, MATCH(summary!$B2117, '外部インタフェース一覧(計算用)'!$C$5:$C$60, 0), 1), $B2117)</f>
        <v>利用者情報</v>
      </c>
      <c r="L2117" s="56">
        <f t="shared" si="237"/>
        <v>14</v>
      </c>
      <c r="M2117" s="56" t="str">
        <f t="shared" si="234"/>
        <v>care_period_end</v>
      </c>
      <c r="N2117" s="33" t="str">
        <f t="shared" si="235"/>
        <v>利用者介護認定年月日（終了）</v>
      </c>
      <c r="O2117" s="33" t="str">
        <f t="shared" si="236"/>
        <v>利用者介護認定年月日（終了）</v>
      </c>
    </row>
    <row r="2118" spans="1:15" hidden="1">
      <c r="A2118" s="56">
        <v>2116</v>
      </c>
      <c r="B2118" s="56" t="s">
        <v>88</v>
      </c>
      <c r="C2118" s="56">
        <v>15</v>
      </c>
      <c r="D2118" s="33" t="s">
        <v>251</v>
      </c>
      <c r="E2118" s="134" t="s">
        <v>252</v>
      </c>
      <c r="F2118" s="56" t="str">
        <f>VLOOKUP(VLOOKUP($B2118, '外部インタフェース一覧(計算用)'!$B:$C, 2, FALSE), '外部インタフェース一覧(計算用)'!$C:$G, 2, FALSE)</f>
        <v>new</v>
      </c>
      <c r="G2118" s="56" t="str">
        <f>VLOOKUP(VLOOKUP($B2118, '外部インタフェース一覧(計算用)'!$B:$C, 2, FALSE), '外部インタフェース一覧(計算用)'!$C:$G, 5, FALSE)</f>
        <v>SERVICE_USER_INFO_SERVICE_USER_INFO</v>
      </c>
      <c r="H2118" s="56" t="str">
        <f t="shared" si="232"/>
        <v>SERVICE_USER_INFO_SERVICE_USER_INFO_care_level_new</v>
      </c>
      <c r="I2118" s="134" t="str">
        <f t="shared" si="231"/>
        <v>要介護度</v>
      </c>
      <c r="J2118" s="56" t="str">
        <f t="shared" si="233"/>
        <v>一致</v>
      </c>
      <c r="K2118" s="56" t="str">
        <f>IF($F2118="old", INDEX('外部インタフェース一覧(計算用)'!$B$5:$C$60, MATCH(summary!$B2118, '外部インタフェース一覧(計算用)'!$C$5:$C$60, 0), 1), $B2118)</f>
        <v>利用者情報</v>
      </c>
      <c r="L2118" s="56">
        <f t="shared" si="237"/>
        <v>15</v>
      </c>
      <c r="M2118" s="56" t="str">
        <f t="shared" si="234"/>
        <v>care_level</v>
      </c>
      <c r="N2118" s="33" t="str">
        <f t="shared" si="235"/>
        <v>要介護度</v>
      </c>
      <c r="O2118" s="33" t="str">
        <f t="shared" si="236"/>
        <v>要介護度</v>
      </c>
    </row>
    <row r="2119" spans="1:15" ht="37.5" hidden="1">
      <c r="A2119" s="56">
        <v>2117</v>
      </c>
      <c r="B2119" s="56" t="s">
        <v>88</v>
      </c>
      <c r="C2119" s="56">
        <v>16</v>
      </c>
      <c r="D2119" s="33" t="s">
        <v>253</v>
      </c>
      <c r="E2119" s="134" t="s">
        <v>254</v>
      </c>
      <c r="F2119" s="56" t="str">
        <f>VLOOKUP(VLOOKUP($B2119, '外部インタフェース一覧(計算用)'!$B:$C, 2, FALSE), '外部インタフェース一覧(計算用)'!$C:$G, 2, FALSE)</f>
        <v>new</v>
      </c>
      <c r="G2119" s="56" t="str">
        <f>VLOOKUP(VLOOKUP($B2119, '外部インタフェース一覧(計算用)'!$B:$C, 2, FALSE), '外部インタフェース一覧(計算用)'!$C:$G, 5, FALSE)</f>
        <v>SERVICE_USER_INFO_SERVICE_USER_INFO</v>
      </c>
      <c r="H2119" s="56" t="str">
        <f t="shared" si="232"/>
        <v>SERVICE_USER_INFO_SERVICE_USER_INFO_impaired_elderly_independence_degree_new</v>
      </c>
      <c r="I2119" s="134" t="str">
        <f t="shared" si="231"/>
        <v>障害高齢者の日常生活自立度</v>
      </c>
      <c r="J2119" s="56" t="str">
        <f t="shared" si="233"/>
        <v>一致</v>
      </c>
      <c r="K2119" s="56" t="str">
        <f>IF($F2119="old", INDEX('外部インタフェース一覧(計算用)'!$B$5:$C$60, MATCH(summary!$B2119, '外部インタフェース一覧(計算用)'!$C$5:$C$60, 0), 1), $B2119)</f>
        <v>利用者情報</v>
      </c>
      <c r="L2119" s="56">
        <f t="shared" si="237"/>
        <v>16</v>
      </c>
      <c r="M2119" s="56" t="str">
        <f t="shared" si="234"/>
        <v>impaired_elderly_independence_degree</v>
      </c>
      <c r="N2119" s="33" t="str">
        <f t="shared" si="235"/>
        <v>障害高齢者の日常生活自立度</v>
      </c>
      <c r="O2119" s="33" t="str">
        <f t="shared" si="236"/>
        <v>障害高齢者の日常生活自立度</v>
      </c>
    </row>
    <row r="2120" spans="1:15" ht="37.5" hidden="1">
      <c r="A2120" s="56">
        <v>2118</v>
      </c>
      <c r="B2120" s="56" t="s">
        <v>88</v>
      </c>
      <c r="C2120" s="56">
        <v>17</v>
      </c>
      <c r="D2120" s="33" t="s">
        <v>255</v>
      </c>
      <c r="E2120" s="134" t="s">
        <v>256</v>
      </c>
      <c r="F2120" s="56" t="str">
        <f>VLOOKUP(VLOOKUP($B2120, '外部インタフェース一覧(計算用)'!$B:$C, 2, FALSE), '外部インタフェース一覧(計算用)'!$C:$G, 2, FALSE)</f>
        <v>new</v>
      </c>
      <c r="G2120" s="56" t="str">
        <f>VLOOKUP(VLOOKUP($B2120, '外部インタフェース一覧(計算用)'!$B:$C, 2, FALSE), '外部インタフェース一覧(計算用)'!$C:$G, 5, FALSE)</f>
        <v>SERVICE_USER_INFO_SERVICE_USER_INFO</v>
      </c>
      <c r="H2120" s="56" t="str">
        <f t="shared" si="232"/>
        <v>SERVICE_USER_INFO_SERVICE_USER_INFO_dementia_elderly_independence_degree_new</v>
      </c>
      <c r="I2120" s="134" t="str">
        <f t="shared" si="231"/>
        <v>認知症高齢者の日常生活自立度</v>
      </c>
      <c r="J2120" s="56" t="str">
        <f t="shared" si="233"/>
        <v>一致</v>
      </c>
      <c r="K2120" s="56" t="str">
        <f>IF($F2120="old", INDEX('外部インタフェース一覧(計算用)'!$B$5:$C$60, MATCH(summary!$B2120, '外部インタフェース一覧(計算用)'!$C$5:$C$60, 0), 1), $B2120)</f>
        <v>利用者情報</v>
      </c>
      <c r="L2120" s="56">
        <f t="shared" si="237"/>
        <v>17</v>
      </c>
      <c r="M2120" s="56" t="str">
        <f t="shared" si="234"/>
        <v>dementia_elderly_independence_degree</v>
      </c>
      <c r="N2120" s="33" t="str">
        <f t="shared" si="235"/>
        <v>認知症高齢者の日常生活自立度</v>
      </c>
      <c r="O2120" s="33" t="str">
        <f t="shared" si="236"/>
        <v>認知症高齢者の日常生活自立度</v>
      </c>
    </row>
    <row r="2121" spans="1:15" hidden="1">
      <c r="A2121" s="56">
        <v>2119</v>
      </c>
      <c r="B2121" s="56" t="s">
        <v>88</v>
      </c>
      <c r="C2121" s="56">
        <v>18</v>
      </c>
      <c r="D2121" s="33" t="s">
        <v>257</v>
      </c>
      <c r="E2121" s="134" t="s">
        <v>258</v>
      </c>
      <c r="F2121" s="56" t="str">
        <f>VLOOKUP(VLOOKUP($B2121, '外部インタフェース一覧(計算用)'!$B:$C, 2, FALSE), '外部インタフェース一覧(計算用)'!$C:$G, 2, FALSE)</f>
        <v>new</v>
      </c>
      <c r="G2121" s="56" t="str">
        <f>VLOOKUP(VLOOKUP($B2121, '外部インタフェース一覧(計算用)'!$B:$C, 2, FALSE), '外部インタフェース一覧(計算用)'!$C:$G, 5, FALSE)</f>
        <v>SERVICE_USER_INFO_SERVICE_USER_INFO</v>
      </c>
      <c r="H2121" s="56" t="str">
        <f t="shared" si="232"/>
        <v>SERVICE_USER_INFO_SERVICE_USER_INFO_start_date_new</v>
      </c>
      <c r="I2121" s="134" t="str">
        <f t="shared" si="231"/>
        <v>利用開始日（入所日）</v>
      </c>
      <c r="J2121" s="56" t="str">
        <f t="shared" si="233"/>
        <v>一致</v>
      </c>
      <c r="K2121" s="56" t="str">
        <f>IF($F2121="old", INDEX('外部インタフェース一覧(計算用)'!$B$5:$C$60, MATCH(summary!$B2121, '外部インタフェース一覧(計算用)'!$C$5:$C$60, 0), 1), $B2121)</f>
        <v>利用者情報</v>
      </c>
      <c r="L2121" s="56">
        <f t="shared" si="237"/>
        <v>18</v>
      </c>
      <c r="M2121" s="56" t="str">
        <f t="shared" si="234"/>
        <v>start_date</v>
      </c>
      <c r="N2121" s="33" t="str">
        <f t="shared" si="235"/>
        <v>利用開始日（入所日）</v>
      </c>
      <c r="O2121" s="33" t="str">
        <f t="shared" si="236"/>
        <v>利用開始日（入所日）</v>
      </c>
    </row>
    <row r="2122" spans="1:15" hidden="1">
      <c r="A2122" s="56">
        <v>2120</v>
      </c>
      <c r="B2122" s="56" t="s">
        <v>88</v>
      </c>
      <c r="C2122" s="56">
        <v>19</v>
      </c>
      <c r="D2122" s="33" t="s">
        <v>259</v>
      </c>
      <c r="E2122" s="134" t="s">
        <v>260</v>
      </c>
      <c r="F2122" s="56" t="str">
        <f>VLOOKUP(VLOOKUP($B2122, '外部インタフェース一覧(計算用)'!$B:$C, 2, FALSE), '外部インタフェース一覧(計算用)'!$C:$G, 2, FALSE)</f>
        <v>new</v>
      </c>
      <c r="G2122" s="56" t="str">
        <f>VLOOKUP(VLOOKUP($B2122, '外部インタフェース一覧(計算用)'!$B:$C, 2, FALSE), '外部インタフェース一覧(計算用)'!$C:$G, 5, FALSE)</f>
        <v>SERVICE_USER_INFO_SERVICE_USER_INFO</v>
      </c>
      <c r="H2122" s="56" t="str">
        <f t="shared" si="232"/>
        <v>SERVICE_USER_INFO_SERVICE_USER_INFO_end_date_new</v>
      </c>
      <c r="I2122" s="134" t="str">
        <f t="shared" si="231"/>
        <v>利用終了日（退所日）</v>
      </c>
      <c r="J2122" s="56" t="str">
        <f t="shared" si="233"/>
        <v>一致</v>
      </c>
      <c r="K2122" s="56" t="str">
        <f>IF($F2122="old", INDEX('外部インタフェース一覧(計算用)'!$B$5:$C$60, MATCH(summary!$B2122, '外部インタフェース一覧(計算用)'!$C$5:$C$60, 0), 1), $B2122)</f>
        <v>利用者情報</v>
      </c>
      <c r="L2122" s="56">
        <f t="shared" si="237"/>
        <v>19</v>
      </c>
      <c r="M2122" s="56" t="str">
        <f t="shared" si="234"/>
        <v>end_date</v>
      </c>
      <c r="N2122" s="33" t="str">
        <f t="shared" si="235"/>
        <v>利用終了日（退所日）</v>
      </c>
      <c r="O2122" s="33" t="str">
        <f t="shared" si="236"/>
        <v>利用終了日（退所日）</v>
      </c>
    </row>
    <row r="2123" spans="1:15" hidden="1">
      <c r="A2123" s="56">
        <v>2121</v>
      </c>
      <c r="B2123" s="56" t="s">
        <v>88</v>
      </c>
      <c r="C2123" s="56">
        <v>20</v>
      </c>
      <c r="D2123" s="33" t="s">
        <v>261</v>
      </c>
      <c r="E2123" s="134" t="s">
        <v>262</v>
      </c>
      <c r="F2123" s="56" t="str">
        <f>VLOOKUP(VLOOKUP($B2123, '外部インタフェース一覧(計算用)'!$B:$C, 2, FALSE), '外部インタフェース一覧(計算用)'!$C:$G, 2, FALSE)</f>
        <v>new</v>
      </c>
      <c r="G2123" s="56" t="str">
        <f>VLOOKUP(VLOOKUP($B2123, '外部インタフェース一覧(計算用)'!$B:$C, 2, FALSE), '外部インタフェース一覧(計算用)'!$C:$G, 5, FALSE)</f>
        <v>SERVICE_USER_INFO_SERVICE_USER_INFO</v>
      </c>
      <c r="H2123" s="56" t="str">
        <f t="shared" si="232"/>
        <v>SERVICE_USER_INFO_SERVICE_USER_INFO_death_date_new</v>
      </c>
      <c r="I2123" s="134" t="str">
        <f t="shared" si="231"/>
        <v>死亡日</v>
      </c>
      <c r="J2123" s="56" t="str">
        <f t="shared" si="233"/>
        <v>一致</v>
      </c>
      <c r="K2123" s="56" t="str">
        <f>IF($F2123="old", INDEX('外部インタフェース一覧(計算用)'!$B$5:$C$60, MATCH(summary!$B2123, '外部インタフェース一覧(計算用)'!$C$5:$C$60, 0), 1), $B2123)</f>
        <v>利用者情報</v>
      </c>
      <c r="L2123" s="56">
        <f t="shared" si="237"/>
        <v>20</v>
      </c>
      <c r="M2123" s="56" t="str">
        <f t="shared" si="234"/>
        <v>death_date</v>
      </c>
      <c r="N2123" s="33" t="str">
        <f t="shared" si="235"/>
        <v>死亡日</v>
      </c>
      <c r="O2123" s="33" t="str">
        <f t="shared" si="236"/>
        <v>死亡日</v>
      </c>
    </row>
    <row r="2124" spans="1:15" hidden="1">
      <c r="A2124" s="56">
        <v>2122</v>
      </c>
      <c r="B2124" s="56" t="s">
        <v>88</v>
      </c>
      <c r="C2124" s="56">
        <v>21</v>
      </c>
      <c r="D2124" s="33" t="s">
        <v>263</v>
      </c>
      <c r="E2124" s="134" t="s">
        <v>264</v>
      </c>
      <c r="F2124" s="56" t="str">
        <f>VLOOKUP(VLOOKUP($B2124, '外部インタフェース一覧(計算用)'!$B:$C, 2, FALSE), '外部インタフェース一覧(計算用)'!$C:$G, 2, FALSE)</f>
        <v>new</v>
      </c>
      <c r="G2124" s="56" t="str">
        <f>VLOOKUP(VLOOKUP($B2124, '外部インタフェース一覧(計算用)'!$B:$C, 2, FALSE), '外部インタフェース一覧(計算用)'!$C:$G, 5, FALSE)</f>
        <v>SERVICE_USER_INFO_SERVICE_USER_INFO</v>
      </c>
      <c r="H2124" s="56" t="str">
        <f t="shared" si="232"/>
        <v>SERVICE_USER_INFO_SERVICE_USER_INFO_remarks_new</v>
      </c>
      <c r="I2124" s="134" t="str">
        <f t="shared" si="231"/>
        <v>備考</v>
      </c>
      <c r="J2124" s="56" t="str">
        <f t="shared" si="233"/>
        <v>一致</v>
      </c>
      <c r="K2124" s="56" t="str">
        <f>IF($F2124="old", INDEX('外部インタフェース一覧(計算用)'!$B$5:$C$60, MATCH(summary!$B2124, '外部インタフェース一覧(計算用)'!$C$5:$C$60, 0), 1), $B2124)</f>
        <v>利用者情報</v>
      </c>
      <c r="L2124" s="56">
        <f t="shared" si="237"/>
        <v>21</v>
      </c>
      <c r="M2124" s="56" t="str">
        <f t="shared" si="234"/>
        <v>remarks</v>
      </c>
      <c r="N2124" s="33" t="str">
        <f t="shared" si="235"/>
        <v>備考</v>
      </c>
      <c r="O2124" s="33" t="str">
        <f t="shared" si="236"/>
        <v>備考</v>
      </c>
    </row>
    <row r="2125" spans="1:15" hidden="1">
      <c r="A2125" s="56">
        <v>2123</v>
      </c>
      <c r="B2125" s="56" t="s">
        <v>88</v>
      </c>
      <c r="C2125" s="56">
        <v>22</v>
      </c>
      <c r="D2125" s="33" t="s">
        <v>265</v>
      </c>
      <c r="E2125" s="134" t="s">
        <v>266</v>
      </c>
      <c r="F2125" s="56" t="str">
        <f>VLOOKUP(VLOOKUP($B2125, '外部インタフェース一覧(計算用)'!$B:$C, 2, FALSE), '外部インタフェース一覧(計算用)'!$C:$G, 2, FALSE)</f>
        <v>new</v>
      </c>
      <c r="G2125" s="56" t="str">
        <f>VLOOKUP(VLOOKUP($B2125, '外部インタフェース一覧(計算用)'!$B:$C, 2, FALSE), '外部インタフェース一覧(計算用)'!$C:$G, 5, FALSE)</f>
        <v>SERVICE_USER_INFO_SERVICE_USER_INFO</v>
      </c>
      <c r="H2125" s="56" t="str">
        <f t="shared" si="232"/>
        <v>SERVICE_USER_INFO_SERVICE_USER_INFO_version_new</v>
      </c>
      <c r="I2125" s="134" t="str">
        <f t="shared" si="231"/>
        <v>バージョン番号</v>
      </c>
      <c r="J2125" s="56" t="str">
        <f t="shared" si="233"/>
        <v>一致</v>
      </c>
      <c r="K2125" s="56" t="str">
        <f>IF($F2125="old", INDEX('外部インタフェース一覧(計算用)'!$B$5:$C$60, MATCH(summary!$B2125, '外部インタフェース一覧(計算用)'!$C$5:$C$60, 0), 1), $B2125)</f>
        <v>利用者情報</v>
      </c>
      <c r="L2125" s="56">
        <f t="shared" si="237"/>
        <v>22</v>
      </c>
      <c r="M2125" s="56" t="str">
        <f t="shared" si="234"/>
        <v>version</v>
      </c>
      <c r="N2125" s="33" t="str">
        <f t="shared" si="235"/>
        <v>バージョン番号</v>
      </c>
      <c r="O2125" s="33" t="str">
        <f t="shared" si="236"/>
        <v>バージョン番号</v>
      </c>
    </row>
    <row r="2126" spans="1:15" hidden="1">
      <c r="A2126" s="56">
        <v>2124</v>
      </c>
      <c r="B2126" s="56" t="s">
        <v>3975</v>
      </c>
      <c r="C2126" s="56">
        <v>1</v>
      </c>
      <c r="D2126" s="33" t="s">
        <v>223</v>
      </c>
      <c r="E2126" s="134" t="s">
        <v>224</v>
      </c>
      <c r="F2126" s="56" t="str">
        <f>VLOOKUP(VLOOKUP($B2126, '外部インタフェース一覧(計算用)'!$B:$C, 2, FALSE), '外部インタフェース一覧(計算用)'!$C:$G, 2, FALSE)</f>
        <v>new</v>
      </c>
      <c r="G2126" s="56" t="str">
        <f>VLOOKUP(VLOOKUP($B2126, '外部インタフェース一覧(計算用)'!$B:$C, 2, FALSE), '外部インタフェース一覧(計算用)'!$C:$G, 5, FALSE)</f>
        <v>SCIENTIFIC_NURSING_CARE_PROMOTION_2024_FORM_0000_2021</v>
      </c>
      <c r="H2126" s="56" t="str">
        <f t="shared" si="232"/>
        <v>SCIENTIFIC_NURSING_CARE_PROMOTION_2024_FORM_0000_2021_care_facility_id_new</v>
      </c>
      <c r="I2126" s="134" t="str">
        <f t="shared" si="231"/>
        <v>事業所番号</v>
      </c>
      <c r="J2126" s="56" t="str">
        <f t="shared" si="233"/>
        <v>一致</v>
      </c>
      <c r="K2126" s="56" t="str">
        <f>IF($F2126="old", INDEX('外部インタフェース一覧(計算用)'!$B$5:$C$60, MATCH(summary!$B2126, '外部インタフェース一覧(計算用)'!$C$5:$C$60, 0), 1), $B2126)</f>
        <v>科学的介護推進に関する評価</v>
      </c>
      <c r="L2126" s="56">
        <f t="shared" si="237"/>
        <v>1</v>
      </c>
      <c r="M2126" s="56" t="str">
        <f t="shared" si="234"/>
        <v>care_facility_id</v>
      </c>
      <c r="N2126" s="33" t="str">
        <f t="shared" si="235"/>
        <v>事業所番号</v>
      </c>
      <c r="O2126" s="33" t="str">
        <f t="shared" si="236"/>
        <v>事業所番号</v>
      </c>
    </row>
    <row r="2127" spans="1:15" hidden="1">
      <c r="A2127" s="56">
        <v>2125</v>
      </c>
      <c r="B2127" s="56" t="s">
        <v>3975</v>
      </c>
      <c r="C2127" s="56">
        <v>2</v>
      </c>
      <c r="D2127" s="33" t="s">
        <v>225</v>
      </c>
      <c r="E2127" s="134" t="s">
        <v>226</v>
      </c>
      <c r="F2127" s="56" t="str">
        <f>VLOOKUP(VLOOKUP($B2127, '外部インタフェース一覧(計算用)'!$B:$C, 2, FALSE), '外部インタフェース一覧(計算用)'!$C:$G, 2, FALSE)</f>
        <v>new</v>
      </c>
      <c r="G2127" s="56" t="str">
        <f>VLOOKUP(VLOOKUP($B2127, '外部インタフェース一覧(計算用)'!$B:$C, 2, FALSE), '外部インタフェース一覧(計算用)'!$C:$G, 5, FALSE)</f>
        <v>SCIENTIFIC_NURSING_CARE_PROMOTION_2024_FORM_0000_2021</v>
      </c>
      <c r="H2127" s="56" t="str">
        <f t="shared" si="232"/>
        <v>SCIENTIFIC_NURSING_CARE_PROMOTION_2024_FORM_0000_2021_service_code_new</v>
      </c>
      <c r="I2127" s="134" t="str">
        <f t="shared" si="231"/>
        <v>サービス種類コード</v>
      </c>
      <c r="J2127" s="56" t="str">
        <f t="shared" si="233"/>
        <v>一致</v>
      </c>
      <c r="K2127" s="56" t="str">
        <f>IF($F2127="old", INDEX('外部インタフェース一覧(計算用)'!$B$5:$C$60, MATCH(summary!$B2127, '外部インタフェース一覧(計算用)'!$C$5:$C$60, 0), 1), $B2127)</f>
        <v>科学的介護推進に関する評価</v>
      </c>
      <c r="L2127" s="56">
        <f t="shared" si="237"/>
        <v>2</v>
      </c>
      <c r="M2127" s="56" t="str">
        <f t="shared" si="234"/>
        <v>service_code</v>
      </c>
      <c r="N2127" s="33" t="str">
        <f t="shared" si="235"/>
        <v>サービス種類コード</v>
      </c>
      <c r="O2127" s="33" t="str">
        <f t="shared" si="236"/>
        <v>サービス種類コード</v>
      </c>
    </row>
    <row r="2128" spans="1:15" hidden="1">
      <c r="A2128" s="56">
        <v>2126</v>
      </c>
      <c r="B2128" s="56" t="s">
        <v>3975</v>
      </c>
      <c r="C2128" s="56">
        <v>3</v>
      </c>
      <c r="D2128" s="33" t="s">
        <v>229</v>
      </c>
      <c r="E2128" s="134" t="s">
        <v>230</v>
      </c>
      <c r="F2128" s="56" t="str">
        <f>VLOOKUP(VLOOKUP($B2128, '外部インタフェース一覧(計算用)'!$B:$C, 2, FALSE), '外部インタフェース一覧(計算用)'!$C:$G, 2, FALSE)</f>
        <v>new</v>
      </c>
      <c r="G2128" s="56" t="str">
        <f>VLOOKUP(VLOOKUP($B2128, '外部インタフェース一覧(計算用)'!$B:$C, 2, FALSE), '外部インタフェース一覧(計算用)'!$C:$G, 5, FALSE)</f>
        <v>SCIENTIFIC_NURSING_CARE_PROMOTION_2024_FORM_0000_2021</v>
      </c>
      <c r="H2128" s="56" t="str">
        <f t="shared" si="232"/>
        <v>SCIENTIFIC_NURSING_CARE_PROMOTION_2024_FORM_0000_2021_insurer_no_new</v>
      </c>
      <c r="I2128" s="134" t="str">
        <f t="shared" si="231"/>
        <v>保険者番号</v>
      </c>
      <c r="J2128" s="56" t="str">
        <f t="shared" si="233"/>
        <v>一致</v>
      </c>
      <c r="K2128" s="56" t="str">
        <f>IF($F2128="old", INDEX('外部インタフェース一覧(計算用)'!$B$5:$C$60, MATCH(summary!$B2128, '外部インタフェース一覧(計算用)'!$C$5:$C$60, 0), 1), $B2128)</f>
        <v>科学的介護推進に関する評価</v>
      </c>
      <c r="L2128" s="56">
        <f t="shared" si="237"/>
        <v>3</v>
      </c>
      <c r="M2128" s="56" t="str">
        <f t="shared" si="234"/>
        <v>insurer_no</v>
      </c>
      <c r="N2128" s="33" t="str">
        <f t="shared" si="235"/>
        <v>保険者番号</v>
      </c>
      <c r="O2128" s="33" t="str">
        <f t="shared" si="236"/>
        <v>保険者番号</v>
      </c>
    </row>
    <row r="2129" spans="1:15" hidden="1">
      <c r="A2129" s="56">
        <v>2127</v>
      </c>
      <c r="B2129" s="56" t="s">
        <v>3975</v>
      </c>
      <c r="C2129" s="56">
        <v>4</v>
      </c>
      <c r="D2129" s="33" t="s">
        <v>231</v>
      </c>
      <c r="E2129" s="134" t="s">
        <v>232</v>
      </c>
      <c r="F2129" s="56" t="str">
        <f>VLOOKUP(VLOOKUP($B2129, '外部インタフェース一覧(計算用)'!$B:$C, 2, FALSE), '外部インタフェース一覧(計算用)'!$C:$G, 2, FALSE)</f>
        <v>new</v>
      </c>
      <c r="G2129" s="56" t="str">
        <f>VLOOKUP(VLOOKUP($B2129, '外部インタフェース一覧(計算用)'!$B:$C, 2, FALSE), '外部インタフェース一覧(計算用)'!$C:$G, 5, FALSE)</f>
        <v>SCIENTIFIC_NURSING_CARE_PROMOTION_2024_FORM_0000_2021</v>
      </c>
      <c r="H2129" s="56" t="str">
        <f t="shared" si="232"/>
        <v>SCIENTIFIC_NURSING_CARE_PROMOTION_2024_FORM_0000_2021_insured_no_new</v>
      </c>
      <c r="I2129" s="134" t="str">
        <f t="shared" si="231"/>
        <v>被保険者番号</v>
      </c>
      <c r="J2129" s="56" t="str">
        <f t="shared" si="233"/>
        <v>一致</v>
      </c>
      <c r="K2129" s="56" t="str">
        <f>IF($F2129="old", INDEX('外部インタフェース一覧(計算用)'!$B$5:$C$60, MATCH(summary!$B2129, '外部インタフェース一覧(計算用)'!$C$5:$C$60, 0), 1), $B2129)</f>
        <v>科学的介護推進に関する評価</v>
      </c>
      <c r="L2129" s="56">
        <f t="shared" si="237"/>
        <v>4</v>
      </c>
      <c r="M2129" s="56" t="str">
        <f t="shared" si="234"/>
        <v>insured_no</v>
      </c>
      <c r="N2129" s="33" t="str">
        <f t="shared" si="235"/>
        <v>被保険者番号</v>
      </c>
      <c r="O2129" s="33" t="str">
        <f t="shared" si="236"/>
        <v>被保険者番号</v>
      </c>
    </row>
    <row r="2130" spans="1:15" ht="37.5" hidden="1">
      <c r="A2130" s="56">
        <v>2128</v>
      </c>
      <c r="B2130" s="56" t="s">
        <v>3975</v>
      </c>
      <c r="C2130" s="56">
        <v>5</v>
      </c>
      <c r="D2130" s="33" t="s">
        <v>227</v>
      </c>
      <c r="E2130" s="134" t="s">
        <v>228</v>
      </c>
      <c r="F2130" s="56" t="str">
        <f>VLOOKUP(VLOOKUP($B2130, '外部インタフェース一覧(計算用)'!$B:$C, 2, FALSE), '外部インタフェース一覧(計算用)'!$C:$G, 2, FALSE)</f>
        <v>new</v>
      </c>
      <c r="G2130" s="56" t="str">
        <f>VLOOKUP(VLOOKUP($B2130, '外部インタフェース一覧(計算用)'!$B:$C, 2, FALSE), '外部インタフェース一覧(計算用)'!$C:$G, 5, FALSE)</f>
        <v>SCIENTIFIC_NURSING_CARE_PROMOTION_2024_FORM_0000_2021</v>
      </c>
      <c r="H2130" s="56" t="str">
        <f t="shared" si="232"/>
        <v>SCIENTIFIC_NURSING_CARE_PROMOTION_2024_FORM_0000_2021_external_system_management_number_new</v>
      </c>
      <c r="I2130" s="134" t="str">
        <f t="shared" si="231"/>
        <v>外部システム管理番号</v>
      </c>
      <c r="J2130" s="56" t="str">
        <f t="shared" si="233"/>
        <v>一致</v>
      </c>
      <c r="K2130" s="56" t="str">
        <f>IF($F2130="old", INDEX('外部インタフェース一覧(計算用)'!$B$5:$C$60, MATCH(summary!$B2130, '外部インタフェース一覧(計算用)'!$C$5:$C$60, 0), 1), $B2130)</f>
        <v>科学的介護推進に関する評価</v>
      </c>
      <c r="L2130" s="56">
        <f t="shared" si="237"/>
        <v>5</v>
      </c>
      <c r="M2130" s="56" t="str">
        <f t="shared" si="234"/>
        <v>external_system_management_number</v>
      </c>
      <c r="N2130" s="33" t="str">
        <f t="shared" si="235"/>
        <v>外部システム管理番号</v>
      </c>
      <c r="O2130" s="33" t="str">
        <f t="shared" si="236"/>
        <v>外部システム管理番号</v>
      </c>
    </row>
    <row r="2131" spans="1:15" ht="37.5" hidden="1">
      <c r="A2131" s="56">
        <v>2129</v>
      </c>
      <c r="B2131" s="56" t="s">
        <v>3975</v>
      </c>
      <c r="C2131" s="56">
        <v>6</v>
      </c>
      <c r="D2131" s="33" t="s">
        <v>268</v>
      </c>
      <c r="E2131" s="134" t="s">
        <v>3976</v>
      </c>
      <c r="F2131" s="56" t="str">
        <f>VLOOKUP(VLOOKUP($B2131, '外部インタフェース一覧(計算用)'!$B:$C, 2, FALSE), '外部インタフェース一覧(計算用)'!$C:$G, 2, FALSE)</f>
        <v>new</v>
      </c>
      <c r="G2131" s="56" t="str">
        <f>VLOOKUP(VLOOKUP($B2131, '外部インタフェース一覧(計算用)'!$B:$C, 2, FALSE), '外部インタフェース一覧(計算用)'!$C:$G, 5, FALSE)</f>
        <v>SCIENTIFIC_NURSING_CARE_PROMOTION_2024_FORM_0000_2021</v>
      </c>
      <c r="H2131" s="56" t="str">
        <f t="shared" si="232"/>
        <v>SCIENTIFIC_NURSING_CARE_PROMOTION_2024_FORM_0000_2021_facility_outpatient_category_new</v>
      </c>
      <c r="I2131" s="134" t="str">
        <f t="shared" si="231"/>
        <v>施設／通所・居宅区分</v>
      </c>
      <c r="J2131" s="56" t="str">
        <f t="shared" si="233"/>
        <v>名称変更</v>
      </c>
      <c r="K2131" s="33" t="str">
        <f>IF($F2131="old", INDEX('外部インタフェース一覧(計算用)'!$B$5:$C$60, MATCH(summary!$B2131, '外部インタフェース一覧(計算用)'!$C$5:$C$60, 0), 1), $B2131)</f>
        <v>科学的介護推進に関する評価</v>
      </c>
      <c r="L2131" s="56">
        <f t="shared" si="237"/>
        <v>6</v>
      </c>
      <c r="M2131" s="33" t="str">
        <f t="shared" si="234"/>
        <v>facility_outpatient_category</v>
      </c>
      <c r="N2131" s="33" t="str">
        <f t="shared" si="235"/>
        <v>施設／通所・居宅区分</v>
      </c>
      <c r="O2131" s="33" t="str">
        <f t="shared" si="236"/>
        <v>施設／通所・居住区分</v>
      </c>
    </row>
    <row r="2132" spans="1:15" hidden="1">
      <c r="A2132" s="56">
        <v>2130</v>
      </c>
      <c r="B2132" s="56" t="s">
        <v>3975</v>
      </c>
      <c r="C2132" s="56">
        <v>7</v>
      </c>
      <c r="D2132" s="33" t="s">
        <v>251</v>
      </c>
      <c r="E2132" s="134" t="s">
        <v>252</v>
      </c>
      <c r="F2132" s="56" t="str">
        <f>VLOOKUP(VLOOKUP($B2132, '外部インタフェース一覧(計算用)'!$B:$C, 2, FALSE), '外部インタフェース一覧(計算用)'!$C:$G, 2, FALSE)</f>
        <v>new</v>
      </c>
      <c r="G2132" s="56" t="str">
        <f>VLOOKUP(VLOOKUP($B2132, '外部インタフェース一覧(計算用)'!$B:$C, 2, FALSE), '外部インタフェース一覧(計算用)'!$C:$G, 5, FALSE)</f>
        <v>SCIENTIFIC_NURSING_CARE_PROMOTION_2024_FORM_0000_2021</v>
      </c>
      <c r="H2132" s="56" t="str">
        <f t="shared" si="232"/>
        <v>SCIENTIFIC_NURSING_CARE_PROMOTION_2024_FORM_0000_2021_care_level_new</v>
      </c>
      <c r="I2132" s="134" t="str">
        <f t="shared" si="231"/>
        <v>追加</v>
      </c>
      <c r="J2132" s="56" t="str">
        <f t="shared" si="233"/>
        <v>名称変更</v>
      </c>
      <c r="K2132" s="56" t="str">
        <f>IF($F2132="old", INDEX('外部インタフェース一覧(計算用)'!$B$5:$C$60, MATCH(summary!$B2132, '外部インタフェース一覧(計算用)'!$C$5:$C$60, 0), 1), $B2132)</f>
        <v>科学的介護推進に関する評価</v>
      </c>
      <c r="L2132" s="56">
        <f t="shared" si="237"/>
        <v>7</v>
      </c>
      <c r="M2132" s="56" t="str">
        <f t="shared" si="234"/>
        <v>care_level</v>
      </c>
      <c r="N2132" s="33" t="str">
        <f t="shared" si="235"/>
        <v>追加</v>
      </c>
      <c r="O2132" s="33" t="str">
        <f t="shared" si="236"/>
        <v>要介護度</v>
      </c>
    </row>
    <row r="2133" spans="1:15" ht="37.5" hidden="1">
      <c r="A2133" s="56">
        <v>2131</v>
      </c>
      <c r="B2133" s="56" t="s">
        <v>3975</v>
      </c>
      <c r="C2133" s="56">
        <v>8</v>
      </c>
      <c r="D2133" s="33" t="s">
        <v>253</v>
      </c>
      <c r="E2133" s="134" t="s">
        <v>254</v>
      </c>
      <c r="F2133" s="56" t="str">
        <f>VLOOKUP(VLOOKUP($B2133, '外部インタフェース一覧(計算用)'!$B:$C, 2, FALSE), '外部インタフェース一覧(計算用)'!$C:$G, 2, FALSE)</f>
        <v>new</v>
      </c>
      <c r="G2133" s="56" t="str">
        <f>VLOOKUP(VLOOKUP($B2133, '外部インタフェース一覧(計算用)'!$B:$C, 2, FALSE), '外部インタフェース一覧(計算用)'!$C:$G, 5, FALSE)</f>
        <v>SCIENTIFIC_NURSING_CARE_PROMOTION_2024_FORM_0000_2021</v>
      </c>
      <c r="H2133" s="56" t="str">
        <f t="shared" si="232"/>
        <v>SCIENTIFIC_NURSING_CARE_PROMOTION_2024_FORM_0000_2021_impaired_elderly_independence_degree_new</v>
      </c>
      <c r="I2133" s="134" t="str">
        <f t="shared" si="231"/>
        <v>障害高齢者の日常生活自立度</v>
      </c>
      <c r="J2133" s="56" t="str">
        <f t="shared" si="233"/>
        <v>一致</v>
      </c>
      <c r="K2133" s="56" t="str">
        <f>IF($F2133="old", INDEX('外部インタフェース一覧(計算用)'!$B$5:$C$60, MATCH(summary!$B2133, '外部インタフェース一覧(計算用)'!$C$5:$C$60, 0), 1), $B2133)</f>
        <v>科学的介護推進に関する評価</v>
      </c>
      <c r="L2133" s="56">
        <f t="shared" si="237"/>
        <v>8</v>
      </c>
      <c r="M2133" s="56" t="str">
        <f t="shared" si="234"/>
        <v>impaired_elderly_independence_degree</v>
      </c>
      <c r="N2133" s="33" t="str">
        <f t="shared" si="235"/>
        <v>障害高齢者の日常生活自立度</v>
      </c>
      <c r="O2133" s="33" t="str">
        <f t="shared" si="236"/>
        <v>障害高齢者の日常生活自立度</v>
      </c>
    </row>
    <row r="2134" spans="1:15" ht="37.5" hidden="1">
      <c r="A2134" s="56">
        <v>2132</v>
      </c>
      <c r="B2134" s="56" t="s">
        <v>3975</v>
      </c>
      <c r="C2134" s="56">
        <v>9</v>
      </c>
      <c r="D2134" s="33" t="s">
        <v>255</v>
      </c>
      <c r="E2134" s="134" t="s">
        <v>256</v>
      </c>
      <c r="F2134" s="56" t="str">
        <f>VLOOKUP(VLOOKUP($B2134, '外部インタフェース一覧(計算用)'!$B:$C, 2, FALSE), '外部インタフェース一覧(計算用)'!$C:$G, 2, FALSE)</f>
        <v>new</v>
      </c>
      <c r="G2134" s="56" t="str">
        <f>VLOOKUP(VLOOKUP($B2134, '外部インタフェース一覧(計算用)'!$B:$C, 2, FALSE), '外部インタフェース一覧(計算用)'!$C:$G, 5, FALSE)</f>
        <v>SCIENTIFIC_NURSING_CARE_PROMOTION_2024_FORM_0000_2021</v>
      </c>
      <c r="H2134" s="56" t="str">
        <f t="shared" si="232"/>
        <v>SCIENTIFIC_NURSING_CARE_PROMOTION_2024_FORM_0000_2021_dementia_elderly_independence_degree_new</v>
      </c>
      <c r="I2134" s="134" t="str">
        <f t="shared" si="231"/>
        <v>認知症高齢者の日常生活自立度</v>
      </c>
      <c r="J2134" s="56" t="str">
        <f t="shared" si="233"/>
        <v>一致</v>
      </c>
      <c r="K2134" s="56" t="str">
        <f>IF($F2134="old", INDEX('外部インタフェース一覧(計算用)'!$B$5:$C$60, MATCH(summary!$B2134, '外部インタフェース一覧(計算用)'!$C$5:$C$60, 0), 1), $B2134)</f>
        <v>科学的介護推進に関する評価</v>
      </c>
      <c r="L2134" s="56">
        <f t="shared" si="237"/>
        <v>9</v>
      </c>
      <c r="M2134" s="56" t="str">
        <f t="shared" si="234"/>
        <v>dementia_elderly_independence_degree</v>
      </c>
      <c r="N2134" s="33" t="str">
        <f t="shared" si="235"/>
        <v>認知症高齢者の日常生活自立度</v>
      </c>
      <c r="O2134" s="33" t="str">
        <f t="shared" si="236"/>
        <v>認知症高齢者の日常生活自立度</v>
      </c>
    </row>
    <row r="2135" spans="1:15" hidden="1">
      <c r="A2135" s="56">
        <v>2133</v>
      </c>
      <c r="B2135" s="56" t="s">
        <v>3975</v>
      </c>
      <c r="C2135" s="56">
        <v>10</v>
      </c>
      <c r="D2135" s="33" t="s">
        <v>270</v>
      </c>
      <c r="E2135" s="134" t="s">
        <v>271</v>
      </c>
      <c r="F2135" s="56" t="str">
        <f>VLOOKUP(VLOOKUP($B2135, '外部インタフェース一覧(計算用)'!$B:$C, 2, FALSE), '外部インタフェース一覧(計算用)'!$C:$G, 2, FALSE)</f>
        <v>new</v>
      </c>
      <c r="G2135" s="56" t="str">
        <f>VLOOKUP(VLOOKUP($B2135, '外部インタフェース一覧(計算用)'!$B:$C, 2, FALSE), '外部インタフェース一覧(計算用)'!$C:$G, 5, FALSE)</f>
        <v>SCIENTIFIC_NURSING_CARE_PROMOTION_2024_FORM_0000_2021</v>
      </c>
      <c r="H2135" s="56" t="str">
        <f t="shared" si="232"/>
        <v>SCIENTIFIC_NURSING_CARE_PROMOTION_2024_FORM_0000_2021_evaluate_date_new</v>
      </c>
      <c r="I2135" s="134" t="str">
        <f t="shared" si="231"/>
        <v>評価日</v>
      </c>
      <c r="J2135" s="56" t="str">
        <f t="shared" si="233"/>
        <v>一致</v>
      </c>
      <c r="K2135" s="56" t="str">
        <f>IF($F2135="old", INDEX('外部インタフェース一覧(計算用)'!$B$5:$C$60, MATCH(summary!$B2135, '外部インタフェース一覧(計算用)'!$C$5:$C$60, 0), 1), $B2135)</f>
        <v>科学的介護推進に関する評価</v>
      </c>
      <c r="L2135" s="56">
        <f t="shared" si="237"/>
        <v>10</v>
      </c>
      <c r="M2135" s="56" t="str">
        <f t="shared" si="234"/>
        <v>evaluate_date</v>
      </c>
      <c r="N2135" s="33" t="str">
        <f t="shared" si="235"/>
        <v>評価日</v>
      </c>
      <c r="O2135" s="33" t="str">
        <f t="shared" si="236"/>
        <v>評価日</v>
      </c>
    </row>
    <row r="2136" spans="1:15" hidden="1">
      <c r="A2136" s="56">
        <v>2134</v>
      </c>
      <c r="B2136" s="56" t="s">
        <v>3975</v>
      </c>
      <c r="C2136" s="56">
        <v>11</v>
      </c>
      <c r="D2136" s="33" t="s">
        <v>3977</v>
      </c>
      <c r="E2136" s="134" t="s">
        <v>3978</v>
      </c>
      <c r="F2136" s="56" t="str">
        <f>VLOOKUP(VLOOKUP($B2136, '外部インタフェース一覧(計算用)'!$B:$C, 2, FALSE), '外部インタフェース一覧(計算用)'!$C:$G, 2, FALSE)</f>
        <v>new</v>
      </c>
      <c r="G2136" s="56" t="str">
        <f>VLOOKUP(VLOOKUP($B2136, '外部インタフェース一覧(計算用)'!$B:$C, 2, FALSE), '外部インタフェース一覧(計算用)'!$C:$G, 5, FALSE)</f>
        <v>SCIENTIFIC_NURSING_CARE_PROMOTION_2024_FORM_0000_2021</v>
      </c>
      <c r="H2136" s="56" t="str">
        <f t="shared" si="232"/>
        <v>SCIENTIFIC_NURSING_CARE_PROMOTION_2024_FORM_0000_2021_status_new</v>
      </c>
      <c r="I2136" s="134" t="str">
        <f t="shared" si="231"/>
        <v>追加</v>
      </c>
      <c r="J2136" s="56" t="str">
        <f t="shared" si="233"/>
        <v>名称変更</v>
      </c>
      <c r="K2136" s="56" t="str">
        <f>IF($F2136="old", INDEX('外部インタフェース一覧(計算用)'!$B$5:$C$60, MATCH(summary!$B2136, '外部インタフェース一覧(計算用)'!$C$5:$C$60, 0), 1), $B2136)</f>
        <v>科学的介護推進に関する評価</v>
      </c>
      <c r="L2136" s="56">
        <f t="shared" si="237"/>
        <v>11</v>
      </c>
      <c r="M2136" s="56" t="str">
        <f t="shared" si="234"/>
        <v>status</v>
      </c>
      <c r="N2136" s="33" t="str">
        <f t="shared" si="235"/>
        <v>追加</v>
      </c>
      <c r="O2136" s="33" t="str">
        <f t="shared" si="236"/>
        <v>評価時点</v>
      </c>
    </row>
    <row r="2137" spans="1:15" ht="37.5" hidden="1">
      <c r="A2137" s="56">
        <v>2135</v>
      </c>
      <c r="B2137" s="56" t="s">
        <v>3975</v>
      </c>
      <c r="C2137" s="56">
        <v>12</v>
      </c>
      <c r="D2137" s="33" t="s">
        <v>3979</v>
      </c>
      <c r="E2137" s="134" t="s">
        <v>3980</v>
      </c>
      <c r="F2137" s="56" t="str">
        <f>VLOOKUP(VLOOKUP($B2137, '外部インタフェース一覧(計算用)'!$B:$C, 2, FALSE), '外部インタフェース一覧(計算用)'!$C:$G, 2, FALSE)</f>
        <v>new</v>
      </c>
      <c r="G2137" s="56" t="str">
        <f>VLOOKUP(VLOOKUP($B2137, '外部インタフェース一覧(計算用)'!$B:$C, 2, FALSE), '外部インタフェース一覧(計算用)'!$C:$G, 5, FALSE)</f>
        <v>SCIENTIFIC_NURSING_CARE_PROMOTION_2024_FORM_0000_2021</v>
      </c>
      <c r="H2137" s="56" t="str">
        <f t="shared" si="232"/>
        <v>SCIENTIFIC_NURSING_CARE_PROMOTION_2024_FORM_0000_2021_emergency_hospitalization_date_01_new</v>
      </c>
      <c r="I2137" s="134" t="str">
        <f t="shared" si="231"/>
        <v>追加</v>
      </c>
      <c r="J2137" s="56" t="str">
        <f t="shared" si="233"/>
        <v>名称変更</v>
      </c>
      <c r="K2137" s="56" t="str">
        <f>IF($F2137="old", INDEX('外部インタフェース一覧(計算用)'!$B$5:$C$60, MATCH(summary!$B2137, '外部インタフェース一覧(計算用)'!$C$5:$C$60, 0), 1), $B2137)</f>
        <v>科学的介護推進に関する評価</v>
      </c>
      <c r="L2137" s="56">
        <f t="shared" si="237"/>
        <v>12</v>
      </c>
      <c r="M2137" s="56" t="str">
        <f t="shared" si="234"/>
        <v>emergency_hospitalization_date_01</v>
      </c>
      <c r="N2137" s="33" t="str">
        <f t="shared" si="235"/>
        <v>追加</v>
      </c>
      <c r="O2137" s="33" t="str">
        <f t="shared" si="236"/>
        <v>総論　緊急入院の状況　入院日_01</v>
      </c>
    </row>
    <row r="2138" spans="1:15" ht="56.25" hidden="1">
      <c r="A2138" s="56">
        <v>2136</v>
      </c>
      <c r="B2138" s="56" t="s">
        <v>3975</v>
      </c>
      <c r="C2138" s="56">
        <v>13</v>
      </c>
      <c r="D2138" s="33" t="s">
        <v>3981</v>
      </c>
      <c r="E2138" s="134" t="s">
        <v>3982</v>
      </c>
      <c r="F2138" s="56" t="str">
        <f>VLOOKUP(VLOOKUP($B2138, '外部インタフェース一覧(計算用)'!$B:$C, 2, FALSE), '外部インタフェース一覧(計算用)'!$C:$G, 2, FALSE)</f>
        <v>new</v>
      </c>
      <c r="G2138" s="56" t="str">
        <f>VLOOKUP(VLOOKUP($B2138, '外部インタフェース一覧(計算用)'!$B:$C, 2, FALSE), '外部インタフェース一覧(計算用)'!$C:$G, 5, FALSE)</f>
        <v>SCIENTIFIC_NURSING_CARE_PROMOTION_2024_FORM_0000_2021</v>
      </c>
      <c r="H2138" s="56" t="str">
        <f t="shared" si="232"/>
        <v>SCIENTIFIC_NURSING_CARE_PROMOTION_2024_FORM_0000_2021_emergency_hospitalization_complaint_fever_01_new</v>
      </c>
      <c r="I2138" s="134" t="str">
        <f t="shared" si="231"/>
        <v>追加</v>
      </c>
      <c r="J2138" s="56" t="str">
        <f t="shared" si="233"/>
        <v>名称変更</v>
      </c>
      <c r="K2138" s="56" t="str">
        <f>IF($F2138="old", INDEX('外部インタフェース一覧(計算用)'!$B$5:$C$60, MATCH(summary!$B2138, '外部インタフェース一覧(計算用)'!$C$5:$C$60, 0), 1), $B2138)</f>
        <v>科学的介護推進に関する評価</v>
      </c>
      <c r="L2138" s="56">
        <f t="shared" si="237"/>
        <v>13</v>
      </c>
      <c r="M2138" s="56" t="str">
        <f t="shared" si="234"/>
        <v>emergency_hospitalization_complaint_fever_01</v>
      </c>
      <c r="N2138" s="33" t="str">
        <f t="shared" si="235"/>
        <v>追加</v>
      </c>
      <c r="O2138" s="33" t="str">
        <f t="shared" si="236"/>
        <v>総論　緊急入院の状況　受療時の主訴　発熱_01</v>
      </c>
    </row>
    <row r="2139" spans="1:15" ht="56.25" hidden="1">
      <c r="A2139" s="56">
        <v>2137</v>
      </c>
      <c r="B2139" s="56" t="s">
        <v>3975</v>
      </c>
      <c r="C2139" s="56">
        <v>14</v>
      </c>
      <c r="D2139" s="33" t="s">
        <v>3983</v>
      </c>
      <c r="E2139" s="134" t="s">
        <v>3984</v>
      </c>
      <c r="F2139" s="56" t="str">
        <f>VLOOKUP(VLOOKUP($B2139, '外部インタフェース一覧(計算用)'!$B:$C, 2, FALSE), '外部インタフェース一覧(計算用)'!$C:$G, 2, FALSE)</f>
        <v>new</v>
      </c>
      <c r="G2139" s="56" t="str">
        <f>VLOOKUP(VLOOKUP($B2139, '外部インタフェース一覧(計算用)'!$B:$C, 2, FALSE), '外部インタフェース一覧(計算用)'!$C:$G, 5, FALSE)</f>
        <v>SCIENTIFIC_NURSING_CARE_PROMOTION_2024_FORM_0000_2021</v>
      </c>
      <c r="H2139" s="56" t="str">
        <f t="shared" si="232"/>
        <v>SCIENTIFIC_NURSING_CARE_PROMOTION_2024_FORM_0000_2021_emergency_hospitalization_complaint_fall_down_01_new</v>
      </c>
      <c r="I2139" s="134" t="str">
        <f t="shared" si="231"/>
        <v>追加</v>
      </c>
      <c r="J2139" s="56" t="str">
        <f t="shared" si="233"/>
        <v>名称変更</v>
      </c>
      <c r="K2139" s="56" t="str">
        <f>IF($F2139="old", INDEX('外部インタフェース一覧(計算用)'!$B$5:$C$60, MATCH(summary!$B2139, '外部インタフェース一覧(計算用)'!$C$5:$C$60, 0), 1), $B2139)</f>
        <v>科学的介護推進に関する評価</v>
      </c>
      <c r="L2139" s="56">
        <f t="shared" si="237"/>
        <v>14</v>
      </c>
      <c r="M2139" s="56" t="str">
        <f t="shared" si="234"/>
        <v>emergency_hospitalization_complaint_fall_down_01</v>
      </c>
      <c r="N2139" s="33" t="str">
        <f t="shared" si="235"/>
        <v>追加</v>
      </c>
      <c r="O2139" s="33" t="str">
        <f t="shared" si="236"/>
        <v>総論　緊急入院の状況　受療時の主訴　転倒_01</v>
      </c>
    </row>
    <row r="2140" spans="1:15" ht="56.25" hidden="1">
      <c r="A2140" s="56">
        <v>2138</v>
      </c>
      <c r="B2140" s="56" t="s">
        <v>3975</v>
      </c>
      <c r="C2140" s="56">
        <v>15</v>
      </c>
      <c r="D2140" s="33" t="s">
        <v>3985</v>
      </c>
      <c r="E2140" s="134" t="s">
        <v>3986</v>
      </c>
      <c r="F2140" s="56" t="str">
        <f>VLOOKUP(VLOOKUP($B2140, '外部インタフェース一覧(計算用)'!$B:$C, 2, FALSE), '外部インタフェース一覧(計算用)'!$C:$G, 2, FALSE)</f>
        <v>new</v>
      </c>
      <c r="G2140" s="56" t="str">
        <f>VLOOKUP(VLOOKUP($B2140, '外部インタフェース一覧(計算用)'!$B:$C, 2, FALSE), '外部インタフェース一覧(計算用)'!$C:$G, 5, FALSE)</f>
        <v>SCIENTIFIC_NURSING_CARE_PROMOTION_2024_FORM_0000_2021</v>
      </c>
      <c r="H2140" s="56" t="str">
        <f t="shared" si="232"/>
        <v>SCIENTIFIC_NURSING_CARE_PROMOTION_2024_FORM_0000_2021_emergency_hospitalization_complaint_other_01_new</v>
      </c>
      <c r="I2140" s="134" t="str">
        <f t="shared" si="231"/>
        <v>追加</v>
      </c>
      <c r="J2140" s="56" t="str">
        <f t="shared" si="233"/>
        <v>名称変更</v>
      </c>
      <c r="K2140" s="56" t="str">
        <f>IF($F2140="old", INDEX('外部インタフェース一覧(計算用)'!$B$5:$C$60, MATCH(summary!$B2140, '外部インタフェース一覧(計算用)'!$C$5:$C$60, 0), 1), $B2140)</f>
        <v>科学的介護推進に関する評価</v>
      </c>
      <c r="L2140" s="56">
        <f t="shared" si="237"/>
        <v>15</v>
      </c>
      <c r="M2140" s="56" t="str">
        <f t="shared" si="234"/>
        <v>emergency_hospitalization_complaint_other_01</v>
      </c>
      <c r="N2140" s="33" t="str">
        <f t="shared" si="235"/>
        <v>追加</v>
      </c>
      <c r="O2140" s="33" t="str">
        <f t="shared" si="236"/>
        <v>総論　緊急入院の状況　受療時の主訴　その他_01</v>
      </c>
    </row>
    <row r="2141" spans="1:15" ht="56.25" hidden="1">
      <c r="A2141" s="56">
        <v>2139</v>
      </c>
      <c r="B2141" s="56" t="s">
        <v>3975</v>
      </c>
      <c r="C2141" s="56">
        <v>16</v>
      </c>
      <c r="D2141" s="33" t="s">
        <v>3987</v>
      </c>
      <c r="E2141" s="134" t="s">
        <v>3988</v>
      </c>
      <c r="F2141" s="56" t="str">
        <f>VLOOKUP(VLOOKUP($B2141, '外部インタフェース一覧(計算用)'!$B:$C, 2, FALSE), '外部インタフェース一覧(計算用)'!$C:$G, 2, FALSE)</f>
        <v>new</v>
      </c>
      <c r="G2141" s="56" t="str">
        <f>VLOOKUP(VLOOKUP($B2141, '外部インタフェース一覧(計算用)'!$B:$C, 2, FALSE), '外部インタフェース一覧(計算用)'!$C:$G, 5, FALSE)</f>
        <v>SCIENTIFIC_NURSING_CARE_PROMOTION_2024_FORM_0000_2021</v>
      </c>
      <c r="H2141" s="56" t="str">
        <f t="shared" si="232"/>
        <v>SCIENTIFIC_NURSING_CARE_PROMOTION_2024_FORM_0000_2021_emergency_hospitalization_complaint_other_content_01_new</v>
      </c>
      <c r="I2141" s="134" t="str">
        <f t="shared" si="231"/>
        <v>追加</v>
      </c>
      <c r="J2141" s="56" t="str">
        <f t="shared" si="233"/>
        <v>名称変更</v>
      </c>
      <c r="K2141" s="56" t="str">
        <f>IF($F2141="old", INDEX('外部インタフェース一覧(計算用)'!$B$5:$C$60, MATCH(summary!$B2141, '外部インタフェース一覧(計算用)'!$C$5:$C$60, 0), 1), $B2141)</f>
        <v>科学的介護推進に関する評価</v>
      </c>
      <c r="L2141" s="56">
        <f t="shared" si="237"/>
        <v>16</v>
      </c>
      <c r="M2141" s="56" t="str">
        <f t="shared" si="234"/>
        <v>emergency_hospitalization_complaint_other_content_01</v>
      </c>
      <c r="N2141" s="33" t="str">
        <f t="shared" si="235"/>
        <v>追加</v>
      </c>
      <c r="O2141" s="33" t="str">
        <f t="shared" si="236"/>
        <v>総論　緊急入院の状況　受療時の主訴　その他（内容）_01</v>
      </c>
    </row>
    <row r="2142" spans="1:15" ht="37.5" hidden="1">
      <c r="A2142" s="56">
        <v>2140</v>
      </c>
      <c r="B2142" s="56" t="s">
        <v>3975</v>
      </c>
      <c r="C2142" s="56">
        <v>17</v>
      </c>
      <c r="D2142" s="33" t="s">
        <v>3989</v>
      </c>
      <c r="E2142" s="134" t="s">
        <v>3990</v>
      </c>
      <c r="F2142" s="56" t="str">
        <f>VLOOKUP(VLOOKUP($B2142, '外部インタフェース一覧(計算用)'!$B:$C, 2, FALSE), '外部インタフェース一覧(計算用)'!$C:$G, 2, FALSE)</f>
        <v>new</v>
      </c>
      <c r="G2142" s="56" t="str">
        <f>VLOOKUP(VLOOKUP($B2142, '外部インタフェース一覧(計算用)'!$B:$C, 2, FALSE), '外部インタフェース一覧(計算用)'!$C:$G, 5, FALSE)</f>
        <v>SCIENTIFIC_NURSING_CARE_PROMOTION_2024_FORM_0000_2021</v>
      </c>
      <c r="H2142" s="56" t="str">
        <f t="shared" si="232"/>
        <v>SCIENTIFIC_NURSING_CARE_PROMOTION_2024_FORM_0000_2021_emergency_hospitalization_date_02_new</v>
      </c>
      <c r="I2142" s="134" t="str">
        <f t="shared" si="231"/>
        <v>追加</v>
      </c>
      <c r="J2142" s="56" t="str">
        <f t="shared" si="233"/>
        <v>名称変更</v>
      </c>
      <c r="K2142" s="56" t="str">
        <f>IF($F2142="old", INDEX('外部インタフェース一覧(計算用)'!$B$5:$C$60, MATCH(summary!$B2142, '外部インタフェース一覧(計算用)'!$C$5:$C$60, 0), 1), $B2142)</f>
        <v>科学的介護推進に関する評価</v>
      </c>
      <c r="L2142" s="56">
        <f t="shared" si="237"/>
        <v>17</v>
      </c>
      <c r="M2142" s="56" t="str">
        <f t="shared" si="234"/>
        <v>emergency_hospitalization_date_02</v>
      </c>
      <c r="N2142" s="33" t="str">
        <f t="shared" si="235"/>
        <v>追加</v>
      </c>
      <c r="O2142" s="33" t="str">
        <f t="shared" si="236"/>
        <v>総論　緊急入院の状況　入院日_02</v>
      </c>
    </row>
    <row r="2143" spans="1:15" ht="56.25" hidden="1">
      <c r="A2143" s="56">
        <v>2141</v>
      </c>
      <c r="B2143" s="56" t="s">
        <v>3975</v>
      </c>
      <c r="C2143" s="56">
        <v>18</v>
      </c>
      <c r="D2143" s="33" t="s">
        <v>3991</v>
      </c>
      <c r="E2143" s="134" t="s">
        <v>3992</v>
      </c>
      <c r="F2143" s="56" t="str">
        <f>VLOOKUP(VLOOKUP($B2143, '外部インタフェース一覧(計算用)'!$B:$C, 2, FALSE), '外部インタフェース一覧(計算用)'!$C:$G, 2, FALSE)</f>
        <v>new</v>
      </c>
      <c r="G2143" s="56" t="str">
        <f>VLOOKUP(VLOOKUP($B2143, '外部インタフェース一覧(計算用)'!$B:$C, 2, FALSE), '外部インタフェース一覧(計算用)'!$C:$G, 5, FALSE)</f>
        <v>SCIENTIFIC_NURSING_CARE_PROMOTION_2024_FORM_0000_2021</v>
      </c>
      <c r="H2143" s="56" t="str">
        <f t="shared" si="232"/>
        <v>SCIENTIFIC_NURSING_CARE_PROMOTION_2024_FORM_0000_2021_emergency_hospitalization_complaint_fever_02_new</v>
      </c>
      <c r="I2143" s="134" t="str">
        <f t="shared" si="231"/>
        <v>追加</v>
      </c>
      <c r="J2143" s="56" t="str">
        <f t="shared" si="233"/>
        <v>名称変更</v>
      </c>
      <c r="K2143" s="56" t="str">
        <f>IF($F2143="old", INDEX('外部インタフェース一覧(計算用)'!$B$5:$C$60, MATCH(summary!$B2143, '外部インタフェース一覧(計算用)'!$C$5:$C$60, 0), 1), $B2143)</f>
        <v>科学的介護推進に関する評価</v>
      </c>
      <c r="L2143" s="56">
        <f t="shared" si="237"/>
        <v>18</v>
      </c>
      <c r="M2143" s="56" t="str">
        <f t="shared" si="234"/>
        <v>emergency_hospitalization_complaint_fever_02</v>
      </c>
      <c r="N2143" s="33" t="str">
        <f t="shared" si="235"/>
        <v>追加</v>
      </c>
      <c r="O2143" s="33" t="str">
        <f t="shared" si="236"/>
        <v>総論　緊急入院の状況　受療時の主訴　発熱_02</v>
      </c>
    </row>
    <row r="2144" spans="1:15" ht="56.25" hidden="1">
      <c r="A2144" s="56">
        <v>2142</v>
      </c>
      <c r="B2144" s="56" t="s">
        <v>3975</v>
      </c>
      <c r="C2144" s="56">
        <v>19</v>
      </c>
      <c r="D2144" s="33" t="s">
        <v>3993</v>
      </c>
      <c r="E2144" s="134" t="s">
        <v>3994</v>
      </c>
      <c r="F2144" s="56" t="str">
        <f>VLOOKUP(VLOOKUP($B2144, '外部インタフェース一覧(計算用)'!$B:$C, 2, FALSE), '外部インタフェース一覧(計算用)'!$C:$G, 2, FALSE)</f>
        <v>new</v>
      </c>
      <c r="G2144" s="56" t="str">
        <f>VLOOKUP(VLOOKUP($B2144, '外部インタフェース一覧(計算用)'!$B:$C, 2, FALSE), '外部インタフェース一覧(計算用)'!$C:$G, 5, FALSE)</f>
        <v>SCIENTIFIC_NURSING_CARE_PROMOTION_2024_FORM_0000_2021</v>
      </c>
      <c r="H2144" s="56" t="str">
        <f t="shared" si="232"/>
        <v>SCIENTIFIC_NURSING_CARE_PROMOTION_2024_FORM_0000_2021_emergency_hospitalization_complaint_fall_down_02_new</v>
      </c>
      <c r="I2144" s="134" t="str">
        <f t="shared" si="231"/>
        <v>追加</v>
      </c>
      <c r="J2144" s="56" t="str">
        <f t="shared" si="233"/>
        <v>名称変更</v>
      </c>
      <c r="K2144" s="56" t="str">
        <f>IF($F2144="old", INDEX('外部インタフェース一覧(計算用)'!$B$5:$C$60, MATCH(summary!$B2144, '外部インタフェース一覧(計算用)'!$C$5:$C$60, 0), 1), $B2144)</f>
        <v>科学的介護推進に関する評価</v>
      </c>
      <c r="L2144" s="56">
        <f t="shared" si="237"/>
        <v>19</v>
      </c>
      <c r="M2144" s="56" t="str">
        <f t="shared" si="234"/>
        <v>emergency_hospitalization_complaint_fall_down_02</v>
      </c>
      <c r="N2144" s="33" t="str">
        <f t="shared" si="235"/>
        <v>追加</v>
      </c>
      <c r="O2144" s="33" t="str">
        <f t="shared" si="236"/>
        <v>総論　緊急入院の状況　受療時の主訴　転倒_02</v>
      </c>
    </row>
    <row r="2145" spans="1:15" ht="56.25" hidden="1">
      <c r="A2145" s="56">
        <v>2143</v>
      </c>
      <c r="B2145" s="56" t="s">
        <v>3975</v>
      </c>
      <c r="C2145" s="56">
        <v>20</v>
      </c>
      <c r="D2145" s="33" t="s">
        <v>3995</v>
      </c>
      <c r="E2145" s="134" t="s">
        <v>3996</v>
      </c>
      <c r="F2145" s="56" t="str">
        <f>VLOOKUP(VLOOKUP($B2145, '外部インタフェース一覧(計算用)'!$B:$C, 2, FALSE), '外部インタフェース一覧(計算用)'!$C:$G, 2, FALSE)</f>
        <v>new</v>
      </c>
      <c r="G2145" s="56" t="str">
        <f>VLOOKUP(VLOOKUP($B2145, '外部インタフェース一覧(計算用)'!$B:$C, 2, FALSE), '外部インタフェース一覧(計算用)'!$C:$G, 5, FALSE)</f>
        <v>SCIENTIFIC_NURSING_CARE_PROMOTION_2024_FORM_0000_2021</v>
      </c>
      <c r="H2145" s="56" t="str">
        <f t="shared" si="232"/>
        <v>SCIENTIFIC_NURSING_CARE_PROMOTION_2024_FORM_0000_2021_emergency_hospitalization_complaint_other_02_new</v>
      </c>
      <c r="I2145" s="134" t="str">
        <f t="shared" si="231"/>
        <v>追加</v>
      </c>
      <c r="J2145" s="56" t="str">
        <f t="shared" si="233"/>
        <v>名称変更</v>
      </c>
      <c r="K2145" s="56" t="str">
        <f>IF($F2145="old", INDEX('外部インタフェース一覧(計算用)'!$B$5:$C$60, MATCH(summary!$B2145, '外部インタフェース一覧(計算用)'!$C$5:$C$60, 0), 1), $B2145)</f>
        <v>科学的介護推進に関する評価</v>
      </c>
      <c r="L2145" s="56">
        <f t="shared" si="237"/>
        <v>20</v>
      </c>
      <c r="M2145" s="56" t="str">
        <f t="shared" si="234"/>
        <v>emergency_hospitalization_complaint_other_02</v>
      </c>
      <c r="N2145" s="33" t="str">
        <f t="shared" si="235"/>
        <v>追加</v>
      </c>
      <c r="O2145" s="33" t="str">
        <f t="shared" si="236"/>
        <v>総論　緊急入院の状況　受療時の主訴　その他_02</v>
      </c>
    </row>
    <row r="2146" spans="1:15" ht="56.25" hidden="1">
      <c r="A2146" s="56">
        <v>2144</v>
      </c>
      <c r="B2146" s="56" t="s">
        <v>3975</v>
      </c>
      <c r="C2146" s="56">
        <v>21</v>
      </c>
      <c r="D2146" s="33" t="s">
        <v>3997</v>
      </c>
      <c r="E2146" s="134" t="s">
        <v>3998</v>
      </c>
      <c r="F2146" s="56" t="str">
        <f>VLOOKUP(VLOOKUP($B2146, '外部インタフェース一覧(計算用)'!$B:$C, 2, FALSE), '外部インタフェース一覧(計算用)'!$C:$G, 2, FALSE)</f>
        <v>new</v>
      </c>
      <c r="G2146" s="56" t="str">
        <f>VLOOKUP(VLOOKUP($B2146, '外部インタフェース一覧(計算用)'!$B:$C, 2, FALSE), '外部インタフェース一覧(計算用)'!$C:$G, 5, FALSE)</f>
        <v>SCIENTIFIC_NURSING_CARE_PROMOTION_2024_FORM_0000_2021</v>
      </c>
      <c r="H2146" s="56" t="str">
        <f t="shared" si="232"/>
        <v>SCIENTIFIC_NURSING_CARE_PROMOTION_2024_FORM_0000_2021_emergency_hospitalization_complaint_other_content_02_new</v>
      </c>
      <c r="I2146" s="134" t="str">
        <f t="shared" si="231"/>
        <v>追加</v>
      </c>
      <c r="J2146" s="56" t="str">
        <f t="shared" si="233"/>
        <v>名称変更</v>
      </c>
      <c r="K2146" s="56" t="str">
        <f>IF($F2146="old", INDEX('外部インタフェース一覧(計算用)'!$B$5:$C$60, MATCH(summary!$B2146, '外部インタフェース一覧(計算用)'!$C$5:$C$60, 0), 1), $B2146)</f>
        <v>科学的介護推進に関する評価</v>
      </c>
      <c r="L2146" s="56">
        <f t="shared" si="237"/>
        <v>21</v>
      </c>
      <c r="M2146" s="56" t="str">
        <f t="shared" si="234"/>
        <v>emergency_hospitalization_complaint_other_content_02</v>
      </c>
      <c r="N2146" s="33" t="str">
        <f t="shared" si="235"/>
        <v>追加</v>
      </c>
      <c r="O2146" s="33" t="str">
        <f t="shared" si="236"/>
        <v>総論　緊急入院の状況　受療時の主訴　その他（内容）_02</v>
      </c>
    </row>
    <row r="2147" spans="1:15" ht="37.5" hidden="1">
      <c r="A2147" s="56">
        <v>2145</v>
      </c>
      <c r="B2147" s="56" t="s">
        <v>3975</v>
      </c>
      <c r="C2147" s="56">
        <v>22</v>
      </c>
      <c r="D2147" s="33" t="s">
        <v>3999</v>
      </c>
      <c r="E2147" s="134" t="s">
        <v>4000</v>
      </c>
      <c r="F2147" s="56" t="str">
        <f>VLOOKUP(VLOOKUP($B2147, '外部インタフェース一覧(計算用)'!$B:$C, 2, FALSE), '外部インタフェース一覧(計算用)'!$C:$G, 2, FALSE)</f>
        <v>new</v>
      </c>
      <c r="G2147" s="56" t="str">
        <f>VLOOKUP(VLOOKUP($B2147, '外部インタフェース一覧(計算用)'!$B:$C, 2, FALSE), '外部インタフェース一覧(計算用)'!$C:$G, 5, FALSE)</f>
        <v>SCIENTIFIC_NURSING_CARE_PROMOTION_2024_FORM_0000_2021</v>
      </c>
      <c r="H2147" s="56" t="str">
        <f t="shared" si="232"/>
        <v>SCIENTIFIC_NURSING_CARE_PROMOTION_2024_FORM_0000_2021_emergency_hospitalization_date_03_new</v>
      </c>
      <c r="I2147" s="134" t="str">
        <f t="shared" si="231"/>
        <v>追加</v>
      </c>
      <c r="J2147" s="56" t="str">
        <f t="shared" si="233"/>
        <v>名称変更</v>
      </c>
      <c r="K2147" s="56" t="str">
        <f>IF($F2147="old", INDEX('外部インタフェース一覧(計算用)'!$B$5:$C$60, MATCH(summary!$B2147, '外部インタフェース一覧(計算用)'!$C$5:$C$60, 0), 1), $B2147)</f>
        <v>科学的介護推進に関する評価</v>
      </c>
      <c r="L2147" s="56">
        <f t="shared" si="237"/>
        <v>22</v>
      </c>
      <c r="M2147" s="56" t="str">
        <f t="shared" si="234"/>
        <v>emergency_hospitalization_date_03</v>
      </c>
      <c r="N2147" s="33" t="str">
        <f t="shared" si="235"/>
        <v>追加</v>
      </c>
      <c r="O2147" s="33" t="str">
        <f t="shared" si="236"/>
        <v>総論　緊急入院の状況　入院日_03</v>
      </c>
    </row>
    <row r="2148" spans="1:15" ht="56.25" hidden="1">
      <c r="A2148" s="56">
        <v>2146</v>
      </c>
      <c r="B2148" s="56" t="s">
        <v>3975</v>
      </c>
      <c r="C2148" s="56">
        <v>23</v>
      </c>
      <c r="D2148" s="33" t="s">
        <v>4001</v>
      </c>
      <c r="E2148" s="134" t="s">
        <v>4002</v>
      </c>
      <c r="F2148" s="56" t="str">
        <f>VLOOKUP(VLOOKUP($B2148, '外部インタフェース一覧(計算用)'!$B:$C, 2, FALSE), '外部インタフェース一覧(計算用)'!$C:$G, 2, FALSE)</f>
        <v>new</v>
      </c>
      <c r="G2148" s="56" t="str">
        <f>VLOOKUP(VLOOKUP($B2148, '外部インタフェース一覧(計算用)'!$B:$C, 2, FALSE), '外部インタフェース一覧(計算用)'!$C:$G, 5, FALSE)</f>
        <v>SCIENTIFIC_NURSING_CARE_PROMOTION_2024_FORM_0000_2021</v>
      </c>
      <c r="H2148" s="56" t="str">
        <f t="shared" si="232"/>
        <v>SCIENTIFIC_NURSING_CARE_PROMOTION_2024_FORM_0000_2021_emergency_hospitalization_complaint_fever_03_new</v>
      </c>
      <c r="I2148" s="134" t="str">
        <f t="shared" si="231"/>
        <v>追加</v>
      </c>
      <c r="J2148" s="56" t="str">
        <f t="shared" si="233"/>
        <v>名称変更</v>
      </c>
      <c r="K2148" s="56" t="str">
        <f>IF($F2148="old", INDEX('外部インタフェース一覧(計算用)'!$B$5:$C$60, MATCH(summary!$B2148, '外部インタフェース一覧(計算用)'!$C$5:$C$60, 0), 1), $B2148)</f>
        <v>科学的介護推進に関する評価</v>
      </c>
      <c r="L2148" s="56">
        <f t="shared" si="237"/>
        <v>23</v>
      </c>
      <c r="M2148" s="56" t="str">
        <f t="shared" si="234"/>
        <v>emergency_hospitalization_complaint_fever_03</v>
      </c>
      <c r="N2148" s="33" t="str">
        <f t="shared" si="235"/>
        <v>追加</v>
      </c>
      <c r="O2148" s="33" t="str">
        <f t="shared" si="236"/>
        <v>総論　緊急入院の状況　受療時の主訴　発熱_03</v>
      </c>
    </row>
    <row r="2149" spans="1:15" ht="56.25" hidden="1">
      <c r="A2149" s="56">
        <v>2147</v>
      </c>
      <c r="B2149" s="56" t="s">
        <v>3975</v>
      </c>
      <c r="C2149" s="56">
        <v>24</v>
      </c>
      <c r="D2149" s="33" t="s">
        <v>4003</v>
      </c>
      <c r="E2149" s="134" t="s">
        <v>4004</v>
      </c>
      <c r="F2149" s="56" t="str">
        <f>VLOOKUP(VLOOKUP($B2149, '外部インタフェース一覧(計算用)'!$B:$C, 2, FALSE), '外部インタフェース一覧(計算用)'!$C:$G, 2, FALSE)</f>
        <v>new</v>
      </c>
      <c r="G2149" s="56" t="str">
        <f>VLOOKUP(VLOOKUP($B2149, '外部インタフェース一覧(計算用)'!$B:$C, 2, FALSE), '外部インタフェース一覧(計算用)'!$C:$G, 5, FALSE)</f>
        <v>SCIENTIFIC_NURSING_CARE_PROMOTION_2024_FORM_0000_2021</v>
      </c>
      <c r="H2149" s="56" t="str">
        <f t="shared" si="232"/>
        <v>SCIENTIFIC_NURSING_CARE_PROMOTION_2024_FORM_0000_2021_emergency_hospitalization_complaint_fall_down_03_new</v>
      </c>
      <c r="I2149" s="134" t="str">
        <f t="shared" si="231"/>
        <v>追加</v>
      </c>
      <c r="J2149" s="56" t="str">
        <f t="shared" si="233"/>
        <v>名称変更</v>
      </c>
      <c r="K2149" s="56" t="str">
        <f>IF($F2149="old", INDEX('外部インタフェース一覧(計算用)'!$B$5:$C$60, MATCH(summary!$B2149, '外部インタフェース一覧(計算用)'!$C$5:$C$60, 0), 1), $B2149)</f>
        <v>科学的介護推進に関する評価</v>
      </c>
      <c r="L2149" s="56">
        <f t="shared" si="237"/>
        <v>24</v>
      </c>
      <c r="M2149" s="56" t="str">
        <f t="shared" si="234"/>
        <v>emergency_hospitalization_complaint_fall_down_03</v>
      </c>
      <c r="N2149" s="33" t="str">
        <f t="shared" si="235"/>
        <v>追加</v>
      </c>
      <c r="O2149" s="33" t="str">
        <f t="shared" si="236"/>
        <v>総論　緊急入院の状況　受療時の主訴　転倒_03</v>
      </c>
    </row>
    <row r="2150" spans="1:15" ht="56.25" hidden="1">
      <c r="A2150" s="56">
        <v>2148</v>
      </c>
      <c r="B2150" s="56" t="s">
        <v>3975</v>
      </c>
      <c r="C2150" s="56">
        <v>25</v>
      </c>
      <c r="D2150" s="33" t="s">
        <v>4005</v>
      </c>
      <c r="E2150" s="134" t="s">
        <v>4006</v>
      </c>
      <c r="F2150" s="56" t="str">
        <f>VLOOKUP(VLOOKUP($B2150, '外部インタフェース一覧(計算用)'!$B:$C, 2, FALSE), '外部インタフェース一覧(計算用)'!$C:$G, 2, FALSE)</f>
        <v>new</v>
      </c>
      <c r="G2150" s="56" t="str">
        <f>VLOOKUP(VLOOKUP($B2150, '外部インタフェース一覧(計算用)'!$B:$C, 2, FALSE), '外部インタフェース一覧(計算用)'!$C:$G, 5, FALSE)</f>
        <v>SCIENTIFIC_NURSING_CARE_PROMOTION_2024_FORM_0000_2021</v>
      </c>
      <c r="H2150" s="56" t="str">
        <f t="shared" si="232"/>
        <v>SCIENTIFIC_NURSING_CARE_PROMOTION_2024_FORM_0000_2021_emergency_hospitalization_complaint_other_03_new</v>
      </c>
      <c r="I2150" s="134" t="str">
        <f t="shared" si="231"/>
        <v>追加</v>
      </c>
      <c r="J2150" s="56" t="str">
        <f t="shared" si="233"/>
        <v>名称変更</v>
      </c>
      <c r="K2150" s="56" t="str">
        <f>IF($F2150="old", INDEX('外部インタフェース一覧(計算用)'!$B$5:$C$60, MATCH(summary!$B2150, '外部インタフェース一覧(計算用)'!$C$5:$C$60, 0), 1), $B2150)</f>
        <v>科学的介護推進に関する評価</v>
      </c>
      <c r="L2150" s="56">
        <f t="shared" si="237"/>
        <v>25</v>
      </c>
      <c r="M2150" s="56" t="str">
        <f t="shared" si="234"/>
        <v>emergency_hospitalization_complaint_other_03</v>
      </c>
      <c r="N2150" s="33" t="str">
        <f t="shared" si="235"/>
        <v>追加</v>
      </c>
      <c r="O2150" s="33" t="str">
        <f t="shared" si="236"/>
        <v>総論　緊急入院の状況　受療時の主訴　その他_03</v>
      </c>
    </row>
    <row r="2151" spans="1:15" ht="56.25" hidden="1">
      <c r="A2151" s="56">
        <v>2149</v>
      </c>
      <c r="B2151" s="56" t="s">
        <v>3975</v>
      </c>
      <c r="C2151" s="56">
        <v>26</v>
      </c>
      <c r="D2151" s="33" t="s">
        <v>4007</v>
      </c>
      <c r="E2151" s="134" t="s">
        <v>4008</v>
      </c>
      <c r="F2151" s="56" t="str">
        <f>VLOOKUP(VLOOKUP($B2151, '外部インタフェース一覧(計算用)'!$B:$C, 2, FALSE), '外部インタフェース一覧(計算用)'!$C:$G, 2, FALSE)</f>
        <v>new</v>
      </c>
      <c r="G2151" s="56" t="str">
        <f>VLOOKUP(VLOOKUP($B2151, '外部インタフェース一覧(計算用)'!$B:$C, 2, FALSE), '外部インタフェース一覧(計算用)'!$C:$G, 5, FALSE)</f>
        <v>SCIENTIFIC_NURSING_CARE_PROMOTION_2024_FORM_0000_2021</v>
      </c>
      <c r="H2151" s="56" t="str">
        <f t="shared" si="232"/>
        <v>SCIENTIFIC_NURSING_CARE_PROMOTION_2024_FORM_0000_2021_emergency_hospitalization_complaint_other_content_03_new</v>
      </c>
      <c r="I2151" s="134" t="str">
        <f t="shared" si="231"/>
        <v>追加</v>
      </c>
      <c r="J2151" s="56" t="str">
        <f t="shared" si="233"/>
        <v>名称変更</v>
      </c>
      <c r="K2151" s="56" t="str">
        <f>IF($F2151="old", INDEX('外部インタフェース一覧(計算用)'!$B$5:$C$60, MATCH(summary!$B2151, '外部インタフェース一覧(計算用)'!$C$5:$C$60, 0), 1), $B2151)</f>
        <v>科学的介護推進に関する評価</v>
      </c>
      <c r="L2151" s="56">
        <f t="shared" si="237"/>
        <v>26</v>
      </c>
      <c r="M2151" s="56" t="str">
        <f t="shared" si="234"/>
        <v>emergency_hospitalization_complaint_other_content_03</v>
      </c>
      <c r="N2151" s="33" t="str">
        <f t="shared" si="235"/>
        <v>追加</v>
      </c>
      <c r="O2151" s="33" t="str">
        <f t="shared" si="236"/>
        <v>総論　緊急入院の状況　受療時の主訴　その他（内容）_03</v>
      </c>
    </row>
    <row r="2152" spans="1:15" ht="37.5" hidden="1">
      <c r="A2152" s="56">
        <v>2150</v>
      </c>
      <c r="B2152" s="56" t="s">
        <v>3975</v>
      </c>
      <c r="C2152" s="56">
        <v>27</v>
      </c>
      <c r="D2152" s="33" t="s">
        <v>4009</v>
      </c>
      <c r="E2152" s="134" t="s">
        <v>4010</v>
      </c>
      <c r="F2152" s="56" t="str">
        <f>VLOOKUP(VLOOKUP($B2152, '外部インタフェース一覧(計算用)'!$B:$C, 2, FALSE), '外部インタフェース一覧(計算用)'!$C:$G, 2, FALSE)</f>
        <v>new</v>
      </c>
      <c r="G2152" s="56" t="str">
        <f>VLOOKUP(VLOOKUP($B2152, '外部インタフェース一覧(計算用)'!$B:$C, 2, FALSE), '外部インタフェース一覧(計算用)'!$C:$G, 5, FALSE)</f>
        <v>SCIENTIFIC_NURSING_CARE_PROMOTION_2024_FORM_0000_2021</v>
      </c>
      <c r="H2152" s="56" t="str">
        <f t="shared" si="232"/>
        <v>SCIENTIFIC_NURSING_CARE_PROMOTION_2024_FORM_0000_2021_emergency_hospitalization_date_04_new</v>
      </c>
      <c r="I2152" s="134" t="str">
        <f t="shared" si="231"/>
        <v>追加</v>
      </c>
      <c r="J2152" s="56" t="str">
        <f t="shared" si="233"/>
        <v>名称変更</v>
      </c>
      <c r="K2152" s="56" t="str">
        <f>IF($F2152="old", INDEX('外部インタフェース一覧(計算用)'!$B$5:$C$60, MATCH(summary!$B2152, '外部インタフェース一覧(計算用)'!$C$5:$C$60, 0), 1), $B2152)</f>
        <v>科学的介護推進に関する評価</v>
      </c>
      <c r="L2152" s="56">
        <f t="shared" si="237"/>
        <v>27</v>
      </c>
      <c r="M2152" s="56" t="str">
        <f t="shared" si="234"/>
        <v>emergency_hospitalization_date_04</v>
      </c>
      <c r="N2152" s="33" t="str">
        <f t="shared" si="235"/>
        <v>追加</v>
      </c>
      <c r="O2152" s="33" t="str">
        <f t="shared" si="236"/>
        <v>総論　緊急入院の状況　入院日_04</v>
      </c>
    </row>
    <row r="2153" spans="1:15" ht="56.25" hidden="1">
      <c r="A2153" s="56">
        <v>2151</v>
      </c>
      <c r="B2153" s="56" t="s">
        <v>3975</v>
      </c>
      <c r="C2153" s="56">
        <v>28</v>
      </c>
      <c r="D2153" s="33" t="s">
        <v>4011</v>
      </c>
      <c r="E2153" s="134" t="s">
        <v>4012</v>
      </c>
      <c r="F2153" s="56" t="str">
        <f>VLOOKUP(VLOOKUP($B2153, '外部インタフェース一覧(計算用)'!$B:$C, 2, FALSE), '外部インタフェース一覧(計算用)'!$C:$G, 2, FALSE)</f>
        <v>new</v>
      </c>
      <c r="G2153" s="56" t="str">
        <f>VLOOKUP(VLOOKUP($B2153, '外部インタフェース一覧(計算用)'!$B:$C, 2, FALSE), '外部インタフェース一覧(計算用)'!$C:$G, 5, FALSE)</f>
        <v>SCIENTIFIC_NURSING_CARE_PROMOTION_2024_FORM_0000_2021</v>
      </c>
      <c r="H2153" s="56" t="str">
        <f t="shared" si="232"/>
        <v>SCIENTIFIC_NURSING_CARE_PROMOTION_2024_FORM_0000_2021_emergency_hospitalization_complaint_fever_04_new</v>
      </c>
      <c r="I2153" s="134" t="str">
        <f t="shared" si="231"/>
        <v>追加</v>
      </c>
      <c r="J2153" s="56" t="str">
        <f t="shared" si="233"/>
        <v>名称変更</v>
      </c>
      <c r="K2153" s="56" t="str">
        <f>IF($F2153="old", INDEX('外部インタフェース一覧(計算用)'!$B$5:$C$60, MATCH(summary!$B2153, '外部インタフェース一覧(計算用)'!$C$5:$C$60, 0), 1), $B2153)</f>
        <v>科学的介護推進に関する評価</v>
      </c>
      <c r="L2153" s="56">
        <f t="shared" si="237"/>
        <v>28</v>
      </c>
      <c r="M2153" s="56" t="str">
        <f t="shared" si="234"/>
        <v>emergency_hospitalization_complaint_fever_04</v>
      </c>
      <c r="N2153" s="33" t="str">
        <f t="shared" si="235"/>
        <v>追加</v>
      </c>
      <c r="O2153" s="33" t="str">
        <f t="shared" si="236"/>
        <v>総論　緊急入院の状況　受療時の主訴　発熱_04</v>
      </c>
    </row>
    <row r="2154" spans="1:15" ht="56.25" hidden="1">
      <c r="A2154" s="56">
        <v>2152</v>
      </c>
      <c r="B2154" s="56" t="s">
        <v>3975</v>
      </c>
      <c r="C2154" s="56">
        <v>29</v>
      </c>
      <c r="D2154" s="33" t="s">
        <v>4013</v>
      </c>
      <c r="E2154" s="134" t="s">
        <v>4014</v>
      </c>
      <c r="F2154" s="56" t="str">
        <f>VLOOKUP(VLOOKUP($B2154, '外部インタフェース一覧(計算用)'!$B:$C, 2, FALSE), '外部インタフェース一覧(計算用)'!$C:$G, 2, FALSE)</f>
        <v>new</v>
      </c>
      <c r="G2154" s="56" t="str">
        <f>VLOOKUP(VLOOKUP($B2154, '外部インタフェース一覧(計算用)'!$B:$C, 2, FALSE), '外部インタフェース一覧(計算用)'!$C:$G, 5, FALSE)</f>
        <v>SCIENTIFIC_NURSING_CARE_PROMOTION_2024_FORM_0000_2021</v>
      </c>
      <c r="H2154" s="56" t="str">
        <f t="shared" si="232"/>
        <v>SCIENTIFIC_NURSING_CARE_PROMOTION_2024_FORM_0000_2021_emergency_hospitalization_complaint_fall_down_04_new</v>
      </c>
      <c r="I2154" s="134" t="str">
        <f t="shared" si="231"/>
        <v>追加</v>
      </c>
      <c r="J2154" s="56" t="str">
        <f t="shared" si="233"/>
        <v>名称変更</v>
      </c>
      <c r="K2154" s="56" t="str">
        <f>IF($F2154="old", INDEX('外部インタフェース一覧(計算用)'!$B$5:$C$60, MATCH(summary!$B2154, '外部インタフェース一覧(計算用)'!$C$5:$C$60, 0), 1), $B2154)</f>
        <v>科学的介護推進に関する評価</v>
      </c>
      <c r="L2154" s="56">
        <f t="shared" si="237"/>
        <v>29</v>
      </c>
      <c r="M2154" s="56" t="str">
        <f t="shared" si="234"/>
        <v>emergency_hospitalization_complaint_fall_down_04</v>
      </c>
      <c r="N2154" s="33" t="str">
        <f t="shared" si="235"/>
        <v>追加</v>
      </c>
      <c r="O2154" s="33" t="str">
        <f t="shared" si="236"/>
        <v>総論　緊急入院の状況　受療時の主訴　転倒_04</v>
      </c>
    </row>
    <row r="2155" spans="1:15" ht="56.25" hidden="1">
      <c r="A2155" s="56">
        <v>2153</v>
      </c>
      <c r="B2155" s="56" t="s">
        <v>3975</v>
      </c>
      <c r="C2155" s="56">
        <v>30</v>
      </c>
      <c r="D2155" s="33" t="s">
        <v>4015</v>
      </c>
      <c r="E2155" s="134" t="s">
        <v>4016</v>
      </c>
      <c r="F2155" s="56" t="str">
        <f>VLOOKUP(VLOOKUP($B2155, '外部インタフェース一覧(計算用)'!$B:$C, 2, FALSE), '外部インタフェース一覧(計算用)'!$C:$G, 2, FALSE)</f>
        <v>new</v>
      </c>
      <c r="G2155" s="56" t="str">
        <f>VLOOKUP(VLOOKUP($B2155, '外部インタフェース一覧(計算用)'!$B:$C, 2, FALSE), '外部インタフェース一覧(計算用)'!$C:$G, 5, FALSE)</f>
        <v>SCIENTIFIC_NURSING_CARE_PROMOTION_2024_FORM_0000_2021</v>
      </c>
      <c r="H2155" s="56" t="str">
        <f t="shared" si="232"/>
        <v>SCIENTIFIC_NURSING_CARE_PROMOTION_2024_FORM_0000_2021_emergency_hospitalization_complaint_other_04_new</v>
      </c>
      <c r="I2155" s="134" t="str">
        <f t="shared" si="231"/>
        <v>追加</v>
      </c>
      <c r="J2155" s="56" t="str">
        <f t="shared" si="233"/>
        <v>名称変更</v>
      </c>
      <c r="K2155" s="56" t="str">
        <f>IF($F2155="old", INDEX('外部インタフェース一覧(計算用)'!$B$5:$C$60, MATCH(summary!$B2155, '外部インタフェース一覧(計算用)'!$C$5:$C$60, 0), 1), $B2155)</f>
        <v>科学的介護推進に関する評価</v>
      </c>
      <c r="L2155" s="56">
        <f t="shared" si="237"/>
        <v>30</v>
      </c>
      <c r="M2155" s="56" t="str">
        <f t="shared" si="234"/>
        <v>emergency_hospitalization_complaint_other_04</v>
      </c>
      <c r="N2155" s="33" t="str">
        <f t="shared" si="235"/>
        <v>追加</v>
      </c>
      <c r="O2155" s="33" t="str">
        <f t="shared" si="236"/>
        <v>総論　緊急入院の状況　受療時の主訴　その他_04</v>
      </c>
    </row>
    <row r="2156" spans="1:15" ht="56.25" hidden="1">
      <c r="A2156" s="56">
        <v>2154</v>
      </c>
      <c r="B2156" s="56" t="s">
        <v>3975</v>
      </c>
      <c r="C2156" s="56">
        <v>31</v>
      </c>
      <c r="D2156" s="33" t="s">
        <v>4017</v>
      </c>
      <c r="E2156" s="134" t="s">
        <v>4018</v>
      </c>
      <c r="F2156" s="56" t="str">
        <f>VLOOKUP(VLOOKUP($B2156, '外部インタフェース一覧(計算用)'!$B:$C, 2, FALSE), '外部インタフェース一覧(計算用)'!$C:$G, 2, FALSE)</f>
        <v>new</v>
      </c>
      <c r="G2156" s="56" t="str">
        <f>VLOOKUP(VLOOKUP($B2156, '外部インタフェース一覧(計算用)'!$B:$C, 2, FALSE), '外部インタフェース一覧(計算用)'!$C:$G, 5, FALSE)</f>
        <v>SCIENTIFIC_NURSING_CARE_PROMOTION_2024_FORM_0000_2021</v>
      </c>
      <c r="H2156" s="56" t="str">
        <f t="shared" si="232"/>
        <v>SCIENTIFIC_NURSING_CARE_PROMOTION_2024_FORM_0000_2021_emergency_hospitalization_complaint_other_content_04_new</v>
      </c>
      <c r="I2156" s="134" t="str">
        <f t="shared" si="231"/>
        <v>追加</v>
      </c>
      <c r="J2156" s="56" t="str">
        <f t="shared" si="233"/>
        <v>名称変更</v>
      </c>
      <c r="K2156" s="56" t="str">
        <f>IF($F2156="old", INDEX('外部インタフェース一覧(計算用)'!$B$5:$C$60, MATCH(summary!$B2156, '外部インタフェース一覧(計算用)'!$C$5:$C$60, 0), 1), $B2156)</f>
        <v>科学的介護推進に関する評価</v>
      </c>
      <c r="L2156" s="56">
        <f t="shared" si="237"/>
        <v>31</v>
      </c>
      <c r="M2156" s="56" t="str">
        <f t="shared" si="234"/>
        <v>emergency_hospitalization_complaint_other_content_04</v>
      </c>
      <c r="N2156" s="33" t="str">
        <f t="shared" si="235"/>
        <v>追加</v>
      </c>
      <c r="O2156" s="33" t="str">
        <f t="shared" si="236"/>
        <v>総論　緊急入院の状況　受療時の主訴　その他（内容）_04</v>
      </c>
    </row>
    <row r="2157" spans="1:15" ht="37.5" hidden="1">
      <c r="A2157" s="56">
        <v>2155</v>
      </c>
      <c r="B2157" s="56" t="s">
        <v>3975</v>
      </c>
      <c r="C2157" s="56">
        <v>32</v>
      </c>
      <c r="D2157" s="33" t="s">
        <v>4019</v>
      </c>
      <c r="E2157" s="134" t="s">
        <v>4020</v>
      </c>
      <c r="F2157" s="56" t="str">
        <f>VLOOKUP(VLOOKUP($B2157, '外部インタフェース一覧(計算用)'!$B:$C, 2, FALSE), '外部インタフェース一覧(計算用)'!$C:$G, 2, FALSE)</f>
        <v>new</v>
      </c>
      <c r="G2157" s="56" t="str">
        <f>VLOOKUP(VLOOKUP($B2157, '外部インタフェース一覧(計算用)'!$B:$C, 2, FALSE), '外部インタフェース一覧(計算用)'!$C:$G, 5, FALSE)</f>
        <v>SCIENTIFIC_NURSING_CARE_PROMOTION_2024_FORM_0000_2021</v>
      </c>
      <c r="H2157" s="56" t="str">
        <f t="shared" si="232"/>
        <v>SCIENTIFIC_NURSING_CARE_PROMOTION_2024_FORM_0000_2021_emergency_hospitalization_date_05_new</v>
      </c>
      <c r="I2157" s="134" t="str">
        <f t="shared" si="231"/>
        <v>追加</v>
      </c>
      <c r="J2157" s="56" t="str">
        <f t="shared" si="233"/>
        <v>名称変更</v>
      </c>
      <c r="K2157" s="56" t="str">
        <f>IF($F2157="old", INDEX('外部インタフェース一覧(計算用)'!$B$5:$C$60, MATCH(summary!$B2157, '外部インタフェース一覧(計算用)'!$C$5:$C$60, 0), 1), $B2157)</f>
        <v>科学的介護推進に関する評価</v>
      </c>
      <c r="L2157" s="56">
        <f t="shared" si="237"/>
        <v>32</v>
      </c>
      <c r="M2157" s="56" t="str">
        <f t="shared" si="234"/>
        <v>emergency_hospitalization_date_05</v>
      </c>
      <c r="N2157" s="33" t="str">
        <f t="shared" si="235"/>
        <v>追加</v>
      </c>
      <c r="O2157" s="33" t="str">
        <f t="shared" si="236"/>
        <v>総論　緊急入院の状況　入院日_05</v>
      </c>
    </row>
    <row r="2158" spans="1:15" ht="56.25" hidden="1">
      <c r="A2158" s="56">
        <v>2156</v>
      </c>
      <c r="B2158" s="56" t="s">
        <v>3975</v>
      </c>
      <c r="C2158" s="56">
        <v>33</v>
      </c>
      <c r="D2158" s="33" t="s">
        <v>4021</v>
      </c>
      <c r="E2158" s="134" t="s">
        <v>4022</v>
      </c>
      <c r="F2158" s="56" t="str">
        <f>VLOOKUP(VLOOKUP($B2158, '外部インタフェース一覧(計算用)'!$B:$C, 2, FALSE), '外部インタフェース一覧(計算用)'!$C:$G, 2, FALSE)</f>
        <v>new</v>
      </c>
      <c r="G2158" s="56" t="str">
        <f>VLOOKUP(VLOOKUP($B2158, '外部インタフェース一覧(計算用)'!$B:$C, 2, FALSE), '外部インタフェース一覧(計算用)'!$C:$G, 5, FALSE)</f>
        <v>SCIENTIFIC_NURSING_CARE_PROMOTION_2024_FORM_0000_2021</v>
      </c>
      <c r="H2158" s="56" t="str">
        <f t="shared" si="232"/>
        <v>SCIENTIFIC_NURSING_CARE_PROMOTION_2024_FORM_0000_2021_emergency_hospitalization_complaint_fever_05_new</v>
      </c>
      <c r="I2158" s="134" t="str">
        <f t="shared" si="231"/>
        <v>追加</v>
      </c>
      <c r="J2158" s="56" t="str">
        <f t="shared" si="233"/>
        <v>名称変更</v>
      </c>
      <c r="K2158" s="56" t="str">
        <f>IF($F2158="old", INDEX('外部インタフェース一覧(計算用)'!$B$5:$C$60, MATCH(summary!$B2158, '外部インタフェース一覧(計算用)'!$C$5:$C$60, 0), 1), $B2158)</f>
        <v>科学的介護推進に関する評価</v>
      </c>
      <c r="L2158" s="56">
        <f t="shared" si="237"/>
        <v>33</v>
      </c>
      <c r="M2158" s="56" t="str">
        <f t="shared" si="234"/>
        <v>emergency_hospitalization_complaint_fever_05</v>
      </c>
      <c r="N2158" s="33" t="str">
        <f t="shared" si="235"/>
        <v>追加</v>
      </c>
      <c r="O2158" s="33" t="str">
        <f t="shared" si="236"/>
        <v>総論　緊急入院の状況　受療時の主訴　発熱_05</v>
      </c>
    </row>
    <row r="2159" spans="1:15" ht="56.25" hidden="1">
      <c r="A2159" s="56">
        <v>2157</v>
      </c>
      <c r="B2159" s="56" t="s">
        <v>3975</v>
      </c>
      <c r="C2159" s="56">
        <v>34</v>
      </c>
      <c r="D2159" s="33" t="s">
        <v>4023</v>
      </c>
      <c r="E2159" s="134" t="s">
        <v>4024</v>
      </c>
      <c r="F2159" s="56" t="str">
        <f>VLOOKUP(VLOOKUP($B2159, '外部インタフェース一覧(計算用)'!$B:$C, 2, FALSE), '外部インタフェース一覧(計算用)'!$C:$G, 2, FALSE)</f>
        <v>new</v>
      </c>
      <c r="G2159" s="56" t="str">
        <f>VLOOKUP(VLOOKUP($B2159, '外部インタフェース一覧(計算用)'!$B:$C, 2, FALSE), '外部インタフェース一覧(計算用)'!$C:$G, 5, FALSE)</f>
        <v>SCIENTIFIC_NURSING_CARE_PROMOTION_2024_FORM_0000_2021</v>
      </c>
      <c r="H2159" s="56" t="str">
        <f t="shared" si="232"/>
        <v>SCIENTIFIC_NURSING_CARE_PROMOTION_2024_FORM_0000_2021_emergency_hospitalization_complaint_fall_down_05_new</v>
      </c>
      <c r="I2159" s="134" t="str">
        <f t="shared" si="231"/>
        <v>追加</v>
      </c>
      <c r="J2159" s="56" t="str">
        <f t="shared" si="233"/>
        <v>名称変更</v>
      </c>
      <c r="K2159" s="56" t="str">
        <f>IF($F2159="old", INDEX('外部インタフェース一覧(計算用)'!$B$5:$C$60, MATCH(summary!$B2159, '外部インタフェース一覧(計算用)'!$C$5:$C$60, 0), 1), $B2159)</f>
        <v>科学的介護推進に関する評価</v>
      </c>
      <c r="L2159" s="56">
        <f t="shared" si="237"/>
        <v>34</v>
      </c>
      <c r="M2159" s="56" t="str">
        <f t="shared" si="234"/>
        <v>emergency_hospitalization_complaint_fall_down_05</v>
      </c>
      <c r="N2159" s="33" t="str">
        <f t="shared" si="235"/>
        <v>追加</v>
      </c>
      <c r="O2159" s="33" t="str">
        <f t="shared" si="236"/>
        <v>総論　緊急入院の状況　受療時の主訴　転倒_05</v>
      </c>
    </row>
    <row r="2160" spans="1:15" ht="56.25" hidden="1">
      <c r="A2160" s="56">
        <v>2158</v>
      </c>
      <c r="B2160" s="56" t="s">
        <v>3975</v>
      </c>
      <c r="C2160" s="56">
        <v>35</v>
      </c>
      <c r="D2160" s="33" t="s">
        <v>4025</v>
      </c>
      <c r="E2160" s="134" t="s">
        <v>4026</v>
      </c>
      <c r="F2160" s="56" t="str">
        <f>VLOOKUP(VLOOKUP($B2160, '外部インタフェース一覧(計算用)'!$B:$C, 2, FALSE), '外部インタフェース一覧(計算用)'!$C:$G, 2, FALSE)</f>
        <v>new</v>
      </c>
      <c r="G2160" s="56" t="str">
        <f>VLOOKUP(VLOOKUP($B2160, '外部インタフェース一覧(計算用)'!$B:$C, 2, FALSE), '外部インタフェース一覧(計算用)'!$C:$G, 5, FALSE)</f>
        <v>SCIENTIFIC_NURSING_CARE_PROMOTION_2024_FORM_0000_2021</v>
      </c>
      <c r="H2160" s="56" t="str">
        <f t="shared" si="232"/>
        <v>SCIENTIFIC_NURSING_CARE_PROMOTION_2024_FORM_0000_2021_emergency_hospitalization_complaint_other_05_new</v>
      </c>
      <c r="I2160" s="134" t="str">
        <f t="shared" si="231"/>
        <v>追加</v>
      </c>
      <c r="J2160" s="56" t="str">
        <f t="shared" si="233"/>
        <v>名称変更</v>
      </c>
      <c r="K2160" s="56" t="str">
        <f>IF($F2160="old", INDEX('外部インタフェース一覧(計算用)'!$B$5:$C$60, MATCH(summary!$B2160, '外部インタフェース一覧(計算用)'!$C$5:$C$60, 0), 1), $B2160)</f>
        <v>科学的介護推進に関する評価</v>
      </c>
      <c r="L2160" s="56">
        <f t="shared" si="237"/>
        <v>35</v>
      </c>
      <c r="M2160" s="56" t="str">
        <f t="shared" si="234"/>
        <v>emergency_hospitalization_complaint_other_05</v>
      </c>
      <c r="N2160" s="33" t="str">
        <f t="shared" si="235"/>
        <v>追加</v>
      </c>
      <c r="O2160" s="33" t="str">
        <f t="shared" si="236"/>
        <v>総論　緊急入院の状況　受療時の主訴　その他_05</v>
      </c>
    </row>
    <row r="2161" spans="1:15" ht="56.25" hidden="1">
      <c r="A2161" s="56">
        <v>2159</v>
      </c>
      <c r="B2161" s="56" t="s">
        <v>3975</v>
      </c>
      <c r="C2161" s="56">
        <v>36</v>
      </c>
      <c r="D2161" s="33" t="s">
        <v>4027</v>
      </c>
      <c r="E2161" s="134" t="s">
        <v>4028</v>
      </c>
      <c r="F2161" s="56" t="str">
        <f>VLOOKUP(VLOOKUP($B2161, '外部インタフェース一覧(計算用)'!$B:$C, 2, FALSE), '外部インタフェース一覧(計算用)'!$C:$G, 2, FALSE)</f>
        <v>new</v>
      </c>
      <c r="G2161" s="56" t="str">
        <f>VLOOKUP(VLOOKUP($B2161, '外部インタフェース一覧(計算用)'!$B:$C, 2, FALSE), '外部インタフェース一覧(計算用)'!$C:$G, 5, FALSE)</f>
        <v>SCIENTIFIC_NURSING_CARE_PROMOTION_2024_FORM_0000_2021</v>
      </c>
      <c r="H2161" s="56" t="str">
        <f t="shared" si="232"/>
        <v>SCIENTIFIC_NURSING_CARE_PROMOTION_2024_FORM_0000_2021_emergency_hospitalization_complaint_other_content_05_new</v>
      </c>
      <c r="I2161" s="134" t="str">
        <f t="shared" si="231"/>
        <v>追加</v>
      </c>
      <c r="J2161" s="56" t="str">
        <f t="shared" si="233"/>
        <v>名称変更</v>
      </c>
      <c r="K2161" s="56" t="str">
        <f>IF($F2161="old", INDEX('外部インタフェース一覧(計算用)'!$B$5:$C$60, MATCH(summary!$B2161, '外部インタフェース一覧(計算用)'!$C$5:$C$60, 0), 1), $B2161)</f>
        <v>科学的介護推進に関する評価</v>
      </c>
      <c r="L2161" s="56">
        <f t="shared" si="237"/>
        <v>36</v>
      </c>
      <c r="M2161" s="56" t="str">
        <f t="shared" si="234"/>
        <v>emergency_hospitalization_complaint_other_content_05</v>
      </c>
      <c r="N2161" s="33" t="str">
        <f t="shared" si="235"/>
        <v>追加</v>
      </c>
      <c r="O2161" s="33" t="str">
        <f t="shared" si="236"/>
        <v>総論　緊急入院の状況　受療時の主訴　その他（内容）_05</v>
      </c>
    </row>
    <row r="2162" spans="1:15" hidden="1">
      <c r="A2162" s="56">
        <v>2160</v>
      </c>
      <c r="B2162" s="56" t="s">
        <v>3975</v>
      </c>
      <c r="C2162" s="56">
        <v>37</v>
      </c>
      <c r="D2162" s="33" t="s">
        <v>4029</v>
      </c>
      <c r="E2162" s="134" t="s">
        <v>4030</v>
      </c>
      <c r="F2162" s="56" t="str">
        <f>VLOOKUP(VLOOKUP($B2162, '外部インタフェース一覧(計算用)'!$B:$C, 2, FALSE), '外部インタフェース一覧(計算用)'!$C:$G, 2, FALSE)</f>
        <v>new</v>
      </c>
      <c r="G2162" s="56" t="str">
        <f>VLOOKUP(VLOOKUP($B2162, '外部インタフェース一覧(計算用)'!$B:$C, 2, FALSE), '外部インタフェース一覧(計算用)'!$C:$G, 5, FALSE)</f>
        <v>SCIENTIFIC_NURSING_CARE_PROMOTION_2024_FORM_0000_2021</v>
      </c>
      <c r="H2162" s="56" t="str">
        <f t="shared" si="232"/>
        <v>SCIENTIFIC_NURSING_CARE_PROMOTION_2024_FORM_0000_2021_family_new</v>
      </c>
      <c r="I2162" s="134" t="str">
        <f t="shared" si="231"/>
        <v>追加</v>
      </c>
      <c r="J2162" s="56" t="str">
        <f t="shared" si="233"/>
        <v>名称変更</v>
      </c>
      <c r="K2162" s="56" t="str">
        <f>IF($F2162="old", INDEX('外部インタフェース一覧(計算用)'!$B$5:$C$60, MATCH(summary!$B2162, '外部インタフェース一覧(計算用)'!$C$5:$C$60, 0), 1), $B2162)</f>
        <v>科学的介護推進に関する評価</v>
      </c>
      <c r="L2162" s="56">
        <f t="shared" si="237"/>
        <v>37</v>
      </c>
      <c r="M2162" s="56" t="str">
        <f t="shared" si="234"/>
        <v>family</v>
      </c>
      <c r="N2162" s="33" t="str">
        <f t="shared" si="235"/>
        <v>追加</v>
      </c>
      <c r="O2162" s="33" t="str">
        <f t="shared" si="236"/>
        <v>総論　家族の状況</v>
      </c>
    </row>
    <row r="2163" spans="1:15" hidden="1">
      <c r="A2163" s="56">
        <v>2161</v>
      </c>
      <c r="B2163" s="56" t="s">
        <v>3975</v>
      </c>
      <c r="C2163" s="56">
        <v>38</v>
      </c>
      <c r="D2163" s="33" t="s">
        <v>290</v>
      </c>
      <c r="E2163" s="134" t="s">
        <v>291</v>
      </c>
      <c r="F2163" s="56" t="str">
        <f>VLOOKUP(VLOOKUP($B2163, '外部インタフェース一覧(計算用)'!$B:$C, 2, FALSE), '外部インタフェース一覧(計算用)'!$C:$G, 2, FALSE)</f>
        <v>new</v>
      </c>
      <c r="G2163" s="56" t="str">
        <f>VLOOKUP(VLOOKUP($B2163, '外部インタフェース一覧(計算用)'!$B:$C, 2, FALSE), '外部インタフェース一覧(計算用)'!$C:$G, 5, FALSE)</f>
        <v>SCIENTIFIC_NURSING_CARE_PROMOTION_2024_FORM_0000_2021</v>
      </c>
      <c r="H2163" s="56" t="str">
        <f t="shared" si="232"/>
        <v>SCIENTIFIC_NURSING_CARE_PROMOTION_2024_FORM_0000_2021_barthel_index_meal_new</v>
      </c>
      <c r="I2163" s="134" t="str">
        <f t="shared" si="231"/>
        <v>総論　ADL　食事</v>
      </c>
      <c r="J2163" s="56" t="str">
        <f t="shared" si="233"/>
        <v>一致</v>
      </c>
      <c r="K2163" s="56" t="str">
        <f>IF($F2163="old", INDEX('外部インタフェース一覧(計算用)'!$B$5:$C$60, MATCH(summary!$B2163, '外部インタフェース一覧(計算用)'!$C$5:$C$60, 0), 1), $B2163)</f>
        <v>科学的介護推進に関する評価</v>
      </c>
      <c r="L2163" s="56">
        <f t="shared" si="237"/>
        <v>38</v>
      </c>
      <c r="M2163" s="56" t="str">
        <f t="shared" si="234"/>
        <v>barthel_index_meal</v>
      </c>
      <c r="N2163" s="33" t="str">
        <f t="shared" si="235"/>
        <v>総論　ADL　食事</v>
      </c>
      <c r="O2163" s="33" t="str">
        <f t="shared" si="236"/>
        <v>総論　ADL　食事</v>
      </c>
    </row>
    <row r="2164" spans="1:15" hidden="1">
      <c r="A2164" s="56">
        <v>2162</v>
      </c>
      <c r="B2164" s="56" t="s">
        <v>3975</v>
      </c>
      <c r="C2164" s="56">
        <v>39</v>
      </c>
      <c r="D2164" s="33" t="s">
        <v>292</v>
      </c>
      <c r="E2164" s="134" t="s">
        <v>293</v>
      </c>
      <c r="F2164" s="56" t="str">
        <f>VLOOKUP(VLOOKUP($B2164, '外部インタフェース一覧(計算用)'!$B:$C, 2, FALSE), '外部インタフェース一覧(計算用)'!$C:$G, 2, FALSE)</f>
        <v>new</v>
      </c>
      <c r="G2164" s="56" t="str">
        <f>VLOOKUP(VLOOKUP($B2164, '外部インタフェース一覧(計算用)'!$B:$C, 2, FALSE), '外部インタフェース一覧(計算用)'!$C:$G, 5, FALSE)</f>
        <v>SCIENTIFIC_NURSING_CARE_PROMOTION_2024_FORM_0000_2021</v>
      </c>
      <c r="H2164" s="56" t="str">
        <f t="shared" si="232"/>
        <v>SCIENTIFIC_NURSING_CARE_PROMOTION_2024_FORM_0000_2021_barthel_transfer_new</v>
      </c>
      <c r="I2164" s="134" t="str">
        <f t="shared" si="231"/>
        <v>総論　ADL　椅子とベッド間の移乗</v>
      </c>
      <c r="J2164" s="56" t="str">
        <f t="shared" si="233"/>
        <v>一致</v>
      </c>
      <c r="K2164" s="56" t="str">
        <f>IF($F2164="old", INDEX('外部インタフェース一覧(計算用)'!$B$5:$C$60, MATCH(summary!$B2164, '外部インタフェース一覧(計算用)'!$C$5:$C$60, 0), 1), $B2164)</f>
        <v>科学的介護推進に関する評価</v>
      </c>
      <c r="L2164" s="56">
        <f t="shared" si="237"/>
        <v>39</v>
      </c>
      <c r="M2164" s="56" t="str">
        <f t="shared" si="234"/>
        <v>barthel_transfer</v>
      </c>
      <c r="N2164" s="33" t="str">
        <f t="shared" si="235"/>
        <v>総論　ADL　椅子とベッド間の移乗</v>
      </c>
      <c r="O2164" s="33" t="str">
        <f t="shared" si="236"/>
        <v>総論　ADL　椅子とベッド間の移乗</v>
      </c>
    </row>
    <row r="2165" spans="1:15" ht="56.25" hidden="1">
      <c r="A2165" s="56">
        <v>2163</v>
      </c>
      <c r="B2165" s="56" t="s">
        <v>3975</v>
      </c>
      <c r="C2165" s="56">
        <v>40</v>
      </c>
      <c r="D2165" s="33" t="s">
        <v>294</v>
      </c>
      <c r="E2165" s="134" t="s">
        <v>295</v>
      </c>
      <c r="F2165" s="56" t="str">
        <f>VLOOKUP(VLOOKUP($B2165, '外部インタフェース一覧(計算用)'!$B:$C, 2, FALSE), '外部インタフェース一覧(計算用)'!$C:$G, 2, FALSE)</f>
        <v>new</v>
      </c>
      <c r="G2165" s="56" t="str">
        <f>VLOOKUP(VLOOKUP($B2165, '外部インタフェース一覧(計算用)'!$B:$C, 2, FALSE), '外部インタフェース一覧(計算用)'!$C:$G, 5, FALSE)</f>
        <v>SCIENTIFIC_NURSING_CARE_PROMOTION_2024_FORM_0000_2021</v>
      </c>
      <c r="H2165" s="56" t="str">
        <f t="shared" si="232"/>
        <v>SCIENTIFIC_NURSING_CARE_PROMOTION_2024_FORM_0000_2021_barthel_index_personal_hygiene_and_adjustment_new</v>
      </c>
      <c r="I2165" s="134" t="str">
        <f t="shared" si="231"/>
        <v>総論　ADL　整容</v>
      </c>
      <c r="J2165" s="56" t="str">
        <f t="shared" si="233"/>
        <v>一致</v>
      </c>
      <c r="K2165" s="56" t="str">
        <f>IF($F2165="old", INDEX('外部インタフェース一覧(計算用)'!$B$5:$C$60, MATCH(summary!$B2165, '外部インタフェース一覧(計算用)'!$C$5:$C$60, 0), 1), $B2165)</f>
        <v>科学的介護推進に関する評価</v>
      </c>
      <c r="L2165" s="56">
        <f t="shared" si="237"/>
        <v>40</v>
      </c>
      <c r="M2165" s="56" t="str">
        <f t="shared" si="234"/>
        <v>barthel_index_personal_hygiene_and_adjustment</v>
      </c>
      <c r="N2165" s="33" t="str">
        <f t="shared" si="235"/>
        <v>総論　ADL　整容</v>
      </c>
      <c r="O2165" s="33" t="str">
        <f t="shared" si="236"/>
        <v>総論　ADL　整容</v>
      </c>
    </row>
    <row r="2166" spans="1:15" ht="37.5" hidden="1">
      <c r="A2166" s="56">
        <v>2164</v>
      </c>
      <c r="B2166" s="56" t="s">
        <v>3975</v>
      </c>
      <c r="C2166" s="56">
        <v>41</v>
      </c>
      <c r="D2166" s="33" t="s">
        <v>296</v>
      </c>
      <c r="E2166" s="134" t="s">
        <v>297</v>
      </c>
      <c r="F2166" s="56" t="str">
        <f>VLOOKUP(VLOOKUP($B2166, '外部インタフェース一覧(計算用)'!$B:$C, 2, FALSE), '外部インタフェース一覧(計算用)'!$C:$G, 2, FALSE)</f>
        <v>new</v>
      </c>
      <c r="G2166" s="56" t="str">
        <f>VLOOKUP(VLOOKUP($B2166, '外部インタフェース一覧(計算用)'!$B:$C, 2, FALSE), '外部インタフェース一覧(計算用)'!$C:$G, 5, FALSE)</f>
        <v>SCIENTIFIC_NURSING_CARE_PROMOTION_2024_FORM_0000_2021</v>
      </c>
      <c r="H2166" s="56" t="str">
        <f t="shared" si="232"/>
        <v>SCIENTIFIC_NURSING_CARE_PROMOTION_2024_FORM_0000_2021_barthel_index_toilet_activity_new</v>
      </c>
      <c r="I2166" s="134" t="str">
        <f t="shared" si="231"/>
        <v>総論　ADL　トイレ動作</v>
      </c>
      <c r="J2166" s="56" t="str">
        <f t="shared" si="233"/>
        <v>一致</v>
      </c>
      <c r="K2166" s="56" t="str">
        <f>IF($F2166="old", INDEX('外部インタフェース一覧(計算用)'!$B$5:$C$60, MATCH(summary!$B2166, '外部インタフェース一覧(計算用)'!$C$5:$C$60, 0), 1), $B2166)</f>
        <v>科学的介護推進に関する評価</v>
      </c>
      <c r="L2166" s="56">
        <f t="shared" si="237"/>
        <v>41</v>
      </c>
      <c r="M2166" s="56" t="str">
        <f t="shared" si="234"/>
        <v>barthel_index_toilet_activity</v>
      </c>
      <c r="N2166" s="33" t="str">
        <f t="shared" si="235"/>
        <v>総論　ADL　トイレ動作</v>
      </c>
      <c r="O2166" s="33" t="str">
        <f t="shared" si="236"/>
        <v>総論　ADL　トイレ動作</v>
      </c>
    </row>
    <row r="2167" spans="1:15" ht="37.5" hidden="1">
      <c r="A2167" s="56">
        <v>2165</v>
      </c>
      <c r="B2167" s="56" t="s">
        <v>3975</v>
      </c>
      <c r="C2167" s="56">
        <v>42</v>
      </c>
      <c r="D2167" s="33" t="s">
        <v>298</v>
      </c>
      <c r="E2167" s="134" t="s">
        <v>299</v>
      </c>
      <c r="F2167" s="56" t="str">
        <f>VLOOKUP(VLOOKUP($B2167, '外部インタフェース一覧(計算用)'!$B:$C, 2, FALSE), '外部インタフェース一覧(計算用)'!$C:$G, 2, FALSE)</f>
        <v>new</v>
      </c>
      <c r="G2167" s="56" t="str">
        <f>VLOOKUP(VLOOKUP($B2167, '外部インタフェース一覧(計算用)'!$B:$C, 2, FALSE), '外部インタフェース一覧(計算用)'!$C:$G, 5, FALSE)</f>
        <v>SCIENTIFIC_NURSING_CARE_PROMOTION_2024_FORM_0000_2021</v>
      </c>
      <c r="H2167" s="56" t="str">
        <f t="shared" si="232"/>
        <v>SCIENTIFIC_NURSING_CARE_PROMOTION_2024_FORM_0000_2021_barthel_index_bathing_new</v>
      </c>
      <c r="I2167" s="134" t="str">
        <f t="shared" si="231"/>
        <v>総論　ADL　入浴</v>
      </c>
      <c r="J2167" s="56" t="str">
        <f t="shared" si="233"/>
        <v>一致</v>
      </c>
      <c r="K2167" s="56" t="str">
        <f>IF($F2167="old", INDEX('外部インタフェース一覧(計算用)'!$B$5:$C$60, MATCH(summary!$B2167, '外部インタフェース一覧(計算用)'!$C$5:$C$60, 0), 1), $B2167)</f>
        <v>科学的介護推進に関する評価</v>
      </c>
      <c r="L2167" s="56">
        <f t="shared" si="237"/>
        <v>42</v>
      </c>
      <c r="M2167" s="56" t="str">
        <f t="shared" si="234"/>
        <v>barthel_index_bathing</v>
      </c>
      <c r="N2167" s="33" t="str">
        <f t="shared" si="235"/>
        <v>総論　ADL　入浴</v>
      </c>
      <c r="O2167" s="33" t="str">
        <f t="shared" si="236"/>
        <v>総論　ADL　入浴</v>
      </c>
    </row>
    <row r="2168" spans="1:15" ht="37.5" hidden="1">
      <c r="A2168" s="56">
        <v>2166</v>
      </c>
      <c r="B2168" s="56" t="s">
        <v>3975</v>
      </c>
      <c r="C2168" s="56">
        <v>43</v>
      </c>
      <c r="D2168" s="33" t="s">
        <v>300</v>
      </c>
      <c r="E2168" s="134" t="s">
        <v>301</v>
      </c>
      <c r="F2168" s="56" t="str">
        <f>VLOOKUP(VLOOKUP($B2168, '外部インタフェース一覧(計算用)'!$B:$C, 2, FALSE), '外部インタフェース一覧(計算用)'!$C:$G, 2, FALSE)</f>
        <v>new</v>
      </c>
      <c r="G2168" s="56" t="str">
        <f>VLOOKUP(VLOOKUP($B2168, '外部インタフェース一覧(計算用)'!$B:$C, 2, FALSE), '外部インタフェース一覧(計算用)'!$C:$G, 5, FALSE)</f>
        <v>SCIENTIFIC_NURSING_CARE_PROMOTION_2024_FORM_0000_2021</v>
      </c>
      <c r="H2168" s="56" t="str">
        <f t="shared" si="232"/>
        <v>SCIENTIFIC_NURSING_CARE_PROMOTION_2024_FORM_0000_2021_barthel_index_flat_ground_walking_new</v>
      </c>
      <c r="I2168" s="134" t="str">
        <f t="shared" ref="I2168:I2231" si="238">IFERROR(INDEX($E:$H, MATCH(LEFT($H2168, LEN($H2168)-4)&amp;"_old", $H:$H, 0), 1), IF(F2168="old", "削除", "追加"))</f>
        <v>総論　ADL　平地歩行</v>
      </c>
      <c r="J2168" s="56" t="str">
        <f t="shared" si="233"/>
        <v>一致</v>
      </c>
      <c r="K2168" s="56" t="str">
        <f>IF($F2168="old", INDEX('外部インタフェース一覧(計算用)'!$B$5:$C$60, MATCH(summary!$B2168, '外部インタフェース一覧(計算用)'!$C$5:$C$60, 0), 1), $B2168)</f>
        <v>科学的介護推進に関する評価</v>
      </c>
      <c r="L2168" s="56">
        <f t="shared" si="237"/>
        <v>43</v>
      </c>
      <c r="M2168" s="56" t="str">
        <f t="shared" si="234"/>
        <v>barthel_index_flat_ground_walking</v>
      </c>
      <c r="N2168" s="33" t="str">
        <f t="shared" si="235"/>
        <v>総論　ADL　平地歩行</v>
      </c>
      <c r="O2168" s="33" t="str">
        <f t="shared" si="236"/>
        <v>総論　ADL　平地歩行</v>
      </c>
    </row>
    <row r="2169" spans="1:15" ht="37.5" hidden="1">
      <c r="A2169" s="56">
        <v>2167</v>
      </c>
      <c r="B2169" s="56" t="s">
        <v>3975</v>
      </c>
      <c r="C2169" s="56">
        <v>44</v>
      </c>
      <c r="D2169" s="33" t="s">
        <v>302</v>
      </c>
      <c r="E2169" s="134" t="s">
        <v>303</v>
      </c>
      <c r="F2169" s="56" t="str">
        <f>VLOOKUP(VLOOKUP($B2169, '外部インタフェース一覧(計算用)'!$B:$C, 2, FALSE), '外部インタフェース一覧(計算用)'!$C:$G, 2, FALSE)</f>
        <v>new</v>
      </c>
      <c r="G2169" s="56" t="str">
        <f>VLOOKUP(VLOOKUP($B2169, '外部インタフェース一覧(計算用)'!$B:$C, 2, FALSE), '外部インタフェース一覧(計算用)'!$C:$G, 5, FALSE)</f>
        <v>SCIENTIFIC_NURSING_CARE_PROMOTION_2024_FORM_0000_2021</v>
      </c>
      <c r="H2169" s="56" t="str">
        <f t="shared" si="232"/>
        <v>SCIENTIFIC_NURSING_CARE_PROMOTION_2024_FORM_0000_2021_barthel_index_stair_movement_new</v>
      </c>
      <c r="I2169" s="134" t="str">
        <f t="shared" si="238"/>
        <v>総論　ADL　階段昇降</v>
      </c>
      <c r="J2169" s="56" t="str">
        <f t="shared" si="233"/>
        <v>一致</v>
      </c>
      <c r="K2169" s="56" t="str">
        <f>IF($F2169="old", INDEX('外部インタフェース一覧(計算用)'!$B$5:$C$60, MATCH(summary!$B2169, '外部インタフェース一覧(計算用)'!$C$5:$C$60, 0), 1), $B2169)</f>
        <v>科学的介護推進に関する評価</v>
      </c>
      <c r="L2169" s="56">
        <f t="shared" si="237"/>
        <v>44</v>
      </c>
      <c r="M2169" s="56" t="str">
        <f t="shared" si="234"/>
        <v>barthel_index_stair_movement</v>
      </c>
      <c r="N2169" s="33" t="str">
        <f t="shared" si="235"/>
        <v>総論　ADL　階段昇降</v>
      </c>
      <c r="O2169" s="33" t="str">
        <f t="shared" si="236"/>
        <v>総論　ADL　階段昇降</v>
      </c>
    </row>
    <row r="2170" spans="1:15" ht="37.5" hidden="1">
      <c r="A2170" s="56">
        <v>2168</v>
      </c>
      <c r="B2170" s="56" t="s">
        <v>3975</v>
      </c>
      <c r="C2170" s="56">
        <v>45</v>
      </c>
      <c r="D2170" s="33" t="s">
        <v>304</v>
      </c>
      <c r="E2170" s="134" t="s">
        <v>305</v>
      </c>
      <c r="F2170" s="56" t="str">
        <f>VLOOKUP(VLOOKUP($B2170, '外部インタフェース一覧(計算用)'!$B:$C, 2, FALSE), '外部インタフェース一覧(計算用)'!$C:$G, 2, FALSE)</f>
        <v>new</v>
      </c>
      <c r="G2170" s="56" t="str">
        <f>VLOOKUP(VLOOKUP($B2170, '外部インタフェース一覧(計算用)'!$B:$C, 2, FALSE), '外部インタフェース一覧(計算用)'!$C:$G, 5, FALSE)</f>
        <v>SCIENTIFIC_NURSING_CARE_PROMOTION_2024_FORM_0000_2021</v>
      </c>
      <c r="H2170" s="56" t="str">
        <f t="shared" si="232"/>
        <v>SCIENTIFIC_NURSING_CARE_PROMOTION_2024_FORM_0000_2021_barthel_index_changing_clothes_new</v>
      </c>
      <c r="I2170" s="134" t="str">
        <f t="shared" si="238"/>
        <v>総論　ADL　更衣</v>
      </c>
      <c r="J2170" s="56" t="str">
        <f t="shared" si="233"/>
        <v>一致</v>
      </c>
      <c r="K2170" s="56" t="str">
        <f>IF($F2170="old", INDEX('外部インタフェース一覧(計算用)'!$B$5:$C$60, MATCH(summary!$B2170, '外部インタフェース一覧(計算用)'!$C$5:$C$60, 0), 1), $B2170)</f>
        <v>科学的介護推進に関する評価</v>
      </c>
      <c r="L2170" s="56">
        <f t="shared" si="237"/>
        <v>45</v>
      </c>
      <c r="M2170" s="56" t="str">
        <f t="shared" si="234"/>
        <v>barthel_index_changing_clothes</v>
      </c>
      <c r="N2170" s="33" t="str">
        <f t="shared" si="235"/>
        <v>総論　ADL　更衣</v>
      </c>
      <c r="O2170" s="33" t="str">
        <f t="shared" si="236"/>
        <v>総論　ADL　更衣</v>
      </c>
    </row>
    <row r="2171" spans="1:15" ht="37.5" hidden="1">
      <c r="A2171" s="56">
        <v>2169</v>
      </c>
      <c r="B2171" s="56" t="s">
        <v>3975</v>
      </c>
      <c r="C2171" s="56">
        <v>46</v>
      </c>
      <c r="D2171" s="33" t="s">
        <v>306</v>
      </c>
      <c r="E2171" s="134" t="s">
        <v>307</v>
      </c>
      <c r="F2171" s="56" t="str">
        <f>VLOOKUP(VLOOKUP($B2171, '外部インタフェース一覧(計算用)'!$B:$C, 2, FALSE), '外部インタフェース一覧(計算用)'!$C:$G, 2, FALSE)</f>
        <v>new</v>
      </c>
      <c r="G2171" s="56" t="str">
        <f>VLOOKUP(VLOOKUP($B2171, '外部インタフェース一覧(計算用)'!$B:$C, 2, FALSE), '外部インタフェース一覧(計算用)'!$C:$G, 5, FALSE)</f>
        <v>SCIENTIFIC_NURSING_CARE_PROMOTION_2024_FORM_0000_2021</v>
      </c>
      <c r="H2171" s="56" t="str">
        <f t="shared" si="232"/>
        <v>SCIENTIFIC_NURSING_CARE_PROMOTION_2024_FORM_0000_2021_barthel_index_defecation_manage_new</v>
      </c>
      <c r="I2171" s="134" t="str">
        <f t="shared" si="238"/>
        <v>総論　ADL　排便コントロール</v>
      </c>
      <c r="J2171" s="56" t="str">
        <f t="shared" si="233"/>
        <v>一致</v>
      </c>
      <c r="K2171" s="56" t="str">
        <f>IF($F2171="old", INDEX('外部インタフェース一覧(計算用)'!$B$5:$C$60, MATCH(summary!$B2171, '外部インタフェース一覧(計算用)'!$C$5:$C$60, 0), 1), $B2171)</f>
        <v>科学的介護推進に関する評価</v>
      </c>
      <c r="L2171" s="56">
        <f t="shared" si="237"/>
        <v>46</v>
      </c>
      <c r="M2171" s="56" t="str">
        <f t="shared" si="234"/>
        <v>barthel_index_defecation_manage</v>
      </c>
      <c r="N2171" s="33" t="str">
        <f t="shared" si="235"/>
        <v>総論　ADL　排便コントロール</v>
      </c>
      <c r="O2171" s="33" t="str">
        <f t="shared" si="236"/>
        <v>総論　ADL　排便コントロール</v>
      </c>
    </row>
    <row r="2172" spans="1:15" ht="37.5" hidden="1">
      <c r="A2172" s="56">
        <v>2170</v>
      </c>
      <c r="B2172" s="56" t="s">
        <v>3975</v>
      </c>
      <c r="C2172" s="56">
        <v>47</v>
      </c>
      <c r="D2172" s="33" t="s">
        <v>308</v>
      </c>
      <c r="E2172" s="134" t="s">
        <v>309</v>
      </c>
      <c r="F2172" s="56" t="str">
        <f>VLOOKUP(VLOOKUP($B2172, '外部インタフェース一覧(計算用)'!$B:$C, 2, FALSE), '外部インタフェース一覧(計算用)'!$C:$G, 2, FALSE)</f>
        <v>new</v>
      </c>
      <c r="G2172" s="56" t="str">
        <f>VLOOKUP(VLOOKUP($B2172, '外部インタフェース一覧(計算用)'!$B:$C, 2, FALSE), '外部インタフェース一覧(計算用)'!$C:$G, 5, FALSE)</f>
        <v>SCIENTIFIC_NURSING_CARE_PROMOTION_2024_FORM_0000_2021</v>
      </c>
      <c r="H2172" s="56" t="str">
        <f t="shared" si="232"/>
        <v>SCIENTIFIC_NURSING_CARE_PROMOTION_2024_FORM_0000_2021_barthel_index_urination_manage_new</v>
      </c>
      <c r="I2172" s="134" t="str">
        <f t="shared" si="238"/>
        <v>総論　ADL　排尿コントロール</v>
      </c>
      <c r="J2172" s="56" t="str">
        <f t="shared" si="233"/>
        <v>一致</v>
      </c>
      <c r="K2172" s="56" t="str">
        <f>IF($F2172="old", INDEX('外部インタフェース一覧(計算用)'!$B$5:$C$60, MATCH(summary!$B2172, '外部インタフェース一覧(計算用)'!$C$5:$C$60, 0), 1), $B2172)</f>
        <v>科学的介護推進に関する評価</v>
      </c>
      <c r="L2172" s="56">
        <f t="shared" si="237"/>
        <v>47</v>
      </c>
      <c r="M2172" s="56" t="str">
        <f t="shared" si="234"/>
        <v>barthel_index_urination_manage</v>
      </c>
      <c r="N2172" s="33" t="str">
        <f t="shared" si="235"/>
        <v>総論　ADL　排尿コントロール</v>
      </c>
      <c r="O2172" s="33" t="str">
        <f t="shared" si="236"/>
        <v>総論　ADL　排尿コントロール</v>
      </c>
    </row>
    <row r="2173" spans="1:15" ht="37.5" hidden="1">
      <c r="A2173" s="56">
        <v>2171</v>
      </c>
      <c r="B2173" s="56" t="s">
        <v>3975</v>
      </c>
      <c r="C2173" s="56">
        <v>48</v>
      </c>
      <c r="D2173" s="33" t="s">
        <v>312</v>
      </c>
      <c r="E2173" s="134" t="s">
        <v>4031</v>
      </c>
      <c r="F2173" s="56" t="str">
        <f>VLOOKUP(VLOOKUP($B2173, '外部インタフェース一覧(計算用)'!$B:$C, 2, FALSE), '外部インタフェース一覧(計算用)'!$C:$G, 2, FALSE)</f>
        <v>new</v>
      </c>
      <c r="G2173" s="56" t="str">
        <f>VLOOKUP(VLOOKUP($B2173, '外部インタフェース一覧(計算用)'!$B:$C, 2, FALSE), '外部インタフェース一覧(計算用)'!$C:$G, 5, FALSE)</f>
        <v>SCIENTIFIC_NURSING_CARE_PROMOTION_2024_FORM_0000_2021</v>
      </c>
      <c r="H2173" s="56" t="str">
        <f t="shared" si="232"/>
        <v>SCIENTIFIC_NURSING_CARE_PROMOTION_2024_FORM_0000_2021_departure_date_new</v>
      </c>
      <c r="I2173" s="134" t="str">
        <f t="shared" si="238"/>
        <v>総論　在宅復帰の有無等　中止日</v>
      </c>
      <c r="J2173" s="56" t="str">
        <f t="shared" si="233"/>
        <v>名称変更</v>
      </c>
      <c r="K2173" s="33" t="str">
        <f>IF($F2173="old", INDEX('外部インタフェース一覧(計算用)'!$B$5:$C$60, MATCH(summary!$B2173, '外部インタフェース一覧(計算用)'!$C$5:$C$60, 0), 1), $B2173)</f>
        <v>科学的介護推進に関する評価</v>
      </c>
      <c r="L2173" s="56">
        <f t="shared" si="237"/>
        <v>48</v>
      </c>
      <c r="M2173" s="33" t="str">
        <f t="shared" si="234"/>
        <v>departure_date</v>
      </c>
      <c r="N2173" s="33" t="str">
        <f t="shared" si="235"/>
        <v>総論　在宅復帰の有無等　中止日</v>
      </c>
      <c r="O2173" s="33" t="str">
        <f t="shared" si="236"/>
        <v>総論　サービス利用終了理由　サービス利用終了日</v>
      </c>
    </row>
    <row r="2174" spans="1:15" hidden="1">
      <c r="A2174" s="56">
        <v>2172</v>
      </c>
      <c r="B2174" s="56" t="s">
        <v>3975</v>
      </c>
      <c r="C2174" s="56">
        <v>49</v>
      </c>
      <c r="D2174" s="33" t="s">
        <v>314</v>
      </c>
      <c r="E2174" s="134" t="s">
        <v>4032</v>
      </c>
      <c r="F2174" s="56" t="str">
        <f>VLOOKUP(VLOOKUP($B2174, '外部インタフェース一覧(計算用)'!$B:$C, 2, FALSE), '外部インタフェース一覧(計算用)'!$C:$G, 2, FALSE)</f>
        <v>new</v>
      </c>
      <c r="G2174" s="56" t="str">
        <f>VLOOKUP(VLOOKUP($B2174, '外部インタフェース一覧(計算用)'!$B:$C, 2, FALSE), '外部インタフェース一覧(計算用)'!$C:$G, 5, FALSE)</f>
        <v>SCIENTIFIC_NURSING_CARE_PROMOTION_2024_FORM_0000_2021</v>
      </c>
      <c r="H2174" s="56" t="str">
        <f t="shared" si="232"/>
        <v>SCIENTIFIC_NURSING_CARE_PROMOTION_2024_FORM_0000_2021_departure_new</v>
      </c>
      <c r="I2174" s="134" t="str">
        <f t="shared" si="238"/>
        <v>総論　在宅復帰の有無等　中止理由</v>
      </c>
      <c r="J2174" s="56" t="str">
        <f t="shared" si="233"/>
        <v>名称変更</v>
      </c>
      <c r="K2174" s="33" t="str">
        <f>IF($F2174="old", INDEX('外部インタフェース一覧(計算用)'!$B$5:$C$60, MATCH(summary!$B2174, '外部インタフェース一覧(計算用)'!$C$5:$C$60, 0), 1), $B2174)</f>
        <v>科学的介護推進に関する評価</v>
      </c>
      <c r="L2174" s="56">
        <f t="shared" si="237"/>
        <v>49</v>
      </c>
      <c r="M2174" s="33" t="str">
        <f t="shared" si="234"/>
        <v>departure</v>
      </c>
      <c r="N2174" s="33" t="str">
        <f t="shared" si="235"/>
        <v>総論　在宅復帰の有無等　中止理由</v>
      </c>
      <c r="O2174" s="33" t="str">
        <f t="shared" si="236"/>
        <v>総論　サービス利用終了理由　理由</v>
      </c>
    </row>
    <row r="2175" spans="1:15" hidden="1">
      <c r="A2175" s="56">
        <v>2173</v>
      </c>
      <c r="B2175" s="56" t="s">
        <v>3975</v>
      </c>
      <c r="C2175" s="56">
        <v>50</v>
      </c>
      <c r="D2175" s="33" t="s">
        <v>318</v>
      </c>
      <c r="E2175" s="134" t="s">
        <v>4033</v>
      </c>
      <c r="F2175" s="56" t="str">
        <f>VLOOKUP(VLOOKUP($B2175, '外部インタフェース一覧(計算用)'!$B:$C, 2, FALSE), '外部インタフェース一覧(計算用)'!$C:$G, 2, FALSE)</f>
        <v>new</v>
      </c>
      <c r="G2175" s="56" t="str">
        <f>VLOOKUP(VLOOKUP($B2175, '外部インタフェース一覧(計算用)'!$B:$C, 2, FALSE), '外部インタフェース一覧(計算用)'!$C:$G, 5, FALSE)</f>
        <v>SCIENTIFIC_NURSING_CARE_PROMOTION_2024_FORM_0000_2021</v>
      </c>
      <c r="H2175" s="56" t="str">
        <f t="shared" si="232"/>
        <v>SCIENTIFIC_NURSING_CARE_PROMOTION_2024_FORM_0000_2021_height_new</v>
      </c>
      <c r="I2175" s="134" t="str">
        <f t="shared" si="238"/>
        <v>口腔・栄養　栄養　身長</v>
      </c>
      <c r="J2175" s="56" t="str">
        <f t="shared" si="233"/>
        <v>名称変更</v>
      </c>
      <c r="K2175" s="33" t="str">
        <f>IF($F2175="old", INDEX('外部インタフェース一覧(計算用)'!$B$5:$C$60, MATCH(summary!$B2175, '外部インタフェース一覧(計算用)'!$C$5:$C$60, 0), 1), $B2175)</f>
        <v>科学的介護推進に関する評価</v>
      </c>
      <c r="L2175" s="56">
        <f t="shared" si="237"/>
        <v>50</v>
      </c>
      <c r="M2175" s="33" t="str">
        <f t="shared" si="234"/>
        <v>height</v>
      </c>
      <c r="N2175" s="33" t="str">
        <f t="shared" si="235"/>
        <v>口腔・栄養　栄養　身長</v>
      </c>
      <c r="O2175" s="33" t="str">
        <f t="shared" si="236"/>
        <v>口腔・栄養　身長</v>
      </c>
    </row>
    <row r="2176" spans="1:15" hidden="1">
      <c r="A2176" s="56">
        <v>2174</v>
      </c>
      <c r="B2176" s="56" t="s">
        <v>3975</v>
      </c>
      <c r="C2176" s="56">
        <v>51</v>
      </c>
      <c r="D2176" s="33" t="s">
        <v>320</v>
      </c>
      <c r="E2176" s="134" t="s">
        <v>4034</v>
      </c>
      <c r="F2176" s="56" t="str">
        <f>VLOOKUP(VLOOKUP($B2176, '外部インタフェース一覧(計算用)'!$B:$C, 2, FALSE), '外部インタフェース一覧(計算用)'!$C:$G, 2, FALSE)</f>
        <v>new</v>
      </c>
      <c r="G2176" s="56" t="str">
        <f>VLOOKUP(VLOOKUP($B2176, '外部インタフェース一覧(計算用)'!$B:$C, 2, FALSE), '外部インタフェース一覧(計算用)'!$C:$G, 5, FALSE)</f>
        <v>SCIENTIFIC_NURSING_CARE_PROMOTION_2024_FORM_0000_2021</v>
      </c>
      <c r="H2176" s="56" t="str">
        <f t="shared" si="232"/>
        <v>SCIENTIFIC_NURSING_CARE_PROMOTION_2024_FORM_0000_2021_weight_new</v>
      </c>
      <c r="I2176" s="134" t="str">
        <f t="shared" si="238"/>
        <v>口腔・栄養　栄養　体重</v>
      </c>
      <c r="J2176" s="56" t="str">
        <f t="shared" si="233"/>
        <v>名称変更</v>
      </c>
      <c r="K2176" s="33" t="str">
        <f>IF($F2176="old", INDEX('外部インタフェース一覧(計算用)'!$B$5:$C$60, MATCH(summary!$B2176, '外部インタフェース一覧(計算用)'!$C$5:$C$60, 0), 1), $B2176)</f>
        <v>科学的介護推進に関する評価</v>
      </c>
      <c r="L2176" s="56">
        <f t="shared" si="237"/>
        <v>51</v>
      </c>
      <c r="M2176" s="33" t="str">
        <f t="shared" si="234"/>
        <v>weight</v>
      </c>
      <c r="N2176" s="33" t="str">
        <f t="shared" si="235"/>
        <v>口腔・栄養　栄養　体重</v>
      </c>
      <c r="O2176" s="33" t="str">
        <f t="shared" si="236"/>
        <v>口腔・栄養　体重</v>
      </c>
    </row>
    <row r="2177" spans="1:15" ht="37.5" hidden="1">
      <c r="A2177" s="56">
        <v>2175</v>
      </c>
      <c r="B2177" s="56" t="s">
        <v>3975</v>
      </c>
      <c r="C2177" s="56">
        <v>52</v>
      </c>
      <c r="D2177" s="33" t="s">
        <v>322</v>
      </c>
      <c r="E2177" s="134" t="s">
        <v>4035</v>
      </c>
      <c r="F2177" s="56" t="str">
        <f>VLOOKUP(VLOOKUP($B2177, '外部インタフェース一覧(計算用)'!$B:$C, 2, FALSE), '外部インタフェース一覧(計算用)'!$C:$G, 2, FALSE)</f>
        <v>new</v>
      </c>
      <c r="G2177" s="56" t="str">
        <f>VLOOKUP(VLOOKUP($B2177, '外部インタフェース一覧(計算用)'!$B:$C, 2, FALSE), '外部インタフェース一覧(計算用)'!$C:$G, 5, FALSE)</f>
        <v>SCIENTIFIC_NURSING_CARE_PROMOTION_2024_FORM_0000_2021</v>
      </c>
      <c r="H2177" s="56" t="str">
        <f t="shared" si="232"/>
        <v>SCIENTIFIC_NURSING_CARE_PROMOTION_2024_FORM_0000_2021_low_operating_risk_level_new</v>
      </c>
      <c r="I2177" s="134" t="str">
        <f t="shared" si="238"/>
        <v>口腔・栄養　栄養　低栄養状態のリスクレベル</v>
      </c>
      <c r="J2177" s="56" t="str">
        <f t="shared" si="233"/>
        <v>名称変更</v>
      </c>
      <c r="K2177" s="33" t="str">
        <f>IF($F2177="old", INDEX('外部インタフェース一覧(計算用)'!$B$5:$C$60, MATCH(summary!$B2177, '外部インタフェース一覧(計算用)'!$C$5:$C$60, 0), 1), $B2177)</f>
        <v>科学的介護推進に関する評価</v>
      </c>
      <c r="L2177" s="56">
        <f t="shared" si="237"/>
        <v>52</v>
      </c>
      <c r="M2177" s="33" t="str">
        <f t="shared" si="234"/>
        <v>low_operating_risk_level</v>
      </c>
      <c r="N2177" s="33" t="str">
        <f t="shared" si="235"/>
        <v>口腔・栄養　栄養　低栄養状態のリスクレベル</v>
      </c>
      <c r="O2177" s="33" t="str">
        <f t="shared" si="236"/>
        <v>口腔・栄養　低栄養状態のリスクレベル</v>
      </c>
    </row>
    <row r="2178" spans="1:15" hidden="1">
      <c r="A2178" s="56">
        <v>2176</v>
      </c>
      <c r="B2178" s="56" t="s">
        <v>3975</v>
      </c>
      <c r="C2178" s="56">
        <v>53</v>
      </c>
      <c r="D2178" s="33" t="s">
        <v>328</v>
      </c>
      <c r="E2178" s="134" t="s">
        <v>4036</v>
      </c>
      <c r="F2178" s="56" t="str">
        <f>VLOOKUP(VLOOKUP($B2178, '外部インタフェース一覧(計算用)'!$B:$C, 2, FALSE), '外部インタフェース一覧(計算用)'!$C:$G, 2, FALSE)</f>
        <v>new</v>
      </c>
      <c r="G2178" s="56" t="str">
        <f>VLOOKUP(VLOOKUP($B2178, '外部インタフェース一覧(計算用)'!$B:$C, 2, FALSE), '外部インタフェース一覧(計算用)'!$C:$G, 5, FALSE)</f>
        <v>SCIENTIFIC_NURSING_CARE_PROMOTION_2024_FORM_0000_2021</v>
      </c>
      <c r="H2178" s="56" t="str">
        <f t="shared" si="232"/>
        <v>SCIENTIFIC_NURSING_CARE_PROMOTION_2024_FORM_0000_2021_food_form_ingestion_new</v>
      </c>
      <c r="I2178" s="134" t="str">
        <f t="shared" si="238"/>
        <v>口腔・栄養　栄養　経口摂取</v>
      </c>
      <c r="J2178" s="56" t="str">
        <f t="shared" si="233"/>
        <v>名称変更</v>
      </c>
      <c r="K2178" s="33" t="str">
        <f>IF($F2178="old", INDEX('外部インタフェース一覧(計算用)'!$B$5:$C$60, MATCH(summary!$B2178, '外部インタフェース一覧(計算用)'!$C$5:$C$60, 0), 1), $B2178)</f>
        <v>科学的介護推進に関する評価</v>
      </c>
      <c r="L2178" s="56">
        <f t="shared" si="237"/>
        <v>53</v>
      </c>
      <c r="M2178" s="33" t="str">
        <f t="shared" si="234"/>
        <v>food_form_ingestion</v>
      </c>
      <c r="N2178" s="33" t="str">
        <f t="shared" si="235"/>
        <v>口腔・栄養　栄養　経口摂取</v>
      </c>
      <c r="O2178" s="33" t="str">
        <f t="shared" si="236"/>
        <v>口腔・栄養　栄養補給法　経口摂取</v>
      </c>
    </row>
    <row r="2179" spans="1:15" ht="56.25" hidden="1">
      <c r="A2179" s="56">
        <v>2177</v>
      </c>
      <c r="B2179" s="56" t="s">
        <v>3975</v>
      </c>
      <c r="C2179" s="56">
        <v>54</v>
      </c>
      <c r="D2179" s="33" t="s">
        <v>324</v>
      </c>
      <c r="E2179" s="134" t="s">
        <v>4037</v>
      </c>
      <c r="F2179" s="56" t="str">
        <f>VLOOKUP(VLOOKUP($B2179, '外部インタフェース一覧(計算用)'!$B:$C, 2, FALSE), '外部インタフェース一覧(計算用)'!$C:$G, 2, FALSE)</f>
        <v>new</v>
      </c>
      <c r="G2179" s="56" t="str">
        <f>VLOOKUP(VLOOKUP($B2179, '外部インタフェース一覧(計算用)'!$B:$C, 2, FALSE), '外部インタフェース一覧(計算用)'!$C:$G, 5, FALSE)</f>
        <v>SCIENTIFIC_NURSING_CARE_PROMOTION_2024_FORM_0000_2021</v>
      </c>
      <c r="H2179" s="56" t="str">
        <f t="shared" ref="H2179:H2242" si="239">G2179&amp;"_"&amp;D2179&amp;"_"&amp;F2179</f>
        <v>SCIENTIFIC_NURSING_CARE_PROMOTION_2024_FORM_0000_2021_is_nutrition_supply_method_enteral_nutrition_new</v>
      </c>
      <c r="I2179" s="134" t="str">
        <f t="shared" si="238"/>
        <v>口腔・栄養　栄養　栄養補給法　経腸栄養法</v>
      </c>
      <c r="J2179" s="56" t="str">
        <f t="shared" ref="J2179:J2242" si="240">IF(E2179=I2179, "一致", "名称変更")</f>
        <v>名称変更</v>
      </c>
      <c r="K2179" s="33" t="str">
        <f>IF($F2179="old", INDEX('外部インタフェース一覧(計算用)'!$B$5:$C$60, MATCH(summary!$B2179, '外部インタフェース一覧(計算用)'!$C$5:$C$60, 0), 1), $B2179)</f>
        <v>科学的介護推進に関する評価</v>
      </c>
      <c r="L2179" s="56">
        <f t="shared" si="237"/>
        <v>54</v>
      </c>
      <c r="M2179" s="33" t="str">
        <f t="shared" ref="M2179:M2242" si="241">$D2179</f>
        <v>is_nutrition_supply_method_enteral_nutrition</v>
      </c>
      <c r="N2179" s="33" t="str">
        <f t="shared" ref="N2179:N2242" si="242">IF($F2179="old", $E2179, $I2179)</f>
        <v>口腔・栄養　栄養　栄養補給法　経腸栄養法</v>
      </c>
      <c r="O2179" s="33" t="str">
        <f t="shared" ref="O2179:O2242" si="243">IF($F2179="old", $I2179, $E2179)</f>
        <v>口腔・栄養　栄養補給法　経腸栄養</v>
      </c>
    </row>
    <row r="2180" spans="1:15" ht="56.25" hidden="1">
      <c r="A2180" s="56">
        <v>2178</v>
      </c>
      <c r="B2180" s="56" t="s">
        <v>3975</v>
      </c>
      <c r="C2180" s="56">
        <v>55</v>
      </c>
      <c r="D2180" s="33" t="s">
        <v>326</v>
      </c>
      <c r="E2180" s="134" t="s">
        <v>4038</v>
      </c>
      <c r="F2180" s="56" t="str">
        <f>VLOOKUP(VLOOKUP($B2180, '外部インタフェース一覧(計算用)'!$B:$C, 2, FALSE), '外部インタフェース一覧(計算用)'!$C:$G, 2, FALSE)</f>
        <v>new</v>
      </c>
      <c r="G2180" s="56" t="str">
        <f>VLOOKUP(VLOOKUP($B2180, '外部インタフェース一覧(計算用)'!$B:$C, 2, FALSE), '外部インタフェース一覧(計算用)'!$C:$G, 5, FALSE)</f>
        <v>SCIENTIFIC_NURSING_CARE_PROMOTION_2024_FORM_0000_2021</v>
      </c>
      <c r="H2180" s="56" t="str">
        <f t="shared" si="239"/>
        <v>SCIENTIFIC_NURSING_CARE_PROMOTION_2024_FORM_0000_2021_is_nutrition_supply_method_parenteral_nutrition_new</v>
      </c>
      <c r="I2180" s="134" t="str">
        <f t="shared" si="238"/>
        <v>口腔・栄養　栄養　栄養補給法　静脈栄養法</v>
      </c>
      <c r="J2180" s="56" t="str">
        <f t="shared" si="240"/>
        <v>名称変更</v>
      </c>
      <c r="K2180" s="33" t="str">
        <f>IF($F2180="old", INDEX('外部インタフェース一覧(計算用)'!$B$5:$C$60, MATCH(summary!$B2180, '外部インタフェース一覧(計算用)'!$C$5:$C$60, 0), 1), $B2180)</f>
        <v>科学的介護推進に関する評価</v>
      </c>
      <c r="L2180" s="56">
        <f t="shared" ref="L2180:L2243" si="244">C2180</f>
        <v>55</v>
      </c>
      <c r="M2180" s="33" t="str">
        <f t="shared" si="241"/>
        <v>is_nutrition_supply_method_parenteral_nutrition</v>
      </c>
      <c r="N2180" s="33" t="str">
        <f t="shared" si="242"/>
        <v>口腔・栄養　栄養　栄養補給法　静脈栄養法</v>
      </c>
      <c r="O2180" s="33" t="str">
        <f t="shared" si="243"/>
        <v>口腔・栄養　栄養補給法　静脈栄養</v>
      </c>
    </row>
    <row r="2181" spans="1:15" ht="37.5" hidden="1">
      <c r="A2181" s="56">
        <v>2179</v>
      </c>
      <c r="B2181" s="56" t="s">
        <v>3975</v>
      </c>
      <c r="C2181" s="56">
        <v>56</v>
      </c>
      <c r="D2181" s="33" t="s">
        <v>332</v>
      </c>
      <c r="E2181" s="134" t="s">
        <v>4039</v>
      </c>
      <c r="F2181" s="56" t="str">
        <f>VLOOKUP(VLOOKUP($B2181, '外部インタフェース一覧(計算用)'!$B:$C, 2, FALSE), '外部インタフェース一覧(計算用)'!$C:$G, 2, FALSE)</f>
        <v>new</v>
      </c>
      <c r="G2181" s="56" t="str">
        <f>VLOOKUP(VLOOKUP($B2181, '外部インタフェース一覧(計算用)'!$B:$C, 2, FALSE), '外部インタフェース一覧(計算用)'!$C:$G, 5, FALSE)</f>
        <v>SCIENTIFIC_NURSING_CARE_PROMOTION_2024_FORM_0000_2021</v>
      </c>
      <c r="H2181" s="56" t="str">
        <f t="shared" si="239"/>
        <v>SCIENTIFIC_NURSING_CARE_PROMOTION_2024_FORM_0000_2021_meal_form_new</v>
      </c>
      <c r="I2181" s="134" t="str">
        <f t="shared" si="238"/>
        <v>口腔・栄養　栄養　食事の形態（コード）</v>
      </c>
      <c r="J2181" s="56" t="str">
        <f t="shared" si="240"/>
        <v>名称変更</v>
      </c>
      <c r="K2181" s="33" t="str">
        <f>IF($F2181="old", INDEX('外部インタフェース一覧(計算用)'!$B$5:$C$60, MATCH(summary!$B2181, '外部インタフェース一覧(計算用)'!$C$5:$C$60, 0), 1), $B2181)</f>
        <v>科学的介護推進に関する評価</v>
      </c>
      <c r="L2181" s="56">
        <f t="shared" si="244"/>
        <v>56</v>
      </c>
      <c r="M2181" s="33" t="str">
        <f t="shared" si="241"/>
        <v>meal_form</v>
      </c>
      <c r="N2181" s="33" t="str">
        <f t="shared" si="242"/>
        <v>口腔・栄養　栄養　食事の形態（コード）</v>
      </c>
      <c r="O2181" s="33" t="str">
        <f t="shared" si="243"/>
        <v>口腔・栄養　食事形態</v>
      </c>
    </row>
    <row r="2182" spans="1:15" hidden="1">
      <c r="A2182" s="56">
        <v>2180</v>
      </c>
      <c r="B2182" s="56" t="s">
        <v>3975</v>
      </c>
      <c r="C2182" s="56">
        <v>57</v>
      </c>
      <c r="D2182" s="33" t="s">
        <v>334</v>
      </c>
      <c r="E2182" s="134" t="s">
        <v>4040</v>
      </c>
      <c r="F2182" s="56" t="str">
        <f>VLOOKUP(VLOOKUP($B2182, '外部インタフェース一覧(計算用)'!$B:$C, 2, FALSE), '外部インタフェース一覧(計算用)'!$C:$G, 2, FALSE)</f>
        <v>new</v>
      </c>
      <c r="G2182" s="56" t="str">
        <f>VLOOKUP(VLOOKUP($B2182, '外部インタフェース一覧(計算用)'!$B:$C, 2, FALSE), '外部インタフェース一覧(計算用)'!$C:$G, 5, FALSE)</f>
        <v>SCIENTIFIC_NURSING_CARE_PROMOTION_2024_FORM_0000_2021</v>
      </c>
      <c r="H2182" s="56" t="str">
        <f t="shared" si="239"/>
        <v>SCIENTIFIC_NURSING_CARE_PROMOTION_2024_FORM_0000_2021_thickening_new</v>
      </c>
      <c r="I2182" s="134" t="str">
        <f t="shared" si="238"/>
        <v>口腔・栄養　栄養　とろみ</v>
      </c>
      <c r="J2182" s="56" t="str">
        <f t="shared" si="240"/>
        <v>名称変更</v>
      </c>
      <c r="K2182" s="33" t="str">
        <f>IF($F2182="old", INDEX('外部インタフェース一覧(計算用)'!$B$5:$C$60, MATCH(summary!$B2182, '外部インタフェース一覧(計算用)'!$C$5:$C$60, 0), 1), $B2182)</f>
        <v>科学的介護推進に関する評価</v>
      </c>
      <c r="L2182" s="56">
        <f t="shared" si="244"/>
        <v>57</v>
      </c>
      <c r="M2182" s="33" t="str">
        <f t="shared" si="241"/>
        <v>thickening</v>
      </c>
      <c r="N2182" s="33" t="str">
        <f t="shared" si="242"/>
        <v>口腔・栄養　栄養　とろみ</v>
      </c>
      <c r="O2182" s="33" t="str">
        <f t="shared" si="243"/>
        <v>口腔・栄養　とろみ</v>
      </c>
    </row>
    <row r="2183" spans="1:15" ht="37.5" hidden="1">
      <c r="A2183" s="56">
        <v>2181</v>
      </c>
      <c r="B2183" s="56" t="s">
        <v>3975</v>
      </c>
      <c r="C2183" s="56">
        <v>58</v>
      </c>
      <c r="D2183" s="33" t="s">
        <v>336</v>
      </c>
      <c r="E2183" s="134" t="s">
        <v>4041</v>
      </c>
      <c r="F2183" s="56" t="str">
        <f>VLOOKUP(VLOOKUP($B2183, '外部インタフェース一覧(計算用)'!$B:$C, 2, FALSE), '外部インタフェース一覧(計算用)'!$C:$G, 2, FALSE)</f>
        <v>new</v>
      </c>
      <c r="G2183" s="56" t="str">
        <f>VLOOKUP(VLOOKUP($B2183, '外部インタフェース一覧(計算用)'!$B:$C, 2, FALSE), '外部インタフェース一覧(計算用)'!$C:$G, 5, FALSE)</f>
        <v>SCIENTIFIC_NURSING_CARE_PROMOTION_2024_FORM_0000_2021</v>
      </c>
      <c r="H2183" s="56" t="str">
        <f t="shared" si="239"/>
        <v>SCIENTIFIC_NURSING_CARE_PROMOTION_2024_FORM_0000_2021_dietary_intake_new</v>
      </c>
      <c r="I2183" s="134" t="str">
        <f t="shared" si="238"/>
        <v>口腔・栄養　栄養　食事摂取量（全体）</v>
      </c>
      <c r="J2183" s="56" t="str">
        <f t="shared" si="240"/>
        <v>名称変更</v>
      </c>
      <c r="K2183" s="33" t="str">
        <f>IF($F2183="old", INDEX('外部インタフェース一覧(計算用)'!$B$5:$C$60, MATCH(summary!$B2183, '外部インタフェース一覧(計算用)'!$C$5:$C$60, 0), 1), $B2183)</f>
        <v>科学的介護推進に関する評価</v>
      </c>
      <c r="L2183" s="56">
        <f t="shared" si="244"/>
        <v>58</v>
      </c>
      <c r="M2183" s="33" t="str">
        <f t="shared" si="241"/>
        <v>dietary_intake</v>
      </c>
      <c r="N2183" s="33" t="str">
        <f t="shared" si="242"/>
        <v>口腔・栄養　栄養　食事摂取量（全体）</v>
      </c>
      <c r="O2183" s="33" t="str">
        <f t="shared" si="243"/>
        <v>口腔・栄養　食事摂取量　全体</v>
      </c>
    </row>
    <row r="2184" spans="1:15" hidden="1">
      <c r="A2184" s="56">
        <v>2182</v>
      </c>
      <c r="B2184" s="56" t="s">
        <v>3975</v>
      </c>
      <c r="C2184" s="56">
        <v>59</v>
      </c>
      <c r="D2184" s="33" t="s">
        <v>338</v>
      </c>
      <c r="E2184" s="134" t="s">
        <v>4042</v>
      </c>
      <c r="F2184" s="56" t="str">
        <f>VLOOKUP(VLOOKUP($B2184, '外部インタフェース一覧(計算用)'!$B:$C, 2, FALSE), '外部インタフェース一覧(計算用)'!$C:$G, 2, FALSE)</f>
        <v>new</v>
      </c>
      <c r="G2184" s="56" t="str">
        <f>VLOOKUP(VLOOKUP($B2184, '外部インタフェース一覧(計算用)'!$B:$C, 2, FALSE), '外部インタフェース一覧(計算用)'!$C:$G, 5, FALSE)</f>
        <v>SCIENTIFIC_NURSING_CARE_PROMOTION_2024_FORM_0000_2021</v>
      </c>
      <c r="H2184" s="56" t="str">
        <f t="shared" si="239"/>
        <v>SCIENTIFIC_NURSING_CARE_PROMOTION_2024_FORM_0000_2021_staple_food_intake_new</v>
      </c>
      <c r="I2184" s="134" t="str">
        <f t="shared" si="238"/>
        <v>口腔・栄養　栄養　主食の摂取量</v>
      </c>
      <c r="J2184" s="56" t="str">
        <f t="shared" si="240"/>
        <v>名称変更</v>
      </c>
      <c r="K2184" s="33" t="str">
        <f>IF($F2184="old", INDEX('外部インタフェース一覧(計算用)'!$B$5:$C$60, MATCH(summary!$B2184, '外部インタフェース一覧(計算用)'!$C$5:$C$60, 0), 1), $B2184)</f>
        <v>科学的介護推進に関する評価</v>
      </c>
      <c r="L2184" s="56">
        <f t="shared" si="244"/>
        <v>59</v>
      </c>
      <c r="M2184" s="33" t="str">
        <f t="shared" si="241"/>
        <v>staple_food_intake</v>
      </c>
      <c r="N2184" s="33" t="str">
        <f t="shared" si="242"/>
        <v>口腔・栄養　栄養　主食の摂取量</v>
      </c>
      <c r="O2184" s="33" t="str">
        <f t="shared" si="243"/>
        <v>口腔・栄養　食事摂取量　主食</v>
      </c>
    </row>
    <row r="2185" spans="1:15" hidden="1">
      <c r="A2185" s="56">
        <v>2183</v>
      </c>
      <c r="B2185" s="56" t="s">
        <v>3975</v>
      </c>
      <c r="C2185" s="56">
        <v>60</v>
      </c>
      <c r="D2185" s="33" t="s">
        <v>340</v>
      </c>
      <c r="E2185" s="134" t="s">
        <v>4043</v>
      </c>
      <c r="F2185" s="56" t="str">
        <f>VLOOKUP(VLOOKUP($B2185, '外部インタフェース一覧(計算用)'!$B:$C, 2, FALSE), '外部インタフェース一覧(計算用)'!$C:$G, 2, FALSE)</f>
        <v>new</v>
      </c>
      <c r="G2185" s="56" t="str">
        <f>VLOOKUP(VLOOKUP($B2185, '外部インタフェース一覧(計算用)'!$B:$C, 2, FALSE), '外部インタフェース一覧(計算用)'!$C:$G, 5, FALSE)</f>
        <v>SCIENTIFIC_NURSING_CARE_PROMOTION_2024_FORM_0000_2021</v>
      </c>
      <c r="H2185" s="56" t="str">
        <f t="shared" si="239"/>
        <v>SCIENTIFIC_NURSING_CARE_PROMOTION_2024_FORM_0000_2021_side_dish_intake_new</v>
      </c>
      <c r="I2185" s="134" t="str">
        <f t="shared" si="238"/>
        <v>口腔・栄養　栄養　副食の摂取量</v>
      </c>
      <c r="J2185" s="56" t="str">
        <f t="shared" si="240"/>
        <v>名称変更</v>
      </c>
      <c r="K2185" s="33" t="str">
        <f>IF($F2185="old", INDEX('外部インタフェース一覧(計算用)'!$B$5:$C$60, MATCH(summary!$B2185, '外部インタフェース一覧(計算用)'!$C$5:$C$60, 0), 1), $B2185)</f>
        <v>科学的介護推進に関する評価</v>
      </c>
      <c r="L2185" s="56">
        <f t="shared" si="244"/>
        <v>60</v>
      </c>
      <c r="M2185" s="33" t="str">
        <f t="shared" si="241"/>
        <v>side_dish_intake</v>
      </c>
      <c r="N2185" s="33" t="str">
        <f t="shared" si="242"/>
        <v>口腔・栄養　栄養　副食の摂取量</v>
      </c>
      <c r="O2185" s="33" t="str">
        <f t="shared" si="243"/>
        <v>口腔・栄養　食事摂取量　副食</v>
      </c>
    </row>
    <row r="2186" spans="1:15" ht="37.5" hidden="1">
      <c r="A2186" s="56">
        <v>2184</v>
      </c>
      <c r="B2186" s="56" t="s">
        <v>3975</v>
      </c>
      <c r="C2186" s="56">
        <v>61</v>
      </c>
      <c r="D2186" s="33" t="s">
        <v>342</v>
      </c>
      <c r="E2186" s="134" t="s">
        <v>4044</v>
      </c>
      <c r="F2186" s="56" t="str">
        <f>VLOOKUP(VLOOKUP($B2186, '外部インタフェース一覧(計算用)'!$B:$C, 2, FALSE), '外部インタフェース一覧(計算用)'!$C:$G, 2, FALSE)</f>
        <v>new</v>
      </c>
      <c r="G2186" s="56" t="str">
        <f>VLOOKUP(VLOOKUP($B2186, '外部インタフェース一覧(計算用)'!$B:$C, 2, FALSE), '外部インタフェース一覧(計算用)'!$C:$G, 5, FALSE)</f>
        <v>SCIENTIFIC_NURSING_CARE_PROMOTION_2024_FORM_0000_2021</v>
      </c>
      <c r="H2186" s="56" t="str">
        <f t="shared" si="239"/>
        <v>SCIENTIFIC_NURSING_CARE_PROMOTION_2024_FORM_0000_2021_required_nutrients_energy_new</v>
      </c>
      <c r="I2186" s="134" t="str">
        <f t="shared" si="238"/>
        <v>口腔・栄養　栄養　必要栄養量_エネルギー</v>
      </c>
      <c r="J2186" s="56" t="str">
        <f t="shared" si="240"/>
        <v>名称変更</v>
      </c>
      <c r="K2186" s="33" t="str">
        <f>IF($F2186="old", INDEX('外部インタフェース一覧(計算用)'!$B$5:$C$60, MATCH(summary!$B2186, '外部インタフェース一覧(計算用)'!$C$5:$C$60, 0), 1), $B2186)</f>
        <v>科学的介護推進に関する評価</v>
      </c>
      <c r="L2186" s="56">
        <f t="shared" si="244"/>
        <v>61</v>
      </c>
      <c r="M2186" s="33" t="str">
        <f t="shared" si="241"/>
        <v>required_nutrients_energy</v>
      </c>
      <c r="N2186" s="33" t="str">
        <f t="shared" si="242"/>
        <v>口腔・栄養　栄養　必要栄養量_エネルギー</v>
      </c>
      <c r="O2186" s="33" t="str">
        <f t="shared" si="243"/>
        <v>口腔・栄養　必要栄養量　エネルギー</v>
      </c>
    </row>
    <row r="2187" spans="1:15" ht="37.5" hidden="1">
      <c r="A2187" s="56">
        <v>2185</v>
      </c>
      <c r="B2187" s="56" t="s">
        <v>3975</v>
      </c>
      <c r="C2187" s="56">
        <v>62</v>
      </c>
      <c r="D2187" s="33" t="s">
        <v>344</v>
      </c>
      <c r="E2187" s="134" t="s">
        <v>4045</v>
      </c>
      <c r="F2187" s="56" t="str">
        <f>VLOOKUP(VLOOKUP($B2187, '外部インタフェース一覧(計算用)'!$B:$C, 2, FALSE), '外部インタフェース一覧(計算用)'!$C:$G, 2, FALSE)</f>
        <v>new</v>
      </c>
      <c r="G2187" s="56" t="str">
        <f>VLOOKUP(VLOOKUP($B2187, '外部インタフェース一覧(計算用)'!$B:$C, 2, FALSE), '外部インタフェース一覧(計算用)'!$C:$G, 5, FALSE)</f>
        <v>SCIENTIFIC_NURSING_CARE_PROMOTION_2024_FORM_0000_2021</v>
      </c>
      <c r="H2187" s="56" t="str">
        <f t="shared" si="239"/>
        <v>SCIENTIFIC_NURSING_CARE_PROMOTION_2024_FORM_0000_2021_required_nutrients_protein_new</v>
      </c>
      <c r="I2187" s="134" t="str">
        <f t="shared" si="238"/>
        <v>口腔・栄養　栄養　必要栄養量_たんぱく質</v>
      </c>
      <c r="J2187" s="56" t="str">
        <f t="shared" si="240"/>
        <v>名称変更</v>
      </c>
      <c r="K2187" s="33" t="str">
        <f>IF($F2187="old", INDEX('外部インタフェース一覧(計算用)'!$B$5:$C$60, MATCH(summary!$B2187, '外部インタフェース一覧(計算用)'!$C$5:$C$60, 0), 1), $B2187)</f>
        <v>科学的介護推進に関する評価</v>
      </c>
      <c r="L2187" s="56">
        <f t="shared" si="244"/>
        <v>62</v>
      </c>
      <c r="M2187" s="33" t="str">
        <f t="shared" si="241"/>
        <v>required_nutrients_protein</v>
      </c>
      <c r="N2187" s="33" t="str">
        <f t="shared" si="242"/>
        <v>口腔・栄養　栄養　必要栄養量_たんぱく質</v>
      </c>
      <c r="O2187" s="33" t="str">
        <f t="shared" si="243"/>
        <v>口腔・栄養　必要栄養量　たんぱく質</v>
      </c>
    </row>
    <row r="2188" spans="1:15" ht="37.5" hidden="1">
      <c r="A2188" s="56">
        <v>2186</v>
      </c>
      <c r="B2188" s="56" t="s">
        <v>3975</v>
      </c>
      <c r="C2188" s="56">
        <v>63</v>
      </c>
      <c r="D2188" s="33" t="s">
        <v>346</v>
      </c>
      <c r="E2188" s="134" t="s">
        <v>4046</v>
      </c>
      <c r="F2188" s="56" t="str">
        <f>VLOOKUP(VLOOKUP($B2188, '外部インタフェース一覧(計算用)'!$B:$C, 2, FALSE), '外部インタフェース一覧(計算用)'!$C:$G, 2, FALSE)</f>
        <v>new</v>
      </c>
      <c r="G2188" s="56" t="str">
        <f>VLOOKUP(VLOOKUP($B2188, '外部インタフェース一覧(計算用)'!$B:$C, 2, FALSE), '外部インタフェース一覧(計算用)'!$C:$G, 5, FALSE)</f>
        <v>SCIENTIFIC_NURSING_CARE_PROMOTION_2024_FORM_0000_2021</v>
      </c>
      <c r="H2188" s="56" t="str">
        <f t="shared" si="239"/>
        <v>SCIENTIFIC_NURSING_CARE_PROMOTION_2024_FORM_0000_2021_provided_nutrients_energy_new</v>
      </c>
      <c r="I2188" s="134" t="str">
        <f t="shared" si="238"/>
        <v>口腔・栄養　栄養　提供栄養量_エネルギー</v>
      </c>
      <c r="J2188" s="56" t="str">
        <f t="shared" si="240"/>
        <v>名称変更</v>
      </c>
      <c r="K2188" s="33" t="str">
        <f>IF($F2188="old", INDEX('外部インタフェース一覧(計算用)'!$B$5:$C$60, MATCH(summary!$B2188, '外部インタフェース一覧(計算用)'!$C$5:$C$60, 0), 1), $B2188)</f>
        <v>科学的介護推進に関する評価</v>
      </c>
      <c r="L2188" s="56">
        <f t="shared" si="244"/>
        <v>63</v>
      </c>
      <c r="M2188" s="33" t="str">
        <f t="shared" si="241"/>
        <v>provided_nutrients_energy</v>
      </c>
      <c r="N2188" s="33" t="str">
        <f t="shared" si="242"/>
        <v>口腔・栄養　栄養　提供栄養量_エネルギー</v>
      </c>
      <c r="O2188" s="33" t="str">
        <f t="shared" si="243"/>
        <v>口腔・栄養　提供栄養量　エネルギー</v>
      </c>
    </row>
    <row r="2189" spans="1:15" ht="37.5" hidden="1">
      <c r="A2189" s="56">
        <v>2187</v>
      </c>
      <c r="B2189" s="56" t="s">
        <v>3975</v>
      </c>
      <c r="C2189" s="56">
        <v>64</v>
      </c>
      <c r="D2189" s="33" t="s">
        <v>348</v>
      </c>
      <c r="E2189" s="134" t="s">
        <v>4047</v>
      </c>
      <c r="F2189" s="56" t="str">
        <f>VLOOKUP(VLOOKUP($B2189, '外部インタフェース一覧(計算用)'!$B:$C, 2, FALSE), '外部インタフェース一覧(計算用)'!$C:$G, 2, FALSE)</f>
        <v>new</v>
      </c>
      <c r="G2189" s="56" t="str">
        <f>VLOOKUP(VLOOKUP($B2189, '外部インタフェース一覧(計算用)'!$B:$C, 2, FALSE), '外部インタフェース一覧(計算用)'!$C:$G, 5, FALSE)</f>
        <v>SCIENTIFIC_NURSING_CARE_PROMOTION_2024_FORM_0000_2021</v>
      </c>
      <c r="H2189" s="56" t="str">
        <f t="shared" si="239"/>
        <v>SCIENTIFIC_NURSING_CARE_PROMOTION_2024_FORM_0000_2021_provided_nutrients_protein_new</v>
      </c>
      <c r="I2189" s="134" t="str">
        <f t="shared" si="238"/>
        <v>口腔・栄養　栄養　提供栄養量_たんぱく質</v>
      </c>
      <c r="J2189" s="56" t="str">
        <f t="shared" si="240"/>
        <v>名称変更</v>
      </c>
      <c r="K2189" s="33" t="str">
        <f>IF($F2189="old", INDEX('外部インタフェース一覧(計算用)'!$B$5:$C$60, MATCH(summary!$B2189, '外部インタフェース一覧(計算用)'!$C$5:$C$60, 0), 1), $B2189)</f>
        <v>科学的介護推進に関する評価</v>
      </c>
      <c r="L2189" s="56">
        <f t="shared" si="244"/>
        <v>64</v>
      </c>
      <c r="M2189" s="33" t="str">
        <f t="shared" si="241"/>
        <v>provided_nutrients_protein</v>
      </c>
      <c r="N2189" s="33" t="str">
        <f t="shared" si="242"/>
        <v>口腔・栄養　栄養　提供栄養量_たんぱく質</v>
      </c>
      <c r="O2189" s="33" t="str">
        <f t="shared" si="243"/>
        <v>口腔・栄養　提供栄養量　たんぱく質</v>
      </c>
    </row>
    <row r="2190" spans="1:15" hidden="1">
      <c r="A2190" s="56">
        <v>2188</v>
      </c>
      <c r="B2190" s="56" t="s">
        <v>3975</v>
      </c>
      <c r="C2190" s="56">
        <v>65</v>
      </c>
      <c r="D2190" s="33" t="s">
        <v>354</v>
      </c>
      <c r="E2190" s="134" t="s">
        <v>4048</v>
      </c>
      <c r="F2190" s="56" t="str">
        <f>VLOOKUP(VLOOKUP($B2190, '外部インタフェース一覧(計算用)'!$B:$C, 2, FALSE), '外部インタフェース一覧(計算用)'!$C:$G, 2, FALSE)</f>
        <v>new</v>
      </c>
      <c r="G2190" s="56" t="str">
        <f>VLOOKUP(VLOOKUP($B2190, '外部インタフェース一覧(計算用)'!$B:$C, 2, FALSE), '外部インタフェース一覧(計算用)'!$C:$G, 5, FALSE)</f>
        <v>SCIENTIFIC_NURSING_CARE_PROMOTION_2024_FORM_0000_2021</v>
      </c>
      <c r="H2190" s="56" t="str">
        <f t="shared" si="239"/>
        <v>SCIENTIFIC_NURSING_CARE_PROMOTION_2024_FORM_0000_2021_bedsore_new</v>
      </c>
      <c r="I2190" s="134" t="str">
        <f t="shared" si="238"/>
        <v>口腔・栄養　栄養　褥瘡</v>
      </c>
      <c r="J2190" s="56" t="str">
        <f t="shared" si="240"/>
        <v>名称変更</v>
      </c>
      <c r="K2190" s="33" t="str">
        <f>IF($F2190="old", INDEX('外部インタフェース一覧(計算用)'!$B$5:$C$60, MATCH(summary!$B2190, '外部インタフェース一覧(計算用)'!$C$5:$C$60, 0), 1), $B2190)</f>
        <v>科学的介護推進に関する評価</v>
      </c>
      <c r="L2190" s="56">
        <f t="shared" si="244"/>
        <v>65</v>
      </c>
      <c r="M2190" s="33" t="str">
        <f t="shared" si="241"/>
        <v>bedsore</v>
      </c>
      <c r="N2190" s="33" t="str">
        <f t="shared" si="242"/>
        <v>口腔・栄養　栄養　褥瘡</v>
      </c>
      <c r="O2190" s="33" t="str">
        <f t="shared" si="243"/>
        <v>口腔・栄養　褥瘡</v>
      </c>
    </row>
    <row r="2191" spans="1:15" hidden="1">
      <c r="A2191" s="56">
        <v>2189</v>
      </c>
      <c r="B2191" s="56" t="s">
        <v>3975</v>
      </c>
      <c r="C2191" s="56">
        <v>66</v>
      </c>
      <c r="D2191" s="33" t="s">
        <v>4049</v>
      </c>
      <c r="E2191" s="134" t="s">
        <v>4050</v>
      </c>
      <c r="F2191" s="56" t="str">
        <f>VLOOKUP(VLOOKUP($B2191, '外部インタフェース一覧(計算用)'!$B:$C, 2, FALSE), '外部インタフェース一覧(計算用)'!$C:$G, 2, FALSE)</f>
        <v>new</v>
      </c>
      <c r="G2191" s="56" t="str">
        <f>VLOOKUP(VLOOKUP($B2191, '外部インタフェース一覧(計算用)'!$B:$C, 2, FALSE), '外部インタフェース一覧(計算用)'!$C:$G, 5, FALSE)</f>
        <v>SCIENTIFIC_NURSING_CARE_PROMOTION_2024_FORM_0000_2021</v>
      </c>
      <c r="H2191" s="56" t="str">
        <f t="shared" si="239"/>
        <v>SCIENTIFIC_NURSING_CARE_PROMOTION_2024_FORM_0000_2021_denture_new</v>
      </c>
      <c r="I2191" s="134" t="str">
        <f t="shared" si="238"/>
        <v>追加</v>
      </c>
      <c r="J2191" s="56" t="str">
        <f t="shared" si="240"/>
        <v>名称変更</v>
      </c>
      <c r="K2191" s="56" t="str">
        <f>IF($F2191="old", INDEX('外部インタフェース一覧(計算用)'!$B$5:$C$60, MATCH(summary!$B2191, '外部インタフェース一覧(計算用)'!$C$5:$C$60, 0), 1), $B2191)</f>
        <v>科学的介護推進に関する評価</v>
      </c>
      <c r="L2191" s="56">
        <f t="shared" si="244"/>
        <v>66</v>
      </c>
      <c r="M2191" s="56" t="str">
        <f t="shared" si="241"/>
        <v>denture</v>
      </c>
      <c r="N2191" s="33" t="str">
        <f t="shared" si="242"/>
        <v>追加</v>
      </c>
      <c r="O2191" s="33" t="str">
        <f t="shared" si="243"/>
        <v>口腔・栄養　義歯の使用</v>
      </c>
    </row>
    <row r="2192" spans="1:15" hidden="1">
      <c r="A2192" s="56">
        <v>2190</v>
      </c>
      <c r="B2192" s="56" t="s">
        <v>3975</v>
      </c>
      <c r="C2192" s="56">
        <v>67</v>
      </c>
      <c r="D2192" s="33" t="s">
        <v>4051</v>
      </c>
      <c r="E2192" s="134" t="s">
        <v>4052</v>
      </c>
      <c r="F2192" s="56" t="str">
        <f>VLOOKUP(VLOOKUP($B2192, '外部インタフェース一覧(計算用)'!$B:$C, 2, FALSE), '外部インタフェース一覧(計算用)'!$C:$G, 2, FALSE)</f>
        <v>new</v>
      </c>
      <c r="G2192" s="56" t="str">
        <f>VLOOKUP(VLOOKUP($B2192, '外部インタフェース一覧(計算用)'!$B:$C, 2, FALSE), '外部インタフェース一覧(計算用)'!$C:$G, 5, FALSE)</f>
        <v>SCIENTIFIC_NURSING_CARE_PROMOTION_2024_FORM_0000_2021</v>
      </c>
      <c r="H2192" s="56" t="str">
        <f t="shared" si="239"/>
        <v>SCIENTIFIC_NURSING_CARE_PROMOTION_2024_FORM_0000_2021_choke_new</v>
      </c>
      <c r="I2192" s="134" t="str">
        <f t="shared" si="238"/>
        <v>追加</v>
      </c>
      <c r="J2192" s="56" t="str">
        <f t="shared" si="240"/>
        <v>名称変更</v>
      </c>
      <c r="K2192" s="56" t="str">
        <f>IF($F2192="old", INDEX('外部インタフェース一覧(計算用)'!$B$5:$C$60, MATCH(summary!$B2192, '外部インタフェース一覧(計算用)'!$C$5:$C$60, 0), 1), $B2192)</f>
        <v>科学的介護推進に関する評価</v>
      </c>
      <c r="L2192" s="56">
        <f t="shared" si="244"/>
        <v>67</v>
      </c>
      <c r="M2192" s="56" t="str">
        <f t="shared" si="241"/>
        <v>choke</v>
      </c>
      <c r="N2192" s="33" t="str">
        <f t="shared" si="242"/>
        <v>追加</v>
      </c>
      <c r="O2192" s="33" t="str">
        <f t="shared" si="243"/>
        <v>口腔・栄養　むせ</v>
      </c>
    </row>
    <row r="2193" spans="1:15" hidden="1">
      <c r="A2193" s="56">
        <v>2191</v>
      </c>
      <c r="B2193" s="56" t="s">
        <v>3975</v>
      </c>
      <c r="C2193" s="56">
        <v>68</v>
      </c>
      <c r="D2193" s="33" t="s">
        <v>4053</v>
      </c>
      <c r="E2193" s="134" t="s">
        <v>4054</v>
      </c>
      <c r="F2193" s="56" t="str">
        <f>VLOOKUP(VLOOKUP($B2193, '外部インタフェース一覧(計算用)'!$B:$C, 2, FALSE), '外部インタフェース一覧(計算用)'!$C:$G, 2, FALSE)</f>
        <v>new</v>
      </c>
      <c r="G2193" s="56" t="str">
        <f>VLOOKUP(VLOOKUP($B2193, '外部インタフェース一覧(計算用)'!$B:$C, 2, FALSE), '外部インタフェース一覧(計算用)'!$C:$G, 5, FALSE)</f>
        <v>SCIENTIFIC_NURSING_CARE_PROMOTION_2024_FORM_0000_2021</v>
      </c>
      <c r="H2193" s="56" t="str">
        <f t="shared" si="239"/>
        <v>SCIENTIFIC_NURSING_CARE_PROMOTION_2024_FORM_0000_2021_stains_on_teeth_new</v>
      </c>
      <c r="I2193" s="134" t="str">
        <f t="shared" si="238"/>
        <v>追加</v>
      </c>
      <c r="J2193" s="56" t="str">
        <f t="shared" si="240"/>
        <v>名称変更</v>
      </c>
      <c r="K2193" s="56" t="str">
        <f>IF($F2193="old", INDEX('外部インタフェース一覧(計算用)'!$B$5:$C$60, MATCH(summary!$B2193, '外部インタフェース一覧(計算用)'!$C$5:$C$60, 0), 1), $B2193)</f>
        <v>科学的介護推進に関する評価</v>
      </c>
      <c r="L2193" s="56">
        <f t="shared" si="244"/>
        <v>68</v>
      </c>
      <c r="M2193" s="56" t="str">
        <f t="shared" si="241"/>
        <v>stains_on_teeth</v>
      </c>
      <c r="N2193" s="33" t="str">
        <f t="shared" si="242"/>
        <v>追加</v>
      </c>
      <c r="O2193" s="33" t="str">
        <f t="shared" si="243"/>
        <v>口腔・栄養　歯の汚れ</v>
      </c>
    </row>
    <row r="2194" spans="1:15" hidden="1">
      <c r="A2194" s="56">
        <v>2192</v>
      </c>
      <c r="B2194" s="56" t="s">
        <v>3975</v>
      </c>
      <c r="C2194" s="56">
        <v>69</v>
      </c>
      <c r="D2194" s="33" t="s">
        <v>4055</v>
      </c>
      <c r="E2194" s="134" t="s">
        <v>4056</v>
      </c>
      <c r="F2194" s="56" t="str">
        <f>VLOOKUP(VLOOKUP($B2194, '外部インタフェース一覧(計算用)'!$B:$C, 2, FALSE), '外部インタフェース一覧(計算用)'!$C:$G, 2, FALSE)</f>
        <v>new</v>
      </c>
      <c r="G2194" s="56" t="str">
        <f>VLOOKUP(VLOOKUP($B2194, '外部インタフェース一覧(計算用)'!$B:$C, 2, FALSE), '外部インタフェース一覧(計算用)'!$C:$G, 5, FALSE)</f>
        <v>SCIENTIFIC_NURSING_CARE_PROMOTION_2024_FORM_0000_2021</v>
      </c>
      <c r="H2194" s="56" t="str">
        <f t="shared" si="239"/>
        <v>SCIENTIFIC_NURSING_CARE_PROMOTION_2024_FORM_0000_2021_condition_of_gums_new</v>
      </c>
      <c r="I2194" s="134" t="str">
        <f t="shared" si="238"/>
        <v>追加</v>
      </c>
      <c r="J2194" s="56" t="str">
        <f t="shared" si="240"/>
        <v>名称変更</v>
      </c>
      <c r="K2194" s="56" t="str">
        <f>IF($F2194="old", INDEX('外部インタフェース一覧(計算用)'!$B$5:$C$60, MATCH(summary!$B2194, '外部インタフェース一覧(計算用)'!$C$5:$C$60, 0), 1), $B2194)</f>
        <v>科学的介護推進に関する評価</v>
      </c>
      <c r="L2194" s="56">
        <f t="shared" si="244"/>
        <v>69</v>
      </c>
      <c r="M2194" s="56" t="str">
        <f t="shared" si="241"/>
        <v>condition_of_gums</v>
      </c>
      <c r="N2194" s="33" t="str">
        <f t="shared" si="242"/>
        <v>追加</v>
      </c>
      <c r="O2194" s="33" t="str">
        <f t="shared" si="243"/>
        <v>口腔・栄養　歯肉の腫れ・出血</v>
      </c>
    </row>
    <row r="2195" spans="1:15" ht="37.5" hidden="1">
      <c r="A2195" s="56">
        <v>2193</v>
      </c>
      <c r="B2195" s="56" t="s">
        <v>3975</v>
      </c>
      <c r="C2195" s="56">
        <v>70</v>
      </c>
      <c r="D2195" s="33" t="s">
        <v>385</v>
      </c>
      <c r="E2195" s="134" t="s">
        <v>4057</v>
      </c>
      <c r="F2195" s="56" t="str">
        <f>VLOOKUP(VLOOKUP($B2195, '外部インタフェース一覧(計算用)'!$B:$C, 2, FALSE), '外部インタフェース一覧(計算用)'!$C:$G, 2, FALSE)</f>
        <v>new</v>
      </c>
      <c r="G2195" s="56" t="str">
        <f>VLOOKUP(VLOOKUP($B2195, '外部インタフェース一覧(計算用)'!$B:$C, 2, FALSE), '外部インタフェース一覧(計算用)'!$C:$G, 5, FALSE)</f>
        <v>SCIENTIFIC_NURSING_CARE_PROMOTION_2024_FORM_0000_2021</v>
      </c>
      <c r="H2195" s="56" t="str">
        <f t="shared" si="239"/>
        <v>SCIENTIFIC_NURSING_CARE_PROMOTION_2024_FORM_0000_2021_diagnosis_of_dementia_01_new</v>
      </c>
      <c r="I2195" s="134" t="str">
        <f t="shared" si="238"/>
        <v>認知症　アルツハイマー病</v>
      </c>
      <c r="J2195" s="56" t="str">
        <f t="shared" si="240"/>
        <v>名称変更</v>
      </c>
      <c r="K2195" s="33" t="str">
        <f>IF($F2195="old", INDEX('外部インタフェース一覧(計算用)'!$B$5:$C$60, MATCH(summary!$B2195, '外部インタフェース一覧(計算用)'!$C$5:$C$60, 0), 1), $B2195)</f>
        <v>科学的介護推進に関する評価</v>
      </c>
      <c r="L2195" s="56">
        <f t="shared" si="244"/>
        <v>70</v>
      </c>
      <c r="M2195" s="33" t="str">
        <f t="shared" si="241"/>
        <v>diagnosis_of_dementia_01</v>
      </c>
      <c r="N2195" s="33" t="str">
        <f t="shared" si="242"/>
        <v>認知症　アルツハイマー病</v>
      </c>
      <c r="O2195" s="33" t="str">
        <f t="shared" si="243"/>
        <v>認知症　認知症の診断　アルツハイマー病</v>
      </c>
    </row>
    <row r="2196" spans="1:15" ht="37.5" hidden="1">
      <c r="A2196" s="56">
        <v>2194</v>
      </c>
      <c r="B2196" s="56" t="s">
        <v>3975</v>
      </c>
      <c r="C2196" s="56">
        <v>71</v>
      </c>
      <c r="D2196" s="33" t="s">
        <v>387</v>
      </c>
      <c r="E2196" s="134" t="s">
        <v>4058</v>
      </c>
      <c r="F2196" s="56" t="str">
        <f>VLOOKUP(VLOOKUP($B2196, '外部インタフェース一覧(計算用)'!$B:$C, 2, FALSE), '外部インタフェース一覧(計算用)'!$C:$G, 2, FALSE)</f>
        <v>new</v>
      </c>
      <c r="G2196" s="56" t="str">
        <f>VLOOKUP(VLOOKUP($B2196, '外部インタフェース一覧(計算用)'!$B:$C, 2, FALSE), '外部インタフェース一覧(計算用)'!$C:$G, 5, FALSE)</f>
        <v>SCIENTIFIC_NURSING_CARE_PROMOTION_2024_FORM_0000_2021</v>
      </c>
      <c r="H2196" s="56" t="str">
        <f t="shared" si="239"/>
        <v>SCIENTIFIC_NURSING_CARE_PROMOTION_2024_FORM_0000_2021_diagnosis_of_dementia_02_new</v>
      </c>
      <c r="I2196" s="134" t="str">
        <f t="shared" si="238"/>
        <v>認知症　血管性認知症</v>
      </c>
      <c r="J2196" s="56" t="str">
        <f t="shared" si="240"/>
        <v>名称変更</v>
      </c>
      <c r="K2196" s="33" t="str">
        <f>IF($F2196="old", INDEX('外部インタフェース一覧(計算用)'!$B$5:$C$60, MATCH(summary!$B2196, '外部インタフェース一覧(計算用)'!$C$5:$C$60, 0), 1), $B2196)</f>
        <v>科学的介護推進に関する評価</v>
      </c>
      <c r="L2196" s="56">
        <f t="shared" si="244"/>
        <v>71</v>
      </c>
      <c r="M2196" s="33" t="str">
        <f t="shared" si="241"/>
        <v>diagnosis_of_dementia_02</v>
      </c>
      <c r="N2196" s="33" t="str">
        <f t="shared" si="242"/>
        <v>認知症　血管性認知症</v>
      </c>
      <c r="O2196" s="33" t="str">
        <f t="shared" si="243"/>
        <v>認知症　認知症の診断　血管性認知症</v>
      </c>
    </row>
    <row r="2197" spans="1:15" ht="37.5" hidden="1">
      <c r="A2197" s="56">
        <v>2195</v>
      </c>
      <c r="B2197" s="56" t="s">
        <v>3975</v>
      </c>
      <c r="C2197" s="56">
        <v>72</v>
      </c>
      <c r="D2197" s="33" t="s">
        <v>389</v>
      </c>
      <c r="E2197" s="134" t="s">
        <v>4059</v>
      </c>
      <c r="F2197" s="56" t="str">
        <f>VLOOKUP(VLOOKUP($B2197, '外部インタフェース一覧(計算用)'!$B:$C, 2, FALSE), '外部インタフェース一覧(計算用)'!$C:$G, 2, FALSE)</f>
        <v>new</v>
      </c>
      <c r="G2197" s="56" t="str">
        <f>VLOOKUP(VLOOKUP($B2197, '外部インタフェース一覧(計算用)'!$B:$C, 2, FALSE), '外部インタフェース一覧(計算用)'!$C:$G, 5, FALSE)</f>
        <v>SCIENTIFIC_NURSING_CARE_PROMOTION_2024_FORM_0000_2021</v>
      </c>
      <c r="H2197" s="56" t="str">
        <f t="shared" si="239"/>
        <v>SCIENTIFIC_NURSING_CARE_PROMOTION_2024_FORM_0000_2021_diagnosis_of_dementia_03_new</v>
      </c>
      <c r="I2197" s="134" t="str">
        <f t="shared" si="238"/>
        <v>認知症　レビー小体病</v>
      </c>
      <c r="J2197" s="56" t="str">
        <f t="shared" si="240"/>
        <v>名称変更</v>
      </c>
      <c r="K2197" s="33" t="str">
        <f>IF($F2197="old", INDEX('外部インタフェース一覧(計算用)'!$B$5:$C$60, MATCH(summary!$B2197, '外部インタフェース一覧(計算用)'!$C$5:$C$60, 0), 1), $B2197)</f>
        <v>科学的介護推進に関する評価</v>
      </c>
      <c r="L2197" s="56">
        <f t="shared" si="244"/>
        <v>72</v>
      </c>
      <c r="M2197" s="33" t="str">
        <f t="shared" si="241"/>
        <v>diagnosis_of_dementia_03</v>
      </c>
      <c r="N2197" s="33" t="str">
        <f t="shared" si="242"/>
        <v>認知症　レビー小体病</v>
      </c>
      <c r="O2197" s="33" t="str">
        <f t="shared" si="243"/>
        <v>認知症　認知症の診断　レビー小体病</v>
      </c>
    </row>
    <row r="2198" spans="1:15" ht="37.5" hidden="1">
      <c r="A2198" s="56">
        <v>2196</v>
      </c>
      <c r="B2198" s="56" t="s">
        <v>3975</v>
      </c>
      <c r="C2198" s="56">
        <v>73</v>
      </c>
      <c r="D2198" s="33" t="s">
        <v>391</v>
      </c>
      <c r="E2198" s="134" t="s">
        <v>4060</v>
      </c>
      <c r="F2198" s="56" t="str">
        <f>VLOOKUP(VLOOKUP($B2198, '外部インタフェース一覧(計算用)'!$B:$C, 2, FALSE), '外部インタフェース一覧(計算用)'!$C:$G, 2, FALSE)</f>
        <v>new</v>
      </c>
      <c r="G2198" s="56" t="str">
        <f>VLOOKUP(VLOOKUP($B2198, '外部インタフェース一覧(計算用)'!$B:$C, 2, FALSE), '外部インタフェース一覧(計算用)'!$C:$G, 5, FALSE)</f>
        <v>SCIENTIFIC_NURSING_CARE_PROMOTION_2024_FORM_0000_2021</v>
      </c>
      <c r="H2198" s="56" t="str">
        <f t="shared" si="239"/>
        <v>SCIENTIFIC_NURSING_CARE_PROMOTION_2024_FORM_0000_2021_diagnosis_of_dementia_other_new</v>
      </c>
      <c r="I2198" s="134" t="str">
        <f t="shared" si="238"/>
        <v>認知症　その他</v>
      </c>
      <c r="J2198" s="56" t="str">
        <f t="shared" si="240"/>
        <v>名称変更</v>
      </c>
      <c r="K2198" s="33" t="str">
        <f>IF($F2198="old", INDEX('外部インタフェース一覧(計算用)'!$B$5:$C$60, MATCH(summary!$B2198, '外部インタフェース一覧(計算用)'!$C$5:$C$60, 0), 1), $B2198)</f>
        <v>科学的介護推進に関する評価</v>
      </c>
      <c r="L2198" s="56">
        <f t="shared" si="244"/>
        <v>73</v>
      </c>
      <c r="M2198" s="33" t="str">
        <f t="shared" si="241"/>
        <v>diagnosis_of_dementia_other</v>
      </c>
      <c r="N2198" s="33" t="str">
        <f t="shared" si="242"/>
        <v>認知症　その他</v>
      </c>
      <c r="O2198" s="33" t="str">
        <f t="shared" si="243"/>
        <v>認知症　認知症の診断　その他</v>
      </c>
    </row>
    <row r="2199" spans="1:15" ht="37.5" hidden="1">
      <c r="A2199" s="56">
        <v>2197</v>
      </c>
      <c r="B2199" s="56" t="s">
        <v>3975</v>
      </c>
      <c r="C2199" s="56">
        <v>74</v>
      </c>
      <c r="D2199" s="33" t="s">
        <v>393</v>
      </c>
      <c r="E2199" s="134" t="s">
        <v>4061</v>
      </c>
      <c r="F2199" s="56" t="str">
        <f>VLOOKUP(VLOOKUP($B2199, '外部インタフェース一覧(計算用)'!$B:$C, 2, FALSE), '外部インタフェース一覧(計算用)'!$C:$G, 2, FALSE)</f>
        <v>new</v>
      </c>
      <c r="G2199" s="56" t="str">
        <f>VLOOKUP(VLOOKUP($B2199, '外部インタフェース一覧(計算用)'!$B:$C, 2, FALSE), '外部インタフェース一覧(計算用)'!$C:$G, 5, FALSE)</f>
        <v>SCIENTIFIC_NURSING_CARE_PROMOTION_2024_FORM_0000_2021</v>
      </c>
      <c r="H2199" s="56" t="str">
        <f t="shared" si="239"/>
        <v>SCIENTIFIC_NURSING_CARE_PROMOTION_2024_FORM_0000_2021_diagnosis_of_dementia_other_name_new</v>
      </c>
      <c r="I2199" s="134" t="str">
        <f t="shared" si="238"/>
        <v>認知症　その他（具体的に）</v>
      </c>
      <c r="J2199" s="56" t="str">
        <f t="shared" si="240"/>
        <v>名称変更</v>
      </c>
      <c r="K2199" s="33" t="str">
        <f>IF($F2199="old", INDEX('外部インタフェース一覧(計算用)'!$B$5:$C$60, MATCH(summary!$B2199, '外部インタフェース一覧(計算用)'!$C$5:$C$60, 0), 1), $B2199)</f>
        <v>科学的介護推進に関する評価</v>
      </c>
      <c r="L2199" s="56">
        <f t="shared" si="244"/>
        <v>74</v>
      </c>
      <c r="M2199" s="33" t="str">
        <f t="shared" si="241"/>
        <v>diagnosis_of_dementia_other_name</v>
      </c>
      <c r="N2199" s="33" t="str">
        <f t="shared" si="242"/>
        <v>認知症　その他（具体的に）</v>
      </c>
      <c r="O2199" s="33" t="str">
        <f t="shared" si="243"/>
        <v>認知症　認知症の診断　その他（内容）</v>
      </c>
    </row>
    <row r="2200" spans="1:15" ht="75" hidden="1">
      <c r="A2200" s="56">
        <v>2198</v>
      </c>
      <c r="B2200" s="56" t="s">
        <v>3975</v>
      </c>
      <c r="C2200" s="56">
        <v>75</v>
      </c>
      <c r="D2200" s="33" t="s">
        <v>4062</v>
      </c>
      <c r="E2200" s="134" t="s">
        <v>4063</v>
      </c>
      <c r="F2200" s="56" t="str">
        <f>VLOOKUP(VLOOKUP($B2200, '外部インタフェース一覧(計算用)'!$B:$C, 2, FALSE), '外部インタフェース一覧(計算用)'!$C:$G, 2, FALSE)</f>
        <v>new</v>
      </c>
      <c r="G2200" s="56" t="str">
        <f>VLOOKUP(VLOOKUP($B2200, '外部インタフェース一覧(計算用)'!$B:$C, 2, FALSE), '外部インタフェース一覧(計算用)'!$C:$G, 5, FALSE)</f>
        <v>SCIENTIFIC_NURSING_CARE_PROMOTION_2024_FORM_0000_2021</v>
      </c>
      <c r="H2200" s="56" t="str">
        <f t="shared" si="239"/>
        <v>SCIENTIFIC_NURSING_CARE_PROMOTION_2024_FORM_0000_2021_diagnosis_of_dementia_evaluate_1_1_new</v>
      </c>
      <c r="I2200" s="134" t="str">
        <f t="shared" si="238"/>
        <v>追加</v>
      </c>
      <c r="J2200" s="56" t="str">
        <f t="shared" si="240"/>
        <v>名称変更</v>
      </c>
      <c r="K2200" s="56" t="str">
        <f>IF($F2200="old", INDEX('外部インタフェース一覧(計算用)'!$B$5:$C$60, MATCH(summary!$B2200, '外部インタフェース一覧(計算用)'!$C$5:$C$60, 0), 1), $B2200)</f>
        <v>科学的介護推進に関する評価</v>
      </c>
      <c r="L2200" s="56">
        <f t="shared" si="244"/>
        <v>75</v>
      </c>
      <c r="M2200" s="56" t="str">
        <f t="shared" si="241"/>
        <v>diagnosis_of_dementia_evaluate_1_1</v>
      </c>
      <c r="N2200" s="33" t="str">
        <f t="shared" si="242"/>
        <v>追加</v>
      </c>
      <c r="O2200" s="33" t="str">
        <f t="shared" si="243"/>
        <v>認知症　生活・認知機能尺度　身近なもの（たとえば、メガネや入れ歯、財布、上着、鍵など）を置いた場所を覚えていますか</v>
      </c>
    </row>
    <row r="2201" spans="1:15" ht="93.75" hidden="1">
      <c r="A2201" s="56">
        <v>2199</v>
      </c>
      <c r="B2201" s="56" t="s">
        <v>3975</v>
      </c>
      <c r="C2201" s="56">
        <v>76</v>
      </c>
      <c r="D2201" s="33" t="s">
        <v>4064</v>
      </c>
      <c r="E2201" s="134" t="s">
        <v>4065</v>
      </c>
      <c r="F2201" s="56" t="str">
        <f>VLOOKUP(VLOOKUP($B2201, '外部インタフェース一覧(計算用)'!$B:$C, 2, FALSE), '外部インタフェース一覧(計算用)'!$C:$G, 2, FALSE)</f>
        <v>new</v>
      </c>
      <c r="G2201" s="56" t="str">
        <f>VLOOKUP(VLOOKUP($B2201, '外部インタフェース一覧(計算用)'!$B:$C, 2, FALSE), '外部インタフェース一覧(計算用)'!$C:$G, 5, FALSE)</f>
        <v>SCIENTIFIC_NURSING_CARE_PROMOTION_2024_FORM_0000_2021</v>
      </c>
      <c r="H2201" s="56" t="str">
        <f t="shared" si="239"/>
        <v>SCIENTIFIC_NURSING_CARE_PROMOTION_2024_FORM_0000_2021_diagnosis_of_dementia_evaluate_1_2_new</v>
      </c>
      <c r="I2201" s="134" t="str">
        <f t="shared" si="238"/>
        <v>追加</v>
      </c>
      <c r="J2201" s="56" t="str">
        <f t="shared" si="240"/>
        <v>名称変更</v>
      </c>
      <c r="K2201" s="56" t="str">
        <f>IF($F2201="old", INDEX('外部インタフェース一覧(計算用)'!$B$5:$C$60, MATCH(summary!$B2201, '外部インタフェース一覧(計算用)'!$C$5:$C$60, 0), 1), $B2201)</f>
        <v>科学的介護推進に関する評価</v>
      </c>
      <c r="L2201" s="56">
        <f t="shared" si="244"/>
        <v>76</v>
      </c>
      <c r="M2201" s="56" t="str">
        <f t="shared" si="241"/>
        <v>diagnosis_of_dementia_evaluate_1_2</v>
      </c>
      <c r="N2201" s="33" t="str">
        <f t="shared" si="242"/>
        <v>追加</v>
      </c>
      <c r="O2201" s="33" t="str">
        <f t="shared" si="243"/>
        <v>認知症　生活・認知機能尺度　身の回りに起こった日常的な出来事（たとえば、食事、入浴、リハビリテーションや外出など）をどのくらいの期間、覚えていますか</v>
      </c>
    </row>
    <row r="2202" spans="1:15" ht="56.25" hidden="1">
      <c r="A2202" s="56">
        <v>2200</v>
      </c>
      <c r="B2202" s="56" t="s">
        <v>3975</v>
      </c>
      <c r="C2202" s="56">
        <v>77</v>
      </c>
      <c r="D2202" s="33" t="s">
        <v>4066</v>
      </c>
      <c r="E2202" s="134" t="s">
        <v>4067</v>
      </c>
      <c r="F2202" s="56" t="str">
        <f>VLOOKUP(VLOOKUP($B2202, '外部インタフェース一覧(計算用)'!$B:$C, 2, FALSE), '外部インタフェース一覧(計算用)'!$C:$G, 2, FALSE)</f>
        <v>new</v>
      </c>
      <c r="G2202" s="56" t="str">
        <f>VLOOKUP(VLOOKUP($B2202, '外部インタフェース一覧(計算用)'!$B:$C, 2, FALSE), '外部インタフェース一覧(計算用)'!$C:$G, 5, FALSE)</f>
        <v>SCIENTIFIC_NURSING_CARE_PROMOTION_2024_FORM_0000_2021</v>
      </c>
      <c r="H2202" s="56" t="str">
        <f t="shared" si="239"/>
        <v>SCIENTIFIC_NURSING_CARE_PROMOTION_2024_FORM_0000_2021_diagnosis_of_dementia_evaluate_2_new</v>
      </c>
      <c r="I2202" s="134" t="str">
        <f t="shared" si="238"/>
        <v>追加</v>
      </c>
      <c r="J2202" s="56" t="str">
        <f t="shared" si="240"/>
        <v>名称変更</v>
      </c>
      <c r="K2202" s="56" t="str">
        <f>IF($F2202="old", INDEX('外部インタフェース一覧(計算用)'!$B$5:$C$60, MATCH(summary!$B2202, '外部インタフェース一覧(計算用)'!$C$5:$C$60, 0), 1), $B2202)</f>
        <v>科学的介護推進に関する評価</v>
      </c>
      <c r="L2202" s="56">
        <f t="shared" si="244"/>
        <v>77</v>
      </c>
      <c r="M2202" s="56" t="str">
        <f t="shared" si="241"/>
        <v>diagnosis_of_dementia_evaluate_2</v>
      </c>
      <c r="N2202" s="33" t="str">
        <f t="shared" si="242"/>
        <v>追加</v>
      </c>
      <c r="O2202" s="33" t="str">
        <f t="shared" si="243"/>
        <v>認知症　生活・認知機能尺度　現在の日付や場所等についてどの程度認識できますか</v>
      </c>
    </row>
    <row r="2203" spans="1:15" ht="75" hidden="1">
      <c r="A2203" s="56">
        <v>2201</v>
      </c>
      <c r="B2203" s="56" t="s">
        <v>3975</v>
      </c>
      <c r="C2203" s="56">
        <v>78</v>
      </c>
      <c r="D2203" s="33" t="s">
        <v>4068</v>
      </c>
      <c r="E2203" s="134" t="s">
        <v>4069</v>
      </c>
      <c r="F2203" s="56" t="str">
        <f>VLOOKUP(VLOOKUP($B2203, '外部インタフェース一覧(計算用)'!$B:$C, 2, FALSE), '外部インタフェース一覧(計算用)'!$C:$G, 2, FALSE)</f>
        <v>new</v>
      </c>
      <c r="G2203" s="56" t="str">
        <f>VLOOKUP(VLOOKUP($B2203, '外部インタフェース一覧(計算用)'!$B:$C, 2, FALSE), '外部インタフェース一覧(計算用)'!$C:$G, 5, FALSE)</f>
        <v>SCIENTIFIC_NURSING_CARE_PROMOTION_2024_FORM_0000_2021</v>
      </c>
      <c r="H2203" s="56" t="str">
        <f t="shared" si="239"/>
        <v>SCIENTIFIC_NURSING_CARE_PROMOTION_2024_FORM_0000_2021_diagnosis_of_dementia_evaluate_3_new</v>
      </c>
      <c r="I2203" s="134" t="str">
        <f t="shared" si="238"/>
        <v>追加</v>
      </c>
      <c r="J2203" s="56" t="str">
        <f t="shared" si="240"/>
        <v>名称変更</v>
      </c>
      <c r="K2203" s="56" t="str">
        <f>IF($F2203="old", INDEX('外部インタフェース一覧(計算用)'!$B$5:$C$60, MATCH(summary!$B2203, '外部インタフェース一覧(計算用)'!$C$5:$C$60, 0), 1), $B2203)</f>
        <v>科学的介護推進に関する評価</v>
      </c>
      <c r="L2203" s="56">
        <f t="shared" si="244"/>
        <v>78</v>
      </c>
      <c r="M2203" s="56" t="str">
        <f t="shared" si="241"/>
        <v>diagnosis_of_dementia_evaluate_3</v>
      </c>
      <c r="N2203" s="33" t="str">
        <f t="shared" si="242"/>
        <v>追加</v>
      </c>
      <c r="O2203" s="33" t="str">
        <f t="shared" si="243"/>
        <v>認知症　生活・認知機能尺度　誰かに何かを伝えたいと思っているとき、どれくらい会話でそれを伝えることができますか</v>
      </c>
    </row>
    <row r="2204" spans="1:15" ht="37.5" hidden="1">
      <c r="A2204" s="56">
        <v>2202</v>
      </c>
      <c r="B2204" s="56" t="s">
        <v>3975</v>
      </c>
      <c r="C2204" s="56">
        <v>79</v>
      </c>
      <c r="D2204" s="33" t="s">
        <v>4070</v>
      </c>
      <c r="E2204" s="134" t="s">
        <v>4071</v>
      </c>
      <c r="F2204" s="56" t="str">
        <f>VLOOKUP(VLOOKUP($B2204, '外部インタフェース一覧(計算用)'!$B:$C, 2, FALSE), '外部インタフェース一覧(計算用)'!$C:$G, 2, FALSE)</f>
        <v>new</v>
      </c>
      <c r="G2204" s="56" t="str">
        <f>VLOOKUP(VLOOKUP($B2204, '外部インタフェース一覧(計算用)'!$B:$C, 2, FALSE), '外部インタフェース一覧(計算用)'!$C:$G, 5, FALSE)</f>
        <v>SCIENTIFIC_NURSING_CARE_PROMOTION_2024_FORM_0000_2021</v>
      </c>
      <c r="H2204" s="56" t="str">
        <f t="shared" si="239"/>
        <v>SCIENTIFIC_NURSING_CARE_PROMOTION_2024_FORM_0000_2021_diagnosis_of_dementia_evaluate_4_new</v>
      </c>
      <c r="I2204" s="134" t="str">
        <f t="shared" si="238"/>
        <v>追加</v>
      </c>
      <c r="J2204" s="56" t="str">
        <f t="shared" si="240"/>
        <v>名称変更</v>
      </c>
      <c r="K2204" s="56" t="str">
        <f>IF($F2204="old", INDEX('外部インタフェース一覧(計算用)'!$B$5:$C$60, MATCH(summary!$B2204, '外部インタフェース一覧(計算用)'!$C$5:$C$60, 0), 1), $B2204)</f>
        <v>科学的介護推進に関する評価</v>
      </c>
      <c r="L2204" s="56">
        <f t="shared" si="244"/>
        <v>79</v>
      </c>
      <c r="M2204" s="56" t="str">
        <f t="shared" si="241"/>
        <v>diagnosis_of_dementia_evaluate_4</v>
      </c>
      <c r="N2204" s="33" t="str">
        <f t="shared" si="242"/>
        <v>追加</v>
      </c>
      <c r="O2204" s="33" t="str">
        <f t="shared" si="243"/>
        <v>認知症　生活・認知機能尺度　一人で服薬ができますか</v>
      </c>
    </row>
    <row r="2205" spans="1:15" ht="37.5" hidden="1">
      <c r="A2205" s="56">
        <v>2203</v>
      </c>
      <c r="B2205" s="56" t="s">
        <v>3975</v>
      </c>
      <c r="C2205" s="56">
        <v>80</v>
      </c>
      <c r="D2205" s="33" t="s">
        <v>4072</v>
      </c>
      <c r="E2205" s="134" t="s">
        <v>4073</v>
      </c>
      <c r="F2205" s="56" t="str">
        <f>VLOOKUP(VLOOKUP($B2205, '外部インタフェース一覧(計算用)'!$B:$C, 2, FALSE), '外部インタフェース一覧(計算用)'!$C:$G, 2, FALSE)</f>
        <v>new</v>
      </c>
      <c r="G2205" s="56" t="str">
        <f>VLOOKUP(VLOOKUP($B2205, '外部インタフェース一覧(計算用)'!$B:$C, 2, FALSE), '外部インタフェース一覧(計算用)'!$C:$G, 5, FALSE)</f>
        <v>SCIENTIFIC_NURSING_CARE_PROMOTION_2024_FORM_0000_2021</v>
      </c>
      <c r="H2205" s="56" t="str">
        <f t="shared" si="239"/>
        <v>SCIENTIFIC_NURSING_CARE_PROMOTION_2024_FORM_0000_2021_diagnosis_of_dementia_evaluate_5_new</v>
      </c>
      <c r="I2205" s="134" t="str">
        <f t="shared" si="238"/>
        <v>追加</v>
      </c>
      <c r="J2205" s="56" t="str">
        <f t="shared" si="240"/>
        <v>名称変更</v>
      </c>
      <c r="K2205" s="56" t="str">
        <f>IF($F2205="old", INDEX('外部インタフェース一覧(計算用)'!$B$5:$C$60, MATCH(summary!$B2205, '外部インタフェース一覧(計算用)'!$C$5:$C$60, 0), 1), $B2205)</f>
        <v>科学的介護推進に関する評価</v>
      </c>
      <c r="L2205" s="56">
        <f t="shared" si="244"/>
        <v>80</v>
      </c>
      <c r="M2205" s="56" t="str">
        <f t="shared" si="241"/>
        <v>diagnosis_of_dementia_evaluate_5</v>
      </c>
      <c r="N2205" s="33" t="str">
        <f t="shared" si="242"/>
        <v>追加</v>
      </c>
      <c r="O2205" s="33" t="str">
        <f t="shared" si="243"/>
        <v>認知症　生活・認知機能尺度　一人で着替えることができますか</v>
      </c>
    </row>
    <row r="2206" spans="1:15" ht="56.25" hidden="1">
      <c r="A2206" s="56">
        <v>2204</v>
      </c>
      <c r="B2206" s="56" t="s">
        <v>3975</v>
      </c>
      <c r="C2206" s="56">
        <v>81</v>
      </c>
      <c r="D2206" s="33" t="s">
        <v>4074</v>
      </c>
      <c r="E2206" s="134" t="s">
        <v>4075</v>
      </c>
      <c r="F2206" s="56" t="str">
        <f>VLOOKUP(VLOOKUP($B2206, '外部インタフェース一覧(計算用)'!$B:$C, 2, FALSE), '外部インタフェース一覧(計算用)'!$C:$G, 2, FALSE)</f>
        <v>new</v>
      </c>
      <c r="G2206" s="56" t="str">
        <f>VLOOKUP(VLOOKUP($B2206, '外部インタフェース一覧(計算用)'!$B:$C, 2, FALSE), '外部インタフェース一覧(計算用)'!$C:$G, 5, FALSE)</f>
        <v>SCIENTIFIC_NURSING_CARE_PROMOTION_2024_FORM_0000_2021</v>
      </c>
      <c r="H2206" s="56" t="str">
        <f t="shared" si="239"/>
        <v>SCIENTIFIC_NURSING_CARE_PROMOTION_2024_FORM_0000_2021_diagnosis_of_dementia_evaluate_6_new</v>
      </c>
      <c r="I2206" s="134" t="str">
        <f t="shared" si="238"/>
        <v>追加</v>
      </c>
      <c r="J2206" s="56" t="str">
        <f t="shared" si="240"/>
        <v>名称変更</v>
      </c>
      <c r="K2206" s="56" t="str">
        <f>IF($F2206="old", INDEX('外部インタフェース一覧(計算用)'!$B$5:$C$60, MATCH(summary!$B2206, '外部インタフェース一覧(計算用)'!$C$5:$C$60, 0), 1), $B2206)</f>
        <v>科学的介護推進に関する評価</v>
      </c>
      <c r="L2206" s="56">
        <f t="shared" si="244"/>
        <v>81</v>
      </c>
      <c r="M2206" s="56" t="str">
        <f t="shared" si="241"/>
        <v>diagnosis_of_dementia_evaluate_6</v>
      </c>
      <c r="N2206" s="33" t="str">
        <f t="shared" si="242"/>
        <v>追加</v>
      </c>
      <c r="O2206" s="33" t="str">
        <f t="shared" si="243"/>
        <v>認知症　生活・認知機能尺度　テレビやエアコンなどの電化製品を操作できますか</v>
      </c>
    </row>
    <row r="2207" spans="1:15" hidden="1">
      <c r="A2207" s="56">
        <v>2205</v>
      </c>
      <c r="B2207" s="56" t="s">
        <v>3975</v>
      </c>
      <c r="C2207" s="56">
        <v>82</v>
      </c>
      <c r="D2207" s="33" t="s">
        <v>421</v>
      </c>
      <c r="E2207" s="134" t="s">
        <v>424</v>
      </c>
      <c r="F2207" s="56" t="str">
        <f>VLOOKUP(VLOOKUP($B2207, '外部インタフェース一覧(計算用)'!$B:$C, 2, FALSE), '外部インタフェース一覧(計算用)'!$C:$G, 2, FALSE)</f>
        <v>new</v>
      </c>
      <c r="G2207" s="56" t="str">
        <f>VLOOKUP(VLOOKUP($B2207, '外部インタフェース一覧(計算用)'!$B:$C, 2, FALSE), '外部インタフェース一覧(計算用)'!$C:$G, 5, FALSE)</f>
        <v>SCIENTIFIC_NURSING_CARE_PROMOTION_2024_FORM_0000_2021</v>
      </c>
      <c r="H2207" s="56" t="str">
        <f t="shared" si="239"/>
        <v>SCIENTIFIC_NURSING_CARE_PROMOTION_2024_FORM_0000_2021_vitality_index_01_new</v>
      </c>
      <c r="I2207" s="134" t="str">
        <f t="shared" si="238"/>
        <v>認知症　Vitality Index　起床</v>
      </c>
      <c r="J2207" s="56" t="str">
        <f t="shared" si="240"/>
        <v>名称変更</v>
      </c>
      <c r="K2207" s="33" t="str">
        <f>IF($F2207="old", INDEX('外部インタフェース一覧(計算用)'!$B$5:$C$60, MATCH(summary!$B2207, '外部インタフェース一覧(計算用)'!$C$5:$C$60, 0), 1), $B2207)</f>
        <v>科学的介護推進に関する評価</v>
      </c>
      <c r="L2207" s="56">
        <f t="shared" si="244"/>
        <v>82</v>
      </c>
      <c r="M2207" s="33" t="str">
        <f t="shared" si="241"/>
        <v>vitality_index_01</v>
      </c>
      <c r="N2207" s="33" t="str">
        <f t="shared" si="242"/>
        <v>認知症　Vitality Index　起床</v>
      </c>
      <c r="O2207" s="33" t="str">
        <f t="shared" si="243"/>
        <v>認知症　Vitality Index　意思疎通</v>
      </c>
    </row>
    <row r="2208" spans="1:15" hidden="1">
      <c r="A2208" s="56">
        <v>2206</v>
      </c>
      <c r="B2208" s="56" t="s">
        <v>3975</v>
      </c>
      <c r="C2208" s="56">
        <v>83</v>
      </c>
      <c r="D2208" s="33" t="s">
        <v>423</v>
      </c>
      <c r="E2208" s="134" t="s">
        <v>422</v>
      </c>
      <c r="F2208" s="56" t="str">
        <f>VLOOKUP(VLOOKUP($B2208, '外部インタフェース一覧(計算用)'!$B:$C, 2, FALSE), '外部インタフェース一覧(計算用)'!$C:$G, 2, FALSE)</f>
        <v>new</v>
      </c>
      <c r="G2208" s="56" t="str">
        <f>VLOOKUP(VLOOKUP($B2208, '外部インタフェース一覧(計算用)'!$B:$C, 2, FALSE), '外部インタフェース一覧(計算用)'!$C:$G, 5, FALSE)</f>
        <v>SCIENTIFIC_NURSING_CARE_PROMOTION_2024_FORM_0000_2021</v>
      </c>
      <c r="H2208" s="56" t="str">
        <f t="shared" si="239"/>
        <v>SCIENTIFIC_NURSING_CARE_PROMOTION_2024_FORM_0000_2021_vitality_index_02_new</v>
      </c>
      <c r="I2208" s="134" t="str">
        <f t="shared" si="238"/>
        <v>認知症　Vitality Index　意思疎通</v>
      </c>
      <c r="J2208" s="56" t="str">
        <f t="shared" si="240"/>
        <v>名称変更</v>
      </c>
      <c r="K2208" s="33" t="str">
        <f>IF($F2208="old", INDEX('外部インタフェース一覧(計算用)'!$B$5:$C$60, MATCH(summary!$B2208, '外部インタフェース一覧(計算用)'!$C$5:$C$60, 0), 1), $B2208)</f>
        <v>科学的介護推進に関する評価</v>
      </c>
      <c r="L2208" s="56">
        <f t="shared" si="244"/>
        <v>83</v>
      </c>
      <c r="M2208" s="33" t="str">
        <f t="shared" si="241"/>
        <v>vitality_index_02</v>
      </c>
      <c r="N2208" s="33" t="str">
        <f t="shared" si="242"/>
        <v>認知症　Vitality Index　意思疎通</v>
      </c>
      <c r="O2208" s="33" t="str">
        <f t="shared" si="243"/>
        <v>認知症　Vitality Index　起床</v>
      </c>
    </row>
    <row r="2209" spans="1:15" hidden="1">
      <c r="A2209" s="56">
        <v>2207</v>
      </c>
      <c r="B2209" s="56" t="s">
        <v>3975</v>
      </c>
      <c r="C2209" s="56">
        <v>84</v>
      </c>
      <c r="D2209" s="33" t="s">
        <v>425</v>
      </c>
      <c r="E2209" s="134" t="s">
        <v>426</v>
      </c>
      <c r="F2209" s="56" t="str">
        <f>VLOOKUP(VLOOKUP($B2209, '外部インタフェース一覧(計算用)'!$B:$C, 2, FALSE), '外部インタフェース一覧(計算用)'!$C:$G, 2, FALSE)</f>
        <v>new</v>
      </c>
      <c r="G2209" s="56" t="str">
        <f>VLOOKUP(VLOOKUP($B2209, '外部インタフェース一覧(計算用)'!$B:$C, 2, FALSE), '外部インタフェース一覧(計算用)'!$C:$G, 5, FALSE)</f>
        <v>SCIENTIFIC_NURSING_CARE_PROMOTION_2024_FORM_0000_2021</v>
      </c>
      <c r="H2209" s="56" t="str">
        <f t="shared" si="239"/>
        <v>SCIENTIFIC_NURSING_CARE_PROMOTION_2024_FORM_0000_2021_vitality_index_03_new</v>
      </c>
      <c r="I2209" s="134" t="str">
        <f t="shared" si="238"/>
        <v>認知症　Vitality Index　食事</v>
      </c>
      <c r="J2209" s="56" t="str">
        <f t="shared" si="240"/>
        <v>一致</v>
      </c>
      <c r="K2209" s="56" t="str">
        <f>IF($F2209="old", INDEX('外部インタフェース一覧(計算用)'!$B$5:$C$60, MATCH(summary!$B2209, '外部インタフェース一覧(計算用)'!$C$5:$C$60, 0), 1), $B2209)</f>
        <v>科学的介護推進に関する評価</v>
      </c>
      <c r="L2209" s="56">
        <f t="shared" si="244"/>
        <v>84</v>
      </c>
      <c r="M2209" s="56" t="str">
        <f t="shared" si="241"/>
        <v>vitality_index_03</v>
      </c>
      <c r="N2209" s="33" t="str">
        <f t="shared" si="242"/>
        <v>認知症　Vitality Index　食事</v>
      </c>
      <c r="O2209" s="33" t="str">
        <f t="shared" si="243"/>
        <v>認知症　Vitality Index　食事</v>
      </c>
    </row>
    <row r="2210" spans="1:15" hidden="1">
      <c r="A2210" s="56">
        <v>2208</v>
      </c>
      <c r="B2210" s="56" t="s">
        <v>3975</v>
      </c>
      <c r="C2210" s="56">
        <v>85</v>
      </c>
      <c r="D2210" s="33" t="s">
        <v>427</v>
      </c>
      <c r="E2210" s="134" t="s">
        <v>428</v>
      </c>
      <c r="F2210" s="56" t="str">
        <f>VLOOKUP(VLOOKUP($B2210, '外部インタフェース一覧(計算用)'!$B:$C, 2, FALSE), '外部インタフェース一覧(計算用)'!$C:$G, 2, FALSE)</f>
        <v>new</v>
      </c>
      <c r="G2210" s="56" t="str">
        <f>VLOOKUP(VLOOKUP($B2210, '外部インタフェース一覧(計算用)'!$B:$C, 2, FALSE), '外部インタフェース一覧(計算用)'!$C:$G, 5, FALSE)</f>
        <v>SCIENTIFIC_NURSING_CARE_PROMOTION_2024_FORM_0000_2021</v>
      </c>
      <c r="H2210" s="56" t="str">
        <f t="shared" si="239"/>
        <v>SCIENTIFIC_NURSING_CARE_PROMOTION_2024_FORM_0000_2021_vitality_index_04_new</v>
      </c>
      <c r="I2210" s="134" t="str">
        <f t="shared" si="238"/>
        <v>認知症　Vitality Index　排せつ</v>
      </c>
      <c r="J2210" s="56" t="str">
        <f t="shared" si="240"/>
        <v>一致</v>
      </c>
      <c r="K2210" s="56" t="str">
        <f>IF($F2210="old", INDEX('外部インタフェース一覧(計算用)'!$B$5:$C$60, MATCH(summary!$B2210, '外部インタフェース一覧(計算用)'!$C$5:$C$60, 0), 1), $B2210)</f>
        <v>科学的介護推進に関する評価</v>
      </c>
      <c r="L2210" s="56">
        <f t="shared" si="244"/>
        <v>85</v>
      </c>
      <c r="M2210" s="56" t="str">
        <f t="shared" si="241"/>
        <v>vitality_index_04</v>
      </c>
      <c r="N2210" s="33" t="str">
        <f t="shared" si="242"/>
        <v>認知症　Vitality Index　排せつ</v>
      </c>
      <c r="O2210" s="33" t="str">
        <f t="shared" si="243"/>
        <v>認知症　Vitality Index　排せつ</v>
      </c>
    </row>
    <row r="2211" spans="1:15" ht="37.5" hidden="1">
      <c r="A2211" s="56">
        <v>2209</v>
      </c>
      <c r="B2211" s="56" t="s">
        <v>3975</v>
      </c>
      <c r="C2211" s="56">
        <v>86</v>
      </c>
      <c r="D2211" s="33" t="s">
        <v>429</v>
      </c>
      <c r="E2211" s="134" t="s">
        <v>4076</v>
      </c>
      <c r="F2211" s="56" t="str">
        <f>VLOOKUP(VLOOKUP($B2211, '外部インタフェース一覧(計算用)'!$B:$C, 2, FALSE), '外部インタフェース一覧(計算用)'!$C:$G, 2, FALSE)</f>
        <v>new</v>
      </c>
      <c r="G2211" s="56" t="str">
        <f>VLOOKUP(VLOOKUP($B2211, '外部インタフェース一覧(計算用)'!$B:$C, 2, FALSE), '外部インタフェース一覧(計算用)'!$C:$G, 5, FALSE)</f>
        <v>SCIENTIFIC_NURSING_CARE_PROMOTION_2024_FORM_0000_2021</v>
      </c>
      <c r="H2211" s="56" t="str">
        <f t="shared" si="239"/>
        <v>SCIENTIFIC_NURSING_CARE_PROMOTION_2024_FORM_0000_2021_vitality_index_05_new</v>
      </c>
      <c r="I2211" s="134" t="str">
        <f t="shared" si="238"/>
        <v>認知症　Vitality Index　リハビリ、活動</v>
      </c>
      <c r="J2211" s="56" t="str">
        <f t="shared" si="240"/>
        <v>名称変更</v>
      </c>
      <c r="K2211" s="33" t="str">
        <f>IF($F2211="old", INDEX('外部インタフェース一覧(計算用)'!$B$5:$C$60, MATCH(summary!$B2211, '外部インタフェース一覧(計算用)'!$C$5:$C$60, 0), 1), $B2211)</f>
        <v>科学的介護推進に関する評価</v>
      </c>
      <c r="L2211" s="56">
        <f t="shared" si="244"/>
        <v>86</v>
      </c>
      <c r="M2211" s="33" t="str">
        <f t="shared" si="241"/>
        <v>vitality_index_05</v>
      </c>
      <c r="N2211" s="33" t="str">
        <f t="shared" si="242"/>
        <v>認知症　Vitality Index　リハビリ、活動</v>
      </c>
      <c r="O2211" s="33" t="str">
        <f t="shared" si="243"/>
        <v>認知症　Vitality Index　リハビリ・活動</v>
      </c>
    </row>
    <row r="2212" spans="1:15" ht="56.25" hidden="1">
      <c r="A2212" s="56">
        <v>2210</v>
      </c>
      <c r="B2212" s="56" t="s">
        <v>3975</v>
      </c>
      <c r="C2212" s="56">
        <v>87</v>
      </c>
      <c r="D2212" s="33" t="s">
        <v>395</v>
      </c>
      <c r="E2212" s="134" t="s">
        <v>4077</v>
      </c>
      <c r="F2212" s="56" t="str">
        <f>VLOOKUP(VLOOKUP($B2212, '外部インタフェース一覧(計算用)'!$B:$C, 2, FALSE), '外部インタフェース一覧(計算用)'!$C:$G, 2, FALSE)</f>
        <v>new</v>
      </c>
      <c r="G2212" s="56" t="str">
        <f>VLOOKUP(VLOOKUP($B2212, '外部インタフェース一覧(計算用)'!$B:$C, 2, FALSE), '外部インタフェース一覧(計算用)'!$C:$G, 5, FALSE)</f>
        <v>SCIENTIFIC_NURSING_CARE_PROMOTION_2024_FORM_0000_2021</v>
      </c>
      <c r="H2212" s="56" t="str">
        <f t="shared" si="239"/>
        <v>SCIENTIFIC_NURSING_CARE_PROMOTION_2024_FORM_0000_2021_dbd13_01_new</v>
      </c>
      <c r="I2212" s="134" t="str">
        <f t="shared" si="238"/>
        <v>認知症　DBD13　同じことを何度も何度も聞く</v>
      </c>
      <c r="J2212" s="56" t="str">
        <f t="shared" si="240"/>
        <v>名称変更</v>
      </c>
      <c r="K2212" s="33" t="str">
        <f>IF($F2212="old", INDEX('外部インタフェース一覧(計算用)'!$B$5:$C$60, MATCH(summary!$B2212, '外部インタフェース一覧(計算用)'!$C$5:$C$60, 0), 1), $B2212)</f>
        <v>科学的介護推進に関する評価</v>
      </c>
      <c r="L2212" s="56">
        <f t="shared" si="244"/>
        <v>87</v>
      </c>
      <c r="M2212" s="33" t="str">
        <f t="shared" si="241"/>
        <v>dbd13_01</v>
      </c>
      <c r="N2212" s="33" t="str">
        <f t="shared" si="242"/>
        <v>認知症　DBD13　同じことを何度も何度も聞く</v>
      </c>
      <c r="O2212" s="33" t="str">
        <f t="shared" si="243"/>
        <v>認知症　DBD13　忘れてしまうことが多いため，同じことを何度も聞いてしまう</v>
      </c>
    </row>
    <row r="2213" spans="1:15" ht="56.25" hidden="1">
      <c r="A2213" s="56">
        <v>2211</v>
      </c>
      <c r="B2213" s="56" t="s">
        <v>3975</v>
      </c>
      <c r="C2213" s="56">
        <v>88</v>
      </c>
      <c r="D2213" s="33" t="s">
        <v>397</v>
      </c>
      <c r="E2213" s="134" t="s">
        <v>4078</v>
      </c>
      <c r="F2213" s="56" t="str">
        <f>VLOOKUP(VLOOKUP($B2213, '外部インタフェース一覧(計算用)'!$B:$C, 2, FALSE), '外部インタフェース一覧(計算用)'!$C:$G, 2, FALSE)</f>
        <v>new</v>
      </c>
      <c r="G2213" s="56" t="str">
        <f>VLOOKUP(VLOOKUP($B2213, '外部インタフェース一覧(計算用)'!$B:$C, 2, FALSE), '外部インタフェース一覧(計算用)'!$C:$G, 5, FALSE)</f>
        <v>SCIENTIFIC_NURSING_CARE_PROMOTION_2024_FORM_0000_2021</v>
      </c>
      <c r="H2213" s="56" t="str">
        <f t="shared" si="239"/>
        <v>SCIENTIFIC_NURSING_CARE_PROMOTION_2024_FORM_0000_2021_dbd13_02_new</v>
      </c>
      <c r="I2213" s="134" t="str">
        <f t="shared" si="238"/>
        <v>認知症　DBD13　よく物をなくしたり、置き場所を間違えたり、隠したりする</v>
      </c>
      <c r="J2213" s="56" t="str">
        <f t="shared" si="240"/>
        <v>名称変更</v>
      </c>
      <c r="K2213" s="33" t="str">
        <f>IF($F2213="old", INDEX('外部インタフェース一覧(計算用)'!$B$5:$C$60, MATCH(summary!$B2213, '外部インタフェース一覧(計算用)'!$C$5:$C$60, 0), 1), $B2213)</f>
        <v>科学的介護推進に関する評価</v>
      </c>
      <c r="L2213" s="56">
        <f t="shared" si="244"/>
        <v>88</v>
      </c>
      <c r="M2213" s="33" t="str">
        <f t="shared" si="241"/>
        <v>dbd13_02</v>
      </c>
      <c r="N2213" s="33" t="str">
        <f t="shared" si="242"/>
        <v>認知症　DBD13　よく物をなくしたり、置き場所を間違えたり、隠したりする</v>
      </c>
      <c r="O2213" s="33" t="str">
        <f t="shared" si="243"/>
        <v>認知症　DBD13　よく物をなくしたり，置場所を間違えたりする</v>
      </c>
    </row>
    <row r="2214" spans="1:15" ht="37.5" hidden="1">
      <c r="A2214" s="56">
        <v>2212</v>
      </c>
      <c r="B2214" s="56" t="s">
        <v>3975</v>
      </c>
      <c r="C2214" s="56">
        <v>89</v>
      </c>
      <c r="D2214" s="33" t="s">
        <v>399</v>
      </c>
      <c r="E2214" s="134" t="s">
        <v>4079</v>
      </c>
      <c r="F2214" s="56" t="str">
        <f>VLOOKUP(VLOOKUP($B2214, '外部インタフェース一覧(計算用)'!$B:$C, 2, FALSE), '外部インタフェース一覧(計算用)'!$C:$G, 2, FALSE)</f>
        <v>new</v>
      </c>
      <c r="G2214" s="56" t="str">
        <f>VLOOKUP(VLOOKUP($B2214, '外部インタフェース一覧(計算用)'!$B:$C, 2, FALSE), '外部インタフェース一覧(計算用)'!$C:$G, 5, FALSE)</f>
        <v>SCIENTIFIC_NURSING_CARE_PROMOTION_2024_FORM_0000_2021</v>
      </c>
      <c r="H2214" s="56" t="str">
        <f t="shared" si="239"/>
        <v>SCIENTIFIC_NURSING_CARE_PROMOTION_2024_FORM_0000_2021_dbd13_03_new</v>
      </c>
      <c r="I2214" s="134" t="str">
        <f t="shared" si="238"/>
        <v>認知症　DBD13　日常的な物事に関心を示さない</v>
      </c>
      <c r="J2214" s="56" t="str">
        <f t="shared" si="240"/>
        <v>名称変更</v>
      </c>
      <c r="K2214" s="33" t="str">
        <f>IF($F2214="old", INDEX('外部インタフェース一覧(計算用)'!$B$5:$C$60, MATCH(summary!$B2214, '外部インタフェース一覧(計算用)'!$C$5:$C$60, 0), 1), $B2214)</f>
        <v>科学的介護推進に関する評価</v>
      </c>
      <c r="L2214" s="56">
        <f t="shared" si="244"/>
        <v>89</v>
      </c>
      <c r="M2214" s="33" t="str">
        <f t="shared" si="241"/>
        <v>dbd13_03</v>
      </c>
      <c r="N2214" s="33" t="str">
        <f t="shared" si="242"/>
        <v>認知症　DBD13　日常的な物事に関心を示さない</v>
      </c>
      <c r="O2214" s="33" t="str">
        <f t="shared" si="243"/>
        <v>認知症　DBD13　日常的な物事に関心を持てない</v>
      </c>
    </row>
    <row r="2215" spans="1:15" ht="37.5" hidden="1">
      <c r="A2215" s="56">
        <v>2213</v>
      </c>
      <c r="B2215" s="56" t="s">
        <v>3975</v>
      </c>
      <c r="C2215" s="56">
        <v>90</v>
      </c>
      <c r="D2215" s="33" t="s">
        <v>401</v>
      </c>
      <c r="E2215" s="134" t="s">
        <v>4080</v>
      </c>
      <c r="F2215" s="56" t="str">
        <f>VLOOKUP(VLOOKUP($B2215, '外部インタフェース一覧(計算用)'!$B:$C, 2, FALSE), '外部インタフェース一覧(計算用)'!$C:$G, 2, FALSE)</f>
        <v>new</v>
      </c>
      <c r="G2215" s="56" t="str">
        <f>VLOOKUP(VLOOKUP($B2215, '外部インタフェース一覧(計算用)'!$B:$C, 2, FALSE), '外部インタフェース一覧(計算用)'!$C:$G, 5, FALSE)</f>
        <v>SCIENTIFIC_NURSING_CARE_PROMOTION_2024_FORM_0000_2021</v>
      </c>
      <c r="H2215" s="56" t="str">
        <f t="shared" si="239"/>
        <v>SCIENTIFIC_NURSING_CARE_PROMOTION_2024_FORM_0000_2021_dbd13_04_new</v>
      </c>
      <c r="I2215" s="134" t="str">
        <f t="shared" si="238"/>
        <v>認知症　DBD13　特別な事情がないのに夜中起き出す</v>
      </c>
      <c r="J2215" s="56" t="str">
        <f t="shared" si="240"/>
        <v>名称変更</v>
      </c>
      <c r="K2215" s="33" t="str">
        <f>IF($F2215="old", INDEX('外部インタフェース一覧(計算用)'!$B$5:$C$60, MATCH(summary!$B2215, '外部インタフェース一覧(計算用)'!$C$5:$C$60, 0), 1), $B2215)</f>
        <v>科学的介護推進に関する評価</v>
      </c>
      <c r="L2215" s="56">
        <f t="shared" si="244"/>
        <v>90</v>
      </c>
      <c r="M2215" s="33" t="str">
        <f t="shared" si="241"/>
        <v>dbd13_04</v>
      </c>
      <c r="N2215" s="33" t="str">
        <f t="shared" si="242"/>
        <v>認知症　DBD13　特別な事情がないのに夜中起き出す</v>
      </c>
      <c r="O2215" s="33" t="str">
        <f t="shared" si="243"/>
        <v>認知症　DBD13　特別な理由がないのに夜中に起きて布団から出てしまう</v>
      </c>
    </row>
    <row r="2216" spans="1:15" ht="56.25" hidden="1">
      <c r="A2216" s="56">
        <v>2214</v>
      </c>
      <c r="B2216" s="56" t="s">
        <v>3975</v>
      </c>
      <c r="C2216" s="56">
        <v>91</v>
      </c>
      <c r="D2216" s="33" t="s">
        <v>403</v>
      </c>
      <c r="E2216" s="134" t="s">
        <v>4081</v>
      </c>
      <c r="F2216" s="56" t="str">
        <f>VLOOKUP(VLOOKUP($B2216, '外部インタフェース一覧(計算用)'!$B:$C, 2, FALSE), '外部インタフェース一覧(計算用)'!$C:$G, 2, FALSE)</f>
        <v>new</v>
      </c>
      <c r="G2216" s="56" t="str">
        <f>VLOOKUP(VLOOKUP($B2216, '外部インタフェース一覧(計算用)'!$B:$C, 2, FALSE), '外部インタフェース一覧(計算用)'!$C:$G, 5, FALSE)</f>
        <v>SCIENTIFIC_NURSING_CARE_PROMOTION_2024_FORM_0000_2021</v>
      </c>
      <c r="H2216" s="56" t="str">
        <f t="shared" si="239"/>
        <v>SCIENTIFIC_NURSING_CARE_PROMOTION_2024_FORM_0000_2021_dbd13_05_new</v>
      </c>
      <c r="I2216" s="134" t="str">
        <f t="shared" si="238"/>
        <v>認知症　DBD13　特別な根拠もないのに人に言いがかりをつける</v>
      </c>
      <c r="J2216" s="56" t="str">
        <f t="shared" si="240"/>
        <v>名称変更</v>
      </c>
      <c r="K2216" s="33" t="str">
        <f>IF($F2216="old", INDEX('外部インタフェース一覧(計算用)'!$B$5:$C$60, MATCH(summary!$B2216, '外部インタフェース一覧(計算用)'!$C$5:$C$60, 0), 1), $B2216)</f>
        <v>科学的介護推進に関する評価</v>
      </c>
      <c r="L2216" s="56">
        <f t="shared" si="244"/>
        <v>91</v>
      </c>
      <c r="M2216" s="33" t="str">
        <f t="shared" si="241"/>
        <v>dbd13_05</v>
      </c>
      <c r="N2216" s="33" t="str">
        <f t="shared" si="242"/>
        <v>認知症　DBD13　特別な根拠もないのに人に言いがかりをつける</v>
      </c>
      <c r="O2216" s="33" t="str">
        <f t="shared" si="243"/>
        <v>認知症　DBD13　他人が納得できる根拠がない状況で，他人に文句を言ってしまう</v>
      </c>
    </row>
    <row r="2217" spans="1:15" ht="37.5" hidden="1">
      <c r="A2217" s="56">
        <v>2215</v>
      </c>
      <c r="B2217" s="56" t="s">
        <v>3975</v>
      </c>
      <c r="C2217" s="56">
        <v>92</v>
      </c>
      <c r="D2217" s="33" t="s">
        <v>405</v>
      </c>
      <c r="E2217" s="134" t="s">
        <v>4082</v>
      </c>
      <c r="F2217" s="56" t="str">
        <f>VLOOKUP(VLOOKUP($B2217, '外部インタフェース一覧(計算用)'!$B:$C, 2, FALSE), '外部インタフェース一覧(計算用)'!$C:$G, 2, FALSE)</f>
        <v>new</v>
      </c>
      <c r="G2217" s="56" t="str">
        <f>VLOOKUP(VLOOKUP($B2217, '外部インタフェース一覧(計算用)'!$B:$C, 2, FALSE), '外部インタフェース一覧(計算用)'!$C:$G, 5, FALSE)</f>
        <v>SCIENTIFIC_NURSING_CARE_PROMOTION_2024_FORM_0000_2021</v>
      </c>
      <c r="H2217" s="56" t="str">
        <f t="shared" si="239"/>
        <v>SCIENTIFIC_NURSING_CARE_PROMOTION_2024_FORM_0000_2021_dbd13_06_new</v>
      </c>
      <c r="I2217" s="134" t="str">
        <f t="shared" si="238"/>
        <v>認知症　DBD13　昼間、寝てばかりいる</v>
      </c>
      <c r="J2217" s="56" t="str">
        <f t="shared" si="240"/>
        <v>名称変更</v>
      </c>
      <c r="K2217" s="33" t="str">
        <f>IF($F2217="old", INDEX('外部インタフェース一覧(計算用)'!$B$5:$C$60, MATCH(summary!$B2217, '外部インタフェース一覧(計算用)'!$C$5:$C$60, 0), 1), $B2217)</f>
        <v>科学的介護推進に関する評価</v>
      </c>
      <c r="L2217" s="56">
        <f t="shared" si="244"/>
        <v>92</v>
      </c>
      <c r="M2217" s="33" t="str">
        <f t="shared" si="241"/>
        <v>dbd13_06</v>
      </c>
      <c r="N2217" s="33" t="str">
        <f t="shared" si="242"/>
        <v>認知症　DBD13　昼間、寝てばかりいる</v>
      </c>
      <c r="O2217" s="33" t="str">
        <f t="shared" si="243"/>
        <v>認知症　DBD13　昼間，寝ていることが多い</v>
      </c>
    </row>
    <row r="2218" spans="1:15" ht="37.5" hidden="1">
      <c r="A2218" s="56">
        <v>2216</v>
      </c>
      <c r="B2218" s="56" t="s">
        <v>3975</v>
      </c>
      <c r="C2218" s="56">
        <v>93</v>
      </c>
      <c r="D2218" s="33" t="s">
        <v>407</v>
      </c>
      <c r="E2218" s="134" t="s">
        <v>4083</v>
      </c>
      <c r="F2218" s="56" t="str">
        <f>VLOOKUP(VLOOKUP($B2218, '外部インタフェース一覧(計算用)'!$B:$C, 2, FALSE), '外部インタフェース一覧(計算用)'!$C:$G, 2, FALSE)</f>
        <v>new</v>
      </c>
      <c r="G2218" s="56" t="str">
        <f>VLOOKUP(VLOOKUP($B2218, '外部インタフェース一覧(計算用)'!$B:$C, 2, FALSE), '外部インタフェース一覧(計算用)'!$C:$G, 5, FALSE)</f>
        <v>SCIENTIFIC_NURSING_CARE_PROMOTION_2024_FORM_0000_2021</v>
      </c>
      <c r="H2218" s="56" t="str">
        <f t="shared" si="239"/>
        <v>SCIENTIFIC_NURSING_CARE_PROMOTION_2024_FORM_0000_2021_dbd13_07_new</v>
      </c>
      <c r="I2218" s="134" t="str">
        <f t="shared" si="238"/>
        <v>認知症　DBD13　やたらに歩きまわる</v>
      </c>
      <c r="J2218" s="56" t="str">
        <f t="shared" si="240"/>
        <v>名称変更</v>
      </c>
      <c r="K2218" s="33" t="str">
        <f>IF($F2218="old", INDEX('外部インタフェース一覧(計算用)'!$B$5:$C$60, MATCH(summary!$B2218, '外部インタフェース一覧(計算用)'!$C$5:$C$60, 0), 1), $B2218)</f>
        <v>科学的介護推進に関する評価</v>
      </c>
      <c r="L2218" s="56">
        <f t="shared" si="244"/>
        <v>93</v>
      </c>
      <c r="M2218" s="33" t="str">
        <f t="shared" si="241"/>
        <v>dbd13_07</v>
      </c>
      <c r="N2218" s="33" t="str">
        <f t="shared" si="242"/>
        <v>認知症　DBD13　やたらに歩きまわる</v>
      </c>
      <c r="O2218" s="33" t="str">
        <f t="shared" si="243"/>
        <v>認知症　DBD13　過度に歩き回ることが多い</v>
      </c>
    </row>
    <row r="2219" spans="1:15" ht="37.5" hidden="1">
      <c r="A2219" s="56">
        <v>2217</v>
      </c>
      <c r="B2219" s="56" t="s">
        <v>3975</v>
      </c>
      <c r="C2219" s="56">
        <v>94</v>
      </c>
      <c r="D2219" s="33" t="s">
        <v>409</v>
      </c>
      <c r="E2219" s="134" t="s">
        <v>4084</v>
      </c>
      <c r="F2219" s="56" t="str">
        <f>VLOOKUP(VLOOKUP($B2219, '外部インタフェース一覧(計算用)'!$B:$C, 2, FALSE), '外部インタフェース一覧(計算用)'!$C:$G, 2, FALSE)</f>
        <v>new</v>
      </c>
      <c r="G2219" s="56" t="str">
        <f>VLOOKUP(VLOOKUP($B2219, '外部インタフェース一覧(計算用)'!$B:$C, 2, FALSE), '外部インタフェース一覧(計算用)'!$C:$G, 5, FALSE)</f>
        <v>SCIENTIFIC_NURSING_CARE_PROMOTION_2024_FORM_0000_2021</v>
      </c>
      <c r="H2219" s="56" t="str">
        <f t="shared" si="239"/>
        <v>SCIENTIFIC_NURSING_CARE_PROMOTION_2024_FORM_0000_2021_dbd13_08_new</v>
      </c>
      <c r="I2219" s="134" t="str">
        <f t="shared" si="238"/>
        <v>認知症　DBD13　同じ動作をいつまでも繰り返す</v>
      </c>
      <c r="J2219" s="56" t="str">
        <f t="shared" si="240"/>
        <v>名称変更</v>
      </c>
      <c r="K2219" s="33" t="str">
        <f>IF($F2219="old", INDEX('外部インタフェース一覧(計算用)'!$B$5:$C$60, MATCH(summary!$B2219, '外部インタフェース一覧(計算用)'!$C$5:$C$60, 0), 1), $B2219)</f>
        <v>科学的介護推進に関する評価</v>
      </c>
      <c r="L2219" s="56">
        <f t="shared" si="244"/>
        <v>94</v>
      </c>
      <c r="M2219" s="33" t="str">
        <f t="shared" si="241"/>
        <v>dbd13_08</v>
      </c>
      <c r="N2219" s="33" t="str">
        <f t="shared" si="242"/>
        <v>認知症　DBD13　同じ動作をいつまでも繰り返す</v>
      </c>
      <c r="O2219" s="33" t="str">
        <f t="shared" si="243"/>
        <v>認知症　DBD13　同じ動作を何回も繰り返してしまう</v>
      </c>
    </row>
    <row r="2220" spans="1:15" ht="37.5" hidden="1">
      <c r="A2220" s="56">
        <v>2218</v>
      </c>
      <c r="B2220" s="56" t="s">
        <v>3975</v>
      </c>
      <c r="C2220" s="56">
        <v>95</v>
      </c>
      <c r="D2220" s="33" t="s">
        <v>411</v>
      </c>
      <c r="E2220" s="134" t="s">
        <v>4085</v>
      </c>
      <c r="F2220" s="56" t="str">
        <f>VLOOKUP(VLOOKUP($B2220, '外部インタフェース一覧(計算用)'!$B:$C, 2, FALSE), '外部インタフェース一覧(計算用)'!$C:$G, 2, FALSE)</f>
        <v>new</v>
      </c>
      <c r="G2220" s="56" t="str">
        <f>VLOOKUP(VLOOKUP($B2220, '外部インタフェース一覧(計算用)'!$B:$C, 2, FALSE), '外部インタフェース一覧(計算用)'!$C:$G, 5, FALSE)</f>
        <v>SCIENTIFIC_NURSING_CARE_PROMOTION_2024_FORM_0000_2021</v>
      </c>
      <c r="H2220" s="56" t="str">
        <f t="shared" si="239"/>
        <v>SCIENTIFIC_NURSING_CARE_PROMOTION_2024_FORM_0000_2021_dbd13_09_new</v>
      </c>
      <c r="I2220" s="134" t="str">
        <f t="shared" si="238"/>
        <v>認知症　DBD13　口汚くののしる</v>
      </c>
      <c r="J2220" s="56" t="str">
        <f t="shared" si="240"/>
        <v>名称変更</v>
      </c>
      <c r="K2220" s="33" t="str">
        <f>IF($F2220="old", INDEX('外部インタフェース一覧(計算用)'!$B$5:$C$60, MATCH(summary!$B2220, '外部インタフェース一覧(計算用)'!$C$5:$C$60, 0), 1), $B2220)</f>
        <v>科学的介護推進に関する評価</v>
      </c>
      <c r="L2220" s="56">
        <f t="shared" si="244"/>
        <v>95</v>
      </c>
      <c r="M2220" s="33" t="str">
        <f t="shared" si="241"/>
        <v>dbd13_09</v>
      </c>
      <c r="N2220" s="33" t="str">
        <f t="shared" si="242"/>
        <v>認知症　DBD13　口汚くののしる</v>
      </c>
      <c r="O2220" s="33" t="str">
        <f t="shared" si="243"/>
        <v>認知症　DBD13　荒い口調で相手を責めるような言葉を出してしまう</v>
      </c>
    </row>
    <row r="2221" spans="1:15" ht="37.5" hidden="1">
      <c r="A2221" s="56">
        <v>2219</v>
      </c>
      <c r="B2221" s="56" t="s">
        <v>3975</v>
      </c>
      <c r="C2221" s="56">
        <v>96</v>
      </c>
      <c r="D2221" s="33" t="s">
        <v>413</v>
      </c>
      <c r="E2221" s="134" t="s">
        <v>4086</v>
      </c>
      <c r="F2221" s="56" t="str">
        <f>VLOOKUP(VLOOKUP($B2221, '外部インタフェース一覧(計算用)'!$B:$C, 2, FALSE), '外部インタフェース一覧(計算用)'!$C:$G, 2, FALSE)</f>
        <v>new</v>
      </c>
      <c r="G2221" s="56" t="str">
        <f>VLOOKUP(VLOOKUP($B2221, '外部インタフェース一覧(計算用)'!$B:$C, 2, FALSE), '外部インタフェース一覧(計算用)'!$C:$G, 5, FALSE)</f>
        <v>SCIENTIFIC_NURSING_CARE_PROMOTION_2024_FORM_0000_2021</v>
      </c>
      <c r="H2221" s="56" t="str">
        <f t="shared" si="239"/>
        <v>SCIENTIFIC_NURSING_CARE_PROMOTION_2024_FORM_0000_2021_dbd13_10_new</v>
      </c>
      <c r="I2221" s="134" t="str">
        <f t="shared" si="238"/>
        <v>認知症　DBD13　場違いあるいは季節に合わない不適切な服装をする</v>
      </c>
      <c r="J2221" s="56" t="str">
        <f t="shared" si="240"/>
        <v>名称変更</v>
      </c>
      <c r="K2221" s="33" t="str">
        <f>IF($F2221="old", INDEX('外部インタフェース一覧(計算用)'!$B$5:$C$60, MATCH(summary!$B2221, '外部インタフェース一覧(計算用)'!$C$5:$C$60, 0), 1), $B2221)</f>
        <v>科学的介護推進に関する評価</v>
      </c>
      <c r="L2221" s="56">
        <f t="shared" si="244"/>
        <v>96</v>
      </c>
      <c r="M2221" s="33" t="str">
        <f t="shared" si="241"/>
        <v>dbd13_10</v>
      </c>
      <c r="N2221" s="33" t="str">
        <f t="shared" si="242"/>
        <v>認知症　DBD13　場違いあるいは季節に合わない不適切な服装をする</v>
      </c>
      <c r="O2221" s="33" t="str">
        <f t="shared" si="243"/>
        <v>認知症　DBD13　服装が場違いな，あるいは季節に合わない場合がある</v>
      </c>
    </row>
    <row r="2222" spans="1:15" ht="37.5" hidden="1">
      <c r="A2222" s="56">
        <v>2220</v>
      </c>
      <c r="B2222" s="56" t="s">
        <v>3975</v>
      </c>
      <c r="C2222" s="56">
        <v>97</v>
      </c>
      <c r="D2222" s="33" t="s">
        <v>415</v>
      </c>
      <c r="E2222" s="134" t="s">
        <v>4087</v>
      </c>
      <c r="F2222" s="56" t="str">
        <f>VLOOKUP(VLOOKUP($B2222, '外部インタフェース一覧(計算用)'!$B:$C, 2, FALSE), '外部インタフェース一覧(計算用)'!$C:$G, 2, FALSE)</f>
        <v>new</v>
      </c>
      <c r="G2222" s="56" t="str">
        <f>VLOOKUP(VLOOKUP($B2222, '外部インタフェース一覧(計算用)'!$B:$C, 2, FALSE), '外部インタフェース一覧(計算用)'!$C:$G, 5, FALSE)</f>
        <v>SCIENTIFIC_NURSING_CARE_PROMOTION_2024_FORM_0000_2021</v>
      </c>
      <c r="H2222" s="56" t="str">
        <f t="shared" si="239"/>
        <v>SCIENTIFIC_NURSING_CARE_PROMOTION_2024_FORM_0000_2021_dbd13_11_new</v>
      </c>
      <c r="I2222" s="134" t="str">
        <f t="shared" si="238"/>
        <v>認知症　DBD13　世話をされるのを拒否する</v>
      </c>
      <c r="J2222" s="56" t="str">
        <f t="shared" si="240"/>
        <v>名称変更</v>
      </c>
      <c r="K2222" s="33" t="str">
        <f>IF($F2222="old", INDEX('外部インタフェース一覧(計算用)'!$B$5:$C$60, MATCH(summary!$B2222, '外部インタフェース一覧(計算用)'!$C$5:$C$60, 0), 1), $B2222)</f>
        <v>科学的介護推進に関する評価</v>
      </c>
      <c r="L2222" s="56">
        <f t="shared" si="244"/>
        <v>97</v>
      </c>
      <c r="M2222" s="33" t="str">
        <f t="shared" si="241"/>
        <v>dbd13_11</v>
      </c>
      <c r="N2222" s="33" t="str">
        <f t="shared" si="242"/>
        <v>認知症　DBD13　世話をされるのを拒否する</v>
      </c>
      <c r="O2222" s="33" t="str">
        <f t="shared" si="243"/>
        <v>認知症　DBD13　世話をしてもらうことを受け入れられない</v>
      </c>
    </row>
    <row r="2223" spans="1:15" ht="56.25" hidden="1">
      <c r="A2223" s="56">
        <v>2221</v>
      </c>
      <c r="B2223" s="56" t="s">
        <v>3975</v>
      </c>
      <c r="C2223" s="56">
        <v>98</v>
      </c>
      <c r="D2223" s="33" t="s">
        <v>417</v>
      </c>
      <c r="E2223" s="134" t="s">
        <v>4088</v>
      </c>
      <c r="F2223" s="56" t="str">
        <f>VLOOKUP(VLOOKUP($B2223, '外部インタフェース一覧(計算用)'!$B:$C, 2, FALSE), '外部インタフェース一覧(計算用)'!$C:$G, 2, FALSE)</f>
        <v>new</v>
      </c>
      <c r="G2223" s="56" t="str">
        <f>VLOOKUP(VLOOKUP($B2223, '外部インタフェース一覧(計算用)'!$B:$C, 2, FALSE), '外部インタフェース一覧(計算用)'!$C:$G, 5, FALSE)</f>
        <v>SCIENTIFIC_NURSING_CARE_PROMOTION_2024_FORM_0000_2021</v>
      </c>
      <c r="H2223" s="56" t="str">
        <f t="shared" si="239"/>
        <v>SCIENTIFIC_NURSING_CARE_PROMOTION_2024_FORM_0000_2021_dbd13_12_new</v>
      </c>
      <c r="I2223" s="134" t="str">
        <f t="shared" si="238"/>
        <v>認知症　DBD13　物を貯め込む</v>
      </c>
      <c r="J2223" s="56" t="str">
        <f t="shared" si="240"/>
        <v>名称変更</v>
      </c>
      <c r="K2223" s="33" t="str">
        <f>IF($F2223="old", INDEX('外部インタフェース一覧(計算用)'!$B$5:$C$60, MATCH(summary!$B2223, '外部インタフェース一覧(計算用)'!$C$5:$C$60, 0), 1), $B2223)</f>
        <v>科学的介護推進に関する評価</v>
      </c>
      <c r="L2223" s="56">
        <f t="shared" si="244"/>
        <v>98</v>
      </c>
      <c r="M2223" s="33" t="str">
        <f t="shared" si="241"/>
        <v>dbd13_12</v>
      </c>
      <c r="N2223" s="33" t="str">
        <f t="shared" si="242"/>
        <v>認知症　DBD13　物を貯め込む</v>
      </c>
      <c r="O2223" s="33" t="str">
        <f t="shared" si="243"/>
        <v>認知症　DBD13　周囲にわかってもらえるような理由なしに物を貯め込んでしまう</v>
      </c>
    </row>
    <row r="2224" spans="1:15" ht="56.25" hidden="1">
      <c r="A2224" s="56">
        <v>2222</v>
      </c>
      <c r="B2224" s="56" t="s">
        <v>3975</v>
      </c>
      <c r="C2224" s="56">
        <v>99</v>
      </c>
      <c r="D2224" s="33" t="s">
        <v>419</v>
      </c>
      <c r="E2224" s="134" t="s">
        <v>4089</v>
      </c>
      <c r="F2224" s="56" t="str">
        <f>VLOOKUP(VLOOKUP($B2224, '外部インタフェース一覧(計算用)'!$B:$C, 2, FALSE), '外部インタフェース一覧(計算用)'!$C:$G, 2, FALSE)</f>
        <v>new</v>
      </c>
      <c r="G2224" s="56" t="str">
        <f>VLOOKUP(VLOOKUP($B2224, '外部インタフェース一覧(計算用)'!$B:$C, 2, FALSE), '外部インタフェース一覧(計算用)'!$C:$G, 5, FALSE)</f>
        <v>SCIENTIFIC_NURSING_CARE_PROMOTION_2024_FORM_0000_2021</v>
      </c>
      <c r="H2224" s="56" t="str">
        <f t="shared" si="239"/>
        <v>SCIENTIFIC_NURSING_CARE_PROMOTION_2024_FORM_0000_2021_dbd13_13_new</v>
      </c>
      <c r="I2224" s="134" t="str">
        <f t="shared" si="238"/>
        <v>認知症　DBD13　引き出しや箪笥の中身をみんな出してしまう</v>
      </c>
      <c r="J2224" s="56" t="str">
        <f t="shared" si="240"/>
        <v>名称変更</v>
      </c>
      <c r="K2224" s="33" t="str">
        <f>IF($F2224="old", INDEX('外部インタフェース一覧(計算用)'!$B$5:$C$60, MATCH(summary!$B2224, '外部インタフェース一覧(計算用)'!$C$5:$C$60, 0), 1), $B2224)</f>
        <v>科学的介護推進に関する評価</v>
      </c>
      <c r="L2224" s="56">
        <f t="shared" si="244"/>
        <v>99</v>
      </c>
      <c r="M2224" s="33" t="str">
        <f t="shared" si="241"/>
        <v>dbd13_13</v>
      </c>
      <c r="N2224" s="33" t="str">
        <f t="shared" si="242"/>
        <v>認知症　DBD13　引き出しや箪笥の中身をみんな出してしまう</v>
      </c>
      <c r="O2224" s="33" t="str">
        <f t="shared" si="243"/>
        <v>認知症　DBD13　引き出しやたんすの物を取り出そうとして，中身を全部出してしまうことがある</v>
      </c>
    </row>
    <row r="2225" spans="1:15" hidden="1">
      <c r="A2225" s="56">
        <v>2223</v>
      </c>
      <c r="B2225" s="56" t="s">
        <v>3975</v>
      </c>
      <c r="C2225" s="56">
        <v>100</v>
      </c>
      <c r="D2225" s="33" t="s">
        <v>4090</v>
      </c>
      <c r="E2225" s="134" t="s">
        <v>4091</v>
      </c>
      <c r="F2225" s="56" t="str">
        <f>VLOOKUP(VLOOKUP($B2225, '外部インタフェース一覧(計算用)'!$B:$C, 2, FALSE), '外部インタフェース一覧(計算用)'!$C:$G, 2, FALSE)</f>
        <v>new</v>
      </c>
      <c r="G2225" s="56" t="str">
        <f>VLOOKUP(VLOOKUP($B2225, '外部インタフェース一覧(計算用)'!$B:$C, 2, FALSE), '外部インタフェース一覧(計算用)'!$C:$G, 5, FALSE)</f>
        <v>SCIENTIFIC_NURSING_CARE_PROMOTION_2024_FORM_0000_2021</v>
      </c>
      <c r="H2225" s="56" t="str">
        <f t="shared" si="239"/>
        <v>SCIENTIFIC_NURSING_CARE_PROMOTION_2024_FORM_0000_2021_basic_operation_new</v>
      </c>
      <c r="I2225" s="134" t="str">
        <f t="shared" si="238"/>
        <v>追加</v>
      </c>
      <c r="J2225" s="56" t="str">
        <f t="shared" si="240"/>
        <v>名称変更</v>
      </c>
      <c r="K2225" s="56" t="str">
        <f>IF($F2225="old", INDEX('外部インタフェース一覧(計算用)'!$B$5:$C$60, MATCH(summary!$B2225, '外部インタフェース一覧(計算用)'!$C$5:$C$60, 0), 1), $B2225)</f>
        <v>科学的介護推進に関する評価</v>
      </c>
      <c r="L2225" s="56">
        <f t="shared" si="244"/>
        <v>100</v>
      </c>
      <c r="M2225" s="56" t="str">
        <f t="shared" si="241"/>
        <v>basic_operation</v>
      </c>
      <c r="N2225" s="33" t="str">
        <f t="shared" si="242"/>
        <v>追加</v>
      </c>
      <c r="O2225" s="33" t="str">
        <f t="shared" si="243"/>
        <v>その他　ICFステージング　基本動作</v>
      </c>
    </row>
    <row r="2226" spans="1:15" ht="37.5" hidden="1">
      <c r="A2226" s="56">
        <v>2224</v>
      </c>
      <c r="B2226" s="56" t="s">
        <v>3975</v>
      </c>
      <c r="C2226" s="56">
        <v>101</v>
      </c>
      <c r="D2226" s="33" t="s">
        <v>4092</v>
      </c>
      <c r="E2226" s="134" t="s">
        <v>4093</v>
      </c>
      <c r="F2226" s="56" t="str">
        <f>VLOOKUP(VLOOKUP($B2226, '外部インタフェース一覧(計算用)'!$B:$C, 2, FALSE), '外部インタフェース一覧(計算用)'!$C:$G, 2, FALSE)</f>
        <v>new</v>
      </c>
      <c r="G2226" s="56" t="str">
        <f>VLOOKUP(VLOOKUP($B2226, '外部インタフェース一覧(計算用)'!$B:$C, 2, FALSE), '外部インタフェース一覧(計算用)'!$C:$G, 5, FALSE)</f>
        <v>SCIENTIFIC_NURSING_CARE_PROMOTION_2024_FORM_0000_2021</v>
      </c>
      <c r="H2226" s="56" t="str">
        <f t="shared" si="239"/>
        <v>SCIENTIFIC_NURSING_CARE_PROMOTION_2024_FORM_0000_2021_walking_moving_new</v>
      </c>
      <c r="I2226" s="134" t="str">
        <f t="shared" si="238"/>
        <v>追加</v>
      </c>
      <c r="J2226" s="56" t="str">
        <f t="shared" si="240"/>
        <v>名称変更</v>
      </c>
      <c r="K2226" s="56" t="str">
        <f>IF($F2226="old", INDEX('外部インタフェース一覧(計算用)'!$B$5:$C$60, MATCH(summary!$B2226, '外部インタフェース一覧(計算用)'!$C$5:$C$60, 0), 1), $B2226)</f>
        <v>科学的介護推進に関する評価</v>
      </c>
      <c r="L2226" s="56">
        <f t="shared" si="244"/>
        <v>101</v>
      </c>
      <c r="M2226" s="56" t="str">
        <f t="shared" si="241"/>
        <v>walking_moving</v>
      </c>
      <c r="N2226" s="33" t="str">
        <f t="shared" si="242"/>
        <v>追加</v>
      </c>
      <c r="O2226" s="33" t="str">
        <f t="shared" si="243"/>
        <v>その他　ICFステージング　歩行・移動</v>
      </c>
    </row>
    <row r="2227" spans="1:15" ht="37.5" hidden="1">
      <c r="A2227" s="56">
        <v>2225</v>
      </c>
      <c r="B2227" s="56" t="s">
        <v>3975</v>
      </c>
      <c r="C2227" s="56">
        <v>102</v>
      </c>
      <c r="D2227" s="33" t="s">
        <v>4094</v>
      </c>
      <c r="E2227" s="134" t="s">
        <v>4095</v>
      </c>
      <c r="F2227" s="56" t="str">
        <f>VLOOKUP(VLOOKUP($B2227, '外部インタフェース一覧(計算用)'!$B:$C, 2, FALSE), '外部インタフェース一覧(計算用)'!$C:$G, 2, FALSE)</f>
        <v>new</v>
      </c>
      <c r="G2227" s="56" t="str">
        <f>VLOOKUP(VLOOKUP($B2227, '外部インタフェース一覧(計算用)'!$B:$C, 2, FALSE), '外部インタフェース一覧(計算用)'!$C:$G, 5, FALSE)</f>
        <v>SCIENTIFIC_NURSING_CARE_PROMOTION_2024_FORM_0000_2021</v>
      </c>
      <c r="H2227" s="56" t="str">
        <f t="shared" si="239"/>
        <v>SCIENTIFIC_NURSING_CARE_PROMOTION_2024_FORM_0000_2021_cognitive_orientation_new</v>
      </c>
      <c r="I2227" s="134" t="str">
        <f t="shared" si="238"/>
        <v>追加</v>
      </c>
      <c r="J2227" s="56" t="str">
        <f t="shared" si="240"/>
        <v>名称変更</v>
      </c>
      <c r="K2227" s="56" t="str">
        <f>IF($F2227="old", INDEX('外部インタフェース一覧(計算用)'!$B$5:$C$60, MATCH(summary!$B2227, '外部インタフェース一覧(計算用)'!$C$5:$C$60, 0), 1), $B2227)</f>
        <v>科学的介護推進に関する評価</v>
      </c>
      <c r="L2227" s="56">
        <f t="shared" si="244"/>
        <v>102</v>
      </c>
      <c r="M2227" s="56" t="str">
        <f t="shared" si="241"/>
        <v>cognitive_orientation</v>
      </c>
      <c r="N2227" s="33" t="str">
        <f t="shared" si="242"/>
        <v>追加</v>
      </c>
      <c r="O2227" s="33" t="str">
        <f t="shared" si="243"/>
        <v>その他　ICFステージング　認知機能　オリエンテーション（見当識）</v>
      </c>
    </row>
    <row r="2228" spans="1:15" ht="37.5" hidden="1">
      <c r="A2228" s="56">
        <v>2226</v>
      </c>
      <c r="B2228" s="56" t="s">
        <v>3975</v>
      </c>
      <c r="C2228" s="56">
        <v>103</v>
      </c>
      <c r="D2228" s="33" t="s">
        <v>4096</v>
      </c>
      <c r="E2228" s="134" t="s">
        <v>4097</v>
      </c>
      <c r="F2228" s="56" t="str">
        <f>VLOOKUP(VLOOKUP($B2228, '外部インタフェース一覧(計算用)'!$B:$C, 2, FALSE), '外部インタフェース一覧(計算用)'!$C:$G, 2, FALSE)</f>
        <v>new</v>
      </c>
      <c r="G2228" s="56" t="str">
        <f>VLOOKUP(VLOOKUP($B2228, '外部インタフェース一覧(計算用)'!$B:$C, 2, FALSE), '外部インタフェース一覧(計算用)'!$C:$G, 5, FALSE)</f>
        <v>SCIENTIFIC_NURSING_CARE_PROMOTION_2024_FORM_0000_2021</v>
      </c>
      <c r="H2228" s="56" t="str">
        <f t="shared" si="239"/>
        <v>SCIENTIFIC_NURSING_CARE_PROMOTION_2024_FORM_0000_2021_cognitive_communication_new</v>
      </c>
      <c r="I2228" s="134" t="str">
        <f t="shared" si="238"/>
        <v>追加</v>
      </c>
      <c r="J2228" s="56" t="str">
        <f t="shared" si="240"/>
        <v>名称変更</v>
      </c>
      <c r="K2228" s="56" t="str">
        <f>IF($F2228="old", INDEX('外部インタフェース一覧(計算用)'!$B$5:$C$60, MATCH(summary!$B2228, '外部インタフェース一覧(計算用)'!$C$5:$C$60, 0), 1), $B2228)</f>
        <v>科学的介護推進に関する評価</v>
      </c>
      <c r="L2228" s="56">
        <f t="shared" si="244"/>
        <v>103</v>
      </c>
      <c r="M2228" s="56" t="str">
        <f t="shared" si="241"/>
        <v>cognitive_communication</v>
      </c>
      <c r="N2228" s="33" t="str">
        <f t="shared" si="242"/>
        <v>追加</v>
      </c>
      <c r="O2228" s="33" t="str">
        <f t="shared" si="243"/>
        <v>その他　ICFステージング　認知機能　コミュニケーション</v>
      </c>
    </row>
    <row r="2229" spans="1:15" ht="37.5" hidden="1">
      <c r="A2229" s="56">
        <v>2227</v>
      </c>
      <c r="B2229" s="56" t="s">
        <v>3975</v>
      </c>
      <c r="C2229" s="56">
        <v>104</v>
      </c>
      <c r="D2229" s="33" t="s">
        <v>4098</v>
      </c>
      <c r="E2229" s="134" t="s">
        <v>4099</v>
      </c>
      <c r="F2229" s="56" t="str">
        <f>VLOOKUP(VLOOKUP($B2229, '外部インタフェース一覧(計算用)'!$B:$C, 2, FALSE), '外部インタフェース一覧(計算用)'!$C:$G, 2, FALSE)</f>
        <v>new</v>
      </c>
      <c r="G2229" s="56" t="str">
        <f>VLOOKUP(VLOOKUP($B2229, '外部インタフェース一覧(計算用)'!$B:$C, 2, FALSE), '外部インタフェース一覧(計算用)'!$C:$G, 5, FALSE)</f>
        <v>SCIENTIFIC_NURSING_CARE_PROMOTION_2024_FORM_0000_2021</v>
      </c>
      <c r="H2229" s="56" t="str">
        <f t="shared" si="239"/>
        <v>SCIENTIFIC_NURSING_CARE_PROMOTION_2024_FORM_0000_2021_cognitive_mental_activity_new</v>
      </c>
      <c r="I2229" s="134" t="str">
        <f t="shared" si="238"/>
        <v>追加</v>
      </c>
      <c r="J2229" s="56" t="str">
        <f t="shared" si="240"/>
        <v>名称変更</v>
      </c>
      <c r="K2229" s="56" t="str">
        <f>IF($F2229="old", INDEX('外部インタフェース一覧(計算用)'!$B$5:$C$60, MATCH(summary!$B2229, '外部インタフェース一覧(計算用)'!$C$5:$C$60, 0), 1), $B2229)</f>
        <v>科学的介護推進に関する評価</v>
      </c>
      <c r="L2229" s="56">
        <f t="shared" si="244"/>
        <v>104</v>
      </c>
      <c r="M2229" s="56" t="str">
        <f t="shared" si="241"/>
        <v>cognitive_mental_activity</v>
      </c>
      <c r="N2229" s="33" t="str">
        <f t="shared" si="242"/>
        <v>追加</v>
      </c>
      <c r="O2229" s="33" t="str">
        <f t="shared" si="243"/>
        <v>その他　ICFステージング　認知機能　精神活動</v>
      </c>
    </row>
    <row r="2230" spans="1:15" ht="37.5" hidden="1">
      <c r="A2230" s="56">
        <v>2228</v>
      </c>
      <c r="B2230" s="56" t="s">
        <v>3975</v>
      </c>
      <c r="C2230" s="56">
        <v>105</v>
      </c>
      <c r="D2230" s="33" t="s">
        <v>4100</v>
      </c>
      <c r="E2230" s="134" t="s">
        <v>4101</v>
      </c>
      <c r="F2230" s="56" t="str">
        <f>VLOOKUP(VLOOKUP($B2230, '外部インタフェース一覧(計算用)'!$B:$C, 2, FALSE), '外部インタフェース一覧(計算用)'!$C:$G, 2, FALSE)</f>
        <v>new</v>
      </c>
      <c r="G2230" s="56" t="str">
        <f>VLOOKUP(VLOOKUP($B2230, '外部インタフェース一覧(計算用)'!$B:$C, 2, FALSE), '外部インタフェース一覧(計算用)'!$C:$G, 5, FALSE)</f>
        <v>SCIENTIFIC_NURSING_CARE_PROMOTION_2024_FORM_0000_2021</v>
      </c>
      <c r="H2230" s="56" t="str">
        <f t="shared" si="239"/>
        <v>SCIENTIFIC_NURSING_CARE_PROMOTION_2024_FORM_0000_2021_swallowing_function_new</v>
      </c>
      <c r="I2230" s="134" t="str">
        <f t="shared" si="238"/>
        <v>追加</v>
      </c>
      <c r="J2230" s="56" t="str">
        <f t="shared" si="240"/>
        <v>名称変更</v>
      </c>
      <c r="K2230" s="56" t="str">
        <f>IF($F2230="old", INDEX('外部インタフェース一覧(計算用)'!$B$5:$C$60, MATCH(summary!$B2230, '外部インタフェース一覧(計算用)'!$C$5:$C$60, 0), 1), $B2230)</f>
        <v>科学的介護推進に関する評価</v>
      </c>
      <c r="L2230" s="56">
        <f t="shared" si="244"/>
        <v>105</v>
      </c>
      <c r="M2230" s="56" t="str">
        <f t="shared" si="241"/>
        <v>swallowing_function</v>
      </c>
      <c r="N2230" s="33" t="str">
        <f t="shared" si="242"/>
        <v>追加</v>
      </c>
      <c r="O2230" s="33" t="str">
        <f t="shared" si="243"/>
        <v>その他　ICFステージング　食事　嚥下機能</v>
      </c>
    </row>
    <row r="2231" spans="1:15" ht="37.5" hidden="1">
      <c r="A2231" s="56">
        <v>2229</v>
      </c>
      <c r="B2231" s="56" t="s">
        <v>3975</v>
      </c>
      <c r="C2231" s="56">
        <v>106</v>
      </c>
      <c r="D2231" s="33" t="s">
        <v>4102</v>
      </c>
      <c r="E2231" s="134" t="s">
        <v>4103</v>
      </c>
      <c r="F2231" s="56" t="str">
        <f>VLOOKUP(VLOOKUP($B2231, '外部インタフェース一覧(計算用)'!$B:$C, 2, FALSE), '外部インタフェース一覧(計算用)'!$C:$G, 2, FALSE)</f>
        <v>new</v>
      </c>
      <c r="G2231" s="56" t="str">
        <f>VLOOKUP(VLOOKUP($B2231, '外部インタフェース一覧(計算用)'!$B:$C, 2, FALSE), '外部インタフェース一覧(計算用)'!$C:$G, 5, FALSE)</f>
        <v>SCIENTIFIC_NURSING_CARE_PROMOTION_2024_FORM_0000_2021</v>
      </c>
      <c r="H2231" s="56" t="str">
        <f t="shared" si="239"/>
        <v>SCIENTIFIC_NURSING_CARE_PROMOTION_2024_FORM_0000_2021_eating_assistance_new</v>
      </c>
      <c r="I2231" s="134" t="str">
        <f t="shared" si="238"/>
        <v>追加</v>
      </c>
      <c r="J2231" s="56" t="str">
        <f t="shared" si="240"/>
        <v>名称変更</v>
      </c>
      <c r="K2231" s="56" t="str">
        <f>IF($F2231="old", INDEX('外部インタフェース一覧(計算用)'!$B$5:$C$60, MATCH(summary!$B2231, '外部インタフェース一覧(計算用)'!$C$5:$C$60, 0), 1), $B2231)</f>
        <v>科学的介護推進に関する評価</v>
      </c>
      <c r="L2231" s="56">
        <f t="shared" si="244"/>
        <v>106</v>
      </c>
      <c r="M2231" s="56" t="str">
        <f t="shared" si="241"/>
        <v>eating_assistance</v>
      </c>
      <c r="N2231" s="33" t="str">
        <f t="shared" si="242"/>
        <v>追加</v>
      </c>
      <c r="O2231" s="33" t="str">
        <f t="shared" si="243"/>
        <v>その他　ICFステージング　食事　食事動作および食事介助</v>
      </c>
    </row>
    <row r="2232" spans="1:15" ht="37.5" hidden="1">
      <c r="A2232" s="56">
        <v>2230</v>
      </c>
      <c r="B2232" s="56" t="s">
        <v>3975</v>
      </c>
      <c r="C2232" s="56">
        <v>107</v>
      </c>
      <c r="D2232" s="33" t="s">
        <v>4104</v>
      </c>
      <c r="E2232" s="134" t="s">
        <v>4105</v>
      </c>
      <c r="F2232" s="56" t="str">
        <f>VLOOKUP(VLOOKUP($B2232, '外部インタフェース一覧(計算用)'!$B:$C, 2, FALSE), '外部インタフェース一覧(計算用)'!$C:$G, 2, FALSE)</f>
        <v>new</v>
      </c>
      <c r="G2232" s="56" t="str">
        <f>VLOOKUP(VLOOKUP($B2232, '外部インタフェース一覧(計算用)'!$B:$C, 2, FALSE), '外部インタフェース一覧(計算用)'!$C:$G, 5, FALSE)</f>
        <v>SCIENTIFIC_NURSING_CARE_PROMOTION_2024_FORM_0000_2021</v>
      </c>
      <c r="H2232" s="56" t="str">
        <f t="shared" si="239"/>
        <v>SCIENTIFIC_NURSING_CARE_PROMOTION_2024_FORM_0000_2021_excretion_new</v>
      </c>
      <c r="I2232" s="134" t="str">
        <f t="shared" ref="I2232:I2295" si="245">IFERROR(INDEX($E:$H, MATCH(LEFT($H2232, LEN($H2232)-4)&amp;"_old", $H:$H, 0), 1), IF(F2232="old", "削除", "追加"))</f>
        <v>追加</v>
      </c>
      <c r="J2232" s="56" t="str">
        <f t="shared" si="240"/>
        <v>名称変更</v>
      </c>
      <c r="K2232" s="56" t="str">
        <f>IF($F2232="old", INDEX('外部インタフェース一覧(計算用)'!$B$5:$C$60, MATCH(summary!$B2232, '外部インタフェース一覧(計算用)'!$C$5:$C$60, 0), 1), $B2232)</f>
        <v>科学的介護推進に関する評価</v>
      </c>
      <c r="L2232" s="56">
        <f t="shared" si="244"/>
        <v>107</v>
      </c>
      <c r="M2232" s="56" t="str">
        <f t="shared" si="241"/>
        <v>excretion</v>
      </c>
      <c r="N2232" s="33" t="str">
        <f t="shared" si="242"/>
        <v>追加</v>
      </c>
      <c r="O2232" s="33" t="str">
        <f t="shared" si="243"/>
        <v>その他　ICFステージング　排泄の動作</v>
      </c>
    </row>
    <row r="2233" spans="1:15" hidden="1">
      <c r="A2233" s="56">
        <v>2231</v>
      </c>
      <c r="B2233" s="56" t="s">
        <v>3975</v>
      </c>
      <c r="C2233" s="56">
        <v>108</v>
      </c>
      <c r="D2233" s="33" t="s">
        <v>4106</v>
      </c>
      <c r="E2233" s="134" t="s">
        <v>4107</v>
      </c>
      <c r="F2233" s="56" t="str">
        <f>VLOOKUP(VLOOKUP($B2233, '外部インタフェース一覧(計算用)'!$B:$C, 2, FALSE), '外部インタフェース一覧(計算用)'!$C:$G, 2, FALSE)</f>
        <v>new</v>
      </c>
      <c r="G2233" s="56" t="str">
        <f>VLOOKUP(VLOOKUP($B2233, '外部インタフェース一覧(計算用)'!$B:$C, 2, FALSE), '外部インタフェース一覧(計算用)'!$C:$G, 5, FALSE)</f>
        <v>SCIENTIFIC_NURSING_CARE_PROMOTION_2024_FORM_0000_2021</v>
      </c>
      <c r="H2233" s="56" t="str">
        <f t="shared" si="239"/>
        <v>SCIENTIFIC_NURSING_CARE_PROMOTION_2024_FORM_0000_2021_bathing_new</v>
      </c>
      <c r="I2233" s="134" t="str">
        <f t="shared" si="245"/>
        <v>追加</v>
      </c>
      <c r="J2233" s="56" t="str">
        <f t="shared" si="240"/>
        <v>名称変更</v>
      </c>
      <c r="K2233" s="56" t="str">
        <f>IF($F2233="old", INDEX('外部インタフェース一覧(計算用)'!$B$5:$C$60, MATCH(summary!$B2233, '外部インタフェース一覧(計算用)'!$C$5:$C$60, 0), 1), $B2233)</f>
        <v>科学的介護推進に関する評価</v>
      </c>
      <c r="L2233" s="56">
        <f t="shared" si="244"/>
        <v>108</v>
      </c>
      <c r="M2233" s="56" t="str">
        <f t="shared" si="241"/>
        <v>bathing</v>
      </c>
      <c r="N2233" s="33" t="str">
        <f t="shared" si="242"/>
        <v>追加</v>
      </c>
      <c r="O2233" s="33" t="str">
        <f t="shared" si="243"/>
        <v>その他　ICFステージング　入浴動作</v>
      </c>
    </row>
    <row r="2234" spans="1:15" ht="37.5" hidden="1">
      <c r="A2234" s="56">
        <v>2232</v>
      </c>
      <c r="B2234" s="56" t="s">
        <v>3975</v>
      </c>
      <c r="C2234" s="56">
        <v>109</v>
      </c>
      <c r="D2234" s="33" t="s">
        <v>4108</v>
      </c>
      <c r="E2234" s="134" t="s">
        <v>4109</v>
      </c>
      <c r="F2234" s="56" t="str">
        <f>VLOOKUP(VLOOKUP($B2234, '外部インタフェース一覧(計算用)'!$B:$C, 2, FALSE), '外部インタフェース一覧(計算用)'!$C:$G, 2, FALSE)</f>
        <v>new</v>
      </c>
      <c r="G2234" s="56" t="str">
        <f>VLOOKUP(VLOOKUP($B2234, '外部インタフェース一覧(計算用)'!$B:$C, 2, FALSE), '外部インタフェース一覧(計算用)'!$C:$G, 5, FALSE)</f>
        <v>SCIENTIFIC_NURSING_CARE_PROMOTION_2024_FORM_0000_2021</v>
      </c>
      <c r="H2234" s="56" t="str">
        <f t="shared" si="239"/>
        <v>SCIENTIFIC_NURSING_CARE_PROMOTION_2024_FORM_0000_2021_oral_care_new</v>
      </c>
      <c r="I2234" s="134" t="str">
        <f t="shared" si="245"/>
        <v>追加</v>
      </c>
      <c r="J2234" s="56" t="str">
        <f t="shared" si="240"/>
        <v>名称変更</v>
      </c>
      <c r="K2234" s="56" t="str">
        <f>IF($F2234="old", INDEX('外部インタフェース一覧(計算用)'!$B$5:$C$60, MATCH(summary!$B2234, '外部インタフェース一覧(計算用)'!$C$5:$C$60, 0), 1), $B2234)</f>
        <v>科学的介護推進に関する評価</v>
      </c>
      <c r="L2234" s="56">
        <f t="shared" si="244"/>
        <v>109</v>
      </c>
      <c r="M2234" s="56" t="str">
        <f t="shared" si="241"/>
        <v>oral_care</v>
      </c>
      <c r="N2234" s="33" t="str">
        <f t="shared" si="242"/>
        <v>追加</v>
      </c>
      <c r="O2234" s="33" t="str">
        <f t="shared" si="243"/>
        <v>その他　ICFステージング　整容　口腔ケア</v>
      </c>
    </row>
    <row r="2235" spans="1:15" ht="37.5" hidden="1">
      <c r="A2235" s="56">
        <v>2233</v>
      </c>
      <c r="B2235" s="56" t="s">
        <v>3975</v>
      </c>
      <c r="C2235" s="56">
        <v>110</v>
      </c>
      <c r="D2235" s="33" t="s">
        <v>4110</v>
      </c>
      <c r="E2235" s="134" t="s">
        <v>4111</v>
      </c>
      <c r="F2235" s="56" t="str">
        <f>VLOOKUP(VLOOKUP($B2235, '外部インタフェース一覧(計算用)'!$B:$C, 2, FALSE), '外部インタフェース一覧(計算用)'!$C:$G, 2, FALSE)</f>
        <v>new</v>
      </c>
      <c r="G2235" s="56" t="str">
        <f>VLOOKUP(VLOOKUP($B2235, '外部インタフェース一覧(計算用)'!$B:$C, 2, FALSE), '外部インタフェース一覧(計算用)'!$C:$G, 5, FALSE)</f>
        <v>SCIENTIFIC_NURSING_CARE_PROMOTION_2024_FORM_0000_2021</v>
      </c>
      <c r="H2235" s="56" t="str">
        <f t="shared" si="239"/>
        <v>SCIENTIFIC_NURSING_CARE_PROMOTION_2024_FORM_0000_2021_dressing_new</v>
      </c>
      <c r="I2235" s="134" t="str">
        <f t="shared" si="245"/>
        <v>追加</v>
      </c>
      <c r="J2235" s="56" t="str">
        <f t="shared" si="240"/>
        <v>名称変更</v>
      </c>
      <c r="K2235" s="56" t="str">
        <f>IF($F2235="old", INDEX('外部インタフェース一覧(計算用)'!$B$5:$C$60, MATCH(summary!$B2235, '外部インタフェース一覧(計算用)'!$C$5:$C$60, 0), 1), $B2235)</f>
        <v>科学的介護推進に関する評価</v>
      </c>
      <c r="L2235" s="56">
        <f t="shared" si="244"/>
        <v>110</v>
      </c>
      <c r="M2235" s="56" t="str">
        <f t="shared" si="241"/>
        <v>dressing</v>
      </c>
      <c r="N2235" s="33" t="str">
        <f t="shared" si="242"/>
        <v>追加</v>
      </c>
      <c r="O2235" s="33" t="str">
        <f t="shared" si="243"/>
        <v>その他　ICFステージング　整容　整容</v>
      </c>
    </row>
    <row r="2236" spans="1:15" ht="37.5" hidden="1">
      <c r="A2236" s="56">
        <v>2234</v>
      </c>
      <c r="B2236" s="56" t="s">
        <v>3975</v>
      </c>
      <c r="C2236" s="56">
        <v>111</v>
      </c>
      <c r="D2236" s="33" t="s">
        <v>4112</v>
      </c>
      <c r="E2236" s="134" t="s">
        <v>4113</v>
      </c>
      <c r="F2236" s="56" t="str">
        <f>VLOOKUP(VLOOKUP($B2236, '外部インタフェース一覧(計算用)'!$B:$C, 2, FALSE), '外部インタフェース一覧(計算用)'!$C:$G, 2, FALSE)</f>
        <v>new</v>
      </c>
      <c r="G2236" s="56" t="str">
        <f>VLOOKUP(VLOOKUP($B2236, '外部インタフェース一覧(計算用)'!$B:$C, 2, FALSE), '外部インタフェース一覧(計算用)'!$C:$G, 5, FALSE)</f>
        <v>SCIENTIFIC_NURSING_CARE_PROMOTION_2024_FORM_0000_2021</v>
      </c>
      <c r="H2236" s="56" t="str">
        <f t="shared" si="239"/>
        <v>SCIENTIFIC_NURSING_CARE_PROMOTION_2024_FORM_0000_2021_dressing_action_new</v>
      </c>
      <c r="I2236" s="134" t="str">
        <f t="shared" si="245"/>
        <v>追加</v>
      </c>
      <c r="J2236" s="56" t="str">
        <f t="shared" si="240"/>
        <v>名称変更</v>
      </c>
      <c r="K2236" s="56" t="str">
        <f>IF($F2236="old", INDEX('外部インタフェース一覧(計算用)'!$B$5:$C$60, MATCH(summary!$B2236, '外部インタフェース一覧(計算用)'!$C$5:$C$60, 0), 1), $B2236)</f>
        <v>科学的介護推進に関する評価</v>
      </c>
      <c r="L2236" s="56">
        <f t="shared" si="244"/>
        <v>111</v>
      </c>
      <c r="M2236" s="56" t="str">
        <f t="shared" si="241"/>
        <v>dressing_action</v>
      </c>
      <c r="N2236" s="33" t="str">
        <f t="shared" si="242"/>
        <v>追加</v>
      </c>
      <c r="O2236" s="33" t="str">
        <f t="shared" si="243"/>
        <v>その他　ICFステージング　整容　衣服の着脱</v>
      </c>
    </row>
    <row r="2237" spans="1:15" ht="37.5" hidden="1">
      <c r="A2237" s="56">
        <v>2235</v>
      </c>
      <c r="B2237" s="56" t="s">
        <v>3975</v>
      </c>
      <c r="C2237" s="56">
        <v>112</v>
      </c>
      <c r="D2237" s="33" t="s">
        <v>4114</v>
      </c>
      <c r="E2237" s="134" t="s">
        <v>4115</v>
      </c>
      <c r="F2237" s="56" t="str">
        <f>VLOOKUP(VLOOKUP($B2237, '外部インタフェース一覧(計算用)'!$B:$C, 2, FALSE), '外部インタフェース一覧(計算用)'!$C:$G, 2, FALSE)</f>
        <v>new</v>
      </c>
      <c r="G2237" s="56" t="str">
        <f>VLOOKUP(VLOOKUP($B2237, '外部インタフェース一覧(計算用)'!$B:$C, 2, FALSE), '外部インタフェース一覧(計算用)'!$C:$G, 5, FALSE)</f>
        <v>SCIENTIFIC_NURSING_CARE_PROMOTION_2024_FORM_0000_2021</v>
      </c>
      <c r="H2237" s="56" t="str">
        <f t="shared" si="239"/>
        <v>SCIENTIFIC_NURSING_CARE_PROMOTION_2024_FORM_0000_2021_leisure_new</v>
      </c>
      <c r="I2237" s="134" t="str">
        <f t="shared" si="245"/>
        <v>追加</v>
      </c>
      <c r="J2237" s="56" t="str">
        <f t="shared" si="240"/>
        <v>名称変更</v>
      </c>
      <c r="K2237" s="56" t="str">
        <f>IF($F2237="old", INDEX('外部インタフェース一覧(計算用)'!$B$5:$C$60, MATCH(summary!$B2237, '外部インタフェース一覧(計算用)'!$C$5:$C$60, 0), 1), $B2237)</f>
        <v>科学的介護推進に関する評価</v>
      </c>
      <c r="L2237" s="56">
        <f t="shared" si="244"/>
        <v>112</v>
      </c>
      <c r="M2237" s="56" t="str">
        <f t="shared" si="241"/>
        <v>leisure</v>
      </c>
      <c r="N2237" s="33" t="str">
        <f t="shared" si="242"/>
        <v>追加</v>
      </c>
      <c r="O2237" s="33" t="str">
        <f t="shared" si="243"/>
        <v>その他　ICFステージング　社会参加　余暇</v>
      </c>
    </row>
    <row r="2238" spans="1:15" ht="37.5" hidden="1">
      <c r="A2238" s="56">
        <v>2236</v>
      </c>
      <c r="B2238" s="56" t="s">
        <v>3975</v>
      </c>
      <c r="C2238" s="56">
        <v>113</v>
      </c>
      <c r="D2238" s="33" t="s">
        <v>4116</v>
      </c>
      <c r="E2238" s="134" t="s">
        <v>4117</v>
      </c>
      <c r="F2238" s="56" t="str">
        <f>VLOOKUP(VLOOKUP($B2238, '外部インタフェース一覧(計算用)'!$B:$C, 2, FALSE), '外部インタフェース一覧(計算用)'!$C:$G, 2, FALSE)</f>
        <v>new</v>
      </c>
      <c r="G2238" s="56" t="str">
        <f>VLOOKUP(VLOOKUP($B2238, '外部インタフェース一覧(計算用)'!$B:$C, 2, FALSE), '外部インタフェース一覧(計算用)'!$C:$G, 5, FALSE)</f>
        <v>SCIENTIFIC_NURSING_CARE_PROMOTION_2024_FORM_0000_2021</v>
      </c>
      <c r="H2238" s="56" t="str">
        <f t="shared" si="239"/>
        <v>SCIENTIFIC_NURSING_CARE_PROMOTION_2024_FORM_0000_2021_communication_new</v>
      </c>
      <c r="I2238" s="134" t="str">
        <f t="shared" si="245"/>
        <v>追加</v>
      </c>
      <c r="J2238" s="56" t="str">
        <f t="shared" si="240"/>
        <v>名称変更</v>
      </c>
      <c r="K2238" s="56" t="str">
        <f>IF($F2238="old", INDEX('外部インタフェース一覧(計算用)'!$B$5:$C$60, MATCH(summary!$B2238, '外部インタフェース一覧(計算用)'!$C$5:$C$60, 0), 1), $B2238)</f>
        <v>科学的介護推進に関する評価</v>
      </c>
      <c r="L2238" s="56">
        <f t="shared" si="244"/>
        <v>113</v>
      </c>
      <c r="M2238" s="56" t="str">
        <f t="shared" si="241"/>
        <v>communication</v>
      </c>
      <c r="N2238" s="33" t="str">
        <f t="shared" si="242"/>
        <v>追加</v>
      </c>
      <c r="O2238" s="33" t="str">
        <f t="shared" si="243"/>
        <v>その他　ICFステージング　社会参加　社会交流</v>
      </c>
    </row>
    <row r="2239" spans="1:15" hidden="1">
      <c r="A2239" s="56">
        <v>2237</v>
      </c>
      <c r="B2239" s="56" t="s">
        <v>3975</v>
      </c>
      <c r="C2239" s="56">
        <v>114</v>
      </c>
      <c r="D2239" s="33" t="s">
        <v>265</v>
      </c>
      <c r="E2239" s="134" t="s">
        <v>266</v>
      </c>
      <c r="F2239" s="56" t="str">
        <f>VLOOKUP(VLOOKUP($B2239, '外部インタフェース一覧(計算用)'!$B:$C, 2, FALSE), '外部インタフェース一覧(計算用)'!$C:$G, 2, FALSE)</f>
        <v>new</v>
      </c>
      <c r="G2239" s="56" t="str">
        <f>VLOOKUP(VLOOKUP($B2239, '外部インタフェース一覧(計算用)'!$B:$C, 2, FALSE), '外部インタフェース一覧(計算用)'!$C:$G, 5, FALSE)</f>
        <v>SCIENTIFIC_NURSING_CARE_PROMOTION_2024_FORM_0000_2021</v>
      </c>
      <c r="H2239" s="56" t="str">
        <f t="shared" si="239"/>
        <v>SCIENTIFIC_NURSING_CARE_PROMOTION_2024_FORM_0000_2021_version_new</v>
      </c>
      <c r="I2239" s="134" t="str">
        <f t="shared" si="245"/>
        <v>バージョン番号</v>
      </c>
      <c r="J2239" s="56" t="str">
        <f t="shared" si="240"/>
        <v>一致</v>
      </c>
      <c r="K2239" s="56" t="str">
        <f>IF($F2239="old", INDEX('外部インタフェース一覧(計算用)'!$B$5:$C$60, MATCH(summary!$B2239, '外部インタフェース一覧(計算用)'!$C$5:$C$60, 0), 1), $B2239)</f>
        <v>科学的介護推進に関する評価</v>
      </c>
      <c r="L2239" s="56">
        <f t="shared" si="244"/>
        <v>114</v>
      </c>
      <c r="M2239" s="56" t="str">
        <f t="shared" si="241"/>
        <v>version</v>
      </c>
      <c r="N2239" s="33" t="str">
        <f t="shared" si="242"/>
        <v>バージョン番号</v>
      </c>
      <c r="O2239" s="33" t="str">
        <f t="shared" si="243"/>
        <v>バージョン番号</v>
      </c>
    </row>
    <row r="2240" spans="1:15" hidden="1">
      <c r="A2240" s="56">
        <v>2238</v>
      </c>
      <c r="B2240" s="56" t="s">
        <v>92</v>
      </c>
      <c r="C2240" s="56">
        <v>1</v>
      </c>
      <c r="D2240" s="33" t="s">
        <v>223</v>
      </c>
      <c r="E2240" s="134" t="s">
        <v>224</v>
      </c>
      <c r="F2240" s="56" t="str">
        <f>VLOOKUP(VLOOKUP($B2240, '外部インタフェース一覧(計算用)'!$B:$C, 2, FALSE), '外部インタフェース一覧(計算用)'!$C:$G, 2, FALSE)</f>
        <v>new</v>
      </c>
      <c r="G2240" s="56" t="str">
        <f>VLOOKUP(VLOOKUP($B2240, '外部インタフェース一覧(計算用)'!$B:$C, 2, FALSE), '外部インタフェース一覧(計算用)'!$C:$G, 5, FALSE)</f>
        <v>SCIENTIFIC_NURSING_CARE_PROMOTION_DIAGNOSIS_2024_FORM_0001_2021</v>
      </c>
      <c r="H2240" s="56" t="str">
        <f t="shared" si="239"/>
        <v>SCIENTIFIC_NURSING_CARE_PROMOTION_DIAGNOSIS_2024_FORM_0001_2021_care_facility_id_new</v>
      </c>
      <c r="I2240" s="134" t="str">
        <f t="shared" si="245"/>
        <v>事業所番号</v>
      </c>
      <c r="J2240" s="56" t="str">
        <f t="shared" si="240"/>
        <v>一致</v>
      </c>
      <c r="K2240" s="56" t="str">
        <f>IF($F2240="old", INDEX('外部インタフェース一覧(計算用)'!$B$5:$C$60, MATCH(summary!$B2240, '外部インタフェース一覧(計算用)'!$C$5:$C$60, 0), 1), $B2240)</f>
        <v>科学的介護推進に関する評価（診断名）</v>
      </c>
      <c r="L2240" s="56">
        <f t="shared" si="244"/>
        <v>1</v>
      </c>
      <c r="M2240" s="56" t="str">
        <f t="shared" si="241"/>
        <v>care_facility_id</v>
      </c>
      <c r="N2240" s="33" t="str">
        <f t="shared" si="242"/>
        <v>事業所番号</v>
      </c>
      <c r="O2240" s="33" t="str">
        <f t="shared" si="243"/>
        <v>事業所番号</v>
      </c>
    </row>
    <row r="2241" spans="1:15" hidden="1">
      <c r="A2241" s="56">
        <v>2239</v>
      </c>
      <c r="B2241" s="56" t="s">
        <v>92</v>
      </c>
      <c r="C2241" s="56">
        <v>2</v>
      </c>
      <c r="D2241" s="33" t="s">
        <v>225</v>
      </c>
      <c r="E2241" s="134" t="s">
        <v>226</v>
      </c>
      <c r="F2241" s="56" t="str">
        <f>VLOOKUP(VLOOKUP($B2241, '外部インタフェース一覧(計算用)'!$B:$C, 2, FALSE), '外部インタフェース一覧(計算用)'!$C:$G, 2, FALSE)</f>
        <v>new</v>
      </c>
      <c r="G2241" s="56" t="str">
        <f>VLOOKUP(VLOOKUP($B2241, '外部インタフェース一覧(計算用)'!$B:$C, 2, FALSE), '外部インタフェース一覧(計算用)'!$C:$G, 5, FALSE)</f>
        <v>SCIENTIFIC_NURSING_CARE_PROMOTION_DIAGNOSIS_2024_FORM_0001_2021</v>
      </c>
      <c r="H2241" s="56" t="str">
        <f t="shared" si="239"/>
        <v>SCIENTIFIC_NURSING_CARE_PROMOTION_DIAGNOSIS_2024_FORM_0001_2021_service_code_new</v>
      </c>
      <c r="I2241" s="134" t="str">
        <f t="shared" si="245"/>
        <v>サービス種類コード</v>
      </c>
      <c r="J2241" s="56" t="str">
        <f t="shared" si="240"/>
        <v>一致</v>
      </c>
      <c r="K2241" s="56" t="str">
        <f>IF($F2241="old", INDEX('外部インタフェース一覧(計算用)'!$B$5:$C$60, MATCH(summary!$B2241, '外部インタフェース一覧(計算用)'!$C$5:$C$60, 0), 1), $B2241)</f>
        <v>科学的介護推進に関する評価（診断名）</v>
      </c>
      <c r="L2241" s="56">
        <f t="shared" si="244"/>
        <v>2</v>
      </c>
      <c r="M2241" s="56" t="str">
        <f t="shared" si="241"/>
        <v>service_code</v>
      </c>
      <c r="N2241" s="33" t="str">
        <f t="shared" si="242"/>
        <v>サービス種類コード</v>
      </c>
      <c r="O2241" s="33" t="str">
        <f t="shared" si="243"/>
        <v>サービス種類コード</v>
      </c>
    </row>
    <row r="2242" spans="1:15" hidden="1">
      <c r="A2242" s="56">
        <v>2240</v>
      </c>
      <c r="B2242" s="56" t="s">
        <v>92</v>
      </c>
      <c r="C2242" s="56">
        <v>3</v>
      </c>
      <c r="D2242" s="33" t="s">
        <v>229</v>
      </c>
      <c r="E2242" s="134" t="s">
        <v>230</v>
      </c>
      <c r="F2242" s="56" t="str">
        <f>VLOOKUP(VLOOKUP($B2242, '外部インタフェース一覧(計算用)'!$B:$C, 2, FALSE), '外部インタフェース一覧(計算用)'!$C:$G, 2, FALSE)</f>
        <v>new</v>
      </c>
      <c r="G2242" s="56" t="str">
        <f>VLOOKUP(VLOOKUP($B2242, '外部インタフェース一覧(計算用)'!$B:$C, 2, FALSE), '外部インタフェース一覧(計算用)'!$C:$G, 5, FALSE)</f>
        <v>SCIENTIFIC_NURSING_CARE_PROMOTION_DIAGNOSIS_2024_FORM_0001_2021</v>
      </c>
      <c r="H2242" s="56" t="str">
        <f t="shared" si="239"/>
        <v>SCIENTIFIC_NURSING_CARE_PROMOTION_DIAGNOSIS_2024_FORM_0001_2021_insurer_no_new</v>
      </c>
      <c r="I2242" s="134" t="str">
        <f t="shared" si="245"/>
        <v>保険者番号</v>
      </c>
      <c r="J2242" s="56" t="str">
        <f t="shared" si="240"/>
        <v>一致</v>
      </c>
      <c r="K2242" s="56" t="str">
        <f>IF($F2242="old", INDEX('外部インタフェース一覧(計算用)'!$B$5:$C$60, MATCH(summary!$B2242, '外部インタフェース一覧(計算用)'!$C$5:$C$60, 0), 1), $B2242)</f>
        <v>科学的介護推進に関する評価（診断名）</v>
      </c>
      <c r="L2242" s="56">
        <f t="shared" si="244"/>
        <v>3</v>
      </c>
      <c r="M2242" s="56" t="str">
        <f t="shared" si="241"/>
        <v>insurer_no</v>
      </c>
      <c r="N2242" s="33" t="str">
        <f t="shared" si="242"/>
        <v>保険者番号</v>
      </c>
      <c r="O2242" s="33" t="str">
        <f t="shared" si="243"/>
        <v>保険者番号</v>
      </c>
    </row>
    <row r="2243" spans="1:15" hidden="1">
      <c r="A2243" s="56">
        <v>2241</v>
      </c>
      <c r="B2243" s="56" t="s">
        <v>92</v>
      </c>
      <c r="C2243" s="56">
        <v>4</v>
      </c>
      <c r="D2243" s="33" t="s">
        <v>231</v>
      </c>
      <c r="E2243" s="134" t="s">
        <v>232</v>
      </c>
      <c r="F2243" s="56" t="str">
        <f>VLOOKUP(VLOOKUP($B2243, '外部インタフェース一覧(計算用)'!$B:$C, 2, FALSE), '外部インタフェース一覧(計算用)'!$C:$G, 2, FALSE)</f>
        <v>new</v>
      </c>
      <c r="G2243" s="56" t="str">
        <f>VLOOKUP(VLOOKUP($B2243, '外部インタフェース一覧(計算用)'!$B:$C, 2, FALSE), '外部インタフェース一覧(計算用)'!$C:$G, 5, FALSE)</f>
        <v>SCIENTIFIC_NURSING_CARE_PROMOTION_DIAGNOSIS_2024_FORM_0001_2021</v>
      </c>
      <c r="H2243" s="56" t="str">
        <f t="shared" ref="H2243:H2306" si="246">G2243&amp;"_"&amp;D2243&amp;"_"&amp;F2243</f>
        <v>SCIENTIFIC_NURSING_CARE_PROMOTION_DIAGNOSIS_2024_FORM_0001_2021_insured_no_new</v>
      </c>
      <c r="I2243" s="134" t="str">
        <f t="shared" si="245"/>
        <v>被保険者番号</v>
      </c>
      <c r="J2243" s="56" t="str">
        <f t="shared" ref="J2243:J2306" si="247">IF(E2243=I2243, "一致", "名称変更")</f>
        <v>一致</v>
      </c>
      <c r="K2243" s="56" t="str">
        <f>IF($F2243="old", INDEX('外部インタフェース一覧(計算用)'!$B$5:$C$60, MATCH(summary!$B2243, '外部インタフェース一覧(計算用)'!$C$5:$C$60, 0), 1), $B2243)</f>
        <v>科学的介護推進に関する評価（診断名）</v>
      </c>
      <c r="L2243" s="56">
        <f t="shared" si="244"/>
        <v>4</v>
      </c>
      <c r="M2243" s="56" t="str">
        <f t="shared" ref="M2243:M2306" si="248">$D2243</f>
        <v>insured_no</v>
      </c>
      <c r="N2243" s="33" t="str">
        <f t="shared" ref="N2243:N2306" si="249">IF($F2243="old", $E2243, $I2243)</f>
        <v>被保険者番号</v>
      </c>
      <c r="O2243" s="33" t="str">
        <f t="shared" ref="O2243:O2306" si="250">IF($F2243="old", $I2243, $E2243)</f>
        <v>被保険者番号</v>
      </c>
    </row>
    <row r="2244" spans="1:15" ht="37.5" hidden="1">
      <c r="A2244" s="56">
        <v>2242</v>
      </c>
      <c r="B2244" s="56" t="s">
        <v>92</v>
      </c>
      <c r="C2244" s="56">
        <v>5</v>
      </c>
      <c r="D2244" s="33" t="s">
        <v>227</v>
      </c>
      <c r="E2244" s="134" t="s">
        <v>228</v>
      </c>
      <c r="F2244" s="56" t="str">
        <f>VLOOKUP(VLOOKUP($B2244, '外部インタフェース一覧(計算用)'!$B:$C, 2, FALSE), '外部インタフェース一覧(計算用)'!$C:$G, 2, FALSE)</f>
        <v>new</v>
      </c>
      <c r="G2244" s="56" t="str">
        <f>VLOOKUP(VLOOKUP($B2244, '外部インタフェース一覧(計算用)'!$B:$C, 2, FALSE), '外部インタフェース一覧(計算用)'!$C:$G, 5, FALSE)</f>
        <v>SCIENTIFIC_NURSING_CARE_PROMOTION_DIAGNOSIS_2024_FORM_0001_2021</v>
      </c>
      <c r="H2244" s="56" t="str">
        <f t="shared" si="246"/>
        <v>SCIENTIFIC_NURSING_CARE_PROMOTION_DIAGNOSIS_2024_FORM_0001_2021_external_system_management_number_new</v>
      </c>
      <c r="I2244" s="134" t="str">
        <f t="shared" si="245"/>
        <v>外部システム管理番号</v>
      </c>
      <c r="J2244" s="56" t="str">
        <f t="shared" si="247"/>
        <v>一致</v>
      </c>
      <c r="K2244" s="56" t="str">
        <f>IF($F2244="old", INDEX('外部インタフェース一覧(計算用)'!$B$5:$C$60, MATCH(summary!$B2244, '外部インタフェース一覧(計算用)'!$C$5:$C$60, 0), 1), $B2244)</f>
        <v>科学的介護推進に関する評価（診断名）</v>
      </c>
      <c r="L2244" s="56">
        <f t="shared" ref="L2244:L2307" si="251">C2244</f>
        <v>5</v>
      </c>
      <c r="M2244" s="56" t="str">
        <f t="shared" si="248"/>
        <v>external_system_management_number</v>
      </c>
      <c r="N2244" s="33" t="str">
        <f t="shared" si="249"/>
        <v>外部システム管理番号</v>
      </c>
      <c r="O2244" s="33" t="str">
        <f t="shared" si="250"/>
        <v>外部システム管理番号</v>
      </c>
    </row>
    <row r="2245" spans="1:15" ht="56.25" hidden="1">
      <c r="A2245" s="56">
        <v>2243</v>
      </c>
      <c r="B2245" s="56" t="s">
        <v>92</v>
      </c>
      <c r="C2245" s="56">
        <v>6</v>
      </c>
      <c r="D2245" s="33" t="s">
        <v>432</v>
      </c>
      <c r="E2245" s="134" t="s">
        <v>433</v>
      </c>
      <c r="F2245" s="56" t="str">
        <f>VLOOKUP(VLOOKUP($B2245, '外部インタフェース一覧(計算用)'!$B:$C, 2, FALSE), '外部インタフェース一覧(計算用)'!$C:$G, 2, FALSE)</f>
        <v>new</v>
      </c>
      <c r="G2245" s="56" t="str">
        <f>VLOOKUP(VLOOKUP($B2245, '外部インタフェース一覧(計算用)'!$B:$C, 2, FALSE), '外部インタフェース一覧(計算用)'!$C:$G, 5, FALSE)</f>
        <v>SCIENTIFIC_NURSING_CARE_PROMOTION_DIAGNOSIS_2024_FORM_0001_2021</v>
      </c>
      <c r="H2245" s="56" t="str">
        <f t="shared" si="246"/>
        <v>SCIENTIFIC_NURSING_CARE_PROMOTION_DIAGNOSIS_2024_FORM_0001_2021_external_system_management_detail_number_new</v>
      </c>
      <c r="I2245" s="134" t="str">
        <f t="shared" si="245"/>
        <v>外部システム管理明細番号</v>
      </c>
      <c r="J2245" s="56" t="str">
        <f t="shared" si="247"/>
        <v>一致</v>
      </c>
      <c r="K2245" s="56" t="str">
        <f>IF($F2245="old", INDEX('外部インタフェース一覧(計算用)'!$B$5:$C$60, MATCH(summary!$B2245, '外部インタフェース一覧(計算用)'!$C$5:$C$60, 0), 1), $B2245)</f>
        <v>科学的介護推進に関する評価（診断名）</v>
      </c>
      <c r="L2245" s="56">
        <f t="shared" si="251"/>
        <v>6</v>
      </c>
      <c r="M2245" s="56" t="str">
        <f t="shared" si="248"/>
        <v>external_system_management_detail_number</v>
      </c>
      <c r="N2245" s="33" t="str">
        <f t="shared" si="249"/>
        <v>外部システム管理明細番号</v>
      </c>
      <c r="O2245" s="33" t="str">
        <f t="shared" si="250"/>
        <v>外部システム管理明細番号</v>
      </c>
    </row>
    <row r="2246" spans="1:15" ht="37.5" hidden="1">
      <c r="A2246" s="56">
        <v>2244</v>
      </c>
      <c r="B2246" s="56" t="s">
        <v>92</v>
      </c>
      <c r="C2246" s="56">
        <v>7</v>
      </c>
      <c r="D2246" s="33" t="s">
        <v>4118</v>
      </c>
      <c r="E2246" s="134" t="s">
        <v>4119</v>
      </c>
      <c r="F2246" s="56" t="str">
        <f>VLOOKUP(VLOOKUP($B2246, '外部インタフェース一覧(計算用)'!$B:$C, 2, FALSE), '外部インタフェース一覧(計算用)'!$C:$G, 2, FALSE)</f>
        <v>new</v>
      </c>
      <c r="G2246" s="56" t="str">
        <f>VLOOKUP(VLOOKUP($B2246, '外部インタフェース一覧(計算用)'!$B:$C, 2, FALSE), '外部インタフェース一覧(計算用)'!$C:$G, 5, FALSE)</f>
        <v>SCIENTIFIC_NURSING_CARE_PROMOTION_DIAGNOSIS_2024_FORM_0001_2021</v>
      </c>
      <c r="H2246" s="56" t="str">
        <f t="shared" si="246"/>
        <v>SCIENTIFIC_NURSING_CARE_PROMOTION_DIAGNOSIS_2024_FORM_0001_2021_specific_diseases_new</v>
      </c>
      <c r="I2246" s="134" t="str">
        <f t="shared" si="245"/>
        <v>追加</v>
      </c>
      <c r="J2246" s="56" t="str">
        <f t="shared" si="247"/>
        <v>名称変更</v>
      </c>
      <c r="K2246" s="56" t="str">
        <f>IF($F2246="old", INDEX('外部インタフェース一覧(計算用)'!$B$5:$C$60, MATCH(summary!$B2246, '外部インタフェース一覧(計算用)'!$C$5:$C$60, 0), 1), $B2246)</f>
        <v>科学的介護推進に関する評価（診断名）</v>
      </c>
      <c r="L2246" s="56">
        <f t="shared" si="251"/>
        <v>7</v>
      </c>
      <c r="M2246" s="56" t="str">
        <f t="shared" si="248"/>
        <v>specific_diseases</v>
      </c>
      <c r="N2246" s="33" t="str">
        <f t="shared" si="249"/>
        <v>追加</v>
      </c>
      <c r="O2246" s="33" t="str">
        <f t="shared" si="250"/>
        <v>特定疾病または生活機能低下の直接の原因</v>
      </c>
    </row>
    <row r="2247" spans="1:15" ht="37.5" hidden="1">
      <c r="A2247" s="56">
        <v>2245</v>
      </c>
      <c r="B2247" s="56" t="s">
        <v>92</v>
      </c>
      <c r="C2247" s="56">
        <v>8</v>
      </c>
      <c r="D2247" s="33" t="s">
        <v>434</v>
      </c>
      <c r="E2247" s="134" t="s">
        <v>4120</v>
      </c>
      <c r="F2247" s="56" t="str">
        <f>VLOOKUP(VLOOKUP($B2247, '外部インタフェース一覧(計算用)'!$B:$C, 2, FALSE), '外部インタフェース一覧(計算用)'!$C:$G, 2, FALSE)</f>
        <v>new</v>
      </c>
      <c r="G2247" s="56" t="str">
        <f>VLOOKUP(VLOOKUP($B2247, '外部インタフェース一覧(計算用)'!$B:$C, 2, FALSE), '外部インタフェース一覧(計算用)'!$C:$G, 5, FALSE)</f>
        <v>SCIENTIFIC_NURSING_CARE_PROMOTION_DIAGNOSIS_2024_FORM_0001_2021</v>
      </c>
      <c r="H2247" s="56" t="str">
        <f t="shared" si="246"/>
        <v>SCIENTIFIC_NURSING_CARE_PROMOTION_DIAGNOSIS_2024_FORM_0001_2021_injury_code_new</v>
      </c>
      <c r="I2247" s="134" t="str">
        <f t="shared" si="245"/>
        <v>病名（コード）</v>
      </c>
      <c r="J2247" s="56" t="str">
        <f t="shared" si="247"/>
        <v>名称変更</v>
      </c>
      <c r="K2247" s="33" t="str">
        <f>IF($F2247="old", INDEX('外部インタフェース一覧(計算用)'!$B$5:$C$60, MATCH(summary!$B2247, '外部インタフェース一覧(計算用)'!$C$5:$C$60, 0), 1), $B2247)</f>
        <v>科学的介護推進に関する評価（診断名）</v>
      </c>
      <c r="L2247" s="56">
        <f t="shared" si="251"/>
        <v>8</v>
      </c>
      <c r="M2247" s="33" t="str">
        <f t="shared" si="248"/>
        <v>injury_code</v>
      </c>
      <c r="N2247" s="33" t="str">
        <f t="shared" si="249"/>
        <v>病名（コード）</v>
      </c>
      <c r="O2247" s="33" t="str">
        <f t="shared" si="250"/>
        <v>傷病名（コード）</v>
      </c>
    </row>
    <row r="2248" spans="1:15" hidden="1">
      <c r="A2248" s="56">
        <v>2246</v>
      </c>
      <c r="B2248" s="56" t="s">
        <v>92</v>
      </c>
      <c r="C2248" s="56">
        <v>9</v>
      </c>
      <c r="D2248" s="33" t="s">
        <v>265</v>
      </c>
      <c r="E2248" s="134" t="s">
        <v>266</v>
      </c>
      <c r="F2248" s="56" t="str">
        <f>VLOOKUP(VLOOKUP($B2248, '外部インタフェース一覧(計算用)'!$B:$C, 2, FALSE), '外部インタフェース一覧(計算用)'!$C:$G, 2, FALSE)</f>
        <v>new</v>
      </c>
      <c r="G2248" s="56" t="str">
        <f>VLOOKUP(VLOOKUP($B2248, '外部インタフェース一覧(計算用)'!$B:$C, 2, FALSE), '外部インタフェース一覧(計算用)'!$C:$G, 5, FALSE)</f>
        <v>SCIENTIFIC_NURSING_CARE_PROMOTION_DIAGNOSIS_2024_FORM_0001_2021</v>
      </c>
      <c r="H2248" s="56" t="str">
        <f t="shared" si="246"/>
        <v>SCIENTIFIC_NURSING_CARE_PROMOTION_DIAGNOSIS_2024_FORM_0001_2021_version_new</v>
      </c>
      <c r="I2248" s="134" t="str">
        <f t="shared" si="245"/>
        <v>バージョン番号</v>
      </c>
      <c r="J2248" s="56" t="str">
        <f t="shared" si="247"/>
        <v>一致</v>
      </c>
      <c r="K2248" s="56" t="str">
        <f>IF($F2248="old", INDEX('外部インタフェース一覧(計算用)'!$B$5:$C$60, MATCH(summary!$B2248, '外部インタフェース一覧(計算用)'!$C$5:$C$60, 0), 1), $B2248)</f>
        <v>科学的介護推進に関する評価（診断名）</v>
      </c>
      <c r="L2248" s="56">
        <f t="shared" si="251"/>
        <v>9</v>
      </c>
      <c r="M2248" s="56" t="str">
        <f t="shared" si="248"/>
        <v>version</v>
      </c>
      <c r="N2248" s="33" t="str">
        <f t="shared" si="249"/>
        <v>バージョン番号</v>
      </c>
      <c r="O2248" s="33" t="str">
        <f t="shared" si="250"/>
        <v>バージョン番号</v>
      </c>
    </row>
    <row r="2249" spans="1:15" hidden="1">
      <c r="A2249" s="56">
        <v>2247</v>
      </c>
      <c r="B2249" s="56" t="s">
        <v>149</v>
      </c>
      <c r="C2249" s="56">
        <v>1</v>
      </c>
      <c r="D2249" s="33" t="s">
        <v>223</v>
      </c>
      <c r="E2249" s="134" t="s">
        <v>224</v>
      </c>
      <c r="F2249" s="56" t="str">
        <f>VLOOKUP(VLOOKUP($B2249, '外部インタフェース一覧(計算用)'!$B:$C, 2, FALSE), '外部インタフェース一覧(計算用)'!$C:$G, 2, FALSE)</f>
        <v>new</v>
      </c>
      <c r="G2249" s="56" t="str">
        <f>VLOOKUP(VLOOKUP($B2249, '外部インタフェース一覧(計算用)'!$B:$C, 2, FALSE), '外部インタフェース一覧(計算用)'!$C:$G, 5, FALSE)</f>
        <v>SCIENTIFIC_NURSING_CARE_PROMOTION_TAKING_MEDICATION_2024_FORM_0002_2021</v>
      </c>
      <c r="H2249" s="56" t="str">
        <f t="shared" si="246"/>
        <v>SCIENTIFIC_NURSING_CARE_PROMOTION_TAKING_MEDICATION_2024_FORM_0002_2021_care_facility_id_new</v>
      </c>
      <c r="I2249" s="134" t="str">
        <f t="shared" si="245"/>
        <v>事業所番号</v>
      </c>
      <c r="J2249" s="56" t="str">
        <f t="shared" si="247"/>
        <v>一致</v>
      </c>
      <c r="K2249" s="56" t="str">
        <f>IF($F2249="old", INDEX('外部インタフェース一覧(計算用)'!$B$5:$C$60, MATCH(summary!$B2249, '外部インタフェース一覧(計算用)'!$C$5:$C$60, 0), 1), $B2249)</f>
        <v>科学的介護推進に関する評価（服薬情報）</v>
      </c>
      <c r="L2249" s="56">
        <f t="shared" si="251"/>
        <v>1</v>
      </c>
      <c r="M2249" s="56" t="str">
        <f t="shared" si="248"/>
        <v>care_facility_id</v>
      </c>
      <c r="N2249" s="33" t="str">
        <f t="shared" si="249"/>
        <v>事業所番号</v>
      </c>
      <c r="O2249" s="33" t="str">
        <f t="shared" si="250"/>
        <v>事業所番号</v>
      </c>
    </row>
    <row r="2250" spans="1:15" hidden="1">
      <c r="A2250" s="56">
        <v>2248</v>
      </c>
      <c r="B2250" s="56" t="s">
        <v>149</v>
      </c>
      <c r="C2250" s="56">
        <v>2</v>
      </c>
      <c r="D2250" s="33" t="s">
        <v>225</v>
      </c>
      <c r="E2250" s="134" t="s">
        <v>226</v>
      </c>
      <c r="F2250" s="56" t="str">
        <f>VLOOKUP(VLOOKUP($B2250, '外部インタフェース一覧(計算用)'!$B:$C, 2, FALSE), '外部インタフェース一覧(計算用)'!$C:$G, 2, FALSE)</f>
        <v>new</v>
      </c>
      <c r="G2250" s="56" t="str">
        <f>VLOOKUP(VLOOKUP($B2250, '外部インタフェース一覧(計算用)'!$B:$C, 2, FALSE), '外部インタフェース一覧(計算用)'!$C:$G, 5, FALSE)</f>
        <v>SCIENTIFIC_NURSING_CARE_PROMOTION_TAKING_MEDICATION_2024_FORM_0002_2021</v>
      </c>
      <c r="H2250" s="56" t="str">
        <f t="shared" si="246"/>
        <v>SCIENTIFIC_NURSING_CARE_PROMOTION_TAKING_MEDICATION_2024_FORM_0002_2021_service_code_new</v>
      </c>
      <c r="I2250" s="134" t="str">
        <f t="shared" si="245"/>
        <v>サービス種類コード</v>
      </c>
      <c r="J2250" s="56" t="str">
        <f t="shared" si="247"/>
        <v>一致</v>
      </c>
      <c r="K2250" s="56" t="str">
        <f>IF($F2250="old", INDEX('外部インタフェース一覧(計算用)'!$B$5:$C$60, MATCH(summary!$B2250, '外部インタフェース一覧(計算用)'!$C$5:$C$60, 0), 1), $B2250)</f>
        <v>科学的介護推進に関する評価（服薬情報）</v>
      </c>
      <c r="L2250" s="56">
        <f t="shared" si="251"/>
        <v>2</v>
      </c>
      <c r="M2250" s="56" t="str">
        <f t="shared" si="248"/>
        <v>service_code</v>
      </c>
      <c r="N2250" s="33" t="str">
        <f t="shared" si="249"/>
        <v>サービス種類コード</v>
      </c>
      <c r="O2250" s="33" t="str">
        <f t="shared" si="250"/>
        <v>サービス種類コード</v>
      </c>
    </row>
    <row r="2251" spans="1:15" hidden="1">
      <c r="A2251" s="56">
        <v>2249</v>
      </c>
      <c r="B2251" s="56" t="s">
        <v>149</v>
      </c>
      <c r="C2251" s="56">
        <v>3</v>
      </c>
      <c r="D2251" s="33" t="s">
        <v>229</v>
      </c>
      <c r="E2251" s="134" t="s">
        <v>230</v>
      </c>
      <c r="F2251" s="56" t="str">
        <f>VLOOKUP(VLOOKUP($B2251, '外部インタフェース一覧(計算用)'!$B:$C, 2, FALSE), '外部インタフェース一覧(計算用)'!$C:$G, 2, FALSE)</f>
        <v>new</v>
      </c>
      <c r="G2251" s="56" t="str">
        <f>VLOOKUP(VLOOKUP($B2251, '外部インタフェース一覧(計算用)'!$B:$C, 2, FALSE), '外部インタフェース一覧(計算用)'!$C:$G, 5, FALSE)</f>
        <v>SCIENTIFIC_NURSING_CARE_PROMOTION_TAKING_MEDICATION_2024_FORM_0002_2021</v>
      </c>
      <c r="H2251" s="56" t="str">
        <f t="shared" si="246"/>
        <v>SCIENTIFIC_NURSING_CARE_PROMOTION_TAKING_MEDICATION_2024_FORM_0002_2021_insurer_no_new</v>
      </c>
      <c r="I2251" s="134" t="str">
        <f t="shared" si="245"/>
        <v>保険者番号</v>
      </c>
      <c r="J2251" s="56" t="str">
        <f t="shared" si="247"/>
        <v>一致</v>
      </c>
      <c r="K2251" s="56" t="str">
        <f>IF($F2251="old", INDEX('外部インタフェース一覧(計算用)'!$B$5:$C$60, MATCH(summary!$B2251, '外部インタフェース一覧(計算用)'!$C$5:$C$60, 0), 1), $B2251)</f>
        <v>科学的介護推進に関する評価（服薬情報）</v>
      </c>
      <c r="L2251" s="56">
        <f t="shared" si="251"/>
        <v>3</v>
      </c>
      <c r="M2251" s="56" t="str">
        <f t="shared" si="248"/>
        <v>insurer_no</v>
      </c>
      <c r="N2251" s="33" t="str">
        <f t="shared" si="249"/>
        <v>保険者番号</v>
      </c>
      <c r="O2251" s="33" t="str">
        <f t="shared" si="250"/>
        <v>保険者番号</v>
      </c>
    </row>
    <row r="2252" spans="1:15" hidden="1">
      <c r="A2252" s="56">
        <v>2250</v>
      </c>
      <c r="B2252" s="56" t="s">
        <v>149</v>
      </c>
      <c r="C2252" s="56">
        <v>4</v>
      </c>
      <c r="D2252" s="33" t="s">
        <v>231</v>
      </c>
      <c r="E2252" s="134" t="s">
        <v>232</v>
      </c>
      <c r="F2252" s="56" t="str">
        <f>VLOOKUP(VLOOKUP($B2252, '外部インタフェース一覧(計算用)'!$B:$C, 2, FALSE), '外部インタフェース一覧(計算用)'!$C:$G, 2, FALSE)</f>
        <v>new</v>
      </c>
      <c r="G2252" s="56" t="str">
        <f>VLOOKUP(VLOOKUP($B2252, '外部インタフェース一覧(計算用)'!$B:$C, 2, FALSE), '外部インタフェース一覧(計算用)'!$C:$G, 5, FALSE)</f>
        <v>SCIENTIFIC_NURSING_CARE_PROMOTION_TAKING_MEDICATION_2024_FORM_0002_2021</v>
      </c>
      <c r="H2252" s="56" t="str">
        <f t="shared" si="246"/>
        <v>SCIENTIFIC_NURSING_CARE_PROMOTION_TAKING_MEDICATION_2024_FORM_0002_2021_insured_no_new</v>
      </c>
      <c r="I2252" s="134" t="str">
        <f t="shared" si="245"/>
        <v>被保険者番号</v>
      </c>
      <c r="J2252" s="56" t="str">
        <f t="shared" si="247"/>
        <v>一致</v>
      </c>
      <c r="K2252" s="56" t="str">
        <f>IF($F2252="old", INDEX('外部インタフェース一覧(計算用)'!$B$5:$C$60, MATCH(summary!$B2252, '外部インタフェース一覧(計算用)'!$C$5:$C$60, 0), 1), $B2252)</f>
        <v>科学的介護推進に関する評価（服薬情報）</v>
      </c>
      <c r="L2252" s="56">
        <f t="shared" si="251"/>
        <v>4</v>
      </c>
      <c r="M2252" s="56" t="str">
        <f t="shared" si="248"/>
        <v>insured_no</v>
      </c>
      <c r="N2252" s="33" t="str">
        <f t="shared" si="249"/>
        <v>被保険者番号</v>
      </c>
      <c r="O2252" s="33" t="str">
        <f t="shared" si="250"/>
        <v>被保険者番号</v>
      </c>
    </row>
    <row r="2253" spans="1:15" ht="37.5" hidden="1">
      <c r="A2253" s="56">
        <v>2251</v>
      </c>
      <c r="B2253" s="56" t="s">
        <v>149</v>
      </c>
      <c r="C2253" s="56">
        <v>5</v>
      </c>
      <c r="D2253" s="33" t="s">
        <v>227</v>
      </c>
      <c r="E2253" s="134" t="s">
        <v>228</v>
      </c>
      <c r="F2253" s="56" t="str">
        <f>VLOOKUP(VLOOKUP($B2253, '外部インタフェース一覧(計算用)'!$B:$C, 2, FALSE), '外部インタフェース一覧(計算用)'!$C:$G, 2, FALSE)</f>
        <v>new</v>
      </c>
      <c r="G2253" s="56" t="str">
        <f>VLOOKUP(VLOOKUP($B2253, '外部インタフェース一覧(計算用)'!$B:$C, 2, FALSE), '外部インタフェース一覧(計算用)'!$C:$G, 5, FALSE)</f>
        <v>SCIENTIFIC_NURSING_CARE_PROMOTION_TAKING_MEDICATION_2024_FORM_0002_2021</v>
      </c>
      <c r="H2253" s="56" t="str">
        <f t="shared" si="246"/>
        <v>SCIENTIFIC_NURSING_CARE_PROMOTION_TAKING_MEDICATION_2024_FORM_0002_2021_external_system_management_number_new</v>
      </c>
      <c r="I2253" s="134" t="str">
        <f t="shared" si="245"/>
        <v>外部システム管理番号</v>
      </c>
      <c r="J2253" s="56" t="str">
        <f t="shared" si="247"/>
        <v>一致</v>
      </c>
      <c r="K2253" s="56" t="str">
        <f>IF($F2253="old", INDEX('外部インタフェース一覧(計算用)'!$B$5:$C$60, MATCH(summary!$B2253, '外部インタフェース一覧(計算用)'!$C$5:$C$60, 0), 1), $B2253)</f>
        <v>科学的介護推進に関する評価（服薬情報）</v>
      </c>
      <c r="L2253" s="56">
        <f t="shared" si="251"/>
        <v>5</v>
      </c>
      <c r="M2253" s="56" t="str">
        <f t="shared" si="248"/>
        <v>external_system_management_number</v>
      </c>
      <c r="N2253" s="33" t="str">
        <f t="shared" si="249"/>
        <v>外部システム管理番号</v>
      </c>
      <c r="O2253" s="33" t="str">
        <f t="shared" si="250"/>
        <v>外部システム管理番号</v>
      </c>
    </row>
    <row r="2254" spans="1:15" ht="56.25" hidden="1">
      <c r="A2254" s="56">
        <v>2252</v>
      </c>
      <c r="B2254" s="56" t="s">
        <v>149</v>
      </c>
      <c r="C2254" s="56">
        <v>6</v>
      </c>
      <c r="D2254" s="33" t="s">
        <v>432</v>
      </c>
      <c r="E2254" s="134" t="s">
        <v>433</v>
      </c>
      <c r="F2254" s="56" t="str">
        <f>VLOOKUP(VLOOKUP($B2254, '外部インタフェース一覧(計算用)'!$B:$C, 2, FALSE), '外部インタフェース一覧(計算用)'!$C:$G, 2, FALSE)</f>
        <v>new</v>
      </c>
      <c r="G2254" s="56" t="str">
        <f>VLOOKUP(VLOOKUP($B2254, '外部インタフェース一覧(計算用)'!$B:$C, 2, FALSE), '外部インタフェース一覧(計算用)'!$C:$G, 5, FALSE)</f>
        <v>SCIENTIFIC_NURSING_CARE_PROMOTION_TAKING_MEDICATION_2024_FORM_0002_2021</v>
      </c>
      <c r="H2254" s="56" t="str">
        <f t="shared" si="246"/>
        <v>SCIENTIFIC_NURSING_CARE_PROMOTION_TAKING_MEDICATION_2024_FORM_0002_2021_external_system_management_detail_number_new</v>
      </c>
      <c r="I2254" s="134" t="str">
        <f t="shared" si="245"/>
        <v>外部システム管理明細番号</v>
      </c>
      <c r="J2254" s="56" t="str">
        <f t="shared" si="247"/>
        <v>一致</v>
      </c>
      <c r="K2254" s="56" t="str">
        <f>IF($F2254="old", INDEX('外部インタフェース一覧(計算用)'!$B$5:$C$60, MATCH(summary!$B2254, '外部インタフェース一覧(計算用)'!$C$5:$C$60, 0), 1), $B2254)</f>
        <v>科学的介護推進に関する評価（服薬情報）</v>
      </c>
      <c r="L2254" s="56">
        <f t="shared" si="251"/>
        <v>6</v>
      </c>
      <c r="M2254" s="56" t="str">
        <f t="shared" si="248"/>
        <v>external_system_management_detail_number</v>
      </c>
      <c r="N2254" s="33" t="str">
        <f t="shared" si="249"/>
        <v>外部システム管理明細番号</v>
      </c>
      <c r="O2254" s="33" t="str">
        <f t="shared" si="250"/>
        <v>外部システム管理明細番号</v>
      </c>
    </row>
    <row r="2255" spans="1:15" ht="37.5" hidden="1">
      <c r="A2255" s="56">
        <v>2253</v>
      </c>
      <c r="B2255" s="56" t="s">
        <v>149</v>
      </c>
      <c r="C2255" s="56">
        <v>7</v>
      </c>
      <c r="D2255" s="33" t="s">
        <v>445</v>
      </c>
      <c r="E2255" s="134" t="s">
        <v>4121</v>
      </c>
      <c r="F2255" s="56" t="str">
        <f>VLOOKUP(VLOOKUP($B2255, '外部インタフェース一覧(計算用)'!$B:$C, 2, FALSE), '外部インタフェース一覧(計算用)'!$C:$G, 2, FALSE)</f>
        <v>new</v>
      </c>
      <c r="G2255" s="56" t="str">
        <f>VLOOKUP(VLOOKUP($B2255, '外部インタフェース一覧(計算用)'!$B:$C, 2, FALSE), '外部インタフェース一覧(計算用)'!$C:$G, 5, FALSE)</f>
        <v>SCIENTIFIC_NURSING_CARE_PROMOTION_TAKING_MEDICATION_2024_FORM_0002_2021</v>
      </c>
      <c r="H2255" s="56" t="str">
        <f t="shared" si="246"/>
        <v>SCIENTIFIC_NURSING_CARE_PROMOTION_TAKING_MEDICATION_2024_FORM_0002_2021_chemical_code_type_new</v>
      </c>
      <c r="I2255" s="134" t="str">
        <f t="shared" si="245"/>
        <v>薬品コード種別</v>
      </c>
      <c r="J2255" s="56" t="str">
        <f t="shared" si="247"/>
        <v>名称変更</v>
      </c>
      <c r="K2255" s="33" t="str">
        <f>IF($F2255="old", INDEX('外部インタフェース一覧(計算用)'!$B$5:$C$60, MATCH(summary!$B2255, '外部インタフェース一覧(計算用)'!$C$5:$C$60, 0), 1), $B2255)</f>
        <v>科学的介護推進に関する評価（服薬情報）</v>
      </c>
      <c r="L2255" s="56">
        <f t="shared" si="251"/>
        <v>7</v>
      </c>
      <c r="M2255" s="33" t="str">
        <f t="shared" si="248"/>
        <v>chemical_code_type</v>
      </c>
      <c r="N2255" s="33" t="str">
        <f t="shared" si="249"/>
        <v>薬品コード種別</v>
      </c>
      <c r="O2255" s="33" t="str">
        <f t="shared" si="250"/>
        <v>薬剤コード種別</v>
      </c>
    </row>
    <row r="2256" spans="1:15" ht="37.5" hidden="1">
      <c r="A2256" s="56">
        <v>2254</v>
      </c>
      <c r="B2256" s="56" t="s">
        <v>149</v>
      </c>
      <c r="C2256" s="56">
        <v>8</v>
      </c>
      <c r="D2256" s="33" t="s">
        <v>447</v>
      </c>
      <c r="E2256" s="134" t="s">
        <v>4122</v>
      </c>
      <c r="F2256" s="56" t="str">
        <f>VLOOKUP(VLOOKUP($B2256, '外部インタフェース一覧(計算用)'!$B:$C, 2, FALSE), '外部インタフェース一覧(計算用)'!$C:$G, 2, FALSE)</f>
        <v>new</v>
      </c>
      <c r="G2256" s="56" t="str">
        <f>VLOOKUP(VLOOKUP($B2256, '外部インタフェース一覧(計算用)'!$B:$C, 2, FALSE), '外部インタフェース一覧(計算用)'!$C:$G, 5, FALSE)</f>
        <v>SCIENTIFIC_NURSING_CARE_PROMOTION_TAKING_MEDICATION_2024_FORM_0002_2021</v>
      </c>
      <c r="H2256" s="56" t="str">
        <f t="shared" si="246"/>
        <v>SCIENTIFIC_NURSING_CARE_PROMOTION_TAKING_MEDICATION_2024_FORM_0002_2021_chemical_code_new</v>
      </c>
      <c r="I2256" s="134" t="str">
        <f t="shared" si="245"/>
        <v>薬品コード</v>
      </c>
      <c r="J2256" s="56" t="str">
        <f t="shared" si="247"/>
        <v>名称変更</v>
      </c>
      <c r="K2256" s="33" t="str">
        <f>IF($F2256="old", INDEX('外部インタフェース一覧(計算用)'!$B$5:$C$60, MATCH(summary!$B2256, '外部インタフェース一覧(計算用)'!$C$5:$C$60, 0), 1), $B2256)</f>
        <v>科学的介護推進に関する評価（服薬情報）</v>
      </c>
      <c r="L2256" s="56">
        <f t="shared" si="251"/>
        <v>8</v>
      </c>
      <c r="M2256" s="33" t="str">
        <f t="shared" si="248"/>
        <v>chemical_code</v>
      </c>
      <c r="N2256" s="33" t="str">
        <f t="shared" si="249"/>
        <v>薬品コード</v>
      </c>
      <c r="O2256" s="33" t="str">
        <f t="shared" si="250"/>
        <v>薬剤コード</v>
      </c>
    </row>
    <row r="2257" spans="1:15" hidden="1">
      <c r="A2257" s="56">
        <v>2255</v>
      </c>
      <c r="B2257" s="56" t="s">
        <v>149</v>
      </c>
      <c r="C2257" s="56">
        <v>9</v>
      </c>
      <c r="D2257" s="33" t="s">
        <v>265</v>
      </c>
      <c r="E2257" s="134" t="s">
        <v>266</v>
      </c>
      <c r="F2257" s="56" t="str">
        <f>VLOOKUP(VLOOKUP($B2257, '外部インタフェース一覧(計算用)'!$B:$C, 2, FALSE), '外部インタフェース一覧(計算用)'!$C:$G, 2, FALSE)</f>
        <v>new</v>
      </c>
      <c r="G2257" s="56" t="str">
        <f>VLOOKUP(VLOOKUP($B2257, '外部インタフェース一覧(計算用)'!$B:$C, 2, FALSE), '外部インタフェース一覧(計算用)'!$C:$G, 5, FALSE)</f>
        <v>SCIENTIFIC_NURSING_CARE_PROMOTION_TAKING_MEDICATION_2024_FORM_0002_2021</v>
      </c>
      <c r="H2257" s="56" t="str">
        <f t="shared" si="246"/>
        <v>SCIENTIFIC_NURSING_CARE_PROMOTION_TAKING_MEDICATION_2024_FORM_0002_2021_version_new</v>
      </c>
      <c r="I2257" s="134" t="str">
        <f t="shared" si="245"/>
        <v>バージョン番号</v>
      </c>
      <c r="J2257" s="56" t="str">
        <f t="shared" si="247"/>
        <v>一致</v>
      </c>
      <c r="K2257" s="56" t="str">
        <f>IF($F2257="old", INDEX('外部インタフェース一覧(計算用)'!$B$5:$C$60, MATCH(summary!$B2257, '外部インタフェース一覧(計算用)'!$C$5:$C$60, 0), 1), $B2257)</f>
        <v>科学的介護推進に関する評価（服薬情報）</v>
      </c>
      <c r="L2257" s="56">
        <f t="shared" si="251"/>
        <v>9</v>
      </c>
      <c r="M2257" s="56" t="str">
        <f t="shared" si="248"/>
        <v>version</v>
      </c>
      <c r="N2257" s="33" t="str">
        <f t="shared" si="249"/>
        <v>バージョン番号</v>
      </c>
      <c r="O2257" s="33" t="str">
        <f t="shared" si="250"/>
        <v>バージョン番号</v>
      </c>
    </row>
    <row r="2258" spans="1:15" hidden="1">
      <c r="A2258" s="56">
        <v>2256</v>
      </c>
      <c r="B2258" s="56" t="s">
        <v>4123</v>
      </c>
      <c r="C2258" s="56">
        <v>1</v>
      </c>
      <c r="D2258" s="33" t="s">
        <v>223</v>
      </c>
      <c r="E2258" s="134" t="s">
        <v>224</v>
      </c>
      <c r="F2258" s="56" t="str">
        <f>VLOOKUP(VLOOKUP($B2258, '外部インタフェース一覧(計算用)'!$B:$C, 2, FALSE), '外部インタフェース一覧(計算用)'!$C:$G, 2, FALSE)</f>
        <v>new</v>
      </c>
      <c r="G2258" s="56" t="str">
        <f>VLOOKUP(VLOOKUP($B2258, '外部インタフェース一覧(計算用)'!$B:$C, 2, FALSE), '外部インタフェース一覧(計算用)'!$C:$G, 5, FALSE)</f>
        <v>NUTRITION_FEEDING_SWALLOWING_SCREENING_ASSESSMENT_MONITORING_2024_FORM_0100_2021</v>
      </c>
      <c r="H2258" s="56" t="str">
        <f t="shared" si="246"/>
        <v>NUTRITION_FEEDING_SWALLOWING_SCREENING_ASSESSMENT_MONITORING_2024_FORM_0100_2021_care_facility_id_new</v>
      </c>
      <c r="I2258" s="134" t="str">
        <f t="shared" si="245"/>
        <v>事業所番号</v>
      </c>
      <c r="J2258" s="56" t="str">
        <f t="shared" si="247"/>
        <v>一致</v>
      </c>
      <c r="K2258" s="56" t="str">
        <f>IF($F2258="old", INDEX('外部インタフェース一覧(計算用)'!$B$5:$C$60, MATCH(summary!$B2258, '外部インタフェース一覧(計算用)'!$C$5:$C$60, 0), 1), $B2258)</f>
        <v>栄養・摂食嚥下スクリーニング・アセスメント・モニタリング</v>
      </c>
      <c r="L2258" s="56">
        <f t="shared" si="251"/>
        <v>1</v>
      </c>
      <c r="M2258" s="56" t="str">
        <f t="shared" si="248"/>
        <v>care_facility_id</v>
      </c>
      <c r="N2258" s="33" t="str">
        <f t="shared" si="249"/>
        <v>事業所番号</v>
      </c>
      <c r="O2258" s="33" t="str">
        <f t="shared" si="250"/>
        <v>事業所番号</v>
      </c>
    </row>
    <row r="2259" spans="1:15" hidden="1">
      <c r="A2259" s="56">
        <v>2257</v>
      </c>
      <c r="B2259" s="56" t="s">
        <v>4123</v>
      </c>
      <c r="C2259" s="56">
        <v>2</v>
      </c>
      <c r="D2259" s="33" t="s">
        <v>225</v>
      </c>
      <c r="E2259" s="134" t="s">
        <v>226</v>
      </c>
      <c r="F2259" s="56" t="str">
        <f>VLOOKUP(VLOOKUP($B2259, '外部インタフェース一覧(計算用)'!$B:$C, 2, FALSE), '外部インタフェース一覧(計算用)'!$C:$G, 2, FALSE)</f>
        <v>new</v>
      </c>
      <c r="G2259" s="56" t="str">
        <f>VLOOKUP(VLOOKUP($B2259, '外部インタフェース一覧(計算用)'!$B:$C, 2, FALSE), '外部インタフェース一覧(計算用)'!$C:$G, 5, FALSE)</f>
        <v>NUTRITION_FEEDING_SWALLOWING_SCREENING_ASSESSMENT_MONITORING_2024_FORM_0100_2021</v>
      </c>
      <c r="H2259" s="56" t="str">
        <f t="shared" si="246"/>
        <v>NUTRITION_FEEDING_SWALLOWING_SCREENING_ASSESSMENT_MONITORING_2024_FORM_0100_2021_service_code_new</v>
      </c>
      <c r="I2259" s="134" t="str">
        <f t="shared" si="245"/>
        <v>サービス種類コード</v>
      </c>
      <c r="J2259" s="56" t="str">
        <f t="shared" si="247"/>
        <v>一致</v>
      </c>
      <c r="K2259" s="56" t="str">
        <f>IF($F2259="old", INDEX('外部インタフェース一覧(計算用)'!$B$5:$C$60, MATCH(summary!$B2259, '外部インタフェース一覧(計算用)'!$C$5:$C$60, 0), 1), $B2259)</f>
        <v>栄養・摂食嚥下スクリーニング・アセスメント・モニタリング</v>
      </c>
      <c r="L2259" s="56">
        <f t="shared" si="251"/>
        <v>2</v>
      </c>
      <c r="M2259" s="56" t="str">
        <f t="shared" si="248"/>
        <v>service_code</v>
      </c>
      <c r="N2259" s="33" t="str">
        <f t="shared" si="249"/>
        <v>サービス種類コード</v>
      </c>
      <c r="O2259" s="33" t="str">
        <f t="shared" si="250"/>
        <v>サービス種類コード</v>
      </c>
    </row>
    <row r="2260" spans="1:15" hidden="1">
      <c r="A2260" s="56">
        <v>2258</v>
      </c>
      <c r="B2260" s="56" t="s">
        <v>4123</v>
      </c>
      <c r="C2260" s="56">
        <v>3</v>
      </c>
      <c r="D2260" s="33" t="s">
        <v>229</v>
      </c>
      <c r="E2260" s="134" t="s">
        <v>230</v>
      </c>
      <c r="F2260" s="56" t="str">
        <f>VLOOKUP(VLOOKUP($B2260, '外部インタフェース一覧(計算用)'!$B:$C, 2, FALSE), '外部インタフェース一覧(計算用)'!$C:$G, 2, FALSE)</f>
        <v>new</v>
      </c>
      <c r="G2260" s="56" t="str">
        <f>VLOOKUP(VLOOKUP($B2260, '外部インタフェース一覧(計算用)'!$B:$C, 2, FALSE), '外部インタフェース一覧(計算用)'!$C:$G, 5, FALSE)</f>
        <v>NUTRITION_FEEDING_SWALLOWING_SCREENING_ASSESSMENT_MONITORING_2024_FORM_0100_2021</v>
      </c>
      <c r="H2260" s="56" t="str">
        <f t="shared" si="246"/>
        <v>NUTRITION_FEEDING_SWALLOWING_SCREENING_ASSESSMENT_MONITORING_2024_FORM_0100_2021_insurer_no_new</v>
      </c>
      <c r="I2260" s="134" t="str">
        <f t="shared" si="245"/>
        <v>保険者番号</v>
      </c>
      <c r="J2260" s="56" t="str">
        <f t="shared" si="247"/>
        <v>一致</v>
      </c>
      <c r="K2260" s="56" t="str">
        <f>IF($F2260="old", INDEX('外部インタフェース一覧(計算用)'!$B$5:$C$60, MATCH(summary!$B2260, '外部インタフェース一覧(計算用)'!$C$5:$C$60, 0), 1), $B2260)</f>
        <v>栄養・摂食嚥下スクリーニング・アセスメント・モニタリング</v>
      </c>
      <c r="L2260" s="56">
        <f t="shared" si="251"/>
        <v>3</v>
      </c>
      <c r="M2260" s="56" t="str">
        <f t="shared" si="248"/>
        <v>insurer_no</v>
      </c>
      <c r="N2260" s="33" t="str">
        <f t="shared" si="249"/>
        <v>保険者番号</v>
      </c>
      <c r="O2260" s="33" t="str">
        <f t="shared" si="250"/>
        <v>保険者番号</v>
      </c>
    </row>
    <row r="2261" spans="1:15" hidden="1">
      <c r="A2261" s="56">
        <v>2259</v>
      </c>
      <c r="B2261" s="56" t="s">
        <v>4123</v>
      </c>
      <c r="C2261" s="56">
        <v>4</v>
      </c>
      <c r="D2261" s="33" t="s">
        <v>231</v>
      </c>
      <c r="E2261" s="134" t="s">
        <v>232</v>
      </c>
      <c r="F2261" s="56" t="str">
        <f>VLOOKUP(VLOOKUP($B2261, '外部インタフェース一覧(計算用)'!$B:$C, 2, FALSE), '外部インタフェース一覧(計算用)'!$C:$G, 2, FALSE)</f>
        <v>new</v>
      </c>
      <c r="G2261" s="56" t="str">
        <f>VLOOKUP(VLOOKUP($B2261, '外部インタフェース一覧(計算用)'!$B:$C, 2, FALSE), '外部インタフェース一覧(計算用)'!$C:$G, 5, FALSE)</f>
        <v>NUTRITION_FEEDING_SWALLOWING_SCREENING_ASSESSMENT_MONITORING_2024_FORM_0100_2021</v>
      </c>
      <c r="H2261" s="56" t="str">
        <f t="shared" si="246"/>
        <v>NUTRITION_FEEDING_SWALLOWING_SCREENING_ASSESSMENT_MONITORING_2024_FORM_0100_2021_insured_no_new</v>
      </c>
      <c r="I2261" s="134" t="str">
        <f t="shared" si="245"/>
        <v>被保険者番号</v>
      </c>
      <c r="J2261" s="56" t="str">
        <f t="shared" si="247"/>
        <v>一致</v>
      </c>
      <c r="K2261" s="56" t="str">
        <f>IF($F2261="old", INDEX('外部インタフェース一覧(計算用)'!$B$5:$C$60, MATCH(summary!$B2261, '外部インタフェース一覧(計算用)'!$C$5:$C$60, 0), 1), $B2261)</f>
        <v>栄養・摂食嚥下スクリーニング・アセスメント・モニタリング</v>
      </c>
      <c r="L2261" s="56">
        <f t="shared" si="251"/>
        <v>4</v>
      </c>
      <c r="M2261" s="56" t="str">
        <f t="shared" si="248"/>
        <v>insured_no</v>
      </c>
      <c r="N2261" s="33" t="str">
        <f t="shared" si="249"/>
        <v>被保険者番号</v>
      </c>
      <c r="O2261" s="33" t="str">
        <f t="shared" si="250"/>
        <v>被保険者番号</v>
      </c>
    </row>
    <row r="2262" spans="1:15" ht="37.5" hidden="1">
      <c r="A2262" s="56">
        <v>2260</v>
      </c>
      <c r="B2262" s="56" t="s">
        <v>4123</v>
      </c>
      <c r="C2262" s="56">
        <v>5</v>
      </c>
      <c r="D2262" s="33" t="s">
        <v>227</v>
      </c>
      <c r="E2262" s="134" t="s">
        <v>228</v>
      </c>
      <c r="F2262" s="56" t="str">
        <f>VLOOKUP(VLOOKUP($B2262, '外部インタフェース一覧(計算用)'!$B:$C, 2, FALSE), '外部インタフェース一覧(計算用)'!$C:$G, 2, FALSE)</f>
        <v>new</v>
      </c>
      <c r="G2262" s="56" t="str">
        <f>VLOOKUP(VLOOKUP($B2262, '外部インタフェース一覧(計算用)'!$B:$C, 2, FALSE), '外部インタフェース一覧(計算用)'!$C:$G, 5, FALSE)</f>
        <v>NUTRITION_FEEDING_SWALLOWING_SCREENING_ASSESSMENT_MONITORING_2024_FORM_0100_2021</v>
      </c>
      <c r="H2262" s="56" t="str">
        <f t="shared" si="246"/>
        <v>NUTRITION_FEEDING_SWALLOWING_SCREENING_ASSESSMENT_MONITORING_2024_FORM_0100_2021_external_system_management_number_new</v>
      </c>
      <c r="I2262" s="134" t="str">
        <f t="shared" si="245"/>
        <v>外部システム管理番号</v>
      </c>
      <c r="J2262" s="56" t="str">
        <f t="shared" si="247"/>
        <v>一致</v>
      </c>
      <c r="K2262" s="56" t="str">
        <f>IF($F2262="old", INDEX('外部インタフェース一覧(計算用)'!$B$5:$C$60, MATCH(summary!$B2262, '外部インタフェース一覧(計算用)'!$C$5:$C$60, 0), 1), $B2262)</f>
        <v>栄養・摂食嚥下スクリーニング・アセスメント・モニタリング</v>
      </c>
      <c r="L2262" s="56">
        <f t="shared" si="251"/>
        <v>5</v>
      </c>
      <c r="M2262" s="56" t="str">
        <f t="shared" si="248"/>
        <v>external_system_management_number</v>
      </c>
      <c r="N2262" s="33" t="str">
        <f t="shared" si="249"/>
        <v>外部システム管理番号</v>
      </c>
      <c r="O2262" s="33" t="str">
        <f t="shared" si="250"/>
        <v>外部システム管理番号</v>
      </c>
    </row>
    <row r="2263" spans="1:15" ht="37.5" hidden="1">
      <c r="A2263" s="56">
        <v>2261</v>
      </c>
      <c r="B2263" s="56" t="s">
        <v>4123</v>
      </c>
      <c r="C2263" s="56">
        <v>6</v>
      </c>
      <c r="D2263" s="33" t="s">
        <v>268</v>
      </c>
      <c r="E2263" s="134" t="s">
        <v>3976</v>
      </c>
      <c r="F2263" s="56" t="str">
        <f>VLOOKUP(VLOOKUP($B2263, '外部インタフェース一覧(計算用)'!$B:$C, 2, FALSE), '外部インタフェース一覧(計算用)'!$C:$G, 2, FALSE)</f>
        <v>new</v>
      </c>
      <c r="G2263" s="56" t="str">
        <f>VLOOKUP(VLOOKUP($B2263, '外部インタフェース一覧(計算用)'!$B:$C, 2, FALSE), '外部インタフェース一覧(計算用)'!$C:$G, 5, FALSE)</f>
        <v>NUTRITION_FEEDING_SWALLOWING_SCREENING_ASSESSMENT_MONITORING_2024_FORM_0100_2021</v>
      </c>
      <c r="H2263" s="56" t="str">
        <f t="shared" si="246"/>
        <v>NUTRITION_FEEDING_SWALLOWING_SCREENING_ASSESSMENT_MONITORING_2024_FORM_0100_2021_facility_outpatient_category_new</v>
      </c>
      <c r="I2263" s="134" t="str">
        <f t="shared" si="245"/>
        <v>施設／通所・居宅区分</v>
      </c>
      <c r="J2263" s="56" t="str">
        <f t="shared" si="247"/>
        <v>名称変更</v>
      </c>
      <c r="K2263" s="33" t="str">
        <f>IF($F2263="old", INDEX('外部インタフェース一覧(計算用)'!$B$5:$C$60, MATCH(summary!$B2263, '外部インタフェース一覧(計算用)'!$C$5:$C$60, 0), 1), $B2263)</f>
        <v>栄養・摂食嚥下スクリーニング・アセスメント・モニタリング</v>
      </c>
      <c r="L2263" s="56">
        <f t="shared" si="251"/>
        <v>6</v>
      </c>
      <c r="M2263" s="33" t="str">
        <f t="shared" si="248"/>
        <v>facility_outpatient_category</v>
      </c>
      <c r="N2263" s="33" t="str">
        <f t="shared" si="249"/>
        <v>施設／通所・居宅区分</v>
      </c>
      <c r="O2263" s="33" t="str">
        <f t="shared" si="250"/>
        <v>施設／通所・居住区分</v>
      </c>
    </row>
    <row r="2264" spans="1:15" hidden="1">
      <c r="A2264" s="56">
        <v>2262</v>
      </c>
      <c r="B2264" s="56" t="s">
        <v>4123</v>
      </c>
      <c r="C2264" s="56">
        <v>7</v>
      </c>
      <c r="D2264" s="33" t="s">
        <v>4124</v>
      </c>
      <c r="E2264" s="134" t="s">
        <v>4125</v>
      </c>
      <c r="F2264" s="56" t="str">
        <f>VLOOKUP(VLOOKUP($B2264, '外部インタフェース一覧(計算用)'!$B:$C, 2, FALSE), '外部インタフェース一覧(計算用)'!$C:$G, 2, FALSE)</f>
        <v>new</v>
      </c>
      <c r="G2264" s="56" t="str">
        <f>VLOOKUP(VLOOKUP($B2264, '外部インタフェース一覧(計算用)'!$B:$C, 2, FALSE), '外部インタフェース一覧(計算用)'!$C:$G, 5, FALSE)</f>
        <v>NUTRITION_FEEDING_SWALLOWING_SCREENING_ASSESSMENT_MONITORING_2024_FORM_0100_2021</v>
      </c>
      <c r="H2264" s="56" t="str">
        <f t="shared" si="246"/>
        <v>NUTRITION_FEEDING_SWALLOWING_SCREENING_ASSESSMENT_MONITORING_2024_FORM_0100_2021_trinity_attempt_new</v>
      </c>
      <c r="I2264" s="134" t="str">
        <f t="shared" si="245"/>
        <v>追加</v>
      </c>
      <c r="J2264" s="56" t="str">
        <f t="shared" si="247"/>
        <v>名称変更</v>
      </c>
      <c r="K2264" s="56" t="str">
        <f>IF($F2264="old", INDEX('外部インタフェース一覧(計算用)'!$B$5:$C$60, MATCH(summary!$B2264, '外部インタフェース一覧(計算用)'!$C$5:$C$60, 0), 1), $B2264)</f>
        <v>栄養・摂食嚥下スクリーニング・アセスメント・モニタリング</v>
      </c>
      <c r="L2264" s="56">
        <f t="shared" si="251"/>
        <v>7</v>
      </c>
      <c r="M2264" s="56" t="str">
        <f t="shared" si="248"/>
        <v>trinity_attempt</v>
      </c>
      <c r="N2264" s="33" t="str">
        <f t="shared" si="249"/>
        <v>追加</v>
      </c>
      <c r="O2264" s="33" t="str">
        <f t="shared" si="250"/>
        <v>リハ・栄養・口腔の一体的取り組み</v>
      </c>
    </row>
    <row r="2265" spans="1:15" hidden="1">
      <c r="A2265" s="56">
        <v>2263</v>
      </c>
      <c r="B2265" s="56" t="s">
        <v>4123</v>
      </c>
      <c r="C2265" s="56">
        <v>8</v>
      </c>
      <c r="D2265" s="33" t="s">
        <v>251</v>
      </c>
      <c r="E2265" s="134" t="s">
        <v>252</v>
      </c>
      <c r="F2265" s="56" t="str">
        <f>VLOOKUP(VLOOKUP($B2265, '外部インタフェース一覧(計算用)'!$B:$C, 2, FALSE), '外部インタフェース一覧(計算用)'!$C:$G, 2, FALSE)</f>
        <v>new</v>
      </c>
      <c r="G2265" s="56" t="str">
        <f>VLOOKUP(VLOOKUP($B2265, '外部インタフェース一覧(計算用)'!$B:$C, 2, FALSE), '外部インタフェース一覧(計算用)'!$C:$G, 5, FALSE)</f>
        <v>NUTRITION_FEEDING_SWALLOWING_SCREENING_ASSESSMENT_MONITORING_2024_FORM_0100_2021</v>
      </c>
      <c r="H2265" s="56" t="str">
        <f t="shared" si="246"/>
        <v>NUTRITION_FEEDING_SWALLOWING_SCREENING_ASSESSMENT_MONITORING_2024_FORM_0100_2021_care_level_new</v>
      </c>
      <c r="I2265" s="134" t="str">
        <f t="shared" si="245"/>
        <v>要介護度</v>
      </c>
      <c r="J2265" s="56" t="str">
        <f t="shared" si="247"/>
        <v>一致</v>
      </c>
      <c r="K2265" s="56" t="str">
        <f>IF($F2265="old", INDEX('外部インタフェース一覧(計算用)'!$B$5:$C$60, MATCH(summary!$B2265, '外部インタフェース一覧(計算用)'!$C$5:$C$60, 0), 1), $B2265)</f>
        <v>栄養・摂食嚥下スクリーニング・アセスメント・モニタリング</v>
      </c>
      <c r="L2265" s="56">
        <f t="shared" si="251"/>
        <v>8</v>
      </c>
      <c r="M2265" s="56" t="str">
        <f t="shared" si="248"/>
        <v>care_level</v>
      </c>
      <c r="N2265" s="33" t="str">
        <f t="shared" si="249"/>
        <v>要介護度</v>
      </c>
      <c r="O2265" s="33" t="str">
        <f t="shared" si="250"/>
        <v>要介護度</v>
      </c>
    </row>
    <row r="2266" spans="1:15" hidden="1">
      <c r="A2266" s="56">
        <v>2264</v>
      </c>
      <c r="B2266" s="56" t="s">
        <v>4123</v>
      </c>
      <c r="C2266" s="56">
        <v>9</v>
      </c>
      <c r="D2266" s="33" t="s">
        <v>436</v>
      </c>
      <c r="E2266" s="134" t="s">
        <v>466</v>
      </c>
      <c r="F2266" s="56" t="str">
        <f>VLOOKUP(VLOOKUP($B2266, '外部インタフェース一覧(計算用)'!$B:$C, 2, FALSE), '外部インタフェース一覧(計算用)'!$C:$G, 2, FALSE)</f>
        <v>new</v>
      </c>
      <c r="G2266" s="56" t="str">
        <f>VLOOKUP(VLOOKUP($B2266, '外部インタフェース一覧(計算用)'!$B:$C, 2, FALSE), '外部インタフェース一覧(計算用)'!$C:$G, 5, FALSE)</f>
        <v>NUTRITION_FEEDING_SWALLOWING_SCREENING_ASSESSMENT_MONITORING_2024_FORM_0100_2021</v>
      </c>
      <c r="H2266" s="56" t="str">
        <f t="shared" si="246"/>
        <v>NUTRITION_FEEDING_SWALLOWING_SCREENING_ASSESSMENT_MONITORING_2024_FORM_0100_2021_disease_name_new</v>
      </c>
      <c r="I2266" s="134" t="str">
        <f t="shared" si="245"/>
        <v>病名・特記事項等</v>
      </c>
      <c r="J2266" s="56" t="str">
        <f t="shared" si="247"/>
        <v>一致</v>
      </c>
      <c r="K2266" s="56" t="str">
        <f>IF($F2266="old", INDEX('外部インタフェース一覧(計算用)'!$B$5:$C$60, MATCH(summary!$B2266, '外部インタフェース一覧(計算用)'!$C$5:$C$60, 0), 1), $B2266)</f>
        <v>栄養・摂食嚥下スクリーニング・アセスメント・モニタリング</v>
      </c>
      <c r="L2266" s="56">
        <f t="shared" si="251"/>
        <v>9</v>
      </c>
      <c r="M2266" s="56" t="str">
        <f t="shared" si="248"/>
        <v>disease_name</v>
      </c>
      <c r="N2266" s="33" t="str">
        <f t="shared" si="249"/>
        <v>病名・特記事項等</v>
      </c>
      <c r="O2266" s="33" t="str">
        <f t="shared" si="250"/>
        <v>病名・特記事項等</v>
      </c>
    </row>
    <row r="2267" spans="1:15" hidden="1">
      <c r="A2267" s="56">
        <v>2265</v>
      </c>
      <c r="B2267" s="56" t="s">
        <v>4123</v>
      </c>
      <c r="C2267" s="56">
        <v>10</v>
      </c>
      <c r="D2267" s="33" t="s">
        <v>462</v>
      </c>
      <c r="E2267" s="134" t="s">
        <v>463</v>
      </c>
      <c r="F2267" s="56" t="str">
        <f>VLOOKUP(VLOOKUP($B2267, '外部インタフェース一覧(計算用)'!$B:$C, 2, FALSE), '外部インタフェース一覧(計算用)'!$C:$G, 2, FALSE)</f>
        <v>new</v>
      </c>
      <c r="G2267" s="56" t="str">
        <f>VLOOKUP(VLOOKUP($B2267, '外部インタフェース一覧(計算用)'!$B:$C, 2, FALSE), '外部インタフェース一覧(計算用)'!$C:$G, 5, FALSE)</f>
        <v>NUTRITION_FEEDING_SWALLOWING_SCREENING_ASSESSMENT_MONITORING_2024_FORM_0100_2021</v>
      </c>
      <c r="H2267" s="56" t="str">
        <f t="shared" si="246"/>
        <v>NUTRITION_FEEDING_SWALLOWING_SCREENING_ASSESSMENT_MONITORING_2024_FORM_0100_2021_user_family_intention_new</v>
      </c>
      <c r="I2267" s="134" t="str">
        <f t="shared" si="245"/>
        <v>利用者・家族の意向</v>
      </c>
      <c r="J2267" s="56" t="str">
        <f t="shared" si="247"/>
        <v>一致</v>
      </c>
      <c r="K2267" s="56" t="str">
        <f>IF($F2267="old", INDEX('外部インタフェース一覧(計算用)'!$B$5:$C$60, MATCH(summary!$B2267, '外部インタフェース一覧(計算用)'!$C$5:$C$60, 0), 1), $B2267)</f>
        <v>栄養・摂食嚥下スクリーニング・アセスメント・モニタリング</v>
      </c>
      <c r="L2267" s="56">
        <f t="shared" si="251"/>
        <v>10</v>
      </c>
      <c r="M2267" s="56" t="str">
        <f t="shared" si="248"/>
        <v>user_family_intention</v>
      </c>
      <c r="N2267" s="33" t="str">
        <f t="shared" si="249"/>
        <v>利用者・家族の意向</v>
      </c>
      <c r="O2267" s="33" t="str">
        <f t="shared" si="250"/>
        <v>利用者・家族の意向</v>
      </c>
    </row>
    <row r="2268" spans="1:15" hidden="1">
      <c r="A2268" s="56">
        <v>2266</v>
      </c>
      <c r="B2268" s="56" t="s">
        <v>4123</v>
      </c>
      <c r="C2268" s="56">
        <v>11</v>
      </c>
      <c r="D2268" s="33" t="s">
        <v>464</v>
      </c>
      <c r="E2268" s="134" t="s">
        <v>465</v>
      </c>
      <c r="F2268" s="56" t="str">
        <f>VLOOKUP(VLOOKUP($B2268, '外部インタフェース一覧(計算用)'!$B:$C, 2, FALSE), '外部インタフェース一覧(計算用)'!$C:$G, 2, FALSE)</f>
        <v>new</v>
      </c>
      <c r="G2268" s="56" t="str">
        <f>VLOOKUP(VLOOKUP($B2268, '外部インタフェース一覧(計算用)'!$B:$C, 2, FALSE), '外部インタフェース一覧(計算用)'!$C:$G, 5, FALSE)</f>
        <v>NUTRITION_FEEDING_SWALLOWING_SCREENING_ASSESSMENT_MONITORING_2024_FORM_0100_2021</v>
      </c>
      <c r="H2268" s="56" t="str">
        <f t="shared" si="246"/>
        <v>NUTRITION_FEEDING_SWALLOWING_SCREENING_ASSESSMENT_MONITORING_2024_FORM_0100_2021_create_date_new</v>
      </c>
      <c r="I2268" s="134" t="str">
        <f t="shared" si="245"/>
        <v>作成年月日</v>
      </c>
      <c r="J2268" s="56" t="str">
        <f t="shared" si="247"/>
        <v>一致</v>
      </c>
      <c r="K2268" s="56" t="str">
        <f>IF($F2268="old", INDEX('外部インタフェース一覧(計算用)'!$B$5:$C$60, MATCH(summary!$B2268, '外部インタフェース一覧(計算用)'!$C$5:$C$60, 0), 1), $B2268)</f>
        <v>栄養・摂食嚥下スクリーニング・アセスメント・モニタリング</v>
      </c>
      <c r="L2268" s="56">
        <f t="shared" si="251"/>
        <v>11</v>
      </c>
      <c r="M2268" s="56" t="str">
        <f t="shared" si="248"/>
        <v>create_date</v>
      </c>
      <c r="N2268" s="33" t="str">
        <f t="shared" si="249"/>
        <v>作成年月日</v>
      </c>
      <c r="O2268" s="33" t="str">
        <f t="shared" si="250"/>
        <v>作成年月日</v>
      </c>
    </row>
    <row r="2269" spans="1:15" ht="37.5" hidden="1">
      <c r="A2269" s="56">
        <v>2267</v>
      </c>
      <c r="B2269" s="56" t="s">
        <v>4123</v>
      </c>
      <c r="C2269" s="56">
        <v>12</v>
      </c>
      <c r="D2269" s="33" t="s">
        <v>467</v>
      </c>
      <c r="E2269" s="134" t="s">
        <v>468</v>
      </c>
      <c r="F2269" s="56" t="str">
        <f>VLOOKUP(VLOOKUP($B2269, '外部インタフェース一覧(計算用)'!$B:$C, 2, FALSE), '外部インタフェース一覧(計算用)'!$C:$G, 2, FALSE)</f>
        <v>new</v>
      </c>
      <c r="G2269" s="56" t="str">
        <f>VLOOKUP(VLOOKUP($B2269, '外部インタフェース一覧(計算用)'!$B:$C, 2, FALSE), '外部インタフェース一覧(計算用)'!$C:$G, 5, FALSE)</f>
        <v>NUTRITION_FEEDING_SWALLOWING_SCREENING_ASSESSMENT_MONITORING_2024_FORM_0100_2021</v>
      </c>
      <c r="H2269" s="56" t="str">
        <f t="shared" si="246"/>
        <v>NUTRITION_FEEDING_SWALLOWING_SCREENING_ASSESSMENT_MONITORING_2024_FORM_0100_2021_meal_content_new</v>
      </c>
      <c r="I2269" s="134" t="str">
        <f t="shared" si="245"/>
        <v>食事の準備状況（買い物、食事の支度、地域特性等）</v>
      </c>
      <c r="J2269" s="56" t="str">
        <f t="shared" si="247"/>
        <v>一致</v>
      </c>
      <c r="K2269" s="56" t="str">
        <f>IF($F2269="old", INDEX('外部インタフェース一覧(計算用)'!$B$5:$C$60, MATCH(summary!$B2269, '外部インタフェース一覧(計算用)'!$C$5:$C$60, 0), 1), $B2269)</f>
        <v>栄養・摂食嚥下スクリーニング・アセスメント・モニタリング</v>
      </c>
      <c r="L2269" s="56">
        <f t="shared" si="251"/>
        <v>12</v>
      </c>
      <c r="M2269" s="56" t="str">
        <f t="shared" si="248"/>
        <v>meal_content</v>
      </c>
      <c r="N2269" s="33" t="str">
        <f t="shared" si="249"/>
        <v>食事の準備状況（買い物、食事の支度、地域特性等）</v>
      </c>
      <c r="O2269" s="33" t="str">
        <f t="shared" si="250"/>
        <v>食事の準備状況（買い物、食事の支度、地域特性等）</v>
      </c>
    </row>
    <row r="2270" spans="1:15" hidden="1">
      <c r="A2270" s="56">
        <v>2268</v>
      </c>
      <c r="B2270" s="56" t="s">
        <v>4123</v>
      </c>
      <c r="C2270" s="56">
        <v>13</v>
      </c>
      <c r="D2270" s="33" t="s">
        <v>469</v>
      </c>
      <c r="E2270" s="134" t="s">
        <v>470</v>
      </c>
      <c r="F2270" s="56" t="str">
        <f>VLOOKUP(VLOOKUP($B2270, '外部インタフェース一覧(計算用)'!$B:$C, 2, FALSE), '外部インタフェース一覧(計算用)'!$C:$G, 2, FALSE)</f>
        <v>new</v>
      </c>
      <c r="G2270" s="56" t="str">
        <f>VLOOKUP(VLOOKUP($B2270, '外部インタフェース一覧(計算用)'!$B:$C, 2, FALSE), '外部インタフェース一覧(計算用)'!$C:$G, 5, FALSE)</f>
        <v>NUTRITION_FEEDING_SWALLOWING_SCREENING_ASSESSMENT_MONITORING_2024_FORM_0100_2021</v>
      </c>
      <c r="H2270" s="56" t="str">
        <f t="shared" si="246"/>
        <v>NUTRITION_FEEDING_SWALLOWING_SCREENING_ASSESSMENT_MONITORING_2024_FORM_0100_2021_family_content_new</v>
      </c>
      <c r="I2270" s="134" t="str">
        <f t="shared" si="245"/>
        <v>家族構成とキーパーソン（支援者）</v>
      </c>
      <c r="J2270" s="56" t="str">
        <f t="shared" si="247"/>
        <v>一致</v>
      </c>
      <c r="K2270" s="56" t="str">
        <f>IF($F2270="old", INDEX('外部インタフェース一覧(計算用)'!$B$5:$C$60, MATCH(summary!$B2270, '外部インタフェース一覧(計算用)'!$C$5:$C$60, 0), 1), $B2270)</f>
        <v>栄養・摂食嚥下スクリーニング・アセスメント・モニタリング</v>
      </c>
      <c r="L2270" s="56">
        <f t="shared" si="251"/>
        <v>13</v>
      </c>
      <c r="M2270" s="56" t="str">
        <f t="shared" si="248"/>
        <v>family_content</v>
      </c>
      <c r="N2270" s="33" t="str">
        <f t="shared" si="249"/>
        <v>家族構成とキーパーソン（支援者）</v>
      </c>
      <c r="O2270" s="33" t="str">
        <f t="shared" si="250"/>
        <v>家族構成とキーパーソン（支援者）</v>
      </c>
    </row>
    <row r="2271" spans="1:15" hidden="1">
      <c r="A2271" s="56">
        <v>2269</v>
      </c>
      <c r="B2271" s="56" t="s">
        <v>4123</v>
      </c>
      <c r="C2271" s="56">
        <v>14</v>
      </c>
      <c r="D2271" s="33" t="s">
        <v>471</v>
      </c>
      <c r="E2271" s="134" t="s">
        <v>472</v>
      </c>
      <c r="F2271" s="56" t="str">
        <f>VLOOKUP(VLOOKUP($B2271, '外部インタフェース一覧(計算用)'!$B:$C, 2, FALSE), '外部インタフェース一覧(計算用)'!$C:$G, 2, FALSE)</f>
        <v>new</v>
      </c>
      <c r="G2271" s="56" t="str">
        <f>VLOOKUP(VLOOKUP($B2271, '外部インタフェース一覧(計算用)'!$B:$C, 2, FALSE), '外部インタフェース一覧(計算用)'!$C:$G, 5, FALSE)</f>
        <v>NUTRITION_FEEDING_SWALLOWING_SCREENING_ASSESSMENT_MONITORING_2024_FORM_0100_2021</v>
      </c>
      <c r="H2271" s="56" t="str">
        <f t="shared" si="246"/>
        <v>NUTRITION_FEEDING_SWALLOWING_SCREENING_ASSESSMENT_MONITORING_2024_FORM_0100_2021_implementation_date_new</v>
      </c>
      <c r="I2271" s="134" t="str">
        <f t="shared" si="245"/>
        <v>実施日</v>
      </c>
      <c r="J2271" s="56" t="str">
        <f t="shared" si="247"/>
        <v>一致</v>
      </c>
      <c r="K2271" s="56" t="str">
        <f>IF($F2271="old", INDEX('外部インタフェース一覧(計算用)'!$B$5:$C$60, MATCH(summary!$B2271, '外部インタフェース一覧(計算用)'!$C$5:$C$60, 0), 1), $B2271)</f>
        <v>栄養・摂食嚥下スクリーニング・アセスメント・モニタリング</v>
      </c>
      <c r="L2271" s="56">
        <f t="shared" si="251"/>
        <v>14</v>
      </c>
      <c r="M2271" s="56" t="str">
        <f t="shared" si="248"/>
        <v>implementation_date</v>
      </c>
      <c r="N2271" s="33" t="str">
        <f t="shared" si="249"/>
        <v>実施日</v>
      </c>
      <c r="O2271" s="33" t="str">
        <f t="shared" si="250"/>
        <v>実施日</v>
      </c>
    </row>
    <row r="2272" spans="1:15" hidden="1">
      <c r="A2272" s="56">
        <v>2270</v>
      </c>
      <c r="B2272" s="56" t="s">
        <v>4123</v>
      </c>
      <c r="C2272" s="56">
        <v>15</v>
      </c>
      <c r="D2272" s="33" t="s">
        <v>473</v>
      </c>
      <c r="E2272" s="134" t="s">
        <v>474</v>
      </c>
      <c r="F2272" s="56" t="str">
        <f>VLOOKUP(VLOOKUP($B2272, '外部インタフェース一覧(計算用)'!$B:$C, 2, FALSE), '外部インタフェース一覧(計算用)'!$C:$G, 2, FALSE)</f>
        <v>new</v>
      </c>
      <c r="G2272" s="56" t="str">
        <f>VLOOKUP(VLOOKUP($B2272, '外部インタフェース一覧(計算用)'!$B:$C, 2, FALSE), '外部インタフェース一覧(計算用)'!$C:$G, 5, FALSE)</f>
        <v>NUTRITION_FEEDING_SWALLOWING_SCREENING_ASSESSMENT_MONITORING_2024_FORM_0100_2021</v>
      </c>
      <c r="H2272" s="56" t="str">
        <f t="shared" si="246"/>
        <v>NUTRITION_FEEDING_SWALLOWING_SCREENING_ASSESSMENT_MONITORING_2024_FORM_0100_2021_process_new</v>
      </c>
      <c r="I2272" s="134" t="str">
        <f t="shared" si="245"/>
        <v>プロセス</v>
      </c>
      <c r="J2272" s="56" t="str">
        <f t="shared" si="247"/>
        <v>一致</v>
      </c>
      <c r="K2272" s="56" t="str">
        <f>IF($F2272="old", INDEX('外部インタフェース一覧(計算用)'!$B$5:$C$60, MATCH(summary!$B2272, '外部インタフェース一覧(計算用)'!$C$5:$C$60, 0), 1), $B2272)</f>
        <v>栄養・摂食嚥下スクリーニング・アセスメント・モニタリング</v>
      </c>
      <c r="L2272" s="56">
        <f t="shared" si="251"/>
        <v>15</v>
      </c>
      <c r="M2272" s="56" t="str">
        <f t="shared" si="248"/>
        <v>process</v>
      </c>
      <c r="N2272" s="33" t="str">
        <f t="shared" si="249"/>
        <v>プロセス</v>
      </c>
      <c r="O2272" s="33" t="str">
        <f t="shared" si="250"/>
        <v>プロセス</v>
      </c>
    </row>
    <row r="2273" spans="1:15" ht="37.5" hidden="1">
      <c r="A2273" s="56">
        <v>2271</v>
      </c>
      <c r="B2273" s="56" t="s">
        <v>4123</v>
      </c>
      <c r="C2273" s="56">
        <v>16</v>
      </c>
      <c r="D2273" s="33" t="s">
        <v>322</v>
      </c>
      <c r="E2273" s="134" t="s">
        <v>475</v>
      </c>
      <c r="F2273" s="56" t="str">
        <f>VLOOKUP(VLOOKUP($B2273, '外部インタフェース一覧(計算用)'!$B:$C, 2, FALSE), '外部インタフェース一覧(計算用)'!$C:$G, 2, FALSE)</f>
        <v>new</v>
      </c>
      <c r="G2273" s="56" t="str">
        <f>VLOOKUP(VLOOKUP($B2273, '外部インタフェース一覧(計算用)'!$B:$C, 2, FALSE), '外部インタフェース一覧(計算用)'!$C:$G, 5, FALSE)</f>
        <v>NUTRITION_FEEDING_SWALLOWING_SCREENING_ASSESSMENT_MONITORING_2024_FORM_0100_2021</v>
      </c>
      <c r="H2273" s="56" t="str">
        <f t="shared" si="246"/>
        <v>NUTRITION_FEEDING_SWALLOWING_SCREENING_ASSESSMENT_MONITORING_2024_FORM_0100_2021_low_operating_risk_level_new</v>
      </c>
      <c r="I2273" s="134" t="str">
        <f t="shared" si="245"/>
        <v>低栄養状態のリスク　リスクレベル</v>
      </c>
      <c r="J2273" s="56" t="str">
        <f t="shared" si="247"/>
        <v>一致</v>
      </c>
      <c r="K2273" s="56" t="str">
        <f>IF($F2273="old", INDEX('外部インタフェース一覧(計算用)'!$B$5:$C$60, MATCH(summary!$B2273, '外部インタフェース一覧(計算用)'!$C$5:$C$60, 0), 1), $B2273)</f>
        <v>栄養・摂食嚥下スクリーニング・アセスメント・モニタリング</v>
      </c>
      <c r="L2273" s="56">
        <f t="shared" si="251"/>
        <v>16</v>
      </c>
      <c r="M2273" s="56" t="str">
        <f t="shared" si="248"/>
        <v>low_operating_risk_level</v>
      </c>
      <c r="N2273" s="33" t="str">
        <f t="shared" si="249"/>
        <v>低栄養状態のリスク　リスクレベル</v>
      </c>
      <c r="O2273" s="33" t="str">
        <f t="shared" si="250"/>
        <v>低栄養状態のリスク　リスクレベル</v>
      </c>
    </row>
    <row r="2274" spans="1:15" hidden="1">
      <c r="A2274" s="56">
        <v>2272</v>
      </c>
      <c r="B2274" s="56" t="s">
        <v>4123</v>
      </c>
      <c r="C2274" s="56">
        <v>17</v>
      </c>
      <c r="D2274" s="33" t="s">
        <v>318</v>
      </c>
      <c r="E2274" s="134" t="s">
        <v>476</v>
      </c>
      <c r="F2274" s="56" t="str">
        <f>VLOOKUP(VLOOKUP($B2274, '外部インタフェース一覧(計算用)'!$B:$C, 2, FALSE), '外部インタフェース一覧(計算用)'!$C:$G, 2, FALSE)</f>
        <v>new</v>
      </c>
      <c r="G2274" s="56" t="str">
        <f>VLOOKUP(VLOOKUP($B2274, '外部インタフェース一覧(計算用)'!$B:$C, 2, FALSE), '外部インタフェース一覧(計算用)'!$C:$G, 5, FALSE)</f>
        <v>NUTRITION_FEEDING_SWALLOWING_SCREENING_ASSESSMENT_MONITORING_2024_FORM_0100_2021</v>
      </c>
      <c r="H2274" s="56" t="str">
        <f t="shared" si="246"/>
        <v>NUTRITION_FEEDING_SWALLOWING_SCREENING_ASSESSMENT_MONITORING_2024_FORM_0100_2021_height_new</v>
      </c>
      <c r="I2274" s="134" t="str">
        <f t="shared" si="245"/>
        <v>低栄養状態のリスク　身長</v>
      </c>
      <c r="J2274" s="56" t="str">
        <f t="shared" si="247"/>
        <v>一致</v>
      </c>
      <c r="K2274" s="56" t="str">
        <f>IF($F2274="old", INDEX('外部インタフェース一覧(計算用)'!$B$5:$C$60, MATCH(summary!$B2274, '外部インタフェース一覧(計算用)'!$C$5:$C$60, 0), 1), $B2274)</f>
        <v>栄養・摂食嚥下スクリーニング・アセスメント・モニタリング</v>
      </c>
      <c r="L2274" s="56">
        <f t="shared" si="251"/>
        <v>17</v>
      </c>
      <c r="M2274" s="56" t="str">
        <f t="shared" si="248"/>
        <v>height</v>
      </c>
      <c r="N2274" s="33" t="str">
        <f t="shared" si="249"/>
        <v>低栄養状態のリスク　身長</v>
      </c>
      <c r="O2274" s="33" t="str">
        <f t="shared" si="250"/>
        <v>低栄養状態のリスク　身長</v>
      </c>
    </row>
    <row r="2275" spans="1:15" hidden="1">
      <c r="A2275" s="56">
        <v>2273</v>
      </c>
      <c r="B2275" s="56" t="s">
        <v>4123</v>
      </c>
      <c r="C2275" s="56">
        <v>18</v>
      </c>
      <c r="D2275" s="33" t="s">
        <v>320</v>
      </c>
      <c r="E2275" s="134" t="s">
        <v>477</v>
      </c>
      <c r="F2275" s="56" t="str">
        <f>VLOOKUP(VLOOKUP($B2275, '外部インタフェース一覧(計算用)'!$B:$C, 2, FALSE), '外部インタフェース一覧(計算用)'!$C:$G, 2, FALSE)</f>
        <v>new</v>
      </c>
      <c r="G2275" s="56" t="str">
        <f>VLOOKUP(VLOOKUP($B2275, '外部インタフェース一覧(計算用)'!$B:$C, 2, FALSE), '外部インタフェース一覧(計算用)'!$C:$G, 5, FALSE)</f>
        <v>NUTRITION_FEEDING_SWALLOWING_SCREENING_ASSESSMENT_MONITORING_2024_FORM_0100_2021</v>
      </c>
      <c r="H2275" s="56" t="str">
        <f t="shared" si="246"/>
        <v>NUTRITION_FEEDING_SWALLOWING_SCREENING_ASSESSMENT_MONITORING_2024_FORM_0100_2021_weight_new</v>
      </c>
      <c r="I2275" s="134" t="str">
        <f t="shared" si="245"/>
        <v>低栄養状態のリスク　体重</v>
      </c>
      <c r="J2275" s="56" t="str">
        <f t="shared" si="247"/>
        <v>一致</v>
      </c>
      <c r="K2275" s="56" t="str">
        <f>IF($F2275="old", INDEX('外部インタフェース一覧(計算用)'!$B$5:$C$60, MATCH(summary!$B2275, '外部インタフェース一覧(計算用)'!$C$5:$C$60, 0), 1), $B2275)</f>
        <v>栄養・摂食嚥下スクリーニング・アセスメント・モニタリング</v>
      </c>
      <c r="L2275" s="56">
        <f t="shared" si="251"/>
        <v>18</v>
      </c>
      <c r="M2275" s="56" t="str">
        <f t="shared" si="248"/>
        <v>weight</v>
      </c>
      <c r="N2275" s="33" t="str">
        <f t="shared" si="249"/>
        <v>低栄養状態のリスク　体重</v>
      </c>
      <c r="O2275" s="33" t="str">
        <f t="shared" si="250"/>
        <v>低栄養状態のリスク　体重</v>
      </c>
    </row>
    <row r="2276" spans="1:15" ht="56.25" hidden="1">
      <c r="A2276" s="56">
        <v>2274</v>
      </c>
      <c r="B2276" s="56" t="s">
        <v>4123</v>
      </c>
      <c r="C2276" s="56">
        <v>19</v>
      </c>
      <c r="D2276" s="33" t="s">
        <v>480</v>
      </c>
      <c r="E2276" s="134" t="s">
        <v>4126</v>
      </c>
      <c r="F2276" s="56" t="str">
        <f>VLOOKUP(VLOOKUP($B2276, '外部インタフェース一覧(計算用)'!$B:$C, 2, FALSE), '外部インタフェース一覧(計算用)'!$C:$G, 2, FALSE)</f>
        <v>new</v>
      </c>
      <c r="G2276" s="56" t="str">
        <f>VLOOKUP(VLOOKUP($B2276, '外部インタフェース一覧(計算用)'!$B:$C, 2, FALSE), '外部インタフェース一覧(計算用)'!$C:$G, 5, FALSE)</f>
        <v>NUTRITION_FEEDING_SWALLOWING_SCREENING_ASSESSMENT_MONITORING_2024_FORM_0100_2021</v>
      </c>
      <c r="H2276" s="56" t="str">
        <f t="shared" si="246"/>
        <v>NUTRITION_FEEDING_SWALLOWING_SCREENING_ASSESSMENT_MONITORING_2024_FORM_0100_2021_is_one_month_weight_loss_new</v>
      </c>
      <c r="I2276" s="134" t="str">
        <f t="shared" si="245"/>
        <v>低栄養状態のリスク　3%以上の体重減少率（kg/1ヶ月）　3%以上の体重減少（kg/1ヶ月）_有無</v>
      </c>
      <c r="J2276" s="56" t="str">
        <f t="shared" si="247"/>
        <v>名称変更</v>
      </c>
      <c r="K2276" s="33" t="str">
        <f>IF($F2276="old", INDEX('外部インタフェース一覧(計算用)'!$B$5:$C$60, MATCH(summary!$B2276, '外部インタフェース一覧(計算用)'!$C$5:$C$60, 0), 1), $B2276)</f>
        <v>栄養・摂食嚥下スクリーニング・アセスメント・モニタリング</v>
      </c>
      <c r="L2276" s="56">
        <f t="shared" si="251"/>
        <v>19</v>
      </c>
      <c r="M2276" s="33" t="str">
        <f t="shared" si="248"/>
        <v>is_one_month_weight_loss</v>
      </c>
      <c r="N2276" s="33" t="str">
        <f t="shared" si="249"/>
        <v>低栄養状態のリスク　3%以上の体重減少率（kg/1ヶ月）　3%以上の体重減少（kg/1ヶ月）_有無</v>
      </c>
      <c r="O2276" s="33" t="str">
        <f t="shared" si="250"/>
        <v>低栄養状態のリスク　3%以上の体重減少率（kg/1ヶ月）　3%以上の体重減少（kg/1ヶ月）の有無</v>
      </c>
    </row>
    <row r="2277" spans="1:15" ht="56.25" hidden="1">
      <c r="A2277" s="56">
        <v>2275</v>
      </c>
      <c r="B2277" s="56" t="s">
        <v>4123</v>
      </c>
      <c r="C2277" s="56">
        <v>20</v>
      </c>
      <c r="D2277" s="33" t="s">
        <v>482</v>
      </c>
      <c r="E2277" s="134" t="s">
        <v>483</v>
      </c>
      <c r="F2277" s="56" t="str">
        <f>VLOOKUP(VLOOKUP($B2277, '外部インタフェース一覧(計算用)'!$B:$C, 2, FALSE), '外部インタフェース一覧(計算用)'!$C:$G, 2, FALSE)</f>
        <v>new</v>
      </c>
      <c r="G2277" s="56" t="str">
        <f>VLOOKUP(VLOOKUP($B2277, '外部インタフェース一覧(計算用)'!$B:$C, 2, FALSE), '外部インタフェース一覧(計算用)'!$C:$G, 5, FALSE)</f>
        <v>NUTRITION_FEEDING_SWALLOWING_SCREENING_ASSESSMENT_MONITORING_2024_FORM_0100_2021</v>
      </c>
      <c r="H2277" s="56" t="str">
        <f t="shared" si="246"/>
        <v>NUTRITION_FEEDING_SWALLOWING_SCREENING_ASSESSMENT_MONITORING_2024_FORM_0100_2021_one_month_weight_loss_new</v>
      </c>
      <c r="I2277" s="134" t="str">
        <f t="shared" si="245"/>
        <v>低栄養状態のリスク　3%以上の体重減少率（kg/1ヶ月）　体重減少（kg/1ヶ月）</v>
      </c>
      <c r="J2277" s="56" t="str">
        <f t="shared" si="247"/>
        <v>一致</v>
      </c>
      <c r="K2277" s="56" t="str">
        <f>IF($F2277="old", INDEX('外部インタフェース一覧(計算用)'!$B$5:$C$60, MATCH(summary!$B2277, '外部インタフェース一覧(計算用)'!$C$5:$C$60, 0), 1), $B2277)</f>
        <v>栄養・摂食嚥下スクリーニング・アセスメント・モニタリング</v>
      </c>
      <c r="L2277" s="56">
        <f t="shared" si="251"/>
        <v>20</v>
      </c>
      <c r="M2277" s="56" t="str">
        <f t="shared" si="248"/>
        <v>one_month_weight_loss</v>
      </c>
      <c r="N2277" s="33" t="str">
        <f t="shared" si="249"/>
        <v>低栄養状態のリスク　3%以上の体重減少率（kg/1ヶ月）　体重減少（kg/1ヶ月）</v>
      </c>
      <c r="O2277" s="33" t="str">
        <f t="shared" si="250"/>
        <v>低栄養状態のリスク　3%以上の体重減少率（kg/1ヶ月）　体重減少（kg/1ヶ月）</v>
      </c>
    </row>
    <row r="2278" spans="1:15" ht="56.25" hidden="1">
      <c r="A2278" s="56">
        <v>2276</v>
      </c>
      <c r="B2278" s="56" t="s">
        <v>4123</v>
      </c>
      <c r="C2278" s="56">
        <v>21</v>
      </c>
      <c r="D2278" s="33" t="s">
        <v>484</v>
      </c>
      <c r="E2278" s="134" t="s">
        <v>4127</v>
      </c>
      <c r="F2278" s="56" t="str">
        <f>VLOOKUP(VLOOKUP($B2278, '外部インタフェース一覧(計算用)'!$B:$C, 2, FALSE), '外部インタフェース一覧(計算用)'!$C:$G, 2, FALSE)</f>
        <v>new</v>
      </c>
      <c r="G2278" s="56" t="str">
        <f>VLOOKUP(VLOOKUP($B2278, '外部インタフェース一覧(計算用)'!$B:$C, 2, FALSE), '外部インタフェース一覧(計算用)'!$C:$G, 5, FALSE)</f>
        <v>NUTRITION_FEEDING_SWALLOWING_SCREENING_ASSESSMENT_MONITORING_2024_FORM_0100_2021</v>
      </c>
      <c r="H2278" s="56" t="str">
        <f t="shared" si="246"/>
        <v>NUTRITION_FEEDING_SWALLOWING_SCREENING_ASSESSMENT_MONITORING_2024_FORM_0100_2021_is_three_month_weight_loss_new</v>
      </c>
      <c r="I2278" s="134" t="str">
        <f t="shared" si="245"/>
        <v>低栄養状態のリスク　3%以上の体重減少率（kg/3ヶ月）　3%以上の体重減少（kg/3ヶ月）</v>
      </c>
      <c r="J2278" s="56" t="str">
        <f t="shared" si="247"/>
        <v>名称変更</v>
      </c>
      <c r="K2278" s="33" t="str">
        <f>IF($F2278="old", INDEX('外部インタフェース一覧(計算用)'!$B$5:$C$60, MATCH(summary!$B2278, '外部インタフェース一覧(計算用)'!$C$5:$C$60, 0), 1), $B2278)</f>
        <v>栄養・摂食嚥下スクリーニング・アセスメント・モニタリング</v>
      </c>
      <c r="L2278" s="56">
        <f t="shared" si="251"/>
        <v>21</v>
      </c>
      <c r="M2278" s="33" t="str">
        <f t="shared" si="248"/>
        <v>is_three_month_weight_loss</v>
      </c>
      <c r="N2278" s="33" t="str">
        <f t="shared" si="249"/>
        <v>低栄養状態のリスク　3%以上の体重減少率（kg/3ヶ月）　3%以上の体重減少（kg/3ヶ月）</v>
      </c>
      <c r="O2278" s="33" t="str">
        <f t="shared" si="250"/>
        <v>低栄養状態のリスク　3%以上の体重減少率（kg/3ヶ月）　3%以上の体重減少（kg/3ヶ月）の有無</v>
      </c>
    </row>
    <row r="2279" spans="1:15" ht="56.25" hidden="1">
      <c r="A2279" s="56">
        <v>2277</v>
      </c>
      <c r="B2279" s="56" t="s">
        <v>4123</v>
      </c>
      <c r="C2279" s="56">
        <v>22</v>
      </c>
      <c r="D2279" s="33" t="s">
        <v>486</v>
      </c>
      <c r="E2279" s="134" t="s">
        <v>487</v>
      </c>
      <c r="F2279" s="56" t="str">
        <f>VLOOKUP(VLOOKUP($B2279, '外部インタフェース一覧(計算用)'!$B:$C, 2, FALSE), '外部インタフェース一覧(計算用)'!$C:$G, 2, FALSE)</f>
        <v>new</v>
      </c>
      <c r="G2279" s="56" t="str">
        <f>VLOOKUP(VLOOKUP($B2279, '外部インタフェース一覧(計算用)'!$B:$C, 2, FALSE), '外部インタフェース一覧(計算用)'!$C:$G, 5, FALSE)</f>
        <v>NUTRITION_FEEDING_SWALLOWING_SCREENING_ASSESSMENT_MONITORING_2024_FORM_0100_2021</v>
      </c>
      <c r="H2279" s="56" t="str">
        <f t="shared" si="246"/>
        <v>NUTRITION_FEEDING_SWALLOWING_SCREENING_ASSESSMENT_MONITORING_2024_FORM_0100_2021_three_month_weight_loss_new</v>
      </c>
      <c r="I2279" s="134" t="str">
        <f t="shared" si="245"/>
        <v>低栄養状態のリスク　3%以上の体重減少率（kg/3ヶ月）　体重減少（kg/3ヶ月）</v>
      </c>
      <c r="J2279" s="56" t="str">
        <f t="shared" si="247"/>
        <v>一致</v>
      </c>
      <c r="K2279" s="56" t="str">
        <f>IF($F2279="old", INDEX('外部インタフェース一覧(計算用)'!$B$5:$C$60, MATCH(summary!$B2279, '外部インタフェース一覧(計算用)'!$C$5:$C$60, 0), 1), $B2279)</f>
        <v>栄養・摂食嚥下スクリーニング・アセスメント・モニタリング</v>
      </c>
      <c r="L2279" s="56">
        <f t="shared" si="251"/>
        <v>22</v>
      </c>
      <c r="M2279" s="56" t="str">
        <f t="shared" si="248"/>
        <v>three_month_weight_loss</v>
      </c>
      <c r="N2279" s="33" t="str">
        <f t="shared" si="249"/>
        <v>低栄養状態のリスク　3%以上の体重減少率（kg/3ヶ月）　体重減少（kg/3ヶ月）</v>
      </c>
      <c r="O2279" s="33" t="str">
        <f t="shared" si="250"/>
        <v>低栄養状態のリスク　3%以上の体重減少率（kg/3ヶ月）　体重減少（kg/3ヶ月）</v>
      </c>
    </row>
    <row r="2280" spans="1:15" ht="56.25" hidden="1">
      <c r="A2280" s="56">
        <v>2278</v>
      </c>
      <c r="B2280" s="56" t="s">
        <v>4123</v>
      </c>
      <c r="C2280" s="56">
        <v>23</v>
      </c>
      <c r="D2280" s="33" t="s">
        <v>488</v>
      </c>
      <c r="E2280" s="134" t="s">
        <v>4128</v>
      </c>
      <c r="F2280" s="56" t="str">
        <f>VLOOKUP(VLOOKUP($B2280, '外部インタフェース一覧(計算用)'!$B:$C, 2, FALSE), '外部インタフェース一覧(計算用)'!$C:$G, 2, FALSE)</f>
        <v>new</v>
      </c>
      <c r="G2280" s="56" t="str">
        <f>VLOOKUP(VLOOKUP($B2280, '外部インタフェース一覧(計算用)'!$B:$C, 2, FALSE), '外部インタフェース一覧(計算用)'!$C:$G, 5, FALSE)</f>
        <v>NUTRITION_FEEDING_SWALLOWING_SCREENING_ASSESSMENT_MONITORING_2024_FORM_0100_2021</v>
      </c>
      <c r="H2280" s="56" t="str">
        <f t="shared" si="246"/>
        <v>NUTRITION_FEEDING_SWALLOWING_SCREENING_ASSESSMENT_MONITORING_2024_FORM_0100_2021_is_six_month_weight_loss_new</v>
      </c>
      <c r="I2280" s="134" t="str">
        <f t="shared" si="245"/>
        <v>低栄養状態のリスク　3%以上の体重減少率（kg/6ヶ月）　3%以上の体重減少（kg/6ヶ月）_有無</v>
      </c>
      <c r="J2280" s="56" t="str">
        <f t="shared" si="247"/>
        <v>名称変更</v>
      </c>
      <c r="K2280" s="33" t="str">
        <f>IF($F2280="old", INDEX('外部インタフェース一覧(計算用)'!$B$5:$C$60, MATCH(summary!$B2280, '外部インタフェース一覧(計算用)'!$C$5:$C$60, 0), 1), $B2280)</f>
        <v>栄養・摂食嚥下スクリーニング・アセスメント・モニタリング</v>
      </c>
      <c r="L2280" s="56">
        <f t="shared" si="251"/>
        <v>23</v>
      </c>
      <c r="M2280" s="33" t="str">
        <f t="shared" si="248"/>
        <v>is_six_month_weight_loss</v>
      </c>
      <c r="N2280" s="33" t="str">
        <f t="shared" si="249"/>
        <v>低栄養状態のリスク　3%以上の体重減少率（kg/6ヶ月）　3%以上の体重減少（kg/6ヶ月）_有無</v>
      </c>
      <c r="O2280" s="33" t="str">
        <f t="shared" si="250"/>
        <v>低栄養状態のリスク　3%以上の体重減少率（kg/6ヶ月）　3%以上の体重減少（kg/6ヶ月）の有無</v>
      </c>
    </row>
    <row r="2281" spans="1:15" ht="56.25" hidden="1">
      <c r="A2281" s="56">
        <v>2279</v>
      </c>
      <c r="B2281" s="56" t="s">
        <v>4123</v>
      </c>
      <c r="C2281" s="56">
        <v>24</v>
      </c>
      <c r="D2281" s="33" t="s">
        <v>490</v>
      </c>
      <c r="E2281" s="134" t="s">
        <v>491</v>
      </c>
      <c r="F2281" s="56" t="str">
        <f>VLOOKUP(VLOOKUP($B2281, '外部インタフェース一覧(計算用)'!$B:$C, 2, FALSE), '外部インタフェース一覧(計算用)'!$C:$G, 2, FALSE)</f>
        <v>new</v>
      </c>
      <c r="G2281" s="56" t="str">
        <f>VLOOKUP(VLOOKUP($B2281, '外部インタフェース一覧(計算用)'!$B:$C, 2, FALSE), '外部インタフェース一覧(計算用)'!$C:$G, 5, FALSE)</f>
        <v>NUTRITION_FEEDING_SWALLOWING_SCREENING_ASSESSMENT_MONITORING_2024_FORM_0100_2021</v>
      </c>
      <c r="H2281" s="56" t="str">
        <f t="shared" si="246"/>
        <v>NUTRITION_FEEDING_SWALLOWING_SCREENING_ASSESSMENT_MONITORING_2024_FORM_0100_2021_six_month_weight_loss_new</v>
      </c>
      <c r="I2281" s="134" t="str">
        <f t="shared" si="245"/>
        <v>低栄養状態のリスク　3%以上の体重減少率（kg/6ヶ月）　体重減少（kg/6ヶ月）</v>
      </c>
      <c r="J2281" s="56" t="str">
        <f t="shared" si="247"/>
        <v>一致</v>
      </c>
      <c r="K2281" s="56" t="str">
        <f>IF($F2281="old", INDEX('外部インタフェース一覧(計算用)'!$B$5:$C$60, MATCH(summary!$B2281, '外部インタフェース一覧(計算用)'!$C$5:$C$60, 0), 1), $B2281)</f>
        <v>栄養・摂食嚥下スクリーニング・アセスメント・モニタリング</v>
      </c>
      <c r="L2281" s="56">
        <f t="shared" si="251"/>
        <v>24</v>
      </c>
      <c r="M2281" s="56" t="str">
        <f t="shared" si="248"/>
        <v>six_month_weight_loss</v>
      </c>
      <c r="N2281" s="33" t="str">
        <f t="shared" si="249"/>
        <v>低栄養状態のリスク　3%以上の体重減少率（kg/6ヶ月）　体重減少（kg/6ヶ月）</v>
      </c>
      <c r="O2281" s="33" t="str">
        <f t="shared" si="250"/>
        <v>低栄養状態のリスク　3%以上の体重減少率（kg/6ヶ月）　体重減少（kg/6ヶ月）</v>
      </c>
    </row>
    <row r="2282" spans="1:15" hidden="1">
      <c r="A2282" s="56">
        <v>2280</v>
      </c>
      <c r="B2282" s="56" t="s">
        <v>4123</v>
      </c>
      <c r="C2282" s="56">
        <v>25</v>
      </c>
      <c r="D2282" s="33" t="s">
        <v>354</v>
      </c>
      <c r="E2282" s="134" t="s">
        <v>494</v>
      </c>
      <c r="F2282" s="56" t="str">
        <f>VLOOKUP(VLOOKUP($B2282, '外部インタフェース一覧(計算用)'!$B:$C, 2, FALSE), '外部インタフェース一覧(計算用)'!$C:$G, 2, FALSE)</f>
        <v>new</v>
      </c>
      <c r="G2282" s="56" t="str">
        <f>VLOOKUP(VLOOKUP($B2282, '外部インタフェース一覧(計算用)'!$B:$C, 2, FALSE), '外部インタフェース一覧(計算用)'!$C:$G, 5, FALSE)</f>
        <v>NUTRITION_FEEDING_SWALLOWING_SCREENING_ASSESSMENT_MONITORING_2024_FORM_0100_2021</v>
      </c>
      <c r="H2282" s="56" t="str">
        <f t="shared" si="246"/>
        <v>NUTRITION_FEEDING_SWALLOWING_SCREENING_ASSESSMENT_MONITORING_2024_FORM_0100_2021_bedsore_new</v>
      </c>
      <c r="I2282" s="134" t="str">
        <f t="shared" si="245"/>
        <v>低栄養状態のリスク　褥瘡</v>
      </c>
      <c r="J2282" s="56" t="str">
        <f t="shared" si="247"/>
        <v>一致</v>
      </c>
      <c r="K2282" s="56" t="str">
        <f>IF($F2282="old", INDEX('外部インタフェース一覧(計算用)'!$B$5:$C$60, MATCH(summary!$B2282, '外部インタフェース一覧(計算用)'!$C$5:$C$60, 0), 1), $B2282)</f>
        <v>栄養・摂食嚥下スクリーニング・アセスメント・モニタリング</v>
      </c>
      <c r="L2282" s="56">
        <f t="shared" si="251"/>
        <v>25</v>
      </c>
      <c r="M2282" s="56" t="str">
        <f t="shared" si="248"/>
        <v>bedsore</v>
      </c>
      <c r="N2282" s="33" t="str">
        <f t="shared" si="249"/>
        <v>低栄養状態のリスク　褥瘡</v>
      </c>
      <c r="O2282" s="33" t="str">
        <f t="shared" si="250"/>
        <v>低栄養状態のリスク　褥瘡</v>
      </c>
    </row>
    <row r="2283" spans="1:15" ht="37.5" hidden="1">
      <c r="A2283" s="56">
        <v>2281</v>
      </c>
      <c r="B2283" s="56" t="s">
        <v>4123</v>
      </c>
      <c r="C2283" s="56">
        <v>26</v>
      </c>
      <c r="D2283" s="33" t="s">
        <v>328</v>
      </c>
      <c r="E2283" s="134" t="s">
        <v>495</v>
      </c>
      <c r="F2283" s="56" t="str">
        <f>VLOOKUP(VLOOKUP($B2283, '外部インタフェース一覧(計算用)'!$B:$C, 2, FALSE), '外部インタフェース一覧(計算用)'!$C:$G, 2, FALSE)</f>
        <v>new</v>
      </c>
      <c r="G2283" s="56" t="str">
        <f>VLOOKUP(VLOOKUP($B2283, '外部インタフェース一覧(計算用)'!$B:$C, 2, FALSE), '外部インタフェース一覧(計算用)'!$C:$G, 5, FALSE)</f>
        <v>NUTRITION_FEEDING_SWALLOWING_SCREENING_ASSESSMENT_MONITORING_2024_FORM_0100_2021</v>
      </c>
      <c r="H2283" s="56" t="str">
        <f t="shared" si="246"/>
        <v>NUTRITION_FEEDING_SWALLOWING_SCREENING_ASSESSMENT_MONITORING_2024_FORM_0100_2021_food_form_ingestion_new</v>
      </c>
      <c r="I2283" s="134" t="str">
        <f t="shared" si="245"/>
        <v>低栄養状態のリスク　栄養補給法　経口摂取</v>
      </c>
      <c r="J2283" s="56" t="str">
        <f t="shared" si="247"/>
        <v>一致</v>
      </c>
      <c r="K2283" s="56" t="str">
        <f>IF($F2283="old", INDEX('外部インタフェース一覧(計算用)'!$B$5:$C$60, MATCH(summary!$B2283, '外部インタフェース一覧(計算用)'!$C$5:$C$60, 0), 1), $B2283)</f>
        <v>栄養・摂食嚥下スクリーニング・アセスメント・モニタリング</v>
      </c>
      <c r="L2283" s="56">
        <f t="shared" si="251"/>
        <v>26</v>
      </c>
      <c r="M2283" s="56" t="str">
        <f t="shared" si="248"/>
        <v>food_form_ingestion</v>
      </c>
      <c r="N2283" s="33" t="str">
        <f t="shared" si="249"/>
        <v>低栄養状態のリスク　栄養補給法　経口摂取</v>
      </c>
      <c r="O2283" s="33" t="str">
        <f t="shared" si="250"/>
        <v>低栄養状態のリスク　栄養補給法　経口摂取</v>
      </c>
    </row>
    <row r="2284" spans="1:15" ht="56.25" hidden="1">
      <c r="A2284" s="56">
        <v>2282</v>
      </c>
      <c r="B2284" s="56" t="s">
        <v>4123</v>
      </c>
      <c r="C2284" s="56">
        <v>27</v>
      </c>
      <c r="D2284" s="33" t="s">
        <v>324</v>
      </c>
      <c r="E2284" s="134" t="s">
        <v>496</v>
      </c>
      <c r="F2284" s="56" t="str">
        <f>VLOOKUP(VLOOKUP($B2284, '外部インタフェース一覧(計算用)'!$B:$C, 2, FALSE), '外部インタフェース一覧(計算用)'!$C:$G, 2, FALSE)</f>
        <v>new</v>
      </c>
      <c r="G2284" s="56" t="str">
        <f>VLOOKUP(VLOOKUP($B2284, '外部インタフェース一覧(計算用)'!$B:$C, 2, FALSE), '外部インタフェース一覧(計算用)'!$C:$G, 5, FALSE)</f>
        <v>NUTRITION_FEEDING_SWALLOWING_SCREENING_ASSESSMENT_MONITORING_2024_FORM_0100_2021</v>
      </c>
      <c r="H2284" s="56" t="str">
        <f t="shared" si="246"/>
        <v>NUTRITION_FEEDING_SWALLOWING_SCREENING_ASSESSMENT_MONITORING_2024_FORM_0100_2021_is_nutrition_supply_method_enteral_nutrition_new</v>
      </c>
      <c r="I2284" s="134" t="str">
        <f t="shared" si="245"/>
        <v>低栄養状態のリスク　栄養補給法　経腸栄養法</v>
      </c>
      <c r="J2284" s="56" t="str">
        <f t="shared" si="247"/>
        <v>一致</v>
      </c>
      <c r="K2284" s="56" t="str">
        <f>IF($F2284="old", INDEX('外部インタフェース一覧(計算用)'!$B$5:$C$60, MATCH(summary!$B2284, '外部インタフェース一覧(計算用)'!$C$5:$C$60, 0), 1), $B2284)</f>
        <v>栄養・摂食嚥下スクリーニング・アセスメント・モニタリング</v>
      </c>
      <c r="L2284" s="56">
        <f t="shared" si="251"/>
        <v>27</v>
      </c>
      <c r="M2284" s="56" t="str">
        <f t="shared" si="248"/>
        <v>is_nutrition_supply_method_enteral_nutrition</v>
      </c>
      <c r="N2284" s="33" t="str">
        <f t="shared" si="249"/>
        <v>低栄養状態のリスク　栄養補給法　経腸栄養法</v>
      </c>
      <c r="O2284" s="33" t="str">
        <f t="shared" si="250"/>
        <v>低栄養状態のリスク　栄養補給法　経腸栄養法</v>
      </c>
    </row>
    <row r="2285" spans="1:15" ht="56.25" hidden="1">
      <c r="A2285" s="56">
        <v>2283</v>
      </c>
      <c r="B2285" s="56" t="s">
        <v>4123</v>
      </c>
      <c r="C2285" s="56">
        <v>28</v>
      </c>
      <c r="D2285" s="33" t="s">
        <v>326</v>
      </c>
      <c r="E2285" s="134" t="s">
        <v>497</v>
      </c>
      <c r="F2285" s="56" t="str">
        <f>VLOOKUP(VLOOKUP($B2285, '外部インタフェース一覧(計算用)'!$B:$C, 2, FALSE), '外部インタフェース一覧(計算用)'!$C:$G, 2, FALSE)</f>
        <v>new</v>
      </c>
      <c r="G2285" s="56" t="str">
        <f>VLOOKUP(VLOOKUP($B2285, '外部インタフェース一覧(計算用)'!$B:$C, 2, FALSE), '外部インタフェース一覧(計算用)'!$C:$G, 5, FALSE)</f>
        <v>NUTRITION_FEEDING_SWALLOWING_SCREENING_ASSESSMENT_MONITORING_2024_FORM_0100_2021</v>
      </c>
      <c r="H2285" s="56" t="str">
        <f t="shared" si="246"/>
        <v>NUTRITION_FEEDING_SWALLOWING_SCREENING_ASSESSMENT_MONITORING_2024_FORM_0100_2021_is_nutrition_supply_method_parenteral_nutrition_new</v>
      </c>
      <c r="I2285" s="134" t="str">
        <f t="shared" si="245"/>
        <v>低栄養状態のリスク　栄養補給法　静脈栄養法</v>
      </c>
      <c r="J2285" s="56" t="str">
        <f t="shared" si="247"/>
        <v>一致</v>
      </c>
      <c r="K2285" s="56" t="str">
        <f>IF($F2285="old", INDEX('外部インタフェース一覧(計算用)'!$B$5:$C$60, MATCH(summary!$B2285, '外部インタフェース一覧(計算用)'!$C$5:$C$60, 0), 1), $B2285)</f>
        <v>栄養・摂食嚥下スクリーニング・アセスメント・モニタリング</v>
      </c>
      <c r="L2285" s="56">
        <f t="shared" si="251"/>
        <v>28</v>
      </c>
      <c r="M2285" s="56" t="str">
        <f t="shared" si="248"/>
        <v>is_nutrition_supply_method_parenteral_nutrition</v>
      </c>
      <c r="N2285" s="33" t="str">
        <f t="shared" si="249"/>
        <v>低栄養状態のリスク　栄養補給法　静脈栄養法</v>
      </c>
      <c r="O2285" s="33" t="str">
        <f t="shared" si="250"/>
        <v>低栄養状態のリスク　栄養補給法　静脈栄養法</v>
      </c>
    </row>
    <row r="2286" spans="1:15" ht="37.5" hidden="1">
      <c r="A2286" s="56">
        <v>2284</v>
      </c>
      <c r="B2286" s="56" t="s">
        <v>4123</v>
      </c>
      <c r="C2286" s="56">
        <v>29</v>
      </c>
      <c r="D2286" s="33" t="s">
        <v>498</v>
      </c>
      <c r="E2286" s="134" t="s">
        <v>499</v>
      </c>
      <c r="F2286" s="56" t="str">
        <f>VLOOKUP(VLOOKUP($B2286, '外部インタフェース一覧(計算用)'!$B:$C, 2, FALSE), '外部インタフェース一覧(計算用)'!$C:$G, 2, FALSE)</f>
        <v>new</v>
      </c>
      <c r="G2286" s="56" t="str">
        <f>VLOOKUP(VLOOKUP($B2286, '外部インタフェース一覧(計算用)'!$B:$C, 2, FALSE), '外部インタフェース一覧(計算用)'!$C:$G, 5, FALSE)</f>
        <v>NUTRITION_FEEDING_SWALLOWING_SCREENING_ASSESSMENT_MONITORING_2024_FORM_0100_2021</v>
      </c>
      <c r="H2286" s="56" t="str">
        <f t="shared" si="246"/>
        <v>NUTRITION_FEEDING_SWALLOWING_SCREENING_ASSESSMENT_MONITORING_2024_FORM_0100_2021_nutrition_supply_method_other_new</v>
      </c>
      <c r="I2286" s="134" t="str">
        <f t="shared" si="245"/>
        <v>低栄養状態のリスク　その他</v>
      </c>
      <c r="J2286" s="56" t="str">
        <f t="shared" si="247"/>
        <v>一致</v>
      </c>
      <c r="K2286" s="56" t="str">
        <f>IF($F2286="old", INDEX('外部インタフェース一覧(計算用)'!$B$5:$C$60, MATCH(summary!$B2286, '外部インタフェース一覧(計算用)'!$C$5:$C$60, 0), 1), $B2286)</f>
        <v>栄養・摂食嚥下スクリーニング・アセスメント・モニタリング</v>
      </c>
      <c r="L2286" s="56">
        <f t="shared" si="251"/>
        <v>29</v>
      </c>
      <c r="M2286" s="56" t="str">
        <f t="shared" si="248"/>
        <v>nutrition_supply_method_other</v>
      </c>
      <c r="N2286" s="33" t="str">
        <f t="shared" si="249"/>
        <v>低栄養状態のリスク　その他</v>
      </c>
      <c r="O2286" s="33" t="str">
        <f t="shared" si="250"/>
        <v>低栄養状態のリスク　その他</v>
      </c>
    </row>
    <row r="2287" spans="1:15" ht="37.5" hidden="1">
      <c r="A2287" s="56">
        <v>2285</v>
      </c>
      <c r="B2287" s="56" t="s">
        <v>4123</v>
      </c>
      <c r="C2287" s="56">
        <v>30</v>
      </c>
      <c r="D2287" s="33" t="s">
        <v>336</v>
      </c>
      <c r="E2287" s="134" t="s">
        <v>4129</v>
      </c>
      <c r="F2287" s="56" t="str">
        <f>VLOOKUP(VLOOKUP($B2287, '外部インタフェース一覧(計算用)'!$B:$C, 2, FALSE), '外部インタフェース一覧(計算用)'!$C:$G, 2, FALSE)</f>
        <v>new</v>
      </c>
      <c r="G2287" s="56" t="str">
        <f>VLOOKUP(VLOOKUP($B2287, '外部インタフェース一覧(計算用)'!$B:$C, 2, FALSE), '外部インタフェース一覧(計算用)'!$C:$G, 5, FALSE)</f>
        <v>NUTRITION_FEEDING_SWALLOWING_SCREENING_ASSESSMENT_MONITORING_2024_FORM_0100_2021</v>
      </c>
      <c r="H2287" s="56" t="str">
        <f t="shared" si="246"/>
        <v>NUTRITION_FEEDING_SWALLOWING_SCREENING_ASSESSMENT_MONITORING_2024_FORM_0100_2021_dietary_intake_new</v>
      </c>
      <c r="I2287" s="134" t="str">
        <f t="shared" si="245"/>
        <v>食生活状況等　栄養補給の状態　食事摂取量（全体）</v>
      </c>
      <c r="J2287" s="56" t="str">
        <f t="shared" si="247"/>
        <v>名称変更</v>
      </c>
      <c r="K2287" s="33" t="str">
        <f>IF($F2287="old", INDEX('外部インタフェース一覧(計算用)'!$B$5:$C$60, MATCH(summary!$B2287, '外部インタフェース一覧(計算用)'!$C$5:$C$60, 0), 1), $B2287)</f>
        <v>栄養・摂食嚥下スクリーニング・アセスメント・モニタリング</v>
      </c>
      <c r="L2287" s="56">
        <f t="shared" si="251"/>
        <v>30</v>
      </c>
      <c r="M2287" s="33" t="str">
        <f t="shared" si="248"/>
        <v>dietary_intake</v>
      </c>
      <c r="N2287" s="33" t="str">
        <f t="shared" si="249"/>
        <v>食生活状況等　栄養補給の状態　食事摂取量（全体）</v>
      </c>
      <c r="O2287" s="33" t="str">
        <f t="shared" si="250"/>
        <v>食生活状況等　栄養補給の状態　食事摂取量（割合）</v>
      </c>
    </row>
    <row r="2288" spans="1:15" ht="37.5" hidden="1">
      <c r="A2288" s="56">
        <v>2286</v>
      </c>
      <c r="B2288" s="56" t="s">
        <v>4123</v>
      </c>
      <c r="C2288" s="56">
        <v>31</v>
      </c>
      <c r="D2288" s="33" t="s">
        <v>338</v>
      </c>
      <c r="E2288" s="134" t="s">
        <v>4130</v>
      </c>
      <c r="F2288" s="56" t="str">
        <f>VLOOKUP(VLOOKUP($B2288, '外部インタフェース一覧(計算用)'!$B:$C, 2, FALSE), '外部インタフェース一覧(計算用)'!$C:$G, 2, FALSE)</f>
        <v>new</v>
      </c>
      <c r="G2288" s="56" t="str">
        <f>VLOOKUP(VLOOKUP($B2288, '外部インタフェース一覧(計算用)'!$B:$C, 2, FALSE), '外部インタフェース一覧(計算用)'!$C:$G, 5, FALSE)</f>
        <v>NUTRITION_FEEDING_SWALLOWING_SCREENING_ASSESSMENT_MONITORING_2024_FORM_0100_2021</v>
      </c>
      <c r="H2288" s="56" t="str">
        <f t="shared" si="246"/>
        <v>NUTRITION_FEEDING_SWALLOWING_SCREENING_ASSESSMENT_MONITORING_2024_FORM_0100_2021_staple_food_intake_new</v>
      </c>
      <c r="I2288" s="134" t="str">
        <f t="shared" si="245"/>
        <v>食生活状況等　栄養補給の状態　主食の摂取量</v>
      </c>
      <c r="J2288" s="56" t="str">
        <f t="shared" si="247"/>
        <v>名称変更</v>
      </c>
      <c r="K2288" s="33" t="str">
        <f>IF($F2288="old", INDEX('外部インタフェース一覧(計算用)'!$B$5:$C$60, MATCH(summary!$B2288, '外部インタフェース一覧(計算用)'!$C$5:$C$60, 0), 1), $B2288)</f>
        <v>栄養・摂食嚥下スクリーニング・アセスメント・モニタリング</v>
      </c>
      <c r="L2288" s="56">
        <f t="shared" si="251"/>
        <v>31</v>
      </c>
      <c r="M2288" s="33" t="str">
        <f t="shared" si="248"/>
        <v>staple_food_intake</v>
      </c>
      <c r="N2288" s="33" t="str">
        <f t="shared" si="249"/>
        <v>食生活状況等　栄養補給の状態　主食の摂取量</v>
      </c>
      <c r="O2288" s="33" t="str">
        <f t="shared" si="250"/>
        <v>食生活状況等　栄養補給の状態　主食の摂取量（割合）</v>
      </c>
    </row>
    <row r="2289" spans="1:15" ht="56.25" hidden="1">
      <c r="A2289" s="56">
        <v>2287</v>
      </c>
      <c r="B2289" s="56" t="s">
        <v>4123</v>
      </c>
      <c r="C2289" s="56">
        <v>32</v>
      </c>
      <c r="D2289" s="33" t="s">
        <v>502</v>
      </c>
      <c r="E2289" s="134" t="s">
        <v>4131</v>
      </c>
      <c r="F2289" s="56" t="str">
        <f>VLOOKUP(VLOOKUP($B2289, '外部インタフェース一覧(計算用)'!$B:$C, 2, FALSE), '外部インタフェース一覧(計算用)'!$C:$G, 2, FALSE)</f>
        <v>new</v>
      </c>
      <c r="G2289" s="56" t="str">
        <f>VLOOKUP(VLOOKUP($B2289, '外部インタフェース一覧(計算用)'!$B:$C, 2, FALSE), '外部インタフェース一覧(計算用)'!$C:$G, 5, FALSE)</f>
        <v>NUTRITION_FEEDING_SWALLOWING_SCREENING_ASSESSMENT_MONITORING_2024_FORM_0100_2021</v>
      </c>
      <c r="H2289" s="56" t="str">
        <f t="shared" si="246"/>
        <v>NUTRITION_FEEDING_SWALLOWING_SCREENING_ASSESSMENT_MONITORING_2024_FORM_0100_2021_main_dish_intake_new</v>
      </c>
      <c r="I2289" s="134" t="str">
        <f t="shared" si="245"/>
        <v>食生活状況等　栄養補給の状態　主菜、副菜の摂取量　主菜の摂取量</v>
      </c>
      <c r="J2289" s="56" t="str">
        <f t="shared" si="247"/>
        <v>名称変更</v>
      </c>
      <c r="K2289" s="33" t="str">
        <f>IF($F2289="old", INDEX('外部インタフェース一覧(計算用)'!$B$5:$C$60, MATCH(summary!$B2289, '外部インタフェース一覧(計算用)'!$C$5:$C$60, 0), 1), $B2289)</f>
        <v>栄養・摂食嚥下スクリーニング・アセスメント・モニタリング</v>
      </c>
      <c r="L2289" s="56">
        <f t="shared" si="251"/>
        <v>32</v>
      </c>
      <c r="M2289" s="33" t="str">
        <f t="shared" si="248"/>
        <v>main_dish_intake</v>
      </c>
      <c r="N2289" s="33" t="str">
        <f t="shared" si="249"/>
        <v>食生活状況等　栄養補給の状態　主菜、副菜の摂取量　主菜の摂取量</v>
      </c>
      <c r="O2289" s="33" t="str">
        <f t="shared" si="250"/>
        <v>食生活状況等　栄養補給の状態　主菜、副菜の摂取量（割合）　主菜の摂取量</v>
      </c>
    </row>
    <row r="2290" spans="1:15" ht="56.25" hidden="1">
      <c r="A2290" s="56">
        <v>2288</v>
      </c>
      <c r="B2290" s="56" t="s">
        <v>4123</v>
      </c>
      <c r="C2290" s="56">
        <v>33</v>
      </c>
      <c r="D2290" s="33" t="s">
        <v>340</v>
      </c>
      <c r="E2290" s="134" t="s">
        <v>4132</v>
      </c>
      <c r="F2290" s="56" t="str">
        <f>VLOOKUP(VLOOKUP($B2290, '外部インタフェース一覧(計算用)'!$B:$C, 2, FALSE), '外部インタフェース一覧(計算用)'!$C:$G, 2, FALSE)</f>
        <v>new</v>
      </c>
      <c r="G2290" s="56" t="str">
        <f>VLOOKUP(VLOOKUP($B2290, '外部インタフェース一覧(計算用)'!$B:$C, 2, FALSE), '外部インタフェース一覧(計算用)'!$C:$G, 5, FALSE)</f>
        <v>NUTRITION_FEEDING_SWALLOWING_SCREENING_ASSESSMENT_MONITORING_2024_FORM_0100_2021</v>
      </c>
      <c r="H2290" s="56" t="str">
        <f t="shared" si="246"/>
        <v>NUTRITION_FEEDING_SWALLOWING_SCREENING_ASSESSMENT_MONITORING_2024_FORM_0100_2021_side_dish_intake_new</v>
      </c>
      <c r="I2290" s="134" t="str">
        <f t="shared" si="245"/>
        <v>食生活状況等　栄養補給の状態　主菜、副菜の摂取量　副菜の摂取量</v>
      </c>
      <c r="J2290" s="56" t="str">
        <f t="shared" si="247"/>
        <v>名称変更</v>
      </c>
      <c r="K2290" s="33" t="str">
        <f>IF($F2290="old", INDEX('外部インタフェース一覧(計算用)'!$B$5:$C$60, MATCH(summary!$B2290, '外部インタフェース一覧(計算用)'!$C$5:$C$60, 0), 1), $B2290)</f>
        <v>栄養・摂食嚥下スクリーニング・アセスメント・モニタリング</v>
      </c>
      <c r="L2290" s="56">
        <f t="shared" si="251"/>
        <v>33</v>
      </c>
      <c r="M2290" s="33" t="str">
        <f t="shared" si="248"/>
        <v>side_dish_intake</v>
      </c>
      <c r="N2290" s="33" t="str">
        <f t="shared" si="249"/>
        <v>食生活状況等　栄養補給の状態　主菜、副菜の摂取量　副菜の摂取量</v>
      </c>
      <c r="O2290" s="33" t="str">
        <f t="shared" si="250"/>
        <v>食生活状況等　栄養補給の状態　主菜、副菜の摂取量（割合）　副菜の摂取量</v>
      </c>
    </row>
    <row r="2291" spans="1:15" ht="37.5" hidden="1">
      <c r="A2291" s="56">
        <v>2289</v>
      </c>
      <c r="B2291" s="56" t="s">
        <v>4123</v>
      </c>
      <c r="C2291" s="56">
        <v>34</v>
      </c>
      <c r="D2291" s="33" t="s">
        <v>505</v>
      </c>
      <c r="E2291" s="134" t="s">
        <v>506</v>
      </c>
      <c r="F2291" s="56" t="str">
        <f>VLOOKUP(VLOOKUP($B2291, '外部インタフェース一覧(計算用)'!$B:$C, 2, FALSE), '外部インタフェース一覧(計算用)'!$C:$G, 2, FALSE)</f>
        <v>new</v>
      </c>
      <c r="G2291" s="56" t="str">
        <f>VLOOKUP(VLOOKUP($B2291, '外部インタフェース一覧(計算用)'!$B:$C, 2, FALSE), '外部インタフェース一覧(計算用)'!$C:$G, 5, FALSE)</f>
        <v>NUTRITION_FEEDING_SWALLOWING_SCREENING_ASSESSMENT_MONITORING_2024_FORM_0100_2021</v>
      </c>
      <c r="H2291" s="56" t="str">
        <f t="shared" si="246"/>
        <v>NUTRITION_FEEDING_SWALLOWING_SCREENING_ASSESSMENT_MONITORING_2024_FORM_0100_2021_provided_nutrients_other_new</v>
      </c>
      <c r="I2291" s="134" t="str">
        <f t="shared" si="245"/>
        <v>食生活状況等　栄養補給の状態　その他（補助食品など）</v>
      </c>
      <c r="J2291" s="56" t="str">
        <f t="shared" si="247"/>
        <v>一致</v>
      </c>
      <c r="K2291" s="56" t="str">
        <f>IF($F2291="old", INDEX('外部インタフェース一覧(計算用)'!$B$5:$C$60, MATCH(summary!$B2291, '外部インタフェース一覧(計算用)'!$C$5:$C$60, 0), 1), $B2291)</f>
        <v>栄養・摂食嚥下スクリーニング・アセスメント・モニタリング</v>
      </c>
      <c r="L2291" s="56">
        <f t="shared" si="251"/>
        <v>34</v>
      </c>
      <c r="M2291" s="56" t="str">
        <f t="shared" si="248"/>
        <v>provided_nutrients_other</v>
      </c>
      <c r="N2291" s="33" t="str">
        <f t="shared" si="249"/>
        <v>食生活状況等　栄養補給の状態　その他（補助食品など）</v>
      </c>
      <c r="O2291" s="33" t="str">
        <f t="shared" si="250"/>
        <v>食生活状況等　栄養補給の状態　その他（補助食品など）</v>
      </c>
    </row>
    <row r="2292" spans="1:15" ht="37.5" hidden="1">
      <c r="A2292" s="56">
        <v>2290</v>
      </c>
      <c r="B2292" s="56" t="s">
        <v>4123</v>
      </c>
      <c r="C2292" s="56">
        <v>35</v>
      </c>
      <c r="D2292" s="33" t="s">
        <v>507</v>
      </c>
      <c r="E2292" s="134" t="s">
        <v>508</v>
      </c>
      <c r="F2292" s="56" t="str">
        <f>VLOOKUP(VLOOKUP($B2292, '外部インタフェース一覧(計算用)'!$B:$C, 2, FALSE), '外部インタフェース一覧(計算用)'!$C:$G, 2, FALSE)</f>
        <v>new</v>
      </c>
      <c r="G2292" s="56" t="str">
        <f>VLOOKUP(VLOOKUP($B2292, '外部インタフェース一覧(計算用)'!$B:$C, 2, FALSE), '外部インタフェース一覧(計算用)'!$C:$G, 5, FALSE)</f>
        <v>NUTRITION_FEEDING_SWALLOWING_SCREENING_ASSESSMENT_MONITORING_2024_FORM_0100_2021</v>
      </c>
      <c r="H2292" s="56" t="str">
        <f t="shared" si="246"/>
        <v>NUTRITION_FEEDING_SWALLOWING_SCREENING_ASSESSMENT_MONITORING_2024_FORM_0100_2021_nutrition_intake_energy_new</v>
      </c>
      <c r="I2292" s="134" t="str">
        <f t="shared" si="245"/>
        <v>食生活状況等　摂取栄養量_エネルギー（kcal）</v>
      </c>
      <c r="J2292" s="56" t="str">
        <f t="shared" si="247"/>
        <v>一致</v>
      </c>
      <c r="K2292" s="56" t="str">
        <f>IF($F2292="old", INDEX('外部インタフェース一覧(計算用)'!$B$5:$C$60, MATCH(summary!$B2292, '外部インタフェース一覧(計算用)'!$C$5:$C$60, 0), 1), $B2292)</f>
        <v>栄養・摂食嚥下スクリーニング・アセスメント・モニタリング</v>
      </c>
      <c r="L2292" s="56">
        <f t="shared" si="251"/>
        <v>35</v>
      </c>
      <c r="M2292" s="56" t="str">
        <f t="shared" si="248"/>
        <v>nutrition_intake_energy</v>
      </c>
      <c r="N2292" s="33" t="str">
        <f t="shared" si="249"/>
        <v>食生活状況等　摂取栄養量_エネルギー（kcal）</v>
      </c>
      <c r="O2292" s="33" t="str">
        <f t="shared" si="250"/>
        <v>食生活状況等　摂取栄養量_エネルギー（kcal）</v>
      </c>
    </row>
    <row r="2293" spans="1:15" ht="37.5" hidden="1">
      <c r="A2293" s="56">
        <v>2291</v>
      </c>
      <c r="B2293" s="56" t="s">
        <v>4123</v>
      </c>
      <c r="C2293" s="56">
        <v>36</v>
      </c>
      <c r="D2293" s="33" t="s">
        <v>511</v>
      </c>
      <c r="E2293" s="134" t="s">
        <v>512</v>
      </c>
      <c r="F2293" s="56" t="str">
        <f>VLOOKUP(VLOOKUP($B2293, '外部インタフェース一覧(計算用)'!$B:$C, 2, FALSE), '外部インタフェース一覧(計算用)'!$C:$G, 2, FALSE)</f>
        <v>new</v>
      </c>
      <c r="G2293" s="56" t="str">
        <f>VLOOKUP(VLOOKUP($B2293, '外部インタフェース一覧(計算用)'!$B:$C, 2, FALSE), '外部インタフェース一覧(計算用)'!$C:$G, 5, FALSE)</f>
        <v>NUTRITION_FEEDING_SWALLOWING_SCREENING_ASSESSMENT_MONITORING_2024_FORM_0100_2021</v>
      </c>
      <c r="H2293" s="56" t="str">
        <f t="shared" si="246"/>
        <v>NUTRITION_FEEDING_SWALLOWING_SCREENING_ASSESSMENT_MONITORING_2024_FORM_0100_2021_nutrition_intake_protein_new</v>
      </c>
      <c r="I2293" s="134" t="str">
        <f t="shared" si="245"/>
        <v>食生活状況等　摂取栄養量_たんぱく質（g）</v>
      </c>
      <c r="J2293" s="56" t="str">
        <f t="shared" si="247"/>
        <v>一致</v>
      </c>
      <c r="K2293" s="56" t="str">
        <f>IF($F2293="old", INDEX('外部インタフェース一覧(計算用)'!$B$5:$C$60, MATCH(summary!$B2293, '外部インタフェース一覧(計算用)'!$C$5:$C$60, 0), 1), $B2293)</f>
        <v>栄養・摂食嚥下スクリーニング・アセスメント・モニタリング</v>
      </c>
      <c r="L2293" s="56">
        <f t="shared" si="251"/>
        <v>36</v>
      </c>
      <c r="M2293" s="56" t="str">
        <f t="shared" si="248"/>
        <v>nutrition_intake_protein</v>
      </c>
      <c r="N2293" s="33" t="str">
        <f t="shared" si="249"/>
        <v>食生活状況等　摂取栄養量_たんぱく質（g）</v>
      </c>
      <c r="O2293" s="33" t="str">
        <f t="shared" si="250"/>
        <v>食生活状況等　摂取栄養量_たんぱく質（g）</v>
      </c>
    </row>
    <row r="2294" spans="1:15" ht="37.5" hidden="1">
      <c r="A2294" s="56">
        <v>2292</v>
      </c>
      <c r="B2294" s="56" t="s">
        <v>4123</v>
      </c>
      <c r="C2294" s="56">
        <v>37</v>
      </c>
      <c r="D2294" s="33" t="s">
        <v>515</v>
      </c>
      <c r="E2294" s="134" t="s">
        <v>516</v>
      </c>
      <c r="F2294" s="56" t="str">
        <f>VLOOKUP(VLOOKUP($B2294, '外部インタフェース一覧(計算用)'!$B:$C, 2, FALSE), '外部インタフェース一覧(計算用)'!$C:$G, 2, FALSE)</f>
        <v>new</v>
      </c>
      <c r="G2294" s="56" t="str">
        <f>VLOOKUP(VLOOKUP($B2294, '外部インタフェース一覧(計算用)'!$B:$C, 2, FALSE), '外部インタフェース一覧(計算用)'!$C:$G, 5, FALSE)</f>
        <v>NUTRITION_FEEDING_SWALLOWING_SCREENING_ASSESSMENT_MONITORING_2024_FORM_0100_2021</v>
      </c>
      <c r="H2294" s="56" t="str">
        <f t="shared" si="246"/>
        <v>NUTRITION_FEEDING_SWALLOWING_SCREENING_ASSESSMENT_MONITORING_2024_FORM_0100_2021_nutrition_provided_energy_new</v>
      </c>
      <c r="I2294" s="134" t="str">
        <f t="shared" si="245"/>
        <v>食生活状況等　提供栄養量_エネルギー（kcal）</v>
      </c>
      <c r="J2294" s="56" t="str">
        <f t="shared" si="247"/>
        <v>一致</v>
      </c>
      <c r="K2294" s="56" t="str">
        <f>IF($F2294="old", INDEX('外部インタフェース一覧(計算用)'!$B$5:$C$60, MATCH(summary!$B2294, '外部インタフェース一覧(計算用)'!$C$5:$C$60, 0), 1), $B2294)</f>
        <v>栄養・摂食嚥下スクリーニング・アセスメント・モニタリング</v>
      </c>
      <c r="L2294" s="56">
        <f t="shared" si="251"/>
        <v>37</v>
      </c>
      <c r="M2294" s="56" t="str">
        <f t="shared" si="248"/>
        <v>nutrition_provided_energy</v>
      </c>
      <c r="N2294" s="33" t="str">
        <f t="shared" si="249"/>
        <v>食生活状況等　提供栄養量_エネルギー（kcal）</v>
      </c>
      <c r="O2294" s="33" t="str">
        <f t="shared" si="250"/>
        <v>食生活状況等　提供栄養量_エネルギー（kcal）</v>
      </c>
    </row>
    <row r="2295" spans="1:15" ht="37.5" hidden="1">
      <c r="A2295" s="56">
        <v>2293</v>
      </c>
      <c r="B2295" s="56" t="s">
        <v>4123</v>
      </c>
      <c r="C2295" s="56">
        <v>38</v>
      </c>
      <c r="D2295" s="33" t="s">
        <v>519</v>
      </c>
      <c r="E2295" s="134" t="s">
        <v>520</v>
      </c>
      <c r="F2295" s="56" t="str">
        <f>VLOOKUP(VLOOKUP($B2295, '外部インタフェース一覧(計算用)'!$B:$C, 2, FALSE), '外部インタフェース一覧(計算用)'!$C:$G, 2, FALSE)</f>
        <v>new</v>
      </c>
      <c r="G2295" s="56" t="str">
        <f>VLOOKUP(VLOOKUP($B2295, '外部インタフェース一覧(計算用)'!$B:$C, 2, FALSE), '外部インタフェース一覧(計算用)'!$C:$G, 5, FALSE)</f>
        <v>NUTRITION_FEEDING_SWALLOWING_SCREENING_ASSESSMENT_MONITORING_2024_FORM_0100_2021</v>
      </c>
      <c r="H2295" s="56" t="str">
        <f t="shared" si="246"/>
        <v>NUTRITION_FEEDING_SWALLOWING_SCREENING_ASSESSMENT_MONITORING_2024_FORM_0100_2021_nutrition_provided_protein_new</v>
      </c>
      <c r="I2295" s="134" t="str">
        <f t="shared" si="245"/>
        <v>食生活状況等　提供栄養量_たんぱく質（g）</v>
      </c>
      <c r="J2295" s="56" t="str">
        <f t="shared" si="247"/>
        <v>一致</v>
      </c>
      <c r="K2295" s="56" t="str">
        <f>IF($F2295="old", INDEX('外部インタフェース一覧(計算用)'!$B$5:$C$60, MATCH(summary!$B2295, '外部インタフェース一覧(計算用)'!$C$5:$C$60, 0), 1), $B2295)</f>
        <v>栄養・摂食嚥下スクリーニング・アセスメント・モニタリング</v>
      </c>
      <c r="L2295" s="56">
        <f t="shared" si="251"/>
        <v>38</v>
      </c>
      <c r="M2295" s="56" t="str">
        <f t="shared" si="248"/>
        <v>nutrition_provided_protein</v>
      </c>
      <c r="N2295" s="33" t="str">
        <f t="shared" si="249"/>
        <v>食生活状況等　提供栄養量_たんぱく質（g）</v>
      </c>
      <c r="O2295" s="33" t="str">
        <f t="shared" si="250"/>
        <v>食生活状況等　提供栄養量_たんぱく質（g）</v>
      </c>
    </row>
    <row r="2296" spans="1:15" ht="37.5" hidden="1">
      <c r="A2296" s="56">
        <v>2294</v>
      </c>
      <c r="B2296" s="56" t="s">
        <v>4123</v>
      </c>
      <c r="C2296" s="56">
        <v>39</v>
      </c>
      <c r="D2296" s="33" t="s">
        <v>342</v>
      </c>
      <c r="E2296" s="134" t="s">
        <v>523</v>
      </c>
      <c r="F2296" s="56" t="str">
        <f>VLOOKUP(VLOOKUP($B2296, '外部インタフェース一覧(計算用)'!$B:$C, 2, FALSE), '外部インタフェース一覧(計算用)'!$C:$G, 2, FALSE)</f>
        <v>new</v>
      </c>
      <c r="G2296" s="56" t="str">
        <f>VLOOKUP(VLOOKUP($B2296, '外部インタフェース一覧(計算用)'!$B:$C, 2, FALSE), '外部インタフェース一覧(計算用)'!$C:$G, 5, FALSE)</f>
        <v>NUTRITION_FEEDING_SWALLOWING_SCREENING_ASSESSMENT_MONITORING_2024_FORM_0100_2021</v>
      </c>
      <c r="H2296" s="56" t="str">
        <f t="shared" si="246"/>
        <v>NUTRITION_FEEDING_SWALLOWING_SCREENING_ASSESSMENT_MONITORING_2024_FORM_0100_2021_required_nutrients_energy_new</v>
      </c>
      <c r="I2296" s="134" t="str">
        <f t="shared" ref="I2296:I2359" si="252">IFERROR(INDEX($E:$H, MATCH(LEFT($H2296, LEN($H2296)-4)&amp;"_old", $H:$H, 0), 1), IF(F2296="old", "削除", "追加"))</f>
        <v>食生活状況等　必要栄養量_エネルギー（kcal）</v>
      </c>
      <c r="J2296" s="56" t="str">
        <f t="shared" si="247"/>
        <v>一致</v>
      </c>
      <c r="K2296" s="56" t="str">
        <f>IF($F2296="old", INDEX('外部インタフェース一覧(計算用)'!$B$5:$C$60, MATCH(summary!$B2296, '外部インタフェース一覧(計算用)'!$C$5:$C$60, 0), 1), $B2296)</f>
        <v>栄養・摂食嚥下スクリーニング・アセスメント・モニタリング</v>
      </c>
      <c r="L2296" s="56">
        <f t="shared" si="251"/>
        <v>39</v>
      </c>
      <c r="M2296" s="56" t="str">
        <f t="shared" si="248"/>
        <v>required_nutrients_energy</v>
      </c>
      <c r="N2296" s="33" t="str">
        <f t="shared" si="249"/>
        <v>食生活状況等　必要栄養量_エネルギー（kcal）</v>
      </c>
      <c r="O2296" s="33" t="str">
        <f t="shared" si="250"/>
        <v>食生活状況等　必要栄養量_エネルギー（kcal）</v>
      </c>
    </row>
    <row r="2297" spans="1:15" ht="37.5" hidden="1">
      <c r="A2297" s="56">
        <v>2295</v>
      </c>
      <c r="B2297" s="56" t="s">
        <v>4123</v>
      </c>
      <c r="C2297" s="56">
        <v>40</v>
      </c>
      <c r="D2297" s="33" t="s">
        <v>344</v>
      </c>
      <c r="E2297" s="134" t="s">
        <v>526</v>
      </c>
      <c r="F2297" s="56" t="str">
        <f>VLOOKUP(VLOOKUP($B2297, '外部インタフェース一覧(計算用)'!$B:$C, 2, FALSE), '外部インタフェース一覧(計算用)'!$C:$G, 2, FALSE)</f>
        <v>new</v>
      </c>
      <c r="G2297" s="56" t="str">
        <f>VLOOKUP(VLOOKUP($B2297, '外部インタフェース一覧(計算用)'!$B:$C, 2, FALSE), '外部インタフェース一覧(計算用)'!$C:$G, 5, FALSE)</f>
        <v>NUTRITION_FEEDING_SWALLOWING_SCREENING_ASSESSMENT_MONITORING_2024_FORM_0100_2021</v>
      </c>
      <c r="H2297" s="56" t="str">
        <f t="shared" si="246"/>
        <v>NUTRITION_FEEDING_SWALLOWING_SCREENING_ASSESSMENT_MONITORING_2024_FORM_0100_2021_required_nutrients_protein_new</v>
      </c>
      <c r="I2297" s="134" t="str">
        <f t="shared" si="252"/>
        <v>食生活状況等　必要栄養量_たんぱく質（g）</v>
      </c>
      <c r="J2297" s="56" t="str">
        <f t="shared" si="247"/>
        <v>一致</v>
      </c>
      <c r="K2297" s="56" t="str">
        <f>IF($F2297="old", INDEX('外部インタフェース一覧(計算用)'!$B$5:$C$60, MATCH(summary!$B2297, '外部インタフェース一覧(計算用)'!$C$5:$C$60, 0), 1), $B2297)</f>
        <v>栄養・摂食嚥下スクリーニング・アセスメント・モニタリング</v>
      </c>
      <c r="L2297" s="56">
        <f t="shared" si="251"/>
        <v>40</v>
      </c>
      <c r="M2297" s="56" t="str">
        <f t="shared" si="248"/>
        <v>required_nutrients_protein</v>
      </c>
      <c r="N2297" s="33" t="str">
        <f t="shared" si="249"/>
        <v>食生活状況等　必要栄養量_たんぱく質（g）</v>
      </c>
      <c r="O2297" s="33" t="str">
        <f t="shared" si="250"/>
        <v>食生活状況等　必要栄養量_たんぱく質（g）</v>
      </c>
    </row>
    <row r="2298" spans="1:15" ht="37.5" hidden="1">
      <c r="A2298" s="56">
        <v>2296</v>
      </c>
      <c r="B2298" s="56" t="s">
        <v>4123</v>
      </c>
      <c r="C2298" s="56">
        <v>41</v>
      </c>
      <c r="D2298" s="33" t="s">
        <v>330</v>
      </c>
      <c r="E2298" s="134" t="s">
        <v>4133</v>
      </c>
      <c r="F2298" s="56" t="str">
        <f>VLOOKUP(VLOOKUP($B2298, '外部インタフェース一覧(計算用)'!$B:$C, 2, FALSE), '外部インタフェース一覧(計算用)'!$C:$G, 2, FALSE)</f>
        <v>new</v>
      </c>
      <c r="G2298" s="56" t="str">
        <f>VLOOKUP(VLOOKUP($B2298, '外部インタフェース一覧(計算用)'!$B:$C, 2, FALSE), '外部インタフェース一覧(計算用)'!$C:$G, 5, FALSE)</f>
        <v>NUTRITION_FEEDING_SWALLOWING_SCREENING_ASSESSMENT_MONITORING_2024_FORM_0100_2021</v>
      </c>
      <c r="H2298" s="56" t="str">
        <f t="shared" si="246"/>
        <v>NUTRITION_FEEDING_SWALLOWING_SCREENING_ASSESSMENT_MONITORING_2024_FORM_0100_2021_is_need_swallowing_adjusted_food_new</v>
      </c>
      <c r="I2298" s="134" t="str">
        <f t="shared" si="252"/>
        <v>食生活状況等　嚥下調整食品の必要性</v>
      </c>
      <c r="J2298" s="56" t="str">
        <f t="shared" si="247"/>
        <v>名称変更</v>
      </c>
      <c r="K2298" s="33" t="str">
        <f>IF($F2298="old", INDEX('外部インタフェース一覧(計算用)'!$B$5:$C$60, MATCH(summary!$B2298, '外部インタフェース一覧(計算用)'!$C$5:$C$60, 0), 1), $B2298)</f>
        <v>栄養・摂食嚥下スクリーニング・アセスメント・モニタリング</v>
      </c>
      <c r="L2298" s="56">
        <f t="shared" si="251"/>
        <v>41</v>
      </c>
      <c r="M2298" s="33" t="str">
        <f t="shared" si="248"/>
        <v>is_need_swallowing_adjusted_food</v>
      </c>
      <c r="N2298" s="33" t="str">
        <f t="shared" si="249"/>
        <v>食生活状況等　嚥下調整食品の必要性</v>
      </c>
      <c r="O2298" s="33" t="str">
        <f t="shared" si="250"/>
        <v>食生活状況等　嚥下調整食の必要性</v>
      </c>
    </row>
    <row r="2299" spans="1:15" hidden="1">
      <c r="A2299" s="56">
        <v>2297</v>
      </c>
      <c r="B2299" s="56" t="s">
        <v>4123</v>
      </c>
      <c r="C2299" s="56">
        <v>42</v>
      </c>
      <c r="D2299" s="33" t="s">
        <v>332</v>
      </c>
      <c r="E2299" s="134" t="s">
        <v>530</v>
      </c>
      <c r="F2299" s="56" t="str">
        <f>VLOOKUP(VLOOKUP($B2299, '外部インタフェース一覧(計算用)'!$B:$C, 2, FALSE), '外部インタフェース一覧(計算用)'!$C:$G, 2, FALSE)</f>
        <v>new</v>
      </c>
      <c r="G2299" s="56" t="str">
        <f>VLOOKUP(VLOOKUP($B2299, '外部インタフェース一覧(計算用)'!$B:$C, 2, FALSE), '外部インタフェース一覧(計算用)'!$C:$G, 5, FALSE)</f>
        <v>NUTRITION_FEEDING_SWALLOWING_SCREENING_ASSESSMENT_MONITORING_2024_FORM_0100_2021</v>
      </c>
      <c r="H2299" s="56" t="str">
        <f t="shared" si="246"/>
        <v>NUTRITION_FEEDING_SWALLOWING_SCREENING_ASSESSMENT_MONITORING_2024_FORM_0100_2021_meal_form_new</v>
      </c>
      <c r="I2299" s="134" t="str">
        <f t="shared" si="252"/>
        <v>食生活状況等　食事の形態（コード）</v>
      </c>
      <c r="J2299" s="56" t="str">
        <f t="shared" si="247"/>
        <v>一致</v>
      </c>
      <c r="K2299" s="56" t="str">
        <f>IF($F2299="old", INDEX('外部インタフェース一覧(計算用)'!$B$5:$C$60, MATCH(summary!$B2299, '外部インタフェース一覧(計算用)'!$C$5:$C$60, 0), 1), $B2299)</f>
        <v>栄養・摂食嚥下スクリーニング・アセスメント・モニタリング</v>
      </c>
      <c r="L2299" s="56">
        <f t="shared" si="251"/>
        <v>42</v>
      </c>
      <c r="M2299" s="56" t="str">
        <f t="shared" si="248"/>
        <v>meal_form</v>
      </c>
      <c r="N2299" s="33" t="str">
        <f t="shared" si="249"/>
        <v>食生活状況等　食事の形態（コード）</v>
      </c>
      <c r="O2299" s="33" t="str">
        <f t="shared" si="250"/>
        <v>食生活状況等　食事の形態（コード）</v>
      </c>
    </row>
    <row r="2300" spans="1:15" hidden="1">
      <c r="A2300" s="56">
        <v>2298</v>
      </c>
      <c r="B2300" s="56" t="s">
        <v>4123</v>
      </c>
      <c r="C2300" s="56">
        <v>43</v>
      </c>
      <c r="D2300" s="33" t="s">
        <v>334</v>
      </c>
      <c r="E2300" s="134" t="s">
        <v>531</v>
      </c>
      <c r="F2300" s="56" t="str">
        <f>VLOOKUP(VLOOKUP($B2300, '外部インタフェース一覧(計算用)'!$B:$C, 2, FALSE), '外部インタフェース一覧(計算用)'!$C:$G, 2, FALSE)</f>
        <v>new</v>
      </c>
      <c r="G2300" s="56" t="str">
        <f>VLOOKUP(VLOOKUP($B2300, '外部インタフェース一覧(計算用)'!$B:$C, 2, FALSE), '外部インタフェース一覧(計算用)'!$C:$G, 5, FALSE)</f>
        <v>NUTRITION_FEEDING_SWALLOWING_SCREENING_ASSESSMENT_MONITORING_2024_FORM_0100_2021</v>
      </c>
      <c r="H2300" s="56" t="str">
        <f t="shared" si="246"/>
        <v>NUTRITION_FEEDING_SWALLOWING_SCREENING_ASSESSMENT_MONITORING_2024_FORM_0100_2021_thickening_new</v>
      </c>
      <c r="I2300" s="134" t="str">
        <f t="shared" si="252"/>
        <v>食生活状況等　とろみ</v>
      </c>
      <c r="J2300" s="56" t="str">
        <f t="shared" si="247"/>
        <v>一致</v>
      </c>
      <c r="K2300" s="56" t="str">
        <f>IF($F2300="old", INDEX('外部インタフェース一覧(計算用)'!$B$5:$C$60, MATCH(summary!$B2300, '外部インタフェース一覧(計算用)'!$C$5:$C$60, 0), 1), $B2300)</f>
        <v>栄養・摂食嚥下スクリーニング・アセスメント・モニタリング</v>
      </c>
      <c r="L2300" s="56">
        <f t="shared" si="251"/>
        <v>43</v>
      </c>
      <c r="M2300" s="56" t="str">
        <f t="shared" si="248"/>
        <v>thickening</v>
      </c>
      <c r="N2300" s="33" t="str">
        <f t="shared" si="249"/>
        <v>食生活状況等　とろみ</v>
      </c>
      <c r="O2300" s="33" t="str">
        <f t="shared" si="250"/>
        <v>食生活状況等　とろみ</v>
      </c>
    </row>
    <row r="2301" spans="1:15" ht="56.25" hidden="1">
      <c r="A2301" s="56">
        <v>2299</v>
      </c>
      <c r="B2301" s="56" t="s">
        <v>4123</v>
      </c>
      <c r="C2301" s="56">
        <v>44</v>
      </c>
      <c r="D2301" s="33" t="s">
        <v>532</v>
      </c>
      <c r="E2301" s="134" t="s">
        <v>533</v>
      </c>
      <c r="F2301" s="56" t="str">
        <f>VLOOKUP(VLOOKUP($B2301, '外部インタフェース一覧(計算用)'!$B:$C, 2, FALSE), '外部インタフェース一覧(計算用)'!$C:$G, 2, FALSE)</f>
        <v>new</v>
      </c>
      <c r="G2301" s="56" t="str">
        <f>VLOOKUP(VLOOKUP($B2301, '外部インタフェース一覧(計算用)'!$B:$C, 2, FALSE), '外部インタフェース一覧(計算用)'!$C:$G, 5, FALSE)</f>
        <v>NUTRITION_FEEDING_SWALLOWING_SCREENING_ASSESSMENT_MONITORING_2024_FORM_0100_2021</v>
      </c>
      <c r="H2301" s="56" t="str">
        <f t="shared" si="246"/>
        <v>NUTRITION_FEEDING_SWALLOWING_SCREENING_ASSESSMENT_MONITORING_2024_FORM_0100_2021_is_meal_notes_new</v>
      </c>
      <c r="I2301" s="134" t="str">
        <f t="shared" si="252"/>
        <v>食生活状況等　食事の留意事項の有無（療養食の指示、食事形態、嗜好、薬剤影響食品、アレルギーなど）</v>
      </c>
      <c r="J2301" s="56" t="str">
        <f t="shared" si="247"/>
        <v>一致</v>
      </c>
      <c r="K2301" s="56" t="str">
        <f>IF($F2301="old", INDEX('外部インタフェース一覧(計算用)'!$B$5:$C$60, MATCH(summary!$B2301, '外部インタフェース一覧(計算用)'!$C$5:$C$60, 0), 1), $B2301)</f>
        <v>栄養・摂食嚥下スクリーニング・アセスメント・モニタリング</v>
      </c>
      <c r="L2301" s="56">
        <f t="shared" si="251"/>
        <v>44</v>
      </c>
      <c r="M2301" s="56" t="str">
        <f t="shared" si="248"/>
        <v>is_meal_notes</v>
      </c>
      <c r="N2301" s="33" t="str">
        <f t="shared" si="249"/>
        <v>食生活状況等　食事の留意事項の有無（療養食の指示、食事形態、嗜好、薬剤影響食品、アレルギーなど）</v>
      </c>
      <c r="O2301" s="33" t="str">
        <f t="shared" si="250"/>
        <v>食生活状況等　食事の留意事項の有無（療養食の指示、食事形態、嗜好、薬剤影響食品、アレルギーなど）</v>
      </c>
    </row>
    <row r="2302" spans="1:15" ht="37.5" hidden="1">
      <c r="A2302" s="56">
        <v>2300</v>
      </c>
      <c r="B2302" s="56" t="s">
        <v>4123</v>
      </c>
      <c r="C2302" s="56">
        <v>45</v>
      </c>
      <c r="D2302" s="33" t="s">
        <v>534</v>
      </c>
      <c r="E2302" s="134" t="s">
        <v>4134</v>
      </c>
      <c r="F2302" s="56" t="str">
        <f>VLOOKUP(VLOOKUP($B2302, '外部インタフェース一覧(計算用)'!$B:$C, 2, FALSE), '外部インタフェース一覧(計算用)'!$C:$G, 2, FALSE)</f>
        <v>new</v>
      </c>
      <c r="G2302" s="56" t="str">
        <f>VLOOKUP(VLOOKUP($B2302, '外部インタフェース一覧(計算用)'!$B:$C, 2, FALSE), '外部インタフェース一覧(計算用)'!$C:$G, 5, FALSE)</f>
        <v>NUTRITION_FEEDING_SWALLOWING_SCREENING_ASSESSMENT_MONITORING_2024_FORM_0100_2021</v>
      </c>
      <c r="H2302" s="56" t="str">
        <f t="shared" si="246"/>
        <v>NUTRITION_FEEDING_SWALLOWING_SCREENING_ASSESSMENT_MONITORING_2024_FORM_0100_2021_instructions_and_allergies_etc_notes_new</v>
      </c>
      <c r="I2302" s="134" t="str">
        <f t="shared" si="252"/>
        <v>食生活状況等　食事の留意事項（具体的に）</v>
      </c>
      <c r="J2302" s="56" t="str">
        <f t="shared" si="247"/>
        <v>名称変更</v>
      </c>
      <c r="K2302" s="33" t="str">
        <f>IF($F2302="old", INDEX('外部インタフェース一覧(計算用)'!$B$5:$C$60, MATCH(summary!$B2302, '外部インタフェース一覧(計算用)'!$C$5:$C$60, 0), 1), $B2302)</f>
        <v>栄養・摂食嚥下スクリーニング・アセスメント・モニタリング</v>
      </c>
      <c r="L2302" s="56">
        <f t="shared" si="251"/>
        <v>45</v>
      </c>
      <c r="M2302" s="33" t="str">
        <f t="shared" si="248"/>
        <v>instructions_and_allergies_etc_notes</v>
      </c>
      <c r="N2302" s="33" t="str">
        <f t="shared" si="249"/>
        <v>食生活状況等　食事の留意事項（具体的に）</v>
      </c>
      <c r="O2302" s="33" t="str">
        <f t="shared" si="250"/>
        <v>食生活状況等　食事の留意事項（内容）</v>
      </c>
    </row>
    <row r="2303" spans="1:15" hidden="1">
      <c r="A2303" s="56">
        <v>2301</v>
      </c>
      <c r="B2303" s="56" t="s">
        <v>4123</v>
      </c>
      <c r="C2303" s="56">
        <v>46</v>
      </c>
      <c r="D2303" s="33" t="s">
        <v>536</v>
      </c>
      <c r="E2303" s="134" t="s">
        <v>537</v>
      </c>
      <c r="F2303" s="56" t="str">
        <f>VLOOKUP(VLOOKUP($B2303, '外部インタフェース一覧(計算用)'!$B:$C, 2, FALSE), '外部インタフェース一覧(計算用)'!$C:$G, 2, FALSE)</f>
        <v>new</v>
      </c>
      <c r="G2303" s="56" t="str">
        <f>VLOOKUP(VLOOKUP($B2303, '外部インタフェース一覧(計算用)'!$B:$C, 2, FALSE), '外部インタフェース一覧(計算用)'!$C:$G, 5, FALSE)</f>
        <v>NUTRITION_FEEDING_SWALLOWING_SCREENING_ASSESSMENT_MONITORING_2024_FORM_0100_2021</v>
      </c>
      <c r="H2303" s="56" t="str">
        <f t="shared" si="246"/>
        <v>NUTRITION_FEEDING_SWALLOWING_SCREENING_ASSESSMENT_MONITORING_2024_FORM_0100_2021_motivation_new</v>
      </c>
      <c r="I2303" s="134" t="str">
        <f t="shared" si="252"/>
        <v>食生活状況等　本人の意欲</v>
      </c>
      <c r="J2303" s="56" t="str">
        <f t="shared" si="247"/>
        <v>一致</v>
      </c>
      <c r="K2303" s="56" t="str">
        <f>IF($F2303="old", INDEX('外部インタフェース一覧(計算用)'!$B$5:$C$60, MATCH(summary!$B2303, '外部インタフェース一覧(計算用)'!$C$5:$C$60, 0), 1), $B2303)</f>
        <v>栄養・摂食嚥下スクリーニング・アセスメント・モニタリング</v>
      </c>
      <c r="L2303" s="56">
        <f t="shared" si="251"/>
        <v>46</v>
      </c>
      <c r="M2303" s="56" t="str">
        <f t="shared" si="248"/>
        <v>motivation</v>
      </c>
      <c r="N2303" s="33" t="str">
        <f t="shared" si="249"/>
        <v>食生活状況等　本人の意欲</v>
      </c>
      <c r="O2303" s="33" t="str">
        <f t="shared" si="250"/>
        <v>食生活状況等　本人の意欲</v>
      </c>
    </row>
    <row r="2304" spans="1:15" ht="37.5" hidden="1">
      <c r="A2304" s="56">
        <v>2302</v>
      </c>
      <c r="B2304" s="56" t="s">
        <v>4123</v>
      </c>
      <c r="C2304" s="56">
        <v>47</v>
      </c>
      <c r="D2304" s="33" t="s">
        <v>538</v>
      </c>
      <c r="E2304" s="134" t="s">
        <v>539</v>
      </c>
      <c r="F2304" s="56" t="str">
        <f>VLOOKUP(VLOOKUP($B2304, '外部インタフェース一覧(計算用)'!$B:$C, 2, FALSE), '外部インタフェース一覧(計算用)'!$C:$G, 2, FALSE)</f>
        <v>new</v>
      </c>
      <c r="G2304" s="56" t="str">
        <f>VLOOKUP(VLOOKUP($B2304, '外部インタフェース一覧(計算用)'!$B:$C, 2, FALSE), '外部インタフェース一覧(計算用)'!$C:$G, 5, FALSE)</f>
        <v>NUTRITION_FEEDING_SWALLOWING_SCREENING_ASSESSMENT_MONITORING_2024_FORM_0100_2021</v>
      </c>
      <c r="H2304" s="56" t="str">
        <f t="shared" si="246"/>
        <v>NUTRITION_FEEDING_SWALLOWING_SCREENING_ASSESSMENT_MONITORING_2024_FORM_0100_2021_appetite_meal_satisfaction_new</v>
      </c>
      <c r="I2304" s="134" t="str">
        <f t="shared" si="252"/>
        <v>食生活状況等　食欲・食事の満足感</v>
      </c>
      <c r="J2304" s="56" t="str">
        <f t="shared" si="247"/>
        <v>一致</v>
      </c>
      <c r="K2304" s="56" t="str">
        <f>IF($F2304="old", INDEX('外部インタフェース一覧(計算用)'!$B$5:$C$60, MATCH(summary!$B2304, '外部インタフェース一覧(計算用)'!$C$5:$C$60, 0), 1), $B2304)</f>
        <v>栄養・摂食嚥下スクリーニング・アセスメント・モニタリング</v>
      </c>
      <c r="L2304" s="56">
        <f t="shared" si="251"/>
        <v>47</v>
      </c>
      <c r="M2304" s="56" t="str">
        <f t="shared" si="248"/>
        <v>appetite_meal_satisfaction</v>
      </c>
      <c r="N2304" s="33" t="str">
        <f t="shared" si="249"/>
        <v>食生活状況等　食欲・食事の満足感</v>
      </c>
      <c r="O2304" s="33" t="str">
        <f t="shared" si="250"/>
        <v>食生活状況等　食欲・食事の満足感</v>
      </c>
    </row>
    <row r="2305" spans="1:15" hidden="1">
      <c r="A2305" s="56">
        <v>2303</v>
      </c>
      <c r="B2305" s="56" t="s">
        <v>4123</v>
      </c>
      <c r="C2305" s="56">
        <v>48</v>
      </c>
      <c r="D2305" s="33" t="s">
        <v>540</v>
      </c>
      <c r="E2305" s="134" t="s">
        <v>541</v>
      </c>
      <c r="F2305" s="56" t="str">
        <f>VLOOKUP(VLOOKUP($B2305, '外部インタフェース一覧(計算用)'!$B:$C, 2, FALSE), '外部インタフェース一覧(計算用)'!$C:$G, 2, FALSE)</f>
        <v>new</v>
      </c>
      <c r="G2305" s="56" t="str">
        <f>VLOOKUP(VLOOKUP($B2305, '外部インタフェース一覧(計算用)'!$B:$C, 2, FALSE), '外部インタフェース一覧(計算用)'!$C:$G, 5, FALSE)</f>
        <v>NUTRITION_FEEDING_SWALLOWING_SCREENING_ASSESSMENT_MONITORING_2024_FORM_0100_2021</v>
      </c>
      <c r="H2305" s="56" t="str">
        <f t="shared" si="246"/>
        <v>NUTRITION_FEEDING_SWALLOWING_SCREENING_ASSESSMENT_MONITORING_2024_FORM_0100_2021_eating_aweareness_new</v>
      </c>
      <c r="I2305" s="134" t="str">
        <f t="shared" si="252"/>
        <v>食生活状況等　食事に対する意識</v>
      </c>
      <c r="J2305" s="56" t="str">
        <f t="shared" si="247"/>
        <v>一致</v>
      </c>
      <c r="K2305" s="56" t="str">
        <f>IF($F2305="old", INDEX('外部インタフェース一覧(計算用)'!$B$5:$C$60, MATCH(summary!$B2305, '外部インタフェース一覧(計算用)'!$C$5:$C$60, 0), 1), $B2305)</f>
        <v>栄養・摂食嚥下スクリーニング・アセスメント・モニタリング</v>
      </c>
      <c r="L2305" s="56">
        <f t="shared" si="251"/>
        <v>48</v>
      </c>
      <c r="M2305" s="56" t="str">
        <f t="shared" si="248"/>
        <v>eating_aweareness</v>
      </c>
      <c r="N2305" s="33" t="str">
        <f t="shared" si="249"/>
        <v>食生活状況等　食事に対する意識</v>
      </c>
      <c r="O2305" s="33" t="str">
        <f t="shared" si="250"/>
        <v>食生活状況等　食事に対する意識</v>
      </c>
    </row>
    <row r="2306" spans="1:15" ht="56.25" hidden="1">
      <c r="A2306" s="56">
        <v>2304</v>
      </c>
      <c r="B2306" s="56" t="s">
        <v>4123</v>
      </c>
      <c r="C2306" s="56">
        <v>49</v>
      </c>
      <c r="D2306" s="33" t="s">
        <v>542</v>
      </c>
      <c r="E2306" s="134" t="s">
        <v>543</v>
      </c>
      <c r="F2306" s="56" t="str">
        <f>VLOOKUP(VLOOKUP($B2306, '外部インタフェース一覧(計算用)'!$B:$C, 2, FALSE), '外部インタフェース一覧(計算用)'!$C:$G, 2, FALSE)</f>
        <v>new</v>
      </c>
      <c r="G2306" s="56" t="str">
        <f>VLOOKUP(VLOOKUP($B2306, '外部インタフェース一覧(計算用)'!$B:$C, 2, FALSE), '外部インタフェース一覧(計算用)'!$C:$G, 5, FALSE)</f>
        <v>NUTRITION_FEEDING_SWALLOWING_SCREENING_ASSESSMENT_MONITORING_2024_FORM_0100_2021</v>
      </c>
      <c r="H2306" s="56" t="str">
        <f t="shared" si="246"/>
        <v>NUTRITION_FEEDING_SWALLOWING_SCREENING_ASSESSMENT_MONITORING_2024_FORM_0100_2021_eating_status_oral_new</v>
      </c>
      <c r="I2306" s="134" t="str">
        <f t="shared" si="252"/>
        <v>多職種による栄養ケアの課題（低栄養関連問題）　口腔関係　口腔関係の課題　口腔衛生</v>
      </c>
      <c r="J2306" s="56" t="str">
        <f t="shared" si="247"/>
        <v>一致</v>
      </c>
      <c r="K2306" s="56" t="str">
        <f>IF($F2306="old", INDEX('外部インタフェース一覧(計算用)'!$B$5:$C$60, MATCH(summary!$B2306, '外部インタフェース一覧(計算用)'!$C$5:$C$60, 0), 1), $B2306)</f>
        <v>栄養・摂食嚥下スクリーニング・アセスメント・モニタリング</v>
      </c>
      <c r="L2306" s="56">
        <f t="shared" si="251"/>
        <v>49</v>
      </c>
      <c r="M2306" s="56" t="str">
        <f t="shared" si="248"/>
        <v>eating_status_oral</v>
      </c>
      <c r="N2306" s="33" t="str">
        <f t="shared" si="249"/>
        <v>多職種による栄養ケアの課題（低栄養関連問題）　口腔関係　口腔関係の課題　口腔衛生</v>
      </c>
      <c r="O2306" s="33" t="str">
        <f t="shared" si="250"/>
        <v>多職種による栄養ケアの課題（低栄養関連問題）　口腔関係　口腔関係の課題　口腔衛生</v>
      </c>
    </row>
    <row r="2307" spans="1:15" ht="56.25" hidden="1">
      <c r="A2307" s="56">
        <v>2305</v>
      </c>
      <c r="B2307" s="56" t="s">
        <v>4123</v>
      </c>
      <c r="C2307" s="56">
        <v>50</v>
      </c>
      <c r="D2307" s="33" t="s">
        <v>544</v>
      </c>
      <c r="E2307" s="134" t="s">
        <v>545</v>
      </c>
      <c r="F2307" s="56" t="str">
        <f>VLOOKUP(VLOOKUP($B2307, '外部インタフェース一覧(計算用)'!$B:$C, 2, FALSE), '外部インタフェース一覧(計算用)'!$C:$G, 2, FALSE)</f>
        <v>new</v>
      </c>
      <c r="G2307" s="56" t="str">
        <f>VLOOKUP(VLOOKUP($B2307, '外部インタフェース一覧(計算用)'!$B:$C, 2, FALSE), '外部インタフェース一覧(計算用)'!$C:$G, 5, FALSE)</f>
        <v>NUTRITION_FEEDING_SWALLOWING_SCREENING_ASSESSMENT_MONITORING_2024_FORM_0100_2021</v>
      </c>
      <c r="H2307" s="56" t="str">
        <f t="shared" ref="H2307:H2370" si="253">G2307&amp;"_"&amp;D2307&amp;"_"&amp;F2307</f>
        <v>NUTRITION_FEEDING_SWALLOWING_SCREENING_ASSESSMENT_MONITORING_2024_FORM_0100_2021_eating_status_eating_swallow_new</v>
      </c>
      <c r="I2307" s="134" t="str">
        <f t="shared" si="252"/>
        <v>多職種による栄養ケアの課題（低栄養関連問題）　口腔関係　口腔関係の課題　摂食・嚥下</v>
      </c>
      <c r="J2307" s="56" t="str">
        <f t="shared" ref="J2307:J2370" si="254">IF(E2307=I2307, "一致", "名称変更")</f>
        <v>一致</v>
      </c>
      <c r="K2307" s="56" t="str">
        <f>IF($F2307="old", INDEX('外部インタフェース一覧(計算用)'!$B$5:$C$60, MATCH(summary!$B2307, '外部インタフェース一覧(計算用)'!$C$5:$C$60, 0), 1), $B2307)</f>
        <v>栄養・摂食嚥下スクリーニング・アセスメント・モニタリング</v>
      </c>
      <c r="L2307" s="56">
        <f t="shared" si="251"/>
        <v>50</v>
      </c>
      <c r="M2307" s="56" t="str">
        <f t="shared" ref="M2307:M2370" si="255">$D2307</f>
        <v>eating_status_eating_swallow</v>
      </c>
      <c r="N2307" s="33" t="str">
        <f t="shared" ref="N2307:N2370" si="256">IF($F2307="old", $E2307, $I2307)</f>
        <v>多職種による栄養ケアの課題（低栄養関連問題）　口腔関係　口腔関係の課題　摂食・嚥下</v>
      </c>
      <c r="O2307" s="33" t="str">
        <f t="shared" ref="O2307:O2370" si="257">IF($F2307="old", $I2307, $E2307)</f>
        <v>多職種による栄養ケアの課題（低栄養関連問題）　口腔関係　口腔関係の課題　摂食・嚥下</v>
      </c>
    </row>
    <row r="2308" spans="1:15" ht="56.25" hidden="1">
      <c r="A2308" s="56">
        <v>2306</v>
      </c>
      <c r="B2308" s="56" t="s">
        <v>4123</v>
      </c>
      <c r="C2308" s="56">
        <v>51</v>
      </c>
      <c r="D2308" s="33" t="s">
        <v>546</v>
      </c>
      <c r="E2308" s="134" t="s">
        <v>547</v>
      </c>
      <c r="F2308" s="56" t="str">
        <f>VLOOKUP(VLOOKUP($B2308, '外部インタフェース一覧(計算用)'!$B:$C, 2, FALSE), '外部インタフェース一覧(計算用)'!$C:$G, 2, FALSE)</f>
        <v>new</v>
      </c>
      <c r="G2308" s="56" t="str">
        <f>VLOOKUP(VLOOKUP($B2308, '外部インタフェース一覧(計算用)'!$B:$C, 2, FALSE), '外部インタフェース一覧(計算用)'!$C:$G, 5, FALSE)</f>
        <v>NUTRITION_FEEDING_SWALLOWING_SCREENING_ASSESSMENT_MONITORING_2024_FORM_0100_2021</v>
      </c>
      <c r="H2308" s="56" t="str">
        <f t="shared" si="253"/>
        <v>NUTRITION_FEEDING_SWALLOWING_SCREENING_ASSESSMENT_MONITORING_2024_FORM_0100_2021_eating_status_unable_stable_right_posture_new</v>
      </c>
      <c r="I2308" s="134" t="str">
        <f t="shared" si="252"/>
        <v>多職種による栄養ケアの課題（低栄養関連問題）　口腔関係　安定した正しい姿勢が自分で取れない</v>
      </c>
      <c r="J2308" s="56" t="str">
        <f t="shared" si="254"/>
        <v>一致</v>
      </c>
      <c r="K2308" s="56" t="str">
        <f>IF($F2308="old", INDEX('外部インタフェース一覧(計算用)'!$B$5:$C$60, MATCH(summary!$B2308, '外部インタフェース一覧(計算用)'!$C$5:$C$60, 0), 1), $B2308)</f>
        <v>栄養・摂食嚥下スクリーニング・アセスメント・モニタリング</v>
      </c>
      <c r="L2308" s="56">
        <f t="shared" ref="L2308:L2371" si="258">C2308</f>
        <v>51</v>
      </c>
      <c r="M2308" s="56" t="str">
        <f t="shared" si="255"/>
        <v>eating_status_unable_stable_right_posture</v>
      </c>
      <c r="N2308" s="33" t="str">
        <f t="shared" si="256"/>
        <v>多職種による栄養ケアの課題（低栄養関連問題）　口腔関係　安定した正しい姿勢が自分で取れない</v>
      </c>
      <c r="O2308" s="33" t="str">
        <f t="shared" si="257"/>
        <v>多職種による栄養ケアの課題（低栄養関連問題）　口腔関係　安定した正しい姿勢が自分で取れない</v>
      </c>
    </row>
    <row r="2309" spans="1:15" ht="56.25" hidden="1">
      <c r="A2309" s="56">
        <v>2307</v>
      </c>
      <c r="B2309" s="56" t="s">
        <v>4123</v>
      </c>
      <c r="C2309" s="56">
        <v>52</v>
      </c>
      <c r="D2309" s="33" t="s">
        <v>548</v>
      </c>
      <c r="E2309" s="134" t="s">
        <v>549</v>
      </c>
      <c r="F2309" s="56" t="str">
        <f>VLOOKUP(VLOOKUP($B2309, '外部インタフェース一覧(計算用)'!$B:$C, 2, FALSE), '外部インタフェース一覧(計算用)'!$C:$G, 2, FALSE)</f>
        <v>new</v>
      </c>
      <c r="G2309" s="56" t="str">
        <f>VLOOKUP(VLOOKUP($B2309, '外部インタフェース一覧(計算用)'!$B:$C, 2, FALSE), '外部インタフェース一覧(計算用)'!$C:$G, 5, FALSE)</f>
        <v>NUTRITION_FEEDING_SWALLOWING_SCREENING_ASSESSMENT_MONITORING_2024_FORM_0100_2021</v>
      </c>
      <c r="H2309" s="56" t="str">
        <f t="shared" si="253"/>
        <v>NUTRITION_FEEDING_SWALLOWING_SCREENING_ASSESSMENT_MONITORING_2024_FORM_0100_2021_eating_status_unable_meal_concentrate_new</v>
      </c>
      <c r="I2309" s="134" t="str">
        <f t="shared" si="252"/>
        <v>多職種による栄養ケアの課題（低栄養関連問題）　口腔関係　食事に集中することができない</v>
      </c>
      <c r="J2309" s="56" t="str">
        <f t="shared" si="254"/>
        <v>一致</v>
      </c>
      <c r="K2309" s="56" t="str">
        <f>IF($F2309="old", INDEX('外部インタフェース一覧(計算用)'!$B$5:$C$60, MATCH(summary!$B2309, '外部インタフェース一覧(計算用)'!$C$5:$C$60, 0), 1), $B2309)</f>
        <v>栄養・摂食嚥下スクリーニング・アセスメント・モニタリング</v>
      </c>
      <c r="L2309" s="56">
        <f t="shared" si="258"/>
        <v>52</v>
      </c>
      <c r="M2309" s="56" t="str">
        <f t="shared" si="255"/>
        <v>eating_status_unable_meal_concentrate</v>
      </c>
      <c r="N2309" s="33" t="str">
        <f t="shared" si="256"/>
        <v>多職種による栄養ケアの課題（低栄養関連問題）　口腔関係　食事に集中することができない</v>
      </c>
      <c r="O2309" s="33" t="str">
        <f t="shared" si="257"/>
        <v>多職種による栄養ケアの課題（低栄養関連問題）　口腔関係　食事に集中することができない</v>
      </c>
    </row>
    <row r="2310" spans="1:15" ht="56.25" hidden="1">
      <c r="A2310" s="56">
        <v>2308</v>
      </c>
      <c r="B2310" s="56" t="s">
        <v>4123</v>
      </c>
      <c r="C2310" s="56">
        <v>53</v>
      </c>
      <c r="D2310" s="33" t="s">
        <v>550</v>
      </c>
      <c r="E2310" s="134" t="s">
        <v>551</v>
      </c>
      <c r="F2310" s="56" t="str">
        <f>VLOOKUP(VLOOKUP($B2310, '外部インタフェース一覧(計算用)'!$B:$C, 2, FALSE), '外部インタフェース一覧(計算用)'!$C:$G, 2, FALSE)</f>
        <v>new</v>
      </c>
      <c r="G2310" s="56" t="str">
        <f>VLOOKUP(VLOOKUP($B2310, '外部インタフェース一覧(計算用)'!$B:$C, 2, FALSE), '外部インタフェース一覧(計算用)'!$C:$G, 5, FALSE)</f>
        <v>NUTRITION_FEEDING_SWALLOWING_SCREENING_ASSESSMENT_MONITORING_2024_FORM_0100_2021</v>
      </c>
      <c r="H2310" s="56" t="str">
        <f t="shared" si="253"/>
        <v>NUTRITION_FEEDING_SWALLOWING_SCREENING_ASSESSMENT_MONITORING_2024_FORM_0100_2021_eating_status_somnolence_confusion_during_meal_new</v>
      </c>
      <c r="I2310" s="134" t="str">
        <f t="shared" si="252"/>
        <v>多職種による栄養ケアの課題（低栄養関連問題）　口腔関係　食事中に傾眠や意識混濁がある</v>
      </c>
      <c r="J2310" s="56" t="str">
        <f t="shared" si="254"/>
        <v>一致</v>
      </c>
      <c r="K2310" s="56" t="str">
        <f>IF($F2310="old", INDEX('外部インタフェース一覧(計算用)'!$B$5:$C$60, MATCH(summary!$B2310, '外部インタフェース一覧(計算用)'!$C$5:$C$60, 0), 1), $B2310)</f>
        <v>栄養・摂食嚥下スクリーニング・アセスメント・モニタリング</v>
      </c>
      <c r="L2310" s="56">
        <f t="shared" si="258"/>
        <v>53</v>
      </c>
      <c r="M2310" s="56" t="str">
        <f t="shared" si="255"/>
        <v>eating_status_somnolence_confusion_during_meal</v>
      </c>
      <c r="N2310" s="33" t="str">
        <f t="shared" si="256"/>
        <v>多職種による栄養ケアの課題（低栄養関連問題）　口腔関係　食事中に傾眠や意識混濁がある</v>
      </c>
      <c r="O2310" s="33" t="str">
        <f t="shared" si="257"/>
        <v>多職種による栄養ケアの課題（低栄養関連問題）　口腔関係　食事中に傾眠や意識混濁がある</v>
      </c>
    </row>
    <row r="2311" spans="1:15" ht="56.25" hidden="1">
      <c r="A2311" s="56">
        <v>2309</v>
      </c>
      <c r="B2311" s="56" t="s">
        <v>4123</v>
      </c>
      <c r="C2311" s="56">
        <v>54</v>
      </c>
      <c r="D2311" s="33" t="s">
        <v>552</v>
      </c>
      <c r="E2311" s="134" t="s">
        <v>553</v>
      </c>
      <c r="F2311" s="56" t="str">
        <f>VLOOKUP(VLOOKUP($B2311, '外部インタフェース一覧(計算用)'!$B:$C, 2, FALSE), '外部インタフェース一覧(計算用)'!$C:$G, 2, FALSE)</f>
        <v>new</v>
      </c>
      <c r="G2311" s="56" t="str">
        <f>VLOOKUP(VLOOKUP($B2311, '外部インタフェース一覧(計算用)'!$B:$C, 2, FALSE), '外部インタフェース一覧(計算用)'!$C:$G, 5, FALSE)</f>
        <v>NUTRITION_FEEDING_SWALLOWING_SCREENING_ASSESSMENT_MONITORING_2024_FORM_0100_2021</v>
      </c>
      <c r="H2311" s="56" t="str">
        <f t="shared" si="253"/>
        <v>NUTRITION_FEEDING_SWALLOWING_SCREENING_ASSESSMENT_MONITORING_2024_FORM_0100_2021_eating_status_eating_without_denture_new</v>
      </c>
      <c r="I2311" s="134" t="str">
        <f t="shared" si="252"/>
        <v>多職種による栄養ケアの課題（低栄養関連問題）　口腔関係　歯（義歯）のない状態で食事をしている</v>
      </c>
      <c r="J2311" s="56" t="str">
        <f t="shared" si="254"/>
        <v>一致</v>
      </c>
      <c r="K2311" s="56" t="str">
        <f>IF($F2311="old", INDEX('外部インタフェース一覧(計算用)'!$B$5:$C$60, MATCH(summary!$B2311, '外部インタフェース一覧(計算用)'!$C$5:$C$60, 0), 1), $B2311)</f>
        <v>栄養・摂食嚥下スクリーニング・アセスメント・モニタリング</v>
      </c>
      <c r="L2311" s="56">
        <f t="shared" si="258"/>
        <v>54</v>
      </c>
      <c r="M2311" s="56" t="str">
        <f t="shared" si="255"/>
        <v>eating_status_eating_without_denture</v>
      </c>
      <c r="N2311" s="33" t="str">
        <f t="shared" si="256"/>
        <v>多職種による栄養ケアの課題（低栄養関連問題）　口腔関係　歯（義歯）のない状態で食事をしている</v>
      </c>
      <c r="O2311" s="33" t="str">
        <f t="shared" si="257"/>
        <v>多職種による栄養ケアの課題（低栄養関連問題）　口腔関係　歯（義歯）のない状態で食事をしている</v>
      </c>
    </row>
    <row r="2312" spans="1:15" ht="56.25" hidden="1">
      <c r="A2312" s="56">
        <v>2310</v>
      </c>
      <c r="B2312" s="56" t="s">
        <v>4123</v>
      </c>
      <c r="C2312" s="56">
        <v>55</v>
      </c>
      <c r="D2312" s="33" t="s">
        <v>554</v>
      </c>
      <c r="E2312" s="134" t="s">
        <v>555</v>
      </c>
      <c r="F2312" s="56" t="str">
        <f>VLOOKUP(VLOOKUP($B2312, '外部インタフェース一覧(計算用)'!$B:$C, 2, FALSE), '外部インタフェース一覧(計算用)'!$C:$G, 2, FALSE)</f>
        <v>new</v>
      </c>
      <c r="G2312" s="56" t="str">
        <f>VLOOKUP(VLOOKUP($B2312, '外部インタフェース一覧(計算用)'!$B:$C, 2, FALSE), '外部インタフェース一覧(計算用)'!$C:$G, 5, FALSE)</f>
        <v>NUTRITION_FEEDING_SWALLOWING_SCREENING_ASSESSMENT_MONITORING_2024_FORM_0100_2021</v>
      </c>
      <c r="H2312" s="56" t="str">
        <f t="shared" si="253"/>
        <v>NUTRITION_FEEDING_SWALLOWING_SCREENING_ASSESSMENT_MONITORING_2024_FORM_0100_2021_eating_status_accumulate_food_in_mouth_new</v>
      </c>
      <c r="I2312" s="134" t="str">
        <f t="shared" si="252"/>
        <v>多職種による栄養ケアの課題（低栄養関連問題）　口腔関係　食べ物を口腔内に溜め込む</v>
      </c>
      <c r="J2312" s="56" t="str">
        <f t="shared" si="254"/>
        <v>一致</v>
      </c>
      <c r="K2312" s="56" t="str">
        <f>IF($F2312="old", INDEX('外部インタフェース一覧(計算用)'!$B$5:$C$60, MATCH(summary!$B2312, '外部インタフェース一覧(計算用)'!$C$5:$C$60, 0), 1), $B2312)</f>
        <v>栄養・摂食嚥下スクリーニング・アセスメント・モニタリング</v>
      </c>
      <c r="L2312" s="56">
        <f t="shared" si="258"/>
        <v>55</v>
      </c>
      <c r="M2312" s="56" t="str">
        <f t="shared" si="255"/>
        <v>eating_status_accumulate_food_in_mouth</v>
      </c>
      <c r="N2312" s="33" t="str">
        <f t="shared" si="256"/>
        <v>多職種による栄養ケアの課題（低栄養関連問題）　口腔関係　食べ物を口腔内に溜め込む</v>
      </c>
      <c r="O2312" s="33" t="str">
        <f t="shared" si="257"/>
        <v>多職種による栄養ケアの課題（低栄養関連問題）　口腔関係　食べ物を口腔内に溜め込む</v>
      </c>
    </row>
    <row r="2313" spans="1:15" ht="56.25" hidden="1">
      <c r="A2313" s="56">
        <v>2311</v>
      </c>
      <c r="B2313" s="56" t="s">
        <v>4123</v>
      </c>
      <c r="C2313" s="56">
        <v>56</v>
      </c>
      <c r="D2313" s="33" t="s">
        <v>556</v>
      </c>
      <c r="E2313" s="134" t="s">
        <v>557</v>
      </c>
      <c r="F2313" s="56" t="str">
        <f>VLOOKUP(VLOOKUP($B2313, '外部インタフェース一覧(計算用)'!$B:$C, 2, FALSE), '外部インタフェース一覧(計算用)'!$C:$G, 2, FALSE)</f>
        <v>new</v>
      </c>
      <c r="G2313" s="56" t="str">
        <f>VLOOKUP(VLOOKUP($B2313, '外部インタフェース一覧(計算用)'!$B:$C, 2, FALSE), '外部インタフェース一覧(計算用)'!$C:$G, 5, FALSE)</f>
        <v>NUTRITION_FEEDING_SWALLOWING_SCREENING_ASSESSMENT_MONITORING_2024_FORM_0100_2021</v>
      </c>
      <c r="H2313" s="56" t="str">
        <f t="shared" si="253"/>
        <v>NUTRITION_FEEDING_SWALLOWING_SCREENING_ASSESSMENT_MONITORING_2024_FORM_0100_2021_eating_status_choke_while_chewing_solid_food_new</v>
      </c>
      <c r="I2313" s="134" t="str">
        <f t="shared" si="252"/>
        <v>多職種による栄養ケアの課題（低栄養関連問題）　口腔関係　固形の食べ物を咀しゃく中にむせる</v>
      </c>
      <c r="J2313" s="56" t="str">
        <f t="shared" si="254"/>
        <v>一致</v>
      </c>
      <c r="K2313" s="56" t="str">
        <f>IF($F2313="old", INDEX('外部インタフェース一覧(計算用)'!$B$5:$C$60, MATCH(summary!$B2313, '外部インタフェース一覧(計算用)'!$C$5:$C$60, 0), 1), $B2313)</f>
        <v>栄養・摂食嚥下スクリーニング・アセスメント・モニタリング</v>
      </c>
      <c r="L2313" s="56">
        <f t="shared" si="258"/>
        <v>56</v>
      </c>
      <c r="M2313" s="56" t="str">
        <f t="shared" si="255"/>
        <v>eating_status_choke_while_chewing_solid_food</v>
      </c>
      <c r="N2313" s="33" t="str">
        <f t="shared" si="256"/>
        <v>多職種による栄養ケアの課題（低栄養関連問題）　口腔関係　固形の食べ物を咀しゃく中にむせる</v>
      </c>
      <c r="O2313" s="33" t="str">
        <f t="shared" si="257"/>
        <v>多職種による栄養ケアの課題（低栄養関連問題）　口腔関係　固形の食べ物を咀しゃく中にむせる</v>
      </c>
    </row>
    <row r="2314" spans="1:15" ht="56.25" hidden="1">
      <c r="A2314" s="56">
        <v>2312</v>
      </c>
      <c r="B2314" s="56" t="s">
        <v>4123</v>
      </c>
      <c r="C2314" s="56">
        <v>57</v>
      </c>
      <c r="D2314" s="33" t="s">
        <v>558</v>
      </c>
      <c r="E2314" s="134" t="s">
        <v>559</v>
      </c>
      <c r="F2314" s="56" t="str">
        <f>VLOOKUP(VLOOKUP($B2314, '外部インタフェース一覧(計算用)'!$B:$C, 2, FALSE), '外部インタフェース一覧(計算用)'!$C:$G, 2, FALSE)</f>
        <v>new</v>
      </c>
      <c r="G2314" s="56" t="str">
        <f>VLOOKUP(VLOOKUP($B2314, '外部インタフェース一覧(計算用)'!$B:$C, 2, FALSE), '外部インタフェース一覧(計算用)'!$C:$G, 5, FALSE)</f>
        <v>NUTRITION_FEEDING_SWALLOWING_SCREENING_ASSESSMENT_MONITORING_2024_FORM_0100_2021</v>
      </c>
      <c r="H2314" s="56" t="str">
        <f t="shared" si="253"/>
        <v>NUTRITION_FEEDING_SWALLOWING_SCREENING_ASSESSMENT_MONITORING_2024_FORM_0100_2021_eating_status_food_remain_in_cheeks_or_mouth_after_meal_new</v>
      </c>
      <c r="I2314" s="134" t="str">
        <f t="shared" si="252"/>
        <v>多職種による栄養ケアの課題（低栄養関連問題）　口腔関係　食後、頬の内側や口腔内に残渣がある</v>
      </c>
      <c r="J2314" s="56" t="str">
        <f t="shared" si="254"/>
        <v>一致</v>
      </c>
      <c r="K2314" s="56" t="str">
        <f>IF($F2314="old", INDEX('外部インタフェース一覧(計算用)'!$B$5:$C$60, MATCH(summary!$B2314, '外部インタフェース一覧(計算用)'!$C$5:$C$60, 0), 1), $B2314)</f>
        <v>栄養・摂食嚥下スクリーニング・アセスメント・モニタリング</v>
      </c>
      <c r="L2314" s="56">
        <f t="shared" si="258"/>
        <v>57</v>
      </c>
      <c r="M2314" s="56" t="str">
        <f t="shared" si="255"/>
        <v>eating_status_food_remain_in_cheeks_or_mouth_after_meal</v>
      </c>
      <c r="N2314" s="33" t="str">
        <f t="shared" si="256"/>
        <v>多職種による栄養ケアの課題（低栄養関連問題）　口腔関係　食後、頬の内側や口腔内に残渣がある</v>
      </c>
      <c r="O2314" s="33" t="str">
        <f t="shared" si="257"/>
        <v>多職種による栄養ケアの課題（低栄養関連問題）　口腔関係　食後、頬の内側や口腔内に残渣がある</v>
      </c>
    </row>
    <row r="2315" spans="1:15" ht="37.5" hidden="1">
      <c r="A2315" s="56">
        <v>2313</v>
      </c>
      <c r="B2315" s="56" t="s">
        <v>4123</v>
      </c>
      <c r="C2315" s="56">
        <v>58</v>
      </c>
      <c r="D2315" s="33" t="s">
        <v>560</v>
      </c>
      <c r="E2315" s="134" t="s">
        <v>561</v>
      </c>
      <c r="F2315" s="56" t="str">
        <f>VLOOKUP(VLOOKUP($B2315, '外部インタフェース一覧(計算用)'!$B:$C, 2, FALSE), '外部インタフェース一覧(計算用)'!$C:$G, 2, FALSE)</f>
        <v>new</v>
      </c>
      <c r="G2315" s="56" t="str">
        <f>VLOOKUP(VLOOKUP($B2315, '外部インタフェース一覧(計算用)'!$B:$C, 2, FALSE), '外部インタフェース一覧(計算用)'!$C:$G, 5, FALSE)</f>
        <v>NUTRITION_FEEDING_SWALLOWING_SCREENING_ASSESSMENT_MONITORING_2024_FORM_0100_2021</v>
      </c>
      <c r="H2315" s="56" t="str">
        <f t="shared" si="253"/>
        <v>NUTRITION_FEEDING_SWALLOWING_SCREENING_ASSESSMENT_MONITORING_2024_FORM_0100_2021_eating_status_choke_by_water_new</v>
      </c>
      <c r="I2315" s="134" t="str">
        <f t="shared" si="252"/>
        <v>多職種による栄養ケアの課題（低栄養関連問題）　口腔関係　水分でむせる</v>
      </c>
      <c r="J2315" s="56" t="str">
        <f t="shared" si="254"/>
        <v>一致</v>
      </c>
      <c r="K2315" s="56" t="str">
        <f>IF($F2315="old", INDEX('外部インタフェース一覧(計算用)'!$B$5:$C$60, MATCH(summary!$B2315, '外部インタフェース一覧(計算用)'!$C$5:$C$60, 0), 1), $B2315)</f>
        <v>栄養・摂食嚥下スクリーニング・アセスメント・モニタリング</v>
      </c>
      <c r="L2315" s="56">
        <f t="shared" si="258"/>
        <v>58</v>
      </c>
      <c r="M2315" s="56" t="str">
        <f t="shared" si="255"/>
        <v>eating_status_choke_by_water</v>
      </c>
      <c r="N2315" s="33" t="str">
        <f t="shared" si="256"/>
        <v>多職種による栄養ケアの課題（低栄養関連問題）　口腔関係　水分でむせる</v>
      </c>
      <c r="O2315" s="33" t="str">
        <f t="shared" si="257"/>
        <v>多職種による栄養ケアの課題（低栄養関連問題）　口腔関係　水分でむせる</v>
      </c>
    </row>
    <row r="2316" spans="1:15" ht="56.25" hidden="1">
      <c r="A2316" s="56">
        <v>2314</v>
      </c>
      <c r="B2316" s="56" t="s">
        <v>4123</v>
      </c>
      <c r="C2316" s="56">
        <v>59</v>
      </c>
      <c r="D2316" s="33" t="s">
        <v>562</v>
      </c>
      <c r="E2316" s="134" t="s">
        <v>563</v>
      </c>
      <c r="F2316" s="56" t="str">
        <f>VLOOKUP(VLOOKUP($B2316, '外部インタフェース一覧(計算用)'!$B:$C, 2, FALSE), '外部インタフェース一覧(計算用)'!$C:$G, 2, FALSE)</f>
        <v>new</v>
      </c>
      <c r="G2316" s="56" t="str">
        <f>VLOOKUP(VLOOKUP($B2316, '外部インタフェース一覧(計算用)'!$B:$C, 2, FALSE), '外部インタフェース一覧(計算用)'!$C:$G, 5, FALSE)</f>
        <v>NUTRITION_FEEDING_SWALLOWING_SCREENING_ASSESSMENT_MONITORING_2024_FORM_0100_2021</v>
      </c>
      <c r="H2316" s="56" t="str">
        <f t="shared" si="253"/>
        <v>NUTRITION_FEEDING_SWALLOWING_SCREENING_ASSESSMENT_MONITORING_2024_FORM_0100_2021_eating_status_cough_during_or_after_meal_new</v>
      </c>
      <c r="I2316" s="134" t="str">
        <f t="shared" si="252"/>
        <v>多職種による栄養ケアの課題（低栄養関連問題）　口腔関係　食事中、食後に咳をすることがある</v>
      </c>
      <c r="J2316" s="56" t="str">
        <f t="shared" si="254"/>
        <v>一致</v>
      </c>
      <c r="K2316" s="56" t="str">
        <f>IF($F2316="old", INDEX('外部インタフェース一覧(計算用)'!$B$5:$C$60, MATCH(summary!$B2316, '外部インタフェース一覧(計算用)'!$C$5:$C$60, 0), 1), $B2316)</f>
        <v>栄養・摂食嚥下スクリーニング・アセスメント・モニタリング</v>
      </c>
      <c r="L2316" s="56">
        <f t="shared" si="258"/>
        <v>59</v>
      </c>
      <c r="M2316" s="56" t="str">
        <f t="shared" si="255"/>
        <v>eating_status_cough_during_or_after_meal</v>
      </c>
      <c r="N2316" s="33" t="str">
        <f t="shared" si="256"/>
        <v>多職種による栄養ケアの課題（低栄養関連問題）　口腔関係　食事中、食後に咳をすることがある</v>
      </c>
      <c r="O2316" s="33" t="str">
        <f t="shared" si="257"/>
        <v>多職種による栄養ケアの課題（低栄養関連問題）　口腔関係　食事中、食後に咳をすることがある</v>
      </c>
    </row>
    <row r="2317" spans="1:15" ht="56.25" hidden="1">
      <c r="A2317" s="56">
        <v>2315</v>
      </c>
      <c r="B2317" s="56" t="s">
        <v>4123</v>
      </c>
      <c r="C2317" s="56">
        <v>60</v>
      </c>
      <c r="D2317" s="33" t="s">
        <v>564</v>
      </c>
      <c r="E2317" s="134" t="s">
        <v>4135</v>
      </c>
      <c r="F2317" s="56" t="str">
        <f>VLOOKUP(VLOOKUP($B2317, '外部インタフェース一覧(計算用)'!$B:$C, 2, FALSE), '外部インタフェース一覧(計算用)'!$C:$G, 2, FALSE)</f>
        <v>new</v>
      </c>
      <c r="G2317" s="56" t="str">
        <f>VLOOKUP(VLOOKUP($B2317, '外部インタフェース一覧(計算用)'!$B:$C, 2, FALSE), '外部インタフェース一覧(計算用)'!$C:$G, 5, FALSE)</f>
        <v>NUTRITION_FEEDING_SWALLOWING_SCREENING_ASSESSMENT_MONITORING_2024_FORM_0100_2021</v>
      </c>
      <c r="H2317" s="56" t="str">
        <f t="shared" si="253"/>
        <v>NUTRITION_FEEDING_SWALLOWING_SCREENING_ASSESSMENT_MONITORING_2024_FORM_0100_2021_eating_status_other_notice_new</v>
      </c>
      <c r="I2317" s="134" t="str">
        <f t="shared" si="252"/>
        <v>多職種による栄養ケアの課題（低栄養関連問題）　口腔関係　その他・気が付いた点_自由記述</v>
      </c>
      <c r="J2317" s="56" t="str">
        <f t="shared" si="254"/>
        <v>名称変更</v>
      </c>
      <c r="K2317" s="33" t="str">
        <f>IF($F2317="old", INDEX('外部インタフェース一覧(計算用)'!$B$5:$C$60, MATCH(summary!$B2317, '外部インタフェース一覧(計算用)'!$C$5:$C$60, 0), 1), $B2317)</f>
        <v>栄養・摂食嚥下スクリーニング・アセスメント・モニタリング</v>
      </c>
      <c r="L2317" s="56">
        <f t="shared" si="258"/>
        <v>60</v>
      </c>
      <c r="M2317" s="33" t="str">
        <f t="shared" si="255"/>
        <v>eating_status_other_notice</v>
      </c>
      <c r="N2317" s="33" t="str">
        <f t="shared" si="256"/>
        <v>多職種による栄養ケアの課題（低栄養関連問題）　口腔関係　その他・気が付いた点_自由記述</v>
      </c>
      <c r="O2317" s="33" t="str">
        <f t="shared" si="257"/>
        <v>多職種による栄養ケアの課題（低栄養関連問題）　口腔関係　その他・気が付いた点</v>
      </c>
    </row>
    <row r="2318" spans="1:15" ht="37.5" hidden="1">
      <c r="A2318" s="56">
        <v>2316</v>
      </c>
      <c r="B2318" s="56" t="s">
        <v>4123</v>
      </c>
      <c r="C2318" s="56">
        <v>61</v>
      </c>
      <c r="D2318" s="33" t="s">
        <v>566</v>
      </c>
      <c r="E2318" s="134" t="s">
        <v>4136</v>
      </c>
      <c r="F2318" s="56" t="str">
        <f>VLOOKUP(VLOOKUP($B2318, '外部インタフェース一覧(計算用)'!$B:$C, 2, FALSE), '外部インタフェース一覧(計算用)'!$C:$G, 2, FALSE)</f>
        <v>new</v>
      </c>
      <c r="G2318" s="56" t="str">
        <f>VLOOKUP(VLOOKUP($B2318, '外部インタフェース一覧(計算用)'!$B:$C, 2, FALSE), '外部インタフェース一覧(計算用)'!$C:$G, 5, FALSE)</f>
        <v>NUTRITION_FEEDING_SWALLOWING_SCREENING_ASSESSMENT_MONITORING_2024_FORM_0100_2021</v>
      </c>
      <c r="H2318" s="56" t="str">
        <f t="shared" si="253"/>
        <v>NUTRITION_FEEDING_SWALLOWING_SCREENING_ASSESSMENT_MONITORING_2024_FORM_0100_2021_nutrition_care_issues_bedsore_new</v>
      </c>
      <c r="I2318" s="134" t="str">
        <f t="shared" si="252"/>
        <v>多職種による栄養ケアの課題（低栄養関連問題）　その他　褥瘡</v>
      </c>
      <c r="J2318" s="56" t="str">
        <f t="shared" si="254"/>
        <v>名称変更</v>
      </c>
      <c r="K2318" s="33" t="str">
        <f>IF($F2318="old", INDEX('外部インタフェース一覧(計算用)'!$B$5:$C$60, MATCH(summary!$B2318, '外部インタフェース一覧(計算用)'!$C$5:$C$60, 0), 1), $B2318)</f>
        <v>栄養・摂食嚥下スクリーニング・アセスメント・モニタリング</v>
      </c>
      <c r="L2318" s="56">
        <f t="shared" si="258"/>
        <v>61</v>
      </c>
      <c r="M2318" s="33" t="str">
        <f t="shared" si="255"/>
        <v>nutrition_care_issues_bedsore</v>
      </c>
      <c r="N2318" s="33" t="str">
        <f t="shared" si="256"/>
        <v>多職種による栄養ケアの課題（低栄養関連問題）　その他　褥瘡</v>
      </c>
      <c r="O2318" s="33" t="str">
        <f t="shared" si="257"/>
        <v>多職種による栄養ケアの課題（低栄養関連問題）　その他　褥瘡（再掲）</v>
      </c>
    </row>
    <row r="2319" spans="1:15" ht="56.25" hidden="1">
      <c r="A2319" s="56">
        <v>2317</v>
      </c>
      <c r="B2319" s="56" t="s">
        <v>4123</v>
      </c>
      <c r="C2319" s="56">
        <v>62</v>
      </c>
      <c r="D2319" s="33" t="s">
        <v>568</v>
      </c>
      <c r="E2319" s="134" t="s">
        <v>569</v>
      </c>
      <c r="F2319" s="56" t="str">
        <f>VLOOKUP(VLOOKUP($B2319, '外部インタフェース一覧(計算用)'!$B:$C, 2, FALSE), '外部インタフェース一覧(計算用)'!$C:$G, 2, FALSE)</f>
        <v>new</v>
      </c>
      <c r="G2319" s="56" t="str">
        <f>VLOOKUP(VLOOKUP($B2319, '外部インタフェース一覧(計算用)'!$B:$C, 2, FALSE), '外部インタフェース一覧(計算用)'!$C:$G, 5, FALSE)</f>
        <v>NUTRITION_FEEDING_SWALLOWING_SCREENING_ASSESSMENT_MONITORING_2024_FORM_0100_2021</v>
      </c>
      <c r="H2319" s="56" t="str">
        <f t="shared" si="253"/>
        <v>NUTRITION_FEEDING_SWALLOWING_SCREENING_ASSESSMENT_MONITORING_2024_FORM_0100_2021_nutrition_care_issues_living_function_deterioration_new</v>
      </c>
      <c r="I2319" s="134" t="str">
        <f t="shared" si="252"/>
        <v>多職種による栄養ケアの課題（低栄養関連問題）　その他　生活機能低下</v>
      </c>
      <c r="J2319" s="56" t="str">
        <f t="shared" si="254"/>
        <v>一致</v>
      </c>
      <c r="K2319" s="56" t="str">
        <f>IF($F2319="old", INDEX('外部インタフェース一覧(計算用)'!$B$5:$C$60, MATCH(summary!$B2319, '外部インタフェース一覧(計算用)'!$C$5:$C$60, 0), 1), $B2319)</f>
        <v>栄養・摂食嚥下スクリーニング・アセスメント・モニタリング</v>
      </c>
      <c r="L2319" s="56">
        <f t="shared" si="258"/>
        <v>62</v>
      </c>
      <c r="M2319" s="56" t="str">
        <f t="shared" si="255"/>
        <v>nutrition_care_issues_living_function_deterioration</v>
      </c>
      <c r="N2319" s="33" t="str">
        <f t="shared" si="256"/>
        <v>多職種による栄養ケアの課題（低栄養関連問題）　その他　生活機能低下</v>
      </c>
      <c r="O2319" s="33" t="str">
        <f t="shared" si="257"/>
        <v>多職種による栄養ケアの課題（低栄養関連問題）　その他　生活機能低下</v>
      </c>
    </row>
    <row r="2320" spans="1:15" ht="37.5" hidden="1">
      <c r="A2320" s="56">
        <v>2318</v>
      </c>
      <c r="B2320" s="56" t="s">
        <v>4123</v>
      </c>
      <c r="C2320" s="56">
        <v>63</v>
      </c>
      <c r="D2320" s="33" t="s">
        <v>570</v>
      </c>
      <c r="E2320" s="134" t="s">
        <v>571</v>
      </c>
      <c r="F2320" s="56" t="str">
        <f>VLOOKUP(VLOOKUP($B2320, '外部インタフェース一覧(計算用)'!$B:$C, 2, FALSE), '外部インタフェース一覧(計算用)'!$C:$G, 2, FALSE)</f>
        <v>new</v>
      </c>
      <c r="G2320" s="56" t="str">
        <f>VLOOKUP(VLOOKUP($B2320, '外部インタフェース一覧(計算用)'!$B:$C, 2, FALSE), '外部インタフェース一覧(計算用)'!$C:$G, 5, FALSE)</f>
        <v>NUTRITION_FEEDING_SWALLOWING_SCREENING_ASSESSMENT_MONITORING_2024_FORM_0100_2021</v>
      </c>
      <c r="H2320" s="56" t="str">
        <f t="shared" si="253"/>
        <v>NUTRITION_FEEDING_SWALLOWING_SCREENING_ASSESSMENT_MONITORING_2024_FORM_0100_2021_nutrition_care_issues_nausea_vomit_new</v>
      </c>
      <c r="I2320" s="134" t="str">
        <f t="shared" si="252"/>
        <v>多職種による栄養ケアの課題（低栄養関連問題）　その他　嘔気・嘔吐</v>
      </c>
      <c r="J2320" s="56" t="str">
        <f t="shared" si="254"/>
        <v>一致</v>
      </c>
      <c r="K2320" s="56" t="str">
        <f>IF($F2320="old", INDEX('外部インタフェース一覧(計算用)'!$B$5:$C$60, MATCH(summary!$B2320, '外部インタフェース一覧(計算用)'!$C$5:$C$60, 0), 1), $B2320)</f>
        <v>栄養・摂食嚥下スクリーニング・アセスメント・モニタリング</v>
      </c>
      <c r="L2320" s="56">
        <f t="shared" si="258"/>
        <v>63</v>
      </c>
      <c r="M2320" s="56" t="str">
        <f t="shared" si="255"/>
        <v>nutrition_care_issues_nausea_vomit</v>
      </c>
      <c r="N2320" s="33" t="str">
        <f t="shared" si="256"/>
        <v>多職種による栄養ケアの課題（低栄養関連問題）　その他　嘔気・嘔吐</v>
      </c>
      <c r="O2320" s="33" t="str">
        <f t="shared" si="257"/>
        <v>多職種による栄養ケアの課題（低栄養関連問題）　その他　嘔気・嘔吐</v>
      </c>
    </row>
    <row r="2321" spans="1:15" ht="37.5" hidden="1">
      <c r="A2321" s="56">
        <v>2319</v>
      </c>
      <c r="B2321" s="56" t="s">
        <v>4123</v>
      </c>
      <c r="C2321" s="56">
        <v>64</v>
      </c>
      <c r="D2321" s="33" t="s">
        <v>572</v>
      </c>
      <c r="E2321" s="134" t="s">
        <v>573</v>
      </c>
      <c r="F2321" s="56" t="str">
        <f>VLOOKUP(VLOOKUP($B2321, '外部インタフェース一覧(計算用)'!$B:$C, 2, FALSE), '外部インタフェース一覧(計算用)'!$C:$G, 2, FALSE)</f>
        <v>new</v>
      </c>
      <c r="G2321" s="56" t="str">
        <f>VLOOKUP(VLOOKUP($B2321, '外部インタフェース一覧(計算用)'!$B:$C, 2, FALSE), '外部インタフェース一覧(計算用)'!$C:$G, 5, FALSE)</f>
        <v>NUTRITION_FEEDING_SWALLOWING_SCREENING_ASSESSMENT_MONITORING_2024_FORM_0100_2021</v>
      </c>
      <c r="H2321" s="56" t="str">
        <f t="shared" si="253"/>
        <v>NUTRITION_FEEDING_SWALLOWING_SCREENING_ASSESSMENT_MONITORING_2024_FORM_0100_2021_nutrition_care_issues_diarrhoea_new</v>
      </c>
      <c r="I2321" s="134" t="str">
        <f t="shared" si="252"/>
        <v>多職種による栄養ケアの課題（低栄養関連問題）　その他　下痢</v>
      </c>
      <c r="J2321" s="56" t="str">
        <f t="shared" si="254"/>
        <v>一致</v>
      </c>
      <c r="K2321" s="56" t="str">
        <f>IF($F2321="old", INDEX('外部インタフェース一覧(計算用)'!$B$5:$C$60, MATCH(summary!$B2321, '外部インタフェース一覧(計算用)'!$C$5:$C$60, 0), 1), $B2321)</f>
        <v>栄養・摂食嚥下スクリーニング・アセスメント・モニタリング</v>
      </c>
      <c r="L2321" s="56">
        <f t="shared" si="258"/>
        <v>64</v>
      </c>
      <c r="M2321" s="56" t="str">
        <f t="shared" si="255"/>
        <v>nutrition_care_issues_diarrhoea</v>
      </c>
      <c r="N2321" s="33" t="str">
        <f t="shared" si="256"/>
        <v>多職種による栄養ケアの課題（低栄養関連問題）　その他　下痢</v>
      </c>
      <c r="O2321" s="33" t="str">
        <f t="shared" si="257"/>
        <v>多職種による栄養ケアの課題（低栄養関連問題）　その他　下痢</v>
      </c>
    </row>
    <row r="2322" spans="1:15" ht="37.5" hidden="1">
      <c r="A2322" s="56">
        <v>2320</v>
      </c>
      <c r="B2322" s="56" t="s">
        <v>4123</v>
      </c>
      <c r="C2322" s="56">
        <v>65</v>
      </c>
      <c r="D2322" s="33" t="s">
        <v>574</v>
      </c>
      <c r="E2322" s="134" t="s">
        <v>575</v>
      </c>
      <c r="F2322" s="56" t="str">
        <f>VLOOKUP(VLOOKUP($B2322, '外部インタフェース一覧(計算用)'!$B:$C, 2, FALSE), '外部インタフェース一覧(計算用)'!$C:$G, 2, FALSE)</f>
        <v>new</v>
      </c>
      <c r="G2322" s="56" t="str">
        <f>VLOOKUP(VLOOKUP($B2322, '外部インタフェース一覧(計算用)'!$B:$C, 2, FALSE), '外部インタフェース一覧(計算用)'!$C:$G, 5, FALSE)</f>
        <v>NUTRITION_FEEDING_SWALLOWING_SCREENING_ASSESSMENT_MONITORING_2024_FORM_0100_2021</v>
      </c>
      <c r="H2322" s="56" t="str">
        <f t="shared" si="253"/>
        <v>NUTRITION_FEEDING_SWALLOWING_SCREENING_ASSESSMENT_MONITORING_2024_FORM_0100_2021_nutrition_care_issues_constipation_new</v>
      </c>
      <c r="I2322" s="134" t="str">
        <f t="shared" si="252"/>
        <v>多職種による栄養ケアの課題（低栄養関連問題）　その他　便秘</v>
      </c>
      <c r="J2322" s="56" t="str">
        <f t="shared" si="254"/>
        <v>一致</v>
      </c>
      <c r="K2322" s="56" t="str">
        <f>IF($F2322="old", INDEX('外部インタフェース一覧(計算用)'!$B$5:$C$60, MATCH(summary!$B2322, '外部インタフェース一覧(計算用)'!$C$5:$C$60, 0), 1), $B2322)</f>
        <v>栄養・摂食嚥下スクリーニング・アセスメント・モニタリング</v>
      </c>
      <c r="L2322" s="56">
        <f t="shared" si="258"/>
        <v>65</v>
      </c>
      <c r="M2322" s="56" t="str">
        <f t="shared" si="255"/>
        <v>nutrition_care_issues_constipation</v>
      </c>
      <c r="N2322" s="33" t="str">
        <f t="shared" si="256"/>
        <v>多職種による栄養ケアの課題（低栄養関連問題）　その他　便秘</v>
      </c>
      <c r="O2322" s="33" t="str">
        <f t="shared" si="257"/>
        <v>多職種による栄養ケアの課題（低栄養関連問題）　その他　便秘</v>
      </c>
    </row>
    <row r="2323" spans="1:15" ht="37.5" hidden="1">
      <c r="A2323" s="56">
        <v>2321</v>
      </c>
      <c r="B2323" s="56" t="s">
        <v>4123</v>
      </c>
      <c r="C2323" s="56">
        <v>66</v>
      </c>
      <c r="D2323" s="33" t="s">
        <v>576</v>
      </c>
      <c r="E2323" s="134" t="s">
        <v>577</v>
      </c>
      <c r="F2323" s="56" t="str">
        <f>VLOOKUP(VLOOKUP($B2323, '外部インタフェース一覧(計算用)'!$B:$C, 2, FALSE), '外部インタフェース一覧(計算用)'!$C:$G, 2, FALSE)</f>
        <v>new</v>
      </c>
      <c r="G2323" s="56" t="str">
        <f>VLOOKUP(VLOOKUP($B2323, '外部インタフェース一覧(計算用)'!$B:$C, 2, FALSE), '外部インタフェース一覧(計算用)'!$C:$G, 5, FALSE)</f>
        <v>NUTRITION_FEEDING_SWALLOWING_SCREENING_ASSESSMENT_MONITORING_2024_FORM_0100_2021</v>
      </c>
      <c r="H2323" s="56" t="str">
        <f t="shared" si="253"/>
        <v>NUTRITION_FEEDING_SWALLOWING_SCREENING_ASSESSMENT_MONITORING_2024_FORM_0100_2021_nutrition_care_issues_edema_new</v>
      </c>
      <c r="I2323" s="134" t="str">
        <f t="shared" si="252"/>
        <v>多職種による栄養ケアの課題（低栄養関連問題）　その他　浮腫</v>
      </c>
      <c r="J2323" s="56" t="str">
        <f t="shared" si="254"/>
        <v>一致</v>
      </c>
      <c r="K2323" s="56" t="str">
        <f>IF($F2323="old", INDEX('外部インタフェース一覧(計算用)'!$B$5:$C$60, MATCH(summary!$B2323, '外部インタフェース一覧(計算用)'!$C$5:$C$60, 0), 1), $B2323)</f>
        <v>栄養・摂食嚥下スクリーニング・アセスメント・モニタリング</v>
      </c>
      <c r="L2323" s="56">
        <f t="shared" si="258"/>
        <v>66</v>
      </c>
      <c r="M2323" s="56" t="str">
        <f t="shared" si="255"/>
        <v>nutrition_care_issues_edema</v>
      </c>
      <c r="N2323" s="33" t="str">
        <f t="shared" si="256"/>
        <v>多職種による栄養ケアの課題（低栄養関連問題）　その他　浮腫</v>
      </c>
      <c r="O2323" s="33" t="str">
        <f t="shared" si="257"/>
        <v>多職種による栄養ケアの課題（低栄養関連問題）　その他　浮腫</v>
      </c>
    </row>
    <row r="2324" spans="1:15" ht="37.5" hidden="1">
      <c r="A2324" s="56">
        <v>2322</v>
      </c>
      <c r="B2324" s="56" t="s">
        <v>4123</v>
      </c>
      <c r="C2324" s="56">
        <v>67</v>
      </c>
      <c r="D2324" s="33" t="s">
        <v>578</v>
      </c>
      <c r="E2324" s="134" t="s">
        <v>579</v>
      </c>
      <c r="F2324" s="56" t="str">
        <f>VLOOKUP(VLOOKUP($B2324, '外部インタフェース一覧(計算用)'!$B:$C, 2, FALSE), '外部インタフェース一覧(計算用)'!$C:$G, 2, FALSE)</f>
        <v>new</v>
      </c>
      <c r="G2324" s="56" t="str">
        <f>VLOOKUP(VLOOKUP($B2324, '外部インタフェース一覧(計算用)'!$B:$C, 2, FALSE), '外部インタフェース一覧(計算用)'!$C:$G, 5, FALSE)</f>
        <v>NUTRITION_FEEDING_SWALLOWING_SCREENING_ASSESSMENT_MONITORING_2024_FORM_0100_2021</v>
      </c>
      <c r="H2324" s="56" t="str">
        <f t="shared" si="253"/>
        <v>NUTRITION_FEEDING_SWALLOWING_SCREENING_ASSESSMENT_MONITORING_2024_FORM_0100_2021_nutrition_care_issues_dehydration_new</v>
      </c>
      <c r="I2324" s="134" t="str">
        <f t="shared" si="252"/>
        <v>多職種による栄養ケアの課題（低栄養関連問題）　その他　脱水</v>
      </c>
      <c r="J2324" s="56" t="str">
        <f t="shared" si="254"/>
        <v>一致</v>
      </c>
      <c r="K2324" s="56" t="str">
        <f>IF($F2324="old", INDEX('外部インタフェース一覧(計算用)'!$B$5:$C$60, MATCH(summary!$B2324, '外部インタフェース一覧(計算用)'!$C$5:$C$60, 0), 1), $B2324)</f>
        <v>栄養・摂食嚥下スクリーニング・アセスメント・モニタリング</v>
      </c>
      <c r="L2324" s="56">
        <f t="shared" si="258"/>
        <v>67</v>
      </c>
      <c r="M2324" s="56" t="str">
        <f t="shared" si="255"/>
        <v>nutrition_care_issues_dehydration</v>
      </c>
      <c r="N2324" s="33" t="str">
        <f t="shared" si="256"/>
        <v>多職種による栄養ケアの課題（低栄養関連問題）　その他　脱水</v>
      </c>
      <c r="O2324" s="33" t="str">
        <f t="shared" si="257"/>
        <v>多職種による栄養ケアの課題（低栄養関連問題）　その他　脱水</v>
      </c>
    </row>
    <row r="2325" spans="1:15" ht="37.5" hidden="1">
      <c r="A2325" s="56">
        <v>2323</v>
      </c>
      <c r="B2325" s="56" t="s">
        <v>4123</v>
      </c>
      <c r="C2325" s="56">
        <v>68</v>
      </c>
      <c r="D2325" s="33" t="s">
        <v>580</v>
      </c>
      <c r="E2325" s="134" t="s">
        <v>581</v>
      </c>
      <c r="F2325" s="56" t="str">
        <f>VLOOKUP(VLOOKUP($B2325, '外部インタフェース一覧(計算用)'!$B:$C, 2, FALSE), '外部インタフェース一覧(計算用)'!$C:$G, 2, FALSE)</f>
        <v>new</v>
      </c>
      <c r="G2325" s="56" t="str">
        <f>VLOOKUP(VLOOKUP($B2325, '外部インタフェース一覧(計算用)'!$B:$C, 2, FALSE), '外部インタフェース一覧(計算用)'!$C:$G, 5, FALSE)</f>
        <v>NUTRITION_FEEDING_SWALLOWING_SCREENING_ASSESSMENT_MONITORING_2024_FORM_0100_2021</v>
      </c>
      <c r="H2325" s="56" t="str">
        <f t="shared" si="253"/>
        <v>NUTRITION_FEEDING_SWALLOWING_SCREENING_ASSESSMENT_MONITORING_2024_FORM_0100_2021_nutrition_care_issues_infection_new</v>
      </c>
      <c r="I2325" s="134" t="str">
        <f t="shared" si="252"/>
        <v>多職種による栄養ケアの課題（低栄養関連問題）　その他　感染</v>
      </c>
      <c r="J2325" s="56" t="str">
        <f t="shared" si="254"/>
        <v>一致</v>
      </c>
      <c r="K2325" s="56" t="str">
        <f>IF($F2325="old", INDEX('外部インタフェース一覧(計算用)'!$B$5:$C$60, MATCH(summary!$B2325, '外部インタフェース一覧(計算用)'!$C$5:$C$60, 0), 1), $B2325)</f>
        <v>栄養・摂食嚥下スクリーニング・アセスメント・モニタリング</v>
      </c>
      <c r="L2325" s="56">
        <f t="shared" si="258"/>
        <v>68</v>
      </c>
      <c r="M2325" s="56" t="str">
        <f t="shared" si="255"/>
        <v>nutrition_care_issues_infection</v>
      </c>
      <c r="N2325" s="33" t="str">
        <f t="shared" si="256"/>
        <v>多職種による栄養ケアの課題（低栄養関連問題）　その他　感染</v>
      </c>
      <c r="O2325" s="33" t="str">
        <f t="shared" si="257"/>
        <v>多職種による栄養ケアの課題（低栄養関連問題）　その他　感染</v>
      </c>
    </row>
    <row r="2326" spans="1:15" ht="37.5" hidden="1">
      <c r="A2326" s="56">
        <v>2324</v>
      </c>
      <c r="B2326" s="56" t="s">
        <v>4123</v>
      </c>
      <c r="C2326" s="56">
        <v>69</v>
      </c>
      <c r="D2326" s="33" t="s">
        <v>582</v>
      </c>
      <c r="E2326" s="134" t="s">
        <v>583</v>
      </c>
      <c r="F2326" s="56" t="str">
        <f>VLOOKUP(VLOOKUP($B2326, '外部インタフェース一覧(計算用)'!$B:$C, 2, FALSE), '外部インタフェース一覧(計算用)'!$C:$G, 2, FALSE)</f>
        <v>new</v>
      </c>
      <c r="G2326" s="56" t="str">
        <f>VLOOKUP(VLOOKUP($B2326, '外部インタフェース一覧(計算用)'!$B:$C, 2, FALSE), '外部インタフェース一覧(計算用)'!$C:$G, 5, FALSE)</f>
        <v>NUTRITION_FEEDING_SWALLOWING_SCREENING_ASSESSMENT_MONITORING_2024_FORM_0100_2021</v>
      </c>
      <c r="H2326" s="56" t="str">
        <f t="shared" si="253"/>
        <v>NUTRITION_FEEDING_SWALLOWING_SCREENING_ASSESSMENT_MONITORING_2024_FORM_0100_2021_nutrition_care_issues_fever_new</v>
      </c>
      <c r="I2326" s="134" t="str">
        <f t="shared" si="252"/>
        <v>多職種による栄養ケアの課題（低栄養関連問題）　その他　発熱</v>
      </c>
      <c r="J2326" s="56" t="str">
        <f t="shared" si="254"/>
        <v>一致</v>
      </c>
      <c r="K2326" s="56" t="str">
        <f>IF($F2326="old", INDEX('外部インタフェース一覧(計算用)'!$B$5:$C$60, MATCH(summary!$B2326, '外部インタフェース一覧(計算用)'!$C$5:$C$60, 0), 1), $B2326)</f>
        <v>栄養・摂食嚥下スクリーニング・アセスメント・モニタリング</v>
      </c>
      <c r="L2326" s="56">
        <f t="shared" si="258"/>
        <v>69</v>
      </c>
      <c r="M2326" s="56" t="str">
        <f t="shared" si="255"/>
        <v>nutrition_care_issues_fever</v>
      </c>
      <c r="N2326" s="33" t="str">
        <f t="shared" si="256"/>
        <v>多職種による栄養ケアの課題（低栄養関連問題）　その他　発熱</v>
      </c>
      <c r="O2326" s="33" t="str">
        <f t="shared" si="257"/>
        <v>多職種による栄養ケアの課題（低栄養関連問題）　その他　発熱</v>
      </c>
    </row>
    <row r="2327" spans="1:15" ht="37.5" hidden="1">
      <c r="A2327" s="56">
        <v>2325</v>
      </c>
      <c r="B2327" s="56" t="s">
        <v>4123</v>
      </c>
      <c r="C2327" s="56">
        <v>70</v>
      </c>
      <c r="D2327" s="33" t="s">
        <v>584</v>
      </c>
      <c r="E2327" s="134" t="s">
        <v>585</v>
      </c>
      <c r="F2327" s="56" t="str">
        <f>VLOOKUP(VLOOKUP($B2327, '外部インタフェース一覧(計算用)'!$B:$C, 2, FALSE), '外部インタフェース一覧(計算用)'!$C:$G, 2, FALSE)</f>
        <v>new</v>
      </c>
      <c r="G2327" s="56" t="str">
        <f>VLOOKUP(VLOOKUP($B2327, '外部インタフェース一覧(計算用)'!$B:$C, 2, FALSE), '外部インタフェース一覧(計算用)'!$C:$G, 5, FALSE)</f>
        <v>NUTRITION_FEEDING_SWALLOWING_SCREENING_ASSESSMENT_MONITORING_2024_FORM_0100_2021</v>
      </c>
      <c r="H2327" s="56" t="str">
        <f t="shared" si="253"/>
        <v>NUTRITION_FEEDING_SWALLOWING_SCREENING_ASSESSMENT_MONITORING_2024_FORM_0100_2021_nutrition_care_issues_homebodies_new</v>
      </c>
      <c r="I2327" s="134" t="str">
        <f t="shared" si="252"/>
        <v>多職種による栄養ケアの課題（低栄養関連問題）　その他　閉じこもり</v>
      </c>
      <c r="J2327" s="56" t="str">
        <f t="shared" si="254"/>
        <v>一致</v>
      </c>
      <c r="K2327" s="56" t="str">
        <f>IF($F2327="old", INDEX('外部インタフェース一覧(計算用)'!$B$5:$C$60, MATCH(summary!$B2327, '外部インタフェース一覧(計算用)'!$C$5:$C$60, 0), 1), $B2327)</f>
        <v>栄養・摂食嚥下スクリーニング・アセスメント・モニタリング</v>
      </c>
      <c r="L2327" s="56">
        <f t="shared" si="258"/>
        <v>70</v>
      </c>
      <c r="M2327" s="56" t="str">
        <f t="shared" si="255"/>
        <v>nutrition_care_issues_homebodies</v>
      </c>
      <c r="N2327" s="33" t="str">
        <f t="shared" si="256"/>
        <v>多職種による栄養ケアの課題（低栄養関連問題）　その他　閉じこもり</v>
      </c>
      <c r="O2327" s="33" t="str">
        <f t="shared" si="257"/>
        <v>多職種による栄養ケアの課題（低栄養関連問題）　その他　閉じこもり</v>
      </c>
    </row>
    <row r="2328" spans="1:15" ht="37.5" hidden="1">
      <c r="A2328" s="56">
        <v>2326</v>
      </c>
      <c r="B2328" s="56" t="s">
        <v>4123</v>
      </c>
      <c r="C2328" s="56">
        <v>71</v>
      </c>
      <c r="D2328" s="33" t="s">
        <v>586</v>
      </c>
      <c r="E2328" s="134" t="s">
        <v>587</v>
      </c>
      <c r="F2328" s="56" t="str">
        <f>VLOOKUP(VLOOKUP($B2328, '外部インタフェース一覧(計算用)'!$B:$C, 2, FALSE), '外部インタフェース一覧(計算用)'!$C:$G, 2, FALSE)</f>
        <v>new</v>
      </c>
      <c r="G2328" s="56" t="str">
        <f>VLOOKUP(VLOOKUP($B2328, '外部インタフェース一覧(計算用)'!$B:$C, 2, FALSE), '外部インタフェース一覧(計算用)'!$C:$G, 5, FALSE)</f>
        <v>NUTRITION_FEEDING_SWALLOWING_SCREENING_ASSESSMENT_MONITORING_2024_FORM_0100_2021</v>
      </c>
      <c r="H2328" s="56" t="str">
        <f t="shared" si="253"/>
        <v>NUTRITION_FEEDING_SWALLOWING_SCREENING_ASSESSMENT_MONITORING_2024_FORM_0100_2021_nutrition_care_issues_depression_new</v>
      </c>
      <c r="I2328" s="134" t="str">
        <f t="shared" si="252"/>
        <v>多職種による栄養ケアの課題（低栄養関連問題）　その他　うつ</v>
      </c>
      <c r="J2328" s="56" t="str">
        <f t="shared" si="254"/>
        <v>一致</v>
      </c>
      <c r="K2328" s="56" t="str">
        <f>IF($F2328="old", INDEX('外部インタフェース一覧(計算用)'!$B$5:$C$60, MATCH(summary!$B2328, '外部インタフェース一覧(計算用)'!$C$5:$C$60, 0), 1), $B2328)</f>
        <v>栄養・摂食嚥下スクリーニング・アセスメント・モニタリング</v>
      </c>
      <c r="L2328" s="56">
        <f t="shared" si="258"/>
        <v>71</v>
      </c>
      <c r="M2328" s="56" t="str">
        <f t="shared" si="255"/>
        <v>nutrition_care_issues_depression</v>
      </c>
      <c r="N2328" s="33" t="str">
        <f t="shared" si="256"/>
        <v>多職種による栄養ケアの課題（低栄養関連問題）　その他　うつ</v>
      </c>
      <c r="O2328" s="33" t="str">
        <f t="shared" si="257"/>
        <v>多職種による栄養ケアの課題（低栄養関連問題）　その他　うつ</v>
      </c>
    </row>
    <row r="2329" spans="1:15" ht="37.5" hidden="1">
      <c r="A2329" s="56">
        <v>2327</v>
      </c>
      <c r="B2329" s="56" t="s">
        <v>4123</v>
      </c>
      <c r="C2329" s="56">
        <v>72</v>
      </c>
      <c r="D2329" s="33" t="s">
        <v>588</v>
      </c>
      <c r="E2329" s="134" t="s">
        <v>589</v>
      </c>
      <c r="F2329" s="56" t="str">
        <f>VLOOKUP(VLOOKUP($B2329, '外部インタフェース一覧(計算用)'!$B:$C, 2, FALSE), '外部インタフェース一覧(計算用)'!$C:$G, 2, FALSE)</f>
        <v>new</v>
      </c>
      <c r="G2329" s="56" t="str">
        <f>VLOOKUP(VLOOKUP($B2329, '外部インタフェース一覧(計算用)'!$B:$C, 2, FALSE), '外部インタフェース一覧(計算用)'!$C:$G, 5, FALSE)</f>
        <v>NUTRITION_FEEDING_SWALLOWING_SCREENING_ASSESSMENT_MONITORING_2024_FORM_0100_2021</v>
      </c>
      <c r="H2329" s="56" t="str">
        <f t="shared" si="253"/>
        <v>NUTRITION_FEEDING_SWALLOWING_SCREENING_ASSESSMENT_MONITORING_2024_FORM_0100_2021_nutrition_care_issues_cognitive_function_new</v>
      </c>
      <c r="I2329" s="134" t="str">
        <f t="shared" si="252"/>
        <v>多職種による栄養ケアの課題（低栄養関連問題）　その他　認知症</v>
      </c>
      <c r="J2329" s="56" t="str">
        <f t="shared" si="254"/>
        <v>一致</v>
      </c>
      <c r="K2329" s="56" t="str">
        <f>IF($F2329="old", INDEX('外部インタフェース一覧(計算用)'!$B$5:$C$60, MATCH(summary!$B2329, '外部インタフェース一覧(計算用)'!$C$5:$C$60, 0), 1), $B2329)</f>
        <v>栄養・摂食嚥下スクリーニング・アセスメント・モニタリング</v>
      </c>
      <c r="L2329" s="56">
        <f t="shared" si="258"/>
        <v>72</v>
      </c>
      <c r="M2329" s="56" t="str">
        <f t="shared" si="255"/>
        <v>nutrition_care_issues_cognitive_function</v>
      </c>
      <c r="N2329" s="33" t="str">
        <f t="shared" si="256"/>
        <v>多職種による栄養ケアの課題（低栄養関連問題）　その他　認知症</v>
      </c>
      <c r="O2329" s="33" t="str">
        <f t="shared" si="257"/>
        <v>多職種による栄養ケアの課題（低栄養関連問題）　その他　認知症</v>
      </c>
    </row>
    <row r="2330" spans="1:15" ht="37.5" hidden="1">
      <c r="A2330" s="56">
        <v>2328</v>
      </c>
      <c r="B2330" s="56" t="s">
        <v>4123</v>
      </c>
      <c r="C2330" s="56">
        <v>73</v>
      </c>
      <c r="D2330" s="33" t="s">
        <v>590</v>
      </c>
      <c r="E2330" s="134" t="s">
        <v>591</v>
      </c>
      <c r="F2330" s="56" t="str">
        <f>VLOOKUP(VLOOKUP($B2330, '外部インタフェース一覧(計算用)'!$B:$C, 2, FALSE), '外部インタフェース一覧(計算用)'!$C:$G, 2, FALSE)</f>
        <v>new</v>
      </c>
      <c r="G2330" s="56" t="str">
        <f>VLOOKUP(VLOOKUP($B2330, '外部インタフェース一覧(計算用)'!$B:$C, 2, FALSE), '外部インタフェース一覧(計算用)'!$C:$G, 5, FALSE)</f>
        <v>NUTRITION_FEEDING_SWALLOWING_SCREENING_ASSESSMENT_MONITORING_2024_FORM_0100_2021</v>
      </c>
      <c r="H2330" s="56" t="str">
        <f t="shared" si="253"/>
        <v>NUTRITION_FEEDING_SWALLOWING_SCREENING_ASSESSMENT_MONITORING_2024_FORM_0100_2021_nutrition_care_issues_medicine_new</v>
      </c>
      <c r="I2330" s="134" t="str">
        <f t="shared" si="252"/>
        <v>多職種による栄養ケアの課題（低栄養関連問題）　その他　薬の影響</v>
      </c>
      <c r="J2330" s="56" t="str">
        <f t="shared" si="254"/>
        <v>一致</v>
      </c>
      <c r="K2330" s="56" t="str">
        <f>IF($F2330="old", INDEX('外部インタフェース一覧(計算用)'!$B$5:$C$60, MATCH(summary!$B2330, '外部インタフェース一覧(計算用)'!$C$5:$C$60, 0), 1), $B2330)</f>
        <v>栄養・摂食嚥下スクリーニング・アセスメント・モニタリング</v>
      </c>
      <c r="L2330" s="56">
        <f t="shared" si="258"/>
        <v>73</v>
      </c>
      <c r="M2330" s="56" t="str">
        <f t="shared" si="255"/>
        <v>nutrition_care_issues_medicine</v>
      </c>
      <c r="N2330" s="33" t="str">
        <f t="shared" si="256"/>
        <v>多職種による栄養ケアの課題（低栄養関連問題）　その他　薬の影響</v>
      </c>
      <c r="O2330" s="33" t="str">
        <f t="shared" si="257"/>
        <v>多職種による栄養ケアの課題（低栄養関連問題）　その他　薬の影響</v>
      </c>
    </row>
    <row r="2331" spans="1:15" hidden="1">
      <c r="A2331" s="56">
        <v>2329</v>
      </c>
      <c r="B2331" s="56" t="s">
        <v>4123</v>
      </c>
      <c r="C2331" s="56">
        <v>74</v>
      </c>
      <c r="D2331" s="33" t="s">
        <v>592</v>
      </c>
      <c r="E2331" s="134" t="s">
        <v>593</v>
      </c>
      <c r="F2331" s="56" t="str">
        <f>VLOOKUP(VLOOKUP($B2331, '外部インタフェース一覧(計算用)'!$B:$C, 2, FALSE), '外部インタフェース一覧(計算用)'!$C:$G, 2, FALSE)</f>
        <v>new</v>
      </c>
      <c r="G2331" s="56" t="str">
        <f>VLOOKUP(VLOOKUP($B2331, '外部インタフェース一覧(計算用)'!$B:$C, 2, FALSE), '外部インタフェース一覧(計算用)'!$C:$G, 5, FALSE)</f>
        <v>NUTRITION_FEEDING_SWALLOWING_SCREENING_ASSESSMENT_MONITORING_2024_FORM_0100_2021</v>
      </c>
      <c r="H2331" s="56" t="str">
        <f t="shared" si="253"/>
        <v>NUTRITION_FEEDING_SWALLOWING_SCREENING_ASSESSMENT_MONITORING_2024_FORM_0100_2021_overall_notice_new</v>
      </c>
      <c r="I2331" s="134" t="str">
        <f t="shared" si="252"/>
        <v>特記事項</v>
      </c>
      <c r="J2331" s="56" t="str">
        <f t="shared" si="254"/>
        <v>一致</v>
      </c>
      <c r="K2331" s="56" t="str">
        <f>IF($F2331="old", INDEX('外部インタフェース一覧(計算用)'!$B$5:$C$60, MATCH(summary!$B2331, '外部インタフェース一覧(計算用)'!$C$5:$C$60, 0), 1), $B2331)</f>
        <v>栄養・摂食嚥下スクリーニング・アセスメント・モニタリング</v>
      </c>
      <c r="L2331" s="56">
        <f t="shared" si="258"/>
        <v>74</v>
      </c>
      <c r="M2331" s="56" t="str">
        <f t="shared" si="255"/>
        <v>overall_notice</v>
      </c>
      <c r="N2331" s="33" t="str">
        <f t="shared" si="256"/>
        <v>特記事項</v>
      </c>
      <c r="O2331" s="33" t="str">
        <f t="shared" si="257"/>
        <v>特記事項</v>
      </c>
    </row>
    <row r="2332" spans="1:15" hidden="1">
      <c r="A2332" s="56">
        <v>2330</v>
      </c>
      <c r="B2332" s="56" t="s">
        <v>4123</v>
      </c>
      <c r="C2332" s="56">
        <v>75</v>
      </c>
      <c r="D2332" s="33" t="s">
        <v>594</v>
      </c>
      <c r="E2332" s="134" t="s">
        <v>595</v>
      </c>
      <c r="F2332" s="56" t="str">
        <f>VLOOKUP(VLOOKUP($B2332, '外部インタフェース一覧(計算用)'!$B:$C, 2, FALSE), '外部インタフェース一覧(計算用)'!$C:$G, 2, FALSE)</f>
        <v>new</v>
      </c>
      <c r="G2332" s="56" t="str">
        <f>VLOOKUP(VLOOKUP($B2332, '外部インタフェース一覧(計算用)'!$B:$C, 2, FALSE), '外部インタフェース一覧(計算用)'!$C:$G, 5, FALSE)</f>
        <v>NUTRITION_FEEDING_SWALLOWING_SCREENING_ASSESSMENT_MONITORING_2024_FORM_0100_2021</v>
      </c>
      <c r="H2332" s="56" t="str">
        <f t="shared" si="253"/>
        <v>NUTRITION_FEEDING_SWALLOWING_SCREENING_ASSESSMENT_MONITORING_2024_FORM_0100_2021_overall_evaluation_new</v>
      </c>
      <c r="I2332" s="134" t="str">
        <f t="shared" si="252"/>
        <v>総合評価</v>
      </c>
      <c r="J2332" s="56" t="str">
        <f t="shared" si="254"/>
        <v>一致</v>
      </c>
      <c r="K2332" s="56" t="str">
        <f>IF($F2332="old", INDEX('外部インタフェース一覧(計算用)'!$B$5:$C$60, MATCH(summary!$B2332, '外部インタフェース一覧(計算用)'!$C$5:$C$60, 0), 1), $B2332)</f>
        <v>栄養・摂食嚥下スクリーニング・アセスメント・モニタリング</v>
      </c>
      <c r="L2332" s="56">
        <f t="shared" si="258"/>
        <v>75</v>
      </c>
      <c r="M2332" s="56" t="str">
        <f t="shared" si="255"/>
        <v>overall_evaluation</v>
      </c>
      <c r="N2332" s="33" t="str">
        <f t="shared" si="256"/>
        <v>総合評価</v>
      </c>
      <c r="O2332" s="33" t="str">
        <f t="shared" si="257"/>
        <v>総合評価</v>
      </c>
    </row>
    <row r="2333" spans="1:15" ht="37.5" hidden="1">
      <c r="A2333" s="56">
        <v>2331</v>
      </c>
      <c r="B2333" s="56" t="s">
        <v>4123</v>
      </c>
      <c r="C2333" s="56">
        <v>76</v>
      </c>
      <c r="D2333" s="33" t="s">
        <v>596</v>
      </c>
      <c r="E2333" s="134" t="s">
        <v>597</v>
      </c>
      <c r="F2333" s="56" t="str">
        <f>VLOOKUP(VLOOKUP($B2333, '外部インタフェース一覧(計算用)'!$B:$C, 2, FALSE), '外部インタフェース一覧(計算用)'!$C:$G, 2, FALSE)</f>
        <v>new</v>
      </c>
      <c r="G2333" s="56" t="str">
        <f>VLOOKUP(VLOOKUP($B2333, '外部インタフェース一覧(計算用)'!$B:$C, 2, FALSE), '外部インタフェース一覧(計算用)'!$C:$G, 5, FALSE)</f>
        <v>NUTRITION_FEEDING_SWALLOWING_SCREENING_ASSESSMENT_MONITORING_2024_FORM_0100_2021</v>
      </c>
      <c r="H2333" s="56" t="str">
        <f t="shared" si="253"/>
        <v>NUTRITION_FEEDING_SWALLOWING_SCREENING_ASSESSMENT_MONITORING_2024_FORM_0100_2021_is_overall_evaluation_planning_new</v>
      </c>
      <c r="I2333" s="134" t="str">
        <f t="shared" si="252"/>
        <v>計画変更</v>
      </c>
      <c r="J2333" s="56" t="str">
        <f t="shared" si="254"/>
        <v>一致</v>
      </c>
      <c r="K2333" s="56" t="str">
        <f>IF($F2333="old", INDEX('外部インタフェース一覧(計算用)'!$B$5:$C$60, MATCH(summary!$B2333, '外部インタフェース一覧(計算用)'!$C$5:$C$60, 0), 1), $B2333)</f>
        <v>栄養・摂食嚥下スクリーニング・アセスメント・モニタリング</v>
      </c>
      <c r="L2333" s="56">
        <f t="shared" si="258"/>
        <v>76</v>
      </c>
      <c r="M2333" s="56" t="str">
        <f t="shared" si="255"/>
        <v>is_overall_evaluation_planning</v>
      </c>
      <c r="N2333" s="33" t="str">
        <f t="shared" si="256"/>
        <v>計画変更</v>
      </c>
      <c r="O2333" s="33" t="str">
        <f t="shared" si="257"/>
        <v>計画変更</v>
      </c>
    </row>
    <row r="2334" spans="1:15" ht="37.5" hidden="1">
      <c r="A2334" s="56">
        <v>2332</v>
      </c>
      <c r="B2334" s="56" t="s">
        <v>4123</v>
      </c>
      <c r="C2334" s="56">
        <v>77</v>
      </c>
      <c r="D2334" s="33" t="s">
        <v>598</v>
      </c>
      <c r="E2334" s="134" t="s">
        <v>599</v>
      </c>
      <c r="F2334" s="56" t="str">
        <f>VLOOKUP(VLOOKUP($B2334, '外部インタフェース一覧(計算用)'!$B:$C, 2, FALSE), '外部インタフェース一覧(計算用)'!$C:$G, 2, FALSE)</f>
        <v>new</v>
      </c>
      <c r="G2334" s="56" t="str">
        <f>VLOOKUP(VLOOKUP($B2334, '外部インタフェース一覧(計算用)'!$B:$C, 2, FALSE), '外部インタフェース一覧(計算用)'!$C:$G, 5, FALSE)</f>
        <v>NUTRITION_FEEDING_SWALLOWING_SCREENING_ASSESSMENT_MONITORING_2024_FORM_0100_2021</v>
      </c>
      <c r="H2334" s="56" t="str">
        <f t="shared" si="253"/>
        <v>NUTRITION_FEEDING_SWALLOWING_SCREENING_ASSESSMENT_MONITORING_2024_FORM_0100_2021_overall_service_continuous_necessity_new</v>
      </c>
      <c r="I2334" s="134" t="str">
        <f t="shared" si="252"/>
        <v>サービス継続の必要性</v>
      </c>
      <c r="J2334" s="56" t="str">
        <f t="shared" si="254"/>
        <v>一致</v>
      </c>
      <c r="K2334" s="56" t="str">
        <f>IF($F2334="old", INDEX('外部インタフェース一覧(計算用)'!$B$5:$C$60, MATCH(summary!$B2334, '外部インタフェース一覧(計算用)'!$C$5:$C$60, 0), 1), $B2334)</f>
        <v>栄養・摂食嚥下スクリーニング・アセスメント・モニタリング</v>
      </c>
      <c r="L2334" s="56">
        <f t="shared" si="258"/>
        <v>77</v>
      </c>
      <c r="M2334" s="56" t="str">
        <f t="shared" si="255"/>
        <v>overall_service_continuous_necessity</v>
      </c>
      <c r="N2334" s="33" t="str">
        <f t="shared" si="256"/>
        <v>サービス継続の必要性</v>
      </c>
      <c r="O2334" s="33" t="str">
        <f t="shared" si="257"/>
        <v>サービス継続の必要性</v>
      </c>
    </row>
    <row r="2335" spans="1:15" hidden="1">
      <c r="A2335" s="56">
        <v>2333</v>
      </c>
      <c r="B2335" s="56" t="s">
        <v>4123</v>
      </c>
      <c r="C2335" s="56">
        <v>78</v>
      </c>
      <c r="D2335" s="33" t="s">
        <v>4137</v>
      </c>
      <c r="E2335" s="134" t="s">
        <v>4138</v>
      </c>
      <c r="F2335" s="56" t="str">
        <f>VLOOKUP(VLOOKUP($B2335, '外部インタフェース一覧(計算用)'!$B:$C, 2, FALSE), '外部インタフェース一覧(計算用)'!$C:$G, 2, FALSE)</f>
        <v>new</v>
      </c>
      <c r="G2335" s="56" t="str">
        <f>VLOOKUP(VLOOKUP($B2335, '外部インタフェース一覧(計算用)'!$B:$C, 2, FALSE), '外部インタフェース一覧(計算用)'!$C:$G, 5, FALSE)</f>
        <v>NUTRITION_FEEDING_SWALLOWING_SCREENING_ASSESSMENT_MONITORING_2024_FORM_0100_2021</v>
      </c>
      <c r="H2335" s="56" t="str">
        <f t="shared" si="253"/>
        <v>NUTRITION_FEEDING_SWALLOWING_SCREENING_ASSESSMENT_MONITORING_2024_FORM_0100_2021_glim_evaluation_new</v>
      </c>
      <c r="I2335" s="134" t="str">
        <f t="shared" si="252"/>
        <v>追加</v>
      </c>
      <c r="J2335" s="56" t="str">
        <f t="shared" si="254"/>
        <v>名称変更</v>
      </c>
      <c r="K2335" s="56" t="str">
        <f>IF($F2335="old", INDEX('外部インタフェース一覧(計算用)'!$B$5:$C$60, MATCH(summary!$B2335, '外部インタフェース一覧(計算用)'!$C$5:$C$60, 0), 1), $B2335)</f>
        <v>栄養・摂食嚥下スクリーニング・アセスメント・モニタリング</v>
      </c>
      <c r="L2335" s="56">
        <f t="shared" si="258"/>
        <v>78</v>
      </c>
      <c r="M2335" s="56" t="str">
        <f t="shared" si="255"/>
        <v>glim_evaluation</v>
      </c>
      <c r="N2335" s="33" t="str">
        <f t="shared" si="256"/>
        <v>追加</v>
      </c>
      <c r="O2335" s="33" t="str">
        <f t="shared" si="257"/>
        <v>GLIM基準による評価　</v>
      </c>
    </row>
    <row r="2336" spans="1:15" ht="37.5" hidden="1">
      <c r="A2336" s="56">
        <v>2334</v>
      </c>
      <c r="B2336" s="56" t="s">
        <v>4123</v>
      </c>
      <c r="C2336" s="56">
        <v>79</v>
      </c>
      <c r="D2336" s="33" t="s">
        <v>4139</v>
      </c>
      <c r="E2336" s="134" t="s">
        <v>4140</v>
      </c>
      <c r="F2336" s="56" t="str">
        <f>VLOOKUP(VLOOKUP($B2336, '外部インタフェース一覧(計算用)'!$B:$C, 2, FALSE), '外部インタフェース一覧(計算用)'!$C:$G, 2, FALSE)</f>
        <v>new</v>
      </c>
      <c r="G2336" s="56" t="str">
        <f>VLOOKUP(VLOOKUP($B2336, '外部インタフェース一覧(計算用)'!$B:$C, 2, FALSE), '外部インタフェース一覧(計算用)'!$C:$G, 5, FALSE)</f>
        <v>NUTRITION_FEEDING_SWALLOWING_SCREENING_ASSESSMENT_MONITORING_2024_FORM_0100_2021</v>
      </c>
      <c r="H2336" s="56" t="str">
        <f t="shared" si="253"/>
        <v>NUTRITION_FEEDING_SWALLOWING_SCREENING_ASSESSMENT_MONITORING_2024_FORM_0100_2021_glim_evaluation_low_nutrition_new</v>
      </c>
      <c r="I2336" s="134" t="str">
        <f t="shared" si="252"/>
        <v>追加</v>
      </c>
      <c r="J2336" s="56" t="str">
        <f t="shared" si="254"/>
        <v>名称変更</v>
      </c>
      <c r="K2336" s="56" t="str">
        <f>IF($F2336="old", INDEX('外部インタフェース一覧(計算用)'!$B$5:$C$60, MATCH(summary!$B2336, '外部インタフェース一覧(計算用)'!$C$5:$C$60, 0), 1), $B2336)</f>
        <v>栄養・摂食嚥下スクリーニング・アセスメント・モニタリング</v>
      </c>
      <c r="L2336" s="56">
        <f t="shared" si="258"/>
        <v>79</v>
      </c>
      <c r="M2336" s="56" t="str">
        <f t="shared" si="255"/>
        <v>glim_evaluation_low_nutrition</v>
      </c>
      <c r="N2336" s="33" t="str">
        <f t="shared" si="256"/>
        <v>追加</v>
      </c>
      <c r="O2336" s="33" t="str">
        <f t="shared" si="257"/>
        <v>GLIM基準による評価　低栄養</v>
      </c>
    </row>
    <row r="2337" spans="1:15" ht="56.25" hidden="1">
      <c r="A2337" s="56">
        <v>2335</v>
      </c>
      <c r="B2337" s="56" t="s">
        <v>4123</v>
      </c>
      <c r="C2337" s="56">
        <v>80</v>
      </c>
      <c r="D2337" s="33" t="s">
        <v>600</v>
      </c>
      <c r="E2337" s="134" t="s">
        <v>4141</v>
      </c>
      <c r="F2337" s="56" t="str">
        <f>VLOOKUP(VLOOKUP($B2337, '外部インタフェース一覧(計算用)'!$B:$C, 2, FALSE), '外部インタフェース一覧(計算用)'!$C:$G, 2, FALSE)</f>
        <v>new</v>
      </c>
      <c r="G2337" s="56" t="str">
        <f>VLOOKUP(VLOOKUP($B2337, '外部インタフェース一覧(計算用)'!$B:$C, 2, FALSE), '外部インタフェース一覧(計算用)'!$C:$G, 5, FALSE)</f>
        <v>NUTRITION_FEEDING_SWALLOWING_SCREENING_ASSESSMENT_MONITORING_2024_FORM_0100_2021</v>
      </c>
      <c r="H2337" s="56" t="str">
        <f t="shared" si="253"/>
        <v>NUTRITION_FEEDING_SWALLOWING_SCREENING_ASSESSMENT_MONITORING_2024_FORM_0100_2021_inspection_drinking_test_new</v>
      </c>
      <c r="I2337" s="134" t="str">
        <f t="shared" si="252"/>
        <v xml:space="preserve">経口維持加算　Ⅰ・Ⅱを算定する場合　※施設のみ※　摂食・嚥下の課題　摂食・嚥下機能検査　水飲みテスト </v>
      </c>
      <c r="J2337" s="56" t="str">
        <f t="shared" si="254"/>
        <v>名称変更</v>
      </c>
      <c r="K2337" s="33" t="str">
        <f>IF($F2337="old", INDEX('外部インタフェース一覧(計算用)'!$B$5:$C$60, MATCH(summary!$B2337, '外部インタフェース一覧(計算用)'!$C$5:$C$60, 0), 1), $B2337)</f>
        <v>栄養・摂食嚥下スクリーニング・アセスメント・モニタリング</v>
      </c>
      <c r="L2337" s="56">
        <f t="shared" si="258"/>
        <v>80</v>
      </c>
      <c r="M2337" s="33" t="str">
        <f t="shared" si="255"/>
        <v>inspection_drinking_test</v>
      </c>
      <c r="N2337" s="33" t="str">
        <f t="shared" si="256"/>
        <v xml:space="preserve">経口維持加算　Ⅰ・Ⅱを算定する場合　※施設のみ※　摂食・嚥下の課題　摂食・嚥下機能検査　水飲みテスト </v>
      </c>
      <c r="O2337" s="33" t="str">
        <f t="shared" si="257"/>
        <v xml:space="preserve">経口維持加算(Ⅰ)又は(Ⅱ)を算定している場合は必須　摂食・嚥下の課題　　水飲みテスト </v>
      </c>
    </row>
    <row r="2338" spans="1:15" ht="56.25" hidden="1">
      <c r="A2338" s="56">
        <v>2336</v>
      </c>
      <c r="B2338" s="56" t="s">
        <v>4123</v>
      </c>
      <c r="C2338" s="56">
        <v>81</v>
      </c>
      <c r="D2338" s="33" t="s">
        <v>602</v>
      </c>
      <c r="E2338" s="134" t="s">
        <v>4142</v>
      </c>
      <c r="F2338" s="56" t="str">
        <f>VLOOKUP(VLOOKUP($B2338, '外部インタフェース一覧(計算用)'!$B:$C, 2, FALSE), '外部インタフェース一覧(計算用)'!$C:$G, 2, FALSE)</f>
        <v>new</v>
      </c>
      <c r="G2338" s="56" t="str">
        <f>VLOOKUP(VLOOKUP($B2338, '外部インタフェース一覧(計算用)'!$B:$C, 2, FALSE), '外部インタフェース一覧(計算用)'!$C:$G, 5, FALSE)</f>
        <v>NUTRITION_FEEDING_SWALLOWING_SCREENING_ASSESSMENT_MONITORING_2024_FORM_0100_2021</v>
      </c>
      <c r="H2338" s="56" t="str">
        <f t="shared" si="253"/>
        <v>NUTRITION_FEEDING_SWALLOWING_SCREENING_ASSESSMENT_MONITORING_2024_FORM_0100_2021_inspection_cervical_auscultation_new</v>
      </c>
      <c r="I2338" s="134" t="str">
        <f t="shared" si="252"/>
        <v xml:space="preserve">経口維持加算　Ⅰ・Ⅱを算定する場合　※施設のみ※　摂食・嚥下の課題　摂食・嚥下機能検査　頚部聴診法 </v>
      </c>
      <c r="J2338" s="56" t="str">
        <f t="shared" si="254"/>
        <v>名称変更</v>
      </c>
      <c r="K2338" s="33" t="str">
        <f>IF($F2338="old", INDEX('外部インタフェース一覧(計算用)'!$B$5:$C$60, MATCH(summary!$B2338, '外部インタフェース一覧(計算用)'!$C$5:$C$60, 0), 1), $B2338)</f>
        <v>栄養・摂食嚥下スクリーニング・アセスメント・モニタリング</v>
      </c>
      <c r="L2338" s="56">
        <f t="shared" si="258"/>
        <v>81</v>
      </c>
      <c r="M2338" s="33" t="str">
        <f t="shared" si="255"/>
        <v>inspection_cervical_auscultation</v>
      </c>
      <c r="N2338" s="33" t="str">
        <f t="shared" si="256"/>
        <v xml:space="preserve">経口維持加算　Ⅰ・Ⅱを算定する場合　※施設のみ※　摂食・嚥下の課題　摂食・嚥下機能検査　頚部聴診法 </v>
      </c>
      <c r="O2338" s="33" t="str">
        <f t="shared" si="257"/>
        <v xml:space="preserve">経口維持加算(Ⅰ)又は(Ⅱ)を算定している場合は必須　摂食・嚥下の課題　　頚部聴診法 </v>
      </c>
    </row>
    <row r="2339" spans="1:15" ht="56.25" hidden="1">
      <c r="A2339" s="56">
        <v>2337</v>
      </c>
      <c r="B2339" s="56" t="s">
        <v>4123</v>
      </c>
      <c r="C2339" s="56">
        <v>82</v>
      </c>
      <c r="D2339" s="33" t="s">
        <v>604</v>
      </c>
      <c r="E2339" s="134" t="s">
        <v>4143</v>
      </c>
      <c r="F2339" s="56" t="str">
        <f>VLOOKUP(VLOOKUP($B2339, '外部インタフェース一覧(計算用)'!$B:$C, 2, FALSE), '外部インタフェース一覧(計算用)'!$C:$G, 2, FALSE)</f>
        <v>new</v>
      </c>
      <c r="G2339" s="56" t="str">
        <f>VLOOKUP(VLOOKUP($B2339, '外部インタフェース一覧(計算用)'!$B:$C, 2, FALSE), '外部インタフェース一覧(計算用)'!$C:$G, 5, FALSE)</f>
        <v>NUTRITION_FEEDING_SWALLOWING_SCREENING_ASSESSMENT_MONITORING_2024_FORM_0100_2021</v>
      </c>
      <c r="H2339" s="56" t="str">
        <f t="shared" si="253"/>
        <v>NUTRITION_FEEDING_SWALLOWING_SCREENING_ASSESSMENT_MONITORING_2024_FORM_0100_2021_inspection_swallow_endoscopic_new</v>
      </c>
      <c r="I2339" s="134" t="str">
        <f t="shared" si="252"/>
        <v xml:space="preserve">経口維持加算　Ⅰ・Ⅱを算定する場合　※施設のみ※　摂食・嚥下の課題　摂食・嚥下機能検査　嚥下内視鏡検査 </v>
      </c>
      <c r="J2339" s="56" t="str">
        <f t="shared" si="254"/>
        <v>名称変更</v>
      </c>
      <c r="K2339" s="33" t="str">
        <f>IF($F2339="old", INDEX('外部インタフェース一覧(計算用)'!$B$5:$C$60, MATCH(summary!$B2339, '外部インタフェース一覧(計算用)'!$C$5:$C$60, 0), 1), $B2339)</f>
        <v>栄養・摂食嚥下スクリーニング・アセスメント・モニタリング</v>
      </c>
      <c r="L2339" s="56">
        <f t="shared" si="258"/>
        <v>82</v>
      </c>
      <c r="M2339" s="33" t="str">
        <f t="shared" si="255"/>
        <v>inspection_swallow_endoscopic</v>
      </c>
      <c r="N2339" s="33" t="str">
        <f t="shared" si="256"/>
        <v xml:space="preserve">経口維持加算　Ⅰ・Ⅱを算定する場合　※施設のみ※　摂食・嚥下の課題　摂食・嚥下機能検査　嚥下内視鏡検査 </v>
      </c>
      <c r="O2339" s="33" t="str">
        <f t="shared" si="257"/>
        <v xml:space="preserve">経口維持加算(Ⅰ)又は(Ⅱ)を算定している場合は必須　摂食・嚥下の課題　　嚥下内視鏡検査 </v>
      </c>
    </row>
    <row r="2340" spans="1:15" ht="56.25" hidden="1">
      <c r="A2340" s="56">
        <v>2338</v>
      </c>
      <c r="B2340" s="56" t="s">
        <v>4123</v>
      </c>
      <c r="C2340" s="56">
        <v>83</v>
      </c>
      <c r="D2340" s="33" t="s">
        <v>606</v>
      </c>
      <c r="E2340" s="134" t="s">
        <v>4144</v>
      </c>
      <c r="F2340" s="56" t="str">
        <f>VLOOKUP(VLOOKUP($B2340, '外部インタフェース一覧(計算用)'!$B:$C, 2, FALSE), '外部インタフェース一覧(計算用)'!$C:$G, 2, FALSE)</f>
        <v>new</v>
      </c>
      <c r="G2340" s="56" t="str">
        <f>VLOOKUP(VLOOKUP($B2340, '外部インタフェース一覧(計算用)'!$B:$C, 2, FALSE), '外部インタフェース一覧(計算用)'!$C:$G, 5, FALSE)</f>
        <v>NUTRITION_FEEDING_SWALLOWING_SCREENING_ASSESSMENT_MONITORING_2024_FORM_0100_2021</v>
      </c>
      <c r="H2340" s="56" t="str">
        <f t="shared" si="253"/>
        <v>NUTRITION_FEEDING_SWALLOWING_SCREENING_ASSESSMENT_MONITORING_2024_FORM_0100_2021_inspection_swallow_fluoroscopic_new</v>
      </c>
      <c r="I2340" s="134" t="str">
        <f t="shared" si="252"/>
        <v>経口維持加算　Ⅰ・Ⅱを算定する場合　※施設のみ※　摂食・嚥下の課題　摂食・嚥下機能検査　嚥下造影検査</v>
      </c>
      <c r="J2340" s="56" t="str">
        <f t="shared" si="254"/>
        <v>名称変更</v>
      </c>
      <c r="K2340" s="33" t="str">
        <f>IF($F2340="old", INDEX('外部インタフェース一覧(計算用)'!$B$5:$C$60, MATCH(summary!$B2340, '外部インタフェース一覧(計算用)'!$C$5:$C$60, 0), 1), $B2340)</f>
        <v>栄養・摂食嚥下スクリーニング・アセスメント・モニタリング</v>
      </c>
      <c r="L2340" s="56">
        <f t="shared" si="258"/>
        <v>83</v>
      </c>
      <c r="M2340" s="33" t="str">
        <f t="shared" si="255"/>
        <v>inspection_swallow_fluoroscopic</v>
      </c>
      <c r="N2340" s="33" t="str">
        <f t="shared" si="256"/>
        <v>経口維持加算　Ⅰ・Ⅱを算定する場合　※施設のみ※　摂食・嚥下の課題　摂食・嚥下機能検査　嚥下造影検査</v>
      </c>
      <c r="O2340" s="33" t="str">
        <f t="shared" si="257"/>
        <v>経口維持加算(Ⅰ)又は(Ⅱ)を算定している場合は必須　摂食・嚥下の課題　　嚥下造影検査</v>
      </c>
    </row>
    <row r="2341" spans="1:15" ht="75" hidden="1">
      <c r="A2341" s="56">
        <v>2339</v>
      </c>
      <c r="B2341" s="56" t="s">
        <v>4123</v>
      </c>
      <c r="C2341" s="56">
        <v>84</v>
      </c>
      <c r="D2341" s="33" t="s">
        <v>608</v>
      </c>
      <c r="E2341" s="134" t="s">
        <v>4145</v>
      </c>
      <c r="F2341" s="56" t="str">
        <f>VLOOKUP(VLOOKUP($B2341, '外部インタフェース一覧(計算用)'!$B:$C, 2, FALSE), '外部インタフェース一覧(計算用)'!$C:$G, 2, FALSE)</f>
        <v>new</v>
      </c>
      <c r="G2341" s="56" t="str">
        <f>VLOOKUP(VLOOKUP($B2341, '外部インタフェース一覧(計算用)'!$B:$C, 2, FALSE), '外部インタフェース一覧(計算用)'!$C:$G, 5, FALSE)</f>
        <v>NUTRITION_FEEDING_SWALLOWING_SCREENING_ASSESSMENT_MONITORING_2024_FORM_0100_2021</v>
      </c>
      <c r="H2341" s="56" t="str">
        <f t="shared" si="253"/>
        <v>NUTRITION_FEEDING_SWALLOWING_SCREENING_ASSESSMENT_MONITORING_2024_FORM_0100_2021_inspection_chewing_ability_function_inspection_new</v>
      </c>
      <c r="I2341" s="134" t="str">
        <f t="shared" si="252"/>
        <v>経口維持加算　Ⅰ・Ⅱを算定する場合　※施設のみ※　摂食・嚥下の課題　摂食・嚥下機能検査　咀嚼能力・機能の検査　</v>
      </c>
      <c r="J2341" s="56" t="str">
        <f t="shared" si="254"/>
        <v>名称変更</v>
      </c>
      <c r="K2341" s="33" t="str">
        <f>IF($F2341="old", INDEX('外部インタフェース一覧(計算用)'!$B$5:$C$60, MATCH(summary!$B2341, '外部インタフェース一覧(計算用)'!$C$5:$C$60, 0), 1), $B2341)</f>
        <v>栄養・摂食嚥下スクリーニング・アセスメント・モニタリング</v>
      </c>
      <c r="L2341" s="56">
        <f t="shared" si="258"/>
        <v>84</v>
      </c>
      <c r="M2341" s="33" t="str">
        <f t="shared" si="255"/>
        <v>inspection_chewing_ability_function_inspection</v>
      </c>
      <c r="N2341" s="33" t="str">
        <f t="shared" si="256"/>
        <v>経口維持加算　Ⅰ・Ⅱを算定する場合　※施設のみ※　摂食・嚥下の課題　摂食・嚥下機能検査　咀嚼能力・機能の検査　</v>
      </c>
      <c r="O2341" s="33" t="str">
        <f t="shared" si="257"/>
        <v>経口維持加算(Ⅰ)又は(Ⅱ)を算定している場合は必須　摂食・嚥下の課題　　咀嚼能力・機能の検査　</v>
      </c>
    </row>
    <row r="2342" spans="1:15" ht="75" hidden="1">
      <c r="A2342" s="56">
        <v>2340</v>
      </c>
      <c r="B2342" s="56" t="s">
        <v>4123</v>
      </c>
      <c r="C2342" s="56">
        <v>85</v>
      </c>
      <c r="D2342" s="33" t="s">
        <v>610</v>
      </c>
      <c r="E2342" s="134" t="s">
        <v>4146</v>
      </c>
      <c r="F2342" s="56" t="str">
        <f>VLOOKUP(VLOOKUP($B2342, '外部インタフェース一覧(計算用)'!$B:$C, 2, FALSE), '外部インタフェース一覧(計算用)'!$C:$G, 2, FALSE)</f>
        <v>new</v>
      </c>
      <c r="G2342" s="56" t="str">
        <f>VLOOKUP(VLOOKUP($B2342, '外部インタフェース一覧(計算用)'!$B:$C, 2, FALSE), '外部インタフェース一覧(計算用)'!$C:$G, 5, FALSE)</f>
        <v>NUTRITION_FEEDING_SWALLOWING_SCREENING_ASSESSMENT_MONITORING_2024_FORM_0100_2021</v>
      </c>
      <c r="H2342" s="56" t="str">
        <f t="shared" si="253"/>
        <v>NUTRITION_FEEDING_SWALLOWING_SCREENING_ASSESSMENT_MONITORING_2024_FORM_0100_2021_inspection_problem_in_cognitive_function_new</v>
      </c>
      <c r="I2342" s="134" t="str">
        <f t="shared" si="252"/>
        <v>経口維持加算　Ⅰ・Ⅱを算定する場合　※施設のみ※　摂食・嚥下の課題　摂食・嚥下機能検査　認知機能に課題あり</v>
      </c>
      <c r="J2342" s="56" t="str">
        <f t="shared" si="254"/>
        <v>名称変更</v>
      </c>
      <c r="K2342" s="33" t="str">
        <f>IF($F2342="old", INDEX('外部インタフェース一覧(計算用)'!$B$5:$C$60, MATCH(summary!$B2342, '外部インタフェース一覧(計算用)'!$C$5:$C$60, 0), 1), $B2342)</f>
        <v>栄養・摂食嚥下スクリーニング・アセスメント・モニタリング</v>
      </c>
      <c r="L2342" s="56">
        <f t="shared" si="258"/>
        <v>85</v>
      </c>
      <c r="M2342" s="33" t="str">
        <f t="shared" si="255"/>
        <v>inspection_problem_in_cognitive_function</v>
      </c>
      <c r="N2342" s="33" t="str">
        <f t="shared" si="256"/>
        <v>経口維持加算　Ⅰ・Ⅱを算定する場合　※施設のみ※　摂食・嚥下の課題　摂食・嚥下機能検査　認知機能に課題あり</v>
      </c>
      <c r="O2342" s="33" t="str">
        <f t="shared" si="257"/>
        <v>経口維持加算(Ⅰ)又は(Ⅱ)を算定している場合は必須　摂食・嚥下の課題　　認知機能に課題あり</v>
      </c>
    </row>
    <row r="2343" spans="1:15" ht="56.25" hidden="1">
      <c r="A2343" s="56">
        <v>2341</v>
      </c>
      <c r="B2343" s="56" t="s">
        <v>4123</v>
      </c>
      <c r="C2343" s="56">
        <v>86</v>
      </c>
      <c r="D2343" s="33" t="s">
        <v>612</v>
      </c>
      <c r="E2343" s="134" t="s">
        <v>4147</v>
      </c>
      <c r="F2343" s="56" t="str">
        <f>VLOOKUP(VLOOKUP($B2343, '外部インタフェース一覧(計算用)'!$B:$C, 2, FALSE), '外部インタフェース一覧(計算用)'!$C:$G, 2, FALSE)</f>
        <v>new</v>
      </c>
      <c r="G2343" s="56" t="str">
        <f>VLOOKUP(VLOOKUP($B2343, '外部インタフェース一覧(計算用)'!$B:$C, 2, FALSE), '外部インタフェース一覧(計算用)'!$C:$G, 5, FALSE)</f>
        <v>NUTRITION_FEEDING_SWALLOWING_SCREENING_ASSESSMENT_MONITORING_2024_FORM_0100_2021</v>
      </c>
      <c r="H2343" s="56" t="str">
        <f t="shared" si="253"/>
        <v>NUTRITION_FEEDING_SWALLOWING_SCREENING_ASSESSMENT_MONITORING_2024_FORM_0100_2021_inspection_other_new</v>
      </c>
      <c r="I2343" s="134" t="str">
        <f t="shared" si="252"/>
        <v>経口維持加算　Ⅰ・Ⅱを算定する場合　※施設のみ※　摂食・嚥下の課題　摂食・嚥下機能検査　その他</v>
      </c>
      <c r="J2343" s="56" t="str">
        <f t="shared" si="254"/>
        <v>名称変更</v>
      </c>
      <c r="K2343" s="33" t="str">
        <f>IF($F2343="old", INDEX('外部インタフェース一覧(計算用)'!$B$5:$C$60, MATCH(summary!$B2343, '外部インタフェース一覧(計算用)'!$C$5:$C$60, 0), 1), $B2343)</f>
        <v>栄養・摂食嚥下スクリーニング・アセスメント・モニタリング</v>
      </c>
      <c r="L2343" s="56">
        <f t="shared" si="258"/>
        <v>86</v>
      </c>
      <c r="M2343" s="33" t="str">
        <f t="shared" si="255"/>
        <v>inspection_other</v>
      </c>
      <c r="N2343" s="33" t="str">
        <f t="shared" si="256"/>
        <v>経口維持加算　Ⅰ・Ⅱを算定する場合　※施設のみ※　摂食・嚥下の課題　摂食・嚥下機能検査　その他</v>
      </c>
      <c r="O2343" s="33" t="str">
        <f t="shared" si="257"/>
        <v>経口維持加算(Ⅰ)又は(Ⅱ)を算定している場合は必須　摂食・嚥下の課題　　その他の有無</v>
      </c>
    </row>
    <row r="2344" spans="1:15" ht="56.25" hidden="1">
      <c r="A2344" s="56">
        <v>2342</v>
      </c>
      <c r="B2344" s="56" t="s">
        <v>4123</v>
      </c>
      <c r="C2344" s="56">
        <v>87</v>
      </c>
      <c r="D2344" s="33" t="s">
        <v>614</v>
      </c>
      <c r="E2344" s="134" t="s">
        <v>4148</v>
      </c>
      <c r="F2344" s="56" t="str">
        <f>VLOOKUP(VLOOKUP($B2344, '外部インタフェース一覧(計算用)'!$B:$C, 2, FALSE), '外部インタフェース一覧(計算用)'!$C:$G, 2, FALSE)</f>
        <v>new</v>
      </c>
      <c r="G2344" s="56" t="str">
        <f>VLOOKUP(VLOOKUP($B2344, '外部インタフェース一覧(計算用)'!$B:$C, 2, FALSE), '外部インタフェース一覧(計算用)'!$C:$G, 5, FALSE)</f>
        <v>NUTRITION_FEEDING_SWALLOWING_SCREENING_ASSESSMENT_MONITORING_2024_FORM_0100_2021</v>
      </c>
      <c r="H2344" s="56" t="str">
        <f t="shared" si="253"/>
        <v>NUTRITION_FEEDING_SWALLOWING_SCREENING_ASSESSMENT_MONITORING_2024_FORM_0100_2021_inspection_noice_new</v>
      </c>
      <c r="I2344" s="134" t="str">
        <f t="shared" si="252"/>
        <v>経口維持加算　Ⅰ・Ⅱを算定する場合　※施設のみ※　摂食・嚥下の課題　摂食・嚥下機能検査　その他_自由記述</v>
      </c>
      <c r="J2344" s="56" t="str">
        <f t="shared" si="254"/>
        <v>名称変更</v>
      </c>
      <c r="K2344" s="33" t="str">
        <f>IF($F2344="old", INDEX('外部インタフェース一覧(計算用)'!$B$5:$C$60, MATCH(summary!$B2344, '外部インタフェース一覧(計算用)'!$C$5:$C$60, 0), 1), $B2344)</f>
        <v>栄養・摂食嚥下スクリーニング・アセスメント・モニタリング</v>
      </c>
      <c r="L2344" s="56">
        <f t="shared" si="258"/>
        <v>87</v>
      </c>
      <c r="M2344" s="33" t="str">
        <f t="shared" si="255"/>
        <v>inspection_noice</v>
      </c>
      <c r="N2344" s="33" t="str">
        <f t="shared" si="256"/>
        <v>経口維持加算　Ⅰ・Ⅱを算定する場合　※施設のみ※　摂食・嚥下の課題　摂食・嚥下機能検査　その他_自由記述</v>
      </c>
      <c r="O2344" s="33" t="str">
        <f t="shared" si="257"/>
        <v>経口維持加算(Ⅰ)又は(Ⅱ)を算定している場合は必須　摂食・嚥下の課題　　その他（内容）</v>
      </c>
    </row>
    <row r="2345" spans="1:15" ht="56.25" hidden="1">
      <c r="A2345" s="56">
        <v>2343</v>
      </c>
      <c r="B2345" s="56" t="s">
        <v>4123</v>
      </c>
      <c r="C2345" s="56">
        <v>88</v>
      </c>
      <c r="D2345" s="33" t="s">
        <v>616</v>
      </c>
      <c r="E2345" s="134" t="s">
        <v>4149</v>
      </c>
      <c r="F2345" s="56" t="str">
        <f>VLOOKUP(VLOOKUP($B2345, '外部インタフェース一覧(計算用)'!$B:$C, 2, FALSE), '外部インタフェース一覧(計算用)'!$C:$G, 2, FALSE)</f>
        <v>new</v>
      </c>
      <c r="G2345" s="56" t="str">
        <f>VLOOKUP(VLOOKUP($B2345, '外部インタフェース一覧(計算用)'!$B:$C, 2, FALSE), '外部インタフェース一覧(計算用)'!$C:$G, 5, FALSE)</f>
        <v>NUTRITION_FEEDING_SWALLOWING_SCREENING_ASSESSMENT_MONITORING_2024_FORM_0100_2021</v>
      </c>
      <c r="H2345" s="56" t="str">
        <f t="shared" si="253"/>
        <v>NUTRITION_FEEDING_SWALLOWING_SCREENING_ASSESSMENT_MONITORING_2024_FORM_0100_2021_inspection_date_new</v>
      </c>
      <c r="I2345" s="134" t="str">
        <f t="shared" si="252"/>
        <v>経口維持加算　Ⅰ・Ⅱを算定する場合　※施設のみ※　摂食・嚥下の課題　摂食・嚥下機能検査の実施日</v>
      </c>
      <c r="J2345" s="56" t="str">
        <f t="shared" si="254"/>
        <v>名称変更</v>
      </c>
      <c r="K2345" s="33" t="str">
        <f>IF($F2345="old", INDEX('外部インタフェース一覧(計算用)'!$B$5:$C$60, MATCH(summary!$B2345, '外部インタフェース一覧(計算用)'!$C$5:$C$60, 0), 1), $B2345)</f>
        <v>栄養・摂食嚥下スクリーニング・アセスメント・モニタリング</v>
      </c>
      <c r="L2345" s="56">
        <f t="shared" si="258"/>
        <v>88</v>
      </c>
      <c r="M2345" s="33" t="str">
        <f t="shared" si="255"/>
        <v>inspection_date</v>
      </c>
      <c r="N2345" s="33" t="str">
        <f t="shared" si="256"/>
        <v>経口維持加算　Ⅰ・Ⅱを算定する場合　※施設のみ※　摂食・嚥下の課題　摂食・嚥下機能検査の実施日</v>
      </c>
      <c r="O2345" s="33" t="str">
        <f t="shared" si="257"/>
        <v>経口維持加算(Ⅰ)又は(Ⅱ)を算定している場合は必須　摂食・嚥下の課題　　実施日</v>
      </c>
    </row>
    <row r="2346" spans="1:15" ht="75" hidden="1">
      <c r="A2346" s="56">
        <v>2344</v>
      </c>
      <c r="B2346" s="56" t="s">
        <v>4123</v>
      </c>
      <c r="C2346" s="56">
        <v>89</v>
      </c>
      <c r="D2346" s="33" t="s">
        <v>618</v>
      </c>
      <c r="E2346" s="134" t="s">
        <v>4150</v>
      </c>
      <c r="F2346" s="56" t="str">
        <f>VLOOKUP(VLOOKUP($B2346, '外部インタフェース一覧(計算用)'!$B:$C, 2, FALSE), '外部インタフェース一覧(計算用)'!$C:$G, 2, FALSE)</f>
        <v>new</v>
      </c>
      <c r="G2346" s="56" t="str">
        <f>VLOOKUP(VLOOKUP($B2346, '外部インタフェース一覧(計算用)'!$B:$C, 2, FALSE), '外部インタフェース一覧(計算用)'!$C:$G, 5, FALSE)</f>
        <v>NUTRITION_FEEDING_SWALLOWING_SCREENING_ASSESSMENT_MONITORING_2024_FORM_0100_2021</v>
      </c>
      <c r="H2346" s="56" t="str">
        <f t="shared" si="253"/>
        <v>NUTRITION_FEEDING_SWALLOWING_SCREENING_ASSESSMENT_MONITORING_2024_FORM_0100_2021_issues_location_cognitive_function_new</v>
      </c>
      <c r="I2346" s="134" t="str">
        <f t="shared" si="252"/>
        <v>経口維持加算　Ⅰ・Ⅱを算定する場合　※施設のみ※　摂食・嚥下の課題　検査結果や観察等を通して把握した課題の所在　認知機能</v>
      </c>
      <c r="J2346" s="56" t="str">
        <f t="shared" si="254"/>
        <v>名称変更</v>
      </c>
      <c r="K2346" s="33" t="str">
        <f>IF($F2346="old", INDEX('外部インタフェース一覧(計算用)'!$B$5:$C$60, MATCH(summary!$B2346, '外部インタフェース一覧(計算用)'!$C$5:$C$60, 0), 1), $B2346)</f>
        <v>栄養・摂食嚥下スクリーニング・アセスメント・モニタリング</v>
      </c>
      <c r="L2346" s="56">
        <f t="shared" si="258"/>
        <v>89</v>
      </c>
      <c r="M2346" s="33" t="str">
        <f t="shared" si="255"/>
        <v>issues_location_cognitive_function</v>
      </c>
      <c r="N2346" s="33" t="str">
        <f t="shared" si="256"/>
        <v>経口維持加算　Ⅰ・Ⅱを算定する場合　※施設のみ※　摂食・嚥下の課題　検査結果や観察等を通して把握した課題の所在　認知機能</v>
      </c>
      <c r="O2346" s="33" t="str">
        <f t="shared" si="257"/>
        <v>経口維持加算(Ⅰ)又は(Ⅱ)を算定している場合は必須　摂食・嚥下の課題　検査結果や観察等を通して把握した課題の所在　認知機能</v>
      </c>
    </row>
    <row r="2347" spans="1:15" ht="75" hidden="1">
      <c r="A2347" s="56">
        <v>2345</v>
      </c>
      <c r="B2347" s="56" t="s">
        <v>4123</v>
      </c>
      <c r="C2347" s="56">
        <v>90</v>
      </c>
      <c r="D2347" s="33" t="s">
        <v>620</v>
      </c>
      <c r="E2347" s="134" t="s">
        <v>4151</v>
      </c>
      <c r="F2347" s="56" t="str">
        <f>VLOOKUP(VLOOKUP($B2347, '外部インタフェース一覧(計算用)'!$B:$C, 2, FALSE), '外部インタフェース一覧(計算用)'!$C:$G, 2, FALSE)</f>
        <v>new</v>
      </c>
      <c r="G2347" s="56" t="str">
        <f>VLOOKUP(VLOOKUP($B2347, '外部インタフェース一覧(計算用)'!$B:$C, 2, FALSE), '外部インタフェース一覧(計算用)'!$C:$G, 5, FALSE)</f>
        <v>NUTRITION_FEEDING_SWALLOWING_SCREENING_ASSESSMENT_MONITORING_2024_FORM_0100_2021</v>
      </c>
      <c r="H2347" s="56" t="str">
        <f t="shared" si="253"/>
        <v>NUTRITION_FEEDING_SWALLOWING_SCREENING_ASSESSMENT_MONITORING_2024_FORM_0100_2021_issues_location_chewing_oral_function_new</v>
      </c>
      <c r="I2347" s="134" t="str">
        <f t="shared" si="252"/>
        <v>経口維持加算　Ⅰ・Ⅱを算定する場合　※施設のみ※　摂食・嚥下の課題　検査結果や観察等を通して把握した課題の所在　咀嚼・口腔機能</v>
      </c>
      <c r="J2347" s="56" t="str">
        <f t="shared" si="254"/>
        <v>名称変更</v>
      </c>
      <c r="K2347" s="33" t="str">
        <f>IF($F2347="old", INDEX('外部インタフェース一覧(計算用)'!$B$5:$C$60, MATCH(summary!$B2347, '外部インタフェース一覧(計算用)'!$C$5:$C$60, 0), 1), $B2347)</f>
        <v>栄養・摂食嚥下スクリーニング・アセスメント・モニタリング</v>
      </c>
      <c r="L2347" s="56">
        <f t="shared" si="258"/>
        <v>90</v>
      </c>
      <c r="M2347" s="33" t="str">
        <f t="shared" si="255"/>
        <v>issues_location_chewing_oral_function</v>
      </c>
      <c r="N2347" s="33" t="str">
        <f t="shared" si="256"/>
        <v>経口維持加算　Ⅰ・Ⅱを算定する場合　※施設のみ※　摂食・嚥下の課題　検査結果や観察等を通して把握した課題の所在　咀嚼・口腔機能</v>
      </c>
      <c r="O2347" s="33" t="str">
        <f t="shared" si="257"/>
        <v>経口維持加算(Ⅰ)又は(Ⅱ)を算定している場合は必須　摂食・嚥下の課題　検査結果や観察等を通して把握した課題の所在　咀嚼・口腔機能</v>
      </c>
    </row>
    <row r="2348" spans="1:15" ht="75" hidden="1">
      <c r="A2348" s="56">
        <v>2346</v>
      </c>
      <c r="B2348" s="56" t="s">
        <v>4123</v>
      </c>
      <c r="C2348" s="56">
        <v>91</v>
      </c>
      <c r="D2348" s="33" t="s">
        <v>622</v>
      </c>
      <c r="E2348" s="134" t="s">
        <v>4152</v>
      </c>
      <c r="F2348" s="56" t="str">
        <f>VLOOKUP(VLOOKUP($B2348, '外部インタフェース一覧(計算用)'!$B:$C, 2, FALSE), '外部インタフェース一覧(計算用)'!$C:$G, 2, FALSE)</f>
        <v>new</v>
      </c>
      <c r="G2348" s="56" t="str">
        <f>VLOOKUP(VLOOKUP($B2348, '外部インタフェース一覧(計算用)'!$B:$C, 2, FALSE), '外部インタフェース一覧(計算用)'!$C:$G, 5, FALSE)</f>
        <v>NUTRITION_FEEDING_SWALLOWING_SCREENING_ASSESSMENT_MONITORING_2024_FORM_0100_2021</v>
      </c>
      <c r="H2348" s="56" t="str">
        <f t="shared" si="253"/>
        <v>NUTRITION_FEEDING_SWALLOWING_SCREENING_ASSESSMENT_MONITORING_2024_FORM_0100_2021_issues_location_swallowing_function_new</v>
      </c>
      <c r="I2348" s="134" t="str">
        <f t="shared" si="252"/>
        <v>経口維持加算　Ⅰ・Ⅱを算定する場合　※施設のみ※　摂食・嚥下の課題　検査結果や観察等を通して把握した課題の所在　嚥下機能</v>
      </c>
      <c r="J2348" s="56" t="str">
        <f t="shared" si="254"/>
        <v>名称変更</v>
      </c>
      <c r="K2348" s="33" t="str">
        <f>IF($F2348="old", INDEX('外部インタフェース一覧(計算用)'!$B$5:$C$60, MATCH(summary!$B2348, '外部インタフェース一覧(計算用)'!$C$5:$C$60, 0), 1), $B2348)</f>
        <v>栄養・摂食嚥下スクリーニング・アセスメント・モニタリング</v>
      </c>
      <c r="L2348" s="56">
        <f t="shared" si="258"/>
        <v>91</v>
      </c>
      <c r="M2348" s="33" t="str">
        <f t="shared" si="255"/>
        <v>issues_location_swallowing_function</v>
      </c>
      <c r="N2348" s="33" t="str">
        <f t="shared" si="256"/>
        <v>経口維持加算　Ⅰ・Ⅱを算定する場合　※施設のみ※　摂食・嚥下の課題　検査結果や観察等を通して把握した課題の所在　嚥下機能</v>
      </c>
      <c r="O2348" s="33" t="str">
        <f t="shared" si="257"/>
        <v>経口維持加算(Ⅰ)又は(Ⅱ)を算定している場合は必須　摂食・嚥下の課題　検査結果や観察等を通して把握した課題の所在　嚥下機能</v>
      </c>
    </row>
    <row r="2349" spans="1:15" ht="56.25" hidden="1">
      <c r="A2349" s="56">
        <v>2347</v>
      </c>
      <c r="B2349" s="56" t="s">
        <v>4123</v>
      </c>
      <c r="C2349" s="56">
        <v>92</v>
      </c>
      <c r="D2349" s="33" t="s">
        <v>624</v>
      </c>
      <c r="E2349" s="134" t="s">
        <v>4153</v>
      </c>
      <c r="F2349" s="56" t="str">
        <f>VLOOKUP(VLOOKUP($B2349, '外部インタフェース一覧(計算用)'!$B:$C, 2, FALSE), '外部インタフェース一覧(計算用)'!$C:$G, 2, FALSE)</f>
        <v>new</v>
      </c>
      <c r="G2349" s="56" t="str">
        <f>VLOOKUP(VLOOKUP($B2349, '外部インタフェース一覧(計算用)'!$B:$C, 2, FALSE), '外部インタフェース一覧(計算用)'!$C:$G, 5, FALSE)</f>
        <v>NUTRITION_FEEDING_SWALLOWING_SCREENING_ASSESSMENT_MONITORING_2024_FORM_0100_2021</v>
      </c>
      <c r="H2349" s="56" t="str">
        <f t="shared" si="253"/>
        <v>NUTRITION_FEEDING_SWALLOWING_SCREENING_ASSESSMENT_MONITORING_2024_FORM_0100_2021_meals_observation_participants_doctor_new</v>
      </c>
      <c r="I2349" s="134" t="str">
        <f t="shared" si="252"/>
        <v>経口維持加算　Ⅰ・Ⅱを算定する場合　※施設のみ※　食事の観察　参加者　食事の観察　参加者　医師　</v>
      </c>
      <c r="J2349" s="56" t="str">
        <f t="shared" si="254"/>
        <v>名称変更</v>
      </c>
      <c r="K2349" s="33" t="str">
        <f>IF($F2349="old", INDEX('外部インタフェース一覧(計算用)'!$B$5:$C$60, MATCH(summary!$B2349, '外部インタフェース一覧(計算用)'!$C$5:$C$60, 0), 1), $B2349)</f>
        <v>栄養・摂食嚥下スクリーニング・アセスメント・モニタリング</v>
      </c>
      <c r="L2349" s="56">
        <f t="shared" si="258"/>
        <v>92</v>
      </c>
      <c r="M2349" s="33" t="str">
        <f t="shared" si="255"/>
        <v>meals_observation_participants_doctor</v>
      </c>
      <c r="N2349" s="33" t="str">
        <f t="shared" si="256"/>
        <v>経口維持加算　Ⅰ・Ⅱを算定する場合　※施設のみ※　食事の観察　参加者　食事の観察　参加者　医師　</v>
      </c>
      <c r="O2349" s="33" t="str">
        <f t="shared" si="257"/>
        <v>経口維持加算(Ⅰ)又は(Ⅱ)を算定している場合は必須　食事の観察　参加者　医師</v>
      </c>
    </row>
    <row r="2350" spans="1:15" ht="56.25" hidden="1">
      <c r="A2350" s="56">
        <v>2348</v>
      </c>
      <c r="B2350" s="56" t="s">
        <v>4123</v>
      </c>
      <c r="C2350" s="56">
        <v>93</v>
      </c>
      <c r="D2350" s="33" t="s">
        <v>626</v>
      </c>
      <c r="E2350" s="134" t="s">
        <v>4154</v>
      </c>
      <c r="F2350" s="56" t="str">
        <f>VLOOKUP(VLOOKUP($B2350, '外部インタフェース一覧(計算用)'!$B:$C, 2, FALSE), '外部インタフェース一覧(計算用)'!$C:$G, 2, FALSE)</f>
        <v>new</v>
      </c>
      <c r="G2350" s="56" t="str">
        <f>VLOOKUP(VLOOKUP($B2350, '外部インタフェース一覧(計算用)'!$B:$C, 2, FALSE), '外部インタフェース一覧(計算用)'!$C:$G, 5, FALSE)</f>
        <v>NUTRITION_FEEDING_SWALLOWING_SCREENING_ASSESSMENT_MONITORING_2024_FORM_0100_2021</v>
      </c>
      <c r="H2350" s="56" t="str">
        <f t="shared" si="253"/>
        <v>NUTRITION_FEEDING_SWALLOWING_SCREENING_ASSESSMENT_MONITORING_2024_FORM_0100_2021_meals_observation_participants_dentist_new</v>
      </c>
      <c r="I2350" s="134" t="str">
        <f t="shared" si="252"/>
        <v>経口維持加算　Ⅰ・Ⅱを算定する場合　※施設のみ※　食事の観察　参加者　食事の観察　参加者　歯科医師　</v>
      </c>
      <c r="J2350" s="56" t="str">
        <f t="shared" si="254"/>
        <v>名称変更</v>
      </c>
      <c r="K2350" s="33" t="str">
        <f>IF($F2350="old", INDEX('外部インタフェース一覧(計算用)'!$B$5:$C$60, MATCH(summary!$B2350, '外部インタフェース一覧(計算用)'!$C$5:$C$60, 0), 1), $B2350)</f>
        <v>栄養・摂食嚥下スクリーニング・アセスメント・モニタリング</v>
      </c>
      <c r="L2350" s="56">
        <f t="shared" si="258"/>
        <v>93</v>
      </c>
      <c r="M2350" s="33" t="str">
        <f t="shared" si="255"/>
        <v>meals_observation_participants_dentist</v>
      </c>
      <c r="N2350" s="33" t="str">
        <f t="shared" si="256"/>
        <v>経口維持加算　Ⅰ・Ⅱを算定する場合　※施設のみ※　食事の観察　参加者　食事の観察　参加者　歯科医師　</v>
      </c>
      <c r="O2350" s="33" t="str">
        <f t="shared" si="257"/>
        <v>経口維持加算(Ⅰ)又は(Ⅱ)を算定している場合は必須　食事の観察　参加者　歯科医師　</v>
      </c>
    </row>
    <row r="2351" spans="1:15" ht="56.25" hidden="1">
      <c r="A2351" s="56">
        <v>2349</v>
      </c>
      <c r="B2351" s="56" t="s">
        <v>4123</v>
      </c>
      <c r="C2351" s="56">
        <v>94</v>
      </c>
      <c r="D2351" s="33" t="s">
        <v>628</v>
      </c>
      <c r="E2351" s="134" t="s">
        <v>4155</v>
      </c>
      <c r="F2351" s="56" t="str">
        <f>VLOOKUP(VLOOKUP($B2351, '外部インタフェース一覧(計算用)'!$B:$C, 2, FALSE), '外部インタフェース一覧(計算用)'!$C:$G, 2, FALSE)</f>
        <v>new</v>
      </c>
      <c r="G2351" s="56" t="str">
        <f>VLOOKUP(VLOOKUP($B2351, '外部インタフェース一覧(計算用)'!$B:$C, 2, FALSE), '外部インタフェース一覧(計算用)'!$C:$G, 5, FALSE)</f>
        <v>NUTRITION_FEEDING_SWALLOWING_SCREENING_ASSESSMENT_MONITORING_2024_FORM_0100_2021</v>
      </c>
      <c r="H2351" s="56" t="str">
        <f t="shared" si="253"/>
        <v>NUTRITION_FEEDING_SWALLOWING_SCREENING_ASSESSMENT_MONITORING_2024_FORM_0100_2021_meals_observation_participants_managerial_dietician_new</v>
      </c>
      <c r="I2351" s="134" t="str">
        <f t="shared" si="252"/>
        <v>経口維持加算　Ⅰ・Ⅱを算定する場合　※施設のみ※　食事の観察　参加者　管理栄養士</v>
      </c>
      <c r="J2351" s="56" t="str">
        <f t="shared" si="254"/>
        <v>名称変更</v>
      </c>
      <c r="K2351" s="33" t="str">
        <f>IF($F2351="old", INDEX('外部インタフェース一覧(計算用)'!$B$5:$C$60, MATCH(summary!$B2351, '外部インタフェース一覧(計算用)'!$C$5:$C$60, 0), 1), $B2351)</f>
        <v>栄養・摂食嚥下スクリーニング・アセスメント・モニタリング</v>
      </c>
      <c r="L2351" s="56">
        <f t="shared" si="258"/>
        <v>94</v>
      </c>
      <c r="M2351" s="33" t="str">
        <f t="shared" si="255"/>
        <v>meals_observation_participants_managerial_dietician</v>
      </c>
      <c r="N2351" s="33" t="str">
        <f t="shared" si="256"/>
        <v>経口維持加算　Ⅰ・Ⅱを算定する場合　※施設のみ※　食事の観察　参加者　管理栄養士</v>
      </c>
      <c r="O2351" s="33" t="str">
        <f t="shared" si="257"/>
        <v>経口維持加算(Ⅰ)又は(Ⅱ)を算定している場合は必須　食事の観察　参加者　管理栄養士</v>
      </c>
    </row>
    <row r="2352" spans="1:15" ht="56.25" hidden="1">
      <c r="A2352" s="56">
        <v>2350</v>
      </c>
      <c r="B2352" s="56" t="s">
        <v>4123</v>
      </c>
      <c r="C2352" s="56">
        <v>95</v>
      </c>
      <c r="D2352" s="33" t="s">
        <v>630</v>
      </c>
      <c r="E2352" s="134" t="s">
        <v>4156</v>
      </c>
      <c r="F2352" s="56" t="str">
        <f>VLOOKUP(VLOOKUP($B2352, '外部インタフェース一覧(計算用)'!$B:$C, 2, FALSE), '外部インタフェース一覧(計算用)'!$C:$G, 2, FALSE)</f>
        <v>new</v>
      </c>
      <c r="G2352" s="56" t="str">
        <f>VLOOKUP(VLOOKUP($B2352, '外部インタフェース一覧(計算用)'!$B:$C, 2, FALSE), '外部インタフェース一覧(計算用)'!$C:$G, 5, FALSE)</f>
        <v>NUTRITION_FEEDING_SWALLOWING_SCREENING_ASSESSMENT_MONITORING_2024_FORM_0100_2021</v>
      </c>
      <c r="H2352" s="56" t="str">
        <f t="shared" si="253"/>
        <v>NUTRITION_FEEDING_SWALLOWING_SCREENING_ASSESSMENT_MONITORING_2024_FORM_0100_2021_meals_observation_participants_dietician_new</v>
      </c>
      <c r="I2352" s="134" t="str">
        <f t="shared" si="252"/>
        <v>経口維持加算　Ⅰ・Ⅱを算定する場合　※施設のみ※　食事の観察　参加者　栄養士</v>
      </c>
      <c r="J2352" s="56" t="str">
        <f t="shared" si="254"/>
        <v>名称変更</v>
      </c>
      <c r="K2352" s="33" t="str">
        <f>IF($F2352="old", INDEX('外部インタフェース一覧(計算用)'!$B$5:$C$60, MATCH(summary!$B2352, '外部インタフェース一覧(計算用)'!$C$5:$C$60, 0), 1), $B2352)</f>
        <v>栄養・摂食嚥下スクリーニング・アセスメント・モニタリング</v>
      </c>
      <c r="L2352" s="56">
        <f t="shared" si="258"/>
        <v>95</v>
      </c>
      <c r="M2352" s="33" t="str">
        <f t="shared" si="255"/>
        <v>meals_observation_participants_dietician</v>
      </c>
      <c r="N2352" s="33" t="str">
        <f t="shared" si="256"/>
        <v>経口維持加算　Ⅰ・Ⅱを算定する場合　※施設のみ※　食事の観察　参加者　栄養士</v>
      </c>
      <c r="O2352" s="33" t="str">
        <f t="shared" si="257"/>
        <v>経口維持加算(Ⅰ)又は(Ⅱ)を算定している場合は必須　食事の観察　参加者　栄養士</v>
      </c>
    </row>
    <row r="2353" spans="1:15" ht="56.25" hidden="1">
      <c r="A2353" s="56">
        <v>2351</v>
      </c>
      <c r="B2353" s="56" t="s">
        <v>4123</v>
      </c>
      <c r="C2353" s="56">
        <v>96</v>
      </c>
      <c r="D2353" s="33" t="s">
        <v>632</v>
      </c>
      <c r="E2353" s="134" t="s">
        <v>4157</v>
      </c>
      <c r="F2353" s="56" t="str">
        <f>VLOOKUP(VLOOKUP($B2353, '外部インタフェース一覧(計算用)'!$B:$C, 2, FALSE), '外部インタフェース一覧(計算用)'!$C:$G, 2, FALSE)</f>
        <v>new</v>
      </c>
      <c r="G2353" s="56" t="str">
        <f>VLOOKUP(VLOOKUP($B2353, '外部インタフェース一覧(計算用)'!$B:$C, 2, FALSE), '外部インタフェース一覧(計算用)'!$C:$G, 5, FALSE)</f>
        <v>NUTRITION_FEEDING_SWALLOWING_SCREENING_ASSESSMENT_MONITORING_2024_FORM_0100_2021</v>
      </c>
      <c r="H2353" s="56" t="str">
        <f t="shared" si="253"/>
        <v>NUTRITION_FEEDING_SWALLOWING_SCREENING_ASSESSMENT_MONITORING_2024_FORM_0100_2021_meals_observation_participants_dental_hygienist_new</v>
      </c>
      <c r="I2353" s="134" t="str">
        <f t="shared" si="252"/>
        <v>経口維持加算　Ⅰ・Ⅱを算定する場合　※施設のみ※　食事の観察　参加者　歯科衛生士　</v>
      </c>
      <c r="J2353" s="56" t="str">
        <f t="shared" si="254"/>
        <v>名称変更</v>
      </c>
      <c r="K2353" s="33" t="str">
        <f>IF($F2353="old", INDEX('外部インタフェース一覧(計算用)'!$B$5:$C$60, MATCH(summary!$B2353, '外部インタフェース一覧(計算用)'!$C$5:$C$60, 0), 1), $B2353)</f>
        <v>栄養・摂食嚥下スクリーニング・アセスメント・モニタリング</v>
      </c>
      <c r="L2353" s="56">
        <f t="shared" si="258"/>
        <v>96</v>
      </c>
      <c r="M2353" s="33" t="str">
        <f t="shared" si="255"/>
        <v>meals_observation_participants_dental_hygienist</v>
      </c>
      <c r="N2353" s="33" t="str">
        <f t="shared" si="256"/>
        <v>経口維持加算　Ⅰ・Ⅱを算定する場合　※施設のみ※　食事の観察　参加者　歯科衛生士　</v>
      </c>
      <c r="O2353" s="33" t="str">
        <f t="shared" si="257"/>
        <v>経口維持加算(Ⅰ)又は(Ⅱ)を算定している場合は必須　食事の観察　参加者　歯科衛生士</v>
      </c>
    </row>
    <row r="2354" spans="1:15" ht="56.25" hidden="1">
      <c r="A2354" s="56">
        <v>2352</v>
      </c>
      <c r="B2354" s="56" t="s">
        <v>4123</v>
      </c>
      <c r="C2354" s="56">
        <v>97</v>
      </c>
      <c r="D2354" s="33" t="s">
        <v>634</v>
      </c>
      <c r="E2354" s="134" t="s">
        <v>4158</v>
      </c>
      <c r="F2354" s="56" t="str">
        <f>VLOOKUP(VLOOKUP($B2354, '外部インタフェース一覧(計算用)'!$B:$C, 2, FALSE), '外部インタフェース一覧(計算用)'!$C:$G, 2, FALSE)</f>
        <v>new</v>
      </c>
      <c r="G2354" s="56" t="str">
        <f>VLOOKUP(VLOOKUP($B2354, '外部インタフェース一覧(計算用)'!$B:$C, 2, FALSE), '外部インタフェース一覧(計算用)'!$C:$G, 5, FALSE)</f>
        <v>NUTRITION_FEEDING_SWALLOWING_SCREENING_ASSESSMENT_MONITORING_2024_FORM_0100_2021</v>
      </c>
      <c r="H2354" s="56" t="str">
        <f t="shared" si="253"/>
        <v>NUTRITION_FEEDING_SWALLOWING_SCREENING_ASSESSMENT_MONITORING_2024_FORM_0100_2021_meals_observation_participants_hearing_therapist_new</v>
      </c>
      <c r="I2354" s="134" t="str">
        <f t="shared" si="252"/>
        <v>経口維持加算　Ⅰ・Ⅱを算定する場合　※施設のみ※　食事の観察　参加者　言語聴覚士　</v>
      </c>
      <c r="J2354" s="56" t="str">
        <f t="shared" si="254"/>
        <v>名称変更</v>
      </c>
      <c r="K2354" s="33" t="str">
        <f>IF($F2354="old", INDEX('外部インタフェース一覧(計算用)'!$B$5:$C$60, MATCH(summary!$B2354, '外部インタフェース一覧(計算用)'!$C$5:$C$60, 0), 1), $B2354)</f>
        <v>栄養・摂食嚥下スクリーニング・アセスメント・モニタリング</v>
      </c>
      <c r="L2354" s="56">
        <f t="shared" si="258"/>
        <v>97</v>
      </c>
      <c r="M2354" s="33" t="str">
        <f t="shared" si="255"/>
        <v>meals_observation_participants_hearing_therapist</v>
      </c>
      <c r="N2354" s="33" t="str">
        <f t="shared" si="256"/>
        <v>経口維持加算　Ⅰ・Ⅱを算定する場合　※施設のみ※　食事の観察　参加者　言語聴覚士　</v>
      </c>
      <c r="O2354" s="33" t="str">
        <f t="shared" si="257"/>
        <v>経口維持加算(Ⅰ)又は(Ⅱ)を算定している場合は必須　食事の観察　参加者　言語聴覚士</v>
      </c>
    </row>
    <row r="2355" spans="1:15" ht="56.25" hidden="1">
      <c r="A2355" s="56">
        <v>2353</v>
      </c>
      <c r="B2355" s="56" t="s">
        <v>4123</v>
      </c>
      <c r="C2355" s="56">
        <v>98</v>
      </c>
      <c r="D2355" s="33" t="s">
        <v>636</v>
      </c>
      <c r="E2355" s="134" t="s">
        <v>4159</v>
      </c>
      <c r="F2355" s="56" t="str">
        <f>VLOOKUP(VLOOKUP($B2355, '外部インタフェース一覧(計算用)'!$B:$C, 2, FALSE), '外部インタフェース一覧(計算用)'!$C:$G, 2, FALSE)</f>
        <v>new</v>
      </c>
      <c r="G2355" s="56" t="str">
        <f>VLOOKUP(VLOOKUP($B2355, '外部インタフェース一覧(計算用)'!$B:$C, 2, FALSE), '外部インタフェース一覧(計算用)'!$C:$G, 5, FALSE)</f>
        <v>NUTRITION_FEEDING_SWALLOWING_SCREENING_ASSESSMENT_MONITORING_2024_FORM_0100_2021</v>
      </c>
      <c r="H2355" s="56" t="str">
        <f t="shared" si="253"/>
        <v>NUTRITION_FEEDING_SWALLOWING_SCREENING_ASSESSMENT_MONITORING_2024_FORM_0100_2021_meals_observation_participants_occupational_therapist_new</v>
      </c>
      <c r="I2355" s="134" t="str">
        <f t="shared" si="252"/>
        <v>経口維持加算　Ⅰ・Ⅱを算定する場合　※施設のみ※　食事の観察　参加者　作業療法士　</v>
      </c>
      <c r="J2355" s="56" t="str">
        <f t="shared" si="254"/>
        <v>名称変更</v>
      </c>
      <c r="K2355" s="33" t="str">
        <f>IF($F2355="old", INDEX('外部インタフェース一覧(計算用)'!$B$5:$C$60, MATCH(summary!$B2355, '外部インタフェース一覧(計算用)'!$C$5:$C$60, 0), 1), $B2355)</f>
        <v>栄養・摂食嚥下スクリーニング・アセスメント・モニタリング</v>
      </c>
      <c r="L2355" s="56">
        <f t="shared" si="258"/>
        <v>98</v>
      </c>
      <c r="M2355" s="33" t="str">
        <f t="shared" si="255"/>
        <v>meals_observation_participants_occupational_therapist</v>
      </c>
      <c r="N2355" s="33" t="str">
        <f t="shared" si="256"/>
        <v>経口維持加算　Ⅰ・Ⅱを算定する場合　※施設のみ※　食事の観察　参加者　作業療法士　</v>
      </c>
      <c r="O2355" s="33" t="str">
        <f t="shared" si="257"/>
        <v>経口維持加算(Ⅰ)又は(Ⅱ)を算定している場合は必須　食事の観察　参加者　作業療法士　</v>
      </c>
    </row>
    <row r="2356" spans="1:15" ht="56.25" hidden="1">
      <c r="A2356" s="56">
        <v>2354</v>
      </c>
      <c r="B2356" s="56" t="s">
        <v>4123</v>
      </c>
      <c r="C2356" s="56">
        <v>99</v>
      </c>
      <c r="D2356" s="33" t="s">
        <v>638</v>
      </c>
      <c r="E2356" s="134" t="s">
        <v>4160</v>
      </c>
      <c r="F2356" s="56" t="str">
        <f>VLOOKUP(VLOOKUP($B2356, '外部インタフェース一覧(計算用)'!$B:$C, 2, FALSE), '外部インタフェース一覧(計算用)'!$C:$G, 2, FALSE)</f>
        <v>new</v>
      </c>
      <c r="G2356" s="56" t="str">
        <f>VLOOKUP(VLOOKUP($B2356, '外部インタフェース一覧(計算用)'!$B:$C, 2, FALSE), '外部インタフェース一覧(計算用)'!$C:$G, 5, FALSE)</f>
        <v>NUTRITION_FEEDING_SWALLOWING_SCREENING_ASSESSMENT_MONITORING_2024_FORM_0100_2021</v>
      </c>
      <c r="H2356" s="56" t="str">
        <f t="shared" si="253"/>
        <v>NUTRITION_FEEDING_SWALLOWING_SCREENING_ASSESSMENT_MONITORING_2024_FORM_0100_2021_meals_observation_participants_physical_therapist_new</v>
      </c>
      <c r="I2356" s="134" t="str">
        <f t="shared" si="252"/>
        <v>経口維持加算　Ⅰ・Ⅱを算定する場合　※施設のみ※　食事の観察　参加者　理学療法士　</v>
      </c>
      <c r="J2356" s="56" t="str">
        <f t="shared" si="254"/>
        <v>名称変更</v>
      </c>
      <c r="K2356" s="33" t="str">
        <f>IF($F2356="old", INDEX('外部インタフェース一覧(計算用)'!$B$5:$C$60, MATCH(summary!$B2356, '外部インタフェース一覧(計算用)'!$C$5:$C$60, 0), 1), $B2356)</f>
        <v>栄養・摂食嚥下スクリーニング・アセスメント・モニタリング</v>
      </c>
      <c r="L2356" s="56">
        <f t="shared" si="258"/>
        <v>99</v>
      </c>
      <c r="M2356" s="33" t="str">
        <f t="shared" si="255"/>
        <v>meals_observation_participants_physical_therapist</v>
      </c>
      <c r="N2356" s="33" t="str">
        <f t="shared" si="256"/>
        <v>経口維持加算　Ⅰ・Ⅱを算定する場合　※施設のみ※　食事の観察　参加者　理学療法士　</v>
      </c>
      <c r="O2356" s="33" t="str">
        <f t="shared" si="257"/>
        <v>経口維持加算(Ⅰ)又は(Ⅱ)を算定している場合は必須　食事の観察　参加者　理学療法士</v>
      </c>
    </row>
    <row r="2357" spans="1:15" ht="56.25" hidden="1">
      <c r="A2357" s="56">
        <v>2355</v>
      </c>
      <c r="B2357" s="56" t="s">
        <v>4123</v>
      </c>
      <c r="C2357" s="56">
        <v>100</v>
      </c>
      <c r="D2357" s="33" t="s">
        <v>640</v>
      </c>
      <c r="E2357" s="134" t="s">
        <v>4161</v>
      </c>
      <c r="F2357" s="56" t="str">
        <f>VLOOKUP(VLOOKUP($B2357, '外部インタフェース一覧(計算用)'!$B:$C, 2, FALSE), '外部インタフェース一覧(計算用)'!$C:$G, 2, FALSE)</f>
        <v>new</v>
      </c>
      <c r="G2357" s="56" t="str">
        <f>VLOOKUP(VLOOKUP($B2357, '外部インタフェース一覧(計算用)'!$B:$C, 2, FALSE), '外部インタフェース一覧(計算用)'!$C:$G, 5, FALSE)</f>
        <v>NUTRITION_FEEDING_SWALLOWING_SCREENING_ASSESSMENT_MONITORING_2024_FORM_0100_2021</v>
      </c>
      <c r="H2357" s="56" t="str">
        <f t="shared" si="253"/>
        <v>NUTRITION_FEEDING_SWALLOWING_SCREENING_ASSESSMENT_MONITORING_2024_FORM_0100_2021_meals_observation_participants_nursing_staff_new</v>
      </c>
      <c r="I2357" s="134" t="str">
        <f t="shared" si="252"/>
        <v>経口維持加算　Ⅰ・Ⅱを算定する場合　※施設のみ※　食事の観察　参加者　看護職員　</v>
      </c>
      <c r="J2357" s="56" t="str">
        <f t="shared" si="254"/>
        <v>名称変更</v>
      </c>
      <c r="K2357" s="33" t="str">
        <f>IF($F2357="old", INDEX('外部インタフェース一覧(計算用)'!$B$5:$C$60, MATCH(summary!$B2357, '外部インタフェース一覧(計算用)'!$C$5:$C$60, 0), 1), $B2357)</f>
        <v>栄養・摂食嚥下スクリーニング・アセスメント・モニタリング</v>
      </c>
      <c r="L2357" s="56">
        <f t="shared" si="258"/>
        <v>100</v>
      </c>
      <c r="M2357" s="33" t="str">
        <f t="shared" si="255"/>
        <v>meals_observation_participants_nursing_staff</v>
      </c>
      <c r="N2357" s="33" t="str">
        <f t="shared" si="256"/>
        <v>経口維持加算　Ⅰ・Ⅱを算定する場合　※施設のみ※　食事の観察　参加者　看護職員　</v>
      </c>
      <c r="O2357" s="33" t="str">
        <f t="shared" si="257"/>
        <v>経口維持加算(Ⅰ)又は(Ⅱ)を算定している場合は必須　食事の観察　参加者　看護職員</v>
      </c>
    </row>
    <row r="2358" spans="1:15" ht="56.25" hidden="1">
      <c r="A2358" s="56">
        <v>2356</v>
      </c>
      <c r="B2358" s="56" t="s">
        <v>4123</v>
      </c>
      <c r="C2358" s="56">
        <v>101</v>
      </c>
      <c r="D2358" s="33" t="s">
        <v>642</v>
      </c>
      <c r="E2358" s="134" t="s">
        <v>4162</v>
      </c>
      <c r="F2358" s="56" t="str">
        <f>VLOOKUP(VLOOKUP($B2358, '外部インタフェース一覧(計算用)'!$B:$C, 2, FALSE), '外部インタフェース一覧(計算用)'!$C:$G, 2, FALSE)</f>
        <v>new</v>
      </c>
      <c r="G2358" s="56" t="str">
        <f>VLOOKUP(VLOOKUP($B2358, '外部インタフェース一覧(計算用)'!$B:$C, 2, FALSE), '外部インタフェース一覧(計算用)'!$C:$G, 5, FALSE)</f>
        <v>NUTRITION_FEEDING_SWALLOWING_SCREENING_ASSESSMENT_MONITORING_2024_FORM_0100_2021</v>
      </c>
      <c r="H2358" s="56" t="str">
        <f t="shared" si="253"/>
        <v>NUTRITION_FEEDING_SWALLOWING_SCREENING_ASSESSMENT_MONITORING_2024_FORM_0100_2021_meals_observation_participants_nursing_care_staff_new</v>
      </c>
      <c r="I2358" s="134" t="str">
        <f t="shared" si="252"/>
        <v>経口維持加算　Ⅰ・Ⅱを算定する場合　※施設のみ※　食事の観察　参加者　介護職員　</v>
      </c>
      <c r="J2358" s="56" t="str">
        <f t="shared" si="254"/>
        <v>名称変更</v>
      </c>
      <c r="K2358" s="33" t="str">
        <f>IF($F2358="old", INDEX('外部インタフェース一覧(計算用)'!$B$5:$C$60, MATCH(summary!$B2358, '外部インタフェース一覧(計算用)'!$C$5:$C$60, 0), 1), $B2358)</f>
        <v>栄養・摂食嚥下スクリーニング・アセスメント・モニタリング</v>
      </c>
      <c r="L2358" s="56">
        <f t="shared" si="258"/>
        <v>101</v>
      </c>
      <c r="M2358" s="33" t="str">
        <f t="shared" si="255"/>
        <v>meals_observation_participants_nursing_care_staff</v>
      </c>
      <c r="N2358" s="33" t="str">
        <f t="shared" si="256"/>
        <v>経口維持加算　Ⅰ・Ⅱを算定する場合　※施設のみ※　食事の観察　参加者　介護職員　</v>
      </c>
      <c r="O2358" s="33" t="str">
        <f t="shared" si="257"/>
        <v>経口維持加算(Ⅰ)又は(Ⅱ)を算定している場合は必須　食事の観察　参加者　介護職員</v>
      </c>
    </row>
    <row r="2359" spans="1:15" ht="56.25" hidden="1">
      <c r="A2359" s="56">
        <v>2357</v>
      </c>
      <c r="B2359" s="56" t="s">
        <v>4123</v>
      </c>
      <c r="C2359" s="56">
        <v>102</v>
      </c>
      <c r="D2359" s="33" t="s">
        <v>644</v>
      </c>
      <c r="E2359" s="134" t="s">
        <v>4163</v>
      </c>
      <c r="F2359" s="56" t="str">
        <f>VLOOKUP(VLOOKUP($B2359, '外部インタフェース一覧(計算用)'!$B:$C, 2, FALSE), '外部インタフェース一覧(計算用)'!$C:$G, 2, FALSE)</f>
        <v>new</v>
      </c>
      <c r="G2359" s="56" t="str">
        <f>VLOOKUP(VLOOKUP($B2359, '外部インタフェース一覧(計算用)'!$B:$C, 2, FALSE), '外部インタフェース一覧(計算用)'!$C:$G, 5, FALSE)</f>
        <v>NUTRITION_FEEDING_SWALLOWING_SCREENING_ASSESSMENT_MONITORING_2024_FORM_0100_2021</v>
      </c>
      <c r="H2359" s="56" t="str">
        <f t="shared" si="253"/>
        <v>NUTRITION_FEEDING_SWALLOWING_SCREENING_ASSESSMENT_MONITORING_2024_FORM_0100_2021_meals_observation_participants_care_support_specialist_new</v>
      </c>
      <c r="I2359" s="134" t="str">
        <f t="shared" si="252"/>
        <v>経口維持加算　Ⅰ・Ⅱを算定する場合　※施設のみ※　食事の観察　参加者　介護支援専門員</v>
      </c>
      <c r="J2359" s="56" t="str">
        <f t="shared" si="254"/>
        <v>名称変更</v>
      </c>
      <c r="K2359" s="33" t="str">
        <f>IF($F2359="old", INDEX('外部インタフェース一覧(計算用)'!$B$5:$C$60, MATCH(summary!$B2359, '外部インタフェース一覧(計算用)'!$C$5:$C$60, 0), 1), $B2359)</f>
        <v>栄養・摂食嚥下スクリーニング・アセスメント・モニタリング</v>
      </c>
      <c r="L2359" s="56">
        <f t="shared" si="258"/>
        <v>102</v>
      </c>
      <c r="M2359" s="33" t="str">
        <f t="shared" si="255"/>
        <v>meals_observation_participants_care_support_specialist</v>
      </c>
      <c r="N2359" s="33" t="str">
        <f t="shared" si="256"/>
        <v>経口維持加算　Ⅰ・Ⅱを算定する場合　※施設のみ※　食事の観察　参加者　介護支援専門員</v>
      </c>
      <c r="O2359" s="33" t="str">
        <f t="shared" si="257"/>
        <v>経口維持加算(Ⅰ)又は(Ⅱ)を算定している場合は必須　食事の観察　参加者　介護支援専門員</v>
      </c>
    </row>
    <row r="2360" spans="1:15" ht="56.25" hidden="1">
      <c r="A2360" s="56">
        <v>2358</v>
      </c>
      <c r="B2360" s="56" t="s">
        <v>4123</v>
      </c>
      <c r="C2360" s="56">
        <v>103</v>
      </c>
      <c r="D2360" s="33" t="s">
        <v>646</v>
      </c>
      <c r="E2360" s="134" t="s">
        <v>4164</v>
      </c>
      <c r="F2360" s="56" t="str">
        <f>VLOOKUP(VLOOKUP($B2360, '外部インタフェース一覧(計算用)'!$B:$C, 2, FALSE), '外部インタフェース一覧(計算用)'!$C:$G, 2, FALSE)</f>
        <v>new</v>
      </c>
      <c r="G2360" s="56" t="str">
        <f>VLOOKUP(VLOOKUP($B2360, '外部インタフェース一覧(計算用)'!$B:$C, 2, FALSE), '外部インタフェース一覧(計算用)'!$C:$G, 5, FALSE)</f>
        <v>NUTRITION_FEEDING_SWALLOWING_SCREENING_ASSESSMENT_MONITORING_2024_FORM_0100_2021</v>
      </c>
      <c r="H2360" s="56" t="str">
        <f t="shared" si="253"/>
        <v>NUTRITION_FEEDING_SWALLOWING_SCREENING_ASSESSMENT_MONITORING_2024_FORM_0100_2021_meals_observation_date_new</v>
      </c>
      <c r="I2360" s="134" t="str">
        <f t="shared" ref="I2360:I2423" si="259">IFERROR(INDEX($E:$H, MATCH(LEFT($H2360, LEN($H2360)-4)&amp;"_old", $H:$H, 0), 1), IF(F2360="old", "削除", "追加"))</f>
        <v>経口維持加算　Ⅰ・Ⅱを算定する場合　※施設のみ※　食事の観察　食事の観察の実施日</v>
      </c>
      <c r="J2360" s="56" t="str">
        <f t="shared" si="254"/>
        <v>名称変更</v>
      </c>
      <c r="K2360" s="33" t="str">
        <f>IF($F2360="old", INDEX('外部インタフェース一覧(計算用)'!$B$5:$C$60, MATCH(summary!$B2360, '外部インタフェース一覧(計算用)'!$C$5:$C$60, 0), 1), $B2360)</f>
        <v>栄養・摂食嚥下スクリーニング・アセスメント・モニタリング</v>
      </c>
      <c r="L2360" s="56">
        <f t="shared" si="258"/>
        <v>103</v>
      </c>
      <c r="M2360" s="33" t="str">
        <f t="shared" si="255"/>
        <v>meals_observation_date</v>
      </c>
      <c r="N2360" s="33" t="str">
        <f t="shared" si="256"/>
        <v>経口維持加算　Ⅰ・Ⅱを算定する場合　※施設のみ※　食事の観察　食事の観察の実施日</v>
      </c>
      <c r="O2360" s="33" t="str">
        <f t="shared" si="257"/>
        <v>経口維持加算(Ⅰ)又は(Ⅱ)を算定している場合は必須　食事の観察　参加者　実施日</v>
      </c>
    </row>
    <row r="2361" spans="1:15" ht="56.25" hidden="1">
      <c r="A2361" s="56">
        <v>2359</v>
      </c>
      <c r="B2361" s="56" t="s">
        <v>4123</v>
      </c>
      <c r="C2361" s="56">
        <v>104</v>
      </c>
      <c r="D2361" s="33" t="s">
        <v>648</v>
      </c>
      <c r="E2361" s="134" t="s">
        <v>4165</v>
      </c>
      <c r="F2361" s="56" t="str">
        <f>VLOOKUP(VLOOKUP($B2361, '外部インタフェース一覧(計算用)'!$B:$C, 2, FALSE), '外部インタフェース一覧(計算用)'!$C:$G, 2, FALSE)</f>
        <v>new</v>
      </c>
      <c r="G2361" s="56" t="str">
        <f>VLOOKUP(VLOOKUP($B2361, '外部インタフェース一覧(計算用)'!$B:$C, 2, FALSE), '外部インタフェース一覧(計算用)'!$C:$G, 5, FALSE)</f>
        <v>NUTRITION_FEEDING_SWALLOWING_SCREENING_ASSESSMENT_MONITORING_2024_FORM_0100_2021</v>
      </c>
      <c r="H2361" s="56" t="str">
        <f t="shared" si="253"/>
        <v>NUTRITION_FEEDING_SWALLOWING_SCREENING_ASSESSMENT_MONITORING_2024_FORM_0100_2021_meeting_participants_doctor_new</v>
      </c>
      <c r="I2361" s="134" t="str">
        <f t="shared" si="259"/>
        <v>経口維持加算　Ⅰ・Ⅱを算定する場合　※施設のみ※　多職種会議　参加者　医師　</v>
      </c>
      <c r="J2361" s="56" t="str">
        <f t="shared" si="254"/>
        <v>名称変更</v>
      </c>
      <c r="K2361" s="33" t="str">
        <f>IF($F2361="old", INDEX('外部インタフェース一覧(計算用)'!$B$5:$C$60, MATCH(summary!$B2361, '外部インタフェース一覧(計算用)'!$C$5:$C$60, 0), 1), $B2361)</f>
        <v>栄養・摂食嚥下スクリーニング・アセスメント・モニタリング</v>
      </c>
      <c r="L2361" s="56">
        <f t="shared" si="258"/>
        <v>104</v>
      </c>
      <c r="M2361" s="33" t="str">
        <f t="shared" si="255"/>
        <v>meeting_participants_doctor</v>
      </c>
      <c r="N2361" s="33" t="str">
        <f t="shared" si="256"/>
        <v>経口維持加算　Ⅰ・Ⅱを算定する場合　※施設のみ※　多職種会議　参加者　医師　</v>
      </c>
      <c r="O2361" s="33" t="str">
        <f t="shared" si="257"/>
        <v>経口維持加算(Ⅰ)又は(Ⅱ)を算定している場合は必須　多職種会議　参加者　医師</v>
      </c>
    </row>
    <row r="2362" spans="1:15" ht="56.25" hidden="1">
      <c r="A2362" s="56">
        <v>2360</v>
      </c>
      <c r="B2362" s="56" t="s">
        <v>4123</v>
      </c>
      <c r="C2362" s="56">
        <v>105</v>
      </c>
      <c r="D2362" s="33" t="s">
        <v>650</v>
      </c>
      <c r="E2362" s="134" t="s">
        <v>4166</v>
      </c>
      <c r="F2362" s="56" t="str">
        <f>VLOOKUP(VLOOKUP($B2362, '外部インタフェース一覧(計算用)'!$B:$C, 2, FALSE), '外部インタフェース一覧(計算用)'!$C:$G, 2, FALSE)</f>
        <v>new</v>
      </c>
      <c r="G2362" s="56" t="str">
        <f>VLOOKUP(VLOOKUP($B2362, '外部インタフェース一覧(計算用)'!$B:$C, 2, FALSE), '外部インタフェース一覧(計算用)'!$C:$G, 5, FALSE)</f>
        <v>NUTRITION_FEEDING_SWALLOWING_SCREENING_ASSESSMENT_MONITORING_2024_FORM_0100_2021</v>
      </c>
      <c r="H2362" s="56" t="str">
        <f t="shared" si="253"/>
        <v>NUTRITION_FEEDING_SWALLOWING_SCREENING_ASSESSMENT_MONITORING_2024_FORM_0100_2021_meeting_participants_dentist_new</v>
      </c>
      <c r="I2362" s="134" t="str">
        <f t="shared" si="259"/>
        <v>経口維持加算　Ⅰ・Ⅱを算定する場合　※施設のみ※　多職種会議　参加者　歯科医師　</v>
      </c>
      <c r="J2362" s="56" t="str">
        <f t="shared" si="254"/>
        <v>名称変更</v>
      </c>
      <c r="K2362" s="33" t="str">
        <f>IF($F2362="old", INDEX('外部インタフェース一覧(計算用)'!$B$5:$C$60, MATCH(summary!$B2362, '外部インタフェース一覧(計算用)'!$C$5:$C$60, 0), 1), $B2362)</f>
        <v>栄養・摂食嚥下スクリーニング・アセスメント・モニタリング</v>
      </c>
      <c r="L2362" s="56">
        <f t="shared" si="258"/>
        <v>105</v>
      </c>
      <c r="M2362" s="33" t="str">
        <f t="shared" si="255"/>
        <v>meeting_participants_dentist</v>
      </c>
      <c r="N2362" s="33" t="str">
        <f t="shared" si="256"/>
        <v>経口維持加算　Ⅰ・Ⅱを算定する場合　※施設のみ※　多職種会議　参加者　歯科医師　</v>
      </c>
      <c r="O2362" s="33" t="str">
        <f t="shared" si="257"/>
        <v>経口維持加算(Ⅰ)又は(Ⅱ)を算定している場合は必須　多職種会議　参加者　歯科医師</v>
      </c>
    </row>
    <row r="2363" spans="1:15" ht="56.25" hidden="1">
      <c r="A2363" s="56">
        <v>2361</v>
      </c>
      <c r="B2363" s="56" t="s">
        <v>4123</v>
      </c>
      <c r="C2363" s="56">
        <v>106</v>
      </c>
      <c r="D2363" s="33" t="s">
        <v>652</v>
      </c>
      <c r="E2363" s="134" t="s">
        <v>4167</v>
      </c>
      <c r="F2363" s="56" t="str">
        <f>VLOOKUP(VLOOKUP($B2363, '外部インタフェース一覧(計算用)'!$B:$C, 2, FALSE), '外部インタフェース一覧(計算用)'!$C:$G, 2, FALSE)</f>
        <v>new</v>
      </c>
      <c r="G2363" s="56" t="str">
        <f>VLOOKUP(VLOOKUP($B2363, '外部インタフェース一覧(計算用)'!$B:$C, 2, FALSE), '外部インタフェース一覧(計算用)'!$C:$G, 5, FALSE)</f>
        <v>NUTRITION_FEEDING_SWALLOWING_SCREENING_ASSESSMENT_MONITORING_2024_FORM_0100_2021</v>
      </c>
      <c r="H2363" s="56" t="str">
        <f t="shared" si="253"/>
        <v>NUTRITION_FEEDING_SWALLOWING_SCREENING_ASSESSMENT_MONITORING_2024_FORM_0100_2021_meeting_participants_managerial_dietician_new</v>
      </c>
      <c r="I2363" s="134" t="str">
        <f t="shared" si="259"/>
        <v>経口維持加算　Ⅰ・Ⅱを算定する場合　※施設のみ※　多職種会議　参加者　管理栄養士　</v>
      </c>
      <c r="J2363" s="56" t="str">
        <f t="shared" si="254"/>
        <v>名称変更</v>
      </c>
      <c r="K2363" s="33" t="str">
        <f>IF($F2363="old", INDEX('外部インタフェース一覧(計算用)'!$B$5:$C$60, MATCH(summary!$B2363, '外部インタフェース一覧(計算用)'!$C$5:$C$60, 0), 1), $B2363)</f>
        <v>栄養・摂食嚥下スクリーニング・アセスメント・モニタリング</v>
      </c>
      <c r="L2363" s="56">
        <f t="shared" si="258"/>
        <v>106</v>
      </c>
      <c r="M2363" s="33" t="str">
        <f t="shared" si="255"/>
        <v>meeting_participants_managerial_dietician</v>
      </c>
      <c r="N2363" s="33" t="str">
        <f t="shared" si="256"/>
        <v>経口維持加算　Ⅰ・Ⅱを算定する場合　※施設のみ※　多職種会議　参加者　管理栄養士　</v>
      </c>
      <c r="O2363" s="33" t="str">
        <f t="shared" si="257"/>
        <v>経口維持加算(Ⅰ)又は(Ⅱ)を算定している場合は必須　多職種会議　参加者　管理栄養士</v>
      </c>
    </row>
    <row r="2364" spans="1:15" ht="56.25" hidden="1">
      <c r="A2364" s="56">
        <v>2362</v>
      </c>
      <c r="B2364" s="56" t="s">
        <v>4123</v>
      </c>
      <c r="C2364" s="56">
        <v>107</v>
      </c>
      <c r="D2364" s="33" t="s">
        <v>654</v>
      </c>
      <c r="E2364" s="134" t="s">
        <v>4168</v>
      </c>
      <c r="F2364" s="56" t="str">
        <f>VLOOKUP(VLOOKUP($B2364, '外部インタフェース一覧(計算用)'!$B:$C, 2, FALSE), '外部インタフェース一覧(計算用)'!$C:$G, 2, FALSE)</f>
        <v>new</v>
      </c>
      <c r="G2364" s="56" t="str">
        <f>VLOOKUP(VLOOKUP($B2364, '外部インタフェース一覧(計算用)'!$B:$C, 2, FALSE), '外部インタフェース一覧(計算用)'!$C:$G, 5, FALSE)</f>
        <v>NUTRITION_FEEDING_SWALLOWING_SCREENING_ASSESSMENT_MONITORING_2024_FORM_0100_2021</v>
      </c>
      <c r="H2364" s="56" t="str">
        <f t="shared" si="253"/>
        <v>NUTRITION_FEEDING_SWALLOWING_SCREENING_ASSESSMENT_MONITORING_2024_FORM_0100_2021_meeting_participants_dietician_new</v>
      </c>
      <c r="I2364" s="134" t="str">
        <f t="shared" si="259"/>
        <v>経口維持加算　Ⅰ・Ⅱを算定する場合　※施設のみ※　多職種会議　参加者　栄養士</v>
      </c>
      <c r="J2364" s="56" t="str">
        <f t="shared" si="254"/>
        <v>名称変更</v>
      </c>
      <c r="K2364" s="33" t="str">
        <f>IF($F2364="old", INDEX('外部インタフェース一覧(計算用)'!$B$5:$C$60, MATCH(summary!$B2364, '外部インタフェース一覧(計算用)'!$C$5:$C$60, 0), 1), $B2364)</f>
        <v>栄養・摂食嚥下スクリーニング・アセスメント・モニタリング</v>
      </c>
      <c r="L2364" s="56">
        <f t="shared" si="258"/>
        <v>107</v>
      </c>
      <c r="M2364" s="33" t="str">
        <f t="shared" si="255"/>
        <v>meeting_participants_dietician</v>
      </c>
      <c r="N2364" s="33" t="str">
        <f t="shared" si="256"/>
        <v>経口維持加算　Ⅰ・Ⅱを算定する場合　※施設のみ※　多職種会議　参加者　栄養士</v>
      </c>
      <c r="O2364" s="33" t="str">
        <f t="shared" si="257"/>
        <v>経口維持加算(Ⅰ)又は(Ⅱ)を算定している場合は必須　多職種会議　参加者　栄養士</v>
      </c>
    </row>
    <row r="2365" spans="1:15" ht="56.25" hidden="1">
      <c r="A2365" s="56">
        <v>2363</v>
      </c>
      <c r="B2365" s="56" t="s">
        <v>4123</v>
      </c>
      <c r="C2365" s="56">
        <v>108</v>
      </c>
      <c r="D2365" s="33" t="s">
        <v>656</v>
      </c>
      <c r="E2365" s="134" t="s">
        <v>4169</v>
      </c>
      <c r="F2365" s="56" t="str">
        <f>VLOOKUP(VLOOKUP($B2365, '外部インタフェース一覧(計算用)'!$B:$C, 2, FALSE), '外部インタフェース一覧(計算用)'!$C:$G, 2, FALSE)</f>
        <v>new</v>
      </c>
      <c r="G2365" s="56" t="str">
        <f>VLOOKUP(VLOOKUP($B2365, '外部インタフェース一覧(計算用)'!$B:$C, 2, FALSE), '外部インタフェース一覧(計算用)'!$C:$G, 5, FALSE)</f>
        <v>NUTRITION_FEEDING_SWALLOWING_SCREENING_ASSESSMENT_MONITORING_2024_FORM_0100_2021</v>
      </c>
      <c r="H2365" s="56" t="str">
        <f t="shared" si="253"/>
        <v>NUTRITION_FEEDING_SWALLOWING_SCREENING_ASSESSMENT_MONITORING_2024_FORM_0100_2021_meeting_participants_dental_hygienist_new</v>
      </c>
      <c r="I2365" s="134" t="str">
        <f t="shared" si="259"/>
        <v>経口維持加算　Ⅰ・Ⅱを算定する場合　※施設のみ※　多職種会議　参加者　歯科衛生士　</v>
      </c>
      <c r="J2365" s="56" t="str">
        <f t="shared" si="254"/>
        <v>名称変更</v>
      </c>
      <c r="K2365" s="33" t="str">
        <f>IF($F2365="old", INDEX('外部インタフェース一覧(計算用)'!$B$5:$C$60, MATCH(summary!$B2365, '外部インタフェース一覧(計算用)'!$C$5:$C$60, 0), 1), $B2365)</f>
        <v>栄養・摂食嚥下スクリーニング・アセスメント・モニタリング</v>
      </c>
      <c r="L2365" s="56">
        <f t="shared" si="258"/>
        <v>108</v>
      </c>
      <c r="M2365" s="33" t="str">
        <f t="shared" si="255"/>
        <v>meeting_participants_dental_hygienist</v>
      </c>
      <c r="N2365" s="33" t="str">
        <f t="shared" si="256"/>
        <v>経口維持加算　Ⅰ・Ⅱを算定する場合　※施設のみ※　多職種会議　参加者　歯科衛生士　</v>
      </c>
      <c r="O2365" s="33" t="str">
        <f t="shared" si="257"/>
        <v>経口維持加算(Ⅰ)又は(Ⅱ)を算定している場合は必須　多職種会議　参加者　歯科衛生士</v>
      </c>
    </row>
    <row r="2366" spans="1:15" ht="56.25" hidden="1">
      <c r="A2366" s="56">
        <v>2364</v>
      </c>
      <c r="B2366" s="56" t="s">
        <v>4123</v>
      </c>
      <c r="C2366" s="56">
        <v>109</v>
      </c>
      <c r="D2366" s="33" t="s">
        <v>658</v>
      </c>
      <c r="E2366" s="134" t="s">
        <v>4170</v>
      </c>
      <c r="F2366" s="56" t="str">
        <f>VLOOKUP(VLOOKUP($B2366, '外部インタフェース一覧(計算用)'!$B:$C, 2, FALSE), '外部インタフェース一覧(計算用)'!$C:$G, 2, FALSE)</f>
        <v>new</v>
      </c>
      <c r="G2366" s="56" t="str">
        <f>VLOOKUP(VLOOKUP($B2366, '外部インタフェース一覧(計算用)'!$B:$C, 2, FALSE), '外部インタフェース一覧(計算用)'!$C:$G, 5, FALSE)</f>
        <v>NUTRITION_FEEDING_SWALLOWING_SCREENING_ASSESSMENT_MONITORING_2024_FORM_0100_2021</v>
      </c>
      <c r="H2366" s="56" t="str">
        <f t="shared" si="253"/>
        <v>NUTRITION_FEEDING_SWALLOWING_SCREENING_ASSESSMENT_MONITORING_2024_FORM_0100_2021_meeting_participants_speech_language_hearing_therapist_new</v>
      </c>
      <c r="I2366" s="134" t="str">
        <f t="shared" si="259"/>
        <v>経口維持加算　Ⅰ・Ⅱを算定する場合　※施設のみ※　多職種会議　参加者　言語聴覚士　</v>
      </c>
      <c r="J2366" s="56" t="str">
        <f t="shared" si="254"/>
        <v>名称変更</v>
      </c>
      <c r="K2366" s="33" t="str">
        <f>IF($F2366="old", INDEX('外部インタフェース一覧(計算用)'!$B$5:$C$60, MATCH(summary!$B2366, '外部インタフェース一覧(計算用)'!$C$5:$C$60, 0), 1), $B2366)</f>
        <v>栄養・摂食嚥下スクリーニング・アセスメント・モニタリング</v>
      </c>
      <c r="L2366" s="56">
        <f t="shared" si="258"/>
        <v>109</v>
      </c>
      <c r="M2366" s="33" t="str">
        <f t="shared" si="255"/>
        <v>meeting_participants_speech_language_hearing_therapist</v>
      </c>
      <c r="N2366" s="33" t="str">
        <f t="shared" si="256"/>
        <v>経口維持加算　Ⅰ・Ⅱを算定する場合　※施設のみ※　多職種会議　参加者　言語聴覚士　</v>
      </c>
      <c r="O2366" s="33" t="str">
        <f t="shared" si="257"/>
        <v>経口維持加算(Ⅰ)又は(Ⅱ)を算定している場合は必須　多職種会議　参加者　言語聴覚士　</v>
      </c>
    </row>
    <row r="2367" spans="1:15" ht="56.25" hidden="1">
      <c r="A2367" s="56">
        <v>2365</v>
      </c>
      <c r="B2367" s="56" t="s">
        <v>4123</v>
      </c>
      <c r="C2367" s="56">
        <v>110</v>
      </c>
      <c r="D2367" s="33" t="s">
        <v>660</v>
      </c>
      <c r="E2367" s="134" t="s">
        <v>4171</v>
      </c>
      <c r="F2367" s="56" t="str">
        <f>VLOOKUP(VLOOKUP($B2367, '外部インタフェース一覧(計算用)'!$B:$C, 2, FALSE), '外部インタフェース一覧(計算用)'!$C:$G, 2, FALSE)</f>
        <v>new</v>
      </c>
      <c r="G2367" s="56" t="str">
        <f>VLOOKUP(VLOOKUP($B2367, '外部インタフェース一覧(計算用)'!$B:$C, 2, FALSE), '外部インタフェース一覧(計算用)'!$C:$G, 5, FALSE)</f>
        <v>NUTRITION_FEEDING_SWALLOWING_SCREENING_ASSESSMENT_MONITORING_2024_FORM_0100_2021</v>
      </c>
      <c r="H2367" s="56" t="str">
        <f t="shared" si="253"/>
        <v>NUTRITION_FEEDING_SWALLOWING_SCREENING_ASSESSMENT_MONITORING_2024_FORM_0100_2021_meeting_participants_occupational_therapist_new</v>
      </c>
      <c r="I2367" s="134" t="str">
        <f t="shared" si="259"/>
        <v>経口維持加算　Ⅰ・Ⅱを算定する場合　※施設のみ※　多職種会議　参加者　作業療法士　</v>
      </c>
      <c r="J2367" s="56" t="str">
        <f t="shared" si="254"/>
        <v>名称変更</v>
      </c>
      <c r="K2367" s="33" t="str">
        <f>IF($F2367="old", INDEX('外部インタフェース一覧(計算用)'!$B$5:$C$60, MATCH(summary!$B2367, '外部インタフェース一覧(計算用)'!$C$5:$C$60, 0), 1), $B2367)</f>
        <v>栄養・摂食嚥下スクリーニング・アセスメント・モニタリング</v>
      </c>
      <c r="L2367" s="56">
        <f t="shared" si="258"/>
        <v>110</v>
      </c>
      <c r="M2367" s="33" t="str">
        <f t="shared" si="255"/>
        <v>meeting_participants_occupational_therapist</v>
      </c>
      <c r="N2367" s="33" t="str">
        <f t="shared" si="256"/>
        <v>経口維持加算　Ⅰ・Ⅱを算定する場合　※施設のみ※　多職種会議　参加者　作業療法士　</v>
      </c>
      <c r="O2367" s="33" t="str">
        <f t="shared" si="257"/>
        <v>経口維持加算(Ⅰ)又は(Ⅱ)を算定している場合は必須　多職種会議　参加者　作業療法士</v>
      </c>
    </row>
    <row r="2368" spans="1:15" ht="56.25" hidden="1">
      <c r="A2368" s="56">
        <v>2366</v>
      </c>
      <c r="B2368" s="56" t="s">
        <v>4123</v>
      </c>
      <c r="C2368" s="56">
        <v>111</v>
      </c>
      <c r="D2368" s="33" t="s">
        <v>662</v>
      </c>
      <c r="E2368" s="134" t="s">
        <v>4172</v>
      </c>
      <c r="F2368" s="56" t="str">
        <f>VLOOKUP(VLOOKUP($B2368, '外部インタフェース一覧(計算用)'!$B:$C, 2, FALSE), '外部インタフェース一覧(計算用)'!$C:$G, 2, FALSE)</f>
        <v>new</v>
      </c>
      <c r="G2368" s="56" t="str">
        <f>VLOOKUP(VLOOKUP($B2368, '外部インタフェース一覧(計算用)'!$B:$C, 2, FALSE), '外部インタフェース一覧(計算用)'!$C:$G, 5, FALSE)</f>
        <v>NUTRITION_FEEDING_SWALLOWING_SCREENING_ASSESSMENT_MONITORING_2024_FORM_0100_2021</v>
      </c>
      <c r="H2368" s="56" t="str">
        <f t="shared" si="253"/>
        <v>NUTRITION_FEEDING_SWALLOWING_SCREENING_ASSESSMENT_MONITORING_2024_FORM_0100_2021_meeting_participants_physical_therapist_new</v>
      </c>
      <c r="I2368" s="134" t="str">
        <f t="shared" si="259"/>
        <v>経口維持加算　Ⅰ・Ⅱを算定する場合　※施設のみ※　多職種会議　参加者　理学療法士　</v>
      </c>
      <c r="J2368" s="56" t="str">
        <f t="shared" si="254"/>
        <v>名称変更</v>
      </c>
      <c r="K2368" s="33" t="str">
        <f>IF($F2368="old", INDEX('外部インタフェース一覧(計算用)'!$B$5:$C$60, MATCH(summary!$B2368, '外部インタフェース一覧(計算用)'!$C$5:$C$60, 0), 1), $B2368)</f>
        <v>栄養・摂食嚥下スクリーニング・アセスメント・モニタリング</v>
      </c>
      <c r="L2368" s="56">
        <f t="shared" si="258"/>
        <v>111</v>
      </c>
      <c r="M2368" s="33" t="str">
        <f t="shared" si="255"/>
        <v>meeting_participants_physical_therapist</v>
      </c>
      <c r="N2368" s="33" t="str">
        <f t="shared" si="256"/>
        <v>経口維持加算　Ⅰ・Ⅱを算定する場合　※施設のみ※　多職種会議　参加者　理学療法士　</v>
      </c>
      <c r="O2368" s="33" t="str">
        <f t="shared" si="257"/>
        <v>経口維持加算(Ⅰ)又は(Ⅱ)を算定している場合は必須　多職種会議　参加者　理学療法士　</v>
      </c>
    </row>
    <row r="2369" spans="1:15" ht="56.25" hidden="1">
      <c r="A2369" s="56">
        <v>2367</v>
      </c>
      <c r="B2369" s="56" t="s">
        <v>4123</v>
      </c>
      <c r="C2369" s="56">
        <v>112</v>
      </c>
      <c r="D2369" s="33" t="s">
        <v>664</v>
      </c>
      <c r="E2369" s="134" t="s">
        <v>4173</v>
      </c>
      <c r="F2369" s="56" t="str">
        <f>VLOOKUP(VLOOKUP($B2369, '外部インタフェース一覧(計算用)'!$B:$C, 2, FALSE), '外部インタフェース一覧(計算用)'!$C:$G, 2, FALSE)</f>
        <v>new</v>
      </c>
      <c r="G2369" s="56" t="str">
        <f>VLOOKUP(VLOOKUP($B2369, '外部インタフェース一覧(計算用)'!$B:$C, 2, FALSE), '外部インタフェース一覧(計算用)'!$C:$G, 5, FALSE)</f>
        <v>NUTRITION_FEEDING_SWALLOWING_SCREENING_ASSESSMENT_MONITORING_2024_FORM_0100_2021</v>
      </c>
      <c r="H2369" s="56" t="str">
        <f t="shared" si="253"/>
        <v>NUTRITION_FEEDING_SWALLOWING_SCREENING_ASSESSMENT_MONITORING_2024_FORM_0100_2021_meeting_participants_nursing_staff_new</v>
      </c>
      <c r="I2369" s="134" t="str">
        <f t="shared" si="259"/>
        <v>経口維持加算　Ⅰ・Ⅱを算定する場合　※施設のみ※　多職種会議　参加者　看護職員　</v>
      </c>
      <c r="J2369" s="56" t="str">
        <f t="shared" si="254"/>
        <v>名称変更</v>
      </c>
      <c r="K2369" s="33" t="str">
        <f>IF($F2369="old", INDEX('外部インタフェース一覧(計算用)'!$B$5:$C$60, MATCH(summary!$B2369, '外部インタフェース一覧(計算用)'!$C$5:$C$60, 0), 1), $B2369)</f>
        <v>栄養・摂食嚥下スクリーニング・アセスメント・モニタリング</v>
      </c>
      <c r="L2369" s="56">
        <f t="shared" si="258"/>
        <v>112</v>
      </c>
      <c r="M2369" s="33" t="str">
        <f t="shared" si="255"/>
        <v>meeting_participants_nursing_staff</v>
      </c>
      <c r="N2369" s="33" t="str">
        <f t="shared" si="256"/>
        <v>経口維持加算　Ⅰ・Ⅱを算定する場合　※施設のみ※　多職種会議　参加者　看護職員　</v>
      </c>
      <c r="O2369" s="33" t="str">
        <f t="shared" si="257"/>
        <v>経口維持加算(Ⅰ)又は(Ⅱ)を算定している場合は必須　多職種会議　参加者　看護職員</v>
      </c>
    </row>
    <row r="2370" spans="1:15" ht="56.25" hidden="1">
      <c r="A2370" s="56">
        <v>2368</v>
      </c>
      <c r="B2370" s="56" t="s">
        <v>4123</v>
      </c>
      <c r="C2370" s="56">
        <v>113</v>
      </c>
      <c r="D2370" s="33" t="s">
        <v>666</v>
      </c>
      <c r="E2370" s="134" t="s">
        <v>4174</v>
      </c>
      <c r="F2370" s="56" t="str">
        <f>VLOOKUP(VLOOKUP($B2370, '外部インタフェース一覧(計算用)'!$B:$C, 2, FALSE), '外部インタフェース一覧(計算用)'!$C:$G, 2, FALSE)</f>
        <v>new</v>
      </c>
      <c r="G2370" s="56" t="str">
        <f>VLOOKUP(VLOOKUP($B2370, '外部インタフェース一覧(計算用)'!$B:$C, 2, FALSE), '外部インタフェース一覧(計算用)'!$C:$G, 5, FALSE)</f>
        <v>NUTRITION_FEEDING_SWALLOWING_SCREENING_ASSESSMENT_MONITORING_2024_FORM_0100_2021</v>
      </c>
      <c r="H2370" s="56" t="str">
        <f t="shared" si="253"/>
        <v>NUTRITION_FEEDING_SWALLOWING_SCREENING_ASSESSMENT_MONITORING_2024_FORM_0100_2021_meeting_participants_nursing_care_staff_new</v>
      </c>
      <c r="I2370" s="134" t="str">
        <f t="shared" si="259"/>
        <v>経口維持加算　Ⅰ・Ⅱを算定する場合　※施設のみ※　多職種会議　参加者　介護職員　</v>
      </c>
      <c r="J2370" s="56" t="str">
        <f t="shared" si="254"/>
        <v>名称変更</v>
      </c>
      <c r="K2370" s="33" t="str">
        <f>IF($F2370="old", INDEX('外部インタフェース一覧(計算用)'!$B$5:$C$60, MATCH(summary!$B2370, '外部インタフェース一覧(計算用)'!$C$5:$C$60, 0), 1), $B2370)</f>
        <v>栄養・摂食嚥下スクリーニング・アセスメント・モニタリング</v>
      </c>
      <c r="L2370" s="56">
        <f t="shared" si="258"/>
        <v>113</v>
      </c>
      <c r="M2370" s="33" t="str">
        <f t="shared" si="255"/>
        <v>meeting_participants_nursing_care_staff</v>
      </c>
      <c r="N2370" s="33" t="str">
        <f t="shared" si="256"/>
        <v>経口維持加算　Ⅰ・Ⅱを算定する場合　※施設のみ※　多職種会議　参加者　介護職員　</v>
      </c>
      <c r="O2370" s="33" t="str">
        <f t="shared" si="257"/>
        <v>経口維持加算(Ⅰ)又は(Ⅱ)を算定している場合は必須　多職種会議　参加者　介護職員</v>
      </c>
    </row>
    <row r="2371" spans="1:15" ht="56.25" hidden="1">
      <c r="A2371" s="56">
        <v>2369</v>
      </c>
      <c r="B2371" s="56" t="s">
        <v>4123</v>
      </c>
      <c r="C2371" s="56">
        <v>114</v>
      </c>
      <c r="D2371" s="33" t="s">
        <v>668</v>
      </c>
      <c r="E2371" s="134" t="s">
        <v>4175</v>
      </c>
      <c r="F2371" s="56" t="str">
        <f>VLOOKUP(VLOOKUP($B2371, '外部インタフェース一覧(計算用)'!$B:$C, 2, FALSE), '外部インタフェース一覧(計算用)'!$C:$G, 2, FALSE)</f>
        <v>new</v>
      </c>
      <c r="G2371" s="56" t="str">
        <f>VLOOKUP(VLOOKUP($B2371, '外部インタフェース一覧(計算用)'!$B:$C, 2, FALSE), '外部インタフェース一覧(計算用)'!$C:$G, 5, FALSE)</f>
        <v>NUTRITION_FEEDING_SWALLOWING_SCREENING_ASSESSMENT_MONITORING_2024_FORM_0100_2021</v>
      </c>
      <c r="H2371" s="56" t="str">
        <f t="shared" ref="H2371:H2434" si="260">G2371&amp;"_"&amp;D2371&amp;"_"&amp;F2371</f>
        <v>NUTRITION_FEEDING_SWALLOWING_SCREENING_ASSESSMENT_MONITORING_2024_FORM_0100_2021_meeting_participants_care_support_specialist_new</v>
      </c>
      <c r="I2371" s="134" t="str">
        <f t="shared" si="259"/>
        <v>経口維持加算　Ⅰ・Ⅱを算定する場合　※施設のみ※　多職種会議　参加者　介護支援専門員</v>
      </c>
      <c r="J2371" s="56" t="str">
        <f t="shared" ref="J2371:J2434" si="261">IF(E2371=I2371, "一致", "名称変更")</f>
        <v>名称変更</v>
      </c>
      <c r="K2371" s="33" t="str">
        <f>IF($F2371="old", INDEX('外部インタフェース一覧(計算用)'!$B$5:$C$60, MATCH(summary!$B2371, '外部インタフェース一覧(計算用)'!$C$5:$C$60, 0), 1), $B2371)</f>
        <v>栄養・摂食嚥下スクリーニング・アセスメント・モニタリング</v>
      </c>
      <c r="L2371" s="56">
        <f t="shared" si="258"/>
        <v>114</v>
      </c>
      <c r="M2371" s="33" t="str">
        <f t="shared" ref="M2371:M2434" si="262">$D2371</f>
        <v>meeting_participants_care_support_specialist</v>
      </c>
      <c r="N2371" s="33" t="str">
        <f t="shared" ref="N2371:N2434" si="263">IF($F2371="old", $E2371, $I2371)</f>
        <v>経口維持加算　Ⅰ・Ⅱを算定する場合　※施設のみ※　多職種会議　参加者　介護支援専門員</v>
      </c>
      <c r="O2371" s="33" t="str">
        <f t="shared" ref="O2371:O2434" si="264">IF($F2371="old", $I2371, $E2371)</f>
        <v>経口維持加算(Ⅰ)又は(Ⅱ)を算定している場合は必須　多職種会議　参加者　介護支援専門員</v>
      </c>
    </row>
    <row r="2372" spans="1:15" ht="56.25" hidden="1">
      <c r="A2372" s="56">
        <v>2370</v>
      </c>
      <c r="B2372" s="56" t="s">
        <v>4123</v>
      </c>
      <c r="C2372" s="56">
        <v>115</v>
      </c>
      <c r="D2372" s="33" t="s">
        <v>670</v>
      </c>
      <c r="E2372" s="134" t="s">
        <v>4176</v>
      </c>
      <c r="F2372" s="56" t="str">
        <f>VLOOKUP(VLOOKUP($B2372, '外部インタフェース一覧(計算用)'!$B:$C, 2, FALSE), '外部インタフェース一覧(計算用)'!$C:$G, 2, FALSE)</f>
        <v>new</v>
      </c>
      <c r="G2372" s="56" t="str">
        <f>VLOOKUP(VLOOKUP($B2372, '外部インタフェース一覧(計算用)'!$B:$C, 2, FALSE), '外部インタフェース一覧(計算用)'!$C:$G, 5, FALSE)</f>
        <v>NUTRITION_FEEDING_SWALLOWING_SCREENING_ASSESSMENT_MONITORING_2024_FORM_0100_2021</v>
      </c>
      <c r="H2372" s="56" t="str">
        <f t="shared" si="260"/>
        <v>NUTRITION_FEEDING_SWALLOWING_SCREENING_ASSESSMENT_MONITORING_2024_FORM_0100_2021_meeting_date_new</v>
      </c>
      <c r="I2372" s="134" t="str">
        <f t="shared" si="259"/>
        <v>経口維持加算　Ⅰ・Ⅱを算定する場合　※施設のみ※　多職種会議　会議実施日</v>
      </c>
      <c r="J2372" s="56" t="str">
        <f t="shared" si="261"/>
        <v>名称変更</v>
      </c>
      <c r="K2372" s="33" t="str">
        <f>IF($F2372="old", INDEX('外部インタフェース一覧(計算用)'!$B$5:$C$60, MATCH(summary!$B2372, '外部インタフェース一覧(計算用)'!$C$5:$C$60, 0), 1), $B2372)</f>
        <v>栄養・摂食嚥下スクリーニング・アセスメント・モニタリング</v>
      </c>
      <c r="L2372" s="56">
        <f t="shared" ref="L2372:L2435" si="265">C2372</f>
        <v>115</v>
      </c>
      <c r="M2372" s="33" t="str">
        <f t="shared" si="262"/>
        <v>meeting_date</v>
      </c>
      <c r="N2372" s="33" t="str">
        <f t="shared" si="263"/>
        <v>経口維持加算　Ⅰ・Ⅱを算定する場合　※施設のみ※　多職種会議　会議実施日</v>
      </c>
      <c r="O2372" s="33" t="str">
        <f t="shared" si="264"/>
        <v>経口維持加算(Ⅰ)又は(Ⅱ)を算定している場合は必須　多職種会議　参加者　実施日</v>
      </c>
    </row>
    <row r="2373" spans="1:15" ht="56.25" hidden="1">
      <c r="A2373" s="56">
        <v>2371</v>
      </c>
      <c r="B2373" s="56" t="s">
        <v>4123</v>
      </c>
      <c r="C2373" s="56">
        <v>116</v>
      </c>
      <c r="D2373" s="33" t="s">
        <v>672</v>
      </c>
      <c r="E2373" s="134" t="s">
        <v>4177</v>
      </c>
      <c r="F2373" s="56" t="str">
        <f>VLOOKUP(VLOOKUP($B2373, '外部インタフェース一覧(計算用)'!$B:$C, 2, FALSE), '外部インタフェース一覧(計算用)'!$C:$G, 2, FALSE)</f>
        <v>new</v>
      </c>
      <c r="G2373" s="56" t="str">
        <f>VLOOKUP(VLOOKUP($B2373, '外部インタフェース一覧(計算用)'!$B:$C, 2, FALSE), '外部インタフェース一覧(計算用)'!$C:$G, 5, FALSE)</f>
        <v>NUTRITION_FEEDING_SWALLOWING_SCREENING_ASSESSMENT_MONITORING_2024_FORM_0100_2021</v>
      </c>
      <c r="H2373" s="56" t="str">
        <f t="shared" si="260"/>
        <v>NUTRITION_FEEDING_SWALLOWING_SCREENING_ASSESSMENT_MONITORING_2024_FORM_0100_2021_support_viewpoint_meal_forms_supplementary_meals_new</v>
      </c>
      <c r="I2373" s="134" t="str">
        <f t="shared" si="259"/>
        <v>経口維持加算　Ⅰ・Ⅱを算定する場合　※施設のみ※　多職種会議　食事の形態・とろみ、補助食の活用</v>
      </c>
      <c r="J2373" s="56" t="str">
        <f t="shared" si="261"/>
        <v>名称変更</v>
      </c>
      <c r="K2373" s="33" t="str">
        <f>IF($F2373="old", INDEX('外部インタフェース一覧(計算用)'!$B$5:$C$60, MATCH(summary!$B2373, '外部インタフェース一覧(計算用)'!$C$5:$C$60, 0), 1), $B2373)</f>
        <v>栄養・摂食嚥下スクリーニング・アセスメント・モニタリング</v>
      </c>
      <c r="L2373" s="56">
        <f t="shared" si="265"/>
        <v>116</v>
      </c>
      <c r="M2373" s="33" t="str">
        <f t="shared" si="262"/>
        <v>support_viewpoint_meal_forms_supplementary_meals</v>
      </c>
      <c r="N2373" s="33" t="str">
        <f t="shared" si="263"/>
        <v>経口維持加算　Ⅰ・Ⅱを算定する場合　※施設のみ※　多職種会議　食事の形態・とろみ、補助食の活用</v>
      </c>
      <c r="O2373" s="33" t="str">
        <f t="shared" si="264"/>
        <v>経口維持加算(Ⅰ)又は(Ⅱ)を算定している場合は必須　多職種会議　食事の形態・とろみ、補助食の活用</v>
      </c>
    </row>
    <row r="2374" spans="1:15" ht="56.25" hidden="1">
      <c r="A2374" s="56">
        <v>2372</v>
      </c>
      <c r="B2374" s="56" t="s">
        <v>4123</v>
      </c>
      <c r="C2374" s="56">
        <v>117</v>
      </c>
      <c r="D2374" s="33" t="s">
        <v>674</v>
      </c>
      <c r="E2374" s="134" t="s">
        <v>4178</v>
      </c>
      <c r="F2374" s="56" t="str">
        <f>VLOOKUP(VLOOKUP($B2374, '外部インタフェース一覧(計算用)'!$B:$C, 2, FALSE), '外部インタフェース一覧(計算用)'!$C:$G, 2, FALSE)</f>
        <v>new</v>
      </c>
      <c r="G2374" s="56" t="str">
        <f>VLOOKUP(VLOOKUP($B2374, '外部インタフェース一覧(計算用)'!$B:$C, 2, FALSE), '外部インタフェース一覧(計算用)'!$C:$G, 5, FALSE)</f>
        <v>NUTRITION_FEEDING_SWALLOWING_SCREENING_ASSESSMENT_MONITORING_2024_FORM_0100_2021</v>
      </c>
      <c r="H2374" s="56" t="str">
        <f t="shared" si="260"/>
        <v>NUTRITION_FEEDING_SWALLOWING_SCREENING_ASSESSMENT_MONITORING_2024_FORM_0100_2021_support_viewpoint_meal_ambience_new</v>
      </c>
      <c r="I2374" s="134" t="str">
        <f t="shared" si="259"/>
        <v>経口維持加算　Ⅰ・Ⅱを算定する場合　※施設のみ※　多職種会議　食事の周囲環境</v>
      </c>
      <c r="J2374" s="56" t="str">
        <f t="shared" si="261"/>
        <v>名称変更</v>
      </c>
      <c r="K2374" s="33" t="str">
        <f>IF($F2374="old", INDEX('外部インタフェース一覧(計算用)'!$B$5:$C$60, MATCH(summary!$B2374, '外部インタフェース一覧(計算用)'!$C$5:$C$60, 0), 1), $B2374)</f>
        <v>栄養・摂食嚥下スクリーニング・アセスメント・モニタリング</v>
      </c>
      <c r="L2374" s="56">
        <f t="shared" si="265"/>
        <v>117</v>
      </c>
      <c r="M2374" s="33" t="str">
        <f t="shared" si="262"/>
        <v>support_viewpoint_meal_ambience</v>
      </c>
      <c r="N2374" s="33" t="str">
        <f t="shared" si="263"/>
        <v>経口維持加算　Ⅰ・Ⅱを算定する場合　※施設のみ※　多職種会議　食事の周囲環境</v>
      </c>
      <c r="O2374" s="33" t="str">
        <f t="shared" si="264"/>
        <v>経口維持加算(Ⅰ)又は(Ⅱ)を算定している場合は必須　多職種会議　食事の周囲環境</v>
      </c>
    </row>
    <row r="2375" spans="1:15" ht="56.25" hidden="1">
      <c r="A2375" s="56">
        <v>2373</v>
      </c>
      <c r="B2375" s="56" t="s">
        <v>4123</v>
      </c>
      <c r="C2375" s="56">
        <v>118</v>
      </c>
      <c r="D2375" s="33" t="s">
        <v>676</v>
      </c>
      <c r="E2375" s="134" t="s">
        <v>4179</v>
      </c>
      <c r="F2375" s="56" t="str">
        <f>VLOOKUP(VLOOKUP($B2375, '外部インタフェース一覧(計算用)'!$B:$C, 2, FALSE), '外部インタフェース一覧(計算用)'!$C:$G, 2, FALSE)</f>
        <v>new</v>
      </c>
      <c r="G2375" s="56" t="str">
        <f>VLOOKUP(VLOOKUP($B2375, '外部インタフェース一覧(計算用)'!$B:$C, 2, FALSE), '外部インタフェース一覧(計算用)'!$C:$G, 5, FALSE)</f>
        <v>NUTRITION_FEEDING_SWALLOWING_SCREENING_ASSESSMENT_MONITORING_2024_FORM_0100_2021</v>
      </c>
      <c r="H2375" s="56" t="str">
        <f t="shared" si="260"/>
        <v>NUTRITION_FEEDING_SWALLOWING_SCREENING_ASSESSMENT_MONITORING_2024_FORM_0100_2021_support_viewpoint_meal_support_method_new</v>
      </c>
      <c r="I2375" s="134" t="str">
        <f t="shared" si="259"/>
        <v>経口維持加算　Ⅰ・Ⅱを算定する場合　※施設のみ※　多職種会議　食事の介助の方法</v>
      </c>
      <c r="J2375" s="56" t="str">
        <f t="shared" si="261"/>
        <v>名称変更</v>
      </c>
      <c r="K2375" s="33" t="str">
        <f>IF($F2375="old", INDEX('外部インタフェース一覧(計算用)'!$B$5:$C$60, MATCH(summary!$B2375, '外部インタフェース一覧(計算用)'!$C$5:$C$60, 0), 1), $B2375)</f>
        <v>栄養・摂食嚥下スクリーニング・アセスメント・モニタリング</v>
      </c>
      <c r="L2375" s="56">
        <f t="shared" si="265"/>
        <v>118</v>
      </c>
      <c r="M2375" s="33" t="str">
        <f t="shared" si="262"/>
        <v>support_viewpoint_meal_support_method</v>
      </c>
      <c r="N2375" s="33" t="str">
        <f t="shared" si="263"/>
        <v>経口維持加算　Ⅰ・Ⅱを算定する場合　※施設のみ※　多職種会議　食事の介助の方法</v>
      </c>
      <c r="O2375" s="33" t="str">
        <f t="shared" si="264"/>
        <v>経口維持加算(Ⅰ)又は(Ⅱ)を算定している場合は必須　多職種会議　食事の介助の方法</v>
      </c>
    </row>
    <row r="2376" spans="1:15" ht="56.25" hidden="1">
      <c r="A2376" s="56">
        <v>2374</v>
      </c>
      <c r="B2376" s="56" t="s">
        <v>4123</v>
      </c>
      <c r="C2376" s="56">
        <v>119</v>
      </c>
      <c r="D2376" s="33" t="s">
        <v>678</v>
      </c>
      <c r="E2376" s="134" t="s">
        <v>4180</v>
      </c>
      <c r="F2376" s="56" t="str">
        <f>VLOOKUP(VLOOKUP($B2376, '外部インタフェース一覧(計算用)'!$B:$C, 2, FALSE), '外部インタフェース一覧(計算用)'!$C:$G, 2, FALSE)</f>
        <v>new</v>
      </c>
      <c r="G2376" s="56" t="str">
        <f>VLOOKUP(VLOOKUP($B2376, '外部インタフェース一覧(計算用)'!$B:$C, 2, FALSE), '外部インタフェース一覧(計算用)'!$C:$G, 5, FALSE)</f>
        <v>NUTRITION_FEEDING_SWALLOWING_SCREENING_ASSESSMENT_MONITORING_2024_FORM_0100_2021</v>
      </c>
      <c r="H2376" s="56" t="str">
        <f t="shared" si="260"/>
        <v>NUTRITION_FEEDING_SWALLOWING_SCREENING_ASSESSMENT_MONITORING_2024_FORM_0100_2021_support_viewpoint_oral_care_method_new</v>
      </c>
      <c r="I2376" s="134" t="str">
        <f t="shared" si="259"/>
        <v>経口維持加算　Ⅰ・Ⅱを算定する場合　※施設のみ※　多職種会議　口腔のケアの方法</v>
      </c>
      <c r="J2376" s="56" t="str">
        <f t="shared" si="261"/>
        <v>名称変更</v>
      </c>
      <c r="K2376" s="33" t="str">
        <f>IF($F2376="old", INDEX('外部インタフェース一覧(計算用)'!$B$5:$C$60, MATCH(summary!$B2376, '外部インタフェース一覧(計算用)'!$C$5:$C$60, 0), 1), $B2376)</f>
        <v>栄養・摂食嚥下スクリーニング・アセスメント・モニタリング</v>
      </c>
      <c r="L2376" s="56">
        <f t="shared" si="265"/>
        <v>119</v>
      </c>
      <c r="M2376" s="33" t="str">
        <f t="shared" si="262"/>
        <v>support_viewpoint_oral_care_method</v>
      </c>
      <c r="N2376" s="33" t="str">
        <f t="shared" si="263"/>
        <v>経口維持加算　Ⅰ・Ⅱを算定する場合　※施設のみ※　多職種会議　口腔のケアの方法</v>
      </c>
      <c r="O2376" s="33" t="str">
        <f t="shared" si="264"/>
        <v>経口維持加算(Ⅰ)又は(Ⅱ)を算定している場合は必須　多職種会議　口腔のケアの方法</v>
      </c>
    </row>
    <row r="2377" spans="1:15" ht="56.25" hidden="1">
      <c r="A2377" s="56">
        <v>2375</v>
      </c>
      <c r="B2377" s="56" t="s">
        <v>4123</v>
      </c>
      <c r="C2377" s="56">
        <v>120</v>
      </c>
      <c r="D2377" s="33" t="s">
        <v>680</v>
      </c>
      <c r="E2377" s="134" t="s">
        <v>4181</v>
      </c>
      <c r="F2377" s="56" t="str">
        <f>VLOOKUP(VLOOKUP($B2377, '外部インタフェース一覧(計算用)'!$B:$C, 2, FALSE), '外部インタフェース一覧(計算用)'!$C:$G, 2, FALSE)</f>
        <v>new</v>
      </c>
      <c r="G2377" s="56" t="str">
        <f>VLOOKUP(VLOOKUP($B2377, '外部インタフェース一覧(計算用)'!$B:$C, 2, FALSE), '外部インタフェース一覧(計算用)'!$C:$G, 5, FALSE)</f>
        <v>NUTRITION_FEEDING_SWALLOWING_SCREENING_ASSESSMENT_MONITORING_2024_FORM_0100_2021</v>
      </c>
      <c r="H2377" s="56" t="str">
        <f t="shared" si="260"/>
        <v>NUTRITION_FEEDING_SWALLOWING_SCREENING_ASSESSMENT_MONITORING_2024_FORM_0100_2021_support_viewpoint_medical_or_dental_treatment_necessity_new</v>
      </c>
      <c r="I2377" s="134" t="str">
        <f t="shared" si="259"/>
        <v>経口維持加算　Ⅰ・Ⅱを算定する場合　※施設のみ※　多職種会議　医療又は歯科医療受療の必要性</v>
      </c>
      <c r="J2377" s="56" t="str">
        <f t="shared" si="261"/>
        <v>名称変更</v>
      </c>
      <c r="K2377" s="33" t="str">
        <f>IF($F2377="old", INDEX('外部インタフェース一覧(計算用)'!$B$5:$C$60, MATCH(summary!$B2377, '外部インタフェース一覧(計算用)'!$C$5:$C$60, 0), 1), $B2377)</f>
        <v>栄養・摂食嚥下スクリーニング・アセスメント・モニタリング</v>
      </c>
      <c r="L2377" s="56">
        <f t="shared" si="265"/>
        <v>120</v>
      </c>
      <c r="M2377" s="33" t="str">
        <f t="shared" si="262"/>
        <v>support_viewpoint_medical_or_dental_treatment_necessity</v>
      </c>
      <c r="N2377" s="33" t="str">
        <f t="shared" si="263"/>
        <v>経口維持加算　Ⅰ・Ⅱを算定する場合　※施設のみ※　多職種会議　医療又は歯科医療受療の必要性</v>
      </c>
      <c r="O2377" s="33" t="str">
        <f t="shared" si="264"/>
        <v>経口維持加算(Ⅰ)又は(Ⅱ)を算定している場合は必須　多職種会議　医療又は歯科医療受療の必要性</v>
      </c>
    </row>
    <row r="2378" spans="1:15" ht="37.5" hidden="1">
      <c r="A2378" s="56">
        <v>2376</v>
      </c>
      <c r="B2378" s="56" t="s">
        <v>4123</v>
      </c>
      <c r="C2378" s="56">
        <v>121</v>
      </c>
      <c r="D2378" s="33" t="s">
        <v>682</v>
      </c>
      <c r="E2378" s="134" t="s">
        <v>4182</v>
      </c>
      <c r="F2378" s="56" t="str">
        <f>VLOOKUP(VLOOKUP($B2378, '外部インタフェース一覧(計算用)'!$B:$C, 2, FALSE), '外部インタフェース一覧(計算用)'!$C:$G, 2, FALSE)</f>
        <v>new</v>
      </c>
      <c r="G2378" s="56" t="str">
        <f>VLOOKUP(VLOOKUP($B2378, '外部インタフェース一覧(計算用)'!$B:$C, 2, FALSE), '外部インタフェース一覧(計算用)'!$C:$G, 5, FALSE)</f>
        <v>NUTRITION_FEEDING_SWALLOWING_SCREENING_ASSESSMENT_MONITORING_2024_FORM_0100_2021</v>
      </c>
      <c r="H2378" s="56" t="str">
        <f t="shared" si="260"/>
        <v>NUTRITION_FEEDING_SWALLOWING_SCREENING_ASSESSMENT_MONITORING_2024_FORM_0100_2021_support_viewpoint_notice_new</v>
      </c>
      <c r="I2378" s="134" t="str">
        <f t="shared" si="259"/>
        <v>経口維持加算　Ⅰ・Ⅱを算定する場合　※施設のみ※　特記事項</v>
      </c>
      <c r="J2378" s="56" t="str">
        <f t="shared" si="261"/>
        <v>名称変更</v>
      </c>
      <c r="K2378" s="33" t="str">
        <f>IF($F2378="old", INDEX('外部インタフェース一覧(計算用)'!$B$5:$C$60, MATCH(summary!$B2378, '外部インタフェース一覧(計算用)'!$C$5:$C$60, 0), 1), $B2378)</f>
        <v>栄養・摂食嚥下スクリーニング・アセスメント・モニタリング</v>
      </c>
      <c r="L2378" s="56">
        <f t="shared" si="265"/>
        <v>121</v>
      </c>
      <c r="M2378" s="33" t="str">
        <f t="shared" si="262"/>
        <v>support_viewpoint_notice</v>
      </c>
      <c r="N2378" s="33" t="str">
        <f t="shared" si="263"/>
        <v>経口維持加算　Ⅰ・Ⅱを算定する場合　※施設のみ※　特記事項</v>
      </c>
      <c r="O2378" s="33" t="str">
        <f t="shared" si="264"/>
        <v>経口維持加算(Ⅰ)又は(Ⅱ)を算定している場合は必須　特記事項</v>
      </c>
    </row>
    <row r="2379" spans="1:15" hidden="1">
      <c r="A2379" s="56">
        <v>2377</v>
      </c>
      <c r="B2379" s="56" t="s">
        <v>4123</v>
      </c>
      <c r="C2379" s="56">
        <v>122</v>
      </c>
      <c r="D2379" s="33" t="s">
        <v>265</v>
      </c>
      <c r="E2379" s="134" t="s">
        <v>266</v>
      </c>
      <c r="F2379" s="56" t="str">
        <f>VLOOKUP(VLOOKUP($B2379, '外部インタフェース一覧(計算用)'!$B:$C, 2, FALSE), '外部インタフェース一覧(計算用)'!$C:$G, 2, FALSE)</f>
        <v>new</v>
      </c>
      <c r="G2379" s="56" t="str">
        <f>VLOOKUP(VLOOKUP($B2379, '外部インタフェース一覧(計算用)'!$B:$C, 2, FALSE), '外部インタフェース一覧(計算用)'!$C:$G, 5, FALSE)</f>
        <v>NUTRITION_FEEDING_SWALLOWING_SCREENING_ASSESSMENT_MONITORING_2024_FORM_0100_2021</v>
      </c>
      <c r="H2379" s="56" t="str">
        <f t="shared" si="260"/>
        <v>NUTRITION_FEEDING_SWALLOWING_SCREENING_ASSESSMENT_MONITORING_2024_FORM_0100_2021_version_new</v>
      </c>
      <c r="I2379" s="134" t="str">
        <f t="shared" si="259"/>
        <v>バージョン番号</v>
      </c>
      <c r="J2379" s="56" t="str">
        <f t="shared" si="261"/>
        <v>一致</v>
      </c>
      <c r="K2379" s="56" t="str">
        <f>IF($F2379="old", INDEX('外部インタフェース一覧(計算用)'!$B$5:$C$60, MATCH(summary!$B2379, '外部インタフェース一覧(計算用)'!$C$5:$C$60, 0), 1), $B2379)</f>
        <v>栄養・摂食嚥下スクリーニング・アセスメント・モニタリング</v>
      </c>
      <c r="L2379" s="56">
        <f t="shared" si="265"/>
        <v>122</v>
      </c>
      <c r="M2379" s="56" t="str">
        <f t="shared" si="262"/>
        <v>version</v>
      </c>
      <c r="N2379" s="33" t="str">
        <f t="shared" si="263"/>
        <v>バージョン番号</v>
      </c>
      <c r="O2379" s="33" t="str">
        <f t="shared" si="264"/>
        <v>バージョン番号</v>
      </c>
    </row>
    <row r="2380" spans="1:15" hidden="1">
      <c r="A2380" s="56">
        <v>2378</v>
      </c>
      <c r="B2380" s="56" t="s">
        <v>4183</v>
      </c>
      <c r="C2380" s="56">
        <v>1</v>
      </c>
      <c r="D2380" s="33" t="s">
        <v>223</v>
      </c>
      <c r="E2380" s="134" t="s">
        <v>224</v>
      </c>
      <c r="F2380" s="56" t="str">
        <f>VLOOKUP(VLOOKUP($B2380, '外部インタフェース一覧(計算用)'!$B:$C, 2, FALSE), '外部インタフェース一覧(計算用)'!$C:$G, 2, FALSE)</f>
        <v>new</v>
      </c>
      <c r="G2380" s="56" t="str">
        <f>VLOOKUP(VLOOKUP($B2380, '外部インタフェース一覧(計算用)'!$B:$C, 2, FALSE), '外部インタフェース一覧(計算用)'!$C:$G, 5, FALSE)</f>
        <v>NUTRITION_CARE_PLAN_2024_FORM_0110_2021</v>
      </c>
      <c r="H2380" s="56" t="str">
        <f t="shared" si="260"/>
        <v>NUTRITION_CARE_PLAN_2024_FORM_0110_2021_care_facility_id_new</v>
      </c>
      <c r="I2380" s="134" t="str">
        <f t="shared" si="259"/>
        <v>事業所番号</v>
      </c>
      <c r="J2380" s="56" t="str">
        <f t="shared" si="261"/>
        <v>一致</v>
      </c>
      <c r="K2380" s="56" t="str">
        <f>IF($F2380="old", INDEX('外部インタフェース一覧(計算用)'!$B$5:$C$60, MATCH(summary!$B2380, '外部インタフェース一覧(計算用)'!$C$5:$C$60, 0), 1), $B2380)</f>
        <v>栄養ケア等計画書</v>
      </c>
      <c r="L2380" s="56">
        <f t="shared" si="265"/>
        <v>1</v>
      </c>
      <c r="M2380" s="56" t="str">
        <f t="shared" si="262"/>
        <v>care_facility_id</v>
      </c>
      <c r="N2380" s="33" t="str">
        <f t="shared" si="263"/>
        <v>事業所番号</v>
      </c>
      <c r="O2380" s="33" t="str">
        <f t="shared" si="264"/>
        <v>事業所番号</v>
      </c>
    </row>
    <row r="2381" spans="1:15" hidden="1">
      <c r="A2381" s="56">
        <v>2379</v>
      </c>
      <c r="B2381" s="56" t="s">
        <v>4183</v>
      </c>
      <c r="C2381" s="56">
        <v>2</v>
      </c>
      <c r="D2381" s="33" t="s">
        <v>225</v>
      </c>
      <c r="E2381" s="134" t="s">
        <v>226</v>
      </c>
      <c r="F2381" s="56" t="str">
        <f>VLOOKUP(VLOOKUP($B2381, '外部インタフェース一覧(計算用)'!$B:$C, 2, FALSE), '外部インタフェース一覧(計算用)'!$C:$G, 2, FALSE)</f>
        <v>new</v>
      </c>
      <c r="G2381" s="56" t="str">
        <f>VLOOKUP(VLOOKUP($B2381, '外部インタフェース一覧(計算用)'!$B:$C, 2, FALSE), '外部インタフェース一覧(計算用)'!$C:$G, 5, FALSE)</f>
        <v>NUTRITION_CARE_PLAN_2024_FORM_0110_2021</v>
      </c>
      <c r="H2381" s="56" t="str">
        <f t="shared" si="260"/>
        <v>NUTRITION_CARE_PLAN_2024_FORM_0110_2021_service_code_new</v>
      </c>
      <c r="I2381" s="134" t="str">
        <f t="shared" si="259"/>
        <v>サービス種類コード</v>
      </c>
      <c r="J2381" s="56" t="str">
        <f t="shared" si="261"/>
        <v>一致</v>
      </c>
      <c r="K2381" s="56" t="str">
        <f>IF($F2381="old", INDEX('外部インタフェース一覧(計算用)'!$B$5:$C$60, MATCH(summary!$B2381, '外部インタフェース一覧(計算用)'!$C$5:$C$60, 0), 1), $B2381)</f>
        <v>栄養ケア等計画書</v>
      </c>
      <c r="L2381" s="56">
        <f t="shared" si="265"/>
        <v>2</v>
      </c>
      <c r="M2381" s="56" t="str">
        <f t="shared" si="262"/>
        <v>service_code</v>
      </c>
      <c r="N2381" s="33" t="str">
        <f t="shared" si="263"/>
        <v>サービス種類コード</v>
      </c>
      <c r="O2381" s="33" t="str">
        <f t="shared" si="264"/>
        <v>サービス種類コード</v>
      </c>
    </row>
    <row r="2382" spans="1:15" hidden="1">
      <c r="A2382" s="56">
        <v>2380</v>
      </c>
      <c r="B2382" s="56" t="s">
        <v>4183</v>
      </c>
      <c r="C2382" s="56">
        <v>3</v>
      </c>
      <c r="D2382" s="33" t="s">
        <v>229</v>
      </c>
      <c r="E2382" s="134" t="s">
        <v>230</v>
      </c>
      <c r="F2382" s="56" t="str">
        <f>VLOOKUP(VLOOKUP($B2382, '外部インタフェース一覧(計算用)'!$B:$C, 2, FALSE), '外部インタフェース一覧(計算用)'!$C:$G, 2, FALSE)</f>
        <v>new</v>
      </c>
      <c r="G2382" s="56" t="str">
        <f>VLOOKUP(VLOOKUP($B2382, '外部インタフェース一覧(計算用)'!$B:$C, 2, FALSE), '外部インタフェース一覧(計算用)'!$C:$G, 5, FALSE)</f>
        <v>NUTRITION_CARE_PLAN_2024_FORM_0110_2021</v>
      </c>
      <c r="H2382" s="56" t="str">
        <f t="shared" si="260"/>
        <v>NUTRITION_CARE_PLAN_2024_FORM_0110_2021_insurer_no_new</v>
      </c>
      <c r="I2382" s="134" t="str">
        <f t="shared" si="259"/>
        <v>保険者番号</v>
      </c>
      <c r="J2382" s="56" t="str">
        <f t="shared" si="261"/>
        <v>一致</v>
      </c>
      <c r="K2382" s="56" t="str">
        <f>IF($F2382="old", INDEX('外部インタフェース一覧(計算用)'!$B$5:$C$60, MATCH(summary!$B2382, '外部インタフェース一覧(計算用)'!$C$5:$C$60, 0), 1), $B2382)</f>
        <v>栄養ケア等計画書</v>
      </c>
      <c r="L2382" s="56">
        <f t="shared" si="265"/>
        <v>3</v>
      </c>
      <c r="M2382" s="56" t="str">
        <f t="shared" si="262"/>
        <v>insurer_no</v>
      </c>
      <c r="N2382" s="33" t="str">
        <f t="shared" si="263"/>
        <v>保険者番号</v>
      </c>
      <c r="O2382" s="33" t="str">
        <f t="shared" si="264"/>
        <v>保険者番号</v>
      </c>
    </row>
    <row r="2383" spans="1:15" hidden="1">
      <c r="A2383" s="56">
        <v>2381</v>
      </c>
      <c r="B2383" s="56" t="s">
        <v>4183</v>
      </c>
      <c r="C2383" s="56">
        <v>4</v>
      </c>
      <c r="D2383" s="33" t="s">
        <v>231</v>
      </c>
      <c r="E2383" s="134" t="s">
        <v>232</v>
      </c>
      <c r="F2383" s="56" t="str">
        <f>VLOOKUP(VLOOKUP($B2383, '外部インタフェース一覧(計算用)'!$B:$C, 2, FALSE), '外部インタフェース一覧(計算用)'!$C:$G, 2, FALSE)</f>
        <v>new</v>
      </c>
      <c r="G2383" s="56" t="str">
        <f>VLOOKUP(VLOOKUP($B2383, '外部インタフェース一覧(計算用)'!$B:$C, 2, FALSE), '外部インタフェース一覧(計算用)'!$C:$G, 5, FALSE)</f>
        <v>NUTRITION_CARE_PLAN_2024_FORM_0110_2021</v>
      </c>
      <c r="H2383" s="56" t="str">
        <f t="shared" si="260"/>
        <v>NUTRITION_CARE_PLAN_2024_FORM_0110_2021_insured_no_new</v>
      </c>
      <c r="I2383" s="134" t="str">
        <f t="shared" si="259"/>
        <v>被保険者番号</v>
      </c>
      <c r="J2383" s="56" t="str">
        <f t="shared" si="261"/>
        <v>一致</v>
      </c>
      <c r="K2383" s="56" t="str">
        <f>IF($F2383="old", INDEX('外部インタフェース一覧(計算用)'!$B$5:$C$60, MATCH(summary!$B2383, '外部インタフェース一覧(計算用)'!$C$5:$C$60, 0), 1), $B2383)</f>
        <v>栄養ケア等計画書</v>
      </c>
      <c r="L2383" s="56">
        <f t="shared" si="265"/>
        <v>4</v>
      </c>
      <c r="M2383" s="56" t="str">
        <f t="shared" si="262"/>
        <v>insured_no</v>
      </c>
      <c r="N2383" s="33" t="str">
        <f t="shared" si="263"/>
        <v>被保険者番号</v>
      </c>
      <c r="O2383" s="33" t="str">
        <f t="shared" si="264"/>
        <v>被保険者番号</v>
      </c>
    </row>
    <row r="2384" spans="1:15" ht="37.5" hidden="1">
      <c r="A2384" s="56">
        <v>2382</v>
      </c>
      <c r="B2384" s="56" t="s">
        <v>4183</v>
      </c>
      <c r="C2384" s="56">
        <v>5</v>
      </c>
      <c r="D2384" s="33" t="s">
        <v>227</v>
      </c>
      <c r="E2384" s="134" t="s">
        <v>228</v>
      </c>
      <c r="F2384" s="56" t="str">
        <f>VLOOKUP(VLOOKUP($B2384, '外部インタフェース一覧(計算用)'!$B:$C, 2, FALSE), '外部インタフェース一覧(計算用)'!$C:$G, 2, FALSE)</f>
        <v>new</v>
      </c>
      <c r="G2384" s="56" t="str">
        <f>VLOOKUP(VLOOKUP($B2384, '外部インタフェース一覧(計算用)'!$B:$C, 2, FALSE), '外部インタフェース一覧(計算用)'!$C:$G, 5, FALSE)</f>
        <v>NUTRITION_CARE_PLAN_2024_FORM_0110_2021</v>
      </c>
      <c r="H2384" s="56" t="str">
        <f t="shared" si="260"/>
        <v>NUTRITION_CARE_PLAN_2024_FORM_0110_2021_external_system_management_number_new</v>
      </c>
      <c r="I2384" s="134" t="str">
        <f t="shared" si="259"/>
        <v>外部システム管理番号</v>
      </c>
      <c r="J2384" s="56" t="str">
        <f t="shared" si="261"/>
        <v>一致</v>
      </c>
      <c r="K2384" s="56" t="str">
        <f>IF($F2384="old", INDEX('外部インタフェース一覧(計算用)'!$B$5:$C$60, MATCH(summary!$B2384, '外部インタフェース一覧(計算用)'!$C$5:$C$60, 0), 1), $B2384)</f>
        <v>栄養ケア等計画書</v>
      </c>
      <c r="L2384" s="56">
        <f t="shared" si="265"/>
        <v>5</v>
      </c>
      <c r="M2384" s="56" t="str">
        <f t="shared" si="262"/>
        <v>external_system_management_number</v>
      </c>
      <c r="N2384" s="33" t="str">
        <f t="shared" si="263"/>
        <v>外部システム管理番号</v>
      </c>
      <c r="O2384" s="33" t="str">
        <f t="shared" si="264"/>
        <v>外部システム管理番号</v>
      </c>
    </row>
    <row r="2385" spans="1:15" ht="37.5" hidden="1">
      <c r="A2385" s="56">
        <v>2383</v>
      </c>
      <c r="B2385" s="56" t="s">
        <v>4183</v>
      </c>
      <c r="C2385" s="56">
        <v>6</v>
      </c>
      <c r="D2385" s="33" t="s">
        <v>268</v>
      </c>
      <c r="E2385" s="134" t="s">
        <v>269</v>
      </c>
      <c r="F2385" s="56" t="str">
        <f>VLOOKUP(VLOOKUP($B2385, '外部インタフェース一覧(計算用)'!$B:$C, 2, FALSE), '外部インタフェース一覧(計算用)'!$C:$G, 2, FALSE)</f>
        <v>new</v>
      </c>
      <c r="G2385" s="56" t="str">
        <f>VLOOKUP(VLOOKUP($B2385, '外部インタフェース一覧(計算用)'!$B:$C, 2, FALSE), '外部インタフェース一覧(計算用)'!$C:$G, 5, FALSE)</f>
        <v>NUTRITION_CARE_PLAN_2024_FORM_0110_2021</v>
      </c>
      <c r="H2385" s="56" t="str">
        <f t="shared" si="260"/>
        <v>NUTRITION_CARE_PLAN_2024_FORM_0110_2021_facility_outpatient_category_new</v>
      </c>
      <c r="I2385" s="134" t="str">
        <f t="shared" si="259"/>
        <v>施設／通所・居宅区分</v>
      </c>
      <c r="J2385" s="56" t="str">
        <f t="shared" si="261"/>
        <v>一致</v>
      </c>
      <c r="K2385" s="56" t="str">
        <f>IF($F2385="old", INDEX('外部インタフェース一覧(計算用)'!$B$5:$C$60, MATCH(summary!$B2385, '外部インタフェース一覧(計算用)'!$C$5:$C$60, 0), 1), $B2385)</f>
        <v>栄養ケア等計画書</v>
      </c>
      <c r="L2385" s="56">
        <f t="shared" si="265"/>
        <v>6</v>
      </c>
      <c r="M2385" s="56" t="str">
        <f t="shared" si="262"/>
        <v>facility_outpatient_category</v>
      </c>
      <c r="N2385" s="33" t="str">
        <f t="shared" si="263"/>
        <v>施設／通所・居宅区分</v>
      </c>
      <c r="O2385" s="33" t="str">
        <f t="shared" si="264"/>
        <v>施設／通所・居宅区分</v>
      </c>
    </row>
    <row r="2386" spans="1:15" hidden="1">
      <c r="A2386" s="56">
        <v>2384</v>
      </c>
      <c r="B2386" s="56" t="s">
        <v>4183</v>
      </c>
      <c r="C2386" s="56">
        <v>7</v>
      </c>
      <c r="D2386" s="33" t="s">
        <v>685</v>
      </c>
      <c r="E2386" s="134" t="s">
        <v>686</v>
      </c>
      <c r="F2386" s="56" t="str">
        <f>VLOOKUP(VLOOKUP($B2386, '外部インタフェース一覧(計算用)'!$B:$C, 2, FALSE), '外部インタフェース一覧(計算用)'!$C:$G, 2, FALSE)</f>
        <v>new</v>
      </c>
      <c r="G2386" s="56" t="str">
        <f>VLOOKUP(VLOOKUP($B2386, '外部インタフェース一覧(計算用)'!$B:$C, 2, FALSE), '外部インタフェース一覧(計算用)'!$C:$G, 5, FALSE)</f>
        <v>NUTRITION_CARE_PLAN_2024_FORM_0110_2021</v>
      </c>
      <c r="H2386" s="56" t="str">
        <f t="shared" si="260"/>
        <v>NUTRITION_CARE_PLAN_2024_FORM_0110_2021_admission_date_new</v>
      </c>
      <c r="I2386" s="134" t="str">
        <f t="shared" si="259"/>
        <v>入所（院）日</v>
      </c>
      <c r="J2386" s="56" t="str">
        <f t="shared" si="261"/>
        <v>一致</v>
      </c>
      <c r="K2386" s="56" t="str">
        <f>IF($F2386="old", INDEX('外部インタフェース一覧(計算用)'!$B$5:$C$60, MATCH(summary!$B2386, '外部インタフェース一覧(計算用)'!$C$5:$C$60, 0), 1), $B2386)</f>
        <v>栄養ケア等計画書</v>
      </c>
      <c r="L2386" s="56">
        <f t="shared" si="265"/>
        <v>7</v>
      </c>
      <c r="M2386" s="56" t="str">
        <f t="shared" si="262"/>
        <v>admission_date</v>
      </c>
      <c r="N2386" s="33" t="str">
        <f t="shared" si="263"/>
        <v>入所（院）日</v>
      </c>
      <c r="O2386" s="33" t="str">
        <f t="shared" si="264"/>
        <v>入所（院）日</v>
      </c>
    </row>
    <row r="2387" spans="1:15" hidden="1">
      <c r="A2387" s="56">
        <v>2385</v>
      </c>
      <c r="B2387" s="56" t="s">
        <v>4183</v>
      </c>
      <c r="C2387" s="56">
        <v>8</v>
      </c>
      <c r="D2387" s="33" t="s">
        <v>4184</v>
      </c>
      <c r="E2387" s="134" t="s">
        <v>688</v>
      </c>
      <c r="F2387" s="56" t="str">
        <f>VLOOKUP(VLOOKUP($B2387, '外部インタフェース一覧(計算用)'!$B:$C, 2, FALSE), '外部インタフェース一覧(計算用)'!$C:$G, 2, FALSE)</f>
        <v>new</v>
      </c>
      <c r="G2387" s="56" t="str">
        <f>VLOOKUP(VLOOKUP($B2387, '外部インタフェース一覧(計算用)'!$B:$C, 2, FALSE), '外部インタフェース一覧(計算用)'!$C:$G, 5, FALSE)</f>
        <v>NUTRITION_CARE_PLAN_2024_FORM_0110_2021</v>
      </c>
      <c r="H2387" s="56" t="str">
        <f t="shared" si="260"/>
        <v>NUTRITION_CARE_PLAN_2024_FORM_0110_2021_first_create_date_new</v>
      </c>
      <c r="I2387" s="134" t="str">
        <f t="shared" si="259"/>
        <v>追加</v>
      </c>
      <c r="J2387" s="56" t="str">
        <f t="shared" si="261"/>
        <v>名称変更</v>
      </c>
      <c r="K2387" s="56" t="str">
        <f>IF($F2387="old", INDEX('外部インタフェース一覧(計算用)'!$B$5:$C$60, MATCH(summary!$B2387, '外部インタフェース一覧(計算用)'!$C$5:$C$60, 0), 1), $B2387)</f>
        <v>栄養ケア等計画書</v>
      </c>
      <c r="L2387" s="56">
        <f t="shared" si="265"/>
        <v>8</v>
      </c>
      <c r="M2387" s="56" t="str">
        <f t="shared" si="262"/>
        <v>first_create_date</v>
      </c>
      <c r="N2387" s="33" t="str">
        <f t="shared" si="263"/>
        <v>追加</v>
      </c>
      <c r="O2387" s="33" t="str">
        <f t="shared" si="264"/>
        <v>初回作成日</v>
      </c>
    </row>
    <row r="2388" spans="1:15" hidden="1">
      <c r="A2388" s="56">
        <v>2386</v>
      </c>
      <c r="B2388" s="56" t="s">
        <v>4183</v>
      </c>
      <c r="C2388" s="56">
        <v>9</v>
      </c>
      <c r="D2388" s="33" t="s">
        <v>464</v>
      </c>
      <c r="E2388" s="134" t="s">
        <v>689</v>
      </c>
      <c r="F2388" s="56" t="str">
        <f>VLOOKUP(VLOOKUP($B2388, '外部インタフェース一覧(計算用)'!$B:$C, 2, FALSE), '外部インタフェース一覧(計算用)'!$C:$G, 2, FALSE)</f>
        <v>new</v>
      </c>
      <c r="G2388" s="56" t="str">
        <f>VLOOKUP(VLOOKUP($B2388, '外部インタフェース一覧(計算用)'!$B:$C, 2, FALSE), '外部インタフェース一覧(計算用)'!$C:$G, 5, FALSE)</f>
        <v>NUTRITION_CARE_PLAN_2024_FORM_0110_2021</v>
      </c>
      <c r="H2388" s="56" t="str">
        <f t="shared" si="260"/>
        <v>NUTRITION_CARE_PLAN_2024_FORM_0110_2021_create_date_new</v>
      </c>
      <c r="I2388" s="134" t="str">
        <f t="shared" si="259"/>
        <v>作成（変更）日</v>
      </c>
      <c r="J2388" s="56" t="str">
        <f t="shared" si="261"/>
        <v>一致</v>
      </c>
      <c r="K2388" s="56" t="str">
        <f>IF($F2388="old", INDEX('外部インタフェース一覧(計算用)'!$B$5:$C$60, MATCH(summary!$B2388, '外部インタフェース一覧(計算用)'!$C$5:$C$60, 0), 1), $B2388)</f>
        <v>栄養ケア等計画書</v>
      </c>
      <c r="L2388" s="56">
        <f t="shared" si="265"/>
        <v>9</v>
      </c>
      <c r="M2388" s="56" t="str">
        <f t="shared" si="262"/>
        <v>create_date</v>
      </c>
      <c r="N2388" s="33" t="str">
        <f t="shared" si="263"/>
        <v>作成（変更）日</v>
      </c>
      <c r="O2388" s="33" t="str">
        <f t="shared" si="264"/>
        <v>作成（変更）日</v>
      </c>
    </row>
    <row r="2389" spans="1:15" ht="37.5" hidden="1">
      <c r="A2389" s="56">
        <v>2387</v>
      </c>
      <c r="B2389" s="56" t="s">
        <v>4183</v>
      </c>
      <c r="C2389" s="56">
        <v>10</v>
      </c>
      <c r="D2389" s="33" t="s">
        <v>693</v>
      </c>
      <c r="E2389" s="134" t="s">
        <v>694</v>
      </c>
      <c r="F2389" s="56" t="str">
        <f>VLOOKUP(VLOOKUP($B2389, '外部インタフェース一覧(計算用)'!$B:$C, 2, FALSE), '外部インタフェース一覧(計算用)'!$C:$G, 2, FALSE)</f>
        <v>new</v>
      </c>
      <c r="G2389" s="56" t="str">
        <f>VLOOKUP(VLOOKUP($B2389, '外部インタフェース一覧(計算用)'!$B:$C, 2, FALSE), '外部インタフェース一覧(計算用)'!$C:$G, 5, FALSE)</f>
        <v>NUTRITION_CARE_PLAN_2024_FORM_0110_2021</v>
      </c>
      <c r="H2389" s="56" t="str">
        <f t="shared" si="260"/>
        <v>NUTRITION_CARE_PLAN_2024_FORM_0110_2021_is_doctor_instructions_new</v>
      </c>
      <c r="I2389" s="134" t="str">
        <f t="shared" si="259"/>
        <v>医師の指示　指示の有無</v>
      </c>
      <c r="J2389" s="56" t="str">
        <f t="shared" si="261"/>
        <v>一致</v>
      </c>
      <c r="K2389" s="56" t="str">
        <f>IF($F2389="old", INDEX('外部インタフェース一覧(計算用)'!$B$5:$C$60, MATCH(summary!$B2389, '外部インタフェース一覧(計算用)'!$C$5:$C$60, 0), 1), $B2389)</f>
        <v>栄養ケア等計画書</v>
      </c>
      <c r="L2389" s="56">
        <f t="shared" si="265"/>
        <v>10</v>
      </c>
      <c r="M2389" s="56" t="str">
        <f t="shared" si="262"/>
        <v>is_doctor_instructions</v>
      </c>
      <c r="N2389" s="33" t="str">
        <f t="shared" si="263"/>
        <v>医師の指示　指示の有無</v>
      </c>
      <c r="O2389" s="33" t="str">
        <f t="shared" si="264"/>
        <v>医師の指示　指示の有無</v>
      </c>
    </row>
    <row r="2390" spans="1:15" ht="37.5" hidden="1">
      <c r="A2390" s="56">
        <v>2388</v>
      </c>
      <c r="B2390" s="56" t="s">
        <v>4183</v>
      </c>
      <c r="C2390" s="56">
        <v>11</v>
      </c>
      <c r="D2390" s="33" t="s">
        <v>695</v>
      </c>
      <c r="E2390" s="134" t="s">
        <v>696</v>
      </c>
      <c r="F2390" s="56" t="str">
        <f>VLOOKUP(VLOOKUP($B2390, '外部インタフェース一覧(計算用)'!$B:$C, 2, FALSE), '外部インタフェース一覧(計算用)'!$C:$G, 2, FALSE)</f>
        <v>new</v>
      </c>
      <c r="G2390" s="56" t="str">
        <f>VLOOKUP(VLOOKUP($B2390, '外部インタフェース一覧(計算用)'!$B:$C, 2, FALSE), '外部インタフェース一覧(計算用)'!$C:$G, 5, FALSE)</f>
        <v>NUTRITION_CARE_PLAN_2024_FORM_0110_2021</v>
      </c>
      <c r="H2390" s="56" t="str">
        <f t="shared" si="260"/>
        <v>NUTRITION_CARE_PLAN_2024_FORM_0110_2021_doctor_instructions_point_new</v>
      </c>
      <c r="I2390" s="134" t="str">
        <f t="shared" si="259"/>
        <v>医師の指示　要点</v>
      </c>
      <c r="J2390" s="56" t="str">
        <f t="shared" si="261"/>
        <v>一致</v>
      </c>
      <c r="K2390" s="56" t="str">
        <f>IF($F2390="old", INDEX('外部インタフェース一覧(計算用)'!$B$5:$C$60, MATCH(summary!$B2390, '外部インタフェース一覧(計算用)'!$C$5:$C$60, 0), 1), $B2390)</f>
        <v>栄養ケア等計画書</v>
      </c>
      <c r="L2390" s="56">
        <f t="shared" si="265"/>
        <v>11</v>
      </c>
      <c r="M2390" s="56" t="str">
        <f t="shared" si="262"/>
        <v>doctor_instructions_point</v>
      </c>
      <c r="N2390" s="33" t="str">
        <f t="shared" si="263"/>
        <v>医師の指示　要点</v>
      </c>
      <c r="O2390" s="33" t="str">
        <f t="shared" si="264"/>
        <v>医師の指示　要点</v>
      </c>
    </row>
    <row r="2391" spans="1:15" ht="37.5" hidden="1">
      <c r="A2391" s="56">
        <v>2389</v>
      </c>
      <c r="B2391" s="56" t="s">
        <v>4183</v>
      </c>
      <c r="C2391" s="56">
        <v>12</v>
      </c>
      <c r="D2391" s="33" t="s">
        <v>697</v>
      </c>
      <c r="E2391" s="134" t="s">
        <v>698</v>
      </c>
      <c r="F2391" s="56" t="str">
        <f>VLOOKUP(VLOOKUP($B2391, '外部インタフェース一覧(計算用)'!$B:$C, 2, FALSE), '外部インタフェース一覧(計算用)'!$C:$G, 2, FALSE)</f>
        <v>new</v>
      </c>
      <c r="G2391" s="56" t="str">
        <f>VLOOKUP(VLOOKUP($B2391, '外部インタフェース一覧(計算用)'!$B:$C, 2, FALSE), '外部インタフェース一覧(計算用)'!$C:$G, 5, FALSE)</f>
        <v>NUTRITION_CARE_PLAN_2024_FORM_0110_2021</v>
      </c>
      <c r="H2391" s="56" t="str">
        <f t="shared" si="260"/>
        <v>NUTRITION_CARE_PLAN_2024_FORM_0110_2021_doctor_instructions_date_new</v>
      </c>
      <c r="I2391" s="134" t="str">
        <f t="shared" si="259"/>
        <v>医師の指示　指示日</v>
      </c>
      <c r="J2391" s="56" t="str">
        <f t="shared" si="261"/>
        <v>一致</v>
      </c>
      <c r="K2391" s="56" t="str">
        <f>IF($F2391="old", INDEX('外部インタフェース一覧(計算用)'!$B$5:$C$60, MATCH(summary!$B2391, '外部インタフェース一覧(計算用)'!$C$5:$C$60, 0), 1), $B2391)</f>
        <v>栄養ケア等計画書</v>
      </c>
      <c r="L2391" s="56">
        <f t="shared" si="265"/>
        <v>12</v>
      </c>
      <c r="M2391" s="56" t="str">
        <f t="shared" si="262"/>
        <v>doctor_instructions_date</v>
      </c>
      <c r="N2391" s="33" t="str">
        <f t="shared" si="263"/>
        <v>医師の指示　指示日</v>
      </c>
      <c r="O2391" s="33" t="str">
        <f t="shared" si="264"/>
        <v>医師の指示　指示日</v>
      </c>
    </row>
    <row r="2392" spans="1:15" hidden="1">
      <c r="A2392" s="56">
        <v>2390</v>
      </c>
      <c r="B2392" s="56" t="s">
        <v>4183</v>
      </c>
      <c r="C2392" s="56">
        <v>13</v>
      </c>
      <c r="D2392" s="33" t="s">
        <v>462</v>
      </c>
      <c r="E2392" s="134" t="s">
        <v>699</v>
      </c>
      <c r="F2392" s="56" t="str">
        <f>VLOOKUP(VLOOKUP($B2392, '外部インタフェース一覧(計算用)'!$B:$C, 2, FALSE), '外部インタフェース一覧(計算用)'!$C:$G, 2, FALSE)</f>
        <v>new</v>
      </c>
      <c r="G2392" s="56" t="str">
        <f>VLOOKUP(VLOOKUP($B2392, '外部インタフェース一覧(計算用)'!$B:$C, 2, FALSE), '外部インタフェース一覧(計算用)'!$C:$G, 5, FALSE)</f>
        <v>NUTRITION_CARE_PLAN_2024_FORM_0110_2021</v>
      </c>
      <c r="H2392" s="56" t="str">
        <f t="shared" si="260"/>
        <v>NUTRITION_CARE_PLAN_2024_FORM_0110_2021_user_family_intention_new</v>
      </c>
      <c r="I2392" s="134" t="str">
        <f t="shared" si="259"/>
        <v>利用者及び家族の意向</v>
      </c>
      <c r="J2392" s="56" t="str">
        <f t="shared" si="261"/>
        <v>一致</v>
      </c>
      <c r="K2392" s="56" t="str">
        <f>IF($F2392="old", INDEX('外部インタフェース一覧(計算用)'!$B$5:$C$60, MATCH(summary!$B2392, '外部インタフェース一覧(計算用)'!$C$5:$C$60, 0), 1), $B2392)</f>
        <v>栄養ケア等計画書</v>
      </c>
      <c r="L2392" s="56">
        <f t="shared" si="265"/>
        <v>13</v>
      </c>
      <c r="M2392" s="56" t="str">
        <f t="shared" si="262"/>
        <v>user_family_intention</v>
      </c>
      <c r="N2392" s="33" t="str">
        <f t="shared" si="263"/>
        <v>利用者及び家族の意向</v>
      </c>
      <c r="O2392" s="33" t="str">
        <f t="shared" si="264"/>
        <v>利用者及び家族の意向</v>
      </c>
    </row>
    <row r="2393" spans="1:15" ht="37.5" hidden="1">
      <c r="A2393" s="56">
        <v>2391</v>
      </c>
      <c r="B2393" s="56" t="s">
        <v>4183</v>
      </c>
      <c r="C2393" s="56">
        <v>14</v>
      </c>
      <c r="D2393" s="33" t="s">
        <v>700</v>
      </c>
      <c r="E2393" s="134" t="s">
        <v>701</v>
      </c>
      <c r="F2393" s="56" t="str">
        <f>VLOOKUP(VLOOKUP($B2393, '外部インタフェース一覧(計算用)'!$B:$C, 2, FALSE), '外部インタフェース一覧(計算用)'!$C:$G, 2, FALSE)</f>
        <v>new</v>
      </c>
      <c r="G2393" s="56" t="str">
        <f>VLOOKUP(VLOOKUP($B2393, '外部インタフェース一覧(計算用)'!$B:$C, 2, FALSE), '外部インタフェース一覧(計算用)'!$C:$G, 5, FALSE)</f>
        <v>NUTRITION_CARE_PLAN_2024_FORM_0110_2021</v>
      </c>
      <c r="H2393" s="56" t="str">
        <f t="shared" si="260"/>
        <v>NUTRITION_CARE_PLAN_2024_FORM_0110_2021_user_family_intention_date_new</v>
      </c>
      <c r="I2393" s="134" t="str">
        <f t="shared" si="259"/>
        <v>説明日</v>
      </c>
      <c r="J2393" s="56" t="str">
        <f t="shared" si="261"/>
        <v>一致</v>
      </c>
      <c r="K2393" s="56" t="str">
        <f>IF($F2393="old", INDEX('外部インタフェース一覧(計算用)'!$B$5:$C$60, MATCH(summary!$B2393, '外部インタフェース一覧(計算用)'!$C$5:$C$60, 0), 1), $B2393)</f>
        <v>栄養ケア等計画書</v>
      </c>
      <c r="L2393" s="56">
        <f t="shared" si="265"/>
        <v>14</v>
      </c>
      <c r="M2393" s="56" t="str">
        <f t="shared" si="262"/>
        <v>user_family_intention_date</v>
      </c>
      <c r="N2393" s="33" t="str">
        <f t="shared" si="263"/>
        <v>説明日</v>
      </c>
      <c r="O2393" s="33" t="str">
        <f t="shared" si="264"/>
        <v>説明日</v>
      </c>
    </row>
    <row r="2394" spans="1:15" ht="37.5" hidden="1">
      <c r="A2394" s="56">
        <v>2392</v>
      </c>
      <c r="B2394" s="56" t="s">
        <v>4183</v>
      </c>
      <c r="C2394" s="56">
        <v>15</v>
      </c>
      <c r="D2394" s="33" t="s">
        <v>322</v>
      </c>
      <c r="E2394" s="134" t="s">
        <v>4185</v>
      </c>
      <c r="F2394" s="56" t="str">
        <f>VLOOKUP(VLOOKUP($B2394, '外部インタフェース一覧(計算用)'!$B:$C, 2, FALSE), '外部インタフェース一覧(計算用)'!$C:$G, 2, FALSE)</f>
        <v>new</v>
      </c>
      <c r="G2394" s="56" t="str">
        <f>VLOOKUP(VLOOKUP($B2394, '外部インタフェース一覧(計算用)'!$B:$C, 2, FALSE), '外部インタフェース一覧(計算用)'!$C:$G, 5, FALSE)</f>
        <v>NUTRITION_CARE_PLAN_2024_FORM_0110_2021</v>
      </c>
      <c r="H2394" s="56" t="str">
        <f t="shared" si="260"/>
        <v>NUTRITION_CARE_PLAN_2024_FORM_0110_2021_low_operating_risk_level_new</v>
      </c>
      <c r="I2394" s="134" t="str">
        <f t="shared" si="259"/>
        <v>解決すべき課題（ニーズ）　低栄養状態のリスク</v>
      </c>
      <c r="J2394" s="56" t="str">
        <f t="shared" si="261"/>
        <v>名称変更</v>
      </c>
      <c r="K2394" s="33" t="str">
        <f>IF($F2394="old", INDEX('外部インタフェース一覧(計算用)'!$B$5:$C$60, MATCH(summary!$B2394, '外部インタフェース一覧(計算用)'!$C$5:$C$60, 0), 1), $B2394)</f>
        <v>栄養ケア等計画書</v>
      </c>
      <c r="L2394" s="56">
        <f t="shared" si="265"/>
        <v>15</v>
      </c>
      <c r="M2394" s="33" t="str">
        <f t="shared" si="262"/>
        <v>low_operating_risk_level</v>
      </c>
      <c r="N2394" s="33" t="str">
        <f t="shared" si="263"/>
        <v>解決すべき課題（ニーズ）　低栄養状態のリスク</v>
      </c>
      <c r="O2394" s="33" t="str">
        <f t="shared" si="264"/>
        <v>解決すべき課題（ニーズ）　低栄養状態のリスクレベル</v>
      </c>
    </row>
    <row r="2395" spans="1:15" ht="37.5" hidden="1">
      <c r="A2395" s="56">
        <v>2393</v>
      </c>
      <c r="B2395" s="56" t="s">
        <v>4183</v>
      </c>
      <c r="C2395" s="56">
        <v>16</v>
      </c>
      <c r="D2395" s="33" t="s">
        <v>703</v>
      </c>
      <c r="E2395" s="134" t="s">
        <v>704</v>
      </c>
      <c r="F2395" s="56" t="str">
        <f>VLOOKUP(VLOOKUP($B2395, '外部インタフェース一覧(計算用)'!$B:$C, 2, FALSE), '外部インタフェース一覧(計算用)'!$C:$G, 2, FALSE)</f>
        <v>new</v>
      </c>
      <c r="G2395" s="56" t="str">
        <f>VLOOKUP(VLOOKUP($B2395, '外部インタフェース一覧(計算用)'!$B:$C, 2, FALSE), '外部インタフェース一覧(計算用)'!$C:$G, 5, FALSE)</f>
        <v>NUTRITION_CARE_PLAN_2024_FORM_0110_2021</v>
      </c>
      <c r="H2395" s="56" t="str">
        <f t="shared" si="260"/>
        <v>NUTRITION_CARE_PLAN_2024_FORM_0110_2021_assignment_contents_new</v>
      </c>
      <c r="I2395" s="134" t="str">
        <f t="shared" si="259"/>
        <v>解決すべき課題（ニーズ）　課題（ニーズ）の内容</v>
      </c>
      <c r="J2395" s="56" t="str">
        <f t="shared" si="261"/>
        <v>一致</v>
      </c>
      <c r="K2395" s="56" t="str">
        <f>IF($F2395="old", INDEX('外部インタフェース一覧(計算用)'!$B$5:$C$60, MATCH(summary!$B2395, '外部インタフェース一覧(計算用)'!$C$5:$C$60, 0), 1), $B2395)</f>
        <v>栄養ケア等計画書</v>
      </c>
      <c r="L2395" s="56">
        <f t="shared" si="265"/>
        <v>16</v>
      </c>
      <c r="M2395" s="56" t="str">
        <f t="shared" si="262"/>
        <v>assignment_contents</v>
      </c>
      <c r="N2395" s="33" t="str">
        <f t="shared" si="263"/>
        <v>解決すべき課題（ニーズ）　課題（ニーズ）の内容</v>
      </c>
      <c r="O2395" s="33" t="str">
        <f t="shared" si="264"/>
        <v>解決すべき課題（ニーズ）　課題（ニーズ）の内容</v>
      </c>
    </row>
    <row r="2396" spans="1:15" ht="37.5" hidden="1">
      <c r="A2396" s="56">
        <v>2394</v>
      </c>
      <c r="B2396" s="56" t="s">
        <v>4183</v>
      </c>
      <c r="C2396" s="56">
        <v>17</v>
      </c>
      <c r="D2396" s="33" t="s">
        <v>705</v>
      </c>
      <c r="E2396" s="134" t="s">
        <v>706</v>
      </c>
      <c r="F2396" s="56" t="str">
        <f>VLOOKUP(VLOOKUP($B2396, '外部インタフェース一覧(計算用)'!$B:$C, 2, FALSE), '外部インタフェース一覧(計算用)'!$C:$G, 2, FALSE)</f>
        <v>new</v>
      </c>
      <c r="G2396" s="56" t="str">
        <f>VLOOKUP(VLOOKUP($B2396, '外部インタフェース一覧(計算用)'!$B:$C, 2, FALSE), '外部インタフェース一覧(計算用)'!$C:$G, 5, FALSE)</f>
        <v>NUTRITION_CARE_PLAN_2024_FORM_0110_2021</v>
      </c>
      <c r="H2396" s="56" t="str">
        <f t="shared" si="260"/>
        <v>NUTRITION_CARE_PLAN_2024_FORM_0110_2021_long_goal_and_period_contents_new</v>
      </c>
      <c r="I2396" s="134" t="str">
        <f t="shared" si="259"/>
        <v>長期目標と期間</v>
      </c>
      <c r="J2396" s="56" t="str">
        <f t="shared" si="261"/>
        <v>一致</v>
      </c>
      <c r="K2396" s="56" t="str">
        <f>IF($F2396="old", INDEX('外部インタフェース一覧(計算用)'!$B$5:$C$60, MATCH(summary!$B2396, '外部インタフェース一覧(計算用)'!$C$5:$C$60, 0), 1), $B2396)</f>
        <v>栄養ケア等計画書</v>
      </c>
      <c r="L2396" s="56">
        <f t="shared" si="265"/>
        <v>17</v>
      </c>
      <c r="M2396" s="56" t="str">
        <f t="shared" si="262"/>
        <v>long_goal_and_period_contents</v>
      </c>
      <c r="N2396" s="33" t="str">
        <f t="shared" si="263"/>
        <v>長期目標と期間</v>
      </c>
      <c r="O2396" s="33" t="str">
        <f t="shared" si="264"/>
        <v>長期目標と期間</v>
      </c>
    </row>
    <row r="2397" spans="1:15" ht="37.5" hidden="1">
      <c r="A2397" s="56">
        <v>2395</v>
      </c>
      <c r="B2397" s="56" t="s">
        <v>4183</v>
      </c>
      <c r="C2397" s="56">
        <v>18</v>
      </c>
      <c r="D2397" s="33" t="s">
        <v>707</v>
      </c>
      <c r="E2397" s="134" t="s">
        <v>708</v>
      </c>
      <c r="F2397" s="56" t="str">
        <f>VLOOKUP(VLOOKUP($B2397, '外部インタフェース一覧(計算用)'!$B:$C, 2, FALSE), '外部インタフェース一覧(計算用)'!$C:$G, 2, FALSE)</f>
        <v>new</v>
      </c>
      <c r="G2397" s="56" t="str">
        <f>VLOOKUP(VLOOKUP($B2397, '外部インタフェース一覧(計算用)'!$B:$C, 2, FALSE), '外部インタフェース一覧(計算用)'!$C:$G, 5, FALSE)</f>
        <v>NUTRITION_CARE_PLAN_2024_FORM_0110_2021</v>
      </c>
      <c r="H2397" s="56" t="str">
        <f t="shared" si="260"/>
        <v>NUTRITION_CARE_PLAN_2024_FORM_0110_2021_plan_classification_01_new</v>
      </c>
      <c r="I2397" s="134" t="str">
        <f t="shared" si="259"/>
        <v>栄養ケア・経口移行・経口維持計画1　分類</v>
      </c>
      <c r="J2397" s="56" t="str">
        <f t="shared" si="261"/>
        <v>一致</v>
      </c>
      <c r="K2397" s="56" t="str">
        <f>IF($F2397="old", INDEX('外部インタフェース一覧(計算用)'!$B$5:$C$60, MATCH(summary!$B2397, '外部インタフェース一覧(計算用)'!$C$5:$C$60, 0), 1), $B2397)</f>
        <v>栄養ケア等計画書</v>
      </c>
      <c r="L2397" s="56">
        <f t="shared" si="265"/>
        <v>18</v>
      </c>
      <c r="M2397" s="56" t="str">
        <f t="shared" si="262"/>
        <v>plan_classification_01</v>
      </c>
      <c r="N2397" s="33" t="str">
        <f t="shared" si="263"/>
        <v>栄養ケア・経口移行・経口維持計画1　分類</v>
      </c>
      <c r="O2397" s="33" t="str">
        <f t="shared" si="264"/>
        <v>栄養ケア・経口移行・経口維持計画1　分類</v>
      </c>
    </row>
    <row r="2398" spans="1:15" ht="37.5" hidden="1">
      <c r="A2398" s="56">
        <v>2396</v>
      </c>
      <c r="B2398" s="56" t="s">
        <v>4183</v>
      </c>
      <c r="C2398" s="56">
        <v>19</v>
      </c>
      <c r="D2398" s="33" t="s">
        <v>709</v>
      </c>
      <c r="E2398" s="134" t="s">
        <v>710</v>
      </c>
      <c r="F2398" s="56" t="str">
        <f>VLOOKUP(VLOOKUP($B2398, '外部インタフェース一覧(計算用)'!$B:$C, 2, FALSE), '外部インタフェース一覧(計算用)'!$C:$G, 2, FALSE)</f>
        <v>new</v>
      </c>
      <c r="G2398" s="56" t="str">
        <f>VLOOKUP(VLOOKUP($B2398, '外部インタフェース一覧(計算用)'!$B:$C, 2, FALSE), '外部インタフェース一覧(計算用)'!$C:$G, 5, FALSE)</f>
        <v>NUTRITION_CARE_PLAN_2024_FORM_0110_2021</v>
      </c>
      <c r="H2398" s="56" t="str">
        <f t="shared" si="260"/>
        <v>NUTRITION_CARE_PLAN_2024_FORM_0110_2021_plan_short_goal_and_period_01_new</v>
      </c>
      <c r="I2398" s="134" t="str">
        <f t="shared" si="259"/>
        <v>栄養ケア・経口移行・経口維持計画1　短期目標と期間</v>
      </c>
      <c r="J2398" s="56" t="str">
        <f t="shared" si="261"/>
        <v>一致</v>
      </c>
      <c r="K2398" s="56" t="str">
        <f>IF($F2398="old", INDEX('外部インタフェース一覧(計算用)'!$B$5:$C$60, MATCH(summary!$B2398, '外部インタフェース一覧(計算用)'!$C$5:$C$60, 0), 1), $B2398)</f>
        <v>栄養ケア等計画書</v>
      </c>
      <c r="L2398" s="56">
        <f t="shared" si="265"/>
        <v>19</v>
      </c>
      <c r="M2398" s="56" t="str">
        <f t="shared" si="262"/>
        <v>plan_short_goal_and_period_01</v>
      </c>
      <c r="N2398" s="33" t="str">
        <f t="shared" si="263"/>
        <v>栄養ケア・経口移行・経口維持計画1　短期目標と期間</v>
      </c>
      <c r="O2398" s="33" t="str">
        <f t="shared" si="264"/>
        <v>栄養ケア・経口移行・経口維持計画1　短期目標と期間</v>
      </c>
    </row>
    <row r="2399" spans="1:15" ht="37.5" hidden="1">
      <c r="A2399" s="56">
        <v>2397</v>
      </c>
      <c r="B2399" s="56" t="s">
        <v>4183</v>
      </c>
      <c r="C2399" s="56">
        <v>20</v>
      </c>
      <c r="D2399" s="33" t="s">
        <v>711</v>
      </c>
      <c r="E2399" s="134" t="s">
        <v>712</v>
      </c>
      <c r="F2399" s="56" t="str">
        <f>VLOOKUP(VLOOKUP($B2399, '外部インタフェース一覧(計算用)'!$B:$C, 2, FALSE), '外部インタフェース一覧(計算用)'!$C:$G, 2, FALSE)</f>
        <v>new</v>
      </c>
      <c r="G2399" s="56" t="str">
        <f>VLOOKUP(VLOOKUP($B2399, '外部インタフェース一覧(計算用)'!$B:$C, 2, FALSE), '外部インタフェース一覧(計算用)'!$C:$G, 5, FALSE)</f>
        <v>NUTRITION_CARE_PLAN_2024_FORM_0110_2021</v>
      </c>
      <c r="H2399" s="56" t="str">
        <f t="shared" si="260"/>
        <v>NUTRITION_CARE_PLAN_2024_FORM_0110_2021_plan_content_of_nutritional_care_01_new</v>
      </c>
      <c r="I2399" s="134" t="str">
        <f t="shared" si="259"/>
        <v>栄養ケア・経口移行・経口維持計画1　栄養ケアの具体的内容（頻度、期間）</v>
      </c>
      <c r="J2399" s="56" t="str">
        <f t="shared" si="261"/>
        <v>一致</v>
      </c>
      <c r="K2399" s="56" t="str">
        <f>IF($F2399="old", INDEX('外部インタフェース一覧(計算用)'!$B$5:$C$60, MATCH(summary!$B2399, '外部インタフェース一覧(計算用)'!$C$5:$C$60, 0), 1), $B2399)</f>
        <v>栄養ケア等計画書</v>
      </c>
      <c r="L2399" s="56">
        <f t="shared" si="265"/>
        <v>20</v>
      </c>
      <c r="M2399" s="56" t="str">
        <f t="shared" si="262"/>
        <v>plan_content_of_nutritional_care_01</v>
      </c>
      <c r="N2399" s="33" t="str">
        <f t="shared" si="263"/>
        <v>栄養ケア・経口移行・経口維持計画1　栄養ケアの具体的内容（頻度、期間）</v>
      </c>
      <c r="O2399" s="33" t="str">
        <f t="shared" si="264"/>
        <v>栄養ケア・経口移行・経口維持計画1　栄養ケアの具体的内容（頻度、期間）</v>
      </c>
    </row>
    <row r="2400" spans="1:15" ht="37.5" hidden="1">
      <c r="A2400" s="56">
        <v>2398</v>
      </c>
      <c r="B2400" s="56" t="s">
        <v>4183</v>
      </c>
      <c r="C2400" s="56">
        <v>21</v>
      </c>
      <c r="D2400" s="33" t="s">
        <v>717</v>
      </c>
      <c r="E2400" s="134" t="s">
        <v>718</v>
      </c>
      <c r="F2400" s="56" t="str">
        <f>VLOOKUP(VLOOKUP($B2400, '外部インタフェース一覧(計算用)'!$B:$C, 2, FALSE), '外部インタフェース一覧(計算用)'!$C:$G, 2, FALSE)</f>
        <v>new</v>
      </c>
      <c r="G2400" s="56" t="str">
        <f>VLOOKUP(VLOOKUP($B2400, '外部インタフェース一覧(計算用)'!$B:$C, 2, FALSE), '外部インタフェース一覧(計算用)'!$C:$G, 5, FALSE)</f>
        <v>NUTRITION_CARE_PLAN_2024_FORM_0110_2021</v>
      </c>
      <c r="H2400" s="56" t="str">
        <f t="shared" si="260"/>
        <v>NUTRITION_CARE_PLAN_2024_FORM_0110_2021_plan_classification_02_new</v>
      </c>
      <c r="I2400" s="134" t="str">
        <f t="shared" si="259"/>
        <v>栄養ケア・経口移行・経口維持計画2　分類</v>
      </c>
      <c r="J2400" s="56" t="str">
        <f t="shared" si="261"/>
        <v>一致</v>
      </c>
      <c r="K2400" s="56" t="str">
        <f>IF($F2400="old", INDEX('外部インタフェース一覧(計算用)'!$B$5:$C$60, MATCH(summary!$B2400, '外部インタフェース一覧(計算用)'!$C$5:$C$60, 0), 1), $B2400)</f>
        <v>栄養ケア等計画書</v>
      </c>
      <c r="L2400" s="56">
        <f t="shared" si="265"/>
        <v>21</v>
      </c>
      <c r="M2400" s="56" t="str">
        <f t="shared" si="262"/>
        <v>plan_classification_02</v>
      </c>
      <c r="N2400" s="33" t="str">
        <f t="shared" si="263"/>
        <v>栄養ケア・経口移行・経口維持計画2　分類</v>
      </c>
      <c r="O2400" s="33" t="str">
        <f t="shared" si="264"/>
        <v>栄養ケア・経口移行・経口維持計画2　分類</v>
      </c>
    </row>
    <row r="2401" spans="1:15" ht="37.5" hidden="1">
      <c r="A2401" s="56">
        <v>2399</v>
      </c>
      <c r="B2401" s="56" t="s">
        <v>4183</v>
      </c>
      <c r="C2401" s="56">
        <v>22</v>
      </c>
      <c r="D2401" s="33" t="s">
        <v>719</v>
      </c>
      <c r="E2401" s="134" t="s">
        <v>720</v>
      </c>
      <c r="F2401" s="56" t="str">
        <f>VLOOKUP(VLOOKUP($B2401, '外部インタフェース一覧(計算用)'!$B:$C, 2, FALSE), '外部インタフェース一覧(計算用)'!$C:$G, 2, FALSE)</f>
        <v>new</v>
      </c>
      <c r="G2401" s="56" t="str">
        <f>VLOOKUP(VLOOKUP($B2401, '外部インタフェース一覧(計算用)'!$B:$C, 2, FALSE), '外部インタフェース一覧(計算用)'!$C:$G, 5, FALSE)</f>
        <v>NUTRITION_CARE_PLAN_2024_FORM_0110_2021</v>
      </c>
      <c r="H2401" s="56" t="str">
        <f t="shared" si="260"/>
        <v>NUTRITION_CARE_PLAN_2024_FORM_0110_2021_plan_short_goal_and_period_02_new</v>
      </c>
      <c r="I2401" s="134" t="str">
        <f t="shared" si="259"/>
        <v>栄養ケア・経口移行・経口維持計画2　短期目標と期間</v>
      </c>
      <c r="J2401" s="56" t="str">
        <f t="shared" si="261"/>
        <v>一致</v>
      </c>
      <c r="K2401" s="56" t="str">
        <f>IF($F2401="old", INDEX('外部インタフェース一覧(計算用)'!$B$5:$C$60, MATCH(summary!$B2401, '外部インタフェース一覧(計算用)'!$C$5:$C$60, 0), 1), $B2401)</f>
        <v>栄養ケア等計画書</v>
      </c>
      <c r="L2401" s="56">
        <f t="shared" si="265"/>
        <v>22</v>
      </c>
      <c r="M2401" s="56" t="str">
        <f t="shared" si="262"/>
        <v>plan_short_goal_and_period_02</v>
      </c>
      <c r="N2401" s="33" t="str">
        <f t="shared" si="263"/>
        <v>栄養ケア・経口移行・経口維持計画2　短期目標と期間</v>
      </c>
      <c r="O2401" s="33" t="str">
        <f t="shared" si="264"/>
        <v>栄養ケア・経口移行・経口維持計画2　短期目標と期間</v>
      </c>
    </row>
    <row r="2402" spans="1:15" ht="37.5" hidden="1">
      <c r="A2402" s="56">
        <v>2400</v>
      </c>
      <c r="B2402" s="56" t="s">
        <v>4183</v>
      </c>
      <c r="C2402" s="56">
        <v>23</v>
      </c>
      <c r="D2402" s="33" t="s">
        <v>721</v>
      </c>
      <c r="E2402" s="134" t="s">
        <v>722</v>
      </c>
      <c r="F2402" s="56" t="str">
        <f>VLOOKUP(VLOOKUP($B2402, '外部インタフェース一覧(計算用)'!$B:$C, 2, FALSE), '外部インタフェース一覧(計算用)'!$C:$G, 2, FALSE)</f>
        <v>new</v>
      </c>
      <c r="G2402" s="56" t="str">
        <f>VLOOKUP(VLOOKUP($B2402, '外部インタフェース一覧(計算用)'!$B:$C, 2, FALSE), '外部インタフェース一覧(計算用)'!$C:$G, 5, FALSE)</f>
        <v>NUTRITION_CARE_PLAN_2024_FORM_0110_2021</v>
      </c>
      <c r="H2402" s="56" t="str">
        <f t="shared" si="260"/>
        <v>NUTRITION_CARE_PLAN_2024_FORM_0110_2021_plan_content_of_nutritional_care_02_new</v>
      </c>
      <c r="I2402" s="134" t="str">
        <f t="shared" si="259"/>
        <v>栄養ケア・経口移行・経口維持計画2　栄養ケアの具体的内容（頻度、期間）</v>
      </c>
      <c r="J2402" s="56" t="str">
        <f t="shared" si="261"/>
        <v>一致</v>
      </c>
      <c r="K2402" s="56" t="str">
        <f>IF($F2402="old", INDEX('外部インタフェース一覧(計算用)'!$B$5:$C$60, MATCH(summary!$B2402, '外部インタフェース一覧(計算用)'!$C$5:$C$60, 0), 1), $B2402)</f>
        <v>栄養ケア等計画書</v>
      </c>
      <c r="L2402" s="56">
        <f t="shared" si="265"/>
        <v>23</v>
      </c>
      <c r="M2402" s="56" t="str">
        <f t="shared" si="262"/>
        <v>plan_content_of_nutritional_care_02</v>
      </c>
      <c r="N2402" s="33" t="str">
        <f t="shared" si="263"/>
        <v>栄養ケア・経口移行・経口維持計画2　栄養ケアの具体的内容（頻度、期間）</v>
      </c>
      <c r="O2402" s="33" t="str">
        <f t="shared" si="264"/>
        <v>栄養ケア・経口移行・経口維持計画2　栄養ケアの具体的内容（頻度、期間）</v>
      </c>
    </row>
    <row r="2403" spans="1:15" ht="37.5" hidden="1">
      <c r="A2403" s="56">
        <v>2401</v>
      </c>
      <c r="B2403" s="56" t="s">
        <v>4183</v>
      </c>
      <c r="C2403" s="56">
        <v>24</v>
      </c>
      <c r="D2403" s="33" t="s">
        <v>727</v>
      </c>
      <c r="E2403" s="134" t="s">
        <v>728</v>
      </c>
      <c r="F2403" s="56" t="str">
        <f>VLOOKUP(VLOOKUP($B2403, '外部インタフェース一覧(計算用)'!$B:$C, 2, FALSE), '外部インタフェース一覧(計算用)'!$C:$G, 2, FALSE)</f>
        <v>new</v>
      </c>
      <c r="G2403" s="56" t="str">
        <f>VLOOKUP(VLOOKUP($B2403, '外部インタフェース一覧(計算用)'!$B:$C, 2, FALSE), '外部インタフェース一覧(計算用)'!$C:$G, 5, FALSE)</f>
        <v>NUTRITION_CARE_PLAN_2024_FORM_0110_2021</v>
      </c>
      <c r="H2403" s="56" t="str">
        <f t="shared" si="260"/>
        <v>NUTRITION_CARE_PLAN_2024_FORM_0110_2021_plan_classification_03_new</v>
      </c>
      <c r="I2403" s="134" t="str">
        <f t="shared" si="259"/>
        <v>栄養ケア・経口移行・経口維持計画3　分類</v>
      </c>
      <c r="J2403" s="56" t="str">
        <f t="shared" si="261"/>
        <v>一致</v>
      </c>
      <c r="K2403" s="56" t="str">
        <f>IF($F2403="old", INDEX('外部インタフェース一覧(計算用)'!$B$5:$C$60, MATCH(summary!$B2403, '外部インタフェース一覧(計算用)'!$C$5:$C$60, 0), 1), $B2403)</f>
        <v>栄養ケア等計画書</v>
      </c>
      <c r="L2403" s="56">
        <f t="shared" si="265"/>
        <v>24</v>
      </c>
      <c r="M2403" s="56" t="str">
        <f t="shared" si="262"/>
        <v>plan_classification_03</v>
      </c>
      <c r="N2403" s="33" t="str">
        <f t="shared" si="263"/>
        <v>栄養ケア・経口移行・経口維持計画3　分類</v>
      </c>
      <c r="O2403" s="33" t="str">
        <f t="shared" si="264"/>
        <v>栄養ケア・経口移行・経口維持計画3　分類</v>
      </c>
    </row>
    <row r="2404" spans="1:15" ht="37.5" hidden="1">
      <c r="A2404" s="56">
        <v>2402</v>
      </c>
      <c r="B2404" s="56" t="s">
        <v>4183</v>
      </c>
      <c r="C2404" s="56">
        <v>25</v>
      </c>
      <c r="D2404" s="33" t="s">
        <v>729</v>
      </c>
      <c r="E2404" s="134" t="s">
        <v>730</v>
      </c>
      <c r="F2404" s="56" t="str">
        <f>VLOOKUP(VLOOKUP($B2404, '外部インタフェース一覧(計算用)'!$B:$C, 2, FALSE), '外部インタフェース一覧(計算用)'!$C:$G, 2, FALSE)</f>
        <v>new</v>
      </c>
      <c r="G2404" s="56" t="str">
        <f>VLOOKUP(VLOOKUP($B2404, '外部インタフェース一覧(計算用)'!$B:$C, 2, FALSE), '外部インタフェース一覧(計算用)'!$C:$G, 5, FALSE)</f>
        <v>NUTRITION_CARE_PLAN_2024_FORM_0110_2021</v>
      </c>
      <c r="H2404" s="56" t="str">
        <f t="shared" si="260"/>
        <v>NUTRITION_CARE_PLAN_2024_FORM_0110_2021_plan_short_goal_and_period_03_new</v>
      </c>
      <c r="I2404" s="134" t="str">
        <f t="shared" si="259"/>
        <v>栄養ケア・経口移行・経口維持計画3　短期目標と期間</v>
      </c>
      <c r="J2404" s="56" t="str">
        <f t="shared" si="261"/>
        <v>一致</v>
      </c>
      <c r="K2404" s="56" t="str">
        <f>IF($F2404="old", INDEX('外部インタフェース一覧(計算用)'!$B$5:$C$60, MATCH(summary!$B2404, '外部インタフェース一覧(計算用)'!$C$5:$C$60, 0), 1), $B2404)</f>
        <v>栄養ケア等計画書</v>
      </c>
      <c r="L2404" s="56">
        <f t="shared" si="265"/>
        <v>25</v>
      </c>
      <c r="M2404" s="56" t="str">
        <f t="shared" si="262"/>
        <v>plan_short_goal_and_period_03</v>
      </c>
      <c r="N2404" s="33" t="str">
        <f t="shared" si="263"/>
        <v>栄養ケア・経口移行・経口維持計画3　短期目標と期間</v>
      </c>
      <c r="O2404" s="33" t="str">
        <f t="shared" si="264"/>
        <v>栄養ケア・経口移行・経口維持計画3　短期目標と期間</v>
      </c>
    </row>
    <row r="2405" spans="1:15" ht="37.5" hidden="1">
      <c r="A2405" s="56">
        <v>2403</v>
      </c>
      <c r="B2405" s="56" t="s">
        <v>4183</v>
      </c>
      <c r="C2405" s="56">
        <v>26</v>
      </c>
      <c r="D2405" s="33" t="s">
        <v>731</v>
      </c>
      <c r="E2405" s="134" t="s">
        <v>732</v>
      </c>
      <c r="F2405" s="56" t="str">
        <f>VLOOKUP(VLOOKUP($B2405, '外部インタフェース一覧(計算用)'!$B:$C, 2, FALSE), '外部インタフェース一覧(計算用)'!$C:$G, 2, FALSE)</f>
        <v>new</v>
      </c>
      <c r="G2405" s="56" t="str">
        <f>VLOOKUP(VLOOKUP($B2405, '外部インタフェース一覧(計算用)'!$B:$C, 2, FALSE), '外部インタフェース一覧(計算用)'!$C:$G, 5, FALSE)</f>
        <v>NUTRITION_CARE_PLAN_2024_FORM_0110_2021</v>
      </c>
      <c r="H2405" s="56" t="str">
        <f t="shared" si="260"/>
        <v>NUTRITION_CARE_PLAN_2024_FORM_0110_2021_plan_content_of_nutritional_care_03_new</v>
      </c>
      <c r="I2405" s="134" t="str">
        <f t="shared" si="259"/>
        <v>栄養ケア・経口移行・経口維持計画3　栄養ケアの具体的内容（頻度、期間）</v>
      </c>
      <c r="J2405" s="56" t="str">
        <f t="shared" si="261"/>
        <v>一致</v>
      </c>
      <c r="K2405" s="56" t="str">
        <f>IF($F2405="old", INDEX('外部インタフェース一覧(計算用)'!$B$5:$C$60, MATCH(summary!$B2405, '外部インタフェース一覧(計算用)'!$C$5:$C$60, 0), 1), $B2405)</f>
        <v>栄養ケア等計画書</v>
      </c>
      <c r="L2405" s="56">
        <f t="shared" si="265"/>
        <v>26</v>
      </c>
      <c r="M2405" s="56" t="str">
        <f t="shared" si="262"/>
        <v>plan_content_of_nutritional_care_03</v>
      </c>
      <c r="N2405" s="33" t="str">
        <f t="shared" si="263"/>
        <v>栄養ケア・経口移行・経口維持計画3　栄養ケアの具体的内容（頻度、期間）</v>
      </c>
      <c r="O2405" s="33" t="str">
        <f t="shared" si="264"/>
        <v>栄養ケア・経口移行・経口維持計画3　栄養ケアの具体的内容（頻度、期間）</v>
      </c>
    </row>
    <row r="2406" spans="1:15" ht="37.5" hidden="1">
      <c r="A2406" s="56">
        <v>2404</v>
      </c>
      <c r="B2406" s="56" t="s">
        <v>4183</v>
      </c>
      <c r="C2406" s="56">
        <v>27</v>
      </c>
      <c r="D2406" s="33" t="s">
        <v>737</v>
      </c>
      <c r="E2406" s="134" t="s">
        <v>738</v>
      </c>
      <c r="F2406" s="56" t="str">
        <f>VLOOKUP(VLOOKUP($B2406, '外部インタフェース一覧(計算用)'!$B:$C, 2, FALSE), '外部インタフェース一覧(計算用)'!$C:$G, 2, FALSE)</f>
        <v>new</v>
      </c>
      <c r="G2406" s="56" t="str">
        <f>VLOOKUP(VLOOKUP($B2406, '外部インタフェース一覧(計算用)'!$B:$C, 2, FALSE), '外部インタフェース一覧(計算用)'!$C:$G, 5, FALSE)</f>
        <v>NUTRITION_CARE_PLAN_2024_FORM_0110_2021</v>
      </c>
      <c r="H2406" s="56" t="str">
        <f t="shared" si="260"/>
        <v>NUTRITION_CARE_PLAN_2024_FORM_0110_2021_plan_classification_04_new</v>
      </c>
      <c r="I2406" s="134" t="str">
        <f t="shared" si="259"/>
        <v>栄養ケア・経口移行・経口維持計画4　分類</v>
      </c>
      <c r="J2406" s="56" t="str">
        <f t="shared" si="261"/>
        <v>一致</v>
      </c>
      <c r="K2406" s="56" t="str">
        <f>IF($F2406="old", INDEX('外部インタフェース一覧(計算用)'!$B$5:$C$60, MATCH(summary!$B2406, '外部インタフェース一覧(計算用)'!$C$5:$C$60, 0), 1), $B2406)</f>
        <v>栄養ケア等計画書</v>
      </c>
      <c r="L2406" s="56">
        <f t="shared" si="265"/>
        <v>27</v>
      </c>
      <c r="M2406" s="56" t="str">
        <f t="shared" si="262"/>
        <v>plan_classification_04</v>
      </c>
      <c r="N2406" s="33" t="str">
        <f t="shared" si="263"/>
        <v>栄養ケア・経口移行・経口維持計画4　分類</v>
      </c>
      <c r="O2406" s="33" t="str">
        <f t="shared" si="264"/>
        <v>栄養ケア・経口移行・経口維持計画4　分類</v>
      </c>
    </row>
    <row r="2407" spans="1:15" ht="37.5" hidden="1">
      <c r="A2407" s="56">
        <v>2405</v>
      </c>
      <c r="B2407" s="56" t="s">
        <v>4183</v>
      </c>
      <c r="C2407" s="56">
        <v>28</v>
      </c>
      <c r="D2407" s="33" t="s">
        <v>739</v>
      </c>
      <c r="E2407" s="134" t="s">
        <v>740</v>
      </c>
      <c r="F2407" s="56" t="str">
        <f>VLOOKUP(VLOOKUP($B2407, '外部インタフェース一覧(計算用)'!$B:$C, 2, FALSE), '外部インタフェース一覧(計算用)'!$C:$G, 2, FALSE)</f>
        <v>new</v>
      </c>
      <c r="G2407" s="56" t="str">
        <f>VLOOKUP(VLOOKUP($B2407, '外部インタフェース一覧(計算用)'!$B:$C, 2, FALSE), '外部インタフェース一覧(計算用)'!$C:$G, 5, FALSE)</f>
        <v>NUTRITION_CARE_PLAN_2024_FORM_0110_2021</v>
      </c>
      <c r="H2407" s="56" t="str">
        <f t="shared" si="260"/>
        <v>NUTRITION_CARE_PLAN_2024_FORM_0110_2021_plan_short_goal_and_period_04_new</v>
      </c>
      <c r="I2407" s="134" t="str">
        <f t="shared" si="259"/>
        <v>栄養ケア・経口移行・経口維持計画4　短期目標と期間</v>
      </c>
      <c r="J2407" s="56" t="str">
        <f t="shared" si="261"/>
        <v>一致</v>
      </c>
      <c r="K2407" s="56" t="str">
        <f>IF($F2407="old", INDEX('外部インタフェース一覧(計算用)'!$B$5:$C$60, MATCH(summary!$B2407, '外部インタフェース一覧(計算用)'!$C$5:$C$60, 0), 1), $B2407)</f>
        <v>栄養ケア等計画書</v>
      </c>
      <c r="L2407" s="56">
        <f t="shared" si="265"/>
        <v>28</v>
      </c>
      <c r="M2407" s="56" t="str">
        <f t="shared" si="262"/>
        <v>plan_short_goal_and_period_04</v>
      </c>
      <c r="N2407" s="33" t="str">
        <f t="shared" si="263"/>
        <v>栄養ケア・経口移行・経口維持計画4　短期目標と期間</v>
      </c>
      <c r="O2407" s="33" t="str">
        <f t="shared" si="264"/>
        <v>栄養ケア・経口移行・経口維持計画4　短期目標と期間</v>
      </c>
    </row>
    <row r="2408" spans="1:15" ht="37.5" hidden="1">
      <c r="A2408" s="56">
        <v>2406</v>
      </c>
      <c r="B2408" s="56" t="s">
        <v>4183</v>
      </c>
      <c r="C2408" s="56">
        <v>29</v>
      </c>
      <c r="D2408" s="33" t="s">
        <v>741</v>
      </c>
      <c r="E2408" s="134" t="s">
        <v>742</v>
      </c>
      <c r="F2408" s="56" t="str">
        <f>VLOOKUP(VLOOKUP($B2408, '外部インタフェース一覧(計算用)'!$B:$C, 2, FALSE), '外部インタフェース一覧(計算用)'!$C:$G, 2, FALSE)</f>
        <v>new</v>
      </c>
      <c r="G2408" s="56" t="str">
        <f>VLOOKUP(VLOOKUP($B2408, '外部インタフェース一覧(計算用)'!$B:$C, 2, FALSE), '外部インタフェース一覧(計算用)'!$C:$G, 5, FALSE)</f>
        <v>NUTRITION_CARE_PLAN_2024_FORM_0110_2021</v>
      </c>
      <c r="H2408" s="56" t="str">
        <f t="shared" si="260"/>
        <v>NUTRITION_CARE_PLAN_2024_FORM_0110_2021_plan_content_of_nutritional_care_04_new</v>
      </c>
      <c r="I2408" s="134" t="str">
        <f t="shared" si="259"/>
        <v>栄養ケア・経口移行・経口維持計画4　栄養ケアの具体的内容（頻度、期間）</v>
      </c>
      <c r="J2408" s="56" t="str">
        <f t="shared" si="261"/>
        <v>一致</v>
      </c>
      <c r="K2408" s="56" t="str">
        <f>IF($F2408="old", INDEX('外部インタフェース一覧(計算用)'!$B$5:$C$60, MATCH(summary!$B2408, '外部インタフェース一覧(計算用)'!$C$5:$C$60, 0), 1), $B2408)</f>
        <v>栄養ケア等計画書</v>
      </c>
      <c r="L2408" s="56">
        <f t="shared" si="265"/>
        <v>29</v>
      </c>
      <c r="M2408" s="56" t="str">
        <f t="shared" si="262"/>
        <v>plan_content_of_nutritional_care_04</v>
      </c>
      <c r="N2408" s="33" t="str">
        <f t="shared" si="263"/>
        <v>栄養ケア・経口移行・経口維持計画4　栄養ケアの具体的内容（頻度、期間）</v>
      </c>
      <c r="O2408" s="33" t="str">
        <f t="shared" si="264"/>
        <v>栄養ケア・経口移行・経口維持計画4　栄養ケアの具体的内容（頻度、期間）</v>
      </c>
    </row>
    <row r="2409" spans="1:15" ht="37.5" hidden="1">
      <c r="A2409" s="56">
        <v>2407</v>
      </c>
      <c r="B2409" s="56" t="s">
        <v>4183</v>
      </c>
      <c r="C2409" s="56">
        <v>30</v>
      </c>
      <c r="D2409" s="33" t="s">
        <v>747</v>
      </c>
      <c r="E2409" s="134" t="s">
        <v>748</v>
      </c>
      <c r="F2409" s="56" t="str">
        <f>VLOOKUP(VLOOKUP($B2409, '外部インタフェース一覧(計算用)'!$B:$C, 2, FALSE), '外部インタフェース一覧(計算用)'!$C:$G, 2, FALSE)</f>
        <v>new</v>
      </c>
      <c r="G2409" s="56" t="str">
        <f>VLOOKUP(VLOOKUP($B2409, '外部インタフェース一覧(計算用)'!$B:$C, 2, FALSE), '外部インタフェース一覧(計算用)'!$C:$G, 5, FALSE)</f>
        <v>NUTRITION_CARE_PLAN_2024_FORM_0110_2021</v>
      </c>
      <c r="H2409" s="56" t="str">
        <f t="shared" si="260"/>
        <v>NUTRITION_CARE_PLAN_2024_FORM_0110_2021_plan_classification_05_new</v>
      </c>
      <c r="I2409" s="134" t="str">
        <f t="shared" si="259"/>
        <v>栄養ケア・経口移行・経口維持計画5　分類</v>
      </c>
      <c r="J2409" s="56" t="str">
        <f t="shared" si="261"/>
        <v>一致</v>
      </c>
      <c r="K2409" s="56" t="str">
        <f>IF($F2409="old", INDEX('外部インタフェース一覧(計算用)'!$B$5:$C$60, MATCH(summary!$B2409, '外部インタフェース一覧(計算用)'!$C$5:$C$60, 0), 1), $B2409)</f>
        <v>栄養ケア等計画書</v>
      </c>
      <c r="L2409" s="56">
        <f t="shared" si="265"/>
        <v>30</v>
      </c>
      <c r="M2409" s="56" t="str">
        <f t="shared" si="262"/>
        <v>plan_classification_05</v>
      </c>
      <c r="N2409" s="33" t="str">
        <f t="shared" si="263"/>
        <v>栄養ケア・経口移行・経口維持計画5　分類</v>
      </c>
      <c r="O2409" s="33" t="str">
        <f t="shared" si="264"/>
        <v>栄養ケア・経口移行・経口維持計画5　分類</v>
      </c>
    </row>
    <row r="2410" spans="1:15" ht="37.5" hidden="1">
      <c r="A2410" s="56">
        <v>2408</v>
      </c>
      <c r="B2410" s="56" t="s">
        <v>4183</v>
      </c>
      <c r="C2410" s="56">
        <v>31</v>
      </c>
      <c r="D2410" s="33" t="s">
        <v>749</v>
      </c>
      <c r="E2410" s="134" t="s">
        <v>750</v>
      </c>
      <c r="F2410" s="56" t="str">
        <f>VLOOKUP(VLOOKUP($B2410, '外部インタフェース一覧(計算用)'!$B:$C, 2, FALSE), '外部インタフェース一覧(計算用)'!$C:$G, 2, FALSE)</f>
        <v>new</v>
      </c>
      <c r="G2410" s="56" t="str">
        <f>VLOOKUP(VLOOKUP($B2410, '外部インタフェース一覧(計算用)'!$B:$C, 2, FALSE), '外部インタフェース一覧(計算用)'!$C:$G, 5, FALSE)</f>
        <v>NUTRITION_CARE_PLAN_2024_FORM_0110_2021</v>
      </c>
      <c r="H2410" s="56" t="str">
        <f t="shared" si="260"/>
        <v>NUTRITION_CARE_PLAN_2024_FORM_0110_2021_plan_short_goal_and_period_05_new</v>
      </c>
      <c r="I2410" s="134" t="str">
        <f t="shared" si="259"/>
        <v>栄養ケア・経口移行・経口維持計画5　短期目標と期間</v>
      </c>
      <c r="J2410" s="56" t="str">
        <f t="shared" si="261"/>
        <v>一致</v>
      </c>
      <c r="K2410" s="56" t="str">
        <f>IF($F2410="old", INDEX('外部インタフェース一覧(計算用)'!$B$5:$C$60, MATCH(summary!$B2410, '外部インタフェース一覧(計算用)'!$C$5:$C$60, 0), 1), $B2410)</f>
        <v>栄養ケア等計画書</v>
      </c>
      <c r="L2410" s="56">
        <f t="shared" si="265"/>
        <v>31</v>
      </c>
      <c r="M2410" s="56" t="str">
        <f t="shared" si="262"/>
        <v>plan_short_goal_and_period_05</v>
      </c>
      <c r="N2410" s="33" t="str">
        <f t="shared" si="263"/>
        <v>栄養ケア・経口移行・経口維持計画5　短期目標と期間</v>
      </c>
      <c r="O2410" s="33" t="str">
        <f t="shared" si="264"/>
        <v>栄養ケア・経口移行・経口維持計画5　短期目標と期間</v>
      </c>
    </row>
    <row r="2411" spans="1:15" ht="37.5" hidden="1">
      <c r="A2411" s="56">
        <v>2409</v>
      </c>
      <c r="B2411" s="56" t="s">
        <v>4183</v>
      </c>
      <c r="C2411" s="56">
        <v>32</v>
      </c>
      <c r="D2411" s="33" t="s">
        <v>751</v>
      </c>
      <c r="E2411" s="134" t="s">
        <v>752</v>
      </c>
      <c r="F2411" s="56" t="str">
        <f>VLOOKUP(VLOOKUP($B2411, '外部インタフェース一覧(計算用)'!$B:$C, 2, FALSE), '外部インタフェース一覧(計算用)'!$C:$G, 2, FALSE)</f>
        <v>new</v>
      </c>
      <c r="G2411" s="56" t="str">
        <f>VLOOKUP(VLOOKUP($B2411, '外部インタフェース一覧(計算用)'!$B:$C, 2, FALSE), '外部インタフェース一覧(計算用)'!$C:$G, 5, FALSE)</f>
        <v>NUTRITION_CARE_PLAN_2024_FORM_0110_2021</v>
      </c>
      <c r="H2411" s="56" t="str">
        <f t="shared" si="260"/>
        <v>NUTRITION_CARE_PLAN_2024_FORM_0110_2021_plan_content_of_nutritional_care_05_new</v>
      </c>
      <c r="I2411" s="134" t="str">
        <f t="shared" si="259"/>
        <v>栄養ケア・経口移行・経口維持計画5　栄養ケアの具体的内容（頻度、期間）</v>
      </c>
      <c r="J2411" s="56" t="str">
        <f t="shared" si="261"/>
        <v>一致</v>
      </c>
      <c r="K2411" s="56" t="str">
        <f>IF($F2411="old", INDEX('外部インタフェース一覧(計算用)'!$B$5:$C$60, MATCH(summary!$B2411, '外部インタフェース一覧(計算用)'!$C$5:$C$60, 0), 1), $B2411)</f>
        <v>栄養ケア等計画書</v>
      </c>
      <c r="L2411" s="56">
        <f t="shared" si="265"/>
        <v>32</v>
      </c>
      <c r="M2411" s="56" t="str">
        <f t="shared" si="262"/>
        <v>plan_content_of_nutritional_care_05</v>
      </c>
      <c r="N2411" s="33" t="str">
        <f t="shared" si="263"/>
        <v>栄養ケア・経口移行・経口維持計画5　栄養ケアの具体的内容（頻度、期間）</v>
      </c>
      <c r="O2411" s="33" t="str">
        <f t="shared" si="264"/>
        <v>栄養ケア・経口移行・経口維持計画5　栄養ケアの具体的内容（頻度、期間）</v>
      </c>
    </row>
    <row r="2412" spans="1:15" ht="37.5" hidden="1">
      <c r="A2412" s="56">
        <v>2410</v>
      </c>
      <c r="B2412" s="56" t="s">
        <v>4183</v>
      </c>
      <c r="C2412" s="56">
        <v>33</v>
      </c>
      <c r="D2412" s="33" t="s">
        <v>682</v>
      </c>
      <c r="E2412" s="134" t="s">
        <v>593</v>
      </c>
      <c r="F2412" s="56" t="str">
        <f>VLOOKUP(VLOOKUP($B2412, '外部インタフェース一覧(計算用)'!$B:$C, 2, FALSE), '外部インタフェース一覧(計算用)'!$C:$G, 2, FALSE)</f>
        <v>new</v>
      </c>
      <c r="G2412" s="56" t="str">
        <f>VLOOKUP(VLOOKUP($B2412, '外部インタフェース一覧(計算用)'!$B:$C, 2, FALSE), '外部インタフェース一覧(計算用)'!$C:$G, 5, FALSE)</f>
        <v>NUTRITION_CARE_PLAN_2024_FORM_0110_2021</v>
      </c>
      <c r="H2412" s="56" t="str">
        <f t="shared" si="260"/>
        <v>NUTRITION_CARE_PLAN_2024_FORM_0110_2021_support_viewpoint_notice_new</v>
      </c>
      <c r="I2412" s="134" t="str">
        <f t="shared" si="259"/>
        <v>特記事項</v>
      </c>
      <c r="J2412" s="56" t="str">
        <f t="shared" si="261"/>
        <v>一致</v>
      </c>
      <c r="K2412" s="56" t="str">
        <f>IF($F2412="old", INDEX('外部インタフェース一覧(計算用)'!$B$5:$C$60, MATCH(summary!$B2412, '外部インタフェース一覧(計算用)'!$C$5:$C$60, 0), 1), $B2412)</f>
        <v>栄養ケア等計画書</v>
      </c>
      <c r="L2412" s="56">
        <f t="shared" si="265"/>
        <v>33</v>
      </c>
      <c r="M2412" s="56" t="str">
        <f t="shared" si="262"/>
        <v>support_viewpoint_notice</v>
      </c>
      <c r="N2412" s="33" t="str">
        <f t="shared" si="263"/>
        <v>特記事項</v>
      </c>
      <c r="O2412" s="33" t="str">
        <f t="shared" si="264"/>
        <v>特記事項</v>
      </c>
    </row>
    <row r="2413" spans="1:15" ht="37.5" hidden="1">
      <c r="A2413" s="56">
        <v>2411</v>
      </c>
      <c r="B2413" s="56" t="s">
        <v>4183</v>
      </c>
      <c r="C2413" s="56">
        <v>34</v>
      </c>
      <c r="D2413" s="33" t="s">
        <v>757</v>
      </c>
      <c r="E2413" s="134" t="s">
        <v>758</v>
      </c>
      <c r="F2413" s="56" t="str">
        <f>VLOOKUP(VLOOKUP($B2413, '外部インタフェース一覧(計算用)'!$B:$C, 2, FALSE), '外部インタフェース一覧(計算用)'!$C:$G, 2, FALSE)</f>
        <v>new</v>
      </c>
      <c r="G2413" s="56" t="str">
        <f>VLOOKUP(VLOOKUP($B2413, '外部インタフェース一覧(計算用)'!$B:$C, 2, FALSE), '外部インタフェース一覧(計算用)'!$C:$G, 5, FALSE)</f>
        <v>NUTRITION_CARE_PLAN_2024_FORM_0110_2021</v>
      </c>
      <c r="H2413" s="56" t="str">
        <f t="shared" si="260"/>
        <v>NUTRITION_CARE_PLAN_2024_FORM_0110_2021_is_nutrition_management_addition_new</v>
      </c>
      <c r="I2413" s="134" t="str">
        <f t="shared" si="259"/>
        <v>算定加算　栄養マネジメント強化加算</v>
      </c>
      <c r="J2413" s="56" t="str">
        <f t="shared" si="261"/>
        <v>一致</v>
      </c>
      <c r="K2413" s="56" t="str">
        <f>IF($F2413="old", INDEX('外部インタフェース一覧(計算用)'!$B$5:$C$60, MATCH(summary!$B2413, '外部インタフェース一覧(計算用)'!$C$5:$C$60, 0), 1), $B2413)</f>
        <v>栄養ケア等計画書</v>
      </c>
      <c r="L2413" s="56">
        <f t="shared" si="265"/>
        <v>34</v>
      </c>
      <c r="M2413" s="56" t="str">
        <f t="shared" si="262"/>
        <v>is_nutrition_management_addition</v>
      </c>
      <c r="N2413" s="33" t="str">
        <f t="shared" si="263"/>
        <v>算定加算　栄養マネジメント強化加算</v>
      </c>
      <c r="O2413" s="33" t="str">
        <f t="shared" si="264"/>
        <v>算定加算　栄養マネジメント強化加算</v>
      </c>
    </row>
    <row r="2414" spans="1:15" hidden="1">
      <c r="A2414" s="56">
        <v>2412</v>
      </c>
      <c r="B2414" s="56" t="s">
        <v>4183</v>
      </c>
      <c r="C2414" s="56">
        <v>35</v>
      </c>
      <c r="D2414" s="33" t="s">
        <v>759</v>
      </c>
      <c r="E2414" s="134" t="s">
        <v>760</v>
      </c>
      <c r="F2414" s="56" t="str">
        <f>VLOOKUP(VLOOKUP($B2414, '外部インタフェース一覧(計算用)'!$B:$C, 2, FALSE), '外部インタフェース一覧(計算用)'!$C:$G, 2, FALSE)</f>
        <v>new</v>
      </c>
      <c r="G2414" s="56" t="str">
        <f>VLOOKUP(VLOOKUP($B2414, '外部インタフェース一覧(計算用)'!$B:$C, 2, FALSE), '外部インタフェース一覧(計算用)'!$C:$G, 5, FALSE)</f>
        <v>NUTRITION_CARE_PLAN_2024_FORM_0110_2021</v>
      </c>
      <c r="H2414" s="56" t="str">
        <f t="shared" si="260"/>
        <v>NUTRITION_CARE_PLAN_2024_FORM_0110_2021_oral_shift_addition_new</v>
      </c>
      <c r="I2414" s="134" t="str">
        <f t="shared" si="259"/>
        <v>算定加算　経口移行加算</v>
      </c>
      <c r="J2414" s="56" t="str">
        <f t="shared" si="261"/>
        <v>一致</v>
      </c>
      <c r="K2414" s="56" t="str">
        <f>IF($F2414="old", INDEX('外部インタフェース一覧(計算用)'!$B$5:$C$60, MATCH(summary!$B2414, '外部インタフェース一覧(計算用)'!$C$5:$C$60, 0), 1), $B2414)</f>
        <v>栄養ケア等計画書</v>
      </c>
      <c r="L2414" s="56">
        <f t="shared" si="265"/>
        <v>35</v>
      </c>
      <c r="M2414" s="56" t="str">
        <f t="shared" si="262"/>
        <v>oral_shift_addition</v>
      </c>
      <c r="N2414" s="33" t="str">
        <f t="shared" si="263"/>
        <v>算定加算　経口移行加算</v>
      </c>
      <c r="O2414" s="33" t="str">
        <f t="shared" si="264"/>
        <v>算定加算　経口移行加算</v>
      </c>
    </row>
    <row r="2415" spans="1:15" ht="37.5" hidden="1">
      <c r="A2415" s="56">
        <v>2413</v>
      </c>
      <c r="B2415" s="56" t="s">
        <v>4183</v>
      </c>
      <c r="C2415" s="56">
        <v>36</v>
      </c>
      <c r="D2415" s="33" t="s">
        <v>761</v>
      </c>
      <c r="E2415" s="134" t="s">
        <v>762</v>
      </c>
      <c r="F2415" s="56" t="str">
        <f>VLOOKUP(VLOOKUP($B2415, '外部インタフェース一覧(計算用)'!$B:$C, 2, FALSE), '外部インタフェース一覧(計算用)'!$C:$G, 2, FALSE)</f>
        <v>new</v>
      </c>
      <c r="G2415" s="56" t="str">
        <f>VLOOKUP(VLOOKUP($B2415, '外部インタフェース一覧(計算用)'!$B:$C, 2, FALSE), '外部インタフェース一覧(計算用)'!$C:$G, 5, FALSE)</f>
        <v>NUTRITION_CARE_PLAN_2024_FORM_0110_2021</v>
      </c>
      <c r="H2415" s="56" t="str">
        <f t="shared" si="260"/>
        <v>NUTRITION_CARE_PLAN_2024_FORM_0110_2021_oral_maintenance_addition_01_new</v>
      </c>
      <c r="I2415" s="134" t="str">
        <f t="shared" si="259"/>
        <v>算定加算　経口維持加算(Ⅰ)</v>
      </c>
      <c r="J2415" s="56" t="str">
        <f t="shared" si="261"/>
        <v>一致</v>
      </c>
      <c r="K2415" s="56" t="str">
        <f>IF($F2415="old", INDEX('外部インタフェース一覧(計算用)'!$B$5:$C$60, MATCH(summary!$B2415, '外部インタフェース一覧(計算用)'!$C$5:$C$60, 0), 1), $B2415)</f>
        <v>栄養ケア等計画書</v>
      </c>
      <c r="L2415" s="56">
        <f t="shared" si="265"/>
        <v>36</v>
      </c>
      <c r="M2415" s="56" t="str">
        <f t="shared" si="262"/>
        <v>oral_maintenance_addition_01</v>
      </c>
      <c r="N2415" s="33" t="str">
        <f t="shared" si="263"/>
        <v>算定加算　経口維持加算(Ⅰ)</v>
      </c>
      <c r="O2415" s="33" t="str">
        <f t="shared" si="264"/>
        <v>算定加算　経口維持加算(Ⅰ)</v>
      </c>
    </row>
    <row r="2416" spans="1:15" ht="37.5" hidden="1">
      <c r="A2416" s="56">
        <v>2414</v>
      </c>
      <c r="B2416" s="56" t="s">
        <v>4183</v>
      </c>
      <c r="C2416" s="56">
        <v>37</v>
      </c>
      <c r="D2416" s="33" t="s">
        <v>763</v>
      </c>
      <c r="E2416" s="134" t="s">
        <v>764</v>
      </c>
      <c r="F2416" s="56" t="str">
        <f>VLOOKUP(VLOOKUP($B2416, '外部インタフェース一覧(計算用)'!$B:$C, 2, FALSE), '外部インタフェース一覧(計算用)'!$C:$G, 2, FALSE)</f>
        <v>new</v>
      </c>
      <c r="G2416" s="56" t="str">
        <f>VLOOKUP(VLOOKUP($B2416, '外部インタフェース一覧(計算用)'!$B:$C, 2, FALSE), '外部インタフェース一覧(計算用)'!$C:$G, 5, FALSE)</f>
        <v>NUTRITION_CARE_PLAN_2024_FORM_0110_2021</v>
      </c>
      <c r="H2416" s="56" t="str">
        <f t="shared" si="260"/>
        <v>NUTRITION_CARE_PLAN_2024_FORM_0110_2021_oral_maintenance_addition_02_new</v>
      </c>
      <c r="I2416" s="134" t="str">
        <f t="shared" si="259"/>
        <v>算定加算　経口維持加算(Ⅱ)</v>
      </c>
      <c r="J2416" s="56" t="str">
        <f t="shared" si="261"/>
        <v>一致</v>
      </c>
      <c r="K2416" s="56" t="str">
        <f>IF($F2416="old", INDEX('外部インタフェース一覧(計算用)'!$B$5:$C$60, MATCH(summary!$B2416, '外部インタフェース一覧(計算用)'!$C$5:$C$60, 0), 1), $B2416)</f>
        <v>栄養ケア等計画書</v>
      </c>
      <c r="L2416" s="56">
        <f t="shared" si="265"/>
        <v>37</v>
      </c>
      <c r="M2416" s="56" t="str">
        <f t="shared" si="262"/>
        <v>oral_maintenance_addition_02</v>
      </c>
      <c r="N2416" s="33" t="str">
        <f t="shared" si="263"/>
        <v>算定加算　経口維持加算(Ⅱ)</v>
      </c>
      <c r="O2416" s="33" t="str">
        <f t="shared" si="264"/>
        <v>算定加算　経口維持加算(Ⅱ)</v>
      </c>
    </row>
    <row r="2417" spans="1:15" ht="37.5" hidden="1">
      <c r="A2417" s="56">
        <v>2415</v>
      </c>
      <c r="B2417" s="56" t="s">
        <v>4183</v>
      </c>
      <c r="C2417" s="56">
        <v>38</v>
      </c>
      <c r="D2417" s="33" t="s">
        <v>765</v>
      </c>
      <c r="E2417" s="134" t="s">
        <v>766</v>
      </c>
      <c r="F2417" s="56" t="str">
        <f>VLOOKUP(VLOOKUP($B2417, '外部インタフェース一覧(計算用)'!$B:$C, 2, FALSE), '外部インタフェース一覧(計算用)'!$C:$G, 2, FALSE)</f>
        <v>new</v>
      </c>
      <c r="G2417" s="56" t="str">
        <f>VLOOKUP(VLOOKUP($B2417, '外部インタフェース一覧(計算用)'!$B:$C, 2, FALSE), '外部インタフェース一覧(計算用)'!$C:$G, 5, FALSE)</f>
        <v>NUTRITION_CARE_PLAN_2024_FORM_0110_2021</v>
      </c>
      <c r="H2417" s="56" t="str">
        <f t="shared" si="260"/>
        <v>NUTRITION_CARE_PLAN_2024_FORM_0110_2021_dietetic_food_addition_new</v>
      </c>
      <c r="I2417" s="134" t="str">
        <f t="shared" si="259"/>
        <v>算定加算　療養食加算</v>
      </c>
      <c r="J2417" s="56" t="str">
        <f t="shared" si="261"/>
        <v>一致</v>
      </c>
      <c r="K2417" s="56" t="str">
        <f>IF($F2417="old", INDEX('外部インタフェース一覧(計算用)'!$B$5:$C$60, MATCH(summary!$B2417, '外部インタフェース一覧(計算用)'!$C$5:$C$60, 0), 1), $B2417)</f>
        <v>栄養ケア等計画書</v>
      </c>
      <c r="L2417" s="56">
        <f t="shared" si="265"/>
        <v>38</v>
      </c>
      <c r="M2417" s="56" t="str">
        <f t="shared" si="262"/>
        <v>dietetic_food_addition</v>
      </c>
      <c r="N2417" s="33" t="str">
        <f t="shared" si="263"/>
        <v>算定加算　療養食加算</v>
      </c>
      <c r="O2417" s="33" t="str">
        <f t="shared" si="264"/>
        <v>算定加算　療養食加算</v>
      </c>
    </row>
    <row r="2418" spans="1:15" ht="37.5" hidden="1">
      <c r="A2418" s="56">
        <v>2416</v>
      </c>
      <c r="B2418" s="56" t="s">
        <v>4183</v>
      </c>
      <c r="C2418" s="56">
        <v>39</v>
      </c>
      <c r="D2418" s="33" t="s">
        <v>767</v>
      </c>
      <c r="E2418" s="134" t="s">
        <v>768</v>
      </c>
      <c r="F2418" s="56" t="str">
        <f>VLOOKUP(VLOOKUP($B2418, '外部インタフェース一覧(計算用)'!$B:$C, 2, FALSE), '外部インタフェース一覧(計算用)'!$C:$G, 2, FALSE)</f>
        <v>new</v>
      </c>
      <c r="G2418" s="56" t="str">
        <f>VLOOKUP(VLOOKUP($B2418, '外部インタフェース一覧(計算用)'!$B:$C, 2, FALSE), '外部インタフェース一覧(計算用)'!$C:$G, 5, FALSE)</f>
        <v>NUTRITION_CARE_PLAN_2024_FORM_0110_2021</v>
      </c>
      <c r="H2418" s="56" t="str">
        <f t="shared" si="260"/>
        <v>NUTRITION_CARE_PLAN_2024_FORM_0110_2021_implementation_date_01_new</v>
      </c>
      <c r="I2418" s="134" t="str">
        <f t="shared" si="259"/>
        <v>栄養ケア提供経過記録1　実施日</v>
      </c>
      <c r="J2418" s="56" t="str">
        <f t="shared" si="261"/>
        <v>一致</v>
      </c>
      <c r="K2418" s="56" t="str">
        <f>IF($F2418="old", INDEX('外部インタフェース一覧(計算用)'!$B$5:$C$60, MATCH(summary!$B2418, '外部インタフェース一覧(計算用)'!$C$5:$C$60, 0), 1), $B2418)</f>
        <v>栄養ケア等計画書</v>
      </c>
      <c r="L2418" s="56">
        <f t="shared" si="265"/>
        <v>39</v>
      </c>
      <c r="M2418" s="56" t="str">
        <f t="shared" si="262"/>
        <v>implementation_date_01</v>
      </c>
      <c r="N2418" s="33" t="str">
        <f t="shared" si="263"/>
        <v>栄養ケア提供経過記録1　実施日</v>
      </c>
      <c r="O2418" s="33" t="str">
        <f t="shared" si="264"/>
        <v>栄養ケア提供経過記録1　実施日</v>
      </c>
    </row>
    <row r="2419" spans="1:15" ht="37.5" hidden="1">
      <c r="A2419" s="56">
        <v>2417</v>
      </c>
      <c r="B2419" s="56" t="s">
        <v>4183</v>
      </c>
      <c r="C2419" s="56">
        <v>40</v>
      </c>
      <c r="D2419" s="33" t="s">
        <v>769</v>
      </c>
      <c r="E2419" s="134" t="s">
        <v>770</v>
      </c>
      <c r="F2419" s="56" t="str">
        <f>VLOOKUP(VLOOKUP($B2419, '外部インタフェース一覧(計算用)'!$B:$C, 2, FALSE), '外部インタフェース一覧(計算用)'!$C:$G, 2, FALSE)</f>
        <v>new</v>
      </c>
      <c r="G2419" s="56" t="str">
        <f>VLOOKUP(VLOOKUP($B2419, '外部インタフェース一覧(計算用)'!$B:$C, 2, FALSE), '外部インタフェース一覧(計算用)'!$C:$G, 5, FALSE)</f>
        <v>NUTRITION_CARE_PLAN_2024_FORM_0110_2021</v>
      </c>
      <c r="H2419" s="56" t="str">
        <f t="shared" si="260"/>
        <v>NUTRITION_CARE_PLAN_2024_FORM_0110_2021_service_provision_items_01_new</v>
      </c>
      <c r="I2419" s="134" t="str">
        <f t="shared" si="259"/>
        <v>栄養ケア提供経過記録1　サービス提供項目</v>
      </c>
      <c r="J2419" s="56" t="str">
        <f t="shared" si="261"/>
        <v>一致</v>
      </c>
      <c r="K2419" s="56" t="str">
        <f>IF($F2419="old", INDEX('外部インタフェース一覧(計算用)'!$B$5:$C$60, MATCH(summary!$B2419, '外部インタフェース一覧(計算用)'!$C$5:$C$60, 0), 1), $B2419)</f>
        <v>栄養ケア等計画書</v>
      </c>
      <c r="L2419" s="56">
        <f t="shared" si="265"/>
        <v>40</v>
      </c>
      <c r="M2419" s="56" t="str">
        <f t="shared" si="262"/>
        <v>service_provision_items_01</v>
      </c>
      <c r="N2419" s="33" t="str">
        <f t="shared" si="263"/>
        <v>栄養ケア提供経過記録1　サービス提供項目</v>
      </c>
      <c r="O2419" s="33" t="str">
        <f t="shared" si="264"/>
        <v>栄養ケア提供経過記録1　サービス提供項目</v>
      </c>
    </row>
    <row r="2420" spans="1:15" ht="37.5" hidden="1">
      <c r="A2420" s="56">
        <v>2418</v>
      </c>
      <c r="B2420" s="56" t="s">
        <v>4183</v>
      </c>
      <c r="C2420" s="56">
        <v>41</v>
      </c>
      <c r="D2420" s="33" t="s">
        <v>771</v>
      </c>
      <c r="E2420" s="134" t="s">
        <v>772</v>
      </c>
      <c r="F2420" s="56" t="str">
        <f>VLOOKUP(VLOOKUP($B2420, '外部インタフェース一覧(計算用)'!$B:$C, 2, FALSE), '外部インタフェース一覧(計算用)'!$C:$G, 2, FALSE)</f>
        <v>new</v>
      </c>
      <c r="G2420" s="56" t="str">
        <f>VLOOKUP(VLOOKUP($B2420, '外部インタフェース一覧(計算用)'!$B:$C, 2, FALSE), '外部インタフェース一覧(計算用)'!$C:$G, 5, FALSE)</f>
        <v>NUTRITION_CARE_PLAN_2024_FORM_0110_2021</v>
      </c>
      <c r="H2420" s="56" t="str">
        <f t="shared" si="260"/>
        <v>NUTRITION_CARE_PLAN_2024_FORM_0110_2021_implementation_date_02_new</v>
      </c>
      <c r="I2420" s="134" t="str">
        <f t="shared" si="259"/>
        <v>栄養ケア提供経過記録2　実施日</v>
      </c>
      <c r="J2420" s="56" t="str">
        <f t="shared" si="261"/>
        <v>一致</v>
      </c>
      <c r="K2420" s="56" t="str">
        <f>IF($F2420="old", INDEX('外部インタフェース一覧(計算用)'!$B$5:$C$60, MATCH(summary!$B2420, '外部インタフェース一覧(計算用)'!$C$5:$C$60, 0), 1), $B2420)</f>
        <v>栄養ケア等計画書</v>
      </c>
      <c r="L2420" s="56">
        <f t="shared" si="265"/>
        <v>41</v>
      </c>
      <c r="M2420" s="56" t="str">
        <f t="shared" si="262"/>
        <v>implementation_date_02</v>
      </c>
      <c r="N2420" s="33" t="str">
        <f t="shared" si="263"/>
        <v>栄養ケア提供経過記録2　実施日</v>
      </c>
      <c r="O2420" s="33" t="str">
        <f t="shared" si="264"/>
        <v>栄養ケア提供経過記録2　実施日</v>
      </c>
    </row>
    <row r="2421" spans="1:15" ht="37.5" hidden="1">
      <c r="A2421" s="56">
        <v>2419</v>
      </c>
      <c r="B2421" s="56" t="s">
        <v>4183</v>
      </c>
      <c r="C2421" s="56">
        <v>42</v>
      </c>
      <c r="D2421" s="33" t="s">
        <v>773</v>
      </c>
      <c r="E2421" s="134" t="s">
        <v>774</v>
      </c>
      <c r="F2421" s="56" t="str">
        <f>VLOOKUP(VLOOKUP($B2421, '外部インタフェース一覧(計算用)'!$B:$C, 2, FALSE), '外部インタフェース一覧(計算用)'!$C:$G, 2, FALSE)</f>
        <v>new</v>
      </c>
      <c r="G2421" s="56" t="str">
        <f>VLOOKUP(VLOOKUP($B2421, '外部インタフェース一覧(計算用)'!$B:$C, 2, FALSE), '外部インタフェース一覧(計算用)'!$C:$G, 5, FALSE)</f>
        <v>NUTRITION_CARE_PLAN_2024_FORM_0110_2021</v>
      </c>
      <c r="H2421" s="56" t="str">
        <f t="shared" si="260"/>
        <v>NUTRITION_CARE_PLAN_2024_FORM_0110_2021_service_provision_items_02_new</v>
      </c>
      <c r="I2421" s="134" t="str">
        <f t="shared" si="259"/>
        <v>栄養ケア提供経過記録2　サービス提供項目</v>
      </c>
      <c r="J2421" s="56" t="str">
        <f t="shared" si="261"/>
        <v>一致</v>
      </c>
      <c r="K2421" s="56" t="str">
        <f>IF($F2421="old", INDEX('外部インタフェース一覧(計算用)'!$B$5:$C$60, MATCH(summary!$B2421, '外部インタフェース一覧(計算用)'!$C$5:$C$60, 0), 1), $B2421)</f>
        <v>栄養ケア等計画書</v>
      </c>
      <c r="L2421" s="56">
        <f t="shared" si="265"/>
        <v>42</v>
      </c>
      <c r="M2421" s="56" t="str">
        <f t="shared" si="262"/>
        <v>service_provision_items_02</v>
      </c>
      <c r="N2421" s="33" t="str">
        <f t="shared" si="263"/>
        <v>栄養ケア提供経過記録2　サービス提供項目</v>
      </c>
      <c r="O2421" s="33" t="str">
        <f t="shared" si="264"/>
        <v>栄養ケア提供経過記録2　サービス提供項目</v>
      </c>
    </row>
    <row r="2422" spans="1:15" ht="37.5" hidden="1">
      <c r="A2422" s="56">
        <v>2420</v>
      </c>
      <c r="B2422" s="56" t="s">
        <v>4183</v>
      </c>
      <c r="C2422" s="56">
        <v>43</v>
      </c>
      <c r="D2422" s="33" t="s">
        <v>775</v>
      </c>
      <c r="E2422" s="134" t="s">
        <v>776</v>
      </c>
      <c r="F2422" s="56" t="str">
        <f>VLOOKUP(VLOOKUP($B2422, '外部インタフェース一覧(計算用)'!$B:$C, 2, FALSE), '外部インタフェース一覧(計算用)'!$C:$G, 2, FALSE)</f>
        <v>new</v>
      </c>
      <c r="G2422" s="56" t="str">
        <f>VLOOKUP(VLOOKUP($B2422, '外部インタフェース一覧(計算用)'!$B:$C, 2, FALSE), '外部インタフェース一覧(計算用)'!$C:$G, 5, FALSE)</f>
        <v>NUTRITION_CARE_PLAN_2024_FORM_0110_2021</v>
      </c>
      <c r="H2422" s="56" t="str">
        <f t="shared" si="260"/>
        <v>NUTRITION_CARE_PLAN_2024_FORM_0110_2021_implementation_date_03_new</v>
      </c>
      <c r="I2422" s="134" t="str">
        <f t="shared" si="259"/>
        <v>栄養ケア提供経過記録3　実施日</v>
      </c>
      <c r="J2422" s="56" t="str">
        <f t="shared" si="261"/>
        <v>一致</v>
      </c>
      <c r="K2422" s="56" t="str">
        <f>IF($F2422="old", INDEX('外部インタフェース一覧(計算用)'!$B$5:$C$60, MATCH(summary!$B2422, '外部インタフェース一覧(計算用)'!$C$5:$C$60, 0), 1), $B2422)</f>
        <v>栄養ケア等計画書</v>
      </c>
      <c r="L2422" s="56">
        <f t="shared" si="265"/>
        <v>43</v>
      </c>
      <c r="M2422" s="56" t="str">
        <f t="shared" si="262"/>
        <v>implementation_date_03</v>
      </c>
      <c r="N2422" s="33" t="str">
        <f t="shared" si="263"/>
        <v>栄養ケア提供経過記録3　実施日</v>
      </c>
      <c r="O2422" s="33" t="str">
        <f t="shared" si="264"/>
        <v>栄養ケア提供経過記録3　実施日</v>
      </c>
    </row>
    <row r="2423" spans="1:15" ht="37.5" hidden="1">
      <c r="A2423" s="56">
        <v>2421</v>
      </c>
      <c r="B2423" s="56" t="s">
        <v>4183</v>
      </c>
      <c r="C2423" s="56">
        <v>44</v>
      </c>
      <c r="D2423" s="33" t="s">
        <v>777</v>
      </c>
      <c r="E2423" s="134" t="s">
        <v>778</v>
      </c>
      <c r="F2423" s="56" t="str">
        <f>VLOOKUP(VLOOKUP($B2423, '外部インタフェース一覧(計算用)'!$B:$C, 2, FALSE), '外部インタフェース一覧(計算用)'!$C:$G, 2, FALSE)</f>
        <v>new</v>
      </c>
      <c r="G2423" s="56" t="str">
        <f>VLOOKUP(VLOOKUP($B2423, '外部インタフェース一覧(計算用)'!$B:$C, 2, FALSE), '外部インタフェース一覧(計算用)'!$C:$G, 5, FALSE)</f>
        <v>NUTRITION_CARE_PLAN_2024_FORM_0110_2021</v>
      </c>
      <c r="H2423" s="56" t="str">
        <f t="shared" si="260"/>
        <v>NUTRITION_CARE_PLAN_2024_FORM_0110_2021_service_provision_items_03_new</v>
      </c>
      <c r="I2423" s="134" t="str">
        <f t="shared" si="259"/>
        <v>栄養ケア提供経過記録3　サービス提供項目</v>
      </c>
      <c r="J2423" s="56" t="str">
        <f t="shared" si="261"/>
        <v>一致</v>
      </c>
      <c r="K2423" s="56" t="str">
        <f>IF($F2423="old", INDEX('外部インタフェース一覧(計算用)'!$B$5:$C$60, MATCH(summary!$B2423, '外部インタフェース一覧(計算用)'!$C$5:$C$60, 0), 1), $B2423)</f>
        <v>栄養ケア等計画書</v>
      </c>
      <c r="L2423" s="56">
        <f t="shared" si="265"/>
        <v>44</v>
      </c>
      <c r="M2423" s="56" t="str">
        <f t="shared" si="262"/>
        <v>service_provision_items_03</v>
      </c>
      <c r="N2423" s="33" t="str">
        <f t="shared" si="263"/>
        <v>栄養ケア提供経過記録3　サービス提供項目</v>
      </c>
      <c r="O2423" s="33" t="str">
        <f t="shared" si="264"/>
        <v>栄養ケア提供経過記録3　サービス提供項目</v>
      </c>
    </row>
    <row r="2424" spans="1:15" ht="37.5" hidden="1">
      <c r="A2424" s="56">
        <v>2422</v>
      </c>
      <c r="B2424" s="56" t="s">
        <v>4183</v>
      </c>
      <c r="C2424" s="56">
        <v>45</v>
      </c>
      <c r="D2424" s="33" t="s">
        <v>779</v>
      </c>
      <c r="E2424" s="134" t="s">
        <v>780</v>
      </c>
      <c r="F2424" s="56" t="str">
        <f>VLOOKUP(VLOOKUP($B2424, '外部インタフェース一覧(計算用)'!$B:$C, 2, FALSE), '外部インタフェース一覧(計算用)'!$C:$G, 2, FALSE)</f>
        <v>new</v>
      </c>
      <c r="G2424" s="56" t="str">
        <f>VLOOKUP(VLOOKUP($B2424, '外部インタフェース一覧(計算用)'!$B:$C, 2, FALSE), '外部インタフェース一覧(計算用)'!$C:$G, 5, FALSE)</f>
        <v>NUTRITION_CARE_PLAN_2024_FORM_0110_2021</v>
      </c>
      <c r="H2424" s="56" t="str">
        <f t="shared" si="260"/>
        <v>NUTRITION_CARE_PLAN_2024_FORM_0110_2021_implementation_date_04_new</v>
      </c>
      <c r="I2424" s="134" t="str">
        <f t="shared" ref="I2424:I2487" si="266">IFERROR(INDEX($E:$H, MATCH(LEFT($H2424, LEN($H2424)-4)&amp;"_old", $H:$H, 0), 1), IF(F2424="old", "削除", "追加"))</f>
        <v>栄養ケア提供経過記録4　実施日</v>
      </c>
      <c r="J2424" s="56" t="str">
        <f t="shared" si="261"/>
        <v>一致</v>
      </c>
      <c r="K2424" s="56" t="str">
        <f>IF($F2424="old", INDEX('外部インタフェース一覧(計算用)'!$B$5:$C$60, MATCH(summary!$B2424, '外部インタフェース一覧(計算用)'!$C$5:$C$60, 0), 1), $B2424)</f>
        <v>栄養ケア等計画書</v>
      </c>
      <c r="L2424" s="56">
        <f t="shared" si="265"/>
        <v>45</v>
      </c>
      <c r="M2424" s="56" t="str">
        <f t="shared" si="262"/>
        <v>implementation_date_04</v>
      </c>
      <c r="N2424" s="33" t="str">
        <f t="shared" si="263"/>
        <v>栄養ケア提供経過記録4　実施日</v>
      </c>
      <c r="O2424" s="33" t="str">
        <f t="shared" si="264"/>
        <v>栄養ケア提供経過記録4　実施日</v>
      </c>
    </row>
    <row r="2425" spans="1:15" ht="37.5" hidden="1">
      <c r="A2425" s="56">
        <v>2423</v>
      </c>
      <c r="B2425" s="56" t="s">
        <v>4183</v>
      </c>
      <c r="C2425" s="56">
        <v>46</v>
      </c>
      <c r="D2425" s="33" t="s">
        <v>781</v>
      </c>
      <c r="E2425" s="134" t="s">
        <v>782</v>
      </c>
      <c r="F2425" s="56" t="str">
        <f>VLOOKUP(VLOOKUP($B2425, '外部インタフェース一覧(計算用)'!$B:$C, 2, FALSE), '外部インタフェース一覧(計算用)'!$C:$G, 2, FALSE)</f>
        <v>new</v>
      </c>
      <c r="G2425" s="56" t="str">
        <f>VLOOKUP(VLOOKUP($B2425, '外部インタフェース一覧(計算用)'!$B:$C, 2, FALSE), '外部インタフェース一覧(計算用)'!$C:$G, 5, FALSE)</f>
        <v>NUTRITION_CARE_PLAN_2024_FORM_0110_2021</v>
      </c>
      <c r="H2425" s="56" t="str">
        <f t="shared" si="260"/>
        <v>NUTRITION_CARE_PLAN_2024_FORM_0110_2021_service_provision_items_04_new</v>
      </c>
      <c r="I2425" s="134" t="str">
        <f t="shared" si="266"/>
        <v>栄養ケア提供経過記録4　サービス提供項目</v>
      </c>
      <c r="J2425" s="56" t="str">
        <f t="shared" si="261"/>
        <v>一致</v>
      </c>
      <c r="K2425" s="56" t="str">
        <f>IF($F2425="old", INDEX('外部インタフェース一覧(計算用)'!$B$5:$C$60, MATCH(summary!$B2425, '外部インタフェース一覧(計算用)'!$C$5:$C$60, 0), 1), $B2425)</f>
        <v>栄養ケア等計画書</v>
      </c>
      <c r="L2425" s="56">
        <f t="shared" si="265"/>
        <v>46</v>
      </c>
      <c r="M2425" s="56" t="str">
        <f t="shared" si="262"/>
        <v>service_provision_items_04</v>
      </c>
      <c r="N2425" s="33" t="str">
        <f t="shared" si="263"/>
        <v>栄養ケア提供経過記録4　サービス提供項目</v>
      </c>
      <c r="O2425" s="33" t="str">
        <f t="shared" si="264"/>
        <v>栄養ケア提供経過記録4　サービス提供項目</v>
      </c>
    </row>
    <row r="2426" spans="1:15" ht="37.5" hidden="1">
      <c r="A2426" s="56">
        <v>2424</v>
      </c>
      <c r="B2426" s="56" t="s">
        <v>4183</v>
      </c>
      <c r="C2426" s="56">
        <v>47</v>
      </c>
      <c r="D2426" s="33" t="s">
        <v>783</v>
      </c>
      <c r="E2426" s="134" t="s">
        <v>784</v>
      </c>
      <c r="F2426" s="56" t="str">
        <f>VLOOKUP(VLOOKUP($B2426, '外部インタフェース一覧(計算用)'!$B:$C, 2, FALSE), '外部インタフェース一覧(計算用)'!$C:$G, 2, FALSE)</f>
        <v>new</v>
      </c>
      <c r="G2426" s="56" t="str">
        <f>VLOOKUP(VLOOKUP($B2426, '外部インタフェース一覧(計算用)'!$B:$C, 2, FALSE), '外部インタフェース一覧(計算用)'!$C:$G, 5, FALSE)</f>
        <v>NUTRITION_CARE_PLAN_2024_FORM_0110_2021</v>
      </c>
      <c r="H2426" s="56" t="str">
        <f t="shared" si="260"/>
        <v>NUTRITION_CARE_PLAN_2024_FORM_0110_2021_implementation_date_05_new</v>
      </c>
      <c r="I2426" s="134" t="str">
        <f t="shared" si="266"/>
        <v>栄養ケア提供経過記録5　実施日</v>
      </c>
      <c r="J2426" s="56" t="str">
        <f t="shared" si="261"/>
        <v>一致</v>
      </c>
      <c r="K2426" s="56" t="str">
        <f>IF($F2426="old", INDEX('外部インタフェース一覧(計算用)'!$B$5:$C$60, MATCH(summary!$B2426, '外部インタフェース一覧(計算用)'!$C$5:$C$60, 0), 1), $B2426)</f>
        <v>栄養ケア等計画書</v>
      </c>
      <c r="L2426" s="56">
        <f t="shared" si="265"/>
        <v>47</v>
      </c>
      <c r="M2426" s="56" t="str">
        <f t="shared" si="262"/>
        <v>implementation_date_05</v>
      </c>
      <c r="N2426" s="33" t="str">
        <f t="shared" si="263"/>
        <v>栄養ケア提供経過記録5　実施日</v>
      </c>
      <c r="O2426" s="33" t="str">
        <f t="shared" si="264"/>
        <v>栄養ケア提供経過記録5　実施日</v>
      </c>
    </row>
    <row r="2427" spans="1:15" ht="37.5" hidden="1">
      <c r="A2427" s="56">
        <v>2425</v>
      </c>
      <c r="B2427" s="56" t="s">
        <v>4183</v>
      </c>
      <c r="C2427" s="56">
        <v>48</v>
      </c>
      <c r="D2427" s="33" t="s">
        <v>785</v>
      </c>
      <c r="E2427" s="134" t="s">
        <v>786</v>
      </c>
      <c r="F2427" s="56" t="str">
        <f>VLOOKUP(VLOOKUP($B2427, '外部インタフェース一覧(計算用)'!$B:$C, 2, FALSE), '外部インタフェース一覧(計算用)'!$C:$G, 2, FALSE)</f>
        <v>new</v>
      </c>
      <c r="G2427" s="56" t="str">
        <f>VLOOKUP(VLOOKUP($B2427, '外部インタフェース一覧(計算用)'!$B:$C, 2, FALSE), '外部インタフェース一覧(計算用)'!$C:$G, 5, FALSE)</f>
        <v>NUTRITION_CARE_PLAN_2024_FORM_0110_2021</v>
      </c>
      <c r="H2427" s="56" t="str">
        <f t="shared" si="260"/>
        <v>NUTRITION_CARE_PLAN_2024_FORM_0110_2021_service_provision_items_05_new</v>
      </c>
      <c r="I2427" s="134" t="str">
        <f t="shared" si="266"/>
        <v>栄養ケア提供経過記録5　サービス提供項目</v>
      </c>
      <c r="J2427" s="56" t="str">
        <f t="shared" si="261"/>
        <v>一致</v>
      </c>
      <c r="K2427" s="56" t="str">
        <f>IF($F2427="old", INDEX('外部インタフェース一覧(計算用)'!$B$5:$C$60, MATCH(summary!$B2427, '外部インタフェース一覧(計算用)'!$C$5:$C$60, 0), 1), $B2427)</f>
        <v>栄養ケア等計画書</v>
      </c>
      <c r="L2427" s="56">
        <f t="shared" si="265"/>
        <v>48</v>
      </c>
      <c r="M2427" s="56" t="str">
        <f t="shared" si="262"/>
        <v>service_provision_items_05</v>
      </c>
      <c r="N2427" s="33" t="str">
        <f t="shared" si="263"/>
        <v>栄養ケア提供経過記録5　サービス提供項目</v>
      </c>
      <c r="O2427" s="33" t="str">
        <f t="shared" si="264"/>
        <v>栄養ケア提供経過記録5　サービス提供項目</v>
      </c>
    </row>
    <row r="2428" spans="1:15" ht="37.5" hidden="1">
      <c r="A2428" s="56">
        <v>2426</v>
      </c>
      <c r="B2428" s="56" t="s">
        <v>4183</v>
      </c>
      <c r="C2428" s="56">
        <v>49</v>
      </c>
      <c r="D2428" s="33" t="s">
        <v>787</v>
      </c>
      <c r="E2428" s="134" t="s">
        <v>788</v>
      </c>
      <c r="F2428" s="56" t="str">
        <f>VLOOKUP(VLOOKUP($B2428, '外部インタフェース一覧(計算用)'!$B:$C, 2, FALSE), '外部インタフェース一覧(計算用)'!$C:$G, 2, FALSE)</f>
        <v>new</v>
      </c>
      <c r="G2428" s="56" t="str">
        <f>VLOOKUP(VLOOKUP($B2428, '外部インタフェース一覧(計算用)'!$B:$C, 2, FALSE), '外部インタフェース一覧(計算用)'!$C:$G, 5, FALSE)</f>
        <v>NUTRITION_CARE_PLAN_2024_FORM_0110_2021</v>
      </c>
      <c r="H2428" s="56" t="str">
        <f t="shared" si="260"/>
        <v>NUTRITION_CARE_PLAN_2024_FORM_0110_2021_implementation_date_06_new</v>
      </c>
      <c r="I2428" s="134" t="str">
        <f t="shared" si="266"/>
        <v>栄養ケア提供経過記録6　実施日</v>
      </c>
      <c r="J2428" s="56" t="str">
        <f t="shared" si="261"/>
        <v>一致</v>
      </c>
      <c r="K2428" s="56" t="str">
        <f>IF($F2428="old", INDEX('外部インタフェース一覧(計算用)'!$B$5:$C$60, MATCH(summary!$B2428, '外部インタフェース一覧(計算用)'!$C$5:$C$60, 0), 1), $B2428)</f>
        <v>栄養ケア等計画書</v>
      </c>
      <c r="L2428" s="56">
        <f t="shared" si="265"/>
        <v>49</v>
      </c>
      <c r="M2428" s="56" t="str">
        <f t="shared" si="262"/>
        <v>implementation_date_06</v>
      </c>
      <c r="N2428" s="33" t="str">
        <f t="shared" si="263"/>
        <v>栄養ケア提供経過記録6　実施日</v>
      </c>
      <c r="O2428" s="33" t="str">
        <f t="shared" si="264"/>
        <v>栄養ケア提供経過記録6　実施日</v>
      </c>
    </row>
    <row r="2429" spans="1:15" ht="37.5" hidden="1">
      <c r="A2429" s="56">
        <v>2427</v>
      </c>
      <c r="B2429" s="56" t="s">
        <v>4183</v>
      </c>
      <c r="C2429" s="56">
        <v>50</v>
      </c>
      <c r="D2429" s="33" t="s">
        <v>789</v>
      </c>
      <c r="E2429" s="134" t="s">
        <v>790</v>
      </c>
      <c r="F2429" s="56" t="str">
        <f>VLOOKUP(VLOOKUP($B2429, '外部インタフェース一覧(計算用)'!$B:$C, 2, FALSE), '外部インタフェース一覧(計算用)'!$C:$G, 2, FALSE)</f>
        <v>new</v>
      </c>
      <c r="G2429" s="56" t="str">
        <f>VLOOKUP(VLOOKUP($B2429, '外部インタフェース一覧(計算用)'!$B:$C, 2, FALSE), '外部インタフェース一覧(計算用)'!$C:$G, 5, FALSE)</f>
        <v>NUTRITION_CARE_PLAN_2024_FORM_0110_2021</v>
      </c>
      <c r="H2429" s="56" t="str">
        <f t="shared" si="260"/>
        <v>NUTRITION_CARE_PLAN_2024_FORM_0110_2021_service_provision_items_06_new</v>
      </c>
      <c r="I2429" s="134" t="str">
        <f t="shared" si="266"/>
        <v>栄養ケア提供経過記録6　サービス提供項目</v>
      </c>
      <c r="J2429" s="56" t="str">
        <f t="shared" si="261"/>
        <v>一致</v>
      </c>
      <c r="K2429" s="56" t="str">
        <f>IF($F2429="old", INDEX('外部インタフェース一覧(計算用)'!$B$5:$C$60, MATCH(summary!$B2429, '外部インタフェース一覧(計算用)'!$C$5:$C$60, 0), 1), $B2429)</f>
        <v>栄養ケア等計画書</v>
      </c>
      <c r="L2429" s="56">
        <f t="shared" si="265"/>
        <v>50</v>
      </c>
      <c r="M2429" s="56" t="str">
        <f t="shared" si="262"/>
        <v>service_provision_items_06</v>
      </c>
      <c r="N2429" s="33" t="str">
        <f t="shared" si="263"/>
        <v>栄養ケア提供経過記録6　サービス提供項目</v>
      </c>
      <c r="O2429" s="33" t="str">
        <f t="shared" si="264"/>
        <v>栄養ケア提供経過記録6　サービス提供項目</v>
      </c>
    </row>
    <row r="2430" spans="1:15" ht="37.5" hidden="1">
      <c r="A2430" s="56">
        <v>2428</v>
      </c>
      <c r="B2430" s="56" t="s">
        <v>4183</v>
      </c>
      <c r="C2430" s="56">
        <v>51</v>
      </c>
      <c r="D2430" s="33" t="s">
        <v>791</v>
      </c>
      <c r="E2430" s="134" t="s">
        <v>792</v>
      </c>
      <c r="F2430" s="56" t="str">
        <f>VLOOKUP(VLOOKUP($B2430, '外部インタフェース一覧(計算用)'!$B:$C, 2, FALSE), '外部インタフェース一覧(計算用)'!$C:$G, 2, FALSE)</f>
        <v>new</v>
      </c>
      <c r="G2430" s="56" t="str">
        <f>VLOOKUP(VLOOKUP($B2430, '外部インタフェース一覧(計算用)'!$B:$C, 2, FALSE), '外部インタフェース一覧(計算用)'!$C:$G, 5, FALSE)</f>
        <v>NUTRITION_CARE_PLAN_2024_FORM_0110_2021</v>
      </c>
      <c r="H2430" s="56" t="str">
        <f t="shared" si="260"/>
        <v>NUTRITION_CARE_PLAN_2024_FORM_0110_2021_implementation_date_07_new</v>
      </c>
      <c r="I2430" s="134" t="str">
        <f t="shared" si="266"/>
        <v>栄養ケア提供経過記録7　実施日</v>
      </c>
      <c r="J2430" s="56" t="str">
        <f t="shared" si="261"/>
        <v>一致</v>
      </c>
      <c r="K2430" s="56" t="str">
        <f>IF($F2430="old", INDEX('外部インタフェース一覧(計算用)'!$B$5:$C$60, MATCH(summary!$B2430, '外部インタフェース一覧(計算用)'!$C$5:$C$60, 0), 1), $B2430)</f>
        <v>栄養ケア等計画書</v>
      </c>
      <c r="L2430" s="56">
        <f t="shared" si="265"/>
        <v>51</v>
      </c>
      <c r="M2430" s="56" t="str">
        <f t="shared" si="262"/>
        <v>implementation_date_07</v>
      </c>
      <c r="N2430" s="33" t="str">
        <f t="shared" si="263"/>
        <v>栄養ケア提供経過記録7　実施日</v>
      </c>
      <c r="O2430" s="33" t="str">
        <f t="shared" si="264"/>
        <v>栄養ケア提供経過記録7　実施日</v>
      </c>
    </row>
    <row r="2431" spans="1:15" ht="37.5" hidden="1">
      <c r="A2431" s="56">
        <v>2429</v>
      </c>
      <c r="B2431" s="56" t="s">
        <v>4183</v>
      </c>
      <c r="C2431" s="56">
        <v>52</v>
      </c>
      <c r="D2431" s="33" t="s">
        <v>793</v>
      </c>
      <c r="E2431" s="134" t="s">
        <v>794</v>
      </c>
      <c r="F2431" s="56" t="str">
        <f>VLOOKUP(VLOOKUP($B2431, '外部インタフェース一覧(計算用)'!$B:$C, 2, FALSE), '外部インタフェース一覧(計算用)'!$C:$G, 2, FALSE)</f>
        <v>new</v>
      </c>
      <c r="G2431" s="56" t="str">
        <f>VLOOKUP(VLOOKUP($B2431, '外部インタフェース一覧(計算用)'!$B:$C, 2, FALSE), '外部インタフェース一覧(計算用)'!$C:$G, 5, FALSE)</f>
        <v>NUTRITION_CARE_PLAN_2024_FORM_0110_2021</v>
      </c>
      <c r="H2431" s="56" t="str">
        <f t="shared" si="260"/>
        <v>NUTRITION_CARE_PLAN_2024_FORM_0110_2021_service_provision_items_07_new</v>
      </c>
      <c r="I2431" s="134" t="str">
        <f t="shared" si="266"/>
        <v>栄養ケア提供経過記録7　サービス提供項目</v>
      </c>
      <c r="J2431" s="56" t="str">
        <f t="shared" si="261"/>
        <v>一致</v>
      </c>
      <c r="K2431" s="56" t="str">
        <f>IF($F2431="old", INDEX('外部インタフェース一覧(計算用)'!$B$5:$C$60, MATCH(summary!$B2431, '外部インタフェース一覧(計算用)'!$C$5:$C$60, 0), 1), $B2431)</f>
        <v>栄養ケア等計画書</v>
      </c>
      <c r="L2431" s="56">
        <f t="shared" si="265"/>
        <v>52</v>
      </c>
      <c r="M2431" s="56" t="str">
        <f t="shared" si="262"/>
        <v>service_provision_items_07</v>
      </c>
      <c r="N2431" s="33" t="str">
        <f t="shared" si="263"/>
        <v>栄養ケア提供経過記録7　サービス提供項目</v>
      </c>
      <c r="O2431" s="33" t="str">
        <f t="shared" si="264"/>
        <v>栄養ケア提供経過記録7　サービス提供項目</v>
      </c>
    </row>
    <row r="2432" spans="1:15" ht="37.5" hidden="1">
      <c r="A2432" s="56">
        <v>2430</v>
      </c>
      <c r="B2432" s="56" t="s">
        <v>4183</v>
      </c>
      <c r="C2432" s="56">
        <v>53</v>
      </c>
      <c r="D2432" s="33" t="s">
        <v>795</v>
      </c>
      <c r="E2432" s="134" t="s">
        <v>796</v>
      </c>
      <c r="F2432" s="56" t="str">
        <f>VLOOKUP(VLOOKUP($B2432, '外部インタフェース一覧(計算用)'!$B:$C, 2, FALSE), '外部インタフェース一覧(計算用)'!$C:$G, 2, FALSE)</f>
        <v>new</v>
      </c>
      <c r="G2432" s="56" t="str">
        <f>VLOOKUP(VLOOKUP($B2432, '外部インタフェース一覧(計算用)'!$B:$C, 2, FALSE), '外部インタフェース一覧(計算用)'!$C:$G, 5, FALSE)</f>
        <v>NUTRITION_CARE_PLAN_2024_FORM_0110_2021</v>
      </c>
      <c r="H2432" s="56" t="str">
        <f t="shared" si="260"/>
        <v>NUTRITION_CARE_PLAN_2024_FORM_0110_2021_implementation_date_08_new</v>
      </c>
      <c r="I2432" s="134" t="str">
        <f t="shared" si="266"/>
        <v>栄養ケア提供経過記録8　実施日</v>
      </c>
      <c r="J2432" s="56" t="str">
        <f t="shared" si="261"/>
        <v>一致</v>
      </c>
      <c r="K2432" s="56" t="str">
        <f>IF($F2432="old", INDEX('外部インタフェース一覧(計算用)'!$B$5:$C$60, MATCH(summary!$B2432, '外部インタフェース一覧(計算用)'!$C$5:$C$60, 0), 1), $B2432)</f>
        <v>栄養ケア等計画書</v>
      </c>
      <c r="L2432" s="56">
        <f t="shared" si="265"/>
        <v>53</v>
      </c>
      <c r="M2432" s="56" t="str">
        <f t="shared" si="262"/>
        <v>implementation_date_08</v>
      </c>
      <c r="N2432" s="33" t="str">
        <f t="shared" si="263"/>
        <v>栄養ケア提供経過記録8　実施日</v>
      </c>
      <c r="O2432" s="33" t="str">
        <f t="shared" si="264"/>
        <v>栄養ケア提供経過記録8　実施日</v>
      </c>
    </row>
    <row r="2433" spans="1:15" ht="37.5" hidden="1">
      <c r="A2433" s="56">
        <v>2431</v>
      </c>
      <c r="B2433" s="56" t="s">
        <v>4183</v>
      </c>
      <c r="C2433" s="56">
        <v>54</v>
      </c>
      <c r="D2433" s="33" t="s">
        <v>797</v>
      </c>
      <c r="E2433" s="134" t="s">
        <v>798</v>
      </c>
      <c r="F2433" s="56" t="str">
        <f>VLOOKUP(VLOOKUP($B2433, '外部インタフェース一覧(計算用)'!$B:$C, 2, FALSE), '外部インタフェース一覧(計算用)'!$C:$G, 2, FALSE)</f>
        <v>new</v>
      </c>
      <c r="G2433" s="56" t="str">
        <f>VLOOKUP(VLOOKUP($B2433, '外部インタフェース一覧(計算用)'!$B:$C, 2, FALSE), '外部インタフェース一覧(計算用)'!$C:$G, 5, FALSE)</f>
        <v>NUTRITION_CARE_PLAN_2024_FORM_0110_2021</v>
      </c>
      <c r="H2433" s="56" t="str">
        <f t="shared" si="260"/>
        <v>NUTRITION_CARE_PLAN_2024_FORM_0110_2021_service_provision_items_08_new</v>
      </c>
      <c r="I2433" s="134" t="str">
        <f t="shared" si="266"/>
        <v>栄養ケア提供経過記録8　サービス提供項目</v>
      </c>
      <c r="J2433" s="56" t="str">
        <f t="shared" si="261"/>
        <v>一致</v>
      </c>
      <c r="K2433" s="56" t="str">
        <f>IF($F2433="old", INDEX('外部インタフェース一覧(計算用)'!$B$5:$C$60, MATCH(summary!$B2433, '外部インタフェース一覧(計算用)'!$C$5:$C$60, 0), 1), $B2433)</f>
        <v>栄養ケア等計画書</v>
      </c>
      <c r="L2433" s="56">
        <f t="shared" si="265"/>
        <v>54</v>
      </c>
      <c r="M2433" s="56" t="str">
        <f t="shared" si="262"/>
        <v>service_provision_items_08</v>
      </c>
      <c r="N2433" s="33" t="str">
        <f t="shared" si="263"/>
        <v>栄養ケア提供経過記録8　サービス提供項目</v>
      </c>
      <c r="O2433" s="33" t="str">
        <f t="shared" si="264"/>
        <v>栄養ケア提供経過記録8　サービス提供項目</v>
      </c>
    </row>
    <row r="2434" spans="1:15" ht="37.5" hidden="1">
      <c r="A2434" s="56">
        <v>2432</v>
      </c>
      <c r="B2434" s="56" t="s">
        <v>4183</v>
      </c>
      <c r="C2434" s="56">
        <v>55</v>
      </c>
      <c r="D2434" s="33" t="s">
        <v>799</v>
      </c>
      <c r="E2434" s="134" t="s">
        <v>800</v>
      </c>
      <c r="F2434" s="56" t="str">
        <f>VLOOKUP(VLOOKUP($B2434, '外部インタフェース一覧(計算用)'!$B:$C, 2, FALSE), '外部インタフェース一覧(計算用)'!$C:$G, 2, FALSE)</f>
        <v>new</v>
      </c>
      <c r="G2434" s="56" t="str">
        <f>VLOOKUP(VLOOKUP($B2434, '外部インタフェース一覧(計算用)'!$B:$C, 2, FALSE), '外部インタフェース一覧(計算用)'!$C:$G, 5, FALSE)</f>
        <v>NUTRITION_CARE_PLAN_2024_FORM_0110_2021</v>
      </c>
      <c r="H2434" s="56" t="str">
        <f t="shared" si="260"/>
        <v>NUTRITION_CARE_PLAN_2024_FORM_0110_2021_implementation_date_09_new</v>
      </c>
      <c r="I2434" s="134" t="str">
        <f t="shared" si="266"/>
        <v>栄養ケア提供経過記録9　実施日</v>
      </c>
      <c r="J2434" s="56" t="str">
        <f t="shared" si="261"/>
        <v>一致</v>
      </c>
      <c r="K2434" s="56" t="str">
        <f>IF($F2434="old", INDEX('外部インタフェース一覧(計算用)'!$B$5:$C$60, MATCH(summary!$B2434, '外部インタフェース一覧(計算用)'!$C$5:$C$60, 0), 1), $B2434)</f>
        <v>栄養ケア等計画書</v>
      </c>
      <c r="L2434" s="56">
        <f t="shared" si="265"/>
        <v>55</v>
      </c>
      <c r="M2434" s="56" t="str">
        <f t="shared" si="262"/>
        <v>implementation_date_09</v>
      </c>
      <c r="N2434" s="33" t="str">
        <f t="shared" si="263"/>
        <v>栄養ケア提供経過記録9　実施日</v>
      </c>
      <c r="O2434" s="33" t="str">
        <f t="shared" si="264"/>
        <v>栄養ケア提供経過記録9　実施日</v>
      </c>
    </row>
    <row r="2435" spans="1:15" ht="37.5" hidden="1">
      <c r="A2435" s="56">
        <v>2433</v>
      </c>
      <c r="B2435" s="56" t="s">
        <v>4183</v>
      </c>
      <c r="C2435" s="56">
        <v>56</v>
      </c>
      <c r="D2435" s="33" t="s">
        <v>801</v>
      </c>
      <c r="E2435" s="134" t="s">
        <v>802</v>
      </c>
      <c r="F2435" s="56" t="str">
        <f>VLOOKUP(VLOOKUP($B2435, '外部インタフェース一覧(計算用)'!$B:$C, 2, FALSE), '外部インタフェース一覧(計算用)'!$C:$G, 2, FALSE)</f>
        <v>new</v>
      </c>
      <c r="G2435" s="56" t="str">
        <f>VLOOKUP(VLOOKUP($B2435, '外部インタフェース一覧(計算用)'!$B:$C, 2, FALSE), '外部インタフェース一覧(計算用)'!$C:$G, 5, FALSE)</f>
        <v>NUTRITION_CARE_PLAN_2024_FORM_0110_2021</v>
      </c>
      <c r="H2435" s="56" t="str">
        <f t="shared" ref="H2435:H2498" si="267">G2435&amp;"_"&amp;D2435&amp;"_"&amp;F2435</f>
        <v>NUTRITION_CARE_PLAN_2024_FORM_0110_2021_service_provision_items_09_new</v>
      </c>
      <c r="I2435" s="134" t="str">
        <f t="shared" si="266"/>
        <v>栄養ケア提供経過記録9　サービス提供項目</v>
      </c>
      <c r="J2435" s="56" t="str">
        <f t="shared" ref="J2435:J2498" si="268">IF(E2435=I2435, "一致", "名称変更")</f>
        <v>一致</v>
      </c>
      <c r="K2435" s="56" t="str">
        <f>IF($F2435="old", INDEX('外部インタフェース一覧(計算用)'!$B$5:$C$60, MATCH(summary!$B2435, '外部インタフェース一覧(計算用)'!$C$5:$C$60, 0), 1), $B2435)</f>
        <v>栄養ケア等計画書</v>
      </c>
      <c r="L2435" s="56">
        <f t="shared" si="265"/>
        <v>56</v>
      </c>
      <c r="M2435" s="56" t="str">
        <f t="shared" ref="M2435:M2498" si="269">$D2435</f>
        <v>service_provision_items_09</v>
      </c>
      <c r="N2435" s="33" t="str">
        <f t="shared" ref="N2435:N2498" si="270">IF($F2435="old", $E2435, $I2435)</f>
        <v>栄養ケア提供経過記録9　サービス提供項目</v>
      </c>
      <c r="O2435" s="33" t="str">
        <f t="shared" ref="O2435:O2498" si="271">IF($F2435="old", $I2435, $E2435)</f>
        <v>栄養ケア提供経過記録9　サービス提供項目</v>
      </c>
    </row>
    <row r="2436" spans="1:15" ht="37.5" hidden="1">
      <c r="A2436" s="56">
        <v>2434</v>
      </c>
      <c r="B2436" s="56" t="s">
        <v>4183</v>
      </c>
      <c r="C2436" s="56">
        <v>57</v>
      </c>
      <c r="D2436" s="33" t="s">
        <v>803</v>
      </c>
      <c r="E2436" s="134" t="s">
        <v>804</v>
      </c>
      <c r="F2436" s="56" t="str">
        <f>VLOOKUP(VLOOKUP($B2436, '外部インタフェース一覧(計算用)'!$B:$C, 2, FALSE), '外部インタフェース一覧(計算用)'!$C:$G, 2, FALSE)</f>
        <v>new</v>
      </c>
      <c r="G2436" s="56" t="str">
        <f>VLOOKUP(VLOOKUP($B2436, '外部インタフェース一覧(計算用)'!$B:$C, 2, FALSE), '外部インタフェース一覧(計算用)'!$C:$G, 5, FALSE)</f>
        <v>NUTRITION_CARE_PLAN_2024_FORM_0110_2021</v>
      </c>
      <c r="H2436" s="56" t="str">
        <f t="shared" si="267"/>
        <v>NUTRITION_CARE_PLAN_2024_FORM_0110_2021_implementation_date_10_new</v>
      </c>
      <c r="I2436" s="134" t="str">
        <f t="shared" si="266"/>
        <v>栄養ケア提供経過記録10　実施日</v>
      </c>
      <c r="J2436" s="56" t="str">
        <f t="shared" si="268"/>
        <v>一致</v>
      </c>
      <c r="K2436" s="56" t="str">
        <f>IF($F2436="old", INDEX('外部インタフェース一覧(計算用)'!$B$5:$C$60, MATCH(summary!$B2436, '外部インタフェース一覧(計算用)'!$C$5:$C$60, 0), 1), $B2436)</f>
        <v>栄養ケア等計画書</v>
      </c>
      <c r="L2436" s="56">
        <f t="shared" ref="L2436:L2499" si="272">C2436</f>
        <v>57</v>
      </c>
      <c r="M2436" s="56" t="str">
        <f t="shared" si="269"/>
        <v>implementation_date_10</v>
      </c>
      <c r="N2436" s="33" t="str">
        <f t="shared" si="270"/>
        <v>栄養ケア提供経過記録10　実施日</v>
      </c>
      <c r="O2436" s="33" t="str">
        <f t="shared" si="271"/>
        <v>栄養ケア提供経過記録10　実施日</v>
      </c>
    </row>
    <row r="2437" spans="1:15" ht="37.5" hidden="1">
      <c r="A2437" s="56">
        <v>2435</v>
      </c>
      <c r="B2437" s="56" t="s">
        <v>4183</v>
      </c>
      <c r="C2437" s="56">
        <v>58</v>
      </c>
      <c r="D2437" s="33" t="s">
        <v>805</v>
      </c>
      <c r="E2437" s="134" t="s">
        <v>806</v>
      </c>
      <c r="F2437" s="56" t="str">
        <f>VLOOKUP(VLOOKUP($B2437, '外部インタフェース一覧(計算用)'!$B:$C, 2, FALSE), '外部インタフェース一覧(計算用)'!$C:$G, 2, FALSE)</f>
        <v>new</v>
      </c>
      <c r="G2437" s="56" t="str">
        <f>VLOOKUP(VLOOKUP($B2437, '外部インタフェース一覧(計算用)'!$B:$C, 2, FALSE), '外部インタフェース一覧(計算用)'!$C:$G, 5, FALSE)</f>
        <v>NUTRITION_CARE_PLAN_2024_FORM_0110_2021</v>
      </c>
      <c r="H2437" s="56" t="str">
        <f t="shared" si="267"/>
        <v>NUTRITION_CARE_PLAN_2024_FORM_0110_2021_service_provision_items_10_new</v>
      </c>
      <c r="I2437" s="134" t="str">
        <f t="shared" si="266"/>
        <v>栄養ケア提供経過記録10　サービス提供項目</v>
      </c>
      <c r="J2437" s="56" t="str">
        <f t="shared" si="268"/>
        <v>一致</v>
      </c>
      <c r="K2437" s="56" t="str">
        <f>IF($F2437="old", INDEX('外部インタフェース一覧(計算用)'!$B$5:$C$60, MATCH(summary!$B2437, '外部インタフェース一覧(計算用)'!$C$5:$C$60, 0), 1), $B2437)</f>
        <v>栄養ケア等計画書</v>
      </c>
      <c r="L2437" s="56">
        <f t="shared" si="272"/>
        <v>58</v>
      </c>
      <c r="M2437" s="56" t="str">
        <f t="shared" si="269"/>
        <v>service_provision_items_10</v>
      </c>
      <c r="N2437" s="33" t="str">
        <f t="shared" si="270"/>
        <v>栄養ケア提供経過記録10　サービス提供項目</v>
      </c>
      <c r="O2437" s="33" t="str">
        <f t="shared" si="271"/>
        <v>栄養ケア提供経過記録10　サービス提供項目</v>
      </c>
    </row>
    <row r="2438" spans="1:15" ht="37.5" hidden="1">
      <c r="A2438" s="56">
        <v>2436</v>
      </c>
      <c r="B2438" s="56" t="s">
        <v>4183</v>
      </c>
      <c r="C2438" s="56">
        <v>59</v>
      </c>
      <c r="D2438" s="33" t="s">
        <v>807</v>
      </c>
      <c r="E2438" s="134" t="s">
        <v>808</v>
      </c>
      <c r="F2438" s="56" t="str">
        <f>VLOOKUP(VLOOKUP($B2438, '外部インタフェース一覧(計算用)'!$B:$C, 2, FALSE), '外部インタフェース一覧(計算用)'!$C:$G, 2, FALSE)</f>
        <v>new</v>
      </c>
      <c r="G2438" s="56" t="str">
        <f>VLOOKUP(VLOOKUP($B2438, '外部インタフェース一覧(計算用)'!$B:$C, 2, FALSE), '外部インタフェース一覧(計算用)'!$C:$G, 5, FALSE)</f>
        <v>NUTRITION_CARE_PLAN_2024_FORM_0110_2021</v>
      </c>
      <c r="H2438" s="56" t="str">
        <f t="shared" si="267"/>
        <v>NUTRITION_CARE_PLAN_2024_FORM_0110_2021_implementation_date_11_new</v>
      </c>
      <c r="I2438" s="134" t="str">
        <f t="shared" si="266"/>
        <v>栄養ケア提供経過記録11　実施日</v>
      </c>
      <c r="J2438" s="56" t="str">
        <f t="shared" si="268"/>
        <v>一致</v>
      </c>
      <c r="K2438" s="56" t="str">
        <f>IF($F2438="old", INDEX('外部インタフェース一覧(計算用)'!$B$5:$C$60, MATCH(summary!$B2438, '外部インタフェース一覧(計算用)'!$C$5:$C$60, 0), 1), $B2438)</f>
        <v>栄養ケア等計画書</v>
      </c>
      <c r="L2438" s="56">
        <f t="shared" si="272"/>
        <v>59</v>
      </c>
      <c r="M2438" s="56" t="str">
        <f t="shared" si="269"/>
        <v>implementation_date_11</v>
      </c>
      <c r="N2438" s="33" t="str">
        <f t="shared" si="270"/>
        <v>栄養ケア提供経過記録11　実施日</v>
      </c>
      <c r="O2438" s="33" t="str">
        <f t="shared" si="271"/>
        <v>栄養ケア提供経過記録11　実施日</v>
      </c>
    </row>
    <row r="2439" spans="1:15" ht="37.5" hidden="1">
      <c r="A2439" s="56">
        <v>2437</v>
      </c>
      <c r="B2439" s="56" t="s">
        <v>4183</v>
      </c>
      <c r="C2439" s="56">
        <v>60</v>
      </c>
      <c r="D2439" s="33" t="s">
        <v>809</v>
      </c>
      <c r="E2439" s="134" t="s">
        <v>810</v>
      </c>
      <c r="F2439" s="56" t="str">
        <f>VLOOKUP(VLOOKUP($B2439, '外部インタフェース一覧(計算用)'!$B:$C, 2, FALSE), '外部インタフェース一覧(計算用)'!$C:$G, 2, FALSE)</f>
        <v>new</v>
      </c>
      <c r="G2439" s="56" t="str">
        <f>VLOOKUP(VLOOKUP($B2439, '外部インタフェース一覧(計算用)'!$B:$C, 2, FALSE), '外部インタフェース一覧(計算用)'!$C:$G, 5, FALSE)</f>
        <v>NUTRITION_CARE_PLAN_2024_FORM_0110_2021</v>
      </c>
      <c r="H2439" s="56" t="str">
        <f t="shared" si="267"/>
        <v>NUTRITION_CARE_PLAN_2024_FORM_0110_2021_service_provision_items_11_new</v>
      </c>
      <c r="I2439" s="134" t="str">
        <f t="shared" si="266"/>
        <v>栄養ケア提供経過記録11　サービス提供項目</v>
      </c>
      <c r="J2439" s="56" t="str">
        <f t="shared" si="268"/>
        <v>一致</v>
      </c>
      <c r="K2439" s="56" t="str">
        <f>IF($F2439="old", INDEX('外部インタフェース一覧(計算用)'!$B$5:$C$60, MATCH(summary!$B2439, '外部インタフェース一覧(計算用)'!$C$5:$C$60, 0), 1), $B2439)</f>
        <v>栄養ケア等計画書</v>
      </c>
      <c r="L2439" s="56">
        <f t="shared" si="272"/>
        <v>60</v>
      </c>
      <c r="M2439" s="56" t="str">
        <f t="shared" si="269"/>
        <v>service_provision_items_11</v>
      </c>
      <c r="N2439" s="33" t="str">
        <f t="shared" si="270"/>
        <v>栄養ケア提供経過記録11　サービス提供項目</v>
      </c>
      <c r="O2439" s="33" t="str">
        <f t="shared" si="271"/>
        <v>栄養ケア提供経過記録11　サービス提供項目</v>
      </c>
    </row>
    <row r="2440" spans="1:15" ht="37.5" hidden="1">
      <c r="A2440" s="56">
        <v>2438</v>
      </c>
      <c r="B2440" s="56" t="s">
        <v>4183</v>
      </c>
      <c r="C2440" s="56">
        <v>61</v>
      </c>
      <c r="D2440" s="33" t="s">
        <v>811</v>
      </c>
      <c r="E2440" s="134" t="s">
        <v>812</v>
      </c>
      <c r="F2440" s="56" t="str">
        <f>VLOOKUP(VLOOKUP($B2440, '外部インタフェース一覧(計算用)'!$B:$C, 2, FALSE), '外部インタフェース一覧(計算用)'!$C:$G, 2, FALSE)</f>
        <v>new</v>
      </c>
      <c r="G2440" s="56" t="str">
        <f>VLOOKUP(VLOOKUP($B2440, '外部インタフェース一覧(計算用)'!$B:$C, 2, FALSE), '外部インタフェース一覧(計算用)'!$C:$G, 5, FALSE)</f>
        <v>NUTRITION_CARE_PLAN_2024_FORM_0110_2021</v>
      </c>
      <c r="H2440" s="56" t="str">
        <f t="shared" si="267"/>
        <v>NUTRITION_CARE_PLAN_2024_FORM_0110_2021_implementation_date_12_new</v>
      </c>
      <c r="I2440" s="134" t="str">
        <f t="shared" si="266"/>
        <v>栄養ケア提供経過記録12　実施日</v>
      </c>
      <c r="J2440" s="56" t="str">
        <f t="shared" si="268"/>
        <v>一致</v>
      </c>
      <c r="K2440" s="56" t="str">
        <f>IF($F2440="old", INDEX('外部インタフェース一覧(計算用)'!$B$5:$C$60, MATCH(summary!$B2440, '外部インタフェース一覧(計算用)'!$C$5:$C$60, 0), 1), $B2440)</f>
        <v>栄養ケア等計画書</v>
      </c>
      <c r="L2440" s="56">
        <f t="shared" si="272"/>
        <v>61</v>
      </c>
      <c r="M2440" s="56" t="str">
        <f t="shared" si="269"/>
        <v>implementation_date_12</v>
      </c>
      <c r="N2440" s="33" t="str">
        <f t="shared" si="270"/>
        <v>栄養ケア提供経過記録12　実施日</v>
      </c>
      <c r="O2440" s="33" t="str">
        <f t="shared" si="271"/>
        <v>栄養ケア提供経過記録12　実施日</v>
      </c>
    </row>
    <row r="2441" spans="1:15" ht="37.5" hidden="1">
      <c r="A2441" s="56">
        <v>2439</v>
      </c>
      <c r="B2441" s="56" t="s">
        <v>4183</v>
      </c>
      <c r="C2441" s="56">
        <v>62</v>
      </c>
      <c r="D2441" s="33" t="s">
        <v>813</v>
      </c>
      <c r="E2441" s="134" t="s">
        <v>814</v>
      </c>
      <c r="F2441" s="56" t="str">
        <f>VLOOKUP(VLOOKUP($B2441, '外部インタフェース一覧(計算用)'!$B:$C, 2, FALSE), '外部インタフェース一覧(計算用)'!$C:$G, 2, FALSE)</f>
        <v>new</v>
      </c>
      <c r="G2441" s="56" t="str">
        <f>VLOOKUP(VLOOKUP($B2441, '外部インタフェース一覧(計算用)'!$B:$C, 2, FALSE), '外部インタフェース一覧(計算用)'!$C:$G, 5, FALSE)</f>
        <v>NUTRITION_CARE_PLAN_2024_FORM_0110_2021</v>
      </c>
      <c r="H2441" s="56" t="str">
        <f t="shared" si="267"/>
        <v>NUTRITION_CARE_PLAN_2024_FORM_0110_2021_service_provision_items_12_new</v>
      </c>
      <c r="I2441" s="134" t="str">
        <f t="shared" si="266"/>
        <v>栄養ケア提供経過記録12　サービス提供項目</v>
      </c>
      <c r="J2441" s="56" t="str">
        <f t="shared" si="268"/>
        <v>一致</v>
      </c>
      <c r="K2441" s="56" t="str">
        <f>IF($F2441="old", INDEX('外部インタフェース一覧(計算用)'!$B$5:$C$60, MATCH(summary!$B2441, '外部インタフェース一覧(計算用)'!$C$5:$C$60, 0), 1), $B2441)</f>
        <v>栄養ケア等計画書</v>
      </c>
      <c r="L2441" s="56">
        <f t="shared" si="272"/>
        <v>62</v>
      </c>
      <c r="M2441" s="56" t="str">
        <f t="shared" si="269"/>
        <v>service_provision_items_12</v>
      </c>
      <c r="N2441" s="33" t="str">
        <f t="shared" si="270"/>
        <v>栄養ケア提供経過記録12　サービス提供項目</v>
      </c>
      <c r="O2441" s="33" t="str">
        <f t="shared" si="271"/>
        <v>栄養ケア提供経過記録12　サービス提供項目</v>
      </c>
    </row>
    <row r="2442" spans="1:15" ht="37.5" hidden="1">
      <c r="A2442" s="56">
        <v>2440</v>
      </c>
      <c r="B2442" s="56" t="s">
        <v>4183</v>
      </c>
      <c r="C2442" s="56">
        <v>63</v>
      </c>
      <c r="D2442" s="33" t="s">
        <v>815</v>
      </c>
      <c r="E2442" s="134" t="s">
        <v>816</v>
      </c>
      <c r="F2442" s="56" t="str">
        <f>VLOOKUP(VLOOKUP($B2442, '外部インタフェース一覧(計算用)'!$B:$C, 2, FALSE), '外部インタフェース一覧(計算用)'!$C:$G, 2, FALSE)</f>
        <v>new</v>
      </c>
      <c r="G2442" s="56" t="str">
        <f>VLOOKUP(VLOOKUP($B2442, '外部インタフェース一覧(計算用)'!$B:$C, 2, FALSE), '外部インタフェース一覧(計算用)'!$C:$G, 5, FALSE)</f>
        <v>NUTRITION_CARE_PLAN_2024_FORM_0110_2021</v>
      </c>
      <c r="H2442" s="56" t="str">
        <f t="shared" si="267"/>
        <v>NUTRITION_CARE_PLAN_2024_FORM_0110_2021_implementation_date_13_new</v>
      </c>
      <c r="I2442" s="134" t="str">
        <f t="shared" si="266"/>
        <v>栄養ケア提供経過記録13　実施日</v>
      </c>
      <c r="J2442" s="56" t="str">
        <f t="shared" si="268"/>
        <v>一致</v>
      </c>
      <c r="K2442" s="56" t="str">
        <f>IF($F2442="old", INDEX('外部インタフェース一覧(計算用)'!$B$5:$C$60, MATCH(summary!$B2442, '外部インタフェース一覧(計算用)'!$C$5:$C$60, 0), 1), $B2442)</f>
        <v>栄養ケア等計画書</v>
      </c>
      <c r="L2442" s="56">
        <f t="shared" si="272"/>
        <v>63</v>
      </c>
      <c r="M2442" s="56" t="str">
        <f t="shared" si="269"/>
        <v>implementation_date_13</v>
      </c>
      <c r="N2442" s="33" t="str">
        <f t="shared" si="270"/>
        <v>栄養ケア提供経過記録13　実施日</v>
      </c>
      <c r="O2442" s="33" t="str">
        <f t="shared" si="271"/>
        <v>栄養ケア提供経過記録13　実施日</v>
      </c>
    </row>
    <row r="2443" spans="1:15" ht="37.5" hidden="1">
      <c r="A2443" s="56">
        <v>2441</v>
      </c>
      <c r="B2443" s="56" t="s">
        <v>4183</v>
      </c>
      <c r="C2443" s="56">
        <v>64</v>
      </c>
      <c r="D2443" s="33" t="s">
        <v>817</v>
      </c>
      <c r="E2443" s="134" t="s">
        <v>818</v>
      </c>
      <c r="F2443" s="56" t="str">
        <f>VLOOKUP(VLOOKUP($B2443, '外部インタフェース一覧(計算用)'!$B:$C, 2, FALSE), '外部インタフェース一覧(計算用)'!$C:$G, 2, FALSE)</f>
        <v>new</v>
      </c>
      <c r="G2443" s="56" t="str">
        <f>VLOOKUP(VLOOKUP($B2443, '外部インタフェース一覧(計算用)'!$B:$C, 2, FALSE), '外部インタフェース一覧(計算用)'!$C:$G, 5, FALSE)</f>
        <v>NUTRITION_CARE_PLAN_2024_FORM_0110_2021</v>
      </c>
      <c r="H2443" s="56" t="str">
        <f t="shared" si="267"/>
        <v>NUTRITION_CARE_PLAN_2024_FORM_0110_2021_service_provision_items_13_new</v>
      </c>
      <c r="I2443" s="134" t="str">
        <f t="shared" si="266"/>
        <v>栄養ケア提供経過記録13　サービス提供項目</v>
      </c>
      <c r="J2443" s="56" t="str">
        <f t="shared" si="268"/>
        <v>一致</v>
      </c>
      <c r="K2443" s="56" t="str">
        <f>IF($F2443="old", INDEX('外部インタフェース一覧(計算用)'!$B$5:$C$60, MATCH(summary!$B2443, '外部インタフェース一覧(計算用)'!$C$5:$C$60, 0), 1), $B2443)</f>
        <v>栄養ケア等計画書</v>
      </c>
      <c r="L2443" s="56">
        <f t="shared" si="272"/>
        <v>64</v>
      </c>
      <c r="M2443" s="56" t="str">
        <f t="shared" si="269"/>
        <v>service_provision_items_13</v>
      </c>
      <c r="N2443" s="33" t="str">
        <f t="shared" si="270"/>
        <v>栄養ケア提供経過記録13　サービス提供項目</v>
      </c>
      <c r="O2443" s="33" t="str">
        <f t="shared" si="271"/>
        <v>栄養ケア提供経過記録13　サービス提供項目</v>
      </c>
    </row>
    <row r="2444" spans="1:15" ht="37.5" hidden="1">
      <c r="A2444" s="56">
        <v>2442</v>
      </c>
      <c r="B2444" s="56" t="s">
        <v>4183</v>
      </c>
      <c r="C2444" s="56">
        <v>65</v>
      </c>
      <c r="D2444" s="33" t="s">
        <v>819</v>
      </c>
      <c r="E2444" s="134" t="s">
        <v>820</v>
      </c>
      <c r="F2444" s="56" t="str">
        <f>VLOOKUP(VLOOKUP($B2444, '外部インタフェース一覧(計算用)'!$B:$C, 2, FALSE), '外部インタフェース一覧(計算用)'!$C:$G, 2, FALSE)</f>
        <v>new</v>
      </c>
      <c r="G2444" s="56" t="str">
        <f>VLOOKUP(VLOOKUP($B2444, '外部インタフェース一覧(計算用)'!$B:$C, 2, FALSE), '外部インタフェース一覧(計算用)'!$C:$G, 5, FALSE)</f>
        <v>NUTRITION_CARE_PLAN_2024_FORM_0110_2021</v>
      </c>
      <c r="H2444" s="56" t="str">
        <f t="shared" si="267"/>
        <v>NUTRITION_CARE_PLAN_2024_FORM_0110_2021_implementation_date_14_new</v>
      </c>
      <c r="I2444" s="134" t="str">
        <f t="shared" si="266"/>
        <v>栄養ケア提供経過記録14　実施日</v>
      </c>
      <c r="J2444" s="56" t="str">
        <f t="shared" si="268"/>
        <v>一致</v>
      </c>
      <c r="K2444" s="56" t="str">
        <f>IF($F2444="old", INDEX('外部インタフェース一覧(計算用)'!$B$5:$C$60, MATCH(summary!$B2444, '外部インタフェース一覧(計算用)'!$C$5:$C$60, 0), 1), $B2444)</f>
        <v>栄養ケア等計画書</v>
      </c>
      <c r="L2444" s="56">
        <f t="shared" si="272"/>
        <v>65</v>
      </c>
      <c r="M2444" s="56" t="str">
        <f t="shared" si="269"/>
        <v>implementation_date_14</v>
      </c>
      <c r="N2444" s="33" t="str">
        <f t="shared" si="270"/>
        <v>栄養ケア提供経過記録14　実施日</v>
      </c>
      <c r="O2444" s="33" t="str">
        <f t="shared" si="271"/>
        <v>栄養ケア提供経過記録14　実施日</v>
      </c>
    </row>
    <row r="2445" spans="1:15" ht="37.5" hidden="1">
      <c r="A2445" s="56">
        <v>2443</v>
      </c>
      <c r="B2445" s="56" t="s">
        <v>4183</v>
      </c>
      <c r="C2445" s="56">
        <v>66</v>
      </c>
      <c r="D2445" s="33" t="s">
        <v>821</v>
      </c>
      <c r="E2445" s="134" t="s">
        <v>822</v>
      </c>
      <c r="F2445" s="56" t="str">
        <f>VLOOKUP(VLOOKUP($B2445, '外部インタフェース一覧(計算用)'!$B:$C, 2, FALSE), '外部インタフェース一覧(計算用)'!$C:$G, 2, FALSE)</f>
        <v>new</v>
      </c>
      <c r="G2445" s="56" t="str">
        <f>VLOOKUP(VLOOKUP($B2445, '外部インタフェース一覧(計算用)'!$B:$C, 2, FALSE), '外部インタフェース一覧(計算用)'!$C:$G, 5, FALSE)</f>
        <v>NUTRITION_CARE_PLAN_2024_FORM_0110_2021</v>
      </c>
      <c r="H2445" s="56" t="str">
        <f t="shared" si="267"/>
        <v>NUTRITION_CARE_PLAN_2024_FORM_0110_2021_service_provision_items_14_new</v>
      </c>
      <c r="I2445" s="134" t="str">
        <f t="shared" si="266"/>
        <v>栄養ケア提供経過記録14　サービス提供項目</v>
      </c>
      <c r="J2445" s="56" t="str">
        <f t="shared" si="268"/>
        <v>一致</v>
      </c>
      <c r="K2445" s="56" t="str">
        <f>IF($F2445="old", INDEX('外部インタフェース一覧(計算用)'!$B$5:$C$60, MATCH(summary!$B2445, '外部インタフェース一覧(計算用)'!$C$5:$C$60, 0), 1), $B2445)</f>
        <v>栄養ケア等計画書</v>
      </c>
      <c r="L2445" s="56">
        <f t="shared" si="272"/>
        <v>66</v>
      </c>
      <c r="M2445" s="56" t="str">
        <f t="shared" si="269"/>
        <v>service_provision_items_14</v>
      </c>
      <c r="N2445" s="33" t="str">
        <f t="shared" si="270"/>
        <v>栄養ケア提供経過記録14　サービス提供項目</v>
      </c>
      <c r="O2445" s="33" t="str">
        <f t="shared" si="271"/>
        <v>栄養ケア提供経過記録14　サービス提供項目</v>
      </c>
    </row>
    <row r="2446" spans="1:15" ht="37.5" hidden="1">
      <c r="A2446" s="56">
        <v>2444</v>
      </c>
      <c r="B2446" s="56" t="s">
        <v>4183</v>
      </c>
      <c r="C2446" s="56">
        <v>67</v>
      </c>
      <c r="D2446" s="33" t="s">
        <v>823</v>
      </c>
      <c r="E2446" s="134" t="s">
        <v>824</v>
      </c>
      <c r="F2446" s="56" t="str">
        <f>VLOOKUP(VLOOKUP($B2446, '外部インタフェース一覧(計算用)'!$B:$C, 2, FALSE), '外部インタフェース一覧(計算用)'!$C:$G, 2, FALSE)</f>
        <v>new</v>
      </c>
      <c r="G2446" s="56" t="str">
        <f>VLOOKUP(VLOOKUP($B2446, '外部インタフェース一覧(計算用)'!$B:$C, 2, FALSE), '外部インタフェース一覧(計算用)'!$C:$G, 5, FALSE)</f>
        <v>NUTRITION_CARE_PLAN_2024_FORM_0110_2021</v>
      </c>
      <c r="H2446" s="56" t="str">
        <f t="shared" si="267"/>
        <v>NUTRITION_CARE_PLAN_2024_FORM_0110_2021_implementation_date_15_new</v>
      </c>
      <c r="I2446" s="134" t="str">
        <f t="shared" si="266"/>
        <v>栄養ケア提供経過記録15　実施日</v>
      </c>
      <c r="J2446" s="56" t="str">
        <f t="shared" si="268"/>
        <v>一致</v>
      </c>
      <c r="K2446" s="56" t="str">
        <f>IF($F2446="old", INDEX('外部インタフェース一覧(計算用)'!$B$5:$C$60, MATCH(summary!$B2446, '外部インタフェース一覧(計算用)'!$C$5:$C$60, 0), 1), $B2446)</f>
        <v>栄養ケア等計画書</v>
      </c>
      <c r="L2446" s="56">
        <f t="shared" si="272"/>
        <v>67</v>
      </c>
      <c r="M2446" s="56" t="str">
        <f t="shared" si="269"/>
        <v>implementation_date_15</v>
      </c>
      <c r="N2446" s="33" t="str">
        <f t="shared" si="270"/>
        <v>栄養ケア提供経過記録15　実施日</v>
      </c>
      <c r="O2446" s="33" t="str">
        <f t="shared" si="271"/>
        <v>栄養ケア提供経過記録15　実施日</v>
      </c>
    </row>
    <row r="2447" spans="1:15" ht="37.5" hidden="1">
      <c r="A2447" s="56">
        <v>2445</v>
      </c>
      <c r="B2447" s="56" t="s">
        <v>4183</v>
      </c>
      <c r="C2447" s="56">
        <v>68</v>
      </c>
      <c r="D2447" s="33" t="s">
        <v>825</v>
      </c>
      <c r="E2447" s="134" t="s">
        <v>826</v>
      </c>
      <c r="F2447" s="56" t="str">
        <f>VLOOKUP(VLOOKUP($B2447, '外部インタフェース一覧(計算用)'!$B:$C, 2, FALSE), '外部インタフェース一覧(計算用)'!$C:$G, 2, FALSE)</f>
        <v>new</v>
      </c>
      <c r="G2447" s="56" t="str">
        <f>VLOOKUP(VLOOKUP($B2447, '外部インタフェース一覧(計算用)'!$B:$C, 2, FALSE), '外部インタフェース一覧(計算用)'!$C:$G, 5, FALSE)</f>
        <v>NUTRITION_CARE_PLAN_2024_FORM_0110_2021</v>
      </c>
      <c r="H2447" s="56" t="str">
        <f t="shared" si="267"/>
        <v>NUTRITION_CARE_PLAN_2024_FORM_0110_2021_service_provision_items_15_new</v>
      </c>
      <c r="I2447" s="134" t="str">
        <f t="shared" si="266"/>
        <v>栄養ケア提供経過記録15　サービス提供項目</v>
      </c>
      <c r="J2447" s="56" t="str">
        <f t="shared" si="268"/>
        <v>一致</v>
      </c>
      <c r="K2447" s="56" t="str">
        <f>IF($F2447="old", INDEX('外部インタフェース一覧(計算用)'!$B$5:$C$60, MATCH(summary!$B2447, '外部インタフェース一覧(計算用)'!$C$5:$C$60, 0), 1), $B2447)</f>
        <v>栄養ケア等計画書</v>
      </c>
      <c r="L2447" s="56">
        <f t="shared" si="272"/>
        <v>68</v>
      </c>
      <c r="M2447" s="56" t="str">
        <f t="shared" si="269"/>
        <v>service_provision_items_15</v>
      </c>
      <c r="N2447" s="33" t="str">
        <f t="shared" si="270"/>
        <v>栄養ケア提供経過記録15　サービス提供項目</v>
      </c>
      <c r="O2447" s="33" t="str">
        <f t="shared" si="271"/>
        <v>栄養ケア提供経過記録15　サービス提供項目</v>
      </c>
    </row>
    <row r="2448" spans="1:15" ht="37.5" hidden="1">
      <c r="A2448" s="56">
        <v>2446</v>
      </c>
      <c r="B2448" s="56" t="s">
        <v>4183</v>
      </c>
      <c r="C2448" s="56">
        <v>69</v>
      </c>
      <c r="D2448" s="33" t="s">
        <v>827</v>
      </c>
      <c r="E2448" s="134" t="s">
        <v>828</v>
      </c>
      <c r="F2448" s="56" t="str">
        <f>VLOOKUP(VLOOKUP($B2448, '外部インタフェース一覧(計算用)'!$B:$C, 2, FALSE), '外部インタフェース一覧(計算用)'!$C:$G, 2, FALSE)</f>
        <v>new</v>
      </c>
      <c r="G2448" s="56" t="str">
        <f>VLOOKUP(VLOOKUP($B2448, '外部インタフェース一覧(計算用)'!$B:$C, 2, FALSE), '外部インタフェース一覧(計算用)'!$C:$G, 5, FALSE)</f>
        <v>NUTRITION_CARE_PLAN_2024_FORM_0110_2021</v>
      </c>
      <c r="H2448" s="56" t="str">
        <f t="shared" si="267"/>
        <v>NUTRITION_CARE_PLAN_2024_FORM_0110_2021_implementation_date_16_new</v>
      </c>
      <c r="I2448" s="134" t="str">
        <f t="shared" si="266"/>
        <v>栄養ケア提供経過記録16　実施日</v>
      </c>
      <c r="J2448" s="56" t="str">
        <f t="shared" si="268"/>
        <v>一致</v>
      </c>
      <c r="K2448" s="56" t="str">
        <f>IF($F2448="old", INDEX('外部インタフェース一覧(計算用)'!$B$5:$C$60, MATCH(summary!$B2448, '外部インタフェース一覧(計算用)'!$C$5:$C$60, 0), 1), $B2448)</f>
        <v>栄養ケア等計画書</v>
      </c>
      <c r="L2448" s="56">
        <f t="shared" si="272"/>
        <v>69</v>
      </c>
      <c r="M2448" s="56" t="str">
        <f t="shared" si="269"/>
        <v>implementation_date_16</v>
      </c>
      <c r="N2448" s="33" t="str">
        <f t="shared" si="270"/>
        <v>栄養ケア提供経過記録16　実施日</v>
      </c>
      <c r="O2448" s="33" t="str">
        <f t="shared" si="271"/>
        <v>栄養ケア提供経過記録16　実施日</v>
      </c>
    </row>
    <row r="2449" spans="1:15" ht="37.5" hidden="1">
      <c r="A2449" s="56">
        <v>2447</v>
      </c>
      <c r="B2449" s="56" t="s">
        <v>4183</v>
      </c>
      <c r="C2449" s="56">
        <v>70</v>
      </c>
      <c r="D2449" s="33" t="s">
        <v>829</v>
      </c>
      <c r="E2449" s="134" t="s">
        <v>830</v>
      </c>
      <c r="F2449" s="56" t="str">
        <f>VLOOKUP(VLOOKUP($B2449, '外部インタフェース一覧(計算用)'!$B:$C, 2, FALSE), '外部インタフェース一覧(計算用)'!$C:$G, 2, FALSE)</f>
        <v>new</v>
      </c>
      <c r="G2449" s="56" t="str">
        <f>VLOOKUP(VLOOKUP($B2449, '外部インタフェース一覧(計算用)'!$B:$C, 2, FALSE), '外部インタフェース一覧(計算用)'!$C:$G, 5, FALSE)</f>
        <v>NUTRITION_CARE_PLAN_2024_FORM_0110_2021</v>
      </c>
      <c r="H2449" s="56" t="str">
        <f t="shared" si="267"/>
        <v>NUTRITION_CARE_PLAN_2024_FORM_0110_2021_service_provision_items_16_new</v>
      </c>
      <c r="I2449" s="134" t="str">
        <f t="shared" si="266"/>
        <v>栄養ケア提供経過記録16　サービス提供項目</v>
      </c>
      <c r="J2449" s="56" t="str">
        <f t="shared" si="268"/>
        <v>一致</v>
      </c>
      <c r="K2449" s="56" t="str">
        <f>IF($F2449="old", INDEX('外部インタフェース一覧(計算用)'!$B$5:$C$60, MATCH(summary!$B2449, '外部インタフェース一覧(計算用)'!$C$5:$C$60, 0), 1), $B2449)</f>
        <v>栄養ケア等計画書</v>
      </c>
      <c r="L2449" s="56">
        <f t="shared" si="272"/>
        <v>70</v>
      </c>
      <c r="M2449" s="56" t="str">
        <f t="shared" si="269"/>
        <v>service_provision_items_16</v>
      </c>
      <c r="N2449" s="33" t="str">
        <f t="shared" si="270"/>
        <v>栄養ケア提供経過記録16　サービス提供項目</v>
      </c>
      <c r="O2449" s="33" t="str">
        <f t="shared" si="271"/>
        <v>栄養ケア提供経過記録16　サービス提供項目</v>
      </c>
    </row>
    <row r="2450" spans="1:15" ht="37.5" hidden="1">
      <c r="A2450" s="56">
        <v>2448</v>
      </c>
      <c r="B2450" s="56" t="s">
        <v>4183</v>
      </c>
      <c r="C2450" s="56">
        <v>71</v>
      </c>
      <c r="D2450" s="33" t="s">
        <v>831</v>
      </c>
      <c r="E2450" s="134" t="s">
        <v>832</v>
      </c>
      <c r="F2450" s="56" t="str">
        <f>VLOOKUP(VLOOKUP($B2450, '外部インタフェース一覧(計算用)'!$B:$C, 2, FALSE), '外部インタフェース一覧(計算用)'!$C:$G, 2, FALSE)</f>
        <v>new</v>
      </c>
      <c r="G2450" s="56" t="str">
        <f>VLOOKUP(VLOOKUP($B2450, '外部インタフェース一覧(計算用)'!$B:$C, 2, FALSE), '外部インタフェース一覧(計算用)'!$C:$G, 5, FALSE)</f>
        <v>NUTRITION_CARE_PLAN_2024_FORM_0110_2021</v>
      </c>
      <c r="H2450" s="56" t="str">
        <f t="shared" si="267"/>
        <v>NUTRITION_CARE_PLAN_2024_FORM_0110_2021_implementation_date_17_new</v>
      </c>
      <c r="I2450" s="134" t="str">
        <f t="shared" si="266"/>
        <v>栄養ケア提供経過記録17　実施日</v>
      </c>
      <c r="J2450" s="56" t="str">
        <f t="shared" si="268"/>
        <v>一致</v>
      </c>
      <c r="K2450" s="56" t="str">
        <f>IF($F2450="old", INDEX('外部インタフェース一覧(計算用)'!$B$5:$C$60, MATCH(summary!$B2450, '外部インタフェース一覧(計算用)'!$C$5:$C$60, 0), 1), $B2450)</f>
        <v>栄養ケア等計画書</v>
      </c>
      <c r="L2450" s="56">
        <f t="shared" si="272"/>
        <v>71</v>
      </c>
      <c r="M2450" s="56" t="str">
        <f t="shared" si="269"/>
        <v>implementation_date_17</v>
      </c>
      <c r="N2450" s="33" t="str">
        <f t="shared" si="270"/>
        <v>栄養ケア提供経過記録17　実施日</v>
      </c>
      <c r="O2450" s="33" t="str">
        <f t="shared" si="271"/>
        <v>栄養ケア提供経過記録17　実施日</v>
      </c>
    </row>
    <row r="2451" spans="1:15" ht="37.5" hidden="1">
      <c r="A2451" s="56">
        <v>2449</v>
      </c>
      <c r="B2451" s="56" t="s">
        <v>4183</v>
      </c>
      <c r="C2451" s="56">
        <v>72</v>
      </c>
      <c r="D2451" s="33" t="s">
        <v>833</v>
      </c>
      <c r="E2451" s="134" t="s">
        <v>834</v>
      </c>
      <c r="F2451" s="56" t="str">
        <f>VLOOKUP(VLOOKUP($B2451, '外部インタフェース一覧(計算用)'!$B:$C, 2, FALSE), '外部インタフェース一覧(計算用)'!$C:$G, 2, FALSE)</f>
        <v>new</v>
      </c>
      <c r="G2451" s="56" t="str">
        <f>VLOOKUP(VLOOKUP($B2451, '外部インタフェース一覧(計算用)'!$B:$C, 2, FALSE), '外部インタフェース一覧(計算用)'!$C:$G, 5, FALSE)</f>
        <v>NUTRITION_CARE_PLAN_2024_FORM_0110_2021</v>
      </c>
      <c r="H2451" s="56" t="str">
        <f t="shared" si="267"/>
        <v>NUTRITION_CARE_PLAN_2024_FORM_0110_2021_service_provision_items_17_new</v>
      </c>
      <c r="I2451" s="134" t="str">
        <f t="shared" si="266"/>
        <v>栄養ケア提供経過記録17　サービス提供項目</v>
      </c>
      <c r="J2451" s="56" t="str">
        <f t="shared" si="268"/>
        <v>一致</v>
      </c>
      <c r="K2451" s="56" t="str">
        <f>IF($F2451="old", INDEX('外部インタフェース一覧(計算用)'!$B$5:$C$60, MATCH(summary!$B2451, '外部インタフェース一覧(計算用)'!$C$5:$C$60, 0), 1), $B2451)</f>
        <v>栄養ケア等計画書</v>
      </c>
      <c r="L2451" s="56">
        <f t="shared" si="272"/>
        <v>72</v>
      </c>
      <c r="M2451" s="56" t="str">
        <f t="shared" si="269"/>
        <v>service_provision_items_17</v>
      </c>
      <c r="N2451" s="33" t="str">
        <f t="shared" si="270"/>
        <v>栄養ケア提供経過記録17　サービス提供項目</v>
      </c>
      <c r="O2451" s="33" t="str">
        <f t="shared" si="271"/>
        <v>栄養ケア提供経過記録17　サービス提供項目</v>
      </c>
    </row>
    <row r="2452" spans="1:15" ht="37.5" hidden="1">
      <c r="A2452" s="56">
        <v>2450</v>
      </c>
      <c r="B2452" s="56" t="s">
        <v>4183</v>
      </c>
      <c r="C2452" s="56">
        <v>73</v>
      </c>
      <c r="D2452" s="33" t="s">
        <v>835</v>
      </c>
      <c r="E2452" s="134" t="s">
        <v>836</v>
      </c>
      <c r="F2452" s="56" t="str">
        <f>VLOOKUP(VLOOKUP($B2452, '外部インタフェース一覧(計算用)'!$B:$C, 2, FALSE), '外部インタフェース一覧(計算用)'!$C:$G, 2, FALSE)</f>
        <v>new</v>
      </c>
      <c r="G2452" s="56" t="str">
        <f>VLOOKUP(VLOOKUP($B2452, '外部インタフェース一覧(計算用)'!$B:$C, 2, FALSE), '外部インタフェース一覧(計算用)'!$C:$G, 5, FALSE)</f>
        <v>NUTRITION_CARE_PLAN_2024_FORM_0110_2021</v>
      </c>
      <c r="H2452" s="56" t="str">
        <f t="shared" si="267"/>
        <v>NUTRITION_CARE_PLAN_2024_FORM_0110_2021_implementation_date_18_new</v>
      </c>
      <c r="I2452" s="134" t="str">
        <f t="shared" si="266"/>
        <v>栄養ケア提供経過記録18　実施日</v>
      </c>
      <c r="J2452" s="56" t="str">
        <f t="shared" si="268"/>
        <v>一致</v>
      </c>
      <c r="K2452" s="56" t="str">
        <f>IF($F2452="old", INDEX('外部インタフェース一覧(計算用)'!$B$5:$C$60, MATCH(summary!$B2452, '外部インタフェース一覧(計算用)'!$C$5:$C$60, 0), 1), $B2452)</f>
        <v>栄養ケア等計画書</v>
      </c>
      <c r="L2452" s="56">
        <f t="shared" si="272"/>
        <v>73</v>
      </c>
      <c r="M2452" s="56" t="str">
        <f t="shared" si="269"/>
        <v>implementation_date_18</v>
      </c>
      <c r="N2452" s="33" t="str">
        <f t="shared" si="270"/>
        <v>栄養ケア提供経過記録18　実施日</v>
      </c>
      <c r="O2452" s="33" t="str">
        <f t="shared" si="271"/>
        <v>栄養ケア提供経過記録18　実施日</v>
      </c>
    </row>
    <row r="2453" spans="1:15" ht="37.5" hidden="1">
      <c r="A2453" s="56">
        <v>2451</v>
      </c>
      <c r="B2453" s="56" t="s">
        <v>4183</v>
      </c>
      <c r="C2453" s="56">
        <v>74</v>
      </c>
      <c r="D2453" s="33" t="s">
        <v>837</v>
      </c>
      <c r="E2453" s="134" t="s">
        <v>838</v>
      </c>
      <c r="F2453" s="56" t="str">
        <f>VLOOKUP(VLOOKUP($B2453, '外部インタフェース一覧(計算用)'!$B:$C, 2, FALSE), '外部インタフェース一覧(計算用)'!$C:$G, 2, FALSE)</f>
        <v>new</v>
      </c>
      <c r="G2453" s="56" t="str">
        <f>VLOOKUP(VLOOKUP($B2453, '外部インタフェース一覧(計算用)'!$B:$C, 2, FALSE), '外部インタフェース一覧(計算用)'!$C:$G, 5, FALSE)</f>
        <v>NUTRITION_CARE_PLAN_2024_FORM_0110_2021</v>
      </c>
      <c r="H2453" s="56" t="str">
        <f t="shared" si="267"/>
        <v>NUTRITION_CARE_PLAN_2024_FORM_0110_2021_service_provision_items_18_new</v>
      </c>
      <c r="I2453" s="134" t="str">
        <f t="shared" si="266"/>
        <v>栄養ケア提供経過記録18　サービス提供項目</v>
      </c>
      <c r="J2453" s="56" t="str">
        <f t="shared" si="268"/>
        <v>一致</v>
      </c>
      <c r="K2453" s="56" t="str">
        <f>IF($F2453="old", INDEX('外部インタフェース一覧(計算用)'!$B$5:$C$60, MATCH(summary!$B2453, '外部インタフェース一覧(計算用)'!$C$5:$C$60, 0), 1), $B2453)</f>
        <v>栄養ケア等計画書</v>
      </c>
      <c r="L2453" s="56">
        <f t="shared" si="272"/>
        <v>74</v>
      </c>
      <c r="M2453" s="56" t="str">
        <f t="shared" si="269"/>
        <v>service_provision_items_18</v>
      </c>
      <c r="N2453" s="33" t="str">
        <f t="shared" si="270"/>
        <v>栄養ケア提供経過記録18　サービス提供項目</v>
      </c>
      <c r="O2453" s="33" t="str">
        <f t="shared" si="271"/>
        <v>栄養ケア提供経過記録18　サービス提供項目</v>
      </c>
    </row>
    <row r="2454" spans="1:15" ht="37.5" hidden="1">
      <c r="A2454" s="56">
        <v>2452</v>
      </c>
      <c r="B2454" s="56" t="s">
        <v>4183</v>
      </c>
      <c r="C2454" s="56">
        <v>75</v>
      </c>
      <c r="D2454" s="33" t="s">
        <v>839</v>
      </c>
      <c r="E2454" s="134" t="s">
        <v>840</v>
      </c>
      <c r="F2454" s="56" t="str">
        <f>VLOOKUP(VLOOKUP($B2454, '外部インタフェース一覧(計算用)'!$B:$C, 2, FALSE), '外部インタフェース一覧(計算用)'!$C:$G, 2, FALSE)</f>
        <v>new</v>
      </c>
      <c r="G2454" s="56" t="str">
        <f>VLOOKUP(VLOOKUP($B2454, '外部インタフェース一覧(計算用)'!$B:$C, 2, FALSE), '外部インタフェース一覧(計算用)'!$C:$G, 5, FALSE)</f>
        <v>NUTRITION_CARE_PLAN_2024_FORM_0110_2021</v>
      </c>
      <c r="H2454" s="56" t="str">
        <f t="shared" si="267"/>
        <v>NUTRITION_CARE_PLAN_2024_FORM_0110_2021_implementation_date_19_new</v>
      </c>
      <c r="I2454" s="134" t="str">
        <f t="shared" si="266"/>
        <v>栄養ケア提供経過記録19　実施日</v>
      </c>
      <c r="J2454" s="56" t="str">
        <f t="shared" si="268"/>
        <v>一致</v>
      </c>
      <c r="K2454" s="56" t="str">
        <f>IF($F2454="old", INDEX('外部インタフェース一覧(計算用)'!$B$5:$C$60, MATCH(summary!$B2454, '外部インタフェース一覧(計算用)'!$C$5:$C$60, 0), 1), $B2454)</f>
        <v>栄養ケア等計画書</v>
      </c>
      <c r="L2454" s="56">
        <f t="shared" si="272"/>
        <v>75</v>
      </c>
      <c r="M2454" s="56" t="str">
        <f t="shared" si="269"/>
        <v>implementation_date_19</v>
      </c>
      <c r="N2454" s="33" t="str">
        <f t="shared" si="270"/>
        <v>栄養ケア提供経過記録19　実施日</v>
      </c>
      <c r="O2454" s="33" t="str">
        <f t="shared" si="271"/>
        <v>栄養ケア提供経過記録19　実施日</v>
      </c>
    </row>
    <row r="2455" spans="1:15" ht="37.5" hidden="1">
      <c r="A2455" s="56">
        <v>2453</v>
      </c>
      <c r="B2455" s="56" t="s">
        <v>4183</v>
      </c>
      <c r="C2455" s="56">
        <v>76</v>
      </c>
      <c r="D2455" s="33" t="s">
        <v>841</v>
      </c>
      <c r="E2455" s="134" t="s">
        <v>842</v>
      </c>
      <c r="F2455" s="56" t="str">
        <f>VLOOKUP(VLOOKUP($B2455, '外部インタフェース一覧(計算用)'!$B:$C, 2, FALSE), '外部インタフェース一覧(計算用)'!$C:$G, 2, FALSE)</f>
        <v>new</v>
      </c>
      <c r="G2455" s="56" t="str">
        <f>VLOOKUP(VLOOKUP($B2455, '外部インタフェース一覧(計算用)'!$B:$C, 2, FALSE), '外部インタフェース一覧(計算用)'!$C:$G, 5, FALSE)</f>
        <v>NUTRITION_CARE_PLAN_2024_FORM_0110_2021</v>
      </c>
      <c r="H2455" s="56" t="str">
        <f t="shared" si="267"/>
        <v>NUTRITION_CARE_PLAN_2024_FORM_0110_2021_service_provision_items_19_new</v>
      </c>
      <c r="I2455" s="134" t="str">
        <f t="shared" si="266"/>
        <v>栄養ケア提供経過記録19　サービス提供項目</v>
      </c>
      <c r="J2455" s="56" t="str">
        <f t="shared" si="268"/>
        <v>一致</v>
      </c>
      <c r="K2455" s="56" t="str">
        <f>IF($F2455="old", INDEX('外部インタフェース一覧(計算用)'!$B$5:$C$60, MATCH(summary!$B2455, '外部インタフェース一覧(計算用)'!$C$5:$C$60, 0), 1), $B2455)</f>
        <v>栄養ケア等計画書</v>
      </c>
      <c r="L2455" s="56">
        <f t="shared" si="272"/>
        <v>76</v>
      </c>
      <c r="M2455" s="56" t="str">
        <f t="shared" si="269"/>
        <v>service_provision_items_19</v>
      </c>
      <c r="N2455" s="33" t="str">
        <f t="shared" si="270"/>
        <v>栄養ケア提供経過記録19　サービス提供項目</v>
      </c>
      <c r="O2455" s="33" t="str">
        <f t="shared" si="271"/>
        <v>栄養ケア提供経過記録19　サービス提供項目</v>
      </c>
    </row>
    <row r="2456" spans="1:15" ht="37.5" hidden="1">
      <c r="A2456" s="56">
        <v>2454</v>
      </c>
      <c r="B2456" s="56" t="s">
        <v>4183</v>
      </c>
      <c r="C2456" s="56">
        <v>77</v>
      </c>
      <c r="D2456" s="33" t="s">
        <v>843</v>
      </c>
      <c r="E2456" s="134" t="s">
        <v>844</v>
      </c>
      <c r="F2456" s="56" t="str">
        <f>VLOOKUP(VLOOKUP($B2456, '外部インタフェース一覧(計算用)'!$B:$C, 2, FALSE), '外部インタフェース一覧(計算用)'!$C:$G, 2, FALSE)</f>
        <v>new</v>
      </c>
      <c r="G2456" s="56" t="str">
        <f>VLOOKUP(VLOOKUP($B2456, '外部インタフェース一覧(計算用)'!$B:$C, 2, FALSE), '外部インタフェース一覧(計算用)'!$C:$G, 5, FALSE)</f>
        <v>NUTRITION_CARE_PLAN_2024_FORM_0110_2021</v>
      </c>
      <c r="H2456" s="56" t="str">
        <f t="shared" si="267"/>
        <v>NUTRITION_CARE_PLAN_2024_FORM_0110_2021_implementation_date_20_new</v>
      </c>
      <c r="I2456" s="134" t="str">
        <f t="shared" si="266"/>
        <v>栄養ケア提供経過記録20　実施日</v>
      </c>
      <c r="J2456" s="56" t="str">
        <f t="shared" si="268"/>
        <v>一致</v>
      </c>
      <c r="K2456" s="56" t="str">
        <f>IF($F2456="old", INDEX('外部インタフェース一覧(計算用)'!$B$5:$C$60, MATCH(summary!$B2456, '外部インタフェース一覧(計算用)'!$C$5:$C$60, 0), 1), $B2456)</f>
        <v>栄養ケア等計画書</v>
      </c>
      <c r="L2456" s="56">
        <f t="shared" si="272"/>
        <v>77</v>
      </c>
      <c r="M2456" s="56" t="str">
        <f t="shared" si="269"/>
        <v>implementation_date_20</v>
      </c>
      <c r="N2456" s="33" t="str">
        <f t="shared" si="270"/>
        <v>栄養ケア提供経過記録20　実施日</v>
      </c>
      <c r="O2456" s="33" t="str">
        <f t="shared" si="271"/>
        <v>栄養ケア提供経過記録20　実施日</v>
      </c>
    </row>
    <row r="2457" spans="1:15" ht="37.5" hidden="1">
      <c r="A2457" s="56">
        <v>2455</v>
      </c>
      <c r="B2457" s="56" t="s">
        <v>4183</v>
      </c>
      <c r="C2457" s="56">
        <v>78</v>
      </c>
      <c r="D2457" s="33" t="s">
        <v>845</v>
      </c>
      <c r="E2457" s="134" t="s">
        <v>846</v>
      </c>
      <c r="F2457" s="56" t="str">
        <f>VLOOKUP(VLOOKUP($B2457, '外部インタフェース一覧(計算用)'!$B:$C, 2, FALSE), '外部インタフェース一覧(計算用)'!$C:$G, 2, FALSE)</f>
        <v>new</v>
      </c>
      <c r="G2457" s="56" t="str">
        <f>VLOOKUP(VLOOKUP($B2457, '外部インタフェース一覧(計算用)'!$B:$C, 2, FALSE), '外部インタフェース一覧(計算用)'!$C:$G, 5, FALSE)</f>
        <v>NUTRITION_CARE_PLAN_2024_FORM_0110_2021</v>
      </c>
      <c r="H2457" s="56" t="str">
        <f t="shared" si="267"/>
        <v>NUTRITION_CARE_PLAN_2024_FORM_0110_2021_service_provision_items_20_new</v>
      </c>
      <c r="I2457" s="134" t="str">
        <f t="shared" si="266"/>
        <v>栄養ケア提供経過記録20　サービス提供項目</v>
      </c>
      <c r="J2457" s="56" t="str">
        <f t="shared" si="268"/>
        <v>一致</v>
      </c>
      <c r="K2457" s="56" t="str">
        <f>IF($F2457="old", INDEX('外部インタフェース一覧(計算用)'!$B$5:$C$60, MATCH(summary!$B2457, '外部インタフェース一覧(計算用)'!$C$5:$C$60, 0), 1), $B2457)</f>
        <v>栄養ケア等計画書</v>
      </c>
      <c r="L2457" s="56">
        <f t="shared" si="272"/>
        <v>78</v>
      </c>
      <c r="M2457" s="56" t="str">
        <f t="shared" si="269"/>
        <v>service_provision_items_20</v>
      </c>
      <c r="N2457" s="33" t="str">
        <f t="shared" si="270"/>
        <v>栄養ケア提供経過記録20　サービス提供項目</v>
      </c>
      <c r="O2457" s="33" t="str">
        <f t="shared" si="271"/>
        <v>栄養ケア提供経過記録20　サービス提供項目</v>
      </c>
    </row>
    <row r="2458" spans="1:15" hidden="1">
      <c r="A2458" s="56">
        <v>2456</v>
      </c>
      <c r="B2458" s="56" t="s">
        <v>4183</v>
      </c>
      <c r="C2458" s="56">
        <v>79</v>
      </c>
      <c r="D2458" s="33" t="s">
        <v>265</v>
      </c>
      <c r="E2458" s="134" t="s">
        <v>266</v>
      </c>
      <c r="F2458" s="56" t="str">
        <f>VLOOKUP(VLOOKUP($B2458, '外部インタフェース一覧(計算用)'!$B:$C, 2, FALSE), '外部インタフェース一覧(計算用)'!$C:$G, 2, FALSE)</f>
        <v>new</v>
      </c>
      <c r="G2458" s="56" t="str">
        <f>VLOOKUP(VLOOKUP($B2458, '外部インタフェース一覧(計算用)'!$B:$C, 2, FALSE), '外部インタフェース一覧(計算用)'!$C:$G, 5, FALSE)</f>
        <v>NUTRITION_CARE_PLAN_2024_FORM_0110_2021</v>
      </c>
      <c r="H2458" s="56" t="str">
        <f t="shared" si="267"/>
        <v>NUTRITION_CARE_PLAN_2024_FORM_0110_2021_version_new</v>
      </c>
      <c r="I2458" s="134" t="str">
        <f t="shared" si="266"/>
        <v>バージョン番号</v>
      </c>
      <c r="J2458" s="56" t="str">
        <f t="shared" si="268"/>
        <v>一致</v>
      </c>
      <c r="K2458" s="56" t="str">
        <f>IF($F2458="old", INDEX('外部インタフェース一覧(計算用)'!$B$5:$C$60, MATCH(summary!$B2458, '外部インタフェース一覧(計算用)'!$C$5:$C$60, 0), 1), $B2458)</f>
        <v>栄養ケア等計画書</v>
      </c>
      <c r="L2458" s="56">
        <f t="shared" si="272"/>
        <v>79</v>
      </c>
      <c r="M2458" s="56" t="str">
        <f t="shared" si="269"/>
        <v>version</v>
      </c>
      <c r="N2458" s="33" t="str">
        <f t="shared" si="270"/>
        <v>バージョン番号</v>
      </c>
      <c r="O2458" s="33" t="str">
        <f t="shared" si="271"/>
        <v>バージョン番号</v>
      </c>
    </row>
    <row r="2459" spans="1:15" hidden="1">
      <c r="A2459" s="56">
        <v>2457</v>
      </c>
      <c r="B2459" s="56" t="s">
        <v>4186</v>
      </c>
      <c r="C2459" s="56">
        <v>1</v>
      </c>
      <c r="D2459" s="33" t="s">
        <v>223</v>
      </c>
      <c r="E2459" s="134" t="s">
        <v>224</v>
      </c>
      <c r="F2459" s="56" t="str">
        <f>VLOOKUP(VLOOKUP($B2459, '外部インタフェース一覧(計算用)'!$B:$C, 2, FALSE), '外部インタフェース一覧(計算用)'!$C:$G, 2, FALSE)</f>
        <v>new</v>
      </c>
      <c r="G2459" s="56" t="str">
        <f>VLOOKUP(VLOOKUP($B2459, '外部インタフェース一覧(計算用)'!$B:$C, 2, FALSE), '外部インタフェース一覧(計算用)'!$C:$G, 5, FALSE)</f>
        <v>ORAL_HYGIENE_MANAGEMENT_ADDITION_2024_FORM_0210_2021</v>
      </c>
      <c r="H2459" s="56" t="str">
        <f t="shared" si="267"/>
        <v>ORAL_HYGIENE_MANAGEMENT_ADDITION_2024_FORM_0210_2021_care_facility_id_new</v>
      </c>
      <c r="I2459" s="134" t="str">
        <f t="shared" si="266"/>
        <v>事業所番号</v>
      </c>
      <c r="J2459" s="56" t="str">
        <f t="shared" si="268"/>
        <v>一致</v>
      </c>
      <c r="K2459" s="56" t="str">
        <f>IF($F2459="old", INDEX('外部インタフェース一覧(計算用)'!$B$5:$C$60, MATCH(summary!$B2459, '外部インタフェース一覧(計算用)'!$C$5:$C$60, 0), 1), $B2459)</f>
        <v>口腔衛生管理加算</v>
      </c>
      <c r="L2459" s="56">
        <f t="shared" si="272"/>
        <v>1</v>
      </c>
      <c r="M2459" s="56" t="str">
        <f t="shared" si="269"/>
        <v>care_facility_id</v>
      </c>
      <c r="N2459" s="33" t="str">
        <f t="shared" si="270"/>
        <v>事業所番号</v>
      </c>
      <c r="O2459" s="33" t="str">
        <f t="shared" si="271"/>
        <v>事業所番号</v>
      </c>
    </row>
    <row r="2460" spans="1:15" hidden="1">
      <c r="A2460" s="56">
        <v>2458</v>
      </c>
      <c r="B2460" s="56" t="s">
        <v>4186</v>
      </c>
      <c r="C2460" s="56">
        <v>2</v>
      </c>
      <c r="D2460" s="33" t="s">
        <v>225</v>
      </c>
      <c r="E2460" s="134" t="s">
        <v>226</v>
      </c>
      <c r="F2460" s="56" t="str">
        <f>VLOOKUP(VLOOKUP($B2460, '外部インタフェース一覧(計算用)'!$B:$C, 2, FALSE), '外部インタフェース一覧(計算用)'!$C:$G, 2, FALSE)</f>
        <v>new</v>
      </c>
      <c r="G2460" s="56" t="str">
        <f>VLOOKUP(VLOOKUP($B2460, '外部インタフェース一覧(計算用)'!$B:$C, 2, FALSE), '外部インタフェース一覧(計算用)'!$C:$G, 5, FALSE)</f>
        <v>ORAL_HYGIENE_MANAGEMENT_ADDITION_2024_FORM_0210_2021</v>
      </c>
      <c r="H2460" s="56" t="str">
        <f t="shared" si="267"/>
        <v>ORAL_HYGIENE_MANAGEMENT_ADDITION_2024_FORM_0210_2021_service_code_new</v>
      </c>
      <c r="I2460" s="134" t="str">
        <f t="shared" si="266"/>
        <v>サービス種類コード</v>
      </c>
      <c r="J2460" s="56" t="str">
        <f t="shared" si="268"/>
        <v>一致</v>
      </c>
      <c r="K2460" s="56" t="str">
        <f>IF($F2460="old", INDEX('外部インタフェース一覧(計算用)'!$B$5:$C$60, MATCH(summary!$B2460, '外部インタフェース一覧(計算用)'!$C$5:$C$60, 0), 1), $B2460)</f>
        <v>口腔衛生管理加算</v>
      </c>
      <c r="L2460" s="56">
        <f t="shared" si="272"/>
        <v>2</v>
      </c>
      <c r="M2460" s="56" t="str">
        <f t="shared" si="269"/>
        <v>service_code</v>
      </c>
      <c r="N2460" s="33" t="str">
        <f t="shared" si="270"/>
        <v>サービス種類コード</v>
      </c>
      <c r="O2460" s="33" t="str">
        <f t="shared" si="271"/>
        <v>サービス種類コード</v>
      </c>
    </row>
    <row r="2461" spans="1:15" hidden="1">
      <c r="A2461" s="56">
        <v>2459</v>
      </c>
      <c r="B2461" s="56" t="s">
        <v>4186</v>
      </c>
      <c r="C2461" s="56">
        <v>3</v>
      </c>
      <c r="D2461" s="33" t="s">
        <v>229</v>
      </c>
      <c r="E2461" s="134" t="s">
        <v>230</v>
      </c>
      <c r="F2461" s="56" t="str">
        <f>VLOOKUP(VLOOKUP($B2461, '外部インタフェース一覧(計算用)'!$B:$C, 2, FALSE), '外部インタフェース一覧(計算用)'!$C:$G, 2, FALSE)</f>
        <v>new</v>
      </c>
      <c r="G2461" s="56" t="str">
        <f>VLOOKUP(VLOOKUP($B2461, '外部インタフェース一覧(計算用)'!$B:$C, 2, FALSE), '外部インタフェース一覧(計算用)'!$C:$G, 5, FALSE)</f>
        <v>ORAL_HYGIENE_MANAGEMENT_ADDITION_2024_FORM_0210_2021</v>
      </c>
      <c r="H2461" s="56" t="str">
        <f t="shared" si="267"/>
        <v>ORAL_HYGIENE_MANAGEMENT_ADDITION_2024_FORM_0210_2021_insurer_no_new</v>
      </c>
      <c r="I2461" s="134" t="str">
        <f t="shared" si="266"/>
        <v>保険者番号</v>
      </c>
      <c r="J2461" s="56" t="str">
        <f t="shared" si="268"/>
        <v>一致</v>
      </c>
      <c r="K2461" s="56" t="str">
        <f>IF($F2461="old", INDEX('外部インタフェース一覧(計算用)'!$B$5:$C$60, MATCH(summary!$B2461, '外部インタフェース一覧(計算用)'!$C$5:$C$60, 0), 1), $B2461)</f>
        <v>口腔衛生管理加算</v>
      </c>
      <c r="L2461" s="56">
        <f t="shared" si="272"/>
        <v>3</v>
      </c>
      <c r="M2461" s="56" t="str">
        <f t="shared" si="269"/>
        <v>insurer_no</v>
      </c>
      <c r="N2461" s="33" t="str">
        <f t="shared" si="270"/>
        <v>保険者番号</v>
      </c>
      <c r="O2461" s="33" t="str">
        <f t="shared" si="271"/>
        <v>保険者番号</v>
      </c>
    </row>
    <row r="2462" spans="1:15" hidden="1">
      <c r="A2462" s="56">
        <v>2460</v>
      </c>
      <c r="B2462" s="56" t="s">
        <v>4186</v>
      </c>
      <c r="C2462" s="56">
        <v>4</v>
      </c>
      <c r="D2462" s="33" t="s">
        <v>231</v>
      </c>
      <c r="E2462" s="134" t="s">
        <v>232</v>
      </c>
      <c r="F2462" s="56" t="str">
        <f>VLOOKUP(VLOOKUP($B2462, '外部インタフェース一覧(計算用)'!$B:$C, 2, FALSE), '外部インタフェース一覧(計算用)'!$C:$G, 2, FALSE)</f>
        <v>new</v>
      </c>
      <c r="G2462" s="56" t="str">
        <f>VLOOKUP(VLOOKUP($B2462, '外部インタフェース一覧(計算用)'!$B:$C, 2, FALSE), '外部インタフェース一覧(計算用)'!$C:$G, 5, FALSE)</f>
        <v>ORAL_HYGIENE_MANAGEMENT_ADDITION_2024_FORM_0210_2021</v>
      </c>
      <c r="H2462" s="56" t="str">
        <f t="shared" si="267"/>
        <v>ORAL_HYGIENE_MANAGEMENT_ADDITION_2024_FORM_0210_2021_insured_no_new</v>
      </c>
      <c r="I2462" s="134" t="str">
        <f t="shared" si="266"/>
        <v>被保険者番号</v>
      </c>
      <c r="J2462" s="56" t="str">
        <f t="shared" si="268"/>
        <v>一致</v>
      </c>
      <c r="K2462" s="56" t="str">
        <f>IF($F2462="old", INDEX('外部インタフェース一覧(計算用)'!$B$5:$C$60, MATCH(summary!$B2462, '外部インタフェース一覧(計算用)'!$C$5:$C$60, 0), 1), $B2462)</f>
        <v>口腔衛生管理加算</v>
      </c>
      <c r="L2462" s="56">
        <f t="shared" si="272"/>
        <v>4</v>
      </c>
      <c r="M2462" s="56" t="str">
        <f t="shared" si="269"/>
        <v>insured_no</v>
      </c>
      <c r="N2462" s="33" t="str">
        <f t="shared" si="270"/>
        <v>被保険者番号</v>
      </c>
      <c r="O2462" s="33" t="str">
        <f t="shared" si="271"/>
        <v>被保険者番号</v>
      </c>
    </row>
    <row r="2463" spans="1:15" ht="37.5" hidden="1">
      <c r="A2463" s="56">
        <v>2461</v>
      </c>
      <c r="B2463" s="56" t="s">
        <v>4186</v>
      </c>
      <c r="C2463" s="56">
        <v>5</v>
      </c>
      <c r="D2463" s="33" t="s">
        <v>227</v>
      </c>
      <c r="E2463" s="134" t="s">
        <v>228</v>
      </c>
      <c r="F2463" s="56" t="str">
        <f>VLOOKUP(VLOOKUP($B2463, '外部インタフェース一覧(計算用)'!$B:$C, 2, FALSE), '外部インタフェース一覧(計算用)'!$C:$G, 2, FALSE)</f>
        <v>new</v>
      </c>
      <c r="G2463" s="56" t="str">
        <f>VLOOKUP(VLOOKUP($B2463, '外部インタフェース一覧(計算用)'!$B:$C, 2, FALSE), '外部インタフェース一覧(計算用)'!$C:$G, 5, FALSE)</f>
        <v>ORAL_HYGIENE_MANAGEMENT_ADDITION_2024_FORM_0210_2021</v>
      </c>
      <c r="H2463" s="56" t="str">
        <f t="shared" si="267"/>
        <v>ORAL_HYGIENE_MANAGEMENT_ADDITION_2024_FORM_0210_2021_external_system_management_number_new</v>
      </c>
      <c r="I2463" s="134" t="str">
        <f t="shared" si="266"/>
        <v>外部システム管理番号</v>
      </c>
      <c r="J2463" s="56" t="str">
        <f t="shared" si="268"/>
        <v>一致</v>
      </c>
      <c r="K2463" s="56" t="str">
        <f>IF($F2463="old", INDEX('外部インタフェース一覧(計算用)'!$B$5:$C$60, MATCH(summary!$B2463, '外部インタフェース一覧(計算用)'!$C$5:$C$60, 0), 1), $B2463)</f>
        <v>口腔衛生管理加算</v>
      </c>
      <c r="L2463" s="56">
        <f t="shared" si="272"/>
        <v>5</v>
      </c>
      <c r="M2463" s="56" t="str">
        <f t="shared" si="269"/>
        <v>external_system_management_number</v>
      </c>
      <c r="N2463" s="33" t="str">
        <f t="shared" si="270"/>
        <v>外部システム管理番号</v>
      </c>
      <c r="O2463" s="33" t="str">
        <f t="shared" si="271"/>
        <v>外部システム管理番号</v>
      </c>
    </row>
    <row r="2464" spans="1:15" hidden="1">
      <c r="A2464" s="56">
        <v>2462</v>
      </c>
      <c r="B2464" s="56" t="s">
        <v>4186</v>
      </c>
      <c r="C2464" s="56">
        <v>6</v>
      </c>
      <c r="D2464" s="33" t="s">
        <v>4124</v>
      </c>
      <c r="E2464" s="134" t="s">
        <v>4125</v>
      </c>
      <c r="F2464" s="56" t="str">
        <f>VLOOKUP(VLOOKUP($B2464, '外部インタフェース一覧(計算用)'!$B:$C, 2, FALSE), '外部インタフェース一覧(計算用)'!$C:$G, 2, FALSE)</f>
        <v>new</v>
      </c>
      <c r="G2464" s="56" t="str">
        <f>VLOOKUP(VLOOKUP($B2464, '外部インタフェース一覧(計算用)'!$B:$C, 2, FALSE), '外部インタフェース一覧(計算用)'!$C:$G, 5, FALSE)</f>
        <v>ORAL_HYGIENE_MANAGEMENT_ADDITION_2024_FORM_0210_2021</v>
      </c>
      <c r="H2464" s="56" t="str">
        <f t="shared" si="267"/>
        <v>ORAL_HYGIENE_MANAGEMENT_ADDITION_2024_FORM_0210_2021_trinity_attempt_new</v>
      </c>
      <c r="I2464" s="134" t="str">
        <f t="shared" si="266"/>
        <v>追加</v>
      </c>
      <c r="J2464" s="56" t="str">
        <f t="shared" si="268"/>
        <v>名称変更</v>
      </c>
      <c r="K2464" s="56" t="str">
        <f>IF($F2464="old", INDEX('外部インタフェース一覧(計算用)'!$B$5:$C$60, MATCH(summary!$B2464, '外部インタフェース一覧(計算用)'!$C$5:$C$60, 0), 1), $B2464)</f>
        <v>口腔衛生管理加算</v>
      </c>
      <c r="L2464" s="56">
        <f t="shared" si="272"/>
        <v>6</v>
      </c>
      <c r="M2464" s="56" t="str">
        <f t="shared" si="269"/>
        <v>trinity_attempt</v>
      </c>
      <c r="N2464" s="33" t="str">
        <f t="shared" si="270"/>
        <v>追加</v>
      </c>
      <c r="O2464" s="33" t="str">
        <f t="shared" si="271"/>
        <v>リハ・栄養・口腔の一体的取り組み</v>
      </c>
    </row>
    <row r="2465" spans="1:15" hidden="1">
      <c r="A2465" s="56">
        <v>2463</v>
      </c>
      <c r="B2465" s="56" t="s">
        <v>4186</v>
      </c>
      <c r="C2465" s="56">
        <v>7</v>
      </c>
      <c r="D2465" s="33" t="s">
        <v>270</v>
      </c>
      <c r="E2465" s="134" t="s">
        <v>271</v>
      </c>
      <c r="F2465" s="56" t="str">
        <f>VLOOKUP(VLOOKUP($B2465, '外部インタフェース一覧(計算用)'!$B:$C, 2, FALSE), '外部インタフェース一覧(計算用)'!$C:$G, 2, FALSE)</f>
        <v>new</v>
      </c>
      <c r="G2465" s="56" t="str">
        <f>VLOOKUP(VLOOKUP($B2465, '外部インタフェース一覧(計算用)'!$B:$C, 2, FALSE), '外部インタフェース一覧(計算用)'!$C:$G, 5, FALSE)</f>
        <v>ORAL_HYGIENE_MANAGEMENT_ADDITION_2024_FORM_0210_2021</v>
      </c>
      <c r="H2465" s="56" t="str">
        <f t="shared" si="267"/>
        <v>ORAL_HYGIENE_MANAGEMENT_ADDITION_2024_FORM_0210_2021_evaluate_date_new</v>
      </c>
      <c r="I2465" s="134" t="str">
        <f t="shared" si="266"/>
        <v>追加</v>
      </c>
      <c r="J2465" s="56" t="str">
        <f t="shared" si="268"/>
        <v>名称変更</v>
      </c>
      <c r="K2465" s="56" t="str">
        <f>IF($F2465="old", INDEX('外部インタフェース一覧(計算用)'!$B$5:$C$60, MATCH(summary!$B2465, '外部インタフェース一覧(計算用)'!$C$5:$C$60, 0), 1), $B2465)</f>
        <v>口腔衛生管理加算</v>
      </c>
      <c r="L2465" s="56">
        <f t="shared" si="272"/>
        <v>7</v>
      </c>
      <c r="M2465" s="56" t="str">
        <f t="shared" si="269"/>
        <v>evaluate_date</v>
      </c>
      <c r="N2465" s="33" t="str">
        <f t="shared" si="270"/>
        <v>追加</v>
      </c>
      <c r="O2465" s="33" t="str">
        <f t="shared" si="271"/>
        <v>評価日</v>
      </c>
    </row>
    <row r="2466" spans="1:15" hidden="1">
      <c r="A2466" s="56">
        <v>2464</v>
      </c>
      <c r="B2466" s="56" t="s">
        <v>4186</v>
      </c>
      <c r="C2466" s="56">
        <v>8</v>
      </c>
      <c r="D2466" s="33" t="s">
        <v>251</v>
      </c>
      <c r="E2466" s="134" t="s">
        <v>252</v>
      </c>
      <c r="F2466" s="56" t="str">
        <f>VLOOKUP(VLOOKUP($B2466, '外部インタフェース一覧(計算用)'!$B:$C, 2, FALSE), '外部インタフェース一覧(計算用)'!$C:$G, 2, FALSE)</f>
        <v>new</v>
      </c>
      <c r="G2466" s="56" t="str">
        <f>VLOOKUP(VLOOKUP($B2466, '外部インタフェース一覧(計算用)'!$B:$C, 2, FALSE), '外部インタフェース一覧(計算用)'!$C:$G, 5, FALSE)</f>
        <v>ORAL_HYGIENE_MANAGEMENT_ADDITION_2024_FORM_0210_2021</v>
      </c>
      <c r="H2466" s="56" t="str">
        <f t="shared" si="267"/>
        <v>ORAL_HYGIENE_MANAGEMENT_ADDITION_2024_FORM_0210_2021_care_level_new</v>
      </c>
      <c r="I2466" s="134" t="str">
        <f t="shared" si="266"/>
        <v>要介護度</v>
      </c>
      <c r="J2466" s="56" t="str">
        <f t="shared" si="268"/>
        <v>一致</v>
      </c>
      <c r="K2466" s="56" t="str">
        <f>IF($F2466="old", INDEX('外部インタフェース一覧(計算用)'!$B$5:$C$60, MATCH(summary!$B2466, '外部インタフェース一覧(計算用)'!$C$5:$C$60, 0), 1), $B2466)</f>
        <v>口腔衛生管理加算</v>
      </c>
      <c r="L2466" s="56">
        <f t="shared" si="272"/>
        <v>8</v>
      </c>
      <c r="M2466" s="56" t="str">
        <f t="shared" si="269"/>
        <v>care_level</v>
      </c>
      <c r="N2466" s="33" t="str">
        <f t="shared" si="270"/>
        <v>要介護度</v>
      </c>
      <c r="O2466" s="33" t="str">
        <f t="shared" si="271"/>
        <v>要介護度</v>
      </c>
    </row>
    <row r="2467" spans="1:15" hidden="1">
      <c r="A2467" s="56">
        <v>2465</v>
      </c>
      <c r="B2467" s="56" t="s">
        <v>4186</v>
      </c>
      <c r="C2467" s="56">
        <v>9</v>
      </c>
      <c r="D2467" s="33" t="s">
        <v>436</v>
      </c>
      <c r="E2467" s="134" t="s">
        <v>848</v>
      </c>
      <c r="F2467" s="56" t="str">
        <f>VLOOKUP(VLOOKUP($B2467, '外部インタフェース一覧(計算用)'!$B:$C, 2, FALSE), '外部インタフェース一覧(計算用)'!$C:$G, 2, FALSE)</f>
        <v>new</v>
      </c>
      <c r="G2467" s="56" t="str">
        <f>VLOOKUP(VLOOKUP($B2467, '外部インタフェース一覧(計算用)'!$B:$C, 2, FALSE), '外部インタフェース一覧(計算用)'!$C:$G, 5, FALSE)</f>
        <v>ORAL_HYGIENE_MANAGEMENT_ADDITION_2024_FORM_0210_2021</v>
      </c>
      <c r="H2467" s="56" t="str">
        <f t="shared" si="267"/>
        <v>ORAL_HYGIENE_MANAGEMENT_ADDITION_2024_FORM_0210_2021_disease_name_new</v>
      </c>
      <c r="I2467" s="134" t="str">
        <f t="shared" si="266"/>
        <v>病名等</v>
      </c>
      <c r="J2467" s="56" t="str">
        <f t="shared" si="268"/>
        <v>一致</v>
      </c>
      <c r="K2467" s="56" t="str">
        <f>IF($F2467="old", INDEX('外部インタフェース一覧(計算用)'!$B$5:$C$60, MATCH(summary!$B2467, '外部インタフェース一覧(計算用)'!$C$5:$C$60, 0), 1), $B2467)</f>
        <v>口腔衛生管理加算</v>
      </c>
      <c r="L2467" s="56">
        <f t="shared" si="272"/>
        <v>9</v>
      </c>
      <c r="M2467" s="56" t="str">
        <f t="shared" si="269"/>
        <v>disease_name</v>
      </c>
      <c r="N2467" s="33" t="str">
        <f t="shared" si="270"/>
        <v>病名等</v>
      </c>
      <c r="O2467" s="33" t="str">
        <f t="shared" si="271"/>
        <v>病名等</v>
      </c>
    </row>
    <row r="2468" spans="1:15" ht="37.5" hidden="1">
      <c r="A2468" s="56">
        <v>2466</v>
      </c>
      <c r="B2468" s="56" t="s">
        <v>4186</v>
      </c>
      <c r="C2468" s="56">
        <v>10</v>
      </c>
      <c r="D2468" s="33" t="s">
        <v>253</v>
      </c>
      <c r="E2468" s="134" t="s">
        <v>4187</v>
      </c>
      <c r="F2468" s="56" t="str">
        <f>VLOOKUP(VLOOKUP($B2468, '外部インタフェース一覧(計算用)'!$B:$C, 2, FALSE), '外部インタフェース一覧(計算用)'!$C:$G, 2, FALSE)</f>
        <v>new</v>
      </c>
      <c r="G2468" s="56" t="str">
        <f>VLOOKUP(VLOOKUP($B2468, '外部インタフェース一覧(計算用)'!$B:$C, 2, FALSE), '外部インタフェース一覧(計算用)'!$C:$G, 5, FALSE)</f>
        <v>ORAL_HYGIENE_MANAGEMENT_ADDITION_2024_FORM_0210_2021</v>
      </c>
      <c r="H2468" s="56" t="str">
        <f t="shared" si="267"/>
        <v>ORAL_HYGIENE_MANAGEMENT_ADDITION_2024_FORM_0210_2021_impaired_elderly_independence_degree_new</v>
      </c>
      <c r="I2468" s="134" t="str">
        <f t="shared" si="266"/>
        <v>追加</v>
      </c>
      <c r="J2468" s="56" t="str">
        <f t="shared" si="268"/>
        <v>名称変更</v>
      </c>
      <c r="K2468" s="56" t="str">
        <f>IF($F2468="old", INDEX('外部インタフェース一覧(計算用)'!$B$5:$C$60, MATCH(summary!$B2468, '外部インタフェース一覧(計算用)'!$C$5:$C$60, 0), 1), $B2468)</f>
        <v>口腔衛生管理加算</v>
      </c>
      <c r="L2468" s="56">
        <f t="shared" si="272"/>
        <v>10</v>
      </c>
      <c r="M2468" s="56" t="str">
        <f t="shared" si="269"/>
        <v>impaired_elderly_independence_degree</v>
      </c>
      <c r="N2468" s="33" t="str">
        <f t="shared" si="270"/>
        <v>追加</v>
      </c>
      <c r="O2468" s="33" t="str">
        <f t="shared" si="271"/>
        <v>日常生活自立度　障害高齢者</v>
      </c>
    </row>
    <row r="2469" spans="1:15" ht="37.5" hidden="1">
      <c r="A2469" s="56">
        <v>2467</v>
      </c>
      <c r="B2469" s="56" t="s">
        <v>4186</v>
      </c>
      <c r="C2469" s="56">
        <v>11</v>
      </c>
      <c r="D2469" s="33" t="s">
        <v>255</v>
      </c>
      <c r="E2469" s="134" t="s">
        <v>4188</v>
      </c>
      <c r="F2469" s="56" t="str">
        <f>VLOOKUP(VLOOKUP($B2469, '外部インタフェース一覧(計算用)'!$B:$C, 2, FALSE), '外部インタフェース一覧(計算用)'!$C:$G, 2, FALSE)</f>
        <v>new</v>
      </c>
      <c r="G2469" s="56" t="str">
        <f>VLOOKUP(VLOOKUP($B2469, '外部インタフェース一覧(計算用)'!$B:$C, 2, FALSE), '外部インタフェース一覧(計算用)'!$C:$G, 5, FALSE)</f>
        <v>ORAL_HYGIENE_MANAGEMENT_ADDITION_2024_FORM_0210_2021</v>
      </c>
      <c r="H2469" s="56" t="str">
        <f t="shared" si="267"/>
        <v>ORAL_HYGIENE_MANAGEMENT_ADDITION_2024_FORM_0210_2021_dementia_elderly_independence_degree_new</v>
      </c>
      <c r="I2469" s="134" t="str">
        <f t="shared" si="266"/>
        <v>追加</v>
      </c>
      <c r="J2469" s="56" t="str">
        <f t="shared" si="268"/>
        <v>名称変更</v>
      </c>
      <c r="K2469" s="56" t="str">
        <f>IF($F2469="old", INDEX('外部インタフェース一覧(計算用)'!$B$5:$C$60, MATCH(summary!$B2469, '外部インタフェース一覧(計算用)'!$C$5:$C$60, 0), 1), $B2469)</f>
        <v>口腔衛生管理加算</v>
      </c>
      <c r="L2469" s="56">
        <f t="shared" si="272"/>
        <v>11</v>
      </c>
      <c r="M2469" s="56" t="str">
        <f t="shared" si="269"/>
        <v>dementia_elderly_independence_degree</v>
      </c>
      <c r="N2469" s="33" t="str">
        <f t="shared" si="270"/>
        <v>追加</v>
      </c>
      <c r="O2469" s="33" t="str">
        <f t="shared" si="271"/>
        <v>日常生活自立度　認知症高齢者</v>
      </c>
    </row>
    <row r="2470" spans="1:15" ht="37.5" hidden="1">
      <c r="A2470" s="56">
        <v>2468</v>
      </c>
      <c r="B2470" s="56" t="s">
        <v>4186</v>
      </c>
      <c r="C2470" s="56">
        <v>12</v>
      </c>
      <c r="D2470" s="33" t="s">
        <v>849</v>
      </c>
      <c r="E2470" s="134" t="s">
        <v>4189</v>
      </c>
      <c r="F2470" s="56" t="str">
        <f>VLOOKUP(VLOOKUP($B2470, '外部インタフェース一覧(計算用)'!$B:$C, 2, FALSE), '外部インタフェース一覧(計算用)'!$C:$G, 2, FALSE)</f>
        <v>new</v>
      </c>
      <c r="G2470" s="56" t="str">
        <f>VLOOKUP(VLOOKUP($B2470, '外部インタフェース一覧(計算用)'!$B:$C, 2, FALSE), '外部インタフェース一覧(計算用)'!$C:$G, 5, FALSE)</f>
        <v>ORAL_HYGIENE_MANAGEMENT_ADDITION_2024_FORM_0210_2021</v>
      </c>
      <c r="H2470" s="56" t="str">
        <f t="shared" si="267"/>
        <v>ORAL_HYGIENE_MANAGEMENT_ADDITION_2024_FORM_0210_2021_family_dentist_new</v>
      </c>
      <c r="I2470" s="134" t="str">
        <f t="shared" si="266"/>
        <v>かかりつけ歯科医</v>
      </c>
      <c r="J2470" s="56" t="str">
        <f t="shared" si="268"/>
        <v>名称変更</v>
      </c>
      <c r="K2470" s="33" t="str">
        <f>IF($F2470="old", INDEX('外部インタフェース一覧(計算用)'!$B$5:$C$60, MATCH(summary!$B2470, '外部インタフェース一覧(計算用)'!$C$5:$C$60, 0), 1), $B2470)</f>
        <v>口腔衛生管理加算</v>
      </c>
      <c r="L2470" s="56">
        <f t="shared" si="272"/>
        <v>12</v>
      </c>
      <c r="M2470" s="33" t="str">
        <f t="shared" si="269"/>
        <v>family_dentist</v>
      </c>
      <c r="N2470" s="33" t="str">
        <f t="shared" si="270"/>
        <v>かかりつけ歯科医</v>
      </c>
      <c r="O2470" s="33" t="str">
        <f t="shared" si="271"/>
        <v>現在の歯科受診について　かかりつけ歯科医</v>
      </c>
    </row>
    <row r="2471" spans="1:15" ht="37.5" hidden="1">
      <c r="A2471" s="56">
        <v>2469</v>
      </c>
      <c r="B2471" s="56" t="s">
        <v>4186</v>
      </c>
      <c r="C2471" s="56">
        <v>13</v>
      </c>
      <c r="D2471" s="33" t="s">
        <v>4190</v>
      </c>
      <c r="E2471" s="134" t="s">
        <v>4191</v>
      </c>
      <c r="F2471" s="56" t="str">
        <f>VLOOKUP(VLOOKUP($B2471, '外部インタフェース一覧(計算用)'!$B:$C, 2, FALSE), '外部インタフェース一覧(計算用)'!$C:$G, 2, FALSE)</f>
        <v>new</v>
      </c>
      <c r="G2471" s="56" t="str">
        <f>VLOOKUP(VLOOKUP($B2471, '外部インタフェース一覧(計算用)'!$B:$C, 2, FALSE), '外部インタフェース一覧(計算用)'!$C:$G, 5, FALSE)</f>
        <v>ORAL_HYGIENE_MANAGEMENT_ADDITION_2024_FORM_0210_2021</v>
      </c>
      <c r="H2471" s="56" t="str">
        <f t="shared" si="267"/>
        <v>ORAL_HYGIENE_MANAGEMENT_ADDITION_2024_FORM_0210_2021_dental_checkup_new</v>
      </c>
      <c r="I2471" s="134" t="str">
        <f t="shared" si="266"/>
        <v>追加</v>
      </c>
      <c r="J2471" s="56" t="str">
        <f t="shared" si="268"/>
        <v>名称変更</v>
      </c>
      <c r="K2471" s="56" t="str">
        <f>IF($F2471="old", INDEX('外部インタフェース一覧(計算用)'!$B$5:$C$60, MATCH(summary!$B2471, '外部インタフェース一覧(計算用)'!$C$5:$C$60, 0), 1), $B2471)</f>
        <v>口腔衛生管理加算</v>
      </c>
      <c r="L2471" s="56">
        <f t="shared" si="272"/>
        <v>13</v>
      </c>
      <c r="M2471" s="56" t="str">
        <f t="shared" si="269"/>
        <v>dental_checkup</v>
      </c>
      <c r="N2471" s="33" t="str">
        <f t="shared" si="270"/>
        <v>追加</v>
      </c>
      <c r="O2471" s="33" t="str">
        <f t="shared" si="271"/>
        <v>現在の歯科受診について　直近1年間の歯科受診</v>
      </c>
    </row>
    <row r="2472" spans="1:15" ht="37.5" hidden="1">
      <c r="A2472" s="56">
        <v>2470</v>
      </c>
      <c r="B2472" s="56" t="s">
        <v>4186</v>
      </c>
      <c r="C2472" s="56">
        <v>14</v>
      </c>
      <c r="D2472" s="33" t="s">
        <v>4192</v>
      </c>
      <c r="E2472" s="134" t="s">
        <v>4193</v>
      </c>
      <c r="F2472" s="56" t="str">
        <f>VLOOKUP(VLOOKUP($B2472, '外部インタフェース一覧(計算用)'!$B:$C, 2, FALSE), '外部インタフェース一覧(計算用)'!$C:$G, 2, FALSE)</f>
        <v>new</v>
      </c>
      <c r="G2472" s="56" t="str">
        <f>VLOOKUP(VLOOKUP($B2472, '外部インタフェース一覧(計算用)'!$B:$C, 2, FALSE), '外部インタフェース一覧(計算用)'!$C:$G, 5, FALSE)</f>
        <v>ORAL_HYGIENE_MANAGEMENT_ADDITION_2024_FORM_0210_2021</v>
      </c>
      <c r="H2472" s="56" t="str">
        <f t="shared" si="267"/>
        <v>ORAL_HYGIENE_MANAGEMENT_ADDITION_2024_FORM_0210_2021_dental_checkup_year_new</v>
      </c>
      <c r="I2472" s="134" t="str">
        <f t="shared" si="266"/>
        <v>追加</v>
      </c>
      <c r="J2472" s="56" t="str">
        <f t="shared" si="268"/>
        <v>名称変更</v>
      </c>
      <c r="K2472" s="56" t="str">
        <f>IF($F2472="old", INDEX('外部インタフェース一覧(計算用)'!$B$5:$C$60, MATCH(summary!$B2472, '外部インタフェース一覧(計算用)'!$C$5:$C$60, 0), 1), $B2472)</f>
        <v>口腔衛生管理加算</v>
      </c>
      <c r="L2472" s="56">
        <f t="shared" si="272"/>
        <v>14</v>
      </c>
      <c r="M2472" s="56" t="str">
        <f t="shared" si="269"/>
        <v>dental_checkup_year</v>
      </c>
      <c r="N2472" s="33" t="str">
        <f t="shared" si="270"/>
        <v>追加</v>
      </c>
      <c r="O2472" s="33" t="str">
        <f t="shared" si="271"/>
        <v>直近の歯科受診現在の歯科受診について　最終受診年月　受診年</v>
      </c>
    </row>
    <row r="2473" spans="1:15" ht="37.5" hidden="1">
      <c r="A2473" s="56">
        <v>2471</v>
      </c>
      <c r="B2473" s="56" t="s">
        <v>4186</v>
      </c>
      <c r="C2473" s="56">
        <v>15</v>
      </c>
      <c r="D2473" s="33" t="s">
        <v>4194</v>
      </c>
      <c r="E2473" s="134" t="s">
        <v>4195</v>
      </c>
      <c r="F2473" s="56" t="str">
        <f>VLOOKUP(VLOOKUP($B2473, '外部インタフェース一覧(計算用)'!$B:$C, 2, FALSE), '外部インタフェース一覧(計算用)'!$C:$G, 2, FALSE)</f>
        <v>new</v>
      </c>
      <c r="G2473" s="56" t="str">
        <f>VLOOKUP(VLOOKUP($B2473, '外部インタフェース一覧(計算用)'!$B:$C, 2, FALSE), '外部インタフェース一覧(計算用)'!$C:$G, 5, FALSE)</f>
        <v>ORAL_HYGIENE_MANAGEMENT_ADDITION_2024_FORM_0210_2021</v>
      </c>
      <c r="H2473" s="56" t="str">
        <f t="shared" si="267"/>
        <v>ORAL_HYGIENE_MANAGEMENT_ADDITION_2024_FORM_0210_2021_dental_checkup_month_new</v>
      </c>
      <c r="I2473" s="134" t="str">
        <f t="shared" si="266"/>
        <v>追加</v>
      </c>
      <c r="J2473" s="56" t="str">
        <f t="shared" si="268"/>
        <v>名称変更</v>
      </c>
      <c r="K2473" s="56" t="str">
        <f>IF($F2473="old", INDEX('外部インタフェース一覧(計算用)'!$B$5:$C$60, MATCH(summary!$B2473, '外部インタフェース一覧(計算用)'!$C$5:$C$60, 0), 1), $B2473)</f>
        <v>口腔衛生管理加算</v>
      </c>
      <c r="L2473" s="56">
        <f t="shared" si="272"/>
        <v>15</v>
      </c>
      <c r="M2473" s="56" t="str">
        <f t="shared" si="269"/>
        <v>dental_checkup_month</v>
      </c>
      <c r="N2473" s="33" t="str">
        <f t="shared" si="270"/>
        <v>追加</v>
      </c>
      <c r="O2473" s="33" t="str">
        <f t="shared" si="271"/>
        <v>直近の歯科受診現在の歯科受診について　最終受診年月　受診月</v>
      </c>
    </row>
    <row r="2474" spans="1:15" hidden="1">
      <c r="A2474" s="56">
        <v>2472</v>
      </c>
      <c r="B2474" s="56" t="s">
        <v>4186</v>
      </c>
      <c r="C2474" s="56">
        <v>16</v>
      </c>
      <c r="D2474" s="33" t="s">
        <v>851</v>
      </c>
      <c r="E2474" s="134" t="s">
        <v>4196</v>
      </c>
      <c r="F2474" s="56" t="str">
        <f>VLOOKUP(VLOOKUP($B2474, '外部インタフェース一覧(計算用)'!$B:$C, 2, FALSE), '外部インタフェース一覧(計算用)'!$C:$G, 2, FALSE)</f>
        <v>new</v>
      </c>
      <c r="G2474" s="56" t="str">
        <f>VLOOKUP(VLOOKUP($B2474, '外部インタフェース一覧(計算用)'!$B:$C, 2, FALSE), '外部インタフェース一覧(計算用)'!$C:$G, 5, FALSE)</f>
        <v>ORAL_HYGIENE_MANAGEMENT_ADDITION_2024_FORM_0210_2021</v>
      </c>
      <c r="H2474" s="56" t="str">
        <f t="shared" si="267"/>
        <v>ORAL_HYGIENE_MANAGEMENT_ADDITION_2024_FORM_0210_2021_denture_using_new</v>
      </c>
      <c r="I2474" s="134" t="str">
        <f t="shared" si="266"/>
        <v>入れ歯の使用</v>
      </c>
      <c r="J2474" s="56" t="str">
        <f t="shared" si="268"/>
        <v>名称変更</v>
      </c>
      <c r="K2474" s="33" t="str">
        <f>IF($F2474="old", INDEX('外部インタフェース一覧(計算用)'!$B$5:$C$60, MATCH(summary!$B2474, '外部インタフェース一覧(計算用)'!$C$5:$C$60, 0), 1), $B2474)</f>
        <v>口腔衛生管理加算</v>
      </c>
      <c r="L2474" s="56">
        <f t="shared" si="272"/>
        <v>16</v>
      </c>
      <c r="M2474" s="33" t="str">
        <f t="shared" si="269"/>
        <v>denture_using</v>
      </c>
      <c r="N2474" s="33" t="str">
        <f t="shared" si="270"/>
        <v>入れ歯の使用</v>
      </c>
      <c r="O2474" s="33" t="str">
        <f t="shared" si="271"/>
        <v>義歯の使用</v>
      </c>
    </row>
    <row r="2475" spans="1:15" hidden="1">
      <c r="A2475" s="56">
        <v>2473</v>
      </c>
      <c r="B2475" s="56" t="s">
        <v>4186</v>
      </c>
      <c r="C2475" s="56">
        <v>17</v>
      </c>
      <c r="D2475" s="33" t="s">
        <v>328</v>
      </c>
      <c r="E2475" s="134" t="s">
        <v>4197</v>
      </c>
      <c r="F2475" s="56" t="str">
        <f>VLOOKUP(VLOOKUP($B2475, '外部インタフェース一覧(計算用)'!$B:$C, 2, FALSE), '外部インタフェース一覧(計算用)'!$C:$G, 2, FALSE)</f>
        <v>new</v>
      </c>
      <c r="G2475" s="56" t="str">
        <f>VLOOKUP(VLOOKUP($B2475, '外部インタフェース一覧(計算用)'!$B:$C, 2, FALSE), '外部インタフェース一覧(計算用)'!$C:$G, 5, FALSE)</f>
        <v>ORAL_HYGIENE_MANAGEMENT_ADDITION_2024_FORM_0210_2021</v>
      </c>
      <c r="H2475" s="56" t="str">
        <f t="shared" si="267"/>
        <v>ORAL_HYGIENE_MANAGEMENT_ADDITION_2024_FORM_0210_2021_food_form_ingestion_new</v>
      </c>
      <c r="I2475" s="134" t="str">
        <f t="shared" si="266"/>
        <v>食形態　経口摂取</v>
      </c>
      <c r="J2475" s="56" t="str">
        <f t="shared" si="268"/>
        <v>名称変更</v>
      </c>
      <c r="K2475" s="33" t="str">
        <f>IF($F2475="old", INDEX('外部インタフェース一覧(計算用)'!$B$5:$C$60, MATCH(summary!$B2475, '外部インタフェース一覧(計算用)'!$C$5:$C$60, 0), 1), $B2475)</f>
        <v>口腔衛生管理加算</v>
      </c>
      <c r="L2475" s="56">
        <f t="shared" si="272"/>
        <v>17</v>
      </c>
      <c r="M2475" s="33" t="str">
        <f t="shared" si="269"/>
        <v>food_form_ingestion</v>
      </c>
      <c r="N2475" s="33" t="str">
        <f t="shared" si="270"/>
        <v>食形態　経口摂取</v>
      </c>
      <c r="O2475" s="33" t="str">
        <f t="shared" si="271"/>
        <v>栄養補給法　経口摂取</v>
      </c>
    </row>
    <row r="2476" spans="1:15" ht="37.5" hidden="1">
      <c r="A2476" s="56">
        <v>2474</v>
      </c>
      <c r="B2476" s="56" t="s">
        <v>4186</v>
      </c>
      <c r="C2476" s="56">
        <v>18</v>
      </c>
      <c r="D2476" s="33" t="s">
        <v>4198</v>
      </c>
      <c r="E2476" s="134" t="s">
        <v>4199</v>
      </c>
      <c r="F2476" s="56" t="str">
        <f>VLOOKUP(VLOOKUP($B2476, '外部インタフェース一覧(計算用)'!$B:$C, 2, FALSE), '外部インタフェース一覧(計算用)'!$C:$G, 2, FALSE)</f>
        <v>new</v>
      </c>
      <c r="G2476" s="56" t="str">
        <f>VLOOKUP(VLOOKUP($B2476, '外部インタフェース一覧(計算用)'!$B:$C, 2, FALSE), '外部インタフェース一覧(計算用)'!$C:$G, 5, FALSE)</f>
        <v>ORAL_HYGIENE_MANAGEMENT_ADDITION_2024_FORM_0210_2021</v>
      </c>
      <c r="H2476" s="56" t="str">
        <f t="shared" si="267"/>
        <v>ORAL_HYGIENE_MANAGEMENT_ADDITION_2024_FORM_0210_2021_food_form_enteral_nutrition _new</v>
      </c>
      <c r="I2476" s="134" t="str">
        <f t="shared" si="266"/>
        <v>追加</v>
      </c>
      <c r="J2476" s="56" t="str">
        <f t="shared" si="268"/>
        <v>名称変更</v>
      </c>
      <c r="K2476" s="56" t="str">
        <f>IF($F2476="old", INDEX('外部インタフェース一覧(計算用)'!$B$5:$C$60, MATCH(summary!$B2476, '外部インタフェース一覧(計算用)'!$C$5:$C$60, 0), 1), $B2476)</f>
        <v>口腔衛生管理加算</v>
      </c>
      <c r="L2476" s="56">
        <f t="shared" si="272"/>
        <v>18</v>
      </c>
      <c r="M2476" s="56" t="str">
        <f t="shared" si="269"/>
        <v xml:space="preserve">food_form_enteral_nutrition </v>
      </c>
      <c r="N2476" s="33" t="str">
        <f t="shared" si="270"/>
        <v>追加</v>
      </c>
      <c r="O2476" s="33" t="str">
        <f t="shared" si="271"/>
        <v>栄養補給法　経腸栄養</v>
      </c>
    </row>
    <row r="2477" spans="1:15" ht="37.5" hidden="1">
      <c r="A2477" s="56">
        <v>2475</v>
      </c>
      <c r="B2477" s="56" t="s">
        <v>4186</v>
      </c>
      <c r="C2477" s="56">
        <v>19</v>
      </c>
      <c r="D2477" s="33" t="s">
        <v>4200</v>
      </c>
      <c r="E2477" s="134" t="s">
        <v>4201</v>
      </c>
      <c r="F2477" s="56" t="str">
        <f>VLOOKUP(VLOOKUP($B2477, '外部インタフェース一覧(計算用)'!$B:$C, 2, FALSE), '外部インタフェース一覧(計算用)'!$C:$G, 2, FALSE)</f>
        <v>new</v>
      </c>
      <c r="G2477" s="56" t="str">
        <f>VLOOKUP(VLOOKUP($B2477, '外部インタフェース一覧(計算用)'!$B:$C, 2, FALSE), '外部インタフェース一覧(計算用)'!$C:$G, 5, FALSE)</f>
        <v>ORAL_HYGIENE_MANAGEMENT_ADDITION_2024_FORM_0210_2021</v>
      </c>
      <c r="H2477" s="56" t="str">
        <f t="shared" si="267"/>
        <v>ORAL_HYGIENE_MANAGEMENT_ADDITION_2024_FORM_0210_2021_food_form_tube_feeding _new</v>
      </c>
      <c r="I2477" s="134" t="str">
        <f t="shared" si="266"/>
        <v>追加</v>
      </c>
      <c r="J2477" s="56" t="str">
        <f t="shared" si="268"/>
        <v>名称変更</v>
      </c>
      <c r="K2477" s="56" t="str">
        <f>IF($F2477="old", INDEX('外部インタフェース一覧(計算用)'!$B$5:$C$60, MATCH(summary!$B2477, '外部インタフェース一覧(計算用)'!$C$5:$C$60, 0), 1), $B2477)</f>
        <v>口腔衛生管理加算</v>
      </c>
      <c r="L2477" s="56">
        <f t="shared" si="272"/>
        <v>19</v>
      </c>
      <c r="M2477" s="56" t="str">
        <f t="shared" si="269"/>
        <v xml:space="preserve">food_form_tube_feeding </v>
      </c>
      <c r="N2477" s="33" t="str">
        <f t="shared" si="270"/>
        <v>追加</v>
      </c>
      <c r="O2477" s="33" t="str">
        <f t="shared" si="271"/>
        <v>栄養補給法　静脈栄養</v>
      </c>
    </row>
    <row r="2478" spans="1:15" hidden="1">
      <c r="A2478" s="56">
        <v>2476</v>
      </c>
      <c r="B2478" s="56" t="s">
        <v>4186</v>
      </c>
      <c r="C2478" s="56">
        <v>20</v>
      </c>
      <c r="D2478" s="33" t="s">
        <v>332</v>
      </c>
      <c r="E2478" s="134" t="s">
        <v>4202</v>
      </c>
      <c r="F2478" s="56" t="str">
        <f>VLOOKUP(VLOOKUP($B2478, '外部インタフェース一覧(計算用)'!$B:$C, 2, FALSE), '外部インタフェース一覧(計算用)'!$C:$G, 2, FALSE)</f>
        <v>new</v>
      </c>
      <c r="G2478" s="56" t="str">
        <f>VLOOKUP(VLOOKUP($B2478, '外部インタフェース一覧(計算用)'!$B:$C, 2, FALSE), '外部インタフェース一覧(計算用)'!$C:$G, 5, FALSE)</f>
        <v>ORAL_HYGIENE_MANAGEMENT_ADDITION_2024_FORM_0210_2021</v>
      </c>
      <c r="H2478" s="56" t="str">
        <f t="shared" si="267"/>
        <v>ORAL_HYGIENE_MANAGEMENT_ADDITION_2024_FORM_0210_2021_meal_form_new</v>
      </c>
      <c r="I2478" s="134" t="str">
        <f t="shared" si="266"/>
        <v>食形態　食事の形態（コード）</v>
      </c>
      <c r="J2478" s="56" t="str">
        <f t="shared" si="268"/>
        <v>名称変更</v>
      </c>
      <c r="K2478" s="33" t="str">
        <f>IF($F2478="old", INDEX('外部インタフェース一覧(計算用)'!$B$5:$C$60, MATCH(summary!$B2478, '外部インタフェース一覧(計算用)'!$C$5:$C$60, 0), 1), $B2478)</f>
        <v>口腔衛生管理加算</v>
      </c>
      <c r="L2478" s="56">
        <f t="shared" si="272"/>
        <v>20</v>
      </c>
      <c r="M2478" s="33" t="str">
        <f t="shared" si="269"/>
        <v>meal_form</v>
      </c>
      <c r="N2478" s="33" t="str">
        <f t="shared" si="270"/>
        <v>食形態　食事の形態（コード）</v>
      </c>
      <c r="O2478" s="33" t="str">
        <f t="shared" si="271"/>
        <v>食形態等　食事形態</v>
      </c>
    </row>
    <row r="2479" spans="1:15" ht="37.5" hidden="1">
      <c r="A2479" s="56">
        <v>2477</v>
      </c>
      <c r="B2479" s="56" t="s">
        <v>4186</v>
      </c>
      <c r="C2479" s="56">
        <v>21</v>
      </c>
      <c r="D2479" s="33" t="s">
        <v>859</v>
      </c>
      <c r="E2479" s="134" t="s">
        <v>4203</v>
      </c>
      <c r="F2479" s="56" t="str">
        <f>VLOOKUP(VLOOKUP($B2479, '外部インタフェース一覧(計算用)'!$B:$C, 2, FALSE), '外部インタフェース一覧(計算用)'!$C:$G, 2, FALSE)</f>
        <v>new</v>
      </c>
      <c r="G2479" s="56" t="str">
        <f>VLOOKUP(VLOOKUP($B2479, '外部インタフェース一覧(計算用)'!$B:$C, 2, FALSE), '外部インタフェース一覧(計算用)'!$C:$G, 5, FALSE)</f>
        <v>ORAL_HYGIENE_MANAGEMENT_ADDITION_2024_FORM_0210_2021</v>
      </c>
      <c r="H2479" s="56" t="str">
        <f t="shared" si="267"/>
        <v>ORAL_HYGIENE_MANAGEMENT_ADDITION_2024_FORM_0210_2021_aspiration_pneumonitis_new</v>
      </c>
      <c r="I2479" s="134" t="str">
        <f t="shared" si="266"/>
        <v>誤嚥性肺炎の発症・罹患　誤嚥性肺炎の発症・罹患</v>
      </c>
      <c r="J2479" s="56" t="str">
        <f t="shared" si="268"/>
        <v>名称変更</v>
      </c>
      <c r="K2479" s="33" t="str">
        <f>IF($F2479="old", INDEX('外部インタフェース一覧(計算用)'!$B$5:$C$60, MATCH(summary!$B2479, '外部インタフェース一覧(計算用)'!$C$5:$C$60, 0), 1), $B2479)</f>
        <v>口腔衛生管理加算</v>
      </c>
      <c r="L2479" s="56">
        <f t="shared" si="272"/>
        <v>21</v>
      </c>
      <c r="M2479" s="33" t="str">
        <f t="shared" si="269"/>
        <v>aspiration_pneumonitis</v>
      </c>
      <c r="N2479" s="33" t="str">
        <f t="shared" si="270"/>
        <v>誤嚥性肺炎の発症・罹患　誤嚥性肺炎の発症・罹患</v>
      </c>
      <c r="O2479" s="33" t="str">
        <f t="shared" si="271"/>
        <v>誤嚥性肺炎の発症・既往</v>
      </c>
    </row>
    <row r="2480" spans="1:15" ht="37.5" hidden="1">
      <c r="A2480" s="56">
        <v>2478</v>
      </c>
      <c r="B2480" s="56" t="s">
        <v>4186</v>
      </c>
      <c r="C2480" s="56">
        <v>22</v>
      </c>
      <c r="D2480" s="33" t="s">
        <v>4204</v>
      </c>
      <c r="E2480" s="134" t="s">
        <v>4205</v>
      </c>
      <c r="F2480" s="56" t="str">
        <f>VLOOKUP(VLOOKUP($B2480, '外部インタフェース一覧(計算用)'!$B:$C, 2, FALSE), '外部インタフェース一覧(計算用)'!$C:$G, 2, FALSE)</f>
        <v>new</v>
      </c>
      <c r="G2480" s="56" t="str">
        <f>VLOOKUP(VLOOKUP($B2480, '外部インタフェース一覧(計算用)'!$B:$C, 2, FALSE), '外部インタフェース一覧(計算用)'!$C:$G, 5, FALSE)</f>
        <v>ORAL_HYGIENE_MANAGEMENT_ADDITION_2024_FORM_0210_2021</v>
      </c>
      <c r="H2480" s="56" t="str">
        <f t="shared" si="267"/>
        <v>ORAL_HYGIENE_MANAGEMENT_ADDITION_2024_FORM_0210_2021_date_of_onset_year_new</v>
      </c>
      <c r="I2480" s="134" t="str">
        <f t="shared" si="266"/>
        <v>追加</v>
      </c>
      <c r="J2480" s="56" t="str">
        <f t="shared" si="268"/>
        <v>名称変更</v>
      </c>
      <c r="K2480" s="56" t="str">
        <f>IF($F2480="old", INDEX('外部インタフェース一覧(計算用)'!$B$5:$C$60, MATCH(summary!$B2480, '外部インタフェース一覧(計算用)'!$C$5:$C$60, 0), 1), $B2480)</f>
        <v>口腔衛生管理加算</v>
      </c>
      <c r="L2480" s="56">
        <f t="shared" si="272"/>
        <v>22</v>
      </c>
      <c r="M2480" s="56" t="str">
        <f t="shared" si="269"/>
        <v>date_of_onset_year</v>
      </c>
      <c r="N2480" s="33" t="str">
        <f t="shared" si="270"/>
        <v>追加</v>
      </c>
      <c r="O2480" s="33" t="str">
        <f t="shared" si="271"/>
        <v>誤嚥性肺炎の発症・既往　直近の発症年月　発症年</v>
      </c>
    </row>
    <row r="2481" spans="1:15" ht="37.5" hidden="1">
      <c r="A2481" s="56">
        <v>2479</v>
      </c>
      <c r="B2481" s="56" t="s">
        <v>4186</v>
      </c>
      <c r="C2481" s="56">
        <v>23</v>
      </c>
      <c r="D2481" s="33" t="s">
        <v>4206</v>
      </c>
      <c r="E2481" s="134" t="s">
        <v>4207</v>
      </c>
      <c r="F2481" s="56" t="str">
        <f>VLOOKUP(VLOOKUP($B2481, '外部インタフェース一覧(計算用)'!$B:$C, 2, FALSE), '外部インタフェース一覧(計算用)'!$C:$G, 2, FALSE)</f>
        <v>new</v>
      </c>
      <c r="G2481" s="56" t="str">
        <f>VLOOKUP(VLOOKUP($B2481, '外部インタフェース一覧(計算用)'!$B:$C, 2, FALSE), '外部インタフェース一覧(計算用)'!$C:$G, 5, FALSE)</f>
        <v>ORAL_HYGIENE_MANAGEMENT_ADDITION_2024_FORM_0210_2021</v>
      </c>
      <c r="H2481" s="56" t="str">
        <f t="shared" si="267"/>
        <v>ORAL_HYGIENE_MANAGEMENT_ADDITION_2024_FORM_0210_2021_date_of_onset_month_new</v>
      </c>
      <c r="I2481" s="134" t="str">
        <f t="shared" si="266"/>
        <v>追加</v>
      </c>
      <c r="J2481" s="56" t="str">
        <f t="shared" si="268"/>
        <v>名称変更</v>
      </c>
      <c r="K2481" s="56" t="str">
        <f>IF($F2481="old", INDEX('外部インタフェース一覧(計算用)'!$B$5:$C$60, MATCH(summary!$B2481, '外部インタフェース一覧(計算用)'!$C$5:$C$60, 0), 1), $B2481)</f>
        <v>口腔衛生管理加算</v>
      </c>
      <c r="L2481" s="56">
        <f t="shared" si="272"/>
        <v>23</v>
      </c>
      <c r="M2481" s="56" t="str">
        <f t="shared" si="269"/>
        <v>date_of_onset_month</v>
      </c>
      <c r="N2481" s="33" t="str">
        <f t="shared" si="270"/>
        <v>追加</v>
      </c>
      <c r="O2481" s="33" t="str">
        <f t="shared" si="271"/>
        <v>誤嚥性肺炎の発症・既往　直近の発症年月　発症月</v>
      </c>
    </row>
    <row r="2482" spans="1:15" ht="37.5" hidden="1">
      <c r="A2482" s="56">
        <v>2480</v>
      </c>
      <c r="B2482" s="56" t="s">
        <v>4186</v>
      </c>
      <c r="C2482" s="56">
        <v>24</v>
      </c>
      <c r="D2482" s="33" t="s">
        <v>866</v>
      </c>
      <c r="E2482" s="134" t="s">
        <v>4208</v>
      </c>
      <c r="F2482" s="56" t="str">
        <f>VLOOKUP(VLOOKUP($B2482, '外部インタフェース一覧(計算用)'!$B:$C, 2, FALSE), '外部インタフェース一覧(計算用)'!$C:$G, 2, FALSE)</f>
        <v>new</v>
      </c>
      <c r="G2482" s="56" t="str">
        <f>VLOOKUP(VLOOKUP($B2482, '外部インタフェース一覧(計算用)'!$B:$C, 2, FALSE), '外部インタフェース一覧(計算用)'!$C:$G, 5, FALSE)</f>
        <v>ORAL_HYGIENE_MANAGEMENT_ADDITION_2024_FORM_0210_2021</v>
      </c>
      <c r="H2482" s="56" t="str">
        <f t="shared" si="267"/>
        <v>ORAL_HYGIENE_MANAGEMENT_ADDITION_2024_FORM_0210_2021_is_visiting_dental_hygiene_guidance_new</v>
      </c>
      <c r="I2482" s="134" t="str">
        <f t="shared" si="266"/>
        <v>同一月内の訪問歯科衛生指導（医療保険）の実施の有無　実施の有無</v>
      </c>
      <c r="J2482" s="56" t="str">
        <f t="shared" si="268"/>
        <v>名称変更</v>
      </c>
      <c r="K2482" s="33" t="str">
        <f>IF($F2482="old", INDEX('外部インタフェース一覧(計算用)'!$B$5:$C$60, MATCH(summary!$B2482, '外部インタフェース一覧(計算用)'!$C$5:$C$60, 0), 1), $B2482)</f>
        <v>口腔衛生管理加算</v>
      </c>
      <c r="L2482" s="56">
        <f t="shared" si="272"/>
        <v>24</v>
      </c>
      <c r="M2482" s="33" t="str">
        <f t="shared" si="269"/>
        <v>is_visiting_dental_hygiene_guidance</v>
      </c>
      <c r="N2482" s="33" t="str">
        <f t="shared" si="270"/>
        <v>同一月内の訪問歯科衛生指導（医療保険）の実施の有無　実施の有無</v>
      </c>
      <c r="O2482" s="33" t="str">
        <f t="shared" si="271"/>
        <v>同一月内の訪問歯科衛生指導（医療保険）の実施の有無</v>
      </c>
    </row>
    <row r="2483" spans="1:15" ht="56.25" hidden="1">
      <c r="A2483" s="56">
        <v>2481</v>
      </c>
      <c r="B2483" s="56" t="s">
        <v>4186</v>
      </c>
      <c r="C2483" s="56">
        <v>25</v>
      </c>
      <c r="D2483" s="33" t="s">
        <v>868</v>
      </c>
      <c r="E2483" s="134" t="s">
        <v>869</v>
      </c>
      <c r="F2483" s="56" t="str">
        <f>VLOOKUP(VLOOKUP($B2483, '外部インタフェース一覧(計算用)'!$B:$C, 2, FALSE), '外部インタフェース一覧(計算用)'!$C:$G, 2, FALSE)</f>
        <v>new</v>
      </c>
      <c r="G2483" s="56" t="str">
        <f>VLOOKUP(VLOOKUP($B2483, '外部インタフェース一覧(計算用)'!$B:$C, 2, FALSE), '外部インタフェース一覧(計算用)'!$C:$G, 5, FALSE)</f>
        <v>ORAL_HYGIENE_MANAGEMENT_ADDITION_2024_FORM_0210_2021</v>
      </c>
      <c r="H2483" s="56" t="str">
        <f t="shared" si="267"/>
        <v>ORAL_HYGIENE_MANAGEMENT_ADDITION_2024_FORM_0210_2021_visiting_dental_hygiene_guidance_frequency_new</v>
      </c>
      <c r="I2483" s="134" t="str">
        <f t="shared" si="266"/>
        <v>同一月内の訪問歯科衛生指導（医療保険）の実施の有無　回数</v>
      </c>
      <c r="J2483" s="56" t="str">
        <f t="shared" si="268"/>
        <v>一致</v>
      </c>
      <c r="K2483" s="56" t="str">
        <f>IF($F2483="old", INDEX('外部インタフェース一覧(計算用)'!$B$5:$C$60, MATCH(summary!$B2483, '外部インタフェース一覧(計算用)'!$C$5:$C$60, 0), 1), $B2483)</f>
        <v>口腔衛生管理加算</v>
      </c>
      <c r="L2483" s="56">
        <f t="shared" si="272"/>
        <v>25</v>
      </c>
      <c r="M2483" s="56" t="str">
        <f t="shared" si="269"/>
        <v>visiting_dental_hygiene_guidance_frequency</v>
      </c>
      <c r="N2483" s="33" t="str">
        <f t="shared" si="270"/>
        <v>同一月内の訪問歯科衛生指導（医療保険）の実施の有無　回数</v>
      </c>
      <c r="O2483" s="33" t="str">
        <f t="shared" si="271"/>
        <v>同一月内の訪問歯科衛生指導（医療保険）の実施の有無　回数</v>
      </c>
    </row>
    <row r="2484" spans="1:15" hidden="1">
      <c r="A2484" s="56">
        <v>2482</v>
      </c>
      <c r="B2484" s="56" t="s">
        <v>4186</v>
      </c>
      <c r="C2484" s="56">
        <v>26</v>
      </c>
      <c r="D2484" s="33" t="s">
        <v>1182</v>
      </c>
      <c r="E2484" s="134" t="s">
        <v>1183</v>
      </c>
      <c r="F2484" s="56" t="str">
        <f>VLOOKUP(VLOOKUP($B2484, '外部インタフェース一覧(計算用)'!$B:$C, 2, FALSE), '外部インタフェース一覧(計算用)'!$C:$G, 2, FALSE)</f>
        <v>new</v>
      </c>
      <c r="G2484" s="56" t="str">
        <f>VLOOKUP(VLOOKUP($B2484, '外部インタフェース一覧(計算用)'!$B:$C, 2, FALSE), '外部インタフェース一覧(計算用)'!$C:$G, 5, FALSE)</f>
        <v>ORAL_HYGIENE_MANAGEMENT_ADDITION_2024_FORM_0210_2021</v>
      </c>
      <c r="H2484" s="56" t="str">
        <f t="shared" si="267"/>
        <v>ORAL_HYGIENE_MANAGEMENT_ADDITION_2024_FORM_0210_2021_other_notice_new</v>
      </c>
      <c r="I2484" s="134" t="str">
        <f t="shared" si="266"/>
        <v>その他の事項</v>
      </c>
      <c r="J2484" s="56" t="str">
        <f t="shared" si="268"/>
        <v>一致</v>
      </c>
      <c r="K2484" s="56" t="str">
        <f>IF($F2484="old", INDEX('外部インタフェース一覧(計算用)'!$B$5:$C$60, MATCH(summary!$B2484, '外部インタフェース一覧(計算用)'!$C$5:$C$60, 0), 1), $B2484)</f>
        <v>口腔衛生管理加算</v>
      </c>
      <c r="L2484" s="56">
        <f t="shared" si="272"/>
        <v>26</v>
      </c>
      <c r="M2484" s="56" t="str">
        <f t="shared" si="269"/>
        <v>other_notice</v>
      </c>
      <c r="N2484" s="33" t="str">
        <f t="shared" si="270"/>
        <v>その他の事項</v>
      </c>
      <c r="O2484" s="33" t="str">
        <f t="shared" si="271"/>
        <v>その他の事項</v>
      </c>
    </row>
    <row r="2485" spans="1:15" hidden="1">
      <c r="A2485" s="56">
        <v>2483</v>
      </c>
      <c r="B2485" s="56" t="s">
        <v>4186</v>
      </c>
      <c r="C2485" s="56">
        <v>27</v>
      </c>
      <c r="D2485" s="33" t="s">
        <v>265</v>
      </c>
      <c r="E2485" s="134" t="s">
        <v>266</v>
      </c>
      <c r="F2485" s="56" t="str">
        <f>VLOOKUP(VLOOKUP($B2485, '外部インタフェース一覧(計算用)'!$B:$C, 2, FALSE), '外部インタフェース一覧(計算用)'!$C:$G, 2, FALSE)</f>
        <v>new</v>
      </c>
      <c r="G2485" s="56" t="str">
        <f>VLOOKUP(VLOOKUP($B2485, '外部インタフェース一覧(計算用)'!$B:$C, 2, FALSE), '外部インタフェース一覧(計算用)'!$C:$G, 5, FALSE)</f>
        <v>ORAL_HYGIENE_MANAGEMENT_ADDITION_2024_FORM_0210_2021</v>
      </c>
      <c r="H2485" s="56" t="str">
        <f t="shared" si="267"/>
        <v>ORAL_HYGIENE_MANAGEMENT_ADDITION_2024_FORM_0210_2021_version_new</v>
      </c>
      <c r="I2485" s="134" t="str">
        <f t="shared" si="266"/>
        <v>バージョン番号</v>
      </c>
      <c r="J2485" s="56" t="str">
        <f t="shared" si="268"/>
        <v>一致</v>
      </c>
      <c r="K2485" s="56" t="str">
        <f>IF($F2485="old", INDEX('外部インタフェース一覧(計算用)'!$B$5:$C$60, MATCH(summary!$B2485, '外部インタフェース一覧(計算用)'!$C$5:$C$60, 0), 1), $B2485)</f>
        <v>口腔衛生管理加算</v>
      </c>
      <c r="L2485" s="56">
        <f t="shared" si="272"/>
        <v>27</v>
      </c>
      <c r="M2485" s="56" t="str">
        <f t="shared" si="269"/>
        <v>version</v>
      </c>
      <c r="N2485" s="33" t="str">
        <f t="shared" si="270"/>
        <v>バージョン番号</v>
      </c>
      <c r="O2485" s="33" t="str">
        <f t="shared" si="271"/>
        <v>バージョン番号</v>
      </c>
    </row>
    <row r="2486" spans="1:15" hidden="1">
      <c r="A2486" s="56">
        <v>2484</v>
      </c>
      <c r="B2486" s="56" t="s">
        <v>159</v>
      </c>
      <c r="C2486" s="56">
        <v>1</v>
      </c>
      <c r="D2486" s="33" t="s">
        <v>223</v>
      </c>
      <c r="E2486" s="134" t="s">
        <v>224</v>
      </c>
      <c r="F2486" s="56" t="str">
        <f>VLOOKUP(VLOOKUP($B2486, '外部インタフェース一覧(計算用)'!$B:$C, 2, FALSE), '外部インタフェース一覧(計算用)'!$C:$G, 2, FALSE)</f>
        <v>new</v>
      </c>
      <c r="G2486" s="56" t="str">
        <f>VLOOKUP(VLOOKUP($B2486, '外部インタフェース一覧(計算用)'!$B:$C, 2, FALSE), '外部インタフェース一覧(計算用)'!$C:$G, 5, FALSE)</f>
        <v>ORAL_HYGIENE_MANAGEMENT_ADDITION_2024_FORM_0210_2021</v>
      </c>
      <c r="H2486" s="56" t="str">
        <f t="shared" si="267"/>
        <v>ORAL_HYGIENE_MANAGEMENT_ADDITION_2024_FORM_0210_2021_care_facility_id_new</v>
      </c>
      <c r="I2486" s="134" t="str">
        <f t="shared" si="266"/>
        <v>事業所番号</v>
      </c>
      <c r="J2486" s="56" t="str">
        <f t="shared" si="268"/>
        <v>一致</v>
      </c>
      <c r="K2486" s="56" t="str">
        <f>IF($F2486="old", INDEX('外部インタフェース一覧(計算用)'!$B$5:$C$60, MATCH(summary!$B2486, '外部インタフェース一覧(計算用)'!$C$5:$C$60, 0), 1), $B2486)</f>
        <v>口腔衛生管理加算（口腔の健康状態の評価）</v>
      </c>
      <c r="L2486" s="56">
        <f t="shared" si="272"/>
        <v>1</v>
      </c>
      <c r="M2486" s="56" t="str">
        <f t="shared" si="269"/>
        <v>care_facility_id</v>
      </c>
      <c r="N2486" s="33" t="str">
        <f t="shared" si="270"/>
        <v>事業所番号</v>
      </c>
      <c r="O2486" s="33" t="str">
        <f t="shared" si="271"/>
        <v>事業所番号</v>
      </c>
    </row>
    <row r="2487" spans="1:15" hidden="1">
      <c r="A2487" s="56">
        <v>2485</v>
      </c>
      <c r="B2487" s="56" t="s">
        <v>159</v>
      </c>
      <c r="C2487" s="56">
        <v>2</v>
      </c>
      <c r="D2487" s="33" t="s">
        <v>225</v>
      </c>
      <c r="E2487" s="134" t="s">
        <v>226</v>
      </c>
      <c r="F2487" s="56" t="str">
        <f>VLOOKUP(VLOOKUP($B2487, '外部インタフェース一覧(計算用)'!$B:$C, 2, FALSE), '外部インタフェース一覧(計算用)'!$C:$G, 2, FALSE)</f>
        <v>new</v>
      </c>
      <c r="G2487" s="56" t="str">
        <f>VLOOKUP(VLOOKUP($B2487, '外部インタフェース一覧(計算用)'!$B:$C, 2, FALSE), '外部インタフェース一覧(計算用)'!$C:$G, 5, FALSE)</f>
        <v>ORAL_HYGIENE_MANAGEMENT_ADDITION_2024_FORM_0210_2021</v>
      </c>
      <c r="H2487" s="56" t="str">
        <f t="shared" si="267"/>
        <v>ORAL_HYGIENE_MANAGEMENT_ADDITION_2024_FORM_0210_2021_service_code_new</v>
      </c>
      <c r="I2487" s="134" t="str">
        <f t="shared" si="266"/>
        <v>サービス種類コード</v>
      </c>
      <c r="J2487" s="56" t="str">
        <f t="shared" si="268"/>
        <v>一致</v>
      </c>
      <c r="K2487" s="56" t="str">
        <f>IF($F2487="old", INDEX('外部インタフェース一覧(計算用)'!$B$5:$C$60, MATCH(summary!$B2487, '外部インタフェース一覧(計算用)'!$C$5:$C$60, 0), 1), $B2487)</f>
        <v>口腔衛生管理加算（口腔の健康状態の評価）</v>
      </c>
      <c r="L2487" s="56">
        <f t="shared" si="272"/>
        <v>2</v>
      </c>
      <c r="M2487" s="56" t="str">
        <f t="shared" si="269"/>
        <v>service_code</v>
      </c>
      <c r="N2487" s="33" t="str">
        <f t="shared" si="270"/>
        <v>サービス種類コード</v>
      </c>
      <c r="O2487" s="33" t="str">
        <f t="shared" si="271"/>
        <v>サービス種類コード</v>
      </c>
    </row>
    <row r="2488" spans="1:15" hidden="1">
      <c r="A2488" s="56">
        <v>2486</v>
      </c>
      <c r="B2488" s="56" t="s">
        <v>159</v>
      </c>
      <c r="C2488" s="56">
        <v>3</v>
      </c>
      <c r="D2488" s="33" t="s">
        <v>229</v>
      </c>
      <c r="E2488" s="134" t="s">
        <v>230</v>
      </c>
      <c r="F2488" s="56" t="str">
        <f>VLOOKUP(VLOOKUP($B2488, '外部インタフェース一覧(計算用)'!$B:$C, 2, FALSE), '外部インタフェース一覧(計算用)'!$C:$G, 2, FALSE)</f>
        <v>new</v>
      </c>
      <c r="G2488" s="56" t="str">
        <f>VLOOKUP(VLOOKUP($B2488, '外部インタフェース一覧(計算用)'!$B:$C, 2, FALSE), '外部インタフェース一覧(計算用)'!$C:$G, 5, FALSE)</f>
        <v>ORAL_HYGIENE_MANAGEMENT_ADDITION_2024_FORM_0210_2021</v>
      </c>
      <c r="H2488" s="56" t="str">
        <f t="shared" si="267"/>
        <v>ORAL_HYGIENE_MANAGEMENT_ADDITION_2024_FORM_0210_2021_insurer_no_new</v>
      </c>
      <c r="I2488" s="134" t="str">
        <f t="shared" ref="I2488:I2551" si="273">IFERROR(INDEX($E:$H, MATCH(LEFT($H2488, LEN($H2488)-4)&amp;"_old", $H:$H, 0), 1), IF(F2488="old", "削除", "追加"))</f>
        <v>保険者番号</v>
      </c>
      <c r="J2488" s="56" t="str">
        <f t="shared" si="268"/>
        <v>一致</v>
      </c>
      <c r="K2488" s="56" t="str">
        <f>IF($F2488="old", INDEX('外部インタフェース一覧(計算用)'!$B$5:$C$60, MATCH(summary!$B2488, '外部インタフェース一覧(計算用)'!$C$5:$C$60, 0), 1), $B2488)</f>
        <v>口腔衛生管理加算（口腔の健康状態の評価）</v>
      </c>
      <c r="L2488" s="56">
        <f t="shared" si="272"/>
        <v>3</v>
      </c>
      <c r="M2488" s="56" t="str">
        <f t="shared" si="269"/>
        <v>insurer_no</v>
      </c>
      <c r="N2488" s="33" t="str">
        <f t="shared" si="270"/>
        <v>保険者番号</v>
      </c>
      <c r="O2488" s="33" t="str">
        <f t="shared" si="271"/>
        <v>保険者番号</v>
      </c>
    </row>
    <row r="2489" spans="1:15" hidden="1">
      <c r="A2489" s="56">
        <v>2487</v>
      </c>
      <c r="B2489" s="56" t="s">
        <v>159</v>
      </c>
      <c r="C2489" s="56">
        <v>4</v>
      </c>
      <c r="D2489" s="33" t="s">
        <v>231</v>
      </c>
      <c r="E2489" s="134" t="s">
        <v>232</v>
      </c>
      <c r="F2489" s="56" t="str">
        <f>VLOOKUP(VLOOKUP($B2489, '外部インタフェース一覧(計算用)'!$B:$C, 2, FALSE), '外部インタフェース一覧(計算用)'!$C:$G, 2, FALSE)</f>
        <v>new</v>
      </c>
      <c r="G2489" s="56" t="str">
        <f>VLOOKUP(VLOOKUP($B2489, '外部インタフェース一覧(計算用)'!$B:$C, 2, FALSE), '外部インタフェース一覧(計算用)'!$C:$G, 5, FALSE)</f>
        <v>ORAL_HYGIENE_MANAGEMENT_ADDITION_2024_FORM_0210_2021</v>
      </c>
      <c r="H2489" s="56" t="str">
        <f t="shared" si="267"/>
        <v>ORAL_HYGIENE_MANAGEMENT_ADDITION_2024_FORM_0210_2021_insured_no_new</v>
      </c>
      <c r="I2489" s="134" t="str">
        <f t="shared" si="273"/>
        <v>被保険者番号</v>
      </c>
      <c r="J2489" s="56" t="str">
        <f t="shared" si="268"/>
        <v>一致</v>
      </c>
      <c r="K2489" s="56" t="str">
        <f>IF($F2489="old", INDEX('外部インタフェース一覧(計算用)'!$B$5:$C$60, MATCH(summary!$B2489, '外部インタフェース一覧(計算用)'!$C$5:$C$60, 0), 1), $B2489)</f>
        <v>口腔衛生管理加算（口腔の健康状態の評価）</v>
      </c>
      <c r="L2489" s="56">
        <f t="shared" si="272"/>
        <v>4</v>
      </c>
      <c r="M2489" s="56" t="str">
        <f t="shared" si="269"/>
        <v>insured_no</v>
      </c>
      <c r="N2489" s="33" t="str">
        <f t="shared" si="270"/>
        <v>被保険者番号</v>
      </c>
      <c r="O2489" s="33" t="str">
        <f t="shared" si="271"/>
        <v>被保険者番号</v>
      </c>
    </row>
    <row r="2490" spans="1:15" ht="37.5" hidden="1">
      <c r="A2490" s="56">
        <v>2488</v>
      </c>
      <c r="B2490" s="56" t="s">
        <v>159</v>
      </c>
      <c r="C2490" s="56">
        <v>5</v>
      </c>
      <c r="D2490" s="33" t="s">
        <v>227</v>
      </c>
      <c r="E2490" s="134" t="s">
        <v>228</v>
      </c>
      <c r="F2490" s="56" t="str">
        <f>VLOOKUP(VLOOKUP($B2490, '外部インタフェース一覧(計算用)'!$B:$C, 2, FALSE), '外部インタフェース一覧(計算用)'!$C:$G, 2, FALSE)</f>
        <v>new</v>
      </c>
      <c r="G2490" s="56" t="str">
        <f>VLOOKUP(VLOOKUP($B2490, '外部インタフェース一覧(計算用)'!$B:$C, 2, FALSE), '外部インタフェース一覧(計算用)'!$C:$G, 5, FALSE)</f>
        <v>ORAL_HYGIENE_MANAGEMENT_ADDITION_2024_FORM_0210_2021</v>
      </c>
      <c r="H2490" s="56" t="str">
        <f t="shared" si="267"/>
        <v>ORAL_HYGIENE_MANAGEMENT_ADDITION_2024_FORM_0210_2021_external_system_management_number_new</v>
      </c>
      <c r="I2490" s="134" t="str">
        <f t="shared" si="273"/>
        <v>外部システム管理番号</v>
      </c>
      <c r="J2490" s="56" t="str">
        <f t="shared" si="268"/>
        <v>一致</v>
      </c>
      <c r="K2490" s="56" t="str">
        <f>IF($F2490="old", INDEX('外部インタフェース一覧(計算用)'!$B$5:$C$60, MATCH(summary!$B2490, '外部インタフェース一覧(計算用)'!$C$5:$C$60, 0), 1), $B2490)</f>
        <v>口腔衛生管理加算（口腔の健康状態の評価）</v>
      </c>
      <c r="L2490" s="56">
        <f t="shared" si="272"/>
        <v>5</v>
      </c>
      <c r="M2490" s="56" t="str">
        <f t="shared" si="269"/>
        <v>external_system_management_number</v>
      </c>
      <c r="N2490" s="33" t="str">
        <f t="shared" si="270"/>
        <v>外部システム管理番号</v>
      </c>
      <c r="O2490" s="33" t="str">
        <f t="shared" si="271"/>
        <v>外部システム管理番号</v>
      </c>
    </row>
    <row r="2491" spans="1:15" ht="56.25" hidden="1">
      <c r="A2491" s="56">
        <v>2489</v>
      </c>
      <c r="B2491" s="56" t="s">
        <v>159</v>
      </c>
      <c r="C2491" s="56">
        <v>6</v>
      </c>
      <c r="D2491" s="33" t="s">
        <v>432</v>
      </c>
      <c r="E2491" s="134" t="s">
        <v>433</v>
      </c>
      <c r="F2491" s="56" t="str">
        <f>VLOOKUP(VLOOKUP($B2491, '外部インタフェース一覧(計算用)'!$B:$C, 2, FALSE), '外部インタフェース一覧(計算用)'!$C:$G, 2, FALSE)</f>
        <v>new</v>
      </c>
      <c r="G2491" s="56" t="str">
        <f>VLOOKUP(VLOOKUP($B2491, '外部インタフェース一覧(計算用)'!$B:$C, 2, FALSE), '外部インタフェース一覧(計算用)'!$C:$G, 5, FALSE)</f>
        <v>ORAL_HYGIENE_MANAGEMENT_ADDITION_2024_FORM_0210_2021</v>
      </c>
      <c r="H2491" s="56" t="str">
        <f t="shared" si="267"/>
        <v>ORAL_HYGIENE_MANAGEMENT_ADDITION_2024_FORM_0210_2021_external_system_management_detail_number_new</v>
      </c>
      <c r="I2491" s="134" t="str">
        <f t="shared" si="273"/>
        <v>追加</v>
      </c>
      <c r="J2491" s="56" t="str">
        <f t="shared" si="268"/>
        <v>名称変更</v>
      </c>
      <c r="K2491" s="56" t="str">
        <f>IF($F2491="old", INDEX('外部インタフェース一覧(計算用)'!$B$5:$C$60, MATCH(summary!$B2491, '外部インタフェース一覧(計算用)'!$C$5:$C$60, 0), 1), $B2491)</f>
        <v>口腔衛生管理加算（口腔の健康状態の評価）</v>
      </c>
      <c r="L2491" s="56">
        <f t="shared" si="272"/>
        <v>6</v>
      </c>
      <c r="M2491" s="56" t="str">
        <f t="shared" si="269"/>
        <v>external_system_management_detail_number</v>
      </c>
      <c r="N2491" s="33" t="str">
        <f t="shared" si="270"/>
        <v>追加</v>
      </c>
      <c r="O2491" s="33" t="str">
        <f t="shared" si="271"/>
        <v>外部システム管理明細番号</v>
      </c>
    </row>
    <row r="2492" spans="1:15" ht="37.5" hidden="1">
      <c r="A2492" s="56">
        <v>2490</v>
      </c>
      <c r="B2492" s="56" t="s">
        <v>159</v>
      </c>
      <c r="C2492" s="56">
        <v>7</v>
      </c>
      <c r="D2492" s="33" t="s">
        <v>870</v>
      </c>
      <c r="E2492" s="134" t="s">
        <v>4209</v>
      </c>
      <c r="F2492" s="56" t="str">
        <f>VLOOKUP(VLOOKUP($B2492, '外部インタフェース一覧(計算用)'!$B:$C, 2, FALSE), '外部インタフェース一覧(計算用)'!$C:$G, 2, FALSE)</f>
        <v>new</v>
      </c>
      <c r="G2492" s="56" t="str">
        <f>VLOOKUP(VLOOKUP($B2492, '外部インタフェース一覧(計算用)'!$B:$C, 2, FALSE), '外部インタフェース一覧(計算用)'!$C:$G, 5, FALSE)</f>
        <v>ORAL_HYGIENE_MANAGEMENT_ADDITION_2024_FORM_0210_2021</v>
      </c>
      <c r="H2492" s="56" t="str">
        <f t="shared" si="267"/>
        <v>ORAL_HYGIENE_MANAGEMENT_ADDITION_2024_FORM_0210_2021_filing_date_01_new</v>
      </c>
      <c r="I2492" s="134" t="str">
        <f t="shared" si="273"/>
        <v>口腔に関する問題点（スクリーニング）　記入日</v>
      </c>
      <c r="J2492" s="56" t="str">
        <f t="shared" si="268"/>
        <v>名称変更</v>
      </c>
      <c r="K2492" s="56" t="str">
        <f>IF($F2492="old", INDEX('外部インタフェース一覧(計算用)'!$B$5:$C$60, MATCH(summary!$B2492, '外部インタフェース一覧(計算用)'!$C$5:$C$60, 0), 1), $B2492)</f>
        <v>口腔衛生管理加算（口腔の健康状態の評価）</v>
      </c>
      <c r="L2492" s="56">
        <f t="shared" si="272"/>
        <v>7</v>
      </c>
      <c r="M2492" s="56" t="str">
        <f t="shared" si="269"/>
        <v>filing_date_01</v>
      </c>
      <c r="N2492" s="33" t="str">
        <f t="shared" si="270"/>
        <v>口腔に関する問題点（スクリーニング）　記入日</v>
      </c>
      <c r="O2492" s="33" t="str">
        <f t="shared" si="271"/>
        <v>記入日</v>
      </c>
    </row>
    <row r="2493" spans="1:15" ht="56.25" hidden="1">
      <c r="A2493" s="56">
        <v>2491</v>
      </c>
      <c r="B2493" s="56" t="s">
        <v>159</v>
      </c>
      <c r="C2493" s="56">
        <v>8</v>
      </c>
      <c r="D2493" s="33" t="s">
        <v>876</v>
      </c>
      <c r="E2493" s="134" t="s">
        <v>4210</v>
      </c>
      <c r="F2493" s="56" t="str">
        <f>VLOOKUP(VLOOKUP($B2493, '外部インタフェース一覧(計算用)'!$B:$C, 2, FALSE), '外部インタフェース一覧(計算用)'!$C:$G, 2, FALSE)</f>
        <v>new</v>
      </c>
      <c r="G2493" s="56" t="str">
        <f>VLOOKUP(VLOOKUP($B2493, '外部インタフェース一覧(計算用)'!$B:$C, 2, FALSE), '外部インタフェース一覧(計算用)'!$C:$G, 5, FALSE)</f>
        <v>ORAL_HYGIENE_MANAGEMENT_ADDITION_2024_FORM_0210_2021</v>
      </c>
      <c r="H2493" s="56" t="str">
        <f t="shared" si="267"/>
        <v>ORAL_HYGIENE_MANAGEMENT_ADDITION_2024_FORM_0210_2021_is_teeth_status_problem_new</v>
      </c>
      <c r="I2493" s="134" t="str">
        <f t="shared" si="273"/>
        <v>口腔に関する問題点（スクリーニング）　口腔衛生状態　口腔衛生状態の問題</v>
      </c>
      <c r="J2493" s="56" t="str">
        <f t="shared" si="268"/>
        <v>名称変更</v>
      </c>
      <c r="K2493" s="56" t="str">
        <f>IF($F2493="old", INDEX('外部インタフェース一覧(計算用)'!$B$5:$C$60, MATCH(summary!$B2493, '外部インタフェース一覧(計算用)'!$C$5:$C$60, 0), 1), $B2493)</f>
        <v>口腔衛生管理加算（口腔の健康状態の評価）</v>
      </c>
      <c r="L2493" s="56">
        <f t="shared" si="272"/>
        <v>8</v>
      </c>
      <c r="M2493" s="56" t="str">
        <f t="shared" si="269"/>
        <v>is_teeth_status_problem</v>
      </c>
      <c r="N2493" s="33" t="str">
        <f t="shared" si="270"/>
        <v>口腔に関する問題点（スクリーニング）　口腔衛生状態　口腔衛生状態の問題</v>
      </c>
      <c r="O2493" s="33" t="str">
        <f t="shared" si="271"/>
        <v>口腔に関する問題点等　口腔衛生状態</v>
      </c>
    </row>
    <row r="2494" spans="1:15" ht="56.25" hidden="1">
      <c r="A2494" s="56">
        <v>2492</v>
      </c>
      <c r="B2494" s="56" t="s">
        <v>159</v>
      </c>
      <c r="C2494" s="56">
        <v>9</v>
      </c>
      <c r="D2494" s="33" t="s">
        <v>884</v>
      </c>
      <c r="E2494" s="134" t="s">
        <v>4211</v>
      </c>
      <c r="F2494" s="56" t="str">
        <f>VLOOKUP(VLOOKUP($B2494, '外部インタフェース一覧(計算用)'!$B:$C, 2, FALSE), '外部インタフェース一覧(計算用)'!$C:$G, 2, FALSE)</f>
        <v>new</v>
      </c>
      <c r="G2494" s="56" t="str">
        <f>VLOOKUP(VLOOKUP($B2494, '外部インタフェース一覧(計算用)'!$B:$C, 2, FALSE), '外部インタフェース一覧(計算用)'!$C:$G, 5, FALSE)</f>
        <v>ORAL_HYGIENE_MANAGEMENT_ADDITION_2024_FORM_0210_2021</v>
      </c>
      <c r="H2494" s="56" t="str">
        <f t="shared" si="267"/>
        <v>ORAL_HYGIENE_MANAGEMENT_ADDITION_2024_FORM_0210_2021_is_problem_bad_breath_new</v>
      </c>
      <c r="I2494" s="134" t="str">
        <f t="shared" si="273"/>
        <v>口腔に関する問題点（スクリーニング）　口腔衛生状態　口腔衛生状態の問題の詳細　口臭</v>
      </c>
      <c r="J2494" s="56" t="str">
        <f t="shared" si="268"/>
        <v>名称変更</v>
      </c>
      <c r="K2494" s="56" t="str">
        <f>IF($F2494="old", INDEX('外部インタフェース一覧(計算用)'!$B$5:$C$60, MATCH(summary!$B2494, '外部インタフェース一覧(計算用)'!$C$5:$C$60, 0), 1), $B2494)</f>
        <v>口腔衛生管理加算（口腔の健康状態の評価）</v>
      </c>
      <c r="L2494" s="56">
        <f t="shared" si="272"/>
        <v>9</v>
      </c>
      <c r="M2494" s="56" t="str">
        <f t="shared" si="269"/>
        <v>is_problem_bad_breath</v>
      </c>
      <c r="N2494" s="33" t="str">
        <f t="shared" si="270"/>
        <v>口腔に関する問題点（スクリーニング）　口腔衛生状態　口腔衛生状態の問題の詳細　口臭</v>
      </c>
      <c r="O2494" s="33" t="str">
        <f t="shared" si="271"/>
        <v>口腔に関する問題点等　口腔衛生状態　口臭</v>
      </c>
    </row>
    <row r="2495" spans="1:15" ht="56.25" hidden="1">
      <c r="A2495" s="56">
        <v>2493</v>
      </c>
      <c r="B2495" s="56" t="s">
        <v>159</v>
      </c>
      <c r="C2495" s="56">
        <v>10</v>
      </c>
      <c r="D2495" s="33" t="s">
        <v>878</v>
      </c>
      <c r="E2495" s="134" t="s">
        <v>4212</v>
      </c>
      <c r="F2495" s="56" t="str">
        <f>VLOOKUP(VLOOKUP($B2495, '外部インタフェース一覧(計算用)'!$B:$C, 2, FALSE), '外部インタフェース一覧(計算用)'!$C:$G, 2, FALSE)</f>
        <v>new</v>
      </c>
      <c r="G2495" s="56" t="str">
        <f>VLOOKUP(VLOOKUP($B2495, '外部インタフェース一覧(計算用)'!$B:$C, 2, FALSE), '外部インタフェース一覧(計算用)'!$C:$G, 5, FALSE)</f>
        <v>ORAL_HYGIENE_MANAGEMENT_ADDITION_2024_FORM_0210_2021</v>
      </c>
      <c r="H2495" s="56" t="str">
        <f t="shared" si="267"/>
        <v>ORAL_HYGIENE_MANAGEMENT_ADDITION_2024_FORM_0210_2021_is_teeth_staining_new</v>
      </c>
      <c r="I2495" s="134" t="str">
        <f t="shared" si="273"/>
        <v>口腔に関する問題点（スクリーニング）　口腔衛生状態　口腔衛生状態の問題の詳細　歯の汚れ</v>
      </c>
      <c r="J2495" s="56" t="str">
        <f t="shared" si="268"/>
        <v>名称変更</v>
      </c>
      <c r="K2495" s="56" t="str">
        <f>IF($F2495="old", INDEX('外部インタフェース一覧(計算用)'!$B$5:$C$60, MATCH(summary!$B2495, '外部インタフェース一覧(計算用)'!$C$5:$C$60, 0), 1), $B2495)</f>
        <v>口腔衛生管理加算（口腔の健康状態の評価）</v>
      </c>
      <c r="L2495" s="56">
        <f t="shared" si="272"/>
        <v>10</v>
      </c>
      <c r="M2495" s="56" t="str">
        <f t="shared" si="269"/>
        <v>is_teeth_staining</v>
      </c>
      <c r="N2495" s="33" t="str">
        <f t="shared" si="270"/>
        <v>口腔に関する問題点（スクリーニング）　口腔衛生状態　口腔衛生状態の問題の詳細　歯の汚れ</v>
      </c>
      <c r="O2495" s="33" t="str">
        <f t="shared" si="271"/>
        <v>口腔に関する問題点等　口腔衛生状態　歯の汚れ</v>
      </c>
    </row>
    <row r="2496" spans="1:15" ht="56.25" hidden="1">
      <c r="A2496" s="56">
        <v>2494</v>
      </c>
      <c r="B2496" s="56" t="s">
        <v>159</v>
      </c>
      <c r="C2496" s="56">
        <v>11</v>
      </c>
      <c r="D2496" s="33" t="s">
        <v>880</v>
      </c>
      <c r="E2496" s="134" t="s">
        <v>4213</v>
      </c>
      <c r="F2496" s="56" t="str">
        <f>VLOOKUP(VLOOKUP($B2496, '外部インタフェース一覧(計算用)'!$B:$C, 2, FALSE), '外部インタフェース一覧(計算用)'!$C:$G, 2, FALSE)</f>
        <v>new</v>
      </c>
      <c r="G2496" s="56" t="str">
        <f>VLOOKUP(VLOOKUP($B2496, '外部インタフェース一覧(計算用)'!$B:$C, 2, FALSE), '外部インタフェース一覧(計算用)'!$C:$G, 5, FALSE)</f>
        <v>ORAL_HYGIENE_MANAGEMENT_ADDITION_2024_FORM_0210_2021</v>
      </c>
      <c r="H2496" s="56" t="str">
        <f t="shared" si="267"/>
        <v>ORAL_HYGIENE_MANAGEMENT_ADDITION_2024_FORM_0210_2021_is_denture_staining_new</v>
      </c>
      <c r="I2496" s="134" t="str">
        <f t="shared" si="273"/>
        <v>口腔に関する問題点（スクリーニング）　口腔衛生状態　口腔衛生状態の問題の詳細　義歯の汚れ</v>
      </c>
      <c r="J2496" s="56" t="str">
        <f t="shared" si="268"/>
        <v>名称変更</v>
      </c>
      <c r="K2496" s="56" t="str">
        <f>IF($F2496="old", INDEX('外部インタフェース一覧(計算用)'!$B$5:$C$60, MATCH(summary!$B2496, '外部インタフェース一覧(計算用)'!$C$5:$C$60, 0), 1), $B2496)</f>
        <v>口腔衛生管理加算（口腔の健康状態の評価）</v>
      </c>
      <c r="L2496" s="56">
        <f t="shared" si="272"/>
        <v>11</v>
      </c>
      <c r="M2496" s="56" t="str">
        <f t="shared" si="269"/>
        <v>is_denture_staining</v>
      </c>
      <c r="N2496" s="33" t="str">
        <f t="shared" si="270"/>
        <v>口腔に関する問題点（スクリーニング）　口腔衛生状態　口腔衛生状態の問題の詳細　義歯の汚れ</v>
      </c>
      <c r="O2496" s="33" t="str">
        <f t="shared" si="271"/>
        <v>口腔に関する問題点等　口腔衛生状態　義歯の汚れ</v>
      </c>
    </row>
    <row r="2497" spans="1:15" ht="56.25" hidden="1">
      <c r="A2497" s="56">
        <v>2495</v>
      </c>
      <c r="B2497" s="56" t="s">
        <v>159</v>
      </c>
      <c r="C2497" s="56">
        <v>12</v>
      </c>
      <c r="D2497" s="33" t="s">
        <v>882</v>
      </c>
      <c r="E2497" s="134" t="s">
        <v>4214</v>
      </c>
      <c r="F2497" s="56" t="str">
        <f>VLOOKUP(VLOOKUP($B2497, '外部インタフェース一覧(計算用)'!$B:$C, 2, FALSE), '外部インタフェース一覧(計算用)'!$C:$G, 2, FALSE)</f>
        <v>new</v>
      </c>
      <c r="G2497" s="56" t="str">
        <f>VLOOKUP(VLOOKUP($B2497, '外部インタフェース一覧(計算用)'!$B:$C, 2, FALSE), '外部インタフェース一覧(計算用)'!$C:$G, 5, FALSE)</f>
        <v>ORAL_HYGIENE_MANAGEMENT_ADDITION_2024_FORM_0210_2021</v>
      </c>
      <c r="H2497" s="56" t="str">
        <f t="shared" si="267"/>
        <v>ORAL_HYGIENE_MANAGEMENT_ADDITION_2024_FORM_0210_2021_is_coating_tongue_new</v>
      </c>
      <c r="I2497" s="134" t="str">
        <f t="shared" si="273"/>
        <v>口腔に関する問題点（スクリーニング）　口腔衛生状態　口腔衛生状態の問題の詳細　舌苔</v>
      </c>
      <c r="J2497" s="56" t="str">
        <f t="shared" si="268"/>
        <v>名称変更</v>
      </c>
      <c r="K2497" s="56" t="str">
        <f>IF($F2497="old", INDEX('外部インタフェース一覧(計算用)'!$B$5:$C$60, MATCH(summary!$B2497, '外部インタフェース一覧(計算用)'!$C$5:$C$60, 0), 1), $B2497)</f>
        <v>口腔衛生管理加算（口腔の健康状態の評価）</v>
      </c>
      <c r="L2497" s="56">
        <f t="shared" si="272"/>
        <v>12</v>
      </c>
      <c r="M2497" s="56" t="str">
        <f t="shared" si="269"/>
        <v>is_coating_tongue</v>
      </c>
      <c r="N2497" s="33" t="str">
        <f t="shared" si="270"/>
        <v>口腔に関する問題点（スクリーニング）　口腔衛生状態　口腔衛生状態の問題の詳細　舌苔</v>
      </c>
      <c r="O2497" s="33" t="str">
        <f t="shared" si="271"/>
        <v>口腔に関する問題点等　口腔衛生状態　舌苔</v>
      </c>
    </row>
    <row r="2498" spans="1:15" ht="56.25" hidden="1">
      <c r="A2498" s="56">
        <v>2496</v>
      </c>
      <c r="B2498" s="56" t="s">
        <v>159</v>
      </c>
      <c r="C2498" s="56">
        <v>13</v>
      </c>
      <c r="D2498" s="33" t="s">
        <v>886</v>
      </c>
      <c r="E2498" s="134" t="s">
        <v>4215</v>
      </c>
      <c r="F2498" s="56" t="str">
        <f>VLOOKUP(VLOOKUP($B2498, '外部インタフェース一覧(計算用)'!$B:$C, 2, FALSE), '外部インタフェース一覧(計算用)'!$C:$G, 2, FALSE)</f>
        <v>new</v>
      </c>
      <c r="G2498" s="56" t="str">
        <f>VLOOKUP(VLOOKUP($B2498, '外部インタフェース一覧(計算用)'!$B:$C, 2, FALSE), '外部インタフェース一覧(計算用)'!$C:$G, 5, FALSE)</f>
        <v>ORAL_HYGIENE_MANAGEMENT_ADDITION_2024_FORM_0210_2021</v>
      </c>
      <c r="H2498" s="56" t="str">
        <f t="shared" si="267"/>
        <v>ORAL_HYGIENE_MANAGEMENT_ADDITION_2024_FORM_0210_2021_is_teeth_fucntion_problem_new</v>
      </c>
      <c r="I2498" s="134" t="str">
        <f t="shared" si="273"/>
        <v>口腔に関する問題点（スクリーニング）　口腔機能の状態　口腔機能の状態の問題</v>
      </c>
      <c r="J2498" s="56" t="str">
        <f t="shared" si="268"/>
        <v>名称変更</v>
      </c>
      <c r="K2498" s="56" t="str">
        <f>IF($F2498="old", INDEX('外部インタフェース一覧(計算用)'!$B$5:$C$60, MATCH(summary!$B2498, '外部インタフェース一覧(計算用)'!$C$5:$C$60, 0), 1), $B2498)</f>
        <v>口腔衛生管理加算（口腔の健康状態の評価）</v>
      </c>
      <c r="L2498" s="56">
        <f t="shared" si="272"/>
        <v>13</v>
      </c>
      <c r="M2498" s="56" t="str">
        <f t="shared" si="269"/>
        <v>is_teeth_fucntion_problem</v>
      </c>
      <c r="N2498" s="33" t="str">
        <f t="shared" si="270"/>
        <v>口腔に関する問題点（スクリーニング）　口腔機能の状態　口腔機能の状態の問題</v>
      </c>
      <c r="O2498" s="33" t="str">
        <f t="shared" si="271"/>
        <v>口腔に関する問題点等　口腔機能の状態</v>
      </c>
    </row>
    <row r="2499" spans="1:15" ht="37.5" hidden="1">
      <c r="A2499" s="56">
        <v>2497</v>
      </c>
      <c r="B2499" s="56" t="s">
        <v>159</v>
      </c>
      <c r="C2499" s="56">
        <v>14</v>
      </c>
      <c r="D2499" s="33" t="s">
        <v>4216</v>
      </c>
      <c r="E2499" s="134" t="s">
        <v>4217</v>
      </c>
      <c r="F2499" s="56" t="str">
        <f>VLOOKUP(VLOOKUP($B2499, '外部インタフェース一覧(計算用)'!$B:$C, 2, FALSE), '外部インタフェース一覧(計算用)'!$C:$G, 2, FALSE)</f>
        <v>new</v>
      </c>
      <c r="G2499" s="56" t="str">
        <f>VLOOKUP(VLOOKUP($B2499, '外部インタフェース一覧(計算用)'!$B:$C, 2, FALSE), '外部インタフェース一覧(計算用)'!$C:$G, 5, FALSE)</f>
        <v>ORAL_HYGIENE_MANAGEMENT_ADDITION_2024_FORM_0210_2021</v>
      </c>
      <c r="H2499" s="56" t="str">
        <f t="shared" ref="H2499:H2562" si="274">G2499&amp;"_"&amp;D2499&amp;"_"&amp;F2499</f>
        <v>ORAL_HYGIENE_MANAGEMENT_ADDITION_2024_FORM_0210_2021_no_teeth_alignment_new</v>
      </c>
      <c r="I2499" s="134" t="str">
        <f t="shared" si="273"/>
        <v>追加</v>
      </c>
      <c r="J2499" s="56" t="str">
        <f t="shared" ref="J2499:J2562" si="275">IF(E2499=I2499, "一致", "名称変更")</f>
        <v>名称変更</v>
      </c>
      <c r="K2499" s="56" t="str">
        <f>IF($F2499="old", INDEX('外部インタフェース一覧(計算用)'!$B$5:$C$60, MATCH(summary!$B2499, '外部インタフェース一覧(計算用)'!$C$5:$C$60, 0), 1), $B2499)</f>
        <v>口腔衛生管理加算（口腔の健康状態の評価）</v>
      </c>
      <c r="L2499" s="56">
        <f t="shared" si="272"/>
        <v>14</v>
      </c>
      <c r="M2499" s="56" t="str">
        <f t="shared" ref="M2499:M2562" si="276">$D2499</f>
        <v>no_teeth_alignment</v>
      </c>
      <c r="N2499" s="33" t="str">
        <f t="shared" ref="N2499:N2562" si="277">IF($F2499="old", $E2499, $I2499)</f>
        <v>追加</v>
      </c>
      <c r="O2499" s="33" t="str">
        <f t="shared" ref="O2499:O2562" si="278">IF($F2499="old", $I2499, $E2499)</f>
        <v>口腔に関する問題点等　口腔機能の状態　奥歯のかみ合わせがない</v>
      </c>
    </row>
    <row r="2500" spans="1:15" ht="56.25" hidden="1">
      <c r="A2500" s="56">
        <v>2498</v>
      </c>
      <c r="B2500" s="56" t="s">
        <v>159</v>
      </c>
      <c r="C2500" s="56">
        <v>15</v>
      </c>
      <c r="D2500" s="33" t="s">
        <v>888</v>
      </c>
      <c r="E2500" s="134" t="s">
        <v>4218</v>
      </c>
      <c r="F2500" s="56" t="str">
        <f>VLOOKUP(VLOOKUP($B2500, '外部インタフェース一覧(計算用)'!$B:$C, 2, FALSE), '外部インタフェース一覧(計算用)'!$C:$G, 2, FALSE)</f>
        <v>new</v>
      </c>
      <c r="G2500" s="56" t="str">
        <f>VLOOKUP(VLOOKUP($B2500, '外部インタフェース一覧(計算用)'!$B:$C, 2, FALSE), '外部インタフェース一覧(計算用)'!$C:$G, 5, FALSE)</f>
        <v>ORAL_HYGIENE_MANAGEMENT_ADDITION_2024_FORM_0210_2021</v>
      </c>
      <c r="H2500" s="56" t="str">
        <f t="shared" si="274"/>
        <v>ORAL_HYGIENE_MANAGEMENT_ADDITION_2024_FORM_0210_2021_is_problem_spill_food_new</v>
      </c>
      <c r="I2500" s="134" t="str">
        <f t="shared" si="273"/>
        <v>口腔に関する問題点（スクリーニング）　口腔機能の状態　口腔機能の状態の問題の詳細　食べこぼし</v>
      </c>
      <c r="J2500" s="56" t="str">
        <f t="shared" si="275"/>
        <v>名称変更</v>
      </c>
      <c r="K2500" s="56" t="str">
        <f>IF($F2500="old", INDEX('外部インタフェース一覧(計算用)'!$B$5:$C$60, MATCH(summary!$B2500, '外部インタフェース一覧(計算用)'!$C$5:$C$60, 0), 1), $B2500)</f>
        <v>口腔衛生管理加算（口腔の健康状態の評価）</v>
      </c>
      <c r="L2500" s="56">
        <f t="shared" ref="L2500:L2563" si="279">C2500</f>
        <v>15</v>
      </c>
      <c r="M2500" s="56" t="str">
        <f t="shared" si="276"/>
        <v>is_problem_spill_food</v>
      </c>
      <c r="N2500" s="33" t="str">
        <f t="shared" si="277"/>
        <v>口腔に関する問題点（スクリーニング）　口腔機能の状態　口腔機能の状態の問題の詳細　食べこぼし</v>
      </c>
      <c r="O2500" s="33" t="str">
        <f t="shared" si="278"/>
        <v>口腔に関する問題点等　口腔機能の状態　食べこぼし</v>
      </c>
    </row>
    <row r="2501" spans="1:15" ht="56.25" hidden="1">
      <c r="A2501" s="56">
        <v>2499</v>
      </c>
      <c r="B2501" s="56" t="s">
        <v>159</v>
      </c>
      <c r="C2501" s="56">
        <v>16</v>
      </c>
      <c r="D2501" s="33" t="s">
        <v>892</v>
      </c>
      <c r="E2501" s="134" t="s">
        <v>4219</v>
      </c>
      <c r="F2501" s="56" t="str">
        <f>VLOOKUP(VLOOKUP($B2501, '外部インタフェース一覧(計算用)'!$B:$C, 2, FALSE), '外部インタフェース一覧(計算用)'!$C:$G, 2, FALSE)</f>
        <v>new</v>
      </c>
      <c r="G2501" s="56" t="str">
        <f>VLOOKUP(VLOOKUP($B2501, '外部インタフェース一覧(計算用)'!$B:$C, 2, FALSE), '外部インタフェース一覧(計算用)'!$C:$G, 5, FALSE)</f>
        <v>ORAL_HYGIENE_MANAGEMENT_ADDITION_2024_FORM_0210_2021</v>
      </c>
      <c r="H2501" s="56" t="str">
        <f t="shared" si="274"/>
        <v>ORAL_HYGIENE_MANAGEMENT_ADDITION_2024_FORM_0210_2021_is_choke_new</v>
      </c>
      <c r="I2501" s="134" t="str">
        <f t="shared" si="273"/>
        <v>口腔に関する問題点（スクリーニング）　口腔機能の状態　口腔機能の状態の問題の詳細　むせ</v>
      </c>
      <c r="J2501" s="56" t="str">
        <f t="shared" si="275"/>
        <v>名称変更</v>
      </c>
      <c r="K2501" s="56" t="str">
        <f>IF($F2501="old", INDEX('外部インタフェース一覧(計算用)'!$B$5:$C$60, MATCH(summary!$B2501, '外部インタフェース一覧(計算用)'!$C$5:$C$60, 0), 1), $B2501)</f>
        <v>口腔衛生管理加算（口腔の健康状態の評価）</v>
      </c>
      <c r="L2501" s="56">
        <f t="shared" si="279"/>
        <v>16</v>
      </c>
      <c r="M2501" s="56" t="str">
        <f t="shared" si="276"/>
        <v>is_choke</v>
      </c>
      <c r="N2501" s="33" t="str">
        <f t="shared" si="277"/>
        <v>口腔に関する問題点（スクリーニング）　口腔機能の状態　口腔機能の状態の問題の詳細　むせ</v>
      </c>
      <c r="O2501" s="33" t="str">
        <f t="shared" si="278"/>
        <v>口腔に関する問題点等　口腔機能の状態　むせ</v>
      </c>
    </row>
    <row r="2502" spans="1:15" ht="56.25" hidden="1">
      <c r="A2502" s="56">
        <v>2500</v>
      </c>
      <c r="B2502" s="56" t="s">
        <v>159</v>
      </c>
      <c r="C2502" s="56">
        <v>17</v>
      </c>
      <c r="D2502" s="33" t="s">
        <v>896</v>
      </c>
      <c r="E2502" s="134" t="s">
        <v>4220</v>
      </c>
      <c r="F2502" s="56" t="str">
        <f>VLOOKUP(VLOOKUP($B2502, '外部インタフェース一覧(計算用)'!$B:$C, 2, FALSE), '外部インタフェース一覧(計算用)'!$C:$G, 2, FALSE)</f>
        <v>new</v>
      </c>
      <c r="G2502" s="56" t="str">
        <f>VLOOKUP(VLOOKUP($B2502, '外部インタフェース一覧(計算用)'!$B:$C, 2, FALSE), '外部インタフェース一覧(計算用)'!$C:$G, 5, FALSE)</f>
        <v>ORAL_HYGIENE_MANAGEMENT_ADDITION_2024_FORM_0210_2021</v>
      </c>
      <c r="H2502" s="56" t="str">
        <f t="shared" si="274"/>
        <v>ORAL_HYGIENE_MANAGEMENT_ADDITION_2024_FORM_0210_2021_is_dryness_of_mouth_new</v>
      </c>
      <c r="I2502" s="134" t="str">
        <f t="shared" si="273"/>
        <v>口腔に関する問題点（スクリーニング）　口腔機能の状態　口腔機能の状態の問題の詳細　口腔乾燥</v>
      </c>
      <c r="J2502" s="56" t="str">
        <f t="shared" si="275"/>
        <v>名称変更</v>
      </c>
      <c r="K2502" s="56" t="str">
        <f>IF($F2502="old", INDEX('外部インタフェース一覧(計算用)'!$B$5:$C$60, MATCH(summary!$B2502, '外部インタフェース一覧(計算用)'!$C$5:$C$60, 0), 1), $B2502)</f>
        <v>口腔衛生管理加算（口腔の健康状態の評価）</v>
      </c>
      <c r="L2502" s="56">
        <f t="shared" si="279"/>
        <v>17</v>
      </c>
      <c r="M2502" s="56" t="str">
        <f t="shared" si="276"/>
        <v>is_dryness_of_mouth</v>
      </c>
      <c r="N2502" s="33" t="str">
        <f t="shared" si="277"/>
        <v>口腔に関する問題点（スクリーニング）　口腔機能の状態　口腔機能の状態の問題の詳細　口腔乾燥</v>
      </c>
      <c r="O2502" s="33" t="str">
        <f t="shared" si="278"/>
        <v>口腔に関する問題点等　口腔機能の状態　口腔乾燥</v>
      </c>
    </row>
    <row r="2503" spans="1:15" ht="56.25" hidden="1">
      <c r="A2503" s="56">
        <v>2501</v>
      </c>
      <c r="B2503" s="56" t="s">
        <v>159</v>
      </c>
      <c r="C2503" s="56">
        <v>18</v>
      </c>
      <c r="D2503" s="33" t="s">
        <v>890</v>
      </c>
      <c r="E2503" s="134" t="s">
        <v>4221</v>
      </c>
      <c r="F2503" s="56" t="str">
        <f>VLOOKUP(VLOOKUP($B2503, '外部インタフェース一覧(計算用)'!$B:$C, 2, FALSE), '外部インタフェース一覧(計算用)'!$C:$G, 2, FALSE)</f>
        <v>new</v>
      </c>
      <c r="G2503" s="56" t="str">
        <f>VLOOKUP(VLOOKUP($B2503, '外部インタフェース一覧(計算用)'!$B:$C, 2, FALSE), '外部インタフェース一覧(計算用)'!$C:$G, 5, FALSE)</f>
        <v>ORAL_HYGIENE_MANAGEMENT_ADDITION_2024_FORM_0210_2021</v>
      </c>
      <c r="H2503" s="56" t="str">
        <f t="shared" si="274"/>
        <v>ORAL_HYGIENE_MANAGEMENT_ADDITION_2024_FORM_0210_2021_is_move_tongue_new</v>
      </c>
      <c r="I2503" s="134" t="str">
        <f t="shared" si="273"/>
        <v>口腔に関する問題点（スクリーニング）　口腔機能の状態　口腔機能の状態の問題の詳細　舌の動きが悪い</v>
      </c>
      <c r="J2503" s="56" t="str">
        <f t="shared" si="275"/>
        <v>名称変更</v>
      </c>
      <c r="K2503" s="56" t="str">
        <f>IF($F2503="old", INDEX('外部インタフェース一覧(計算用)'!$B$5:$C$60, MATCH(summary!$B2503, '外部インタフェース一覧(計算用)'!$C$5:$C$60, 0), 1), $B2503)</f>
        <v>口腔衛生管理加算（口腔の健康状態の評価）</v>
      </c>
      <c r="L2503" s="56">
        <f t="shared" si="279"/>
        <v>18</v>
      </c>
      <c r="M2503" s="56" t="str">
        <f t="shared" si="276"/>
        <v>is_move_tongue</v>
      </c>
      <c r="N2503" s="33" t="str">
        <f t="shared" si="277"/>
        <v>口腔に関する問題点（スクリーニング）　口腔機能の状態　口腔機能の状態の問題の詳細　舌の動きが悪い</v>
      </c>
      <c r="O2503" s="33" t="str">
        <f t="shared" si="278"/>
        <v>口腔に関する問題点等　口腔機能の状態　舌の動きが悪い</v>
      </c>
    </row>
    <row r="2504" spans="1:15" ht="37.5" hidden="1">
      <c r="A2504" s="56">
        <v>2502</v>
      </c>
      <c r="B2504" s="56" t="s">
        <v>159</v>
      </c>
      <c r="C2504" s="56">
        <v>19</v>
      </c>
      <c r="D2504" s="33" t="s">
        <v>4222</v>
      </c>
      <c r="E2504" s="134" t="s">
        <v>4223</v>
      </c>
      <c r="F2504" s="56" t="str">
        <f>VLOOKUP(VLOOKUP($B2504, '外部インタフェース一覧(計算用)'!$B:$C, 2, FALSE), '外部インタフェース一覧(計算用)'!$C:$G, 2, FALSE)</f>
        <v>new</v>
      </c>
      <c r="G2504" s="56" t="str">
        <f>VLOOKUP(VLOOKUP($B2504, '外部インタフェース一覧(計算用)'!$B:$C, 2, FALSE), '外部インタフェース一覧(計算用)'!$C:$G, 5, FALSE)</f>
        <v>ORAL_HYGIENE_MANAGEMENT_ADDITION_2024_FORM_0210_2021</v>
      </c>
      <c r="H2504" s="56" t="str">
        <f t="shared" si="274"/>
        <v>ORAL_HYGIENE_MANAGEMENT_ADDITION_2024_FORM_0210_2021_is_gargle_new</v>
      </c>
      <c r="I2504" s="134" t="str">
        <f t="shared" si="273"/>
        <v>追加</v>
      </c>
      <c r="J2504" s="56" t="str">
        <f t="shared" si="275"/>
        <v>名称変更</v>
      </c>
      <c r="K2504" s="56" t="str">
        <f>IF($F2504="old", INDEX('外部インタフェース一覧(計算用)'!$B$5:$C$60, MATCH(summary!$B2504, '外部インタフェース一覧(計算用)'!$C$5:$C$60, 0), 1), $B2504)</f>
        <v>口腔衛生管理加算（口腔の健康状態の評価）</v>
      </c>
      <c r="L2504" s="56">
        <f t="shared" si="279"/>
        <v>19</v>
      </c>
      <c r="M2504" s="56" t="str">
        <f t="shared" si="276"/>
        <v>is_gargle</v>
      </c>
      <c r="N2504" s="33" t="str">
        <f t="shared" si="277"/>
        <v>追加</v>
      </c>
      <c r="O2504" s="33" t="str">
        <f t="shared" si="278"/>
        <v>口腔に関する問題点等　口腔機能の状態　ぶくぶくうがいが困難</v>
      </c>
    </row>
    <row r="2505" spans="1:15" ht="37.5" hidden="1">
      <c r="A2505" s="56">
        <v>2503</v>
      </c>
      <c r="B2505" s="56" t="s">
        <v>159</v>
      </c>
      <c r="C2505" s="56">
        <v>20</v>
      </c>
      <c r="D2505" s="33" t="s">
        <v>898</v>
      </c>
      <c r="E2505" s="134" t="s">
        <v>4224</v>
      </c>
      <c r="F2505" s="56" t="str">
        <f>VLOOKUP(VLOOKUP($B2505, '外部インタフェース一覧(計算用)'!$B:$C, 2, FALSE), '外部インタフェース一覧(計算用)'!$C:$G, 2, FALSE)</f>
        <v>new</v>
      </c>
      <c r="G2505" s="56" t="str">
        <f>VLOOKUP(VLOOKUP($B2505, '外部インタフェース一覧(計算用)'!$B:$C, 2, FALSE), '外部インタフェース一覧(計算用)'!$C:$G, 5, FALSE)</f>
        <v>ORAL_HYGIENE_MANAGEMENT_ADDITION_2024_FORM_0210_2021</v>
      </c>
      <c r="H2505" s="56" t="str">
        <f t="shared" si="274"/>
        <v>ORAL_HYGIENE_MANAGEMENT_ADDITION_2024_FORM_0210_2021_is_number_of_teeth_new</v>
      </c>
      <c r="I2505" s="134" t="str">
        <f t="shared" si="273"/>
        <v>口腔に関する問題点（スクリーニング）　歯数　歯数の問題</v>
      </c>
      <c r="J2505" s="56" t="str">
        <f t="shared" si="275"/>
        <v>名称変更</v>
      </c>
      <c r="K2505" s="56" t="str">
        <f>IF($F2505="old", INDEX('外部インタフェース一覧(計算用)'!$B$5:$C$60, MATCH(summary!$B2505, '外部インタフェース一覧(計算用)'!$C$5:$C$60, 0), 1), $B2505)</f>
        <v>口腔衛生管理加算（口腔の健康状態の評価）</v>
      </c>
      <c r="L2505" s="56">
        <f t="shared" si="279"/>
        <v>20</v>
      </c>
      <c r="M2505" s="56" t="str">
        <f t="shared" si="276"/>
        <v>is_number_of_teeth</v>
      </c>
      <c r="N2505" s="33" t="str">
        <f t="shared" si="277"/>
        <v>口腔に関する問題点（スクリーニング）　歯数　歯数の問題</v>
      </c>
      <c r="O2505" s="33" t="str">
        <f t="shared" si="278"/>
        <v>口腔に関する問題点等　歯数の問題</v>
      </c>
    </row>
    <row r="2506" spans="1:15" ht="37.5" hidden="1">
      <c r="A2506" s="56">
        <v>2504</v>
      </c>
      <c r="B2506" s="56" t="s">
        <v>159</v>
      </c>
      <c r="C2506" s="56">
        <v>21</v>
      </c>
      <c r="D2506" s="33" t="s">
        <v>900</v>
      </c>
      <c r="E2506" s="134" t="s">
        <v>4225</v>
      </c>
      <c r="F2506" s="56" t="str">
        <f>VLOOKUP(VLOOKUP($B2506, '外部インタフェース一覧(計算用)'!$B:$C, 2, FALSE), '外部インタフェース一覧(計算用)'!$C:$G, 2, FALSE)</f>
        <v>new</v>
      </c>
      <c r="G2506" s="56" t="str">
        <f>VLOOKUP(VLOOKUP($B2506, '外部インタフェース一覧(計算用)'!$B:$C, 2, FALSE), '外部インタフェース一覧(計算用)'!$C:$G, 5, FALSE)</f>
        <v>ORAL_HYGIENE_MANAGEMENT_ADDITION_2024_FORM_0210_2021</v>
      </c>
      <c r="H2506" s="56" t="str">
        <f t="shared" si="274"/>
        <v>ORAL_HYGIENE_MANAGEMENT_ADDITION_2024_FORM_0210_2021_number_of_teeth_new</v>
      </c>
      <c r="I2506" s="134" t="str">
        <f t="shared" si="273"/>
        <v>口腔に関する問題点（スクリーニング）　歯数　歯数</v>
      </c>
      <c r="J2506" s="56" t="str">
        <f t="shared" si="275"/>
        <v>名称変更</v>
      </c>
      <c r="K2506" s="56" t="str">
        <f>IF($F2506="old", INDEX('外部インタフェース一覧(計算用)'!$B$5:$C$60, MATCH(summary!$B2506, '外部インタフェース一覧(計算用)'!$C$5:$C$60, 0), 1), $B2506)</f>
        <v>口腔衛生管理加算（口腔の健康状態の評価）</v>
      </c>
      <c r="L2506" s="56">
        <f t="shared" si="279"/>
        <v>21</v>
      </c>
      <c r="M2506" s="56" t="str">
        <f t="shared" si="276"/>
        <v>number_of_teeth</v>
      </c>
      <c r="N2506" s="33" t="str">
        <f t="shared" si="277"/>
        <v>口腔に関する問題点（スクリーニング）　歯数　歯数</v>
      </c>
      <c r="O2506" s="33" t="str">
        <f t="shared" si="278"/>
        <v>口腔に関する問題点等　歯数</v>
      </c>
    </row>
    <row r="2507" spans="1:15" ht="37.5" hidden="1">
      <c r="A2507" s="56">
        <v>2505</v>
      </c>
      <c r="B2507" s="56" t="s">
        <v>159</v>
      </c>
      <c r="C2507" s="56">
        <v>22</v>
      </c>
      <c r="D2507" s="33" t="s">
        <v>902</v>
      </c>
      <c r="E2507" s="134" t="s">
        <v>4226</v>
      </c>
      <c r="F2507" s="56" t="str">
        <f>VLOOKUP(VLOOKUP($B2507, '外部インタフェース一覧(計算用)'!$B:$C, 2, FALSE), '外部インタフェース一覧(計算用)'!$C:$G, 2, FALSE)</f>
        <v>new</v>
      </c>
      <c r="G2507" s="56" t="str">
        <f>VLOOKUP(VLOOKUP($B2507, '外部インタフェース一覧(計算用)'!$B:$C, 2, FALSE), '外部インタフェース一覧(計算用)'!$C:$G, 5, FALSE)</f>
        <v>ORAL_HYGIENE_MANAGEMENT_ADDITION_2024_FORM_0210_2021</v>
      </c>
      <c r="H2507" s="56" t="str">
        <f t="shared" si="274"/>
        <v>ORAL_HYGIENE_MANAGEMENT_ADDITION_2024_FORM_0210_2021_is_teeth_problem_new</v>
      </c>
      <c r="I2507" s="134" t="str">
        <f t="shared" si="273"/>
        <v>口腔に関する問題点（スクリーニング）　　歯の問題　歯の問題</v>
      </c>
      <c r="J2507" s="56" t="str">
        <f t="shared" si="275"/>
        <v>名称変更</v>
      </c>
      <c r="K2507" s="56" t="str">
        <f>IF($F2507="old", INDEX('外部インタフェース一覧(計算用)'!$B$5:$C$60, MATCH(summary!$B2507, '外部インタフェース一覧(計算用)'!$C$5:$C$60, 0), 1), $B2507)</f>
        <v>口腔衛生管理加算（口腔の健康状態の評価）</v>
      </c>
      <c r="L2507" s="56">
        <f t="shared" si="279"/>
        <v>22</v>
      </c>
      <c r="M2507" s="56" t="str">
        <f t="shared" si="276"/>
        <v>is_teeth_problem</v>
      </c>
      <c r="N2507" s="33" t="str">
        <f t="shared" si="277"/>
        <v>口腔に関する問題点（スクリーニング）　　歯の問題　歯の問題</v>
      </c>
      <c r="O2507" s="33" t="str">
        <f t="shared" si="278"/>
        <v>口腔に関する問題点等　歯の問題　</v>
      </c>
    </row>
    <row r="2508" spans="1:15" ht="56.25" hidden="1">
      <c r="A2508" s="56">
        <v>2506</v>
      </c>
      <c r="B2508" s="56" t="s">
        <v>159</v>
      </c>
      <c r="C2508" s="56">
        <v>23</v>
      </c>
      <c r="D2508" s="33" t="s">
        <v>904</v>
      </c>
      <c r="E2508" s="134" t="s">
        <v>4227</v>
      </c>
      <c r="F2508" s="56" t="str">
        <f>VLOOKUP(VLOOKUP($B2508, '外部インタフェース一覧(計算用)'!$B:$C, 2, FALSE), '外部インタフェース一覧(計算用)'!$C:$G, 2, FALSE)</f>
        <v>new</v>
      </c>
      <c r="G2508" s="56" t="str">
        <f>VLOOKUP(VLOOKUP($B2508, '外部インタフェース一覧(計算用)'!$B:$C, 2, FALSE), '外部インタフェース一覧(計算用)'!$C:$G, 5, FALSE)</f>
        <v>ORAL_HYGIENE_MANAGEMENT_ADDITION_2024_FORM_0210_2021</v>
      </c>
      <c r="H2508" s="56" t="str">
        <f t="shared" si="274"/>
        <v>ORAL_HYGIENE_MANAGEMENT_ADDITION_2024_FORM_0210_2021_is_caries_new</v>
      </c>
      <c r="I2508" s="134" t="str">
        <f t="shared" si="273"/>
        <v>口腔に関する問題点（スクリーニング）　　歯の問題　歯の問題の詳細　う蝕</v>
      </c>
      <c r="J2508" s="56" t="str">
        <f t="shared" si="275"/>
        <v>名称変更</v>
      </c>
      <c r="K2508" s="56" t="str">
        <f>IF($F2508="old", INDEX('外部インタフェース一覧(計算用)'!$B$5:$C$60, MATCH(summary!$B2508, '外部インタフェース一覧(計算用)'!$C$5:$C$60, 0), 1), $B2508)</f>
        <v>口腔衛生管理加算（口腔の健康状態の評価）</v>
      </c>
      <c r="L2508" s="56">
        <f t="shared" si="279"/>
        <v>23</v>
      </c>
      <c r="M2508" s="56" t="str">
        <f t="shared" si="276"/>
        <v>is_caries</v>
      </c>
      <c r="N2508" s="33" t="str">
        <f t="shared" si="277"/>
        <v>口腔に関する問題点（スクリーニング）　　歯の問題　歯の問題の詳細　う蝕</v>
      </c>
      <c r="O2508" s="33" t="str">
        <f t="shared" si="278"/>
        <v>口腔に関する問題点等　歯の問題　う蝕</v>
      </c>
    </row>
    <row r="2509" spans="1:15" ht="56.25" hidden="1">
      <c r="A2509" s="56">
        <v>2507</v>
      </c>
      <c r="B2509" s="56" t="s">
        <v>159</v>
      </c>
      <c r="C2509" s="56">
        <v>24</v>
      </c>
      <c r="D2509" s="33" t="s">
        <v>906</v>
      </c>
      <c r="E2509" s="134" t="s">
        <v>4228</v>
      </c>
      <c r="F2509" s="56" t="str">
        <f>VLOOKUP(VLOOKUP($B2509, '外部インタフェース一覧(計算用)'!$B:$C, 2, FALSE), '外部インタフェース一覧(計算用)'!$C:$G, 2, FALSE)</f>
        <v>new</v>
      </c>
      <c r="G2509" s="56" t="str">
        <f>VLOOKUP(VLOOKUP($B2509, '外部インタフェース一覧(計算用)'!$B:$C, 2, FALSE), '外部インタフェース一覧(計算用)'!$C:$G, 5, FALSE)</f>
        <v>ORAL_HYGIENE_MANAGEMENT_ADDITION_2024_FORM_0210_2021</v>
      </c>
      <c r="H2509" s="56" t="str">
        <f t="shared" si="274"/>
        <v>ORAL_HYGIENE_MANAGEMENT_ADDITION_2024_FORM_0210_2021_is_broken_teeth_new</v>
      </c>
      <c r="I2509" s="134" t="str">
        <f t="shared" si="273"/>
        <v>口腔に関する問題点（スクリーニング）　　歯の問題　歯の問題の詳細　歯の破折</v>
      </c>
      <c r="J2509" s="56" t="str">
        <f t="shared" si="275"/>
        <v>名称変更</v>
      </c>
      <c r="K2509" s="56" t="str">
        <f>IF($F2509="old", INDEX('外部インタフェース一覧(計算用)'!$B$5:$C$60, MATCH(summary!$B2509, '外部インタフェース一覧(計算用)'!$C$5:$C$60, 0), 1), $B2509)</f>
        <v>口腔衛生管理加算（口腔の健康状態の評価）</v>
      </c>
      <c r="L2509" s="56">
        <f t="shared" si="279"/>
        <v>24</v>
      </c>
      <c r="M2509" s="56" t="str">
        <f t="shared" si="276"/>
        <v>is_broken_teeth</v>
      </c>
      <c r="N2509" s="33" t="str">
        <f t="shared" si="277"/>
        <v>口腔に関する問題点（スクリーニング）　　歯の問題　歯の問題の詳細　歯の破折</v>
      </c>
      <c r="O2509" s="33" t="str">
        <f t="shared" si="278"/>
        <v>口腔に関する問題点等　歯の問題　歯の破折</v>
      </c>
    </row>
    <row r="2510" spans="1:15" ht="56.25" hidden="1">
      <c r="A2510" s="56">
        <v>2508</v>
      </c>
      <c r="B2510" s="56" t="s">
        <v>159</v>
      </c>
      <c r="C2510" s="56">
        <v>25</v>
      </c>
      <c r="D2510" s="33" t="s">
        <v>908</v>
      </c>
      <c r="E2510" s="134" t="s">
        <v>4229</v>
      </c>
      <c r="F2510" s="56" t="str">
        <f>VLOOKUP(VLOOKUP($B2510, '外部インタフェース一覧(計算用)'!$B:$C, 2, FALSE), '外部インタフェース一覧(計算用)'!$C:$G, 2, FALSE)</f>
        <v>new</v>
      </c>
      <c r="G2510" s="56" t="str">
        <f>VLOOKUP(VLOOKUP($B2510, '外部インタフェース一覧(計算用)'!$B:$C, 2, FALSE), '外部インタフェース一覧(計算用)'!$C:$G, 5, FALSE)</f>
        <v>ORAL_HYGIENE_MANAGEMENT_ADDITION_2024_FORM_0210_2021</v>
      </c>
      <c r="H2510" s="56" t="str">
        <f t="shared" si="274"/>
        <v>ORAL_HYGIENE_MANAGEMENT_ADDITION_2024_FORM_0210_2021_is_desorption_new</v>
      </c>
      <c r="I2510" s="134" t="str">
        <f t="shared" si="273"/>
        <v>口腔に関する問題点（スクリーニング）　　歯の問題　歯の問題の詳細　修復物脱離</v>
      </c>
      <c r="J2510" s="56" t="str">
        <f t="shared" si="275"/>
        <v>名称変更</v>
      </c>
      <c r="K2510" s="56" t="str">
        <f>IF($F2510="old", INDEX('外部インタフェース一覧(計算用)'!$B$5:$C$60, MATCH(summary!$B2510, '外部インタフェース一覧(計算用)'!$C$5:$C$60, 0), 1), $B2510)</f>
        <v>口腔衛生管理加算（口腔の健康状態の評価）</v>
      </c>
      <c r="L2510" s="56">
        <f t="shared" si="279"/>
        <v>25</v>
      </c>
      <c r="M2510" s="56" t="str">
        <f t="shared" si="276"/>
        <v>is_desorption</v>
      </c>
      <c r="N2510" s="33" t="str">
        <f t="shared" si="277"/>
        <v>口腔に関する問題点（スクリーニング）　　歯の問題　歯の問題の詳細　修復物脱離</v>
      </c>
      <c r="O2510" s="33" t="str">
        <f t="shared" si="278"/>
        <v>口腔に関する問題点等　歯の問題　修復物脱離</v>
      </c>
    </row>
    <row r="2511" spans="1:15" ht="37.5" hidden="1">
      <c r="A2511" s="56">
        <v>2509</v>
      </c>
      <c r="B2511" s="56" t="s">
        <v>159</v>
      </c>
      <c r="C2511" s="56">
        <v>26</v>
      </c>
      <c r="D2511" s="33" t="s">
        <v>4230</v>
      </c>
      <c r="E2511" s="134" t="s">
        <v>4231</v>
      </c>
      <c r="F2511" s="56" t="str">
        <f>VLOOKUP(VLOOKUP($B2511, '外部インタフェース一覧(計算用)'!$B:$C, 2, FALSE), '外部インタフェース一覧(計算用)'!$C:$G, 2, FALSE)</f>
        <v>new</v>
      </c>
      <c r="G2511" s="56" t="str">
        <f>VLOOKUP(VLOOKUP($B2511, '外部インタフェース一覧(計算用)'!$B:$C, 2, FALSE), '外部インタフェース一覧(計算用)'!$C:$G, 5, FALSE)</f>
        <v>ORAL_HYGIENE_MANAGEMENT_ADDITION_2024_FORM_0210_2021</v>
      </c>
      <c r="H2511" s="56" t="str">
        <f t="shared" si="274"/>
        <v>ORAL_HYGIENE_MANAGEMENT_ADDITION_2024_FORM_0210_2021_is_remaining_teeth_new</v>
      </c>
      <c r="I2511" s="134" t="str">
        <f t="shared" si="273"/>
        <v>追加</v>
      </c>
      <c r="J2511" s="56" t="str">
        <f t="shared" si="275"/>
        <v>名称変更</v>
      </c>
      <c r="K2511" s="56" t="str">
        <f>IF($F2511="old", INDEX('外部インタフェース一覧(計算用)'!$B$5:$C$60, MATCH(summary!$B2511, '外部インタフェース一覧(計算用)'!$C$5:$C$60, 0), 1), $B2511)</f>
        <v>口腔衛生管理加算（口腔の健康状態の評価）</v>
      </c>
      <c r="L2511" s="56">
        <f t="shared" si="279"/>
        <v>26</v>
      </c>
      <c r="M2511" s="56" t="str">
        <f t="shared" si="276"/>
        <v>is_remaining_teeth</v>
      </c>
      <c r="N2511" s="33" t="str">
        <f t="shared" si="277"/>
        <v>追加</v>
      </c>
      <c r="O2511" s="33" t="str">
        <f t="shared" si="278"/>
        <v>口腔に関する問題点等　歯の問題　残根歯</v>
      </c>
    </row>
    <row r="2512" spans="1:15" ht="56.25" hidden="1">
      <c r="A2512" s="56">
        <v>2510</v>
      </c>
      <c r="B2512" s="56" t="s">
        <v>159</v>
      </c>
      <c r="C2512" s="56">
        <v>27</v>
      </c>
      <c r="D2512" s="33" t="s">
        <v>910</v>
      </c>
      <c r="E2512" s="134" t="s">
        <v>4232</v>
      </c>
      <c r="F2512" s="56" t="str">
        <f>VLOOKUP(VLOOKUP($B2512, '外部インタフェース一覧(計算用)'!$B:$C, 2, FALSE), '外部インタフェース一覧(計算用)'!$C:$G, 2, FALSE)</f>
        <v>new</v>
      </c>
      <c r="G2512" s="56" t="str">
        <f>VLOOKUP(VLOOKUP($B2512, '外部インタフェース一覧(計算用)'!$B:$C, 2, FALSE), '外部インタフェース一覧(計算用)'!$C:$G, 5, FALSE)</f>
        <v>ORAL_HYGIENE_MANAGEMENT_ADDITION_2024_FORM_0210_2021</v>
      </c>
      <c r="H2512" s="56" t="str">
        <f t="shared" si="274"/>
        <v>ORAL_HYGIENE_MANAGEMENT_ADDITION_2024_FORM_0210_2021_is_teeth_problem_other_new</v>
      </c>
      <c r="I2512" s="134" t="str">
        <f t="shared" si="273"/>
        <v>口腔に関する問題点（スクリーニング）　　歯の問題　歯の問題の詳細　その他</v>
      </c>
      <c r="J2512" s="56" t="str">
        <f t="shared" si="275"/>
        <v>名称変更</v>
      </c>
      <c r="K2512" s="56" t="str">
        <f>IF($F2512="old", INDEX('外部インタフェース一覧(計算用)'!$B$5:$C$60, MATCH(summary!$B2512, '外部インタフェース一覧(計算用)'!$C$5:$C$60, 0), 1), $B2512)</f>
        <v>口腔衛生管理加算（口腔の健康状態の評価）</v>
      </c>
      <c r="L2512" s="56">
        <f t="shared" si="279"/>
        <v>27</v>
      </c>
      <c r="M2512" s="56" t="str">
        <f t="shared" si="276"/>
        <v>is_teeth_problem_other</v>
      </c>
      <c r="N2512" s="33" t="str">
        <f t="shared" si="277"/>
        <v>口腔に関する問題点（スクリーニング）　　歯の問題　歯の問題の詳細　その他</v>
      </c>
      <c r="O2512" s="33" t="str">
        <f t="shared" si="278"/>
        <v>口腔に関する問題点等　歯の問題　その他</v>
      </c>
    </row>
    <row r="2513" spans="1:15" ht="56.25" hidden="1">
      <c r="A2513" s="56">
        <v>2511</v>
      </c>
      <c r="B2513" s="56" t="s">
        <v>159</v>
      </c>
      <c r="C2513" s="56">
        <v>28</v>
      </c>
      <c r="D2513" s="33" t="s">
        <v>912</v>
      </c>
      <c r="E2513" s="134" t="s">
        <v>4233</v>
      </c>
      <c r="F2513" s="56" t="str">
        <f>VLOOKUP(VLOOKUP($B2513, '外部インタフェース一覧(計算用)'!$B:$C, 2, FALSE), '外部インタフェース一覧(計算用)'!$C:$G, 2, FALSE)</f>
        <v>new</v>
      </c>
      <c r="G2513" s="56" t="str">
        <f>VLOOKUP(VLOOKUP($B2513, '外部インタフェース一覧(計算用)'!$B:$C, 2, FALSE), '外部インタフェース一覧(計算用)'!$C:$G, 5, FALSE)</f>
        <v>ORAL_HYGIENE_MANAGEMENT_ADDITION_2024_FORM_0210_2021</v>
      </c>
      <c r="H2513" s="56" t="str">
        <f t="shared" si="274"/>
        <v>ORAL_HYGIENE_MANAGEMENT_ADDITION_2024_FORM_0210_2021_teeth_problem_other_contents_new</v>
      </c>
      <c r="I2513" s="134" t="str">
        <f t="shared" si="273"/>
        <v>口腔に関する問題点（スクリーニング）　　歯の問題　歯の問題の詳細　その他（具体的に）</v>
      </c>
      <c r="J2513" s="56" t="str">
        <f t="shared" si="275"/>
        <v>名称変更</v>
      </c>
      <c r="K2513" s="56" t="str">
        <f>IF($F2513="old", INDEX('外部インタフェース一覧(計算用)'!$B$5:$C$60, MATCH(summary!$B2513, '外部インタフェース一覧(計算用)'!$C$5:$C$60, 0), 1), $B2513)</f>
        <v>口腔衛生管理加算（口腔の健康状態の評価）</v>
      </c>
      <c r="L2513" s="56">
        <f t="shared" si="279"/>
        <v>28</v>
      </c>
      <c r="M2513" s="56" t="str">
        <f t="shared" si="276"/>
        <v>teeth_problem_other_contents</v>
      </c>
      <c r="N2513" s="33" t="str">
        <f t="shared" si="277"/>
        <v>口腔に関する問題点（スクリーニング）　　歯の問題　歯の問題の詳細　その他（具体的に）</v>
      </c>
      <c r="O2513" s="33" t="str">
        <f t="shared" si="278"/>
        <v>口腔に関する問題点等　歯の問題　その他（内容）</v>
      </c>
    </row>
    <row r="2514" spans="1:15" ht="37.5" hidden="1">
      <c r="A2514" s="56">
        <v>2512</v>
      </c>
      <c r="B2514" s="56" t="s">
        <v>159</v>
      </c>
      <c r="C2514" s="56">
        <v>29</v>
      </c>
      <c r="D2514" s="33" t="s">
        <v>914</v>
      </c>
      <c r="E2514" s="134" t="s">
        <v>4234</v>
      </c>
      <c r="F2514" s="56" t="str">
        <f>VLOOKUP(VLOOKUP($B2514, '外部インタフェース一覧(計算用)'!$B:$C, 2, FALSE), '外部インタフェース一覧(計算用)'!$C:$G, 2, FALSE)</f>
        <v>new</v>
      </c>
      <c r="G2514" s="56" t="str">
        <f>VLOOKUP(VLOOKUP($B2514, '外部インタフェース一覧(計算用)'!$B:$C, 2, FALSE), '外部インタフェース一覧(計算用)'!$C:$G, 5, FALSE)</f>
        <v>ORAL_HYGIENE_MANAGEMENT_ADDITION_2024_FORM_0210_2021</v>
      </c>
      <c r="H2514" s="56" t="str">
        <f t="shared" si="274"/>
        <v>ORAL_HYGIENE_MANAGEMENT_ADDITION_2024_FORM_0210_2021_is_denture_problem_new</v>
      </c>
      <c r="I2514" s="134" t="str">
        <f t="shared" si="273"/>
        <v>口腔に関する問題点（スクリーニング）　　義歯の問題　義歯の問題</v>
      </c>
      <c r="J2514" s="56" t="str">
        <f t="shared" si="275"/>
        <v>名称変更</v>
      </c>
      <c r="K2514" s="56" t="str">
        <f>IF($F2514="old", INDEX('外部インタフェース一覧(計算用)'!$B$5:$C$60, MATCH(summary!$B2514, '外部インタフェース一覧(計算用)'!$C$5:$C$60, 0), 1), $B2514)</f>
        <v>口腔衛生管理加算（口腔の健康状態の評価）</v>
      </c>
      <c r="L2514" s="56">
        <f t="shared" si="279"/>
        <v>29</v>
      </c>
      <c r="M2514" s="56" t="str">
        <f t="shared" si="276"/>
        <v>is_denture_problem</v>
      </c>
      <c r="N2514" s="33" t="str">
        <f t="shared" si="277"/>
        <v>口腔に関する問題点（スクリーニング）　　義歯の問題　義歯の問題</v>
      </c>
      <c r="O2514" s="33" t="str">
        <f t="shared" si="278"/>
        <v>口腔に関する問題点等　義歯の問題　</v>
      </c>
    </row>
    <row r="2515" spans="1:15" ht="56.25" hidden="1">
      <c r="A2515" s="56">
        <v>2513</v>
      </c>
      <c r="B2515" s="56" t="s">
        <v>159</v>
      </c>
      <c r="C2515" s="56">
        <v>30</v>
      </c>
      <c r="D2515" s="33" t="s">
        <v>916</v>
      </c>
      <c r="E2515" s="134" t="s">
        <v>4235</v>
      </c>
      <c r="F2515" s="56" t="str">
        <f>VLOOKUP(VLOOKUP($B2515, '外部インタフェース一覧(計算用)'!$B:$C, 2, FALSE), '外部インタフェース一覧(計算用)'!$C:$G, 2, FALSE)</f>
        <v>new</v>
      </c>
      <c r="G2515" s="56" t="str">
        <f>VLOOKUP(VLOOKUP($B2515, '外部インタフェース一覧(計算用)'!$B:$C, 2, FALSE), '外部インタフェース一覧(計算用)'!$C:$G, 5, FALSE)</f>
        <v>ORAL_HYGIENE_MANAGEMENT_ADDITION_2024_FORM_0210_2021</v>
      </c>
      <c r="H2515" s="56" t="str">
        <f t="shared" si="274"/>
        <v>ORAL_HYGIENE_MANAGEMENT_ADDITION_2024_FORM_0210_2021_is_denture_nonconformity_new</v>
      </c>
      <c r="I2515" s="134" t="str">
        <f t="shared" si="273"/>
        <v>口腔に関する問題点（スクリーニング）　　義歯の問題　義歯の問題の詳細　不適合</v>
      </c>
      <c r="J2515" s="56" t="str">
        <f t="shared" si="275"/>
        <v>名称変更</v>
      </c>
      <c r="K2515" s="56" t="str">
        <f>IF($F2515="old", INDEX('外部インタフェース一覧(計算用)'!$B$5:$C$60, MATCH(summary!$B2515, '外部インタフェース一覧(計算用)'!$C$5:$C$60, 0), 1), $B2515)</f>
        <v>口腔衛生管理加算（口腔の健康状態の評価）</v>
      </c>
      <c r="L2515" s="56">
        <f t="shared" si="279"/>
        <v>30</v>
      </c>
      <c r="M2515" s="56" t="str">
        <f t="shared" si="276"/>
        <v>is_denture_nonconformity</v>
      </c>
      <c r="N2515" s="33" t="str">
        <f t="shared" si="277"/>
        <v>口腔に関する問題点（スクリーニング）　　義歯の問題　義歯の問題の詳細　不適合</v>
      </c>
      <c r="O2515" s="33" t="str">
        <f t="shared" si="278"/>
        <v>口腔に関する問題点等　義歯の問題　不適合</v>
      </c>
    </row>
    <row r="2516" spans="1:15" ht="56.25" hidden="1">
      <c r="A2516" s="56">
        <v>2514</v>
      </c>
      <c r="B2516" s="56" t="s">
        <v>159</v>
      </c>
      <c r="C2516" s="56">
        <v>31</v>
      </c>
      <c r="D2516" s="33" t="s">
        <v>918</v>
      </c>
      <c r="E2516" s="134" t="s">
        <v>4236</v>
      </c>
      <c r="F2516" s="56" t="str">
        <f>VLOOKUP(VLOOKUP($B2516, '外部インタフェース一覧(計算用)'!$B:$C, 2, FALSE), '外部インタフェース一覧(計算用)'!$C:$G, 2, FALSE)</f>
        <v>new</v>
      </c>
      <c r="G2516" s="56" t="str">
        <f>VLOOKUP(VLOOKUP($B2516, '外部インタフェース一覧(計算用)'!$B:$C, 2, FALSE), '外部インタフェース一覧(計算用)'!$C:$G, 5, FALSE)</f>
        <v>ORAL_HYGIENE_MANAGEMENT_ADDITION_2024_FORM_0210_2021</v>
      </c>
      <c r="H2516" s="56" t="str">
        <f t="shared" si="274"/>
        <v>ORAL_HYGIENE_MANAGEMENT_ADDITION_2024_FORM_0210_2021_is_broken_denture_new</v>
      </c>
      <c r="I2516" s="134" t="str">
        <f t="shared" si="273"/>
        <v>口腔に関する問題点（スクリーニング）　　義歯の問題　義歯の問題の詳細　破損</v>
      </c>
      <c r="J2516" s="56" t="str">
        <f t="shared" si="275"/>
        <v>名称変更</v>
      </c>
      <c r="K2516" s="56" t="str">
        <f>IF($F2516="old", INDEX('外部インタフェース一覧(計算用)'!$B$5:$C$60, MATCH(summary!$B2516, '外部インタフェース一覧(計算用)'!$C$5:$C$60, 0), 1), $B2516)</f>
        <v>口腔衛生管理加算（口腔の健康状態の評価）</v>
      </c>
      <c r="L2516" s="56">
        <f t="shared" si="279"/>
        <v>31</v>
      </c>
      <c r="M2516" s="56" t="str">
        <f t="shared" si="276"/>
        <v>is_broken_denture</v>
      </c>
      <c r="N2516" s="33" t="str">
        <f t="shared" si="277"/>
        <v>口腔に関する問題点（スクリーニング）　　義歯の問題　義歯の問題の詳細　破損</v>
      </c>
      <c r="O2516" s="33" t="str">
        <f t="shared" si="278"/>
        <v>口腔に関する問題点等　義歯の問題　破損</v>
      </c>
    </row>
    <row r="2517" spans="1:15" ht="37.5" hidden="1">
      <c r="A2517" s="56">
        <v>2515</v>
      </c>
      <c r="B2517" s="56" t="s">
        <v>159</v>
      </c>
      <c r="C2517" s="56">
        <v>32</v>
      </c>
      <c r="D2517" s="33" t="s">
        <v>4237</v>
      </c>
      <c r="E2517" s="134" t="s">
        <v>4238</v>
      </c>
      <c r="F2517" s="56" t="str">
        <f>VLOOKUP(VLOOKUP($B2517, '外部インタフェース一覧(計算用)'!$B:$C, 2, FALSE), '外部インタフェース一覧(計算用)'!$C:$G, 2, FALSE)</f>
        <v>new</v>
      </c>
      <c r="G2517" s="56" t="str">
        <f>VLOOKUP(VLOOKUP($B2517, '外部インタフェース一覧(計算用)'!$B:$C, 2, FALSE), '外部インタフェース一覧(計算用)'!$C:$G, 5, FALSE)</f>
        <v>ORAL_HYGIENE_MANAGEMENT_ADDITION_2024_FORM_0210_2021</v>
      </c>
      <c r="H2517" s="56" t="str">
        <f t="shared" si="274"/>
        <v>ORAL_HYGIENE_MANAGEMENT_ADDITION_2024_FORM_0210_2021_is_necessary_new</v>
      </c>
      <c r="I2517" s="134" t="str">
        <f t="shared" si="273"/>
        <v>追加</v>
      </c>
      <c r="J2517" s="56" t="str">
        <f t="shared" si="275"/>
        <v>名称変更</v>
      </c>
      <c r="K2517" s="56" t="str">
        <f>IF($F2517="old", INDEX('外部インタフェース一覧(計算用)'!$B$5:$C$60, MATCH(summary!$B2517, '外部インタフェース一覧(計算用)'!$C$5:$C$60, 0), 1), $B2517)</f>
        <v>口腔衛生管理加算（口腔の健康状態の評価）</v>
      </c>
      <c r="L2517" s="56">
        <f t="shared" si="279"/>
        <v>32</v>
      </c>
      <c r="M2517" s="56" t="str">
        <f t="shared" si="276"/>
        <v>is_necessary</v>
      </c>
      <c r="N2517" s="33" t="str">
        <f t="shared" si="277"/>
        <v>追加</v>
      </c>
      <c r="O2517" s="33" t="str">
        <f t="shared" si="278"/>
        <v>口腔に関する問題点等　義歯の問題　義歯の問題　必要だが使用していない</v>
      </c>
    </row>
    <row r="2518" spans="1:15" ht="56.25" hidden="1">
      <c r="A2518" s="56">
        <v>2516</v>
      </c>
      <c r="B2518" s="56" t="s">
        <v>159</v>
      </c>
      <c r="C2518" s="56">
        <v>33</v>
      </c>
      <c r="D2518" s="33" t="s">
        <v>920</v>
      </c>
      <c r="E2518" s="134" t="s">
        <v>4239</v>
      </c>
      <c r="F2518" s="56" t="str">
        <f>VLOOKUP(VLOOKUP($B2518, '外部インタフェース一覧(計算用)'!$B:$C, 2, FALSE), '外部インタフェース一覧(計算用)'!$C:$G, 2, FALSE)</f>
        <v>new</v>
      </c>
      <c r="G2518" s="56" t="str">
        <f>VLOOKUP(VLOOKUP($B2518, '外部インタフェース一覧(計算用)'!$B:$C, 2, FALSE), '外部インタフェース一覧(計算用)'!$C:$G, 5, FALSE)</f>
        <v>ORAL_HYGIENE_MANAGEMENT_ADDITION_2024_FORM_0210_2021</v>
      </c>
      <c r="H2518" s="56" t="str">
        <f t="shared" si="274"/>
        <v>ORAL_HYGIENE_MANAGEMENT_ADDITION_2024_FORM_0210_2021_is_denture_other_new</v>
      </c>
      <c r="I2518" s="134" t="str">
        <f t="shared" si="273"/>
        <v>口腔に関する問題点（スクリーニング）　　義歯の問題　義歯の問題の詳細　その他</v>
      </c>
      <c r="J2518" s="56" t="str">
        <f t="shared" si="275"/>
        <v>名称変更</v>
      </c>
      <c r="K2518" s="56" t="str">
        <f>IF($F2518="old", INDEX('外部インタフェース一覧(計算用)'!$B$5:$C$60, MATCH(summary!$B2518, '外部インタフェース一覧(計算用)'!$C$5:$C$60, 0), 1), $B2518)</f>
        <v>口腔衛生管理加算（口腔の健康状態の評価）</v>
      </c>
      <c r="L2518" s="56">
        <f t="shared" si="279"/>
        <v>33</v>
      </c>
      <c r="M2518" s="56" t="str">
        <f t="shared" si="276"/>
        <v>is_denture_other</v>
      </c>
      <c r="N2518" s="33" t="str">
        <f t="shared" si="277"/>
        <v>口腔に関する問題点（スクリーニング）　　義歯の問題　義歯の問題の詳細　その他</v>
      </c>
      <c r="O2518" s="33" t="str">
        <f t="shared" si="278"/>
        <v>口腔に関する問題点等　義歯の問題　その他</v>
      </c>
    </row>
    <row r="2519" spans="1:15" ht="56.25" hidden="1">
      <c r="A2519" s="56">
        <v>2517</v>
      </c>
      <c r="B2519" s="56" t="s">
        <v>159</v>
      </c>
      <c r="C2519" s="56">
        <v>34</v>
      </c>
      <c r="D2519" s="33" t="s">
        <v>922</v>
      </c>
      <c r="E2519" s="134" t="s">
        <v>4240</v>
      </c>
      <c r="F2519" s="56" t="str">
        <f>VLOOKUP(VLOOKUP($B2519, '外部インタフェース一覧(計算用)'!$B:$C, 2, FALSE), '外部インタフェース一覧(計算用)'!$C:$G, 2, FALSE)</f>
        <v>new</v>
      </c>
      <c r="G2519" s="56" t="str">
        <f>VLOOKUP(VLOOKUP($B2519, '外部インタフェース一覧(計算用)'!$B:$C, 2, FALSE), '外部インタフェース一覧(計算用)'!$C:$G, 5, FALSE)</f>
        <v>ORAL_HYGIENE_MANAGEMENT_ADDITION_2024_FORM_0210_2021</v>
      </c>
      <c r="H2519" s="56" t="str">
        <f t="shared" si="274"/>
        <v>ORAL_HYGIENE_MANAGEMENT_ADDITION_2024_FORM_0210_2021_denture_other_contents_new</v>
      </c>
      <c r="I2519" s="134" t="str">
        <f t="shared" si="273"/>
        <v>口腔に関する問題点（スクリーニング）　　義歯の問題　義歯の問題の詳細　その他（具体的に）</v>
      </c>
      <c r="J2519" s="56" t="str">
        <f t="shared" si="275"/>
        <v>名称変更</v>
      </c>
      <c r="K2519" s="56" t="str">
        <f>IF($F2519="old", INDEX('外部インタフェース一覧(計算用)'!$B$5:$C$60, MATCH(summary!$B2519, '外部インタフェース一覧(計算用)'!$C$5:$C$60, 0), 1), $B2519)</f>
        <v>口腔衛生管理加算（口腔の健康状態の評価）</v>
      </c>
      <c r="L2519" s="56">
        <f t="shared" si="279"/>
        <v>34</v>
      </c>
      <c r="M2519" s="56" t="str">
        <f t="shared" si="276"/>
        <v>denture_other_contents</v>
      </c>
      <c r="N2519" s="33" t="str">
        <f t="shared" si="277"/>
        <v>口腔に関する問題点（スクリーニング）　　義歯の問題　義歯の問題の詳細　その他（具体的に）</v>
      </c>
      <c r="O2519" s="33" t="str">
        <f t="shared" si="278"/>
        <v>口腔に関する問題点等　義歯の問題　　その他（内容）</v>
      </c>
    </row>
    <row r="2520" spans="1:15" ht="37.5" hidden="1">
      <c r="A2520" s="56">
        <v>2518</v>
      </c>
      <c r="B2520" s="56" t="s">
        <v>159</v>
      </c>
      <c r="C2520" s="56">
        <v>35</v>
      </c>
      <c r="D2520" s="33" t="s">
        <v>924</v>
      </c>
      <c r="E2520" s="134" t="s">
        <v>4241</v>
      </c>
      <c r="F2520" s="56" t="str">
        <f>VLOOKUP(VLOOKUP($B2520, '外部インタフェース一覧(計算用)'!$B:$C, 2, FALSE), '外部インタフェース一覧(計算用)'!$C:$G, 2, FALSE)</f>
        <v>new</v>
      </c>
      <c r="G2520" s="56" t="str">
        <f>VLOOKUP(VLOOKUP($B2520, '外部インタフェース一覧(計算用)'!$B:$C, 2, FALSE), '外部インタフェース一覧(計算用)'!$C:$G, 5, FALSE)</f>
        <v>ORAL_HYGIENE_MANAGEMENT_ADDITION_2024_FORM_0210_2021</v>
      </c>
      <c r="H2520" s="56" t="str">
        <f t="shared" si="274"/>
        <v>ORAL_HYGIENE_MANAGEMENT_ADDITION_2024_FORM_0210_2021_is_gingivitis_new</v>
      </c>
      <c r="I2520" s="134" t="str">
        <f t="shared" si="273"/>
        <v>口腔に関する問題点（スクリーニング）　歯肉・粘膜の問題　歯周病</v>
      </c>
      <c r="J2520" s="56" t="str">
        <f t="shared" si="275"/>
        <v>名称変更</v>
      </c>
      <c r="K2520" s="56" t="str">
        <f>IF($F2520="old", INDEX('外部インタフェース一覧(計算用)'!$B$5:$C$60, MATCH(summary!$B2520, '外部インタフェース一覧(計算用)'!$C$5:$C$60, 0), 1), $B2520)</f>
        <v>口腔衛生管理加算（口腔の健康状態の評価）</v>
      </c>
      <c r="L2520" s="56">
        <f t="shared" si="279"/>
        <v>35</v>
      </c>
      <c r="M2520" s="56" t="str">
        <f t="shared" si="276"/>
        <v>is_gingivitis</v>
      </c>
      <c r="N2520" s="33" t="str">
        <f t="shared" si="277"/>
        <v>口腔に関する問題点（スクリーニング）　歯肉・粘膜の問題　歯周病</v>
      </c>
      <c r="O2520" s="33" t="str">
        <f t="shared" si="278"/>
        <v>口腔に関する問題点等　歯周病</v>
      </c>
    </row>
    <row r="2521" spans="1:15" ht="56.25" hidden="1">
      <c r="A2521" s="56">
        <v>2519</v>
      </c>
      <c r="B2521" s="56" t="s">
        <v>159</v>
      </c>
      <c r="C2521" s="56">
        <v>36</v>
      </c>
      <c r="D2521" s="33" t="s">
        <v>926</v>
      </c>
      <c r="E2521" s="134" t="s">
        <v>4242</v>
      </c>
      <c r="F2521" s="56" t="str">
        <f>VLOOKUP(VLOOKUP($B2521, '外部インタフェース一覧(計算用)'!$B:$C, 2, FALSE), '外部インタフェース一覧(計算用)'!$C:$G, 2, FALSE)</f>
        <v>new</v>
      </c>
      <c r="G2521" s="56" t="str">
        <f>VLOOKUP(VLOOKUP($B2521, '外部インタフェース一覧(計算用)'!$B:$C, 2, FALSE), '外部インタフェース一覧(計算用)'!$C:$G, 5, FALSE)</f>
        <v>ORAL_HYGIENE_MANAGEMENT_ADDITION_2024_FORM_0210_2021</v>
      </c>
      <c r="H2521" s="56" t="str">
        <f t="shared" si="274"/>
        <v>ORAL_HYGIENE_MANAGEMENT_ADDITION_2024_FORM_0210_2021_is_ulceration_new</v>
      </c>
      <c r="I2521" s="134" t="str">
        <f t="shared" si="273"/>
        <v>口腔に関する問題点（スクリーニング）　歯肉・粘膜の問題　口腔粘膜疾患（潰瘍等）</v>
      </c>
      <c r="J2521" s="56" t="str">
        <f t="shared" si="275"/>
        <v>名称変更</v>
      </c>
      <c r="K2521" s="56" t="str">
        <f>IF($F2521="old", INDEX('外部インタフェース一覧(計算用)'!$B$5:$C$60, MATCH(summary!$B2521, '外部インタフェース一覧(計算用)'!$C$5:$C$60, 0), 1), $B2521)</f>
        <v>口腔衛生管理加算（口腔の健康状態の評価）</v>
      </c>
      <c r="L2521" s="56">
        <f t="shared" si="279"/>
        <v>36</v>
      </c>
      <c r="M2521" s="56" t="str">
        <f t="shared" si="276"/>
        <v>is_ulceration</v>
      </c>
      <c r="N2521" s="33" t="str">
        <f t="shared" si="277"/>
        <v>口腔に関する問題点（スクリーニング）　歯肉・粘膜の問題　口腔粘膜疾患（潰瘍等）</v>
      </c>
      <c r="O2521" s="33" t="str">
        <f t="shared" si="278"/>
        <v>口腔に関する問題点等　口腔粘膜疾患（潰瘍等）</v>
      </c>
    </row>
    <row r="2522" spans="1:15" hidden="1">
      <c r="A2522" s="56">
        <v>2520</v>
      </c>
      <c r="B2522" s="56" t="s">
        <v>159</v>
      </c>
      <c r="C2522" s="56">
        <v>37</v>
      </c>
      <c r="D2522" s="33" t="s">
        <v>265</v>
      </c>
      <c r="E2522" s="134" t="s">
        <v>266</v>
      </c>
      <c r="F2522" s="56" t="str">
        <f>VLOOKUP(VLOOKUP($B2522, '外部インタフェース一覧(計算用)'!$B:$C, 2, FALSE), '外部インタフェース一覧(計算用)'!$C:$G, 2, FALSE)</f>
        <v>new</v>
      </c>
      <c r="G2522" s="56" t="str">
        <f>VLOOKUP(VLOOKUP($B2522, '外部インタフェース一覧(計算用)'!$B:$C, 2, FALSE), '外部インタフェース一覧(計算用)'!$C:$G, 5, FALSE)</f>
        <v>ORAL_HYGIENE_MANAGEMENT_ADDITION_2024_FORM_0210_2021</v>
      </c>
      <c r="H2522" s="56" t="str">
        <f t="shared" si="274"/>
        <v>ORAL_HYGIENE_MANAGEMENT_ADDITION_2024_FORM_0210_2021_version_new</v>
      </c>
      <c r="I2522" s="134" t="str">
        <f t="shared" si="273"/>
        <v>バージョン番号</v>
      </c>
      <c r="J2522" s="56" t="str">
        <f t="shared" si="275"/>
        <v>一致</v>
      </c>
      <c r="K2522" s="56" t="str">
        <f>IF($F2522="old", INDEX('外部インタフェース一覧(計算用)'!$B$5:$C$60, MATCH(summary!$B2522, '外部インタフェース一覧(計算用)'!$C$5:$C$60, 0), 1), $B2522)</f>
        <v>口腔衛生管理加算（口腔の健康状態の評価）</v>
      </c>
      <c r="L2522" s="56">
        <f t="shared" si="279"/>
        <v>37</v>
      </c>
      <c r="M2522" s="56" t="str">
        <f t="shared" si="276"/>
        <v>version</v>
      </c>
      <c r="N2522" s="33" t="str">
        <f t="shared" si="277"/>
        <v>バージョン番号</v>
      </c>
      <c r="O2522" s="33" t="str">
        <f t="shared" si="278"/>
        <v>バージョン番号</v>
      </c>
    </row>
    <row r="2523" spans="1:15" hidden="1">
      <c r="A2523" s="56">
        <v>2521</v>
      </c>
      <c r="B2523" s="56" t="s">
        <v>159</v>
      </c>
      <c r="C2523" s="56">
        <v>1</v>
      </c>
      <c r="D2523" s="33" t="s">
        <v>223</v>
      </c>
      <c r="E2523" s="134" t="s">
        <v>224</v>
      </c>
      <c r="F2523" s="56" t="str">
        <f>VLOOKUP(VLOOKUP($B2523, '外部インタフェース一覧(計算用)'!$B:$C, 2, FALSE), '外部インタフェース一覧(計算用)'!$C:$G, 2, FALSE)</f>
        <v>new</v>
      </c>
      <c r="G2523" s="56" t="str">
        <f>VLOOKUP(VLOOKUP($B2523, '外部インタフェース一覧(計算用)'!$B:$C, 2, FALSE), '外部インタフェース一覧(計算用)'!$C:$G, 5, FALSE)</f>
        <v>ORAL_HYGIENE_MANAGEMENT_ADDITION_2024_FORM_0210_2021</v>
      </c>
      <c r="H2523" s="56" t="str">
        <f t="shared" si="274"/>
        <v>ORAL_HYGIENE_MANAGEMENT_ADDITION_2024_FORM_0210_2021_care_facility_id_new</v>
      </c>
      <c r="I2523" s="134" t="str">
        <f t="shared" si="273"/>
        <v>事業所番号</v>
      </c>
      <c r="J2523" s="56" t="str">
        <f t="shared" si="275"/>
        <v>一致</v>
      </c>
      <c r="K2523" s="56" t="str">
        <f>IF($F2523="old", INDEX('外部インタフェース一覧(計算用)'!$B$5:$C$60, MATCH(summary!$B2523, '外部インタフェース一覧(計算用)'!$C$5:$C$60, 0), 1), $B2523)</f>
        <v>口腔衛生管理加算（口腔の健康状態の評価）</v>
      </c>
      <c r="L2523" s="56">
        <f t="shared" si="279"/>
        <v>1</v>
      </c>
      <c r="M2523" s="56" t="str">
        <f t="shared" si="276"/>
        <v>care_facility_id</v>
      </c>
      <c r="N2523" s="33" t="str">
        <f t="shared" si="277"/>
        <v>事業所番号</v>
      </c>
      <c r="O2523" s="33" t="str">
        <f t="shared" si="278"/>
        <v>事業所番号</v>
      </c>
    </row>
    <row r="2524" spans="1:15" hidden="1">
      <c r="A2524" s="56">
        <v>2522</v>
      </c>
      <c r="B2524" s="56" t="s">
        <v>159</v>
      </c>
      <c r="C2524" s="56">
        <v>2</v>
      </c>
      <c r="D2524" s="33" t="s">
        <v>225</v>
      </c>
      <c r="E2524" s="134" t="s">
        <v>226</v>
      </c>
      <c r="F2524" s="56" t="str">
        <f>VLOOKUP(VLOOKUP($B2524, '外部インタフェース一覧(計算用)'!$B:$C, 2, FALSE), '外部インタフェース一覧(計算用)'!$C:$G, 2, FALSE)</f>
        <v>new</v>
      </c>
      <c r="G2524" s="56" t="str">
        <f>VLOOKUP(VLOOKUP($B2524, '外部インタフェース一覧(計算用)'!$B:$C, 2, FALSE), '外部インタフェース一覧(計算用)'!$C:$G, 5, FALSE)</f>
        <v>ORAL_HYGIENE_MANAGEMENT_ADDITION_2024_FORM_0210_2021</v>
      </c>
      <c r="H2524" s="56" t="str">
        <f t="shared" si="274"/>
        <v>ORAL_HYGIENE_MANAGEMENT_ADDITION_2024_FORM_0210_2021_service_code_new</v>
      </c>
      <c r="I2524" s="134" t="str">
        <f t="shared" si="273"/>
        <v>サービス種類コード</v>
      </c>
      <c r="J2524" s="56" t="str">
        <f t="shared" si="275"/>
        <v>一致</v>
      </c>
      <c r="K2524" s="56" t="str">
        <f>IF($F2524="old", INDEX('外部インタフェース一覧(計算用)'!$B$5:$C$60, MATCH(summary!$B2524, '外部インタフェース一覧(計算用)'!$C$5:$C$60, 0), 1), $B2524)</f>
        <v>口腔衛生管理加算（口腔の健康状態の評価）</v>
      </c>
      <c r="L2524" s="56">
        <f t="shared" si="279"/>
        <v>2</v>
      </c>
      <c r="M2524" s="56" t="str">
        <f t="shared" si="276"/>
        <v>service_code</v>
      </c>
      <c r="N2524" s="33" t="str">
        <f t="shared" si="277"/>
        <v>サービス種類コード</v>
      </c>
      <c r="O2524" s="33" t="str">
        <f t="shared" si="278"/>
        <v>サービス種類コード</v>
      </c>
    </row>
    <row r="2525" spans="1:15" hidden="1">
      <c r="A2525" s="56">
        <v>2523</v>
      </c>
      <c r="B2525" s="56" t="s">
        <v>159</v>
      </c>
      <c r="C2525" s="56">
        <v>3</v>
      </c>
      <c r="D2525" s="33" t="s">
        <v>229</v>
      </c>
      <c r="E2525" s="134" t="s">
        <v>230</v>
      </c>
      <c r="F2525" s="56" t="str">
        <f>VLOOKUP(VLOOKUP($B2525, '外部インタフェース一覧(計算用)'!$B:$C, 2, FALSE), '外部インタフェース一覧(計算用)'!$C:$G, 2, FALSE)</f>
        <v>new</v>
      </c>
      <c r="G2525" s="56" t="str">
        <f>VLOOKUP(VLOOKUP($B2525, '外部インタフェース一覧(計算用)'!$B:$C, 2, FALSE), '外部インタフェース一覧(計算用)'!$C:$G, 5, FALSE)</f>
        <v>ORAL_HYGIENE_MANAGEMENT_ADDITION_2024_FORM_0210_2021</v>
      </c>
      <c r="H2525" s="56" t="str">
        <f t="shared" si="274"/>
        <v>ORAL_HYGIENE_MANAGEMENT_ADDITION_2024_FORM_0210_2021_insurer_no_new</v>
      </c>
      <c r="I2525" s="134" t="str">
        <f t="shared" si="273"/>
        <v>保険者番号</v>
      </c>
      <c r="J2525" s="56" t="str">
        <f t="shared" si="275"/>
        <v>一致</v>
      </c>
      <c r="K2525" s="56" t="str">
        <f>IF($F2525="old", INDEX('外部インタフェース一覧(計算用)'!$B$5:$C$60, MATCH(summary!$B2525, '外部インタフェース一覧(計算用)'!$C$5:$C$60, 0), 1), $B2525)</f>
        <v>口腔衛生管理加算（口腔の健康状態の評価）</v>
      </c>
      <c r="L2525" s="56">
        <f t="shared" si="279"/>
        <v>3</v>
      </c>
      <c r="M2525" s="56" t="str">
        <f t="shared" si="276"/>
        <v>insurer_no</v>
      </c>
      <c r="N2525" s="33" t="str">
        <f t="shared" si="277"/>
        <v>保険者番号</v>
      </c>
      <c r="O2525" s="33" t="str">
        <f t="shared" si="278"/>
        <v>保険者番号</v>
      </c>
    </row>
    <row r="2526" spans="1:15" hidden="1">
      <c r="A2526" s="56">
        <v>2524</v>
      </c>
      <c r="B2526" s="56" t="s">
        <v>159</v>
      </c>
      <c r="C2526" s="56">
        <v>4</v>
      </c>
      <c r="D2526" s="33" t="s">
        <v>231</v>
      </c>
      <c r="E2526" s="134" t="s">
        <v>232</v>
      </c>
      <c r="F2526" s="56" t="str">
        <f>VLOOKUP(VLOOKUP($B2526, '外部インタフェース一覧(計算用)'!$B:$C, 2, FALSE), '外部インタフェース一覧(計算用)'!$C:$G, 2, FALSE)</f>
        <v>new</v>
      </c>
      <c r="G2526" s="56" t="str">
        <f>VLOOKUP(VLOOKUP($B2526, '外部インタフェース一覧(計算用)'!$B:$C, 2, FALSE), '外部インタフェース一覧(計算用)'!$C:$G, 5, FALSE)</f>
        <v>ORAL_HYGIENE_MANAGEMENT_ADDITION_2024_FORM_0210_2021</v>
      </c>
      <c r="H2526" s="56" t="str">
        <f t="shared" si="274"/>
        <v>ORAL_HYGIENE_MANAGEMENT_ADDITION_2024_FORM_0210_2021_insured_no_new</v>
      </c>
      <c r="I2526" s="134" t="str">
        <f t="shared" si="273"/>
        <v>被保険者番号</v>
      </c>
      <c r="J2526" s="56" t="str">
        <f t="shared" si="275"/>
        <v>一致</v>
      </c>
      <c r="K2526" s="56" t="str">
        <f>IF($F2526="old", INDEX('外部インタフェース一覧(計算用)'!$B$5:$C$60, MATCH(summary!$B2526, '外部インタフェース一覧(計算用)'!$C$5:$C$60, 0), 1), $B2526)</f>
        <v>口腔衛生管理加算（口腔の健康状態の評価）</v>
      </c>
      <c r="L2526" s="56">
        <f t="shared" si="279"/>
        <v>4</v>
      </c>
      <c r="M2526" s="56" t="str">
        <f t="shared" si="276"/>
        <v>insured_no</v>
      </c>
      <c r="N2526" s="33" t="str">
        <f t="shared" si="277"/>
        <v>被保険者番号</v>
      </c>
      <c r="O2526" s="33" t="str">
        <f t="shared" si="278"/>
        <v>被保険者番号</v>
      </c>
    </row>
    <row r="2527" spans="1:15" ht="37.5" hidden="1">
      <c r="A2527" s="56">
        <v>2525</v>
      </c>
      <c r="B2527" s="56" t="s">
        <v>159</v>
      </c>
      <c r="C2527" s="56">
        <v>5</v>
      </c>
      <c r="D2527" s="33" t="s">
        <v>227</v>
      </c>
      <c r="E2527" s="134" t="s">
        <v>228</v>
      </c>
      <c r="F2527" s="56" t="str">
        <f>VLOOKUP(VLOOKUP($B2527, '外部インタフェース一覧(計算用)'!$B:$C, 2, FALSE), '外部インタフェース一覧(計算用)'!$C:$G, 2, FALSE)</f>
        <v>new</v>
      </c>
      <c r="G2527" s="56" t="str">
        <f>VLOOKUP(VLOOKUP($B2527, '外部インタフェース一覧(計算用)'!$B:$C, 2, FALSE), '外部インタフェース一覧(計算用)'!$C:$G, 5, FALSE)</f>
        <v>ORAL_HYGIENE_MANAGEMENT_ADDITION_2024_FORM_0210_2021</v>
      </c>
      <c r="H2527" s="56" t="str">
        <f t="shared" si="274"/>
        <v>ORAL_HYGIENE_MANAGEMENT_ADDITION_2024_FORM_0210_2021_external_system_management_number_new</v>
      </c>
      <c r="I2527" s="134" t="str">
        <f t="shared" si="273"/>
        <v>外部システム管理番号</v>
      </c>
      <c r="J2527" s="56" t="str">
        <f t="shared" si="275"/>
        <v>一致</v>
      </c>
      <c r="K2527" s="56" t="str">
        <f>IF($F2527="old", INDEX('外部インタフェース一覧(計算用)'!$B$5:$C$60, MATCH(summary!$B2527, '外部インタフェース一覧(計算用)'!$C$5:$C$60, 0), 1), $B2527)</f>
        <v>口腔衛生管理加算（口腔の健康状態の評価）</v>
      </c>
      <c r="L2527" s="56">
        <f t="shared" si="279"/>
        <v>5</v>
      </c>
      <c r="M2527" s="56" t="str">
        <f t="shared" si="276"/>
        <v>external_system_management_number</v>
      </c>
      <c r="N2527" s="33" t="str">
        <f t="shared" si="277"/>
        <v>外部システム管理番号</v>
      </c>
      <c r="O2527" s="33" t="str">
        <f t="shared" si="278"/>
        <v>外部システム管理番号</v>
      </c>
    </row>
    <row r="2528" spans="1:15" ht="56.25" hidden="1">
      <c r="A2528" s="56">
        <v>2526</v>
      </c>
      <c r="B2528" s="56" t="s">
        <v>159</v>
      </c>
      <c r="C2528" s="56">
        <v>6</v>
      </c>
      <c r="D2528" s="33" t="s">
        <v>432</v>
      </c>
      <c r="E2528" s="134" t="s">
        <v>433</v>
      </c>
      <c r="F2528" s="56" t="str">
        <f>VLOOKUP(VLOOKUP($B2528, '外部インタフェース一覧(計算用)'!$B:$C, 2, FALSE), '外部インタフェース一覧(計算用)'!$C:$G, 2, FALSE)</f>
        <v>new</v>
      </c>
      <c r="G2528" s="56" t="str">
        <f>VLOOKUP(VLOOKUP($B2528, '外部インタフェース一覧(計算用)'!$B:$C, 2, FALSE), '外部インタフェース一覧(計算用)'!$C:$G, 5, FALSE)</f>
        <v>ORAL_HYGIENE_MANAGEMENT_ADDITION_2024_FORM_0210_2021</v>
      </c>
      <c r="H2528" s="56" t="str">
        <f t="shared" si="274"/>
        <v>ORAL_HYGIENE_MANAGEMENT_ADDITION_2024_FORM_0210_2021_external_system_management_detail_number_new</v>
      </c>
      <c r="I2528" s="134" t="str">
        <f t="shared" si="273"/>
        <v>追加</v>
      </c>
      <c r="J2528" s="56" t="str">
        <f t="shared" si="275"/>
        <v>名称変更</v>
      </c>
      <c r="K2528" s="56" t="str">
        <f>IF($F2528="old", INDEX('外部インタフェース一覧(計算用)'!$B$5:$C$60, MATCH(summary!$B2528, '外部インタフェース一覧(計算用)'!$C$5:$C$60, 0), 1), $B2528)</f>
        <v>口腔衛生管理加算（口腔の健康状態の評価）</v>
      </c>
      <c r="L2528" s="56">
        <f t="shared" si="279"/>
        <v>6</v>
      </c>
      <c r="M2528" s="56" t="str">
        <f t="shared" si="276"/>
        <v>external_system_management_detail_number</v>
      </c>
      <c r="N2528" s="33" t="str">
        <f t="shared" si="277"/>
        <v>追加</v>
      </c>
      <c r="O2528" s="33" t="str">
        <f t="shared" si="278"/>
        <v>外部システム管理明細番号</v>
      </c>
    </row>
    <row r="2529" spans="1:15" ht="37.5" hidden="1">
      <c r="A2529" s="56">
        <v>2527</v>
      </c>
      <c r="B2529" s="56" t="s">
        <v>159</v>
      </c>
      <c r="C2529" s="56">
        <v>7</v>
      </c>
      <c r="D2529" s="33" t="s">
        <v>928</v>
      </c>
      <c r="E2529" s="134" t="s">
        <v>4209</v>
      </c>
      <c r="F2529" s="56" t="str">
        <f>VLOOKUP(VLOOKUP($B2529, '外部インタフェース一覧(計算用)'!$B:$C, 2, FALSE), '外部インタフェース一覧(計算用)'!$C:$G, 2, FALSE)</f>
        <v>new</v>
      </c>
      <c r="G2529" s="56" t="str">
        <f>VLOOKUP(VLOOKUP($B2529, '外部インタフェース一覧(計算用)'!$B:$C, 2, FALSE), '外部インタフェース一覧(計算用)'!$C:$G, 5, FALSE)</f>
        <v>ORAL_HYGIENE_MANAGEMENT_ADDITION_2024_FORM_0210_2021</v>
      </c>
      <c r="H2529" s="56" t="str">
        <f t="shared" si="274"/>
        <v>ORAL_HYGIENE_MANAGEMENT_ADDITION_2024_FORM_0210_2021_filing_date_02_new</v>
      </c>
      <c r="I2529" s="134" t="str">
        <f t="shared" si="273"/>
        <v>口腔衛生管理の実施内容（アセスメント）　記入日</v>
      </c>
      <c r="J2529" s="56" t="str">
        <f t="shared" si="275"/>
        <v>名称変更</v>
      </c>
      <c r="K2529" s="56" t="str">
        <f>IF($F2529="old", INDEX('外部インタフェース一覧(計算用)'!$B$5:$C$60, MATCH(summary!$B2529, '外部インタフェース一覧(計算用)'!$C$5:$C$60, 0), 1), $B2529)</f>
        <v>口腔衛生管理加算（口腔の健康状態の評価）</v>
      </c>
      <c r="L2529" s="56">
        <f t="shared" si="279"/>
        <v>7</v>
      </c>
      <c r="M2529" s="56" t="str">
        <f t="shared" si="276"/>
        <v>filing_date_02</v>
      </c>
      <c r="N2529" s="33" t="str">
        <f t="shared" si="277"/>
        <v>口腔衛生管理の実施内容（アセスメント）　記入日</v>
      </c>
      <c r="O2529" s="33" t="str">
        <f t="shared" si="278"/>
        <v>記入日</v>
      </c>
    </row>
    <row r="2530" spans="1:15" ht="37.5" hidden="1">
      <c r="A2530" s="56">
        <v>2528</v>
      </c>
      <c r="B2530" s="56" t="s">
        <v>159</v>
      </c>
      <c r="C2530" s="56">
        <v>8</v>
      </c>
      <c r="D2530" s="33" t="s">
        <v>4243</v>
      </c>
      <c r="E2530" s="134" t="s">
        <v>4244</v>
      </c>
      <c r="F2530" s="56" t="str">
        <f>VLOOKUP(VLOOKUP($B2530, '外部インタフェース一覧(計算用)'!$B:$C, 2, FALSE), '外部インタフェース一覧(計算用)'!$C:$G, 2, FALSE)</f>
        <v>new</v>
      </c>
      <c r="G2530" s="56" t="str">
        <f>VLOOKUP(VLOOKUP($B2530, '外部インタフェース一覧(計算用)'!$B:$C, 2, FALSE), '外部インタフェース一覧(計算用)'!$C:$G, 5, FALSE)</f>
        <v>ORAL_HYGIENE_MANAGEMENT_ADDITION_2024_FORM_0210_2021</v>
      </c>
      <c r="H2530" s="56" t="str">
        <f t="shared" si="274"/>
        <v>ORAL_HYGIENE_MANAGEMENT_ADDITION_2024_FORM_0210_2021_is_dental_disease_new</v>
      </c>
      <c r="I2530" s="134" t="str">
        <f t="shared" si="273"/>
        <v>追加</v>
      </c>
      <c r="J2530" s="56" t="str">
        <f t="shared" si="275"/>
        <v>名称変更</v>
      </c>
      <c r="K2530" s="56" t="str">
        <f>IF($F2530="old", INDEX('外部インタフェース一覧(計算用)'!$B$5:$C$60, MATCH(summary!$B2530, '外部インタフェース一覧(計算用)'!$C$5:$C$60, 0), 1), $B2530)</f>
        <v>口腔衛生管理加算（口腔の健康状態の評価）</v>
      </c>
      <c r="L2530" s="56">
        <f t="shared" si="279"/>
        <v>8</v>
      </c>
      <c r="M2530" s="56" t="str">
        <f t="shared" si="276"/>
        <v>is_dental_disease</v>
      </c>
      <c r="N2530" s="33" t="str">
        <f t="shared" si="277"/>
        <v>追加</v>
      </c>
      <c r="O2530" s="33" t="str">
        <f t="shared" si="278"/>
        <v>口腔衛生の管理内容　実施目標　歯科疾患</v>
      </c>
    </row>
    <row r="2531" spans="1:15" ht="37.5" hidden="1">
      <c r="A2531" s="56">
        <v>2529</v>
      </c>
      <c r="B2531" s="56" t="s">
        <v>159</v>
      </c>
      <c r="C2531" s="56">
        <v>9</v>
      </c>
      <c r="D2531" s="33" t="s">
        <v>4245</v>
      </c>
      <c r="E2531" s="134" t="s">
        <v>4246</v>
      </c>
      <c r="F2531" s="56" t="str">
        <f>VLOOKUP(VLOOKUP($B2531, '外部インタフェース一覧(計算用)'!$B:$C, 2, FALSE), '外部インタフェース一覧(計算用)'!$C:$G, 2, FALSE)</f>
        <v>new</v>
      </c>
      <c r="G2531" s="56" t="str">
        <f>VLOOKUP(VLOOKUP($B2531, '外部インタフェース一覧(計算用)'!$B:$C, 2, FALSE), '外部インタフェース一覧(計算用)'!$C:$G, 5, FALSE)</f>
        <v>ORAL_HYGIENE_MANAGEMENT_ADDITION_2024_FORM_0210_2021</v>
      </c>
      <c r="H2531" s="56" t="str">
        <f t="shared" si="274"/>
        <v>ORAL_HYGIENE_MANAGEMENT_ADDITION_2024_FORM_0210_2021_is_dental_disease_detail_prevention_new</v>
      </c>
      <c r="I2531" s="134" t="str">
        <f t="shared" si="273"/>
        <v>追加</v>
      </c>
      <c r="J2531" s="56" t="str">
        <f t="shared" si="275"/>
        <v>名称変更</v>
      </c>
      <c r="K2531" s="56" t="str">
        <f>IF($F2531="old", INDEX('外部インタフェース一覧(計算用)'!$B$5:$C$60, MATCH(summary!$B2531, '外部インタフェース一覧(計算用)'!$C$5:$C$60, 0), 1), $B2531)</f>
        <v>口腔衛生管理加算（口腔の健康状態の評価）</v>
      </c>
      <c r="L2531" s="56">
        <f t="shared" si="279"/>
        <v>9</v>
      </c>
      <c r="M2531" s="56" t="str">
        <f t="shared" si="276"/>
        <v>is_dental_disease_detail_prevention</v>
      </c>
      <c r="N2531" s="33" t="str">
        <f t="shared" si="277"/>
        <v>追加</v>
      </c>
      <c r="O2531" s="33" t="str">
        <f t="shared" si="278"/>
        <v>口腔衛生の管理内容　実施目標　歯科疾患　詳細　重症化防止</v>
      </c>
    </row>
    <row r="2532" spans="1:15" ht="37.5" hidden="1">
      <c r="A2532" s="56">
        <v>2530</v>
      </c>
      <c r="B2532" s="56" t="s">
        <v>159</v>
      </c>
      <c r="C2532" s="56">
        <v>10</v>
      </c>
      <c r="D2532" s="33" t="s">
        <v>4247</v>
      </c>
      <c r="E2532" s="134" t="s">
        <v>4248</v>
      </c>
      <c r="F2532" s="56" t="str">
        <f>VLOOKUP(VLOOKUP($B2532, '外部インタフェース一覧(計算用)'!$B:$C, 2, FALSE), '外部インタフェース一覧(計算用)'!$C:$G, 2, FALSE)</f>
        <v>new</v>
      </c>
      <c r="G2532" s="56" t="str">
        <f>VLOOKUP(VLOOKUP($B2532, '外部インタフェース一覧(計算用)'!$B:$C, 2, FALSE), '外部インタフェース一覧(計算用)'!$C:$G, 5, FALSE)</f>
        <v>ORAL_HYGIENE_MANAGEMENT_ADDITION_2024_FORM_0210_2021</v>
      </c>
      <c r="H2532" s="56" t="str">
        <f t="shared" si="274"/>
        <v>ORAL_HYGIENE_MANAGEMENT_ADDITION_2024_FORM_0210_2021_is_dental_disease_detail_improvement_new</v>
      </c>
      <c r="I2532" s="134" t="str">
        <f t="shared" si="273"/>
        <v>追加</v>
      </c>
      <c r="J2532" s="56" t="str">
        <f t="shared" si="275"/>
        <v>名称変更</v>
      </c>
      <c r="K2532" s="56" t="str">
        <f>IF($F2532="old", INDEX('外部インタフェース一覧(計算用)'!$B$5:$C$60, MATCH(summary!$B2532, '外部インタフェース一覧(計算用)'!$C$5:$C$60, 0), 1), $B2532)</f>
        <v>口腔衛生管理加算（口腔の健康状態の評価）</v>
      </c>
      <c r="L2532" s="56">
        <f t="shared" si="279"/>
        <v>10</v>
      </c>
      <c r="M2532" s="56" t="str">
        <f t="shared" si="276"/>
        <v>is_dental_disease_detail_improvement</v>
      </c>
      <c r="N2532" s="33" t="str">
        <f t="shared" si="277"/>
        <v>追加</v>
      </c>
      <c r="O2532" s="33" t="str">
        <f t="shared" si="278"/>
        <v>口腔衛生の管理内容　実施目標　歯科疾患　詳細　改善</v>
      </c>
    </row>
    <row r="2533" spans="1:15" ht="37.5" hidden="1">
      <c r="A2533" s="56">
        <v>2531</v>
      </c>
      <c r="B2533" s="56" t="s">
        <v>159</v>
      </c>
      <c r="C2533" s="56">
        <v>11</v>
      </c>
      <c r="D2533" s="33" t="s">
        <v>4249</v>
      </c>
      <c r="E2533" s="134" t="s">
        <v>4250</v>
      </c>
      <c r="F2533" s="56" t="str">
        <f>VLOOKUP(VLOOKUP($B2533, '外部インタフェース一覧(計算用)'!$B:$C, 2, FALSE), '外部インタフェース一覧(計算用)'!$C:$G, 2, FALSE)</f>
        <v>new</v>
      </c>
      <c r="G2533" s="56" t="str">
        <f>VLOOKUP(VLOOKUP($B2533, '外部インタフェース一覧(計算用)'!$B:$C, 2, FALSE), '外部インタフェース一覧(計算用)'!$C:$G, 5, FALSE)</f>
        <v>ORAL_HYGIENE_MANAGEMENT_ADDITION_2024_FORM_0210_2021</v>
      </c>
      <c r="H2533" s="56" t="str">
        <f t="shared" si="274"/>
        <v>ORAL_HYGIENE_MANAGEMENT_ADDITION_2024_FORM_0210_2021_is_oral_hygiene_new</v>
      </c>
      <c r="I2533" s="134" t="str">
        <f t="shared" si="273"/>
        <v>追加</v>
      </c>
      <c r="J2533" s="56" t="str">
        <f t="shared" si="275"/>
        <v>名称変更</v>
      </c>
      <c r="K2533" s="56" t="str">
        <f>IF($F2533="old", INDEX('外部インタフェース一覧(計算用)'!$B$5:$C$60, MATCH(summary!$B2533, '外部インタフェース一覧(計算用)'!$C$5:$C$60, 0), 1), $B2533)</f>
        <v>口腔衛生管理加算（口腔の健康状態の評価）</v>
      </c>
      <c r="L2533" s="56">
        <f t="shared" si="279"/>
        <v>11</v>
      </c>
      <c r="M2533" s="56" t="str">
        <f t="shared" si="276"/>
        <v>is_oral_hygiene</v>
      </c>
      <c r="N2533" s="33" t="str">
        <f t="shared" si="277"/>
        <v>追加</v>
      </c>
      <c r="O2533" s="33" t="str">
        <f t="shared" si="278"/>
        <v>口腔衛生の管理内容　実施目標　口腔衛生</v>
      </c>
    </row>
    <row r="2534" spans="1:15" ht="37.5" hidden="1">
      <c r="A2534" s="56">
        <v>2532</v>
      </c>
      <c r="B2534" s="56" t="s">
        <v>159</v>
      </c>
      <c r="C2534" s="56">
        <v>12</v>
      </c>
      <c r="D2534" s="33" t="s">
        <v>4251</v>
      </c>
      <c r="E2534" s="134" t="s">
        <v>4252</v>
      </c>
      <c r="F2534" s="56" t="str">
        <f>VLOOKUP(VLOOKUP($B2534, '外部インタフェース一覧(計算用)'!$B:$C, 2, FALSE), '外部インタフェース一覧(計算用)'!$C:$G, 2, FALSE)</f>
        <v>new</v>
      </c>
      <c r="G2534" s="56" t="str">
        <f>VLOOKUP(VLOOKUP($B2534, '外部インタフェース一覧(計算用)'!$B:$C, 2, FALSE), '外部インタフェース一覧(計算用)'!$C:$G, 5, FALSE)</f>
        <v>ORAL_HYGIENE_MANAGEMENT_ADDITION_2024_FORM_0210_2021</v>
      </c>
      <c r="H2534" s="56" t="str">
        <f t="shared" si="274"/>
        <v>ORAL_HYGIENE_MANAGEMENT_ADDITION_2024_FORM_0210_2021_is_oral_hygiene_independence_new</v>
      </c>
      <c r="I2534" s="134" t="str">
        <f t="shared" si="273"/>
        <v>追加</v>
      </c>
      <c r="J2534" s="56" t="str">
        <f t="shared" si="275"/>
        <v>名称変更</v>
      </c>
      <c r="K2534" s="56" t="str">
        <f>IF($F2534="old", INDEX('外部インタフェース一覧(計算用)'!$B$5:$C$60, MATCH(summary!$B2534, '外部インタフェース一覧(計算用)'!$C$5:$C$60, 0), 1), $B2534)</f>
        <v>口腔衛生管理加算（口腔の健康状態の評価）</v>
      </c>
      <c r="L2534" s="56">
        <f t="shared" si="279"/>
        <v>12</v>
      </c>
      <c r="M2534" s="56" t="str">
        <f t="shared" si="276"/>
        <v>is_oral_hygiene_independence</v>
      </c>
      <c r="N2534" s="33" t="str">
        <f t="shared" si="277"/>
        <v>追加</v>
      </c>
      <c r="O2534" s="33" t="str">
        <f t="shared" si="278"/>
        <v>口腔衛生の管理内容　実施目標　口腔衛生　自立</v>
      </c>
    </row>
    <row r="2535" spans="1:15" ht="56.25" hidden="1">
      <c r="A2535" s="56">
        <v>2533</v>
      </c>
      <c r="B2535" s="56" t="s">
        <v>159</v>
      </c>
      <c r="C2535" s="56">
        <v>13</v>
      </c>
      <c r="D2535" s="33" t="s">
        <v>4253</v>
      </c>
      <c r="E2535" s="134" t="s">
        <v>4254</v>
      </c>
      <c r="F2535" s="56" t="str">
        <f>VLOOKUP(VLOOKUP($B2535, '外部インタフェース一覧(計算用)'!$B:$C, 2, FALSE), '外部インタフェース一覧(計算用)'!$C:$G, 2, FALSE)</f>
        <v>new</v>
      </c>
      <c r="G2535" s="56" t="str">
        <f>VLOOKUP(VLOOKUP($B2535, '外部インタフェース一覧(計算用)'!$B:$C, 2, FALSE), '外部インタフェース一覧(計算用)'!$C:$G, 5, FALSE)</f>
        <v>ORAL_HYGIENE_MANAGEMENT_ADDITION_2024_FORM_0210_2021</v>
      </c>
      <c r="H2535" s="56" t="str">
        <f t="shared" si="274"/>
        <v>ORAL_HYGIENE_MANAGEMENT_ADDITION_2024_FORM_0210_2021_is_oral_hygiene_improving_oral_cleaning_skills_new</v>
      </c>
      <c r="I2535" s="134" t="str">
        <f t="shared" si="273"/>
        <v>追加</v>
      </c>
      <c r="J2535" s="56" t="str">
        <f t="shared" si="275"/>
        <v>名称変更</v>
      </c>
      <c r="K2535" s="56" t="str">
        <f>IF($F2535="old", INDEX('外部インタフェース一覧(計算用)'!$B$5:$C$60, MATCH(summary!$B2535, '外部インタフェース一覧(計算用)'!$C$5:$C$60, 0), 1), $B2535)</f>
        <v>口腔衛生管理加算（口腔の健康状態の評価）</v>
      </c>
      <c r="L2535" s="56">
        <f t="shared" si="279"/>
        <v>13</v>
      </c>
      <c r="M2535" s="56" t="str">
        <f t="shared" si="276"/>
        <v>is_oral_hygiene_improving_oral_cleaning_skills</v>
      </c>
      <c r="N2535" s="33" t="str">
        <f t="shared" si="277"/>
        <v>追加</v>
      </c>
      <c r="O2535" s="33" t="str">
        <f t="shared" si="278"/>
        <v>口腔衛生の管理内容　実施目標　口腔衛生　介護者の口腔清掃の技術向上</v>
      </c>
    </row>
    <row r="2536" spans="1:15" ht="37.5" hidden="1">
      <c r="A2536" s="56">
        <v>2534</v>
      </c>
      <c r="B2536" s="56" t="s">
        <v>159</v>
      </c>
      <c r="C2536" s="56">
        <v>14</v>
      </c>
      <c r="D2536" s="33" t="s">
        <v>4255</v>
      </c>
      <c r="E2536" s="134" t="s">
        <v>4256</v>
      </c>
      <c r="F2536" s="56" t="str">
        <f>VLOOKUP(VLOOKUP($B2536, '外部インタフェース一覧(計算用)'!$B:$C, 2, FALSE), '外部インタフェース一覧(計算用)'!$C:$G, 2, FALSE)</f>
        <v>new</v>
      </c>
      <c r="G2536" s="56" t="str">
        <f>VLOOKUP(VLOOKUP($B2536, '外部インタフェース一覧(計算用)'!$B:$C, 2, FALSE), '外部インタフェース一覧(計算用)'!$C:$G, 5, FALSE)</f>
        <v>ORAL_HYGIENE_MANAGEMENT_ADDITION_2024_FORM_0210_2021</v>
      </c>
      <c r="H2536" s="56" t="str">
        <f t="shared" si="274"/>
        <v>ORAL_HYGIENE_MANAGEMENT_ADDITION_2024_FORM_0210_2021_is_oral_hygiene_stable_oral_cleaning_new</v>
      </c>
      <c r="I2536" s="134" t="str">
        <f t="shared" si="273"/>
        <v>追加</v>
      </c>
      <c r="J2536" s="56" t="str">
        <f t="shared" si="275"/>
        <v>名称変更</v>
      </c>
      <c r="K2536" s="56" t="str">
        <f>IF($F2536="old", INDEX('外部インタフェース一覧(計算用)'!$B$5:$C$60, MATCH(summary!$B2536, '外部インタフェース一覧(計算用)'!$C$5:$C$60, 0), 1), $B2536)</f>
        <v>口腔衛生管理加算（口腔の健康状態の評価）</v>
      </c>
      <c r="L2536" s="56">
        <f t="shared" si="279"/>
        <v>14</v>
      </c>
      <c r="M2536" s="56" t="str">
        <f t="shared" si="276"/>
        <v>is_oral_hygiene_stable_oral_cleaning</v>
      </c>
      <c r="N2536" s="33" t="str">
        <f t="shared" si="277"/>
        <v>追加</v>
      </c>
      <c r="O2536" s="33" t="str">
        <f t="shared" si="278"/>
        <v>口腔衛生の管理内容　実施目標　口腔衛生　専門職の安定的な口腔清掃等</v>
      </c>
    </row>
    <row r="2537" spans="1:15" ht="37.5" hidden="1">
      <c r="A2537" s="56">
        <v>2535</v>
      </c>
      <c r="B2537" s="56" t="s">
        <v>159</v>
      </c>
      <c r="C2537" s="56">
        <v>15</v>
      </c>
      <c r="D2537" s="33" t="s">
        <v>4257</v>
      </c>
      <c r="E2537" s="134" t="s">
        <v>4258</v>
      </c>
      <c r="F2537" s="56" t="str">
        <f>VLOOKUP(VLOOKUP($B2537, '外部インタフェース一覧(計算用)'!$B:$C, 2, FALSE), '外部インタフェース一覧(計算用)'!$C:$G, 2, FALSE)</f>
        <v>new</v>
      </c>
      <c r="G2537" s="56" t="str">
        <f>VLOOKUP(VLOOKUP($B2537, '外部インタフェース一覧(計算用)'!$B:$C, 2, FALSE), '外部インタフェース一覧(計算用)'!$C:$G, 5, FALSE)</f>
        <v>ORAL_HYGIENE_MANAGEMENT_ADDITION_2024_FORM_0210_2021</v>
      </c>
      <c r="H2537" s="56" t="str">
        <f t="shared" si="274"/>
        <v>ORAL_HYGIENE_MANAGEMENT_ADDITION_2024_FORM_0210_2021_is_eating_and_swallowing_new</v>
      </c>
      <c r="I2537" s="134" t="str">
        <f t="shared" si="273"/>
        <v>追加</v>
      </c>
      <c r="J2537" s="56" t="str">
        <f t="shared" si="275"/>
        <v>名称変更</v>
      </c>
      <c r="K2537" s="56" t="str">
        <f>IF($F2537="old", INDEX('外部インタフェース一覧(計算用)'!$B$5:$C$60, MATCH(summary!$B2537, '外部インタフェース一覧(計算用)'!$C$5:$C$60, 0), 1), $B2537)</f>
        <v>口腔衛生管理加算（口腔の健康状態の評価）</v>
      </c>
      <c r="L2537" s="56">
        <f t="shared" si="279"/>
        <v>15</v>
      </c>
      <c r="M2537" s="56" t="str">
        <f t="shared" si="276"/>
        <v>is_eating_and_swallowing</v>
      </c>
      <c r="N2537" s="33" t="str">
        <f t="shared" si="277"/>
        <v>追加</v>
      </c>
      <c r="O2537" s="33" t="str">
        <f t="shared" si="278"/>
        <v>口腔衛生の管理内容　実施目標　摂食嚥下等の口腔機能</v>
      </c>
    </row>
    <row r="2538" spans="1:15" ht="37.5" hidden="1">
      <c r="A2538" s="56">
        <v>2536</v>
      </c>
      <c r="B2538" s="56" t="s">
        <v>159</v>
      </c>
      <c r="C2538" s="56">
        <v>16</v>
      </c>
      <c r="D2538" s="33" t="s">
        <v>4259</v>
      </c>
      <c r="E2538" s="134" t="s">
        <v>4260</v>
      </c>
      <c r="F2538" s="56" t="str">
        <f>VLOOKUP(VLOOKUP($B2538, '外部インタフェース一覧(計算用)'!$B:$C, 2, FALSE), '外部インタフェース一覧(計算用)'!$C:$G, 2, FALSE)</f>
        <v>new</v>
      </c>
      <c r="G2538" s="56" t="str">
        <f>VLOOKUP(VLOOKUP($B2538, '外部インタフェース一覧(計算用)'!$B:$C, 2, FALSE), '外部インタフェース一覧(計算用)'!$C:$G, 5, FALSE)</f>
        <v>ORAL_HYGIENE_MANAGEMENT_ADDITION_2024_FORM_0210_2021</v>
      </c>
      <c r="H2538" s="56" t="str">
        <f t="shared" si="274"/>
        <v>ORAL_HYGIENE_MANAGEMENT_ADDITION_2024_FORM_0210_2021_is_eating_and_swallowing_detail_new</v>
      </c>
      <c r="I2538" s="134" t="str">
        <f t="shared" si="273"/>
        <v>追加</v>
      </c>
      <c r="J2538" s="56" t="str">
        <f t="shared" si="275"/>
        <v>名称変更</v>
      </c>
      <c r="K2538" s="56" t="str">
        <f>IF($F2538="old", INDEX('外部インタフェース一覧(計算用)'!$B$5:$C$60, MATCH(summary!$B2538, '外部インタフェース一覧(計算用)'!$C$5:$C$60, 0), 1), $B2538)</f>
        <v>口腔衛生管理加算（口腔の健康状態の評価）</v>
      </c>
      <c r="L2538" s="56">
        <f t="shared" si="279"/>
        <v>16</v>
      </c>
      <c r="M2538" s="56" t="str">
        <f t="shared" si="276"/>
        <v>is_eating_and_swallowing_detail</v>
      </c>
      <c r="N2538" s="33" t="str">
        <f t="shared" si="277"/>
        <v>追加</v>
      </c>
      <c r="O2538" s="33" t="str">
        <f t="shared" si="278"/>
        <v>口腔衛生の管理内容　実施目標　摂食嚥下等の口腔機能　詳細</v>
      </c>
    </row>
    <row r="2539" spans="1:15" ht="37.5" hidden="1">
      <c r="A2539" s="56">
        <v>2537</v>
      </c>
      <c r="B2539" s="56" t="s">
        <v>159</v>
      </c>
      <c r="C2539" s="56">
        <v>17</v>
      </c>
      <c r="D2539" s="33" t="s">
        <v>4261</v>
      </c>
      <c r="E2539" s="134" t="s">
        <v>4262</v>
      </c>
      <c r="F2539" s="56" t="str">
        <f>VLOOKUP(VLOOKUP($B2539, '外部インタフェース一覧(計算用)'!$B:$C, 2, FALSE), '外部インタフェース一覧(計算用)'!$C:$G, 2, FALSE)</f>
        <v>new</v>
      </c>
      <c r="G2539" s="56" t="str">
        <f>VLOOKUP(VLOOKUP($B2539, '外部インタフェース一覧(計算用)'!$B:$C, 2, FALSE), '外部インタフェース一覧(計算用)'!$C:$G, 5, FALSE)</f>
        <v>ORAL_HYGIENE_MANAGEMENT_ADDITION_2024_FORM_0210_2021</v>
      </c>
      <c r="H2539" s="56" t="str">
        <f t="shared" si="274"/>
        <v>ORAL_HYGIENE_MANAGEMENT_ADDITION_2024_FORM_0210_2021_is_food_form_new</v>
      </c>
      <c r="I2539" s="134" t="str">
        <f t="shared" si="273"/>
        <v>追加</v>
      </c>
      <c r="J2539" s="56" t="str">
        <f t="shared" si="275"/>
        <v>名称変更</v>
      </c>
      <c r="K2539" s="56" t="str">
        <f>IF($F2539="old", INDEX('外部インタフェース一覧(計算用)'!$B$5:$C$60, MATCH(summary!$B2539, '外部インタフェース一覧(計算用)'!$C$5:$C$60, 0), 1), $B2539)</f>
        <v>口腔衛生管理加算（口腔の健康状態の評価）</v>
      </c>
      <c r="L2539" s="56">
        <f t="shared" si="279"/>
        <v>17</v>
      </c>
      <c r="M2539" s="56" t="str">
        <f t="shared" si="276"/>
        <v>is_food_form</v>
      </c>
      <c r="N2539" s="33" t="str">
        <f t="shared" si="277"/>
        <v>追加</v>
      </c>
      <c r="O2539" s="33" t="str">
        <f t="shared" si="278"/>
        <v>口腔衛生の管理内容　実施目標　食形態　</v>
      </c>
    </row>
    <row r="2540" spans="1:15" ht="37.5" hidden="1">
      <c r="A2540" s="56">
        <v>2538</v>
      </c>
      <c r="B2540" s="56" t="s">
        <v>159</v>
      </c>
      <c r="C2540" s="56">
        <v>18</v>
      </c>
      <c r="D2540" s="33" t="s">
        <v>4263</v>
      </c>
      <c r="E2540" s="134" t="s">
        <v>4264</v>
      </c>
      <c r="F2540" s="56" t="str">
        <f>VLOOKUP(VLOOKUP($B2540, '外部インタフェース一覧(計算用)'!$B:$C, 2, FALSE), '外部インタフェース一覧(計算用)'!$C:$G, 2, FALSE)</f>
        <v>new</v>
      </c>
      <c r="G2540" s="56" t="str">
        <f>VLOOKUP(VLOOKUP($B2540, '外部インタフェース一覧(計算用)'!$B:$C, 2, FALSE), '外部インタフェース一覧(計算用)'!$C:$G, 5, FALSE)</f>
        <v>ORAL_HYGIENE_MANAGEMENT_ADDITION_2024_FORM_0210_2021</v>
      </c>
      <c r="H2540" s="56" t="str">
        <f t="shared" si="274"/>
        <v>ORAL_HYGIENE_MANAGEMENT_ADDITION_2024_FORM_0210_2021_is_food_form_detail_new</v>
      </c>
      <c r="I2540" s="134" t="str">
        <f t="shared" si="273"/>
        <v>追加</v>
      </c>
      <c r="J2540" s="56" t="str">
        <f t="shared" si="275"/>
        <v>名称変更</v>
      </c>
      <c r="K2540" s="56" t="str">
        <f>IF($F2540="old", INDEX('外部インタフェース一覧(計算用)'!$B$5:$C$60, MATCH(summary!$B2540, '外部インタフェース一覧(計算用)'!$C$5:$C$60, 0), 1), $B2540)</f>
        <v>口腔衛生管理加算（口腔の健康状態の評価）</v>
      </c>
      <c r="L2540" s="56">
        <f t="shared" si="279"/>
        <v>18</v>
      </c>
      <c r="M2540" s="56" t="str">
        <f t="shared" si="276"/>
        <v>is_food_form_detail</v>
      </c>
      <c r="N2540" s="33" t="str">
        <f t="shared" si="277"/>
        <v>追加</v>
      </c>
      <c r="O2540" s="33" t="str">
        <f t="shared" si="278"/>
        <v>口腔衛生の管理内容　実施目標　食形態　詳細</v>
      </c>
    </row>
    <row r="2541" spans="1:15" ht="37.5" hidden="1">
      <c r="A2541" s="56">
        <v>2539</v>
      </c>
      <c r="B2541" s="56" t="s">
        <v>159</v>
      </c>
      <c r="C2541" s="56">
        <v>19</v>
      </c>
      <c r="D2541" s="33" t="s">
        <v>4265</v>
      </c>
      <c r="E2541" s="134" t="s">
        <v>4266</v>
      </c>
      <c r="F2541" s="56" t="str">
        <f>VLOOKUP(VLOOKUP($B2541, '外部インタフェース一覧(計算用)'!$B:$C, 2, FALSE), '外部インタフェース一覧(計算用)'!$C:$G, 2, FALSE)</f>
        <v>new</v>
      </c>
      <c r="G2541" s="56" t="str">
        <f>VLOOKUP(VLOOKUP($B2541, '外部インタフェース一覧(計算用)'!$B:$C, 2, FALSE), '外部インタフェース一覧(計算用)'!$C:$G, 5, FALSE)</f>
        <v>ORAL_HYGIENE_MANAGEMENT_ADDITION_2024_FORM_0210_2021</v>
      </c>
      <c r="H2541" s="56" t="str">
        <f t="shared" si="274"/>
        <v>ORAL_HYGIENE_MANAGEMENT_ADDITION_2024_FORM_0210_2021_is_nutritional_status_new</v>
      </c>
      <c r="I2541" s="134" t="str">
        <f t="shared" si="273"/>
        <v>追加</v>
      </c>
      <c r="J2541" s="56" t="str">
        <f t="shared" si="275"/>
        <v>名称変更</v>
      </c>
      <c r="K2541" s="56" t="str">
        <f>IF($F2541="old", INDEX('外部インタフェース一覧(計算用)'!$B$5:$C$60, MATCH(summary!$B2541, '外部インタフェース一覧(計算用)'!$C$5:$C$60, 0), 1), $B2541)</f>
        <v>口腔衛生管理加算（口腔の健康状態の評価）</v>
      </c>
      <c r="L2541" s="56">
        <f t="shared" si="279"/>
        <v>19</v>
      </c>
      <c r="M2541" s="56" t="str">
        <f t="shared" si="276"/>
        <v>is_nutritional_status</v>
      </c>
      <c r="N2541" s="33" t="str">
        <f t="shared" si="277"/>
        <v>追加</v>
      </c>
      <c r="O2541" s="33" t="str">
        <f t="shared" si="278"/>
        <v>口腔衛生の管理内容　実施目標　栄養状態</v>
      </c>
    </row>
    <row r="2542" spans="1:15" ht="37.5" hidden="1">
      <c r="A2542" s="56">
        <v>2540</v>
      </c>
      <c r="B2542" s="56" t="s">
        <v>159</v>
      </c>
      <c r="C2542" s="56">
        <v>20</v>
      </c>
      <c r="D2542" s="33" t="s">
        <v>4267</v>
      </c>
      <c r="E2542" s="134" t="s">
        <v>4268</v>
      </c>
      <c r="F2542" s="56" t="str">
        <f>VLOOKUP(VLOOKUP($B2542, '外部インタフェース一覧(計算用)'!$B:$C, 2, FALSE), '外部インタフェース一覧(計算用)'!$C:$G, 2, FALSE)</f>
        <v>new</v>
      </c>
      <c r="G2542" s="56" t="str">
        <f>VLOOKUP(VLOOKUP($B2542, '外部インタフェース一覧(計算用)'!$B:$C, 2, FALSE), '外部インタフェース一覧(計算用)'!$C:$G, 5, FALSE)</f>
        <v>ORAL_HYGIENE_MANAGEMENT_ADDITION_2024_FORM_0210_2021</v>
      </c>
      <c r="H2542" s="56" t="str">
        <f t="shared" si="274"/>
        <v>ORAL_HYGIENE_MANAGEMENT_ADDITION_2024_FORM_0210_2021_is_nutritional_status_detail_new</v>
      </c>
      <c r="I2542" s="134" t="str">
        <f t="shared" si="273"/>
        <v>追加</v>
      </c>
      <c r="J2542" s="56" t="str">
        <f t="shared" si="275"/>
        <v>名称変更</v>
      </c>
      <c r="K2542" s="56" t="str">
        <f>IF($F2542="old", INDEX('外部インタフェース一覧(計算用)'!$B$5:$C$60, MATCH(summary!$B2542, '外部インタフェース一覧(計算用)'!$C$5:$C$60, 0), 1), $B2542)</f>
        <v>口腔衛生管理加算（口腔の健康状態の評価）</v>
      </c>
      <c r="L2542" s="56">
        <f t="shared" si="279"/>
        <v>20</v>
      </c>
      <c r="M2542" s="56" t="str">
        <f t="shared" si="276"/>
        <v>is_nutritional_status_detail</v>
      </c>
      <c r="N2542" s="33" t="str">
        <f t="shared" si="277"/>
        <v>追加</v>
      </c>
      <c r="O2542" s="33" t="str">
        <f t="shared" si="278"/>
        <v>口腔衛生の管理内容　実施目標　栄養状態　詳細</v>
      </c>
    </row>
    <row r="2543" spans="1:15" ht="37.5" hidden="1">
      <c r="A2543" s="56">
        <v>2541</v>
      </c>
      <c r="B2543" s="56" t="s">
        <v>159</v>
      </c>
      <c r="C2543" s="56">
        <v>21</v>
      </c>
      <c r="D2543" s="33" t="s">
        <v>4269</v>
      </c>
      <c r="E2543" s="134" t="s">
        <v>4270</v>
      </c>
      <c r="F2543" s="56" t="str">
        <f>VLOOKUP(VLOOKUP($B2543, '外部インタフェース一覧(計算用)'!$B:$C, 2, FALSE), '外部インタフェース一覧(計算用)'!$C:$G, 2, FALSE)</f>
        <v>new</v>
      </c>
      <c r="G2543" s="56" t="str">
        <f>VLOOKUP(VLOOKUP($B2543, '外部インタフェース一覧(計算用)'!$B:$C, 2, FALSE), '外部インタフェース一覧(計算用)'!$C:$G, 5, FALSE)</f>
        <v>ORAL_HYGIENE_MANAGEMENT_ADDITION_2024_FORM_0210_2021</v>
      </c>
      <c r="H2543" s="56" t="str">
        <f t="shared" si="274"/>
        <v>ORAL_HYGIENE_MANAGEMENT_ADDITION_2024_FORM_0210_2021_is_aspiration_pneumonitis_new</v>
      </c>
      <c r="I2543" s="134" t="str">
        <f t="shared" si="273"/>
        <v>追加</v>
      </c>
      <c r="J2543" s="56" t="str">
        <f t="shared" si="275"/>
        <v>名称変更</v>
      </c>
      <c r="K2543" s="56" t="str">
        <f>IF($F2543="old", INDEX('外部インタフェース一覧(計算用)'!$B$5:$C$60, MATCH(summary!$B2543, '外部インタフェース一覧(計算用)'!$C$5:$C$60, 0), 1), $B2543)</f>
        <v>口腔衛生管理加算（口腔の健康状態の評価）</v>
      </c>
      <c r="L2543" s="56">
        <f t="shared" si="279"/>
        <v>21</v>
      </c>
      <c r="M2543" s="56" t="str">
        <f t="shared" si="276"/>
        <v>is_aspiration_pneumonitis</v>
      </c>
      <c r="N2543" s="33" t="str">
        <f t="shared" si="277"/>
        <v>追加</v>
      </c>
      <c r="O2543" s="33" t="str">
        <f t="shared" si="278"/>
        <v>口腔衛生の管理内容　実施目標　誤嚥性肺炎の予防</v>
      </c>
    </row>
    <row r="2544" spans="1:15" ht="37.5" hidden="1">
      <c r="A2544" s="56">
        <v>2542</v>
      </c>
      <c r="B2544" s="56" t="s">
        <v>159</v>
      </c>
      <c r="C2544" s="56">
        <v>22</v>
      </c>
      <c r="D2544" s="33" t="s">
        <v>954</v>
      </c>
      <c r="E2544" s="134" t="s">
        <v>4271</v>
      </c>
      <c r="F2544" s="56" t="str">
        <f>VLOOKUP(VLOOKUP($B2544, '外部インタフェース一覧(計算用)'!$B:$C, 2, FALSE), '外部インタフェース一覧(計算用)'!$C:$G, 2, FALSE)</f>
        <v>new</v>
      </c>
      <c r="G2544" s="56" t="str">
        <f>VLOOKUP(VLOOKUP($B2544, '外部インタフェース一覧(計算用)'!$B:$C, 2, FALSE), '外部インタフェース一覧(計算用)'!$C:$G, 5, FALSE)</f>
        <v>ORAL_HYGIENE_MANAGEMENT_ADDITION_2024_FORM_0210_2021</v>
      </c>
      <c r="H2544" s="56" t="str">
        <f t="shared" si="274"/>
        <v>ORAL_HYGIENE_MANAGEMENT_ADDITION_2024_FORM_0210_2021_is_oral_hygiene_other_new</v>
      </c>
      <c r="I2544" s="134" t="str">
        <f t="shared" si="273"/>
        <v>口腔衛生管理の実施内容（アセスメント）　実施目標　その他</v>
      </c>
      <c r="J2544" s="56" t="str">
        <f t="shared" si="275"/>
        <v>名称変更</v>
      </c>
      <c r="K2544" s="56" t="str">
        <f>IF($F2544="old", INDEX('外部インタフェース一覧(計算用)'!$B$5:$C$60, MATCH(summary!$B2544, '外部インタフェース一覧(計算用)'!$C$5:$C$60, 0), 1), $B2544)</f>
        <v>口腔衛生管理加算（口腔の健康状態の評価）</v>
      </c>
      <c r="L2544" s="56">
        <f t="shared" si="279"/>
        <v>22</v>
      </c>
      <c r="M2544" s="56" t="str">
        <f t="shared" si="276"/>
        <v>is_oral_hygiene_other</v>
      </c>
      <c r="N2544" s="33" t="str">
        <f t="shared" si="277"/>
        <v>口腔衛生管理の実施内容（アセスメント）　実施目標　その他</v>
      </c>
      <c r="O2544" s="33" t="str">
        <f t="shared" si="278"/>
        <v>口腔衛生の管理内容　実施目標　その他</v>
      </c>
    </row>
    <row r="2545" spans="1:15" ht="37.5" hidden="1">
      <c r="A2545" s="56">
        <v>2543</v>
      </c>
      <c r="B2545" s="56" t="s">
        <v>159</v>
      </c>
      <c r="C2545" s="56">
        <v>23</v>
      </c>
      <c r="D2545" s="33" t="s">
        <v>956</v>
      </c>
      <c r="E2545" s="134" t="s">
        <v>4272</v>
      </c>
      <c r="F2545" s="56" t="str">
        <f>VLOOKUP(VLOOKUP($B2545, '外部インタフェース一覧(計算用)'!$B:$C, 2, FALSE), '外部インタフェース一覧(計算用)'!$C:$G, 2, FALSE)</f>
        <v>new</v>
      </c>
      <c r="G2545" s="56" t="str">
        <f>VLOOKUP(VLOOKUP($B2545, '外部インタフェース一覧(計算用)'!$B:$C, 2, FALSE), '外部インタフェース一覧(計算用)'!$C:$G, 5, FALSE)</f>
        <v>ORAL_HYGIENE_MANAGEMENT_ADDITION_2024_FORM_0210_2021</v>
      </c>
      <c r="H2545" s="56" t="str">
        <f t="shared" si="274"/>
        <v>ORAL_HYGIENE_MANAGEMENT_ADDITION_2024_FORM_0210_2021_is_oral_hygiene_other_contents_new</v>
      </c>
      <c r="I2545" s="134" t="str">
        <f t="shared" si="273"/>
        <v>口腔衛生管理の実施内容（アセスメント）　実施目標　その他（具体的に）</v>
      </c>
      <c r="J2545" s="56" t="str">
        <f t="shared" si="275"/>
        <v>名称変更</v>
      </c>
      <c r="K2545" s="56" t="str">
        <f>IF($F2545="old", INDEX('外部インタフェース一覧(計算用)'!$B$5:$C$60, MATCH(summary!$B2545, '外部インタフェース一覧(計算用)'!$C$5:$C$60, 0), 1), $B2545)</f>
        <v>口腔衛生管理加算（口腔の健康状態の評価）</v>
      </c>
      <c r="L2545" s="56">
        <f t="shared" si="279"/>
        <v>23</v>
      </c>
      <c r="M2545" s="56" t="str">
        <f t="shared" si="276"/>
        <v>is_oral_hygiene_other_contents</v>
      </c>
      <c r="N2545" s="33" t="str">
        <f t="shared" si="277"/>
        <v>口腔衛生管理の実施内容（アセスメント）　実施目標　その他（具体的に）</v>
      </c>
      <c r="O2545" s="33" t="str">
        <f t="shared" si="278"/>
        <v>口腔衛生の管理内容　実施目標　その他（内容）</v>
      </c>
    </row>
    <row r="2546" spans="1:15" ht="37.5" hidden="1">
      <c r="A2546" s="56">
        <v>2544</v>
      </c>
      <c r="B2546" s="56" t="s">
        <v>159</v>
      </c>
      <c r="C2546" s="56">
        <v>24</v>
      </c>
      <c r="D2546" s="33" t="s">
        <v>958</v>
      </c>
      <c r="E2546" s="134" t="s">
        <v>4273</v>
      </c>
      <c r="F2546" s="56" t="str">
        <f>VLOOKUP(VLOOKUP($B2546, '外部インタフェース一覧(計算用)'!$B:$C, 2, FALSE), '外部インタフェース一覧(計算用)'!$C:$G, 2, FALSE)</f>
        <v>new</v>
      </c>
      <c r="G2546" s="56" t="str">
        <f>VLOOKUP(VLOOKUP($B2546, '外部インタフェース一覧(計算用)'!$B:$C, 2, FALSE), '外部インタフェース一覧(計算用)'!$C:$G, 5, FALSE)</f>
        <v>ORAL_HYGIENE_MANAGEMENT_ADDITION_2024_FORM_0210_2021</v>
      </c>
      <c r="H2546" s="56" t="str">
        <f t="shared" si="274"/>
        <v>ORAL_HYGIENE_MANAGEMENT_ADDITION_2024_FORM_0210_2021_is_contents_01_new</v>
      </c>
      <c r="I2546" s="134" t="str">
        <f t="shared" si="273"/>
        <v>口腔衛生管理の実施内容（アセスメント）　実施内容　口腔の清掃</v>
      </c>
      <c r="J2546" s="56" t="str">
        <f t="shared" si="275"/>
        <v>名称変更</v>
      </c>
      <c r="K2546" s="56" t="str">
        <f>IF($F2546="old", INDEX('外部インタフェース一覧(計算用)'!$B$5:$C$60, MATCH(summary!$B2546, '外部インタフェース一覧(計算用)'!$C$5:$C$60, 0), 1), $B2546)</f>
        <v>口腔衛生管理加算（口腔の健康状態の評価）</v>
      </c>
      <c r="L2546" s="56">
        <f t="shared" si="279"/>
        <v>24</v>
      </c>
      <c r="M2546" s="56" t="str">
        <f t="shared" si="276"/>
        <v>is_contents_01</v>
      </c>
      <c r="N2546" s="33" t="str">
        <f t="shared" si="277"/>
        <v>口腔衛生管理の実施内容（アセスメント）　実施内容　口腔の清掃</v>
      </c>
      <c r="O2546" s="33" t="str">
        <f t="shared" si="278"/>
        <v>口腔衛生の管理内容　実施内容　口腔の清掃</v>
      </c>
    </row>
    <row r="2547" spans="1:15" ht="56.25" hidden="1">
      <c r="A2547" s="56">
        <v>2545</v>
      </c>
      <c r="B2547" s="56" t="s">
        <v>159</v>
      </c>
      <c r="C2547" s="56">
        <v>25</v>
      </c>
      <c r="D2547" s="33" t="s">
        <v>960</v>
      </c>
      <c r="E2547" s="134" t="s">
        <v>4274</v>
      </c>
      <c r="F2547" s="56" t="str">
        <f>VLOOKUP(VLOOKUP($B2547, '外部インタフェース一覧(計算用)'!$B:$C, 2, FALSE), '外部インタフェース一覧(計算用)'!$C:$G, 2, FALSE)</f>
        <v>new</v>
      </c>
      <c r="G2547" s="56" t="str">
        <f>VLOOKUP(VLOOKUP($B2547, '外部インタフェース一覧(計算用)'!$B:$C, 2, FALSE), '外部インタフェース一覧(計算用)'!$C:$G, 5, FALSE)</f>
        <v>ORAL_HYGIENE_MANAGEMENT_ADDITION_2024_FORM_0210_2021</v>
      </c>
      <c r="H2547" s="56" t="str">
        <f t="shared" si="274"/>
        <v>ORAL_HYGIENE_MANAGEMENT_ADDITION_2024_FORM_0210_2021_is_contents_02_new</v>
      </c>
      <c r="I2547" s="134" t="str">
        <f t="shared" si="273"/>
        <v>口腔衛生管理の実施内容（アセスメント）　実施内容　口腔の清掃に関する指導</v>
      </c>
      <c r="J2547" s="56" t="str">
        <f t="shared" si="275"/>
        <v>名称変更</v>
      </c>
      <c r="K2547" s="56" t="str">
        <f>IF($F2547="old", INDEX('外部インタフェース一覧(計算用)'!$B$5:$C$60, MATCH(summary!$B2547, '外部インタフェース一覧(計算用)'!$C$5:$C$60, 0), 1), $B2547)</f>
        <v>口腔衛生管理加算（口腔の健康状態の評価）</v>
      </c>
      <c r="L2547" s="56">
        <f t="shared" si="279"/>
        <v>25</v>
      </c>
      <c r="M2547" s="56" t="str">
        <f t="shared" si="276"/>
        <v>is_contents_02</v>
      </c>
      <c r="N2547" s="33" t="str">
        <f t="shared" si="277"/>
        <v>口腔衛生管理の実施内容（アセスメント）　実施内容　口腔の清掃に関する指導</v>
      </c>
      <c r="O2547" s="33" t="str">
        <f t="shared" si="278"/>
        <v>口腔衛生の管理内容　実施内容　口腔の清掃に関する指導</v>
      </c>
    </row>
    <row r="2548" spans="1:15" ht="37.5" hidden="1">
      <c r="A2548" s="56">
        <v>2546</v>
      </c>
      <c r="B2548" s="56" t="s">
        <v>159</v>
      </c>
      <c r="C2548" s="56">
        <v>26</v>
      </c>
      <c r="D2548" s="33" t="s">
        <v>962</v>
      </c>
      <c r="E2548" s="134" t="s">
        <v>4275</v>
      </c>
      <c r="F2548" s="56" t="str">
        <f>VLOOKUP(VLOOKUP($B2548, '外部インタフェース一覧(計算用)'!$B:$C, 2, FALSE), '外部インタフェース一覧(計算用)'!$C:$G, 2, FALSE)</f>
        <v>new</v>
      </c>
      <c r="G2548" s="56" t="str">
        <f>VLOOKUP(VLOOKUP($B2548, '外部インタフェース一覧(計算用)'!$B:$C, 2, FALSE), '外部インタフェース一覧(計算用)'!$C:$G, 5, FALSE)</f>
        <v>ORAL_HYGIENE_MANAGEMENT_ADDITION_2024_FORM_0210_2021</v>
      </c>
      <c r="H2548" s="56" t="str">
        <f t="shared" si="274"/>
        <v>ORAL_HYGIENE_MANAGEMENT_ADDITION_2024_FORM_0210_2021_is_contents_03_new</v>
      </c>
      <c r="I2548" s="134" t="str">
        <f t="shared" si="273"/>
        <v>口腔衛生管理の実施内容（アセスメント）　実施内容　義歯の清掃</v>
      </c>
      <c r="J2548" s="56" t="str">
        <f t="shared" si="275"/>
        <v>名称変更</v>
      </c>
      <c r="K2548" s="56" t="str">
        <f>IF($F2548="old", INDEX('外部インタフェース一覧(計算用)'!$B$5:$C$60, MATCH(summary!$B2548, '外部インタフェース一覧(計算用)'!$C$5:$C$60, 0), 1), $B2548)</f>
        <v>口腔衛生管理加算（口腔の健康状態の評価）</v>
      </c>
      <c r="L2548" s="56">
        <f t="shared" si="279"/>
        <v>26</v>
      </c>
      <c r="M2548" s="56" t="str">
        <f t="shared" si="276"/>
        <v>is_contents_03</v>
      </c>
      <c r="N2548" s="33" t="str">
        <f t="shared" si="277"/>
        <v>口腔衛生管理の実施内容（アセスメント）　実施内容　義歯の清掃</v>
      </c>
      <c r="O2548" s="33" t="str">
        <f t="shared" si="278"/>
        <v>口腔衛生の管理内容　実施内容　義歯の清掃</v>
      </c>
    </row>
    <row r="2549" spans="1:15" ht="56.25" hidden="1">
      <c r="A2549" s="56">
        <v>2547</v>
      </c>
      <c r="B2549" s="56" t="s">
        <v>159</v>
      </c>
      <c r="C2549" s="56">
        <v>27</v>
      </c>
      <c r="D2549" s="33" t="s">
        <v>964</v>
      </c>
      <c r="E2549" s="134" t="s">
        <v>4276</v>
      </c>
      <c r="F2549" s="56" t="str">
        <f>VLOOKUP(VLOOKUP($B2549, '外部インタフェース一覧(計算用)'!$B:$C, 2, FALSE), '外部インタフェース一覧(計算用)'!$C:$G, 2, FALSE)</f>
        <v>new</v>
      </c>
      <c r="G2549" s="56" t="str">
        <f>VLOOKUP(VLOOKUP($B2549, '外部インタフェース一覧(計算用)'!$B:$C, 2, FALSE), '外部インタフェース一覧(計算用)'!$C:$G, 5, FALSE)</f>
        <v>ORAL_HYGIENE_MANAGEMENT_ADDITION_2024_FORM_0210_2021</v>
      </c>
      <c r="H2549" s="56" t="str">
        <f t="shared" si="274"/>
        <v>ORAL_HYGIENE_MANAGEMENT_ADDITION_2024_FORM_0210_2021_is_contents_04_new</v>
      </c>
      <c r="I2549" s="134" t="str">
        <f t="shared" si="273"/>
        <v>口腔衛生管理の実施内容（アセスメント）　実施内容　義歯の清掃に関する指導</v>
      </c>
      <c r="J2549" s="56" t="str">
        <f t="shared" si="275"/>
        <v>名称変更</v>
      </c>
      <c r="K2549" s="56" t="str">
        <f>IF($F2549="old", INDEX('外部インタフェース一覧(計算用)'!$B$5:$C$60, MATCH(summary!$B2549, '外部インタフェース一覧(計算用)'!$C$5:$C$60, 0), 1), $B2549)</f>
        <v>口腔衛生管理加算（口腔の健康状態の評価）</v>
      </c>
      <c r="L2549" s="56">
        <f t="shared" si="279"/>
        <v>27</v>
      </c>
      <c r="M2549" s="56" t="str">
        <f t="shared" si="276"/>
        <v>is_contents_04</v>
      </c>
      <c r="N2549" s="33" t="str">
        <f t="shared" si="277"/>
        <v>口腔衛生管理の実施内容（アセスメント）　実施内容　義歯の清掃に関する指導</v>
      </c>
      <c r="O2549" s="33" t="str">
        <f t="shared" si="278"/>
        <v>口腔衛生の管理内容　実施内容　義歯の清掃に関する指導</v>
      </c>
    </row>
    <row r="2550" spans="1:15" ht="56.25" hidden="1">
      <c r="A2550" s="56">
        <v>2548</v>
      </c>
      <c r="B2550" s="56" t="s">
        <v>159</v>
      </c>
      <c r="C2550" s="56">
        <v>28</v>
      </c>
      <c r="D2550" s="33" t="s">
        <v>966</v>
      </c>
      <c r="E2550" s="134" t="s">
        <v>4277</v>
      </c>
      <c r="F2550" s="56" t="str">
        <f>VLOOKUP(VLOOKUP($B2550, '外部インタフェース一覧(計算用)'!$B:$C, 2, FALSE), '外部インタフェース一覧(計算用)'!$C:$G, 2, FALSE)</f>
        <v>new</v>
      </c>
      <c r="G2550" s="56" t="str">
        <f>VLOOKUP(VLOOKUP($B2550, '外部インタフェース一覧(計算用)'!$B:$C, 2, FALSE), '外部インタフェース一覧(計算用)'!$C:$G, 5, FALSE)</f>
        <v>ORAL_HYGIENE_MANAGEMENT_ADDITION_2024_FORM_0210_2021</v>
      </c>
      <c r="H2550" s="56" t="str">
        <f t="shared" si="274"/>
        <v>ORAL_HYGIENE_MANAGEMENT_ADDITION_2024_FORM_0210_2021_is_contents_05_new</v>
      </c>
      <c r="I2550" s="134" t="str">
        <f t="shared" si="273"/>
        <v>口腔衛生管理の実施内容（アセスメント）　実施内容　摂食・嚥下等の口腔機能に関する指導</v>
      </c>
      <c r="J2550" s="56" t="str">
        <f t="shared" si="275"/>
        <v>名称変更</v>
      </c>
      <c r="K2550" s="56" t="str">
        <f>IF($F2550="old", INDEX('外部インタフェース一覧(計算用)'!$B$5:$C$60, MATCH(summary!$B2550, '外部インタフェース一覧(計算用)'!$C$5:$C$60, 0), 1), $B2550)</f>
        <v>口腔衛生管理加算（口腔の健康状態の評価）</v>
      </c>
      <c r="L2550" s="56">
        <f t="shared" si="279"/>
        <v>28</v>
      </c>
      <c r="M2550" s="56" t="str">
        <f t="shared" si="276"/>
        <v>is_contents_05</v>
      </c>
      <c r="N2550" s="33" t="str">
        <f t="shared" si="277"/>
        <v>口腔衛生管理の実施内容（アセスメント）　実施内容　摂食・嚥下等の口腔機能に関する指導</v>
      </c>
      <c r="O2550" s="33" t="str">
        <f t="shared" si="278"/>
        <v>口腔衛生の管理内容　実施内容　摂食嚥下等の口腔機能に関する指導</v>
      </c>
    </row>
    <row r="2551" spans="1:15" ht="56.25" hidden="1">
      <c r="A2551" s="56">
        <v>2549</v>
      </c>
      <c r="B2551" s="56" t="s">
        <v>159</v>
      </c>
      <c r="C2551" s="56">
        <v>29</v>
      </c>
      <c r="D2551" s="33" t="s">
        <v>968</v>
      </c>
      <c r="E2551" s="134" t="s">
        <v>4278</v>
      </c>
      <c r="F2551" s="56" t="str">
        <f>VLOOKUP(VLOOKUP($B2551, '外部インタフェース一覧(計算用)'!$B:$C, 2, FALSE), '外部インタフェース一覧(計算用)'!$C:$G, 2, FALSE)</f>
        <v>new</v>
      </c>
      <c r="G2551" s="56" t="str">
        <f>VLOOKUP(VLOOKUP($B2551, '外部インタフェース一覧(計算用)'!$B:$C, 2, FALSE), '外部インタフェース一覧(計算用)'!$C:$G, 5, FALSE)</f>
        <v>ORAL_HYGIENE_MANAGEMENT_ADDITION_2024_FORM_0210_2021</v>
      </c>
      <c r="H2551" s="56" t="str">
        <f t="shared" si="274"/>
        <v>ORAL_HYGIENE_MANAGEMENT_ADDITION_2024_FORM_0210_2021_is_contents_06_new</v>
      </c>
      <c r="I2551" s="134" t="str">
        <f t="shared" si="273"/>
        <v>口腔衛生管理の実施内容（アセスメント）　実施内容　誤嚥性肺炎の予防に関する指導</v>
      </c>
      <c r="J2551" s="56" t="str">
        <f t="shared" si="275"/>
        <v>名称変更</v>
      </c>
      <c r="K2551" s="56" t="str">
        <f>IF($F2551="old", INDEX('外部インタフェース一覧(計算用)'!$B$5:$C$60, MATCH(summary!$B2551, '外部インタフェース一覧(計算用)'!$C$5:$C$60, 0), 1), $B2551)</f>
        <v>口腔衛生管理加算（口腔の健康状態の評価）</v>
      </c>
      <c r="L2551" s="56">
        <f t="shared" si="279"/>
        <v>29</v>
      </c>
      <c r="M2551" s="56" t="str">
        <f t="shared" si="276"/>
        <v>is_contents_06</v>
      </c>
      <c r="N2551" s="33" t="str">
        <f t="shared" si="277"/>
        <v>口腔衛生管理の実施内容（アセスメント）　実施内容　誤嚥性肺炎の予防に関する指導</v>
      </c>
      <c r="O2551" s="33" t="str">
        <f t="shared" si="278"/>
        <v>口腔衛生の管理内容　実施内容　誤嚥性肺炎の予防に関する指導</v>
      </c>
    </row>
    <row r="2552" spans="1:15" ht="37.5" hidden="1">
      <c r="A2552" s="56">
        <v>2550</v>
      </c>
      <c r="B2552" s="56" t="s">
        <v>159</v>
      </c>
      <c r="C2552" s="56">
        <v>30</v>
      </c>
      <c r="D2552" s="33" t="s">
        <v>970</v>
      </c>
      <c r="E2552" s="134" t="s">
        <v>4279</v>
      </c>
      <c r="F2552" s="56" t="str">
        <f>VLOOKUP(VLOOKUP($B2552, '外部インタフェース一覧(計算用)'!$B:$C, 2, FALSE), '外部インタフェース一覧(計算用)'!$C:$G, 2, FALSE)</f>
        <v>new</v>
      </c>
      <c r="G2552" s="56" t="str">
        <f>VLOOKUP(VLOOKUP($B2552, '外部インタフェース一覧(計算用)'!$B:$C, 2, FALSE), '外部インタフェース一覧(計算用)'!$C:$G, 5, FALSE)</f>
        <v>ORAL_HYGIENE_MANAGEMENT_ADDITION_2024_FORM_0210_2021</v>
      </c>
      <c r="H2552" s="56" t="str">
        <f t="shared" si="274"/>
        <v>ORAL_HYGIENE_MANAGEMENT_ADDITION_2024_FORM_0210_2021_is_contents_other_new</v>
      </c>
      <c r="I2552" s="134" t="str">
        <f t="shared" ref="I2552:I2615" si="280">IFERROR(INDEX($E:$H, MATCH(LEFT($H2552, LEN($H2552)-4)&amp;"_old", $H:$H, 0), 1), IF(F2552="old", "削除", "追加"))</f>
        <v>口腔衛生管理の実施内容（アセスメント）　実施内容　その他</v>
      </c>
      <c r="J2552" s="56" t="str">
        <f t="shared" si="275"/>
        <v>名称変更</v>
      </c>
      <c r="K2552" s="56" t="str">
        <f>IF($F2552="old", INDEX('外部インタフェース一覧(計算用)'!$B$5:$C$60, MATCH(summary!$B2552, '外部インタフェース一覧(計算用)'!$C$5:$C$60, 0), 1), $B2552)</f>
        <v>口腔衛生管理加算（口腔の健康状態の評価）</v>
      </c>
      <c r="L2552" s="56">
        <f t="shared" si="279"/>
        <v>30</v>
      </c>
      <c r="M2552" s="56" t="str">
        <f t="shared" si="276"/>
        <v>is_contents_other</v>
      </c>
      <c r="N2552" s="33" t="str">
        <f t="shared" si="277"/>
        <v>口腔衛生管理の実施内容（アセスメント）　実施内容　その他</v>
      </c>
      <c r="O2552" s="33" t="str">
        <f t="shared" si="278"/>
        <v>口腔衛生の管理内容　実施内容　その他</v>
      </c>
    </row>
    <row r="2553" spans="1:15" ht="37.5" hidden="1">
      <c r="A2553" s="56">
        <v>2551</v>
      </c>
      <c r="B2553" s="56" t="s">
        <v>159</v>
      </c>
      <c r="C2553" s="56">
        <v>31</v>
      </c>
      <c r="D2553" s="33" t="s">
        <v>972</v>
      </c>
      <c r="E2553" s="134" t="s">
        <v>4280</v>
      </c>
      <c r="F2553" s="56" t="str">
        <f>VLOOKUP(VLOOKUP($B2553, '外部インタフェース一覧(計算用)'!$B:$C, 2, FALSE), '外部インタフェース一覧(計算用)'!$C:$G, 2, FALSE)</f>
        <v>new</v>
      </c>
      <c r="G2553" s="56" t="str">
        <f>VLOOKUP(VLOOKUP($B2553, '外部インタフェース一覧(計算用)'!$B:$C, 2, FALSE), '外部インタフェース一覧(計算用)'!$C:$G, 5, FALSE)</f>
        <v>ORAL_HYGIENE_MANAGEMENT_ADDITION_2024_FORM_0210_2021</v>
      </c>
      <c r="H2553" s="56" t="str">
        <f t="shared" si="274"/>
        <v>ORAL_HYGIENE_MANAGEMENT_ADDITION_2024_FORM_0210_2021_is_contents_other_contents_new</v>
      </c>
      <c r="I2553" s="134" t="str">
        <f t="shared" si="280"/>
        <v>口腔衛生管理の実施内容（アセスメント）　実施内容　その他（具体的に）</v>
      </c>
      <c r="J2553" s="56" t="str">
        <f t="shared" si="275"/>
        <v>名称変更</v>
      </c>
      <c r="K2553" s="56" t="str">
        <f>IF($F2553="old", INDEX('外部インタフェース一覧(計算用)'!$B$5:$C$60, MATCH(summary!$B2553, '外部インタフェース一覧(計算用)'!$C$5:$C$60, 0), 1), $B2553)</f>
        <v>口腔衛生管理加算（口腔の健康状態の評価）</v>
      </c>
      <c r="L2553" s="56">
        <f t="shared" si="279"/>
        <v>31</v>
      </c>
      <c r="M2553" s="56" t="str">
        <f t="shared" si="276"/>
        <v>is_contents_other_contents</v>
      </c>
      <c r="N2553" s="33" t="str">
        <f t="shared" si="277"/>
        <v>口腔衛生管理の実施内容（アセスメント）　実施内容　その他（具体的に）</v>
      </c>
      <c r="O2553" s="33" t="str">
        <f t="shared" si="278"/>
        <v>口腔衛生の管理内容　実施内容　その他(内容）</v>
      </c>
    </row>
    <row r="2554" spans="1:15" ht="37.5" hidden="1">
      <c r="A2554" s="56">
        <v>2552</v>
      </c>
      <c r="B2554" s="56" t="s">
        <v>159</v>
      </c>
      <c r="C2554" s="56">
        <v>32</v>
      </c>
      <c r="D2554" s="33" t="s">
        <v>974</v>
      </c>
      <c r="E2554" s="134" t="s">
        <v>4281</v>
      </c>
      <c r="F2554" s="56" t="str">
        <f>VLOOKUP(VLOOKUP($B2554, '外部インタフェース一覧(計算用)'!$B:$C, 2, FALSE), '外部インタフェース一覧(計算用)'!$C:$G, 2, FALSE)</f>
        <v>new</v>
      </c>
      <c r="G2554" s="56" t="str">
        <f>VLOOKUP(VLOOKUP($B2554, '外部インタフェース一覧(計算用)'!$B:$C, 2, FALSE), '外部インタフェース一覧(計算用)'!$C:$G, 5, FALSE)</f>
        <v>ORAL_HYGIENE_MANAGEMENT_ADDITION_2024_FORM_0210_2021</v>
      </c>
      <c r="H2554" s="56" t="str">
        <f t="shared" si="274"/>
        <v>ORAL_HYGIENE_MANAGEMENT_ADDITION_2024_FORM_0210_2021_implementation_frequency_new</v>
      </c>
      <c r="I2554" s="134" t="str">
        <f t="shared" si="280"/>
        <v>口腔衛生管理の実施内容（アセスメント）　実施頻度</v>
      </c>
      <c r="J2554" s="56" t="str">
        <f t="shared" si="275"/>
        <v>名称変更</v>
      </c>
      <c r="K2554" s="56" t="str">
        <f>IF($F2554="old", INDEX('外部インタフェース一覧(計算用)'!$B$5:$C$60, MATCH(summary!$B2554, '外部インタフェース一覧(計算用)'!$C$5:$C$60, 0), 1), $B2554)</f>
        <v>口腔衛生管理加算（口腔の健康状態の評価）</v>
      </c>
      <c r="L2554" s="56">
        <f t="shared" si="279"/>
        <v>32</v>
      </c>
      <c r="M2554" s="56" t="str">
        <f t="shared" si="276"/>
        <v>implementation_frequency</v>
      </c>
      <c r="N2554" s="33" t="str">
        <f t="shared" si="277"/>
        <v>口腔衛生管理の実施内容（アセスメント）　実施頻度</v>
      </c>
      <c r="O2554" s="33" t="str">
        <f t="shared" si="278"/>
        <v>口腔衛生の管理内容　実施頻度</v>
      </c>
    </row>
    <row r="2555" spans="1:15" ht="37.5" hidden="1">
      <c r="A2555" s="56">
        <v>2553</v>
      </c>
      <c r="B2555" s="56" t="s">
        <v>159</v>
      </c>
      <c r="C2555" s="56">
        <v>33</v>
      </c>
      <c r="D2555" s="33" t="s">
        <v>976</v>
      </c>
      <c r="E2555" s="134" t="s">
        <v>4282</v>
      </c>
      <c r="F2555" s="56" t="str">
        <f>VLOOKUP(VLOOKUP($B2555, '外部インタフェース一覧(計算用)'!$B:$C, 2, FALSE), '外部インタフェース一覧(計算用)'!$C:$G, 2, FALSE)</f>
        <v>new</v>
      </c>
      <c r="G2555" s="56" t="str">
        <f>VLOOKUP(VLOOKUP($B2555, '外部インタフェース一覧(計算用)'!$B:$C, 2, FALSE), '外部インタフェース一覧(計算用)'!$C:$G, 5, FALSE)</f>
        <v>ORAL_HYGIENE_MANAGEMENT_ADDITION_2024_FORM_0210_2021</v>
      </c>
      <c r="H2555" s="56" t="str">
        <f t="shared" si="274"/>
        <v>ORAL_HYGIENE_MANAGEMENT_ADDITION_2024_FORM_0210_2021_implementation_frequency_contents_new</v>
      </c>
      <c r="I2555" s="134" t="str">
        <f t="shared" si="280"/>
        <v>口腔衛生管理の実施内容（アセスメント）　実施頻度その他（具体的に）</v>
      </c>
      <c r="J2555" s="56" t="str">
        <f t="shared" si="275"/>
        <v>名称変更</v>
      </c>
      <c r="K2555" s="56" t="str">
        <f>IF($F2555="old", INDEX('外部インタフェース一覧(計算用)'!$B$5:$C$60, MATCH(summary!$B2555, '外部インタフェース一覧(計算用)'!$C$5:$C$60, 0), 1), $B2555)</f>
        <v>口腔衛生管理加算（口腔の健康状態の評価）</v>
      </c>
      <c r="L2555" s="56">
        <f t="shared" si="279"/>
        <v>33</v>
      </c>
      <c r="M2555" s="56" t="str">
        <f t="shared" si="276"/>
        <v>implementation_frequency_contents</v>
      </c>
      <c r="N2555" s="33" t="str">
        <f t="shared" si="277"/>
        <v>口腔衛生管理の実施内容（アセスメント）　実施頻度その他（具体的に）</v>
      </c>
      <c r="O2555" s="33" t="str">
        <f t="shared" si="278"/>
        <v>口腔衛生の管理内容　実施頻度 その他（内容）</v>
      </c>
    </row>
    <row r="2556" spans="1:15" hidden="1">
      <c r="A2556" s="56">
        <v>2554</v>
      </c>
      <c r="B2556" s="56" t="s">
        <v>159</v>
      </c>
      <c r="C2556" s="56">
        <v>34</v>
      </c>
      <c r="D2556" s="33" t="s">
        <v>265</v>
      </c>
      <c r="E2556" s="134" t="s">
        <v>266</v>
      </c>
      <c r="F2556" s="56" t="str">
        <f>VLOOKUP(VLOOKUP($B2556, '外部インタフェース一覧(計算用)'!$B:$C, 2, FALSE), '外部インタフェース一覧(計算用)'!$C:$G, 2, FALSE)</f>
        <v>new</v>
      </c>
      <c r="G2556" s="56" t="str">
        <f>VLOOKUP(VLOOKUP($B2556, '外部インタフェース一覧(計算用)'!$B:$C, 2, FALSE), '外部インタフェース一覧(計算用)'!$C:$G, 5, FALSE)</f>
        <v>ORAL_HYGIENE_MANAGEMENT_ADDITION_2024_FORM_0210_2021</v>
      </c>
      <c r="H2556" s="56" t="str">
        <f t="shared" si="274"/>
        <v>ORAL_HYGIENE_MANAGEMENT_ADDITION_2024_FORM_0210_2021_version_new</v>
      </c>
      <c r="I2556" s="134" t="str">
        <f t="shared" si="280"/>
        <v>バージョン番号</v>
      </c>
      <c r="J2556" s="56" t="str">
        <f t="shared" si="275"/>
        <v>一致</v>
      </c>
      <c r="K2556" s="56" t="str">
        <f>IF($F2556="old", INDEX('外部インタフェース一覧(計算用)'!$B$5:$C$60, MATCH(summary!$B2556, '外部インタフェース一覧(計算用)'!$C$5:$C$60, 0), 1), $B2556)</f>
        <v>口腔衛生管理加算（口腔の健康状態の評価）</v>
      </c>
      <c r="L2556" s="56">
        <f t="shared" si="279"/>
        <v>34</v>
      </c>
      <c r="M2556" s="56" t="str">
        <f t="shared" si="276"/>
        <v>version</v>
      </c>
      <c r="N2556" s="33" t="str">
        <f t="shared" si="277"/>
        <v>バージョン番号</v>
      </c>
      <c r="O2556" s="33" t="str">
        <f t="shared" si="278"/>
        <v>バージョン番号</v>
      </c>
    </row>
    <row r="2557" spans="1:15" hidden="1">
      <c r="A2557" s="56">
        <v>2555</v>
      </c>
      <c r="B2557" s="56" t="s">
        <v>161</v>
      </c>
      <c r="C2557" s="56">
        <v>1</v>
      </c>
      <c r="D2557" s="33" t="s">
        <v>223</v>
      </c>
      <c r="E2557" s="134" t="s">
        <v>224</v>
      </c>
      <c r="F2557" s="56" t="str">
        <f>VLOOKUP(VLOOKUP($B2557, '外部インタフェース一覧(計算用)'!$B:$C, 2, FALSE), '外部インタフェース一覧(計算用)'!$C:$G, 2, FALSE)</f>
        <v>new</v>
      </c>
      <c r="G2557" s="56" t="str">
        <f>VLOOKUP(VLOOKUP($B2557, '外部インタフェース一覧(計算用)'!$B:$C, 2, FALSE), '外部インタフェース一覧(計算用)'!$C:$G, 5, FALSE)</f>
        <v>ORAL_HYGIENE_MANAGEMENT_ADDITION_2024_FORM_0210_2021</v>
      </c>
      <c r="H2557" s="56" t="str">
        <f t="shared" si="274"/>
        <v>ORAL_HYGIENE_MANAGEMENT_ADDITION_2024_FORM_0210_2021_care_facility_id_new</v>
      </c>
      <c r="I2557" s="134" t="str">
        <f t="shared" si="280"/>
        <v>事業所番号</v>
      </c>
      <c r="J2557" s="56" t="str">
        <f t="shared" si="275"/>
        <v>一致</v>
      </c>
      <c r="K2557" s="56" t="str">
        <f>IF($F2557="old", INDEX('外部インタフェース一覧(計算用)'!$B$5:$C$60, MATCH(summary!$B2557, '外部インタフェース一覧(計算用)'!$C$5:$C$60, 0), 1), $B2557)</f>
        <v>口腔衛生管理加算（歯科衛生士が実施した口腔衛生等の管理）</v>
      </c>
      <c r="L2557" s="56">
        <f t="shared" si="279"/>
        <v>1</v>
      </c>
      <c r="M2557" s="56" t="str">
        <f t="shared" si="276"/>
        <v>care_facility_id</v>
      </c>
      <c r="N2557" s="33" t="str">
        <f t="shared" si="277"/>
        <v>事業所番号</v>
      </c>
      <c r="O2557" s="33" t="str">
        <f t="shared" si="278"/>
        <v>事業所番号</v>
      </c>
    </row>
    <row r="2558" spans="1:15" hidden="1">
      <c r="A2558" s="56">
        <v>2556</v>
      </c>
      <c r="B2558" s="56" t="s">
        <v>161</v>
      </c>
      <c r="C2558" s="56">
        <v>2</v>
      </c>
      <c r="D2558" s="33" t="s">
        <v>225</v>
      </c>
      <c r="E2558" s="134" t="s">
        <v>226</v>
      </c>
      <c r="F2558" s="56" t="str">
        <f>VLOOKUP(VLOOKUP($B2558, '外部インタフェース一覧(計算用)'!$B:$C, 2, FALSE), '外部インタフェース一覧(計算用)'!$C:$G, 2, FALSE)</f>
        <v>new</v>
      </c>
      <c r="G2558" s="56" t="str">
        <f>VLOOKUP(VLOOKUP($B2558, '外部インタフェース一覧(計算用)'!$B:$C, 2, FALSE), '外部インタフェース一覧(計算用)'!$C:$G, 5, FALSE)</f>
        <v>ORAL_HYGIENE_MANAGEMENT_ADDITION_2024_FORM_0210_2021</v>
      </c>
      <c r="H2558" s="56" t="str">
        <f t="shared" si="274"/>
        <v>ORAL_HYGIENE_MANAGEMENT_ADDITION_2024_FORM_0210_2021_service_code_new</v>
      </c>
      <c r="I2558" s="134" t="str">
        <f t="shared" si="280"/>
        <v>サービス種類コード</v>
      </c>
      <c r="J2558" s="56" t="str">
        <f t="shared" si="275"/>
        <v>一致</v>
      </c>
      <c r="K2558" s="56" t="str">
        <f>IF($F2558="old", INDEX('外部インタフェース一覧(計算用)'!$B$5:$C$60, MATCH(summary!$B2558, '外部インタフェース一覧(計算用)'!$C$5:$C$60, 0), 1), $B2558)</f>
        <v>口腔衛生管理加算（歯科衛生士が実施した口腔衛生等の管理）</v>
      </c>
      <c r="L2558" s="56">
        <f t="shared" si="279"/>
        <v>2</v>
      </c>
      <c r="M2558" s="56" t="str">
        <f t="shared" si="276"/>
        <v>service_code</v>
      </c>
      <c r="N2558" s="33" t="str">
        <f t="shared" si="277"/>
        <v>サービス種類コード</v>
      </c>
      <c r="O2558" s="33" t="str">
        <f t="shared" si="278"/>
        <v>サービス種類コード</v>
      </c>
    </row>
    <row r="2559" spans="1:15" hidden="1">
      <c r="A2559" s="56">
        <v>2557</v>
      </c>
      <c r="B2559" s="56" t="s">
        <v>161</v>
      </c>
      <c r="C2559" s="56">
        <v>3</v>
      </c>
      <c r="D2559" s="33" t="s">
        <v>229</v>
      </c>
      <c r="E2559" s="134" t="s">
        <v>230</v>
      </c>
      <c r="F2559" s="56" t="str">
        <f>VLOOKUP(VLOOKUP($B2559, '外部インタフェース一覧(計算用)'!$B:$C, 2, FALSE), '外部インタフェース一覧(計算用)'!$C:$G, 2, FALSE)</f>
        <v>new</v>
      </c>
      <c r="G2559" s="56" t="str">
        <f>VLOOKUP(VLOOKUP($B2559, '外部インタフェース一覧(計算用)'!$B:$C, 2, FALSE), '外部インタフェース一覧(計算用)'!$C:$G, 5, FALSE)</f>
        <v>ORAL_HYGIENE_MANAGEMENT_ADDITION_2024_FORM_0210_2021</v>
      </c>
      <c r="H2559" s="56" t="str">
        <f t="shared" si="274"/>
        <v>ORAL_HYGIENE_MANAGEMENT_ADDITION_2024_FORM_0210_2021_insurer_no_new</v>
      </c>
      <c r="I2559" s="134" t="str">
        <f t="shared" si="280"/>
        <v>保険者番号</v>
      </c>
      <c r="J2559" s="56" t="str">
        <f t="shared" si="275"/>
        <v>一致</v>
      </c>
      <c r="K2559" s="56" t="str">
        <f>IF($F2559="old", INDEX('外部インタフェース一覧(計算用)'!$B$5:$C$60, MATCH(summary!$B2559, '外部インタフェース一覧(計算用)'!$C$5:$C$60, 0), 1), $B2559)</f>
        <v>口腔衛生管理加算（歯科衛生士が実施した口腔衛生等の管理）</v>
      </c>
      <c r="L2559" s="56">
        <f t="shared" si="279"/>
        <v>3</v>
      </c>
      <c r="M2559" s="56" t="str">
        <f t="shared" si="276"/>
        <v>insurer_no</v>
      </c>
      <c r="N2559" s="33" t="str">
        <f t="shared" si="277"/>
        <v>保険者番号</v>
      </c>
      <c r="O2559" s="33" t="str">
        <f t="shared" si="278"/>
        <v>保険者番号</v>
      </c>
    </row>
    <row r="2560" spans="1:15" hidden="1">
      <c r="A2560" s="56">
        <v>2558</v>
      </c>
      <c r="B2560" s="56" t="s">
        <v>161</v>
      </c>
      <c r="C2560" s="56">
        <v>4</v>
      </c>
      <c r="D2560" s="33" t="s">
        <v>231</v>
      </c>
      <c r="E2560" s="134" t="s">
        <v>232</v>
      </c>
      <c r="F2560" s="56" t="str">
        <f>VLOOKUP(VLOOKUP($B2560, '外部インタフェース一覧(計算用)'!$B:$C, 2, FALSE), '外部インタフェース一覧(計算用)'!$C:$G, 2, FALSE)</f>
        <v>new</v>
      </c>
      <c r="G2560" s="56" t="str">
        <f>VLOOKUP(VLOOKUP($B2560, '外部インタフェース一覧(計算用)'!$B:$C, 2, FALSE), '外部インタフェース一覧(計算用)'!$C:$G, 5, FALSE)</f>
        <v>ORAL_HYGIENE_MANAGEMENT_ADDITION_2024_FORM_0210_2021</v>
      </c>
      <c r="H2560" s="56" t="str">
        <f t="shared" si="274"/>
        <v>ORAL_HYGIENE_MANAGEMENT_ADDITION_2024_FORM_0210_2021_insured_no_new</v>
      </c>
      <c r="I2560" s="134" t="str">
        <f t="shared" si="280"/>
        <v>被保険者番号</v>
      </c>
      <c r="J2560" s="56" t="str">
        <f t="shared" si="275"/>
        <v>一致</v>
      </c>
      <c r="K2560" s="56" t="str">
        <f>IF($F2560="old", INDEX('外部インタフェース一覧(計算用)'!$B$5:$C$60, MATCH(summary!$B2560, '外部インタフェース一覧(計算用)'!$C$5:$C$60, 0), 1), $B2560)</f>
        <v>口腔衛生管理加算（歯科衛生士が実施した口腔衛生等の管理）</v>
      </c>
      <c r="L2560" s="56">
        <f t="shared" si="279"/>
        <v>4</v>
      </c>
      <c r="M2560" s="56" t="str">
        <f t="shared" si="276"/>
        <v>insured_no</v>
      </c>
      <c r="N2560" s="33" t="str">
        <f t="shared" si="277"/>
        <v>被保険者番号</v>
      </c>
      <c r="O2560" s="33" t="str">
        <f t="shared" si="278"/>
        <v>被保険者番号</v>
      </c>
    </row>
    <row r="2561" spans="1:15" ht="37.5" hidden="1">
      <c r="A2561" s="56">
        <v>2559</v>
      </c>
      <c r="B2561" s="56" t="s">
        <v>161</v>
      </c>
      <c r="C2561" s="56">
        <v>5</v>
      </c>
      <c r="D2561" s="33" t="s">
        <v>227</v>
      </c>
      <c r="E2561" s="134" t="s">
        <v>228</v>
      </c>
      <c r="F2561" s="56" t="str">
        <f>VLOOKUP(VLOOKUP($B2561, '外部インタフェース一覧(計算用)'!$B:$C, 2, FALSE), '外部インタフェース一覧(計算用)'!$C:$G, 2, FALSE)</f>
        <v>new</v>
      </c>
      <c r="G2561" s="56" t="str">
        <f>VLOOKUP(VLOOKUP($B2561, '外部インタフェース一覧(計算用)'!$B:$C, 2, FALSE), '外部インタフェース一覧(計算用)'!$C:$G, 5, FALSE)</f>
        <v>ORAL_HYGIENE_MANAGEMENT_ADDITION_2024_FORM_0210_2021</v>
      </c>
      <c r="H2561" s="56" t="str">
        <f t="shared" si="274"/>
        <v>ORAL_HYGIENE_MANAGEMENT_ADDITION_2024_FORM_0210_2021_external_system_management_number_new</v>
      </c>
      <c r="I2561" s="134" t="str">
        <f t="shared" si="280"/>
        <v>外部システム管理番号</v>
      </c>
      <c r="J2561" s="56" t="str">
        <f t="shared" si="275"/>
        <v>一致</v>
      </c>
      <c r="K2561" s="56" t="str">
        <f>IF($F2561="old", INDEX('外部インタフェース一覧(計算用)'!$B$5:$C$60, MATCH(summary!$B2561, '外部インタフェース一覧(計算用)'!$C$5:$C$60, 0), 1), $B2561)</f>
        <v>口腔衛生管理加算（歯科衛生士が実施した口腔衛生等の管理）</v>
      </c>
      <c r="L2561" s="56">
        <f t="shared" si="279"/>
        <v>5</v>
      </c>
      <c r="M2561" s="56" t="str">
        <f t="shared" si="276"/>
        <v>external_system_management_number</v>
      </c>
      <c r="N2561" s="33" t="str">
        <f t="shared" si="277"/>
        <v>外部システム管理番号</v>
      </c>
      <c r="O2561" s="33" t="str">
        <f t="shared" si="278"/>
        <v>外部システム管理番号</v>
      </c>
    </row>
    <row r="2562" spans="1:15" ht="56.25" hidden="1">
      <c r="A2562" s="56">
        <v>2560</v>
      </c>
      <c r="B2562" s="56" t="s">
        <v>161</v>
      </c>
      <c r="C2562" s="56">
        <v>6</v>
      </c>
      <c r="D2562" s="33" t="s">
        <v>432</v>
      </c>
      <c r="E2562" s="134" t="s">
        <v>433</v>
      </c>
      <c r="F2562" s="56" t="str">
        <f>VLOOKUP(VLOOKUP($B2562, '外部インタフェース一覧(計算用)'!$B:$C, 2, FALSE), '外部インタフェース一覧(計算用)'!$C:$G, 2, FALSE)</f>
        <v>new</v>
      </c>
      <c r="G2562" s="56" t="str">
        <f>VLOOKUP(VLOOKUP($B2562, '外部インタフェース一覧(計算用)'!$B:$C, 2, FALSE), '外部インタフェース一覧(計算用)'!$C:$G, 5, FALSE)</f>
        <v>ORAL_HYGIENE_MANAGEMENT_ADDITION_2024_FORM_0210_2021</v>
      </c>
      <c r="H2562" s="56" t="str">
        <f t="shared" si="274"/>
        <v>ORAL_HYGIENE_MANAGEMENT_ADDITION_2024_FORM_0210_2021_external_system_management_detail_number_new</v>
      </c>
      <c r="I2562" s="134" t="str">
        <f t="shared" si="280"/>
        <v>追加</v>
      </c>
      <c r="J2562" s="56" t="str">
        <f t="shared" si="275"/>
        <v>名称変更</v>
      </c>
      <c r="K2562" s="56" t="str">
        <f>IF($F2562="old", INDEX('外部インタフェース一覧(計算用)'!$B$5:$C$60, MATCH(summary!$B2562, '外部インタフェース一覧(計算用)'!$C$5:$C$60, 0), 1), $B2562)</f>
        <v>口腔衛生管理加算（歯科衛生士が実施した口腔衛生等の管理）</v>
      </c>
      <c r="L2562" s="56">
        <f t="shared" si="279"/>
        <v>6</v>
      </c>
      <c r="M2562" s="56" t="str">
        <f t="shared" si="276"/>
        <v>external_system_management_detail_number</v>
      </c>
      <c r="N2562" s="33" t="str">
        <f t="shared" si="277"/>
        <v>追加</v>
      </c>
      <c r="O2562" s="33" t="str">
        <f t="shared" si="278"/>
        <v>外部システム管理明細番号</v>
      </c>
    </row>
    <row r="2563" spans="1:15" ht="75" hidden="1">
      <c r="A2563" s="56">
        <v>2561</v>
      </c>
      <c r="B2563" s="56" t="s">
        <v>161</v>
      </c>
      <c r="C2563" s="56">
        <v>7</v>
      </c>
      <c r="D2563" s="33" t="s">
        <v>978</v>
      </c>
      <c r="E2563" s="134" t="s">
        <v>472</v>
      </c>
      <c r="F2563" s="56" t="str">
        <f>VLOOKUP(VLOOKUP($B2563, '外部インタフェース一覧(計算用)'!$B:$C, 2, FALSE), '外部インタフェース一覧(計算用)'!$C:$G, 2, FALSE)</f>
        <v>new</v>
      </c>
      <c r="G2563" s="56" t="str">
        <f>VLOOKUP(VLOOKUP($B2563, '外部インタフェース一覧(計算用)'!$B:$C, 2, FALSE), '外部インタフェース一覧(計算用)'!$C:$G, 5, FALSE)</f>
        <v>ORAL_HYGIENE_MANAGEMENT_ADDITION_2024_FORM_0210_2021</v>
      </c>
      <c r="H2563" s="56" t="str">
        <f t="shared" ref="H2563:H2626" si="281">G2563&amp;"_"&amp;D2563&amp;"_"&amp;F2563</f>
        <v>ORAL_HYGIENE_MANAGEMENT_ADDITION_2024_FORM_0210_2021_oral_care_filing_date_01_new</v>
      </c>
      <c r="I2563" s="134" t="str">
        <f t="shared" si="280"/>
        <v>歯科衛生士が実施した口腔ケアの内容及び介護職員への具体的な技術的助言及び指導の内容の要点（1回目）　実施日</v>
      </c>
      <c r="J2563" s="56" t="str">
        <f t="shared" ref="J2563:J2626" si="282">IF(E2563=I2563, "一致", "名称変更")</f>
        <v>名称変更</v>
      </c>
      <c r="K2563" s="56" t="str">
        <f>IF($F2563="old", INDEX('外部インタフェース一覧(計算用)'!$B$5:$C$60, MATCH(summary!$B2563, '外部インタフェース一覧(計算用)'!$C$5:$C$60, 0), 1), $B2563)</f>
        <v>口腔衛生管理加算（歯科衛生士が実施した口腔衛生等の管理）</v>
      </c>
      <c r="L2563" s="56">
        <f t="shared" si="279"/>
        <v>7</v>
      </c>
      <c r="M2563" s="56" t="str">
        <f t="shared" ref="M2563:M2626" si="283">$D2563</f>
        <v>oral_care_filing_date_01</v>
      </c>
      <c r="N2563" s="33" t="str">
        <f t="shared" ref="N2563:N2626" si="284">IF($F2563="old", $E2563, $I2563)</f>
        <v>歯科衛生士が実施した口腔ケアの内容及び介護職員への具体的な技術的助言及び指導の内容の要点（1回目）　実施日</v>
      </c>
      <c r="O2563" s="33" t="str">
        <f t="shared" ref="O2563:O2626" si="285">IF($F2563="old", $I2563, $E2563)</f>
        <v>実施日</v>
      </c>
    </row>
    <row r="2564" spans="1:15" ht="75" hidden="1">
      <c r="A2564" s="56">
        <v>2562</v>
      </c>
      <c r="B2564" s="56" t="s">
        <v>161</v>
      </c>
      <c r="C2564" s="56">
        <v>8</v>
      </c>
      <c r="D2564" s="33" t="s">
        <v>984</v>
      </c>
      <c r="E2564" s="134" t="s">
        <v>4283</v>
      </c>
      <c r="F2564" s="56" t="str">
        <f>VLOOKUP(VLOOKUP($B2564, '外部インタフェース一覧(計算用)'!$B:$C, 2, FALSE), '外部インタフェース一覧(計算用)'!$C:$G, 2, FALSE)</f>
        <v>new</v>
      </c>
      <c r="G2564" s="56" t="str">
        <f>VLOOKUP(VLOOKUP($B2564, '外部インタフェース一覧(計算用)'!$B:$C, 2, FALSE), '外部インタフェース一覧(計算用)'!$C:$G, 5, FALSE)</f>
        <v>ORAL_HYGIENE_MANAGEMENT_ADDITION_2024_FORM_0210_2021</v>
      </c>
      <c r="H2564" s="56" t="str">
        <f t="shared" si="281"/>
        <v>ORAL_HYGIENE_MANAGEMENT_ADDITION_2024_FORM_0210_2021_is_oral_management_01_01_new</v>
      </c>
      <c r="I2564" s="134" t="str">
        <f t="shared" si="280"/>
        <v>歯科衛生士が実施した口腔ケアの内容及び介護職員への具体的な技術的助言及び指導の内容の要点（1回目）　口腔衛生等の管理　口腔の清掃</v>
      </c>
      <c r="J2564" s="56" t="str">
        <f t="shared" si="282"/>
        <v>名称変更</v>
      </c>
      <c r="K2564" s="56" t="str">
        <f>IF($F2564="old", INDEX('外部インタフェース一覧(計算用)'!$B$5:$C$60, MATCH(summary!$B2564, '外部インタフェース一覧(計算用)'!$C$5:$C$60, 0), 1), $B2564)</f>
        <v>口腔衛生管理加算（歯科衛生士が実施した口腔衛生等の管理）</v>
      </c>
      <c r="L2564" s="56">
        <f t="shared" ref="L2564:L2627" si="286">C2564</f>
        <v>8</v>
      </c>
      <c r="M2564" s="56" t="str">
        <f t="shared" si="283"/>
        <v>is_oral_management_01_01</v>
      </c>
      <c r="N2564" s="33" t="str">
        <f t="shared" si="284"/>
        <v>歯科衛生士が実施した口腔ケアの内容及び介護職員への具体的な技術的助言及び指導の内容の要点（1回目）　口腔衛生等の管理　口腔の清掃</v>
      </c>
      <c r="O2564" s="33" t="str">
        <f t="shared" si="285"/>
        <v>口腔衛生等の管理　口腔清掃</v>
      </c>
    </row>
    <row r="2565" spans="1:15" ht="93.75" hidden="1">
      <c r="A2565" s="56">
        <v>2563</v>
      </c>
      <c r="B2565" s="56" t="s">
        <v>161</v>
      </c>
      <c r="C2565" s="56">
        <v>9</v>
      </c>
      <c r="D2565" s="33" t="s">
        <v>986</v>
      </c>
      <c r="E2565" s="134" t="s">
        <v>4284</v>
      </c>
      <c r="F2565" s="56" t="str">
        <f>VLOOKUP(VLOOKUP($B2565, '外部インタフェース一覧(計算用)'!$B:$C, 2, FALSE), '外部インタフェース一覧(計算用)'!$C:$G, 2, FALSE)</f>
        <v>new</v>
      </c>
      <c r="G2565" s="56" t="str">
        <f>VLOOKUP(VLOOKUP($B2565, '外部インタフェース一覧(計算用)'!$B:$C, 2, FALSE), '外部インタフェース一覧(計算用)'!$C:$G, 5, FALSE)</f>
        <v>ORAL_HYGIENE_MANAGEMENT_ADDITION_2024_FORM_0210_2021</v>
      </c>
      <c r="H2565" s="56" t="str">
        <f t="shared" si="281"/>
        <v>ORAL_HYGIENE_MANAGEMENT_ADDITION_2024_FORM_0210_2021_is_oral_management_01_02_new</v>
      </c>
      <c r="I2565" s="134" t="str">
        <f t="shared" si="280"/>
        <v>歯科衛生士が実施した口腔ケアの内容及び介護職員への具体的な技術的助言及び指導の内容の要点（1回目）　口腔衛生等の管理　口腔の清掃に関する指導</v>
      </c>
      <c r="J2565" s="56" t="str">
        <f t="shared" si="282"/>
        <v>名称変更</v>
      </c>
      <c r="K2565" s="56" t="str">
        <f>IF($F2565="old", INDEX('外部インタフェース一覧(計算用)'!$B$5:$C$60, MATCH(summary!$B2565, '外部インタフェース一覧(計算用)'!$C$5:$C$60, 0), 1), $B2565)</f>
        <v>口腔衛生管理加算（歯科衛生士が実施した口腔衛生等の管理）</v>
      </c>
      <c r="L2565" s="56">
        <f t="shared" si="286"/>
        <v>9</v>
      </c>
      <c r="M2565" s="56" t="str">
        <f t="shared" si="283"/>
        <v>is_oral_management_01_02</v>
      </c>
      <c r="N2565" s="33" t="str">
        <f t="shared" si="284"/>
        <v>歯科衛生士が実施した口腔ケアの内容及び介護職員への具体的な技術的助言及び指導の内容の要点（1回目）　口腔衛生等の管理　口腔の清掃に関する指導</v>
      </c>
      <c r="O2565" s="33" t="str">
        <f t="shared" si="285"/>
        <v>口腔衛生等の管理　口腔清掃に関する指導</v>
      </c>
    </row>
    <row r="2566" spans="1:15" ht="75" hidden="1">
      <c r="A2566" s="56">
        <v>2564</v>
      </c>
      <c r="B2566" s="56" t="s">
        <v>161</v>
      </c>
      <c r="C2566" s="56">
        <v>10</v>
      </c>
      <c r="D2566" s="33" t="s">
        <v>988</v>
      </c>
      <c r="E2566" s="134" t="s">
        <v>4285</v>
      </c>
      <c r="F2566" s="56" t="str">
        <f>VLOOKUP(VLOOKUP($B2566, '外部インタフェース一覧(計算用)'!$B:$C, 2, FALSE), '外部インタフェース一覧(計算用)'!$C:$G, 2, FALSE)</f>
        <v>new</v>
      </c>
      <c r="G2566" s="56" t="str">
        <f>VLOOKUP(VLOOKUP($B2566, '外部インタフェース一覧(計算用)'!$B:$C, 2, FALSE), '外部インタフェース一覧(計算用)'!$C:$G, 5, FALSE)</f>
        <v>ORAL_HYGIENE_MANAGEMENT_ADDITION_2024_FORM_0210_2021</v>
      </c>
      <c r="H2566" s="56" t="str">
        <f t="shared" si="281"/>
        <v>ORAL_HYGIENE_MANAGEMENT_ADDITION_2024_FORM_0210_2021_is_oral_management_01_03_new</v>
      </c>
      <c r="I2566" s="134" t="str">
        <f t="shared" si="280"/>
        <v>歯科衛生士が実施した口腔ケアの内容及び介護職員への具体的な技術的助言及び指導の内容の要点（1回目）　口腔衛生等の管理　義歯の清掃</v>
      </c>
      <c r="J2566" s="56" t="str">
        <f t="shared" si="282"/>
        <v>名称変更</v>
      </c>
      <c r="K2566" s="56" t="str">
        <f>IF($F2566="old", INDEX('外部インタフェース一覧(計算用)'!$B$5:$C$60, MATCH(summary!$B2566, '外部インタフェース一覧(計算用)'!$C$5:$C$60, 0), 1), $B2566)</f>
        <v>口腔衛生管理加算（歯科衛生士が実施した口腔衛生等の管理）</v>
      </c>
      <c r="L2566" s="56">
        <f t="shared" si="286"/>
        <v>10</v>
      </c>
      <c r="M2566" s="56" t="str">
        <f t="shared" si="283"/>
        <v>is_oral_management_01_03</v>
      </c>
      <c r="N2566" s="33" t="str">
        <f t="shared" si="284"/>
        <v>歯科衛生士が実施した口腔ケアの内容及び介護職員への具体的な技術的助言及び指導の内容の要点（1回目）　口腔衛生等の管理　義歯の清掃</v>
      </c>
      <c r="O2566" s="33" t="str">
        <f t="shared" si="285"/>
        <v>口腔衛生等の管理　義歯の清掃</v>
      </c>
    </row>
    <row r="2567" spans="1:15" ht="93.75" hidden="1">
      <c r="A2567" s="56">
        <v>2565</v>
      </c>
      <c r="B2567" s="56" t="s">
        <v>161</v>
      </c>
      <c r="C2567" s="56">
        <v>11</v>
      </c>
      <c r="D2567" s="33" t="s">
        <v>990</v>
      </c>
      <c r="E2567" s="134" t="s">
        <v>4286</v>
      </c>
      <c r="F2567" s="56" t="str">
        <f>VLOOKUP(VLOOKUP($B2567, '外部インタフェース一覧(計算用)'!$B:$C, 2, FALSE), '外部インタフェース一覧(計算用)'!$C:$G, 2, FALSE)</f>
        <v>new</v>
      </c>
      <c r="G2567" s="56" t="str">
        <f>VLOOKUP(VLOOKUP($B2567, '外部インタフェース一覧(計算用)'!$B:$C, 2, FALSE), '外部インタフェース一覧(計算用)'!$C:$G, 5, FALSE)</f>
        <v>ORAL_HYGIENE_MANAGEMENT_ADDITION_2024_FORM_0210_2021</v>
      </c>
      <c r="H2567" s="56" t="str">
        <f t="shared" si="281"/>
        <v>ORAL_HYGIENE_MANAGEMENT_ADDITION_2024_FORM_0210_2021_is_oral_management_01_04_new</v>
      </c>
      <c r="I2567" s="134" t="str">
        <f t="shared" si="280"/>
        <v>歯科衛生士が実施した口腔ケアの内容及び介護職員への具体的な技術的助言及び指導の内容の要点（1回目）　口腔衛生等の管理　義歯の清掃に関する指導</v>
      </c>
      <c r="J2567" s="56" t="str">
        <f t="shared" si="282"/>
        <v>名称変更</v>
      </c>
      <c r="K2567" s="56" t="str">
        <f>IF($F2567="old", INDEX('外部インタフェース一覧(計算用)'!$B$5:$C$60, MATCH(summary!$B2567, '外部インタフェース一覧(計算用)'!$C$5:$C$60, 0), 1), $B2567)</f>
        <v>口腔衛生管理加算（歯科衛生士が実施した口腔衛生等の管理）</v>
      </c>
      <c r="L2567" s="56">
        <f t="shared" si="286"/>
        <v>11</v>
      </c>
      <c r="M2567" s="56" t="str">
        <f t="shared" si="283"/>
        <v>is_oral_management_01_04</v>
      </c>
      <c r="N2567" s="33" t="str">
        <f t="shared" si="284"/>
        <v>歯科衛生士が実施した口腔ケアの内容及び介護職員への具体的な技術的助言及び指導の内容の要点（1回目）　口腔衛生等の管理　義歯の清掃に関する指導</v>
      </c>
      <c r="O2567" s="33" t="str">
        <f t="shared" si="285"/>
        <v>口腔衛生等の管理　義歯の清掃に関する指導</v>
      </c>
    </row>
    <row r="2568" spans="1:15" ht="93.75" hidden="1">
      <c r="A2568" s="56">
        <v>2566</v>
      </c>
      <c r="B2568" s="56" t="s">
        <v>161</v>
      </c>
      <c r="C2568" s="56">
        <v>12</v>
      </c>
      <c r="D2568" s="33" t="s">
        <v>992</v>
      </c>
      <c r="E2568" s="134" t="s">
        <v>4287</v>
      </c>
      <c r="F2568" s="56" t="str">
        <f>VLOOKUP(VLOOKUP($B2568, '外部インタフェース一覧(計算用)'!$B:$C, 2, FALSE), '外部インタフェース一覧(計算用)'!$C:$G, 2, FALSE)</f>
        <v>new</v>
      </c>
      <c r="G2568" s="56" t="str">
        <f>VLOOKUP(VLOOKUP($B2568, '外部インタフェース一覧(計算用)'!$B:$C, 2, FALSE), '外部インタフェース一覧(計算用)'!$C:$G, 5, FALSE)</f>
        <v>ORAL_HYGIENE_MANAGEMENT_ADDITION_2024_FORM_0210_2021</v>
      </c>
      <c r="H2568" s="56" t="str">
        <f t="shared" si="281"/>
        <v>ORAL_HYGIENE_MANAGEMENT_ADDITION_2024_FORM_0210_2021_is_oral_management_01_05_new</v>
      </c>
      <c r="I2568" s="134" t="str">
        <f t="shared" si="280"/>
        <v>歯科衛生士が実施した口腔ケアの内容及び介護職員への具体的な技術的助言及び指導の内容の要点（1回目）　口腔衛生等の管理　摂食・嚥下等の口腔機能に関する指導</v>
      </c>
      <c r="J2568" s="56" t="str">
        <f t="shared" si="282"/>
        <v>名称変更</v>
      </c>
      <c r="K2568" s="56" t="str">
        <f>IF($F2568="old", INDEX('外部インタフェース一覧(計算用)'!$B$5:$C$60, MATCH(summary!$B2568, '外部インタフェース一覧(計算用)'!$C$5:$C$60, 0), 1), $B2568)</f>
        <v>口腔衛生管理加算（歯科衛生士が実施した口腔衛生等の管理）</v>
      </c>
      <c r="L2568" s="56">
        <f t="shared" si="286"/>
        <v>12</v>
      </c>
      <c r="M2568" s="56" t="str">
        <f t="shared" si="283"/>
        <v>is_oral_management_01_05</v>
      </c>
      <c r="N2568" s="33" t="str">
        <f t="shared" si="284"/>
        <v>歯科衛生士が実施した口腔ケアの内容及び介護職員への具体的な技術的助言及び指導の内容の要点（1回目）　口腔衛生等の管理　摂食・嚥下等の口腔機能に関する指導</v>
      </c>
      <c r="O2568" s="33" t="str">
        <f t="shared" si="285"/>
        <v>口腔衛生等の管理　摂食嚥下等の口腔機能に関する指導</v>
      </c>
    </row>
    <row r="2569" spans="1:15" ht="93.75" hidden="1">
      <c r="A2569" s="56">
        <v>2567</v>
      </c>
      <c r="B2569" s="56" t="s">
        <v>161</v>
      </c>
      <c r="C2569" s="56">
        <v>13</v>
      </c>
      <c r="D2569" s="33" t="s">
        <v>994</v>
      </c>
      <c r="E2569" s="134" t="s">
        <v>4288</v>
      </c>
      <c r="F2569" s="56" t="str">
        <f>VLOOKUP(VLOOKUP($B2569, '外部インタフェース一覧(計算用)'!$B:$C, 2, FALSE), '外部インタフェース一覧(計算用)'!$C:$G, 2, FALSE)</f>
        <v>new</v>
      </c>
      <c r="G2569" s="56" t="str">
        <f>VLOOKUP(VLOOKUP($B2569, '外部インタフェース一覧(計算用)'!$B:$C, 2, FALSE), '外部インタフェース一覧(計算用)'!$C:$G, 5, FALSE)</f>
        <v>ORAL_HYGIENE_MANAGEMENT_ADDITION_2024_FORM_0210_2021</v>
      </c>
      <c r="H2569" s="56" t="str">
        <f t="shared" si="281"/>
        <v>ORAL_HYGIENE_MANAGEMENT_ADDITION_2024_FORM_0210_2021_is_oral_management_01_06_new</v>
      </c>
      <c r="I2569" s="134" t="str">
        <f t="shared" si="280"/>
        <v>歯科衛生士が実施した口腔ケアの内容及び介護職員への具体的な技術的助言及び指導の内容の要点（1回目）　口腔衛生等の管理　誤嚥性肺炎の予防に関する指導</v>
      </c>
      <c r="J2569" s="56" t="str">
        <f t="shared" si="282"/>
        <v>名称変更</v>
      </c>
      <c r="K2569" s="56" t="str">
        <f>IF($F2569="old", INDEX('外部インタフェース一覧(計算用)'!$B$5:$C$60, MATCH(summary!$B2569, '外部インタフェース一覧(計算用)'!$C$5:$C$60, 0), 1), $B2569)</f>
        <v>口腔衛生管理加算（歯科衛生士が実施した口腔衛生等の管理）</v>
      </c>
      <c r="L2569" s="56">
        <f t="shared" si="286"/>
        <v>13</v>
      </c>
      <c r="M2569" s="56" t="str">
        <f t="shared" si="283"/>
        <v>is_oral_management_01_06</v>
      </c>
      <c r="N2569" s="33" t="str">
        <f t="shared" si="284"/>
        <v>歯科衛生士が実施した口腔ケアの内容及び介護職員への具体的な技術的助言及び指導の内容の要点（1回目）　口腔衛生等の管理　誤嚥性肺炎の予防に関する指導</v>
      </c>
      <c r="O2569" s="33" t="str">
        <f t="shared" si="285"/>
        <v>口腔衛生等の管理　誤嚥性肺炎の予防に関する指導</v>
      </c>
    </row>
    <row r="2570" spans="1:15" ht="75" hidden="1">
      <c r="A2570" s="56">
        <v>2568</v>
      </c>
      <c r="B2570" s="56" t="s">
        <v>161</v>
      </c>
      <c r="C2570" s="56">
        <v>14</v>
      </c>
      <c r="D2570" s="33" t="s">
        <v>996</v>
      </c>
      <c r="E2570" s="134" t="s">
        <v>4289</v>
      </c>
      <c r="F2570" s="56" t="str">
        <f>VLOOKUP(VLOOKUP($B2570, '外部インタフェース一覧(計算用)'!$B:$C, 2, FALSE), '外部インタフェース一覧(計算用)'!$C:$G, 2, FALSE)</f>
        <v>new</v>
      </c>
      <c r="G2570" s="56" t="str">
        <f>VLOOKUP(VLOOKUP($B2570, '外部インタフェース一覧(計算用)'!$B:$C, 2, FALSE), '外部インタフェース一覧(計算用)'!$C:$G, 5, FALSE)</f>
        <v>ORAL_HYGIENE_MANAGEMENT_ADDITION_2024_FORM_0210_2021</v>
      </c>
      <c r="H2570" s="56" t="str">
        <f t="shared" si="281"/>
        <v>ORAL_HYGIENE_MANAGEMENT_ADDITION_2024_FORM_0210_2021_is_oral_care_01_other_new</v>
      </c>
      <c r="I2570" s="134" t="str">
        <f t="shared" si="280"/>
        <v>歯科衛生士が実施した口腔ケアの内容及び介護職員への具体的な技術的助言及び指導の内容の要点（1回目）　口腔衛生等の管理　その他</v>
      </c>
      <c r="J2570" s="56" t="str">
        <f t="shared" si="282"/>
        <v>名称変更</v>
      </c>
      <c r="K2570" s="56" t="str">
        <f>IF($F2570="old", INDEX('外部インタフェース一覧(計算用)'!$B$5:$C$60, MATCH(summary!$B2570, '外部インタフェース一覧(計算用)'!$C$5:$C$60, 0), 1), $B2570)</f>
        <v>口腔衛生管理加算（歯科衛生士が実施した口腔衛生等の管理）</v>
      </c>
      <c r="L2570" s="56">
        <f t="shared" si="286"/>
        <v>14</v>
      </c>
      <c r="M2570" s="56" t="str">
        <f t="shared" si="283"/>
        <v>is_oral_care_01_other</v>
      </c>
      <c r="N2570" s="33" t="str">
        <f t="shared" si="284"/>
        <v>歯科衛生士が実施した口腔ケアの内容及び介護職員への具体的な技術的助言及び指導の内容の要点（1回目）　口腔衛生等の管理　その他</v>
      </c>
      <c r="O2570" s="33" t="str">
        <f t="shared" si="285"/>
        <v>口腔衛生等の管理　その他</v>
      </c>
    </row>
    <row r="2571" spans="1:15" ht="75" hidden="1">
      <c r="A2571" s="56">
        <v>2569</v>
      </c>
      <c r="B2571" s="56" t="s">
        <v>161</v>
      </c>
      <c r="C2571" s="56">
        <v>15</v>
      </c>
      <c r="D2571" s="33" t="s">
        <v>998</v>
      </c>
      <c r="E2571" s="134" t="s">
        <v>4290</v>
      </c>
      <c r="F2571" s="56" t="str">
        <f>VLOOKUP(VLOOKUP($B2571, '外部インタフェース一覧(計算用)'!$B:$C, 2, FALSE), '外部インタフェース一覧(計算用)'!$C:$G, 2, FALSE)</f>
        <v>new</v>
      </c>
      <c r="G2571" s="56" t="str">
        <f>VLOOKUP(VLOOKUP($B2571, '外部インタフェース一覧(計算用)'!$B:$C, 2, FALSE), '外部インタフェース一覧(計算用)'!$C:$G, 5, FALSE)</f>
        <v>ORAL_HYGIENE_MANAGEMENT_ADDITION_2024_FORM_0210_2021</v>
      </c>
      <c r="H2571" s="56" t="str">
        <f t="shared" si="281"/>
        <v>ORAL_HYGIENE_MANAGEMENT_ADDITION_2024_FORM_0210_2021_is_oral_care_01_other_contents_new</v>
      </c>
      <c r="I2571" s="134" t="str">
        <f t="shared" si="280"/>
        <v>歯科衛生士が実施した口腔ケアの内容及び介護職員への具体的な技術的助言及び指導の内容の要点（1回目）　口腔衛生等の管理　その他（具体的に）</v>
      </c>
      <c r="J2571" s="56" t="str">
        <f t="shared" si="282"/>
        <v>名称変更</v>
      </c>
      <c r="K2571" s="56" t="str">
        <f>IF($F2571="old", INDEX('外部インタフェース一覧(計算用)'!$B$5:$C$60, MATCH(summary!$B2571, '外部インタフェース一覧(計算用)'!$C$5:$C$60, 0), 1), $B2571)</f>
        <v>口腔衛生管理加算（歯科衛生士が実施した口腔衛生等の管理）</v>
      </c>
      <c r="L2571" s="56">
        <f t="shared" si="286"/>
        <v>15</v>
      </c>
      <c r="M2571" s="56" t="str">
        <f t="shared" si="283"/>
        <v>is_oral_care_01_other_contents</v>
      </c>
      <c r="N2571" s="33" t="str">
        <f t="shared" si="284"/>
        <v>歯科衛生士が実施した口腔ケアの内容及び介護職員への具体的な技術的助言及び指導の内容の要点（1回目）　口腔衛生等の管理　その他（具体的に）</v>
      </c>
      <c r="O2571" s="33" t="str">
        <f t="shared" si="285"/>
        <v>口腔衛生等の管理　その他（内容）</v>
      </c>
    </row>
    <row r="2572" spans="1:15" ht="93.75" hidden="1">
      <c r="A2572" s="56">
        <v>2570</v>
      </c>
      <c r="B2572" s="56" t="s">
        <v>161</v>
      </c>
      <c r="C2572" s="56">
        <v>16</v>
      </c>
      <c r="D2572" s="33" t="s">
        <v>1000</v>
      </c>
      <c r="E2572" s="134" t="s">
        <v>4291</v>
      </c>
      <c r="F2572" s="56" t="str">
        <f>VLOOKUP(VLOOKUP($B2572, '外部インタフェース一覧(計算用)'!$B:$C, 2, FALSE), '外部インタフェース一覧(計算用)'!$C:$G, 2, FALSE)</f>
        <v>new</v>
      </c>
      <c r="G2572" s="56" t="str">
        <f>VLOOKUP(VLOOKUP($B2572, '外部インタフェース一覧(計算用)'!$B:$C, 2, FALSE), '外部インタフェース一覧(計算用)'!$C:$G, 5, FALSE)</f>
        <v>ORAL_HYGIENE_MANAGEMENT_ADDITION_2024_FORM_0210_2021</v>
      </c>
      <c r="H2572" s="56" t="str">
        <f t="shared" si="281"/>
        <v>ORAL_HYGIENE_MANAGEMENT_ADDITION_2024_FORM_0210_2021_is_oral_care_support_01_01_new</v>
      </c>
      <c r="I2572" s="134" t="str">
        <f t="shared" si="280"/>
        <v>歯科衛生士が実施した口腔ケアの内容及び介護職員への具体的な技術的助言及び指導の内容の要点（1回目）　介護職員への技術的助言等の内容　入所者のリスクに応じた口腔清掃等の実施　</v>
      </c>
      <c r="J2572" s="56" t="str">
        <f t="shared" si="282"/>
        <v>名称変更</v>
      </c>
      <c r="K2572" s="56" t="str">
        <f>IF($F2572="old", INDEX('外部インタフェース一覧(計算用)'!$B$5:$C$60, MATCH(summary!$B2572, '外部インタフェース一覧(計算用)'!$C$5:$C$60, 0), 1), $B2572)</f>
        <v>口腔衛生管理加算（歯科衛生士が実施した口腔衛生等の管理）</v>
      </c>
      <c r="L2572" s="56">
        <f t="shared" si="286"/>
        <v>16</v>
      </c>
      <c r="M2572" s="56" t="str">
        <f t="shared" si="283"/>
        <v>is_oral_care_support_01_01</v>
      </c>
      <c r="N2572" s="33" t="str">
        <f t="shared" si="284"/>
        <v>歯科衛生士が実施した口腔ケアの内容及び介護職員への具体的な技術的助言及び指導の内容の要点（1回目）　介護職員への技術的助言等の内容　入所者のリスクに応じた口腔清掃等の実施　</v>
      </c>
      <c r="O2572" s="33" t="str">
        <f t="shared" si="285"/>
        <v>介護職員への技術的助言等の内容　入所者のリスクに応じた口腔清掃等の実施　</v>
      </c>
    </row>
    <row r="2573" spans="1:15" ht="112.5" hidden="1">
      <c r="A2573" s="56">
        <v>2571</v>
      </c>
      <c r="B2573" s="56" t="s">
        <v>161</v>
      </c>
      <c r="C2573" s="56">
        <v>17</v>
      </c>
      <c r="D2573" s="33" t="s">
        <v>1002</v>
      </c>
      <c r="E2573" s="134" t="s">
        <v>4292</v>
      </c>
      <c r="F2573" s="56" t="str">
        <f>VLOOKUP(VLOOKUP($B2573, '外部インタフェース一覧(計算用)'!$B:$C, 2, FALSE), '外部インタフェース一覧(計算用)'!$C:$G, 2, FALSE)</f>
        <v>new</v>
      </c>
      <c r="G2573" s="56" t="str">
        <f>VLOOKUP(VLOOKUP($B2573, '外部インタフェース一覧(計算用)'!$B:$C, 2, FALSE), '外部インタフェース一覧(計算用)'!$C:$G, 5, FALSE)</f>
        <v>ORAL_HYGIENE_MANAGEMENT_ADDITION_2024_FORM_0210_2021</v>
      </c>
      <c r="H2573" s="56" t="str">
        <f t="shared" si="281"/>
        <v>ORAL_HYGIENE_MANAGEMENT_ADDITION_2024_FORM_0210_2021_is_oral_care_support_01_02_new</v>
      </c>
      <c r="I2573" s="134" t="str">
        <f t="shared" si="280"/>
        <v>歯科衛生士が実施した口腔ケアの内容及び介護職員への具体的な技術的助言及び指導の内容の要点（1回目）　介護職員への技術的助言等の内容　口腔清掃にかかる知識、技術の習得の必要性</v>
      </c>
      <c r="J2573" s="56" t="str">
        <f t="shared" si="282"/>
        <v>名称変更</v>
      </c>
      <c r="K2573" s="56" t="str">
        <f>IF($F2573="old", INDEX('外部インタフェース一覧(計算用)'!$B$5:$C$60, MATCH(summary!$B2573, '外部インタフェース一覧(計算用)'!$C$5:$C$60, 0), 1), $B2573)</f>
        <v>口腔衛生管理加算（歯科衛生士が実施した口腔衛生等の管理）</v>
      </c>
      <c r="L2573" s="56">
        <f t="shared" si="286"/>
        <v>17</v>
      </c>
      <c r="M2573" s="56" t="str">
        <f t="shared" si="283"/>
        <v>is_oral_care_support_01_02</v>
      </c>
      <c r="N2573" s="33" t="str">
        <f t="shared" si="284"/>
        <v>歯科衛生士が実施した口腔ケアの内容及び介護職員への具体的な技術的助言及び指導の内容の要点（1回目）　介護職員への技術的助言等の内容　口腔清掃にかかる知識、技術の習得の必要性</v>
      </c>
      <c r="O2573" s="33" t="str">
        <f t="shared" si="285"/>
        <v>介護職員への技術的助言等の内容　口腔清掃にかかる知識、技術の習得の必要性</v>
      </c>
    </row>
    <row r="2574" spans="1:15" ht="93.75" hidden="1">
      <c r="A2574" s="56">
        <v>2572</v>
      </c>
      <c r="B2574" s="56" t="s">
        <v>161</v>
      </c>
      <c r="C2574" s="56">
        <v>18</v>
      </c>
      <c r="D2574" s="33" t="s">
        <v>1004</v>
      </c>
      <c r="E2574" s="134" t="s">
        <v>4293</v>
      </c>
      <c r="F2574" s="56" t="str">
        <f>VLOOKUP(VLOOKUP($B2574, '外部インタフェース一覧(計算用)'!$B:$C, 2, FALSE), '外部インタフェース一覧(計算用)'!$C:$G, 2, FALSE)</f>
        <v>new</v>
      </c>
      <c r="G2574" s="56" t="str">
        <f>VLOOKUP(VLOOKUP($B2574, '外部インタフェース一覧(計算用)'!$B:$C, 2, FALSE), '外部インタフェース一覧(計算用)'!$C:$G, 5, FALSE)</f>
        <v>ORAL_HYGIENE_MANAGEMENT_ADDITION_2024_FORM_0210_2021</v>
      </c>
      <c r="H2574" s="56" t="str">
        <f t="shared" si="281"/>
        <v>ORAL_HYGIENE_MANAGEMENT_ADDITION_2024_FORM_0210_2021_is_oral_care_support_01_03_new</v>
      </c>
      <c r="I2574" s="134" t="str">
        <f t="shared" si="280"/>
        <v>歯科衛生士が実施した口腔ケアの内容及び介護職員への具体的な技術的助言及び指導の内容の要点（1回目）　介護職員への技術的助言等の内容　食事の状態、食形態等の確認</v>
      </c>
      <c r="J2574" s="56" t="str">
        <f t="shared" si="282"/>
        <v>名称変更</v>
      </c>
      <c r="K2574" s="56" t="str">
        <f>IF($F2574="old", INDEX('外部インタフェース一覧(計算用)'!$B$5:$C$60, MATCH(summary!$B2574, '外部インタフェース一覧(計算用)'!$C$5:$C$60, 0), 1), $B2574)</f>
        <v>口腔衛生管理加算（歯科衛生士が実施した口腔衛生等の管理）</v>
      </c>
      <c r="L2574" s="56">
        <f t="shared" si="286"/>
        <v>18</v>
      </c>
      <c r="M2574" s="56" t="str">
        <f t="shared" si="283"/>
        <v>is_oral_care_support_01_03</v>
      </c>
      <c r="N2574" s="33" t="str">
        <f t="shared" si="284"/>
        <v>歯科衛生士が実施した口腔ケアの内容及び介護職員への具体的な技術的助言及び指導の内容の要点（1回目）　介護職員への技術的助言等の内容　食事の状態、食形態等の確認</v>
      </c>
      <c r="O2574" s="33" t="str">
        <f t="shared" si="285"/>
        <v>介護職員への技術的助言等の内容　摂食嚥下等の口腔機能の改善のための取組の実施</v>
      </c>
    </row>
    <row r="2575" spans="1:15" ht="93.75" hidden="1">
      <c r="A2575" s="56">
        <v>2573</v>
      </c>
      <c r="B2575" s="56" t="s">
        <v>161</v>
      </c>
      <c r="C2575" s="56">
        <v>19</v>
      </c>
      <c r="D2575" s="33" t="s">
        <v>1006</v>
      </c>
      <c r="E2575" s="134" t="s">
        <v>4294</v>
      </c>
      <c r="F2575" s="56" t="str">
        <f>VLOOKUP(VLOOKUP($B2575, '外部インタフェース一覧(計算用)'!$B:$C, 2, FALSE), '外部インタフェース一覧(計算用)'!$C:$G, 2, FALSE)</f>
        <v>new</v>
      </c>
      <c r="G2575" s="56" t="str">
        <f>VLOOKUP(VLOOKUP($B2575, '外部インタフェース一覧(計算用)'!$B:$C, 2, FALSE), '外部インタフェース一覧(計算用)'!$C:$G, 5, FALSE)</f>
        <v>ORAL_HYGIENE_MANAGEMENT_ADDITION_2024_FORM_0210_2021</v>
      </c>
      <c r="H2575" s="56" t="str">
        <f t="shared" si="281"/>
        <v>ORAL_HYGIENE_MANAGEMENT_ADDITION_2024_FORM_0210_2021_is_oral_care_support_01_04_new</v>
      </c>
      <c r="I2575" s="134" t="str">
        <f t="shared" si="280"/>
        <v>歯科衛生士が実施した口腔ケアの内容及び介護職員への具体的な技術的助言及び指導の内容の要点（1回目）　介護職員への技術的助言等の内容　現在の取組の継続</v>
      </c>
      <c r="J2575" s="56" t="str">
        <f t="shared" si="282"/>
        <v>名称変更</v>
      </c>
      <c r="K2575" s="56" t="str">
        <f>IF($F2575="old", INDEX('外部インタフェース一覧(計算用)'!$B$5:$C$60, MATCH(summary!$B2575, '外部インタフェース一覧(計算用)'!$C$5:$C$60, 0), 1), $B2575)</f>
        <v>口腔衛生管理加算（歯科衛生士が実施した口腔衛生等の管理）</v>
      </c>
      <c r="L2575" s="56">
        <f t="shared" si="286"/>
        <v>19</v>
      </c>
      <c r="M2575" s="56" t="str">
        <f t="shared" si="283"/>
        <v>is_oral_care_support_01_04</v>
      </c>
      <c r="N2575" s="33" t="str">
        <f t="shared" si="284"/>
        <v>歯科衛生士が実施した口腔ケアの内容及び介護職員への具体的な技術的助言及び指導の内容の要点（1回目）　介護職員への技術的助言等の内容　現在の取組の継続</v>
      </c>
      <c r="O2575" s="33" t="str">
        <f t="shared" si="285"/>
        <v>介護職員への技術的助言等の内容　食事の状態、食形態等の確認検討の必要性</v>
      </c>
    </row>
    <row r="2576" spans="1:15" ht="37.5" hidden="1">
      <c r="A2576" s="56">
        <v>2574</v>
      </c>
      <c r="B2576" s="56" t="s">
        <v>161</v>
      </c>
      <c r="C2576" s="56">
        <v>20</v>
      </c>
      <c r="D2576" s="33" t="s">
        <v>4295</v>
      </c>
      <c r="E2576" s="134" t="s">
        <v>4296</v>
      </c>
      <c r="F2576" s="56" t="str">
        <f>VLOOKUP(VLOOKUP($B2576, '外部インタフェース一覧(計算用)'!$B:$C, 2, FALSE), '外部インタフェース一覧(計算用)'!$C:$G, 2, FALSE)</f>
        <v>new</v>
      </c>
      <c r="G2576" s="56" t="str">
        <f>VLOOKUP(VLOOKUP($B2576, '外部インタフェース一覧(計算用)'!$B:$C, 2, FALSE), '外部インタフェース一覧(計算用)'!$C:$G, 5, FALSE)</f>
        <v>ORAL_HYGIENE_MANAGEMENT_ADDITION_2024_FORM_0210_2021</v>
      </c>
      <c r="H2576" s="56" t="str">
        <f t="shared" si="281"/>
        <v>ORAL_HYGIENE_MANAGEMENT_ADDITION_2024_FORM_0210_2021_is_oral_care_support_01_05_new</v>
      </c>
      <c r="I2576" s="134" t="str">
        <f t="shared" si="280"/>
        <v>追加</v>
      </c>
      <c r="J2576" s="56" t="str">
        <f t="shared" si="282"/>
        <v>名称変更</v>
      </c>
      <c r="K2576" s="56" t="str">
        <f>IF($F2576="old", INDEX('外部インタフェース一覧(計算用)'!$B$5:$C$60, MATCH(summary!$B2576, '外部インタフェース一覧(計算用)'!$C$5:$C$60, 0), 1), $B2576)</f>
        <v>口腔衛生管理加算（歯科衛生士が実施した口腔衛生等の管理）</v>
      </c>
      <c r="L2576" s="56">
        <f t="shared" si="286"/>
        <v>20</v>
      </c>
      <c r="M2576" s="56" t="str">
        <f t="shared" si="283"/>
        <v>is_oral_care_support_01_05</v>
      </c>
      <c r="N2576" s="33" t="str">
        <f t="shared" si="284"/>
        <v>追加</v>
      </c>
      <c r="O2576" s="33" t="str">
        <f t="shared" si="285"/>
        <v>　介護職員への技術的助言等の内容　現在の取組の継続</v>
      </c>
    </row>
    <row r="2577" spans="1:15" ht="93.75" hidden="1">
      <c r="A2577" s="56">
        <v>2575</v>
      </c>
      <c r="B2577" s="56" t="s">
        <v>161</v>
      </c>
      <c r="C2577" s="56">
        <v>21</v>
      </c>
      <c r="D2577" s="33" t="s">
        <v>1008</v>
      </c>
      <c r="E2577" s="134" t="s">
        <v>4297</v>
      </c>
      <c r="F2577" s="56" t="str">
        <f>VLOOKUP(VLOOKUP($B2577, '外部インタフェース一覧(計算用)'!$B:$C, 2, FALSE), '外部インタフェース一覧(計算用)'!$C:$G, 2, FALSE)</f>
        <v>new</v>
      </c>
      <c r="G2577" s="56" t="str">
        <f>VLOOKUP(VLOOKUP($B2577, '外部インタフェース一覧(計算用)'!$B:$C, 2, FALSE), '外部インタフェース一覧(計算用)'!$C:$G, 5, FALSE)</f>
        <v>ORAL_HYGIENE_MANAGEMENT_ADDITION_2024_FORM_0210_2021</v>
      </c>
      <c r="H2577" s="56" t="str">
        <f t="shared" si="281"/>
        <v>ORAL_HYGIENE_MANAGEMENT_ADDITION_2024_FORM_0210_2021_is_oral_care_support_01_other_new</v>
      </c>
      <c r="I2577" s="134" t="str">
        <f t="shared" si="280"/>
        <v>歯科衛生士が実施した口腔ケアの内容及び介護職員への具体的な技術的助言及び指導の内容の要点（1回目）　介護職員への技術的助言等の内容　その他</v>
      </c>
      <c r="J2577" s="56" t="str">
        <f t="shared" si="282"/>
        <v>名称変更</v>
      </c>
      <c r="K2577" s="56" t="str">
        <f>IF($F2577="old", INDEX('外部インタフェース一覧(計算用)'!$B$5:$C$60, MATCH(summary!$B2577, '外部インタフェース一覧(計算用)'!$C$5:$C$60, 0), 1), $B2577)</f>
        <v>口腔衛生管理加算（歯科衛生士が実施した口腔衛生等の管理）</v>
      </c>
      <c r="L2577" s="56">
        <f t="shared" si="286"/>
        <v>21</v>
      </c>
      <c r="M2577" s="56" t="str">
        <f t="shared" si="283"/>
        <v>is_oral_care_support_01_other</v>
      </c>
      <c r="N2577" s="33" t="str">
        <f t="shared" si="284"/>
        <v>歯科衛生士が実施した口腔ケアの内容及び介護職員への具体的な技術的助言及び指導の内容の要点（1回目）　介護職員への技術的助言等の内容　その他</v>
      </c>
      <c r="O2577" s="33" t="str">
        <f t="shared" si="285"/>
        <v>介護職員への技術的助言等の内容　その他</v>
      </c>
    </row>
    <row r="2578" spans="1:15" ht="93.75" hidden="1">
      <c r="A2578" s="56">
        <v>2576</v>
      </c>
      <c r="B2578" s="56" t="s">
        <v>161</v>
      </c>
      <c r="C2578" s="56">
        <v>22</v>
      </c>
      <c r="D2578" s="33" t="s">
        <v>1010</v>
      </c>
      <c r="E2578" s="134" t="s">
        <v>4298</v>
      </c>
      <c r="F2578" s="56" t="str">
        <f>VLOOKUP(VLOOKUP($B2578, '外部インタフェース一覧(計算用)'!$B:$C, 2, FALSE), '外部インタフェース一覧(計算用)'!$C:$G, 2, FALSE)</f>
        <v>new</v>
      </c>
      <c r="G2578" s="56" t="str">
        <f>VLOOKUP(VLOOKUP($B2578, '外部インタフェース一覧(計算用)'!$B:$C, 2, FALSE), '外部インタフェース一覧(計算用)'!$C:$G, 5, FALSE)</f>
        <v>ORAL_HYGIENE_MANAGEMENT_ADDITION_2024_FORM_0210_2021</v>
      </c>
      <c r="H2578" s="56" t="str">
        <f t="shared" si="281"/>
        <v>ORAL_HYGIENE_MANAGEMENT_ADDITION_2024_FORM_0210_2021_is_oral_care_support_01_other_contents_new</v>
      </c>
      <c r="I2578" s="134" t="str">
        <f t="shared" si="280"/>
        <v>歯科衛生士が実施した口腔ケアの内容及び介護職員への具体的な技術的助言及び指導の内容の要点（1回目）　介護職員への技術的助言等の内容　その他（具体的に）</v>
      </c>
      <c r="J2578" s="56" t="str">
        <f t="shared" si="282"/>
        <v>名称変更</v>
      </c>
      <c r="K2578" s="56" t="str">
        <f>IF($F2578="old", INDEX('外部インタフェース一覧(計算用)'!$B$5:$C$60, MATCH(summary!$B2578, '外部インタフェース一覧(計算用)'!$C$5:$C$60, 0), 1), $B2578)</f>
        <v>口腔衛生管理加算（歯科衛生士が実施した口腔衛生等の管理）</v>
      </c>
      <c r="L2578" s="56">
        <f t="shared" si="286"/>
        <v>22</v>
      </c>
      <c r="M2578" s="56" t="str">
        <f t="shared" si="283"/>
        <v>is_oral_care_support_01_other_contents</v>
      </c>
      <c r="N2578" s="33" t="str">
        <f t="shared" si="284"/>
        <v>歯科衛生士が実施した口腔ケアの内容及び介護職員への具体的な技術的助言及び指導の内容の要点（1回目）　介護職員への技術的助言等の内容　その他（具体的に）</v>
      </c>
      <c r="O2578" s="33" t="str">
        <f t="shared" si="285"/>
        <v>介護職員への技術的助言等の内容　その他（内容）</v>
      </c>
    </row>
    <row r="2579" spans="1:15" hidden="1">
      <c r="A2579" s="56">
        <v>2577</v>
      </c>
      <c r="B2579" s="56" t="s">
        <v>161</v>
      </c>
      <c r="C2579" s="56">
        <v>23</v>
      </c>
      <c r="D2579" s="33" t="s">
        <v>265</v>
      </c>
      <c r="E2579" s="134" t="s">
        <v>266</v>
      </c>
      <c r="F2579" s="56" t="str">
        <f>VLOOKUP(VLOOKUP($B2579, '外部インタフェース一覧(計算用)'!$B:$C, 2, FALSE), '外部インタフェース一覧(計算用)'!$C:$G, 2, FALSE)</f>
        <v>new</v>
      </c>
      <c r="G2579" s="56" t="str">
        <f>VLOOKUP(VLOOKUP($B2579, '外部インタフェース一覧(計算用)'!$B:$C, 2, FALSE), '外部インタフェース一覧(計算用)'!$C:$G, 5, FALSE)</f>
        <v>ORAL_HYGIENE_MANAGEMENT_ADDITION_2024_FORM_0210_2021</v>
      </c>
      <c r="H2579" s="56" t="str">
        <f t="shared" si="281"/>
        <v>ORAL_HYGIENE_MANAGEMENT_ADDITION_2024_FORM_0210_2021_version_new</v>
      </c>
      <c r="I2579" s="134" t="str">
        <f t="shared" si="280"/>
        <v>バージョン番号</v>
      </c>
      <c r="J2579" s="56" t="str">
        <f t="shared" si="282"/>
        <v>一致</v>
      </c>
      <c r="K2579" s="56" t="str">
        <f>IF($F2579="old", INDEX('外部インタフェース一覧(計算用)'!$B$5:$C$60, MATCH(summary!$B2579, '外部インタフェース一覧(計算用)'!$C$5:$C$60, 0), 1), $B2579)</f>
        <v>口腔衛生管理加算（歯科衛生士が実施した口腔衛生等の管理）</v>
      </c>
      <c r="L2579" s="56">
        <f t="shared" si="286"/>
        <v>23</v>
      </c>
      <c r="M2579" s="56" t="str">
        <f t="shared" si="283"/>
        <v>version</v>
      </c>
      <c r="N2579" s="33" t="str">
        <f t="shared" si="284"/>
        <v>バージョン番号</v>
      </c>
      <c r="O2579" s="33" t="str">
        <f t="shared" si="285"/>
        <v>バージョン番号</v>
      </c>
    </row>
    <row r="2580" spans="1:15" hidden="1">
      <c r="A2580" s="56">
        <v>2578</v>
      </c>
      <c r="B2580" s="56" t="s">
        <v>4299</v>
      </c>
      <c r="C2580" s="56">
        <v>1</v>
      </c>
      <c r="D2580" s="33" t="s">
        <v>223</v>
      </c>
      <c r="E2580" s="134" t="s">
        <v>224</v>
      </c>
      <c r="F2580" s="56" t="str">
        <f>VLOOKUP(VLOOKUP($B2580, '外部インタフェース一覧(計算用)'!$B:$C, 2, FALSE), '外部インタフェース一覧(計算用)'!$C:$G, 2, FALSE)</f>
        <v>new</v>
      </c>
      <c r="G2580" s="56" t="str">
        <f>VLOOKUP(VLOOKUP($B2580, '外部インタフェース一覧(計算用)'!$B:$C, 2, FALSE), '外部インタフェース一覧(計算用)'!$C:$G, 5, FALSE)</f>
        <v>ORAL_FUNCTION_IMPROVE_SERVICE_PLAN_2024_FORM_0220_2021</v>
      </c>
      <c r="H2580" s="56" t="str">
        <f t="shared" si="281"/>
        <v>ORAL_FUNCTION_IMPROVE_SERVICE_PLAN_2024_FORM_0220_2021_care_facility_id_new</v>
      </c>
      <c r="I2580" s="134" t="str">
        <f t="shared" si="280"/>
        <v>事業所番号</v>
      </c>
      <c r="J2580" s="56" t="str">
        <f t="shared" si="282"/>
        <v>一致</v>
      </c>
      <c r="K2580" s="56" t="str">
        <f>IF($F2580="old", INDEX('外部インタフェース一覧(計算用)'!$B$5:$C$60, MATCH(summary!$B2580, '外部インタフェース一覧(計算用)'!$C$5:$C$60, 0), 1), $B2580)</f>
        <v>口腔機能向上サービスに関する計画書</v>
      </c>
      <c r="L2580" s="56">
        <f t="shared" si="286"/>
        <v>1</v>
      </c>
      <c r="M2580" s="56" t="str">
        <f t="shared" si="283"/>
        <v>care_facility_id</v>
      </c>
      <c r="N2580" s="33" t="str">
        <f t="shared" si="284"/>
        <v>事業所番号</v>
      </c>
      <c r="O2580" s="33" t="str">
        <f t="shared" si="285"/>
        <v>事業所番号</v>
      </c>
    </row>
    <row r="2581" spans="1:15" hidden="1">
      <c r="A2581" s="56">
        <v>2579</v>
      </c>
      <c r="B2581" s="56" t="s">
        <v>4299</v>
      </c>
      <c r="C2581" s="56">
        <v>2</v>
      </c>
      <c r="D2581" s="33" t="s">
        <v>225</v>
      </c>
      <c r="E2581" s="134" t="s">
        <v>226</v>
      </c>
      <c r="F2581" s="56" t="str">
        <f>VLOOKUP(VLOOKUP($B2581, '外部インタフェース一覧(計算用)'!$B:$C, 2, FALSE), '外部インタフェース一覧(計算用)'!$C:$G, 2, FALSE)</f>
        <v>new</v>
      </c>
      <c r="G2581" s="56" t="str">
        <f>VLOOKUP(VLOOKUP($B2581, '外部インタフェース一覧(計算用)'!$B:$C, 2, FALSE), '外部インタフェース一覧(計算用)'!$C:$G, 5, FALSE)</f>
        <v>ORAL_FUNCTION_IMPROVE_SERVICE_PLAN_2024_FORM_0220_2021</v>
      </c>
      <c r="H2581" s="56" t="str">
        <f t="shared" si="281"/>
        <v>ORAL_FUNCTION_IMPROVE_SERVICE_PLAN_2024_FORM_0220_2021_service_code_new</v>
      </c>
      <c r="I2581" s="134" t="str">
        <f t="shared" si="280"/>
        <v>サービス種類コード</v>
      </c>
      <c r="J2581" s="56" t="str">
        <f t="shared" si="282"/>
        <v>一致</v>
      </c>
      <c r="K2581" s="56" t="str">
        <f>IF($F2581="old", INDEX('外部インタフェース一覧(計算用)'!$B$5:$C$60, MATCH(summary!$B2581, '外部インタフェース一覧(計算用)'!$C$5:$C$60, 0), 1), $B2581)</f>
        <v>口腔機能向上サービスに関する計画書</v>
      </c>
      <c r="L2581" s="56">
        <f t="shared" si="286"/>
        <v>2</v>
      </c>
      <c r="M2581" s="56" t="str">
        <f t="shared" si="283"/>
        <v>service_code</v>
      </c>
      <c r="N2581" s="33" t="str">
        <f t="shared" si="284"/>
        <v>サービス種類コード</v>
      </c>
      <c r="O2581" s="33" t="str">
        <f t="shared" si="285"/>
        <v>サービス種類コード</v>
      </c>
    </row>
    <row r="2582" spans="1:15" hidden="1">
      <c r="A2582" s="56">
        <v>2580</v>
      </c>
      <c r="B2582" s="56" t="s">
        <v>4299</v>
      </c>
      <c r="C2582" s="56">
        <v>3</v>
      </c>
      <c r="D2582" s="33" t="s">
        <v>229</v>
      </c>
      <c r="E2582" s="134" t="s">
        <v>230</v>
      </c>
      <c r="F2582" s="56" t="str">
        <f>VLOOKUP(VLOOKUP($B2582, '外部インタフェース一覧(計算用)'!$B:$C, 2, FALSE), '外部インタフェース一覧(計算用)'!$C:$G, 2, FALSE)</f>
        <v>new</v>
      </c>
      <c r="G2582" s="56" t="str">
        <f>VLOOKUP(VLOOKUP($B2582, '外部インタフェース一覧(計算用)'!$B:$C, 2, FALSE), '外部インタフェース一覧(計算用)'!$C:$G, 5, FALSE)</f>
        <v>ORAL_FUNCTION_IMPROVE_SERVICE_PLAN_2024_FORM_0220_2021</v>
      </c>
      <c r="H2582" s="56" t="str">
        <f t="shared" si="281"/>
        <v>ORAL_FUNCTION_IMPROVE_SERVICE_PLAN_2024_FORM_0220_2021_insurer_no_new</v>
      </c>
      <c r="I2582" s="134" t="str">
        <f t="shared" si="280"/>
        <v>保険者番号</v>
      </c>
      <c r="J2582" s="56" t="str">
        <f t="shared" si="282"/>
        <v>一致</v>
      </c>
      <c r="K2582" s="56" t="str">
        <f>IF($F2582="old", INDEX('外部インタフェース一覧(計算用)'!$B$5:$C$60, MATCH(summary!$B2582, '外部インタフェース一覧(計算用)'!$C$5:$C$60, 0), 1), $B2582)</f>
        <v>口腔機能向上サービスに関する計画書</v>
      </c>
      <c r="L2582" s="56">
        <f t="shared" si="286"/>
        <v>3</v>
      </c>
      <c r="M2582" s="56" t="str">
        <f t="shared" si="283"/>
        <v>insurer_no</v>
      </c>
      <c r="N2582" s="33" t="str">
        <f t="shared" si="284"/>
        <v>保険者番号</v>
      </c>
      <c r="O2582" s="33" t="str">
        <f t="shared" si="285"/>
        <v>保険者番号</v>
      </c>
    </row>
    <row r="2583" spans="1:15" hidden="1">
      <c r="A2583" s="56">
        <v>2581</v>
      </c>
      <c r="B2583" s="56" t="s">
        <v>4299</v>
      </c>
      <c r="C2583" s="56">
        <v>4</v>
      </c>
      <c r="D2583" s="33" t="s">
        <v>231</v>
      </c>
      <c r="E2583" s="134" t="s">
        <v>232</v>
      </c>
      <c r="F2583" s="56" t="str">
        <f>VLOOKUP(VLOOKUP($B2583, '外部インタフェース一覧(計算用)'!$B:$C, 2, FALSE), '外部インタフェース一覧(計算用)'!$C:$G, 2, FALSE)</f>
        <v>new</v>
      </c>
      <c r="G2583" s="56" t="str">
        <f>VLOOKUP(VLOOKUP($B2583, '外部インタフェース一覧(計算用)'!$B:$C, 2, FALSE), '外部インタフェース一覧(計算用)'!$C:$G, 5, FALSE)</f>
        <v>ORAL_FUNCTION_IMPROVE_SERVICE_PLAN_2024_FORM_0220_2021</v>
      </c>
      <c r="H2583" s="56" t="str">
        <f t="shared" si="281"/>
        <v>ORAL_FUNCTION_IMPROVE_SERVICE_PLAN_2024_FORM_0220_2021_insured_no_new</v>
      </c>
      <c r="I2583" s="134" t="str">
        <f t="shared" si="280"/>
        <v>被保険者番号</v>
      </c>
      <c r="J2583" s="56" t="str">
        <f t="shared" si="282"/>
        <v>一致</v>
      </c>
      <c r="K2583" s="56" t="str">
        <f>IF($F2583="old", INDEX('外部インタフェース一覧(計算用)'!$B$5:$C$60, MATCH(summary!$B2583, '外部インタフェース一覧(計算用)'!$C$5:$C$60, 0), 1), $B2583)</f>
        <v>口腔機能向上サービスに関する計画書</v>
      </c>
      <c r="L2583" s="56">
        <f t="shared" si="286"/>
        <v>4</v>
      </c>
      <c r="M2583" s="56" t="str">
        <f t="shared" si="283"/>
        <v>insured_no</v>
      </c>
      <c r="N2583" s="33" t="str">
        <f t="shared" si="284"/>
        <v>被保険者番号</v>
      </c>
      <c r="O2583" s="33" t="str">
        <f t="shared" si="285"/>
        <v>被保険者番号</v>
      </c>
    </row>
    <row r="2584" spans="1:15" ht="37.5" hidden="1">
      <c r="A2584" s="56">
        <v>2582</v>
      </c>
      <c r="B2584" s="56" t="s">
        <v>4299</v>
      </c>
      <c r="C2584" s="56">
        <v>5</v>
      </c>
      <c r="D2584" s="33" t="s">
        <v>227</v>
      </c>
      <c r="E2584" s="134" t="s">
        <v>228</v>
      </c>
      <c r="F2584" s="56" t="str">
        <f>VLOOKUP(VLOOKUP($B2584, '外部インタフェース一覧(計算用)'!$B:$C, 2, FALSE), '外部インタフェース一覧(計算用)'!$C:$G, 2, FALSE)</f>
        <v>new</v>
      </c>
      <c r="G2584" s="56" t="str">
        <f>VLOOKUP(VLOOKUP($B2584, '外部インタフェース一覧(計算用)'!$B:$C, 2, FALSE), '外部インタフェース一覧(計算用)'!$C:$G, 5, FALSE)</f>
        <v>ORAL_FUNCTION_IMPROVE_SERVICE_PLAN_2024_FORM_0220_2021</v>
      </c>
      <c r="H2584" s="56" t="str">
        <f t="shared" si="281"/>
        <v>ORAL_FUNCTION_IMPROVE_SERVICE_PLAN_2024_FORM_0220_2021_external_system_management_number_new</v>
      </c>
      <c r="I2584" s="134" t="str">
        <f t="shared" si="280"/>
        <v>外部システム管理番号</v>
      </c>
      <c r="J2584" s="56" t="str">
        <f t="shared" si="282"/>
        <v>一致</v>
      </c>
      <c r="K2584" s="56" t="str">
        <f>IF($F2584="old", INDEX('外部インタフェース一覧(計算用)'!$B$5:$C$60, MATCH(summary!$B2584, '外部インタフェース一覧(計算用)'!$C$5:$C$60, 0), 1), $B2584)</f>
        <v>口腔機能向上サービスに関する計画書</v>
      </c>
      <c r="L2584" s="56">
        <f t="shared" si="286"/>
        <v>5</v>
      </c>
      <c r="M2584" s="56" t="str">
        <f t="shared" si="283"/>
        <v>external_system_management_number</v>
      </c>
      <c r="N2584" s="33" t="str">
        <f t="shared" si="284"/>
        <v>外部システム管理番号</v>
      </c>
      <c r="O2584" s="33" t="str">
        <f t="shared" si="285"/>
        <v>外部システム管理番号</v>
      </c>
    </row>
    <row r="2585" spans="1:15" hidden="1">
      <c r="A2585" s="56">
        <v>2583</v>
      </c>
      <c r="B2585" s="56" t="s">
        <v>4299</v>
      </c>
      <c r="C2585" s="56">
        <v>6</v>
      </c>
      <c r="D2585" s="33" t="s">
        <v>4124</v>
      </c>
      <c r="E2585" s="134" t="s">
        <v>4125</v>
      </c>
      <c r="F2585" s="56" t="str">
        <f>VLOOKUP(VLOOKUP($B2585, '外部インタフェース一覧(計算用)'!$B:$C, 2, FALSE), '外部インタフェース一覧(計算用)'!$C:$G, 2, FALSE)</f>
        <v>new</v>
      </c>
      <c r="G2585" s="56" t="str">
        <f>VLOOKUP(VLOOKUP($B2585, '外部インタフェース一覧(計算用)'!$B:$C, 2, FALSE), '外部インタフェース一覧(計算用)'!$C:$G, 5, FALSE)</f>
        <v>ORAL_FUNCTION_IMPROVE_SERVICE_PLAN_2024_FORM_0220_2021</v>
      </c>
      <c r="H2585" s="56" t="str">
        <f t="shared" si="281"/>
        <v>ORAL_FUNCTION_IMPROVE_SERVICE_PLAN_2024_FORM_0220_2021_trinity_attempt_new</v>
      </c>
      <c r="I2585" s="134" t="str">
        <f t="shared" si="280"/>
        <v>追加</v>
      </c>
      <c r="J2585" s="56" t="str">
        <f t="shared" si="282"/>
        <v>名称変更</v>
      </c>
      <c r="K2585" s="56" t="str">
        <f>IF($F2585="old", INDEX('外部インタフェース一覧(計算用)'!$B$5:$C$60, MATCH(summary!$B2585, '外部インタフェース一覧(計算用)'!$C$5:$C$60, 0), 1), $B2585)</f>
        <v>口腔機能向上サービスに関する計画書</v>
      </c>
      <c r="L2585" s="56">
        <f t="shared" si="286"/>
        <v>6</v>
      </c>
      <c r="M2585" s="56" t="str">
        <f t="shared" si="283"/>
        <v>trinity_attempt</v>
      </c>
      <c r="N2585" s="33" t="str">
        <f t="shared" si="284"/>
        <v>追加</v>
      </c>
      <c r="O2585" s="33" t="str">
        <f t="shared" si="285"/>
        <v>リハ・栄養・口腔の一体的取り組み</v>
      </c>
    </row>
    <row r="2586" spans="1:15" hidden="1">
      <c r="A2586" s="56">
        <v>2584</v>
      </c>
      <c r="B2586" s="56" t="s">
        <v>4299</v>
      </c>
      <c r="C2586" s="56">
        <v>7</v>
      </c>
      <c r="D2586" s="33" t="s">
        <v>270</v>
      </c>
      <c r="E2586" s="134" t="s">
        <v>271</v>
      </c>
      <c r="F2586" s="56" t="str">
        <f>VLOOKUP(VLOOKUP($B2586, '外部インタフェース一覧(計算用)'!$B:$C, 2, FALSE), '外部インタフェース一覧(計算用)'!$C:$G, 2, FALSE)</f>
        <v>new</v>
      </c>
      <c r="G2586" s="56" t="str">
        <f>VLOOKUP(VLOOKUP($B2586, '外部インタフェース一覧(計算用)'!$B:$C, 2, FALSE), '外部インタフェース一覧(計算用)'!$C:$G, 5, FALSE)</f>
        <v>ORAL_FUNCTION_IMPROVE_SERVICE_PLAN_2024_FORM_0220_2021</v>
      </c>
      <c r="H2586" s="56" t="str">
        <f t="shared" si="281"/>
        <v>ORAL_FUNCTION_IMPROVE_SERVICE_PLAN_2024_FORM_0220_2021_evaluate_date_new</v>
      </c>
      <c r="I2586" s="134" t="str">
        <f t="shared" si="280"/>
        <v>追加</v>
      </c>
      <c r="J2586" s="56" t="str">
        <f t="shared" si="282"/>
        <v>名称変更</v>
      </c>
      <c r="K2586" s="56" t="str">
        <f>IF($F2586="old", INDEX('外部インタフェース一覧(計算用)'!$B$5:$C$60, MATCH(summary!$B2586, '外部インタフェース一覧(計算用)'!$C$5:$C$60, 0), 1), $B2586)</f>
        <v>口腔機能向上サービスに関する計画書</v>
      </c>
      <c r="L2586" s="56">
        <f t="shared" si="286"/>
        <v>7</v>
      </c>
      <c r="M2586" s="56" t="str">
        <f t="shared" si="283"/>
        <v>evaluate_date</v>
      </c>
      <c r="N2586" s="33" t="str">
        <f t="shared" si="284"/>
        <v>追加</v>
      </c>
      <c r="O2586" s="33" t="str">
        <f t="shared" si="285"/>
        <v>評価日</v>
      </c>
    </row>
    <row r="2587" spans="1:15" hidden="1">
      <c r="A2587" s="56">
        <v>2585</v>
      </c>
      <c r="B2587" s="56" t="s">
        <v>4299</v>
      </c>
      <c r="C2587" s="56">
        <v>8</v>
      </c>
      <c r="D2587" s="33" t="s">
        <v>251</v>
      </c>
      <c r="E2587" s="134" t="s">
        <v>252</v>
      </c>
      <c r="F2587" s="56" t="str">
        <f>VLOOKUP(VLOOKUP($B2587, '外部インタフェース一覧(計算用)'!$B:$C, 2, FALSE), '外部インタフェース一覧(計算用)'!$C:$G, 2, FALSE)</f>
        <v>new</v>
      </c>
      <c r="G2587" s="56" t="str">
        <f>VLOOKUP(VLOOKUP($B2587, '外部インタフェース一覧(計算用)'!$B:$C, 2, FALSE), '外部インタフェース一覧(計算用)'!$C:$G, 5, FALSE)</f>
        <v>ORAL_FUNCTION_IMPROVE_SERVICE_PLAN_2024_FORM_0220_2021</v>
      </c>
      <c r="H2587" s="56" t="str">
        <f t="shared" si="281"/>
        <v>ORAL_FUNCTION_IMPROVE_SERVICE_PLAN_2024_FORM_0220_2021_care_level_new</v>
      </c>
      <c r="I2587" s="134" t="str">
        <f t="shared" si="280"/>
        <v>要介護度</v>
      </c>
      <c r="J2587" s="56" t="str">
        <f t="shared" si="282"/>
        <v>一致</v>
      </c>
      <c r="K2587" s="56" t="str">
        <f>IF($F2587="old", INDEX('外部インタフェース一覧(計算用)'!$B$5:$C$60, MATCH(summary!$B2587, '外部インタフェース一覧(計算用)'!$C$5:$C$60, 0), 1), $B2587)</f>
        <v>口腔機能向上サービスに関する計画書</v>
      </c>
      <c r="L2587" s="56">
        <f t="shared" si="286"/>
        <v>8</v>
      </c>
      <c r="M2587" s="56" t="str">
        <f t="shared" si="283"/>
        <v>care_level</v>
      </c>
      <c r="N2587" s="33" t="str">
        <f t="shared" si="284"/>
        <v>要介護度</v>
      </c>
      <c r="O2587" s="33" t="str">
        <f t="shared" si="285"/>
        <v>要介護度</v>
      </c>
    </row>
    <row r="2588" spans="1:15" hidden="1">
      <c r="A2588" s="56">
        <v>2586</v>
      </c>
      <c r="B2588" s="56" t="s">
        <v>4299</v>
      </c>
      <c r="C2588" s="56">
        <v>9</v>
      </c>
      <c r="D2588" s="33" t="s">
        <v>436</v>
      </c>
      <c r="E2588" s="134" t="s">
        <v>848</v>
      </c>
      <c r="F2588" s="56" t="str">
        <f>VLOOKUP(VLOOKUP($B2588, '外部インタフェース一覧(計算用)'!$B:$C, 2, FALSE), '外部インタフェース一覧(計算用)'!$C:$G, 2, FALSE)</f>
        <v>new</v>
      </c>
      <c r="G2588" s="56" t="str">
        <f>VLOOKUP(VLOOKUP($B2588, '外部インタフェース一覧(計算用)'!$B:$C, 2, FALSE), '外部インタフェース一覧(計算用)'!$C:$G, 5, FALSE)</f>
        <v>ORAL_FUNCTION_IMPROVE_SERVICE_PLAN_2024_FORM_0220_2021</v>
      </c>
      <c r="H2588" s="56" t="str">
        <f t="shared" si="281"/>
        <v>ORAL_FUNCTION_IMPROVE_SERVICE_PLAN_2024_FORM_0220_2021_disease_name_new</v>
      </c>
      <c r="I2588" s="134" t="str">
        <f t="shared" si="280"/>
        <v>追加</v>
      </c>
      <c r="J2588" s="56" t="str">
        <f t="shared" si="282"/>
        <v>名称変更</v>
      </c>
      <c r="K2588" s="56" t="str">
        <f>IF($F2588="old", INDEX('外部インタフェース一覧(計算用)'!$B$5:$C$60, MATCH(summary!$B2588, '外部インタフェース一覧(計算用)'!$C$5:$C$60, 0), 1), $B2588)</f>
        <v>口腔機能向上サービスに関する計画書</v>
      </c>
      <c r="L2588" s="56">
        <f t="shared" si="286"/>
        <v>9</v>
      </c>
      <c r="M2588" s="56" t="str">
        <f t="shared" si="283"/>
        <v>disease_name</v>
      </c>
      <c r="N2588" s="33" t="str">
        <f t="shared" si="284"/>
        <v>追加</v>
      </c>
      <c r="O2588" s="33" t="str">
        <f t="shared" si="285"/>
        <v>病名等</v>
      </c>
    </row>
    <row r="2589" spans="1:15" ht="37.5" hidden="1">
      <c r="A2589" s="56">
        <v>2587</v>
      </c>
      <c r="B2589" s="56" t="s">
        <v>4299</v>
      </c>
      <c r="C2589" s="56">
        <v>10</v>
      </c>
      <c r="D2589" s="33" t="s">
        <v>253</v>
      </c>
      <c r="E2589" s="134" t="s">
        <v>4187</v>
      </c>
      <c r="F2589" s="56" t="str">
        <f>VLOOKUP(VLOOKUP($B2589, '外部インタフェース一覧(計算用)'!$B:$C, 2, FALSE), '外部インタフェース一覧(計算用)'!$C:$G, 2, FALSE)</f>
        <v>new</v>
      </c>
      <c r="G2589" s="56" t="str">
        <f>VLOOKUP(VLOOKUP($B2589, '外部インタフェース一覧(計算用)'!$B:$C, 2, FALSE), '外部インタフェース一覧(計算用)'!$C:$G, 5, FALSE)</f>
        <v>ORAL_FUNCTION_IMPROVE_SERVICE_PLAN_2024_FORM_0220_2021</v>
      </c>
      <c r="H2589" s="56" t="str">
        <f t="shared" si="281"/>
        <v>ORAL_FUNCTION_IMPROVE_SERVICE_PLAN_2024_FORM_0220_2021_impaired_elderly_independence_degree_new</v>
      </c>
      <c r="I2589" s="134" t="str">
        <f t="shared" si="280"/>
        <v>追加</v>
      </c>
      <c r="J2589" s="56" t="str">
        <f t="shared" si="282"/>
        <v>名称変更</v>
      </c>
      <c r="K2589" s="56" t="str">
        <f>IF($F2589="old", INDEX('外部インタフェース一覧(計算用)'!$B$5:$C$60, MATCH(summary!$B2589, '外部インタフェース一覧(計算用)'!$C$5:$C$60, 0), 1), $B2589)</f>
        <v>口腔機能向上サービスに関する計画書</v>
      </c>
      <c r="L2589" s="56">
        <f t="shared" si="286"/>
        <v>10</v>
      </c>
      <c r="M2589" s="56" t="str">
        <f t="shared" si="283"/>
        <v>impaired_elderly_independence_degree</v>
      </c>
      <c r="N2589" s="33" t="str">
        <f t="shared" si="284"/>
        <v>追加</v>
      </c>
      <c r="O2589" s="33" t="str">
        <f t="shared" si="285"/>
        <v>日常生活自立度　障害高齢者</v>
      </c>
    </row>
    <row r="2590" spans="1:15" ht="37.5" hidden="1">
      <c r="A2590" s="56">
        <v>2588</v>
      </c>
      <c r="B2590" s="56" t="s">
        <v>4299</v>
      </c>
      <c r="C2590" s="56">
        <v>11</v>
      </c>
      <c r="D2590" s="33" t="s">
        <v>255</v>
      </c>
      <c r="E2590" s="134" t="s">
        <v>4188</v>
      </c>
      <c r="F2590" s="56" t="str">
        <f>VLOOKUP(VLOOKUP($B2590, '外部インタフェース一覧(計算用)'!$B:$C, 2, FALSE), '外部インタフェース一覧(計算用)'!$C:$G, 2, FALSE)</f>
        <v>new</v>
      </c>
      <c r="G2590" s="56" t="str">
        <f>VLOOKUP(VLOOKUP($B2590, '外部インタフェース一覧(計算用)'!$B:$C, 2, FALSE), '外部インタフェース一覧(計算用)'!$C:$G, 5, FALSE)</f>
        <v>ORAL_FUNCTION_IMPROVE_SERVICE_PLAN_2024_FORM_0220_2021</v>
      </c>
      <c r="H2590" s="56" t="str">
        <f t="shared" si="281"/>
        <v>ORAL_FUNCTION_IMPROVE_SERVICE_PLAN_2024_FORM_0220_2021_dementia_elderly_independence_degree_new</v>
      </c>
      <c r="I2590" s="134" t="str">
        <f t="shared" si="280"/>
        <v>追加</v>
      </c>
      <c r="J2590" s="56" t="str">
        <f t="shared" si="282"/>
        <v>名称変更</v>
      </c>
      <c r="K2590" s="56" t="str">
        <f>IF($F2590="old", INDEX('外部インタフェース一覧(計算用)'!$B$5:$C$60, MATCH(summary!$B2590, '外部インタフェース一覧(計算用)'!$C$5:$C$60, 0), 1), $B2590)</f>
        <v>口腔機能向上サービスに関する計画書</v>
      </c>
      <c r="L2590" s="56">
        <f t="shared" si="286"/>
        <v>11</v>
      </c>
      <c r="M2590" s="56" t="str">
        <f t="shared" si="283"/>
        <v>dementia_elderly_independence_degree</v>
      </c>
      <c r="N2590" s="33" t="str">
        <f t="shared" si="284"/>
        <v>追加</v>
      </c>
      <c r="O2590" s="33" t="str">
        <f t="shared" si="285"/>
        <v>日常生活自立度　認知症高齢者</v>
      </c>
    </row>
    <row r="2591" spans="1:15" ht="37.5" hidden="1">
      <c r="A2591" s="56">
        <v>2589</v>
      </c>
      <c r="B2591" s="56" t="s">
        <v>4299</v>
      </c>
      <c r="C2591" s="56">
        <v>12</v>
      </c>
      <c r="D2591" s="33" t="s">
        <v>849</v>
      </c>
      <c r="E2591" s="134" t="s">
        <v>4189</v>
      </c>
      <c r="F2591" s="56" t="str">
        <f>VLOOKUP(VLOOKUP($B2591, '外部インタフェース一覧(計算用)'!$B:$C, 2, FALSE), '外部インタフェース一覧(計算用)'!$C:$G, 2, FALSE)</f>
        <v>new</v>
      </c>
      <c r="G2591" s="56" t="str">
        <f>VLOOKUP(VLOOKUP($B2591, '外部インタフェース一覧(計算用)'!$B:$C, 2, FALSE), '外部インタフェース一覧(計算用)'!$C:$G, 5, FALSE)</f>
        <v>ORAL_FUNCTION_IMPROVE_SERVICE_PLAN_2024_FORM_0220_2021</v>
      </c>
      <c r="H2591" s="56" t="str">
        <f t="shared" si="281"/>
        <v>ORAL_FUNCTION_IMPROVE_SERVICE_PLAN_2024_FORM_0220_2021_family_dentist_new</v>
      </c>
      <c r="I2591" s="134" t="str">
        <f t="shared" si="280"/>
        <v>追加</v>
      </c>
      <c r="J2591" s="56" t="str">
        <f t="shared" si="282"/>
        <v>名称変更</v>
      </c>
      <c r="K2591" s="56" t="str">
        <f>IF($F2591="old", INDEX('外部インタフェース一覧(計算用)'!$B$5:$C$60, MATCH(summary!$B2591, '外部インタフェース一覧(計算用)'!$C$5:$C$60, 0), 1), $B2591)</f>
        <v>口腔機能向上サービスに関する計画書</v>
      </c>
      <c r="L2591" s="56">
        <f t="shared" si="286"/>
        <v>12</v>
      </c>
      <c r="M2591" s="56" t="str">
        <f t="shared" si="283"/>
        <v>family_dentist</v>
      </c>
      <c r="N2591" s="33" t="str">
        <f t="shared" si="284"/>
        <v>追加</v>
      </c>
      <c r="O2591" s="33" t="str">
        <f t="shared" si="285"/>
        <v>現在の歯科受診について　かかりつけ歯科医</v>
      </c>
    </row>
    <row r="2592" spans="1:15" ht="37.5" hidden="1">
      <c r="A2592" s="56">
        <v>2590</v>
      </c>
      <c r="B2592" s="56" t="s">
        <v>4299</v>
      </c>
      <c r="C2592" s="56">
        <v>13</v>
      </c>
      <c r="D2592" s="33" t="s">
        <v>4190</v>
      </c>
      <c r="E2592" s="134" t="s">
        <v>4191</v>
      </c>
      <c r="F2592" s="56" t="str">
        <f>VLOOKUP(VLOOKUP($B2592, '外部インタフェース一覧(計算用)'!$B:$C, 2, FALSE), '外部インタフェース一覧(計算用)'!$C:$G, 2, FALSE)</f>
        <v>new</v>
      </c>
      <c r="G2592" s="56" t="str">
        <f>VLOOKUP(VLOOKUP($B2592, '外部インタフェース一覧(計算用)'!$B:$C, 2, FALSE), '外部インタフェース一覧(計算用)'!$C:$G, 5, FALSE)</f>
        <v>ORAL_FUNCTION_IMPROVE_SERVICE_PLAN_2024_FORM_0220_2021</v>
      </c>
      <c r="H2592" s="56" t="str">
        <f t="shared" si="281"/>
        <v>ORAL_FUNCTION_IMPROVE_SERVICE_PLAN_2024_FORM_0220_2021_dental_checkup_new</v>
      </c>
      <c r="I2592" s="134" t="str">
        <f t="shared" si="280"/>
        <v>追加</v>
      </c>
      <c r="J2592" s="56" t="str">
        <f t="shared" si="282"/>
        <v>名称変更</v>
      </c>
      <c r="K2592" s="56" t="str">
        <f>IF($F2592="old", INDEX('外部インタフェース一覧(計算用)'!$B$5:$C$60, MATCH(summary!$B2592, '外部インタフェース一覧(計算用)'!$C$5:$C$60, 0), 1), $B2592)</f>
        <v>口腔機能向上サービスに関する計画書</v>
      </c>
      <c r="L2592" s="56">
        <f t="shared" si="286"/>
        <v>13</v>
      </c>
      <c r="M2592" s="56" t="str">
        <f t="shared" si="283"/>
        <v>dental_checkup</v>
      </c>
      <c r="N2592" s="33" t="str">
        <f t="shared" si="284"/>
        <v>追加</v>
      </c>
      <c r="O2592" s="33" t="str">
        <f t="shared" si="285"/>
        <v>現在の歯科受診について　直近1年間の歯科受診</v>
      </c>
    </row>
    <row r="2593" spans="1:15" ht="37.5" hidden="1">
      <c r="A2593" s="56">
        <v>2591</v>
      </c>
      <c r="B2593" s="56" t="s">
        <v>4299</v>
      </c>
      <c r="C2593" s="56">
        <v>14</v>
      </c>
      <c r="D2593" s="33" t="s">
        <v>4192</v>
      </c>
      <c r="E2593" s="134" t="s">
        <v>4300</v>
      </c>
      <c r="F2593" s="56" t="str">
        <f>VLOOKUP(VLOOKUP($B2593, '外部インタフェース一覧(計算用)'!$B:$C, 2, FALSE), '外部インタフェース一覧(計算用)'!$C:$G, 2, FALSE)</f>
        <v>new</v>
      </c>
      <c r="G2593" s="56" t="str">
        <f>VLOOKUP(VLOOKUP($B2593, '外部インタフェース一覧(計算用)'!$B:$C, 2, FALSE), '外部インタフェース一覧(計算用)'!$C:$G, 5, FALSE)</f>
        <v>ORAL_FUNCTION_IMPROVE_SERVICE_PLAN_2024_FORM_0220_2021</v>
      </c>
      <c r="H2593" s="56" t="str">
        <f t="shared" si="281"/>
        <v>ORAL_FUNCTION_IMPROVE_SERVICE_PLAN_2024_FORM_0220_2021_dental_checkup_year_new</v>
      </c>
      <c r="I2593" s="134" t="str">
        <f t="shared" si="280"/>
        <v>追加</v>
      </c>
      <c r="J2593" s="56" t="str">
        <f t="shared" si="282"/>
        <v>名称変更</v>
      </c>
      <c r="K2593" s="56" t="str">
        <f>IF($F2593="old", INDEX('外部インタフェース一覧(計算用)'!$B$5:$C$60, MATCH(summary!$B2593, '外部インタフェース一覧(計算用)'!$C$5:$C$60, 0), 1), $B2593)</f>
        <v>口腔機能向上サービスに関する計画書</v>
      </c>
      <c r="L2593" s="56">
        <f t="shared" si="286"/>
        <v>14</v>
      </c>
      <c r="M2593" s="56" t="str">
        <f t="shared" si="283"/>
        <v>dental_checkup_year</v>
      </c>
      <c r="N2593" s="33" t="str">
        <f t="shared" si="284"/>
        <v>追加</v>
      </c>
      <c r="O2593" s="33" t="str">
        <f t="shared" si="285"/>
        <v>現在の歯科受診について　直近1年間の歯科受診　最終受診年月　受診年</v>
      </c>
    </row>
    <row r="2594" spans="1:15" ht="37.5" hidden="1">
      <c r="A2594" s="56">
        <v>2592</v>
      </c>
      <c r="B2594" s="56" t="s">
        <v>4299</v>
      </c>
      <c r="C2594" s="56">
        <v>15</v>
      </c>
      <c r="D2594" s="33" t="s">
        <v>4194</v>
      </c>
      <c r="E2594" s="134" t="s">
        <v>4301</v>
      </c>
      <c r="F2594" s="56" t="str">
        <f>VLOOKUP(VLOOKUP($B2594, '外部インタフェース一覧(計算用)'!$B:$C, 2, FALSE), '外部インタフェース一覧(計算用)'!$C:$G, 2, FALSE)</f>
        <v>new</v>
      </c>
      <c r="G2594" s="56" t="str">
        <f>VLOOKUP(VLOOKUP($B2594, '外部インタフェース一覧(計算用)'!$B:$C, 2, FALSE), '外部インタフェース一覧(計算用)'!$C:$G, 5, FALSE)</f>
        <v>ORAL_FUNCTION_IMPROVE_SERVICE_PLAN_2024_FORM_0220_2021</v>
      </c>
      <c r="H2594" s="56" t="str">
        <f t="shared" si="281"/>
        <v>ORAL_FUNCTION_IMPROVE_SERVICE_PLAN_2024_FORM_0220_2021_dental_checkup_month_new</v>
      </c>
      <c r="I2594" s="134" t="str">
        <f t="shared" si="280"/>
        <v>追加</v>
      </c>
      <c r="J2594" s="56" t="str">
        <f t="shared" si="282"/>
        <v>名称変更</v>
      </c>
      <c r="K2594" s="56" t="str">
        <f>IF($F2594="old", INDEX('外部インタフェース一覧(計算用)'!$B$5:$C$60, MATCH(summary!$B2594, '外部インタフェース一覧(計算用)'!$C$5:$C$60, 0), 1), $B2594)</f>
        <v>口腔機能向上サービスに関する計画書</v>
      </c>
      <c r="L2594" s="56">
        <f t="shared" si="286"/>
        <v>15</v>
      </c>
      <c r="M2594" s="56" t="str">
        <f t="shared" si="283"/>
        <v>dental_checkup_month</v>
      </c>
      <c r="N2594" s="33" t="str">
        <f t="shared" si="284"/>
        <v>追加</v>
      </c>
      <c r="O2594" s="33" t="str">
        <f t="shared" si="285"/>
        <v>現在の歯科受診について　直近1年間の歯科受診　最終受診年月　受診月</v>
      </c>
    </row>
    <row r="2595" spans="1:15" hidden="1">
      <c r="A2595" s="56">
        <v>2593</v>
      </c>
      <c r="B2595" s="56" t="s">
        <v>4299</v>
      </c>
      <c r="C2595" s="56">
        <v>16</v>
      </c>
      <c r="D2595" s="33" t="s">
        <v>851</v>
      </c>
      <c r="E2595" s="134" t="s">
        <v>4196</v>
      </c>
      <c r="F2595" s="56" t="str">
        <f>VLOOKUP(VLOOKUP($B2595, '外部インタフェース一覧(計算用)'!$B:$C, 2, FALSE), '外部インタフェース一覧(計算用)'!$C:$G, 2, FALSE)</f>
        <v>new</v>
      </c>
      <c r="G2595" s="56" t="str">
        <f>VLOOKUP(VLOOKUP($B2595, '外部インタフェース一覧(計算用)'!$B:$C, 2, FALSE), '外部インタフェース一覧(計算用)'!$C:$G, 5, FALSE)</f>
        <v>ORAL_FUNCTION_IMPROVE_SERVICE_PLAN_2024_FORM_0220_2021</v>
      </c>
      <c r="H2595" s="56" t="str">
        <f t="shared" si="281"/>
        <v>ORAL_FUNCTION_IMPROVE_SERVICE_PLAN_2024_FORM_0220_2021_denture_using_new</v>
      </c>
      <c r="I2595" s="134" t="str">
        <f t="shared" si="280"/>
        <v>追加</v>
      </c>
      <c r="J2595" s="56" t="str">
        <f t="shared" si="282"/>
        <v>名称変更</v>
      </c>
      <c r="K2595" s="56" t="str">
        <f>IF($F2595="old", INDEX('外部インタフェース一覧(計算用)'!$B$5:$C$60, MATCH(summary!$B2595, '外部インタフェース一覧(計算用)'!$C$5:$C$60, 0), 1), $B2595)</f>
        <v>口腔機能向上サービスに関する計画書</v>
      </c>
      <c r="L2595" s="56">
        <f t="shared" si="286"/>
        <v>16</v>
      </c>
      <c r="M2595" s="56" t="str">
        <f t="shared" si="283"/>
        <v>denture_using</v>
      </c>
      <c r="N2595" s="33" t="str">
        <f t="shared" si="284"/>
        <v>追加</v>
      </c>
      <c r="O2595" s="33" t="str">
        <f t="shared" si="285"/>
        <v>義歯の使用</v>
      </c>
    </row>
    <row r="2596" spans="1:15" hidden="1">
      <c r="A2596" s="56">
        <v>2594</v>
      </c>
      <c r="B2596" s="56" t="s">
        <v>4299</v>
      </c>
      <c r="C2596" s="56">
        <v>17</v>
      </c>
      <c r="D2596" s="33" t="s">
        <v>328</v>
      </c>
      <c r="E2596" s="134" t="s">
        <v>4197</v>
      </c>
      <c r="F2596" s="56" t="str">
        <f>VLOOKUP(VLOOKUP($B2596, '外部インタフェース一覧(計算用)'!$B:$C, 2, FALSE), '外部インタフェース一覧(計算用)'!$C:$G, 2, FALSE)</f>
        <v>new</v>
      </c>
      <c r="G2596" s="56" t="str">
        <f>VLOOKUP(VLOOKUP($B2596, '外部インタフェース一覧(計算用)'!$B:$C, 2, FALSE), '外部インタフェース一覧(計算用)'!$C:$G, 5, FALSE)</f>
        <v>ORAL_FUNCTION_IMPROVE_SERVICE_PLAN_2024_FORM_0220_2021</v>
      </c>
      <c r="H2596" s="56" t="str">
        <f t="shared" si="281"/>
        <v>ORAL_FUNCTION_IMPROVE_SERVICE_PLAN_2024_FORM_0220_2021_food_form_ingestion_new</v>
      </c>
      <c r="I2596" s="134" t="str">
        <f t="shared" si="280"/>
        <v>食形態等　経口摂取</v>
      </c>
      <c r="J2596" s="56" t="str">
        <f t="shared" si="282"/>
        <v>名称変更</v>
      </c>
      <c r="K2596" s="33" t="str">
        <f>IF($F2596="old", INDEX('外部インタフェース一覧(計算用)'!$B$5:$C$60, MATCH(summary!$B2596, '外部インタフェース一覧(計算用)'!$C$5:$C$60, 0), 1), $B2596)</f>
        <v>口腔機能向上サービスに関する計画書</v>
      </c>
      <c r="L2596" s="56">
        <f t="shared" si="286"/>
        <v>17</v>
      </c>
      <c r="M2596" s="33" t="str">
        <f t="shared" si="283"/>
        <v>food_form_ingestion</v>
      </c>
      <c r="N2596" s="33" t="str">
        <f t="shared" si="284"/>
        <v>食形態等　経口摂取</v>
      </c>
      <c r="O2596" s="33" t="str">
        <f t="shared" si="285"/>
        <v>栄養補給法　経口摂取</v>
      </c>
    </row>
    <row r="2597" spans="1:15" ht="37.5" hidden="1">
      <c r="A2597" s="56">
        <v>2595</v>
      </c>
      <c r="B2597" s="56" t="s">
        <v>4299</v>
      </c>
      <c r="C2597" s="56">
        <v>18</v>
      </c>
      <c r="D2597" s="33" t="s">
        <v>4198</v>
      </c>
      <c r="E2597" s="134" t="s">
        <v>4199</v>
      </c>
      <c r="F2597" s="56" t="str">
        <f>VLOOKUP(VLOOKUP($B2597, '外部インタフェース一覧(計算用)'!$B:$C, 2, FALSE), '外部インタフェース一覧(計算用)'!$C:$G, 2, FALSE)</f>
        <v>new</v>
      </c>
      <c r="G2597" s="56" t="str">
        <f>VLOOKUP(VLOOKUP($B2597, '外部インタフェース一覧(計算用)'!$B:$C, 2, FALSE), '外部インタフェース一覧(計算用)'!$C:$G, 5, FALSE)</f>
        <v>ORAL_FUNCTION_IMPROVE_SERVICE_PLAN_2024_FORM_0220_2021</v>
      </c>
      <c r="H2597" s="56" t="str">
        <f t="shared" si="281"/>
        <v>ORAL_FUNCTION_IMPROVE_SERVICE_PLAN_2024_FORM_0220_2021_food_form_enteral_nutrition _new</v>
      </c>
      <c r="I2597" s="134" t="str">
        <f t="shared" si="280"/>
        <v>追加</v>
      </c>
      <c r="J2597" s="56" t="str">
        <f t="shared" si="282"/>
        <v>名称変更</v>
      </c>
      <c r="K2597" s="56" t="str">
        <f>IF($F2597="old", INDEX('外部インタフェース一覧(計算用)'!$B$5:$C$60, MATCH(summary!$B2597, '外部インタフェース一覧(計算用)'!$C$5:$C$60, 0), 1), $B2597)</f>
        <v>口腔機能向上サービスに関する計画書</v>
      </c>
      <c r="L2597" s="56">
        <f t="shared" si="286"/>
        <v>18</v>
      </c>
      <c r="M2597" s="56" t="str">
        <f t="shared" si="283"/>
        <v xml:space="preserve">food_form_enteral_nutrition </v>
      </c>
      <c r="N2597" s="33" t="str">
        <f t="shared" si="284"/>
        <v>追加</v>
      </c>
      <c r="O2597" s="33" t="str">
        <f t="shared" si="285"/>
        <v>栄養補給法　経腸栄養</v>
      </c>
    </row>
    <row r="2598" spans="1:15" ht="37.5" hidden="1">
      <c r="A2598" s="56">
        <v>2596</v>
      </c>
      <c r="B2598" s="56" t="s">
        <v>4299</v>
      </c>
      <c r="C2598" s="56">
        <v>19</v>
      </c>
      <c r="D2598" s="33" t="s">
        <v>4200</v>
      </c>
      <c r="E2598" s="134" t="s">
        <v>4201</v>
      </c>
      <c r="F2598" s="56" t="str">
        <f>VLOOKUP(VLOOKUP($B2598, '外部インタフェース一覧(計算用)'!$B:$C, 2, FALSE), '外部インタフェース一覧(計算用)'!$C:$G, 2, FALSE)</f>
        <v>new</v>
      </c>
      <c r="G2598" s="56" t="str">
        <f>VLOOKUP(VLOOKUP($B2598, '外部インタフェース一覧(計算用)'!$B:$C, 2, FALSE), '外部インタフェース一覧(計算用)'!$C:$G, 5, FALSE)</f>
        <v>ORAL_FUNCTION_IMPROVE_SERVICE_PLAN_2024_FORM_0220_2021</v>
      </c>
      <c r="H2598" s="56" t="str">
        <f t="shared" si="281"/>
        <v>ORAL_FUNCTION_IMPROVE_SERVICE_PLAN_2024_FORM_0220_2021_food_form_tube_feeding _new</v>
      </c>
      <c r="I2598" s="134" t="str">
        <f t="shared" si="280"/>
        <v>追加</v>
      </c>
      <c r="J2598" s="56" t="str">
        <f t="shared" si="282"/>
        <v>名称変更</v>
      </c>
      <c r="K2598" s="56" t="str">
        <f>IF($F2598="old", INDEX('外部インタフェース一覧(計算用)'!$B$5:$C$60, MATCH(summary!$B2598, '外部インタフェース一覧(計算用)'!$C$5:$C$60, 0), 1), $B2598)</f>
        <v>口腔機能向上サービスに関する計画書</v>
      </c>
      <c r="L2598" s="56">
        <f t="shared" si="286"/>
        <v>19</v>
      </c>
      <c r="M2598" s="56" t="str">
        <f t="shared" si="283"/>
        <v xml:space="preserve">food_form_tube_feeding </v>
      </c>
      <c r="N2598" s="33" t="str">
        <f t="shared" si="284"/>
        <v>追加</v>
      </c>
      <c r="O2598" s="33" t="str">
        <f t="shared" si="285"/>
        <v>栄養補給法　静脈栄養</v>
      </c>
    </row>
    <row r="2599" spans="1:15" hidden="1">
      <c r="A2599" s="56">
        <v>2597</v>
      </c>
      <c r="B2599" s="56" t="s">
        <v>4299</v>
      </c>
      <c r="C2599" s="56">
        <v>20</v>
      </c>
      <c r="D2599" s="33" t="s">
        <v>332</v>
      </c>
      <c r="E2599" s="134" t="s">
        <v>4202</v>
      </c>
      <c r="F2599" s="56" t="str">
        <f>VLOOKUP(VLOOKUP($B2599, '外部インタフェース一覧(計算用)'!$B:$C, 2, FALSE), '外部インタフェース一覧(計算用)'!$C:$G, 2, FALSE)</f>
        <v>new</v>
      </c>
      <c r="G2599" s="56" t="str">
        <f>VLOOKUP(VLOOKUP($B2599, '外部インタフェース一覧(計算用)'!$B:$C, 2, FALSE), '外部インタフェース一覧(計算用)'!$C:$G, 5, FALSE)</f>
        <v>ORAL_FUNCTION_IMPROVE_SERVICE_PLAN_2024_FORM_0220_2021</v>
      </c>
      <c r="H2599" s="56" t="str">
        <f t="shared" si="281"/>
        <v>ORAL_FUNCTION_IMPROVE_SERVICE_PLAN_2024_FORM_0220_2021_meal_form_new</v>
      </c>
      <c r="I2599" s="134" t="str">
        <f t="shared" si="280"/>
        <v>食形態等　食事の形態（コード）</v>
      </c>
      <c r="J2599" s="56" t="str">
        <f t="shared" si="282"/>
        <v>名称変更</v>
      </c>
      <c r="K2599" s="33" t="str">
        <f>IF($F2599="old", INDEX('外部インタフェース一覧(計算用)'!$B$5:$C$60, MATCH(summary!$B2599, '外部インタフェース一覧(計算用)'!$C$5:$C$60, 0), 1), $B2599)</f>
        <v>口腔機能向上サービスに関する計画書</v>
      </c>
      <c r="L2599" s="56">
        <f t="shared" si="286"/>
        <v>20</v>
      </c>
      <c r="M2599" s="33" t="str">
        <f t="shared" si="283"/>
        <v>meal_form</v>
      </c>
      <c r="N2599" s="33" t="str">
        <f t="shared" si="284"/>
        <v>食形態等　食事の形態（コード）</v>
      </c>
      <c r="O2599" s="33" t="str">
        <f t="shared" si="285"/>
        <v>食形態等　食事形態</v>
      </c>
    </row>
    <row r="2600" spans="1:15" ht="37.5" hidden="1">
      <c r="A2600" s="56">
        <v>2598</v>
      </c>
      <c r="B2600" s="56" t="s">
        <v>4299</v>
      </c>
      <c r="C2600" s="56">
        <v>21</v>
      </c>
      <c r="D2600" s="33" t="s">
        <v>859</v>
      </c>
      <c r="E2600" s="134" t="s">
        <v>4302</v>
      </c>
      <c r="F2600" s="56" t="str">
        <f>VLOOKUP(VLOOKUP($B2600, '外部インタフェース一覧(計算用)'!$B:$C, 2, FALSE), '外部インタフェース一覧(計算用)'!$C:$G, 2, FALSE)</f>
        <v>new</v>
      </c>
      <c r="G2600" s="56" t="str">
        <f>VLOOKUP(VLOOKUP($B2600, '外部インタフェース一覧(計算用)'!$B:$C, 2, FALSE), '外部インタフェース一覧(計算用)'!$C:$G, 5, FALSE)</f>
        <v>ORAL_FUNCTION_IMPROVE_SERVICE_PLAN_2024_FORM_0220_2021</v>
      </c>
      <c r="H2600" s="56" t="str">
        <f t="shared" si="281"/>
        <v>ORAL_FUNCTION_IMPROVE_SERVICE_PLAN_2024_FORM_0220_2021_aspiration_pneumonitis_new</v>
      </c>
      <c r="I2600" s="134" t="str">
        <f t="shared" si="280"/>
        <v>誤嚥性肺炎の発症・罹患　誤嚥性肺炎の発症・罹患</v>
      </c>
      <c r="J2600" s="56" t="str">
        <f t="shared" si="282"/>
        <v>名称変更</v>
      </c>
      <c r="K2600" s="33" t="str">
        <f>IF($F2600="old", INDEX('外部インタフェース一覧(計算用)'!$B$5:$C$60, MATCH(summary!$B2600, '外部インタフェース一覧(計算用)'!$C$5:$C$60, 0), 1), $B2600)</f>
        <v>口腔機能向上サービスに関する計画書</v>
      </c>
      <c r="L2600" s="56">
        <f t="shared" si="286"/>
        <v>21</v>
      </c>
      <c r="M2600" s="33" t="str">
        <f t="shared" si="283"/>
        <v>aspiration_pneumonitis</v>
      </c>
      <c r="N2600" s="33" t="str">
        <f t="shared" si="284"/>
        <v>誤嚥性肺炎の発症・罹患　誤嚥性肺炎の発症・罹患</v>
      </c>
      <c r="O2600" s="33" t="str">
        <f t="shared" si="285"/>
        <v>誤嚥性肺炎の発症・既往　</v>
      </c>
    </row>
    <row r="2601" spans="1:15" ht="37.5" hidden="1">
      <c r="A2601" s="56">
        <v>2599</v>
      </c>
      <c r="B2601" s="56" t="s">
        <v>4299</v>
      </c>
      <c r="C2601" s="56">
        <v>22</v>
      </c>
      <c r="D2601" s="33" t="s">
        <v>4204</v>
      </c>
      <c r="E2601" s="134" t="s">
        <v>4205</v>
      </c>
      <c r="F2601" s="56" t="str">
        <f>VLOOKUP(VLOOKUP($B2601, '外部インタフェース一覧(計算用)'!$B:$C, 2, FALSE), '外部インタフェース一覧(計算用)'!$C:$G, 2, FALSE)</f>
        <v>new</v>
      </c>
      <c r="G2601" s="56" t="str">
        <f>VLOOKUP(VLOOKUP($B2601, '外部インタフェース一覧(計算用)'!$B:$C, 2, FALSE), '外部インタフェース一覧(計算用)'!$C:$G, 5, FALSE)</f>
        <v>ORAL_FUNCTION_IMPROVE_SERVICE_PLAN_2024_FORM_0220_2021</v>
      </c>
      <c r="H2601" s="56" t="str">
        <f t="shared" si="281"/>
        <v>ORAL_FUNCTION_IMPROVE_SERVICE_PLAN_2024_FORM_0220_2021_date_of_onset_year_new</v>
      </c>
      <c r="I2601" s="134" t="str">
        <f t="shared" si="280"/>
        <v>追加</v>
      </c>
      <c r="J2601" s="56" t="str">
        <f t="shared" si="282"/>
        <v>名称変更</v>
      </c>
      <c r="K2601" s="56" t="str">
        <f>IF($F2601="old", INDEX('外部インタフェース一覧(計算用)'!$B$5:$C$60, MATCH(summary!$B2601, '外部インタフェース一覧(計算用)'!$C$5:$C$60, 0), 1), $B2601)</f>
        <v>口腔機能向上サービスに関する計画書</v>
      </c>
      <c r="L2601" s="56">
        <f t="shared" si="286"/>
        <v>22</v>
      </c>
      <c r="M2601" s="56" t="str">
        <f t="shared" si="283"/>
        <v>date_of_onset_year</v>
      </c>
      <c r="N2601" s="33" t="str">
        <f t="shared" si="284"/>
        <v>追加</v>
      </c>
      <c r="O2601" s="33" t="str">
        <f t="shared" si="285"/>
        <v>誤嚥性肺炎の発症・既往　直近の発症年月　発症年</v>
      </c>
    </row>
    <row r="2602" spans="1:15" ht="37.5" hidden="1">
      <c r="A2602" s="56">
        <v>2600</v>
      </c>
      <c r="B2602" s="56" t="s">
        <v>4299</v>
      </c>
      <c r="C2602" s="56">
        <v>23</v>
      </c>
      <c r="D2602" s="33" t="s">
        <v>4206</v>
      </c>
      <c r="E2602" s="134" t="s">
        <v>4207</v>
      </c>
      <c r="F2602" s="56" t="str">
        <f>VLOOKUP(VLOOKUP($B2602, '外部インタフェース一覧(計算用)'!$B:$C, 2, FALSE), '外部インタフェース一覧(計算用)'!$C:$G, 2, FALSE)</f>
        <v>new</v>
      </c>
      <c r="G2602" s="56" t="str">
        <f>VLOOKUP(VLOOKUP($B2602, '外部インタフェース一覧(計算用)'!$B:$C, 2, FALSE), '外部インタフェース一覧(計算用)'!$C:$G, 5, FALSE)</f>
        <v>ORAL_FUNCTION_IMPROVE_SERVICE_PLAN_2024_FORM_0220_2021</v>
      </c>
      <c r="H2602" s="56" t="str">
        <f t="shared" si="281"/>
        <v>ORAL_FUNCTION_IMPROVE_SERVICE_PLAN_2024_FORM_0220_2021_date_of_onset_month_new</v>
      </c>
      <c r="I2602" s="134" t="str">
        <f t="shared" si="280"/>
        <v>追加</v>
      </c>
      <c r="J2602" s="56" t="str">
        <f t="shared" si="282"/>
        <v>名称変更</v>
      </c>
      <c r="K2602" s="56" t="str">
        <f>IF($F2602="old", INDEX('外部インタフェース一覧(計算用)'!$B$5:$C$60, MATCH(summary!$B2602, '外部インタフェース一覧(計算用)'!$C$5:$C$60, 0), 1), $B2602)</f>
        <v>口腔機能向上サービスに関する計画書</v>
      </c>
      <c r="L2602" s="56">
        <f t="shared" si="286"/>
        <v>23</v>
      </c>
      <c r="M2602" s="56" t="str">
        <f t="shared" si="283"/>
        <v>date_of_onset_month</v>
      </c>
      <c r="N2602" s="33" t="str">
        <f t="shared" si="284"/>
        <v>追加</v>
      </c>
      <c r="O2602" s="33" t="str">
        <f t="shared" si="285"/>
        <v>誤嚥性肺炎の発症・既往　直近の発症年月　発症月</v>
      </c>
    </row>
    <row r="2603" spans="1:15" hidden="1">
      <c r="A2603" s="56">
        <v>2601</v>
      </c>
      <c r="B2603" s="56" t="s">
        <v>4299</v>
      </c>
      <c r="C2603" s="56">
        <v>24</v>
      </c>
      <c r="D2603" s="33" t="s">
        <v>1466</v>
      </c>
      <c r="E2603" s="134" t="s">
        <v>1467</v>
      </c>
      <c r="F2603" s="56" t="str">
        <f>VLOOKUP(VLOOKUP($B2603, '外部インタフェース一覧(計算用)'!$B:$C, 2, FALSE), '外部インタフェース一覧(計算用)'!$C:$G, 2, FALSE)</f>
        <v>new</v>
      </c>
      <c r="G2603" s="56" t="str">
        <f>VLOOKUP(VLOOKUP($B2603, '外部インタフェース一覧(計算用)'!$B:$C, 2, FALSE), '外部インタフェース一覧(計算用)'!$C:$G, 5, FALSE)</f>
        <v>ORAL_FUNCTION_IMPROVE_SERVICE_PLAN_2024_FORM_0220_2021</v>
      </c>
      <c r="H2603" s="56" t="str">
        <f t="shared" si="281"/>
        <v>ORAL_FUNCTION_IMPROVE_SERVICE_PLAN_2024_FORM_0220_2021_contents_notice_new</v>
      </c>
      <c r="I2603" s="134" t="str">
        <f t="shared" si="280"/>
        <v>その他特記事項</v>
      </c>
      <c r="J2603" s="56" t="str">
        <f t="shared" si="282"/>
        <v>一致</v>
      </c>
      <c r="K2603" s="56" t="str">
        <f>IF($F2603="old", INDEX('外部インタフェース一覧(計算用)'!$B$5:$C$60, MATCH(summary!$B2603, '外部インタフェース一覧(計算用)'!$C$5:$C$60, 0), 1), $B2603)</f>
        <v>口腔機能向上サービスに関する計画書</v>
      </c>
      <c r="L2603" s="56">
        <f t="shared" si="286"/>
        <v>24</v>
      </c>
      <c r="M2603" s="56" t="str">
        <f t="shared" si="283"/>
        <v>contents_notice</v>
      </c>
      <c r="N2603" s="33" t="str">
        <f t="shared" si="284"/>
        <v>その他特記事項</v>
      </c>
      <c r="O2603" s="33" t="str">
        <f t="shared" si="285"/>
        <v>その他特記事項</v>
      </c>
    </row>
    <row r="2604" spans="1:15" hidden="1">
      <c r="A2604" s="56">
        <v>2602</v>
      </c>
      <c r="B2604" s="56" t="s">
        <v>4299</v>
      </c>
      <c r="C2604" s="56">
        <v>25</v>
      </c>
      <c r="D2604" s="33" t="s">
        <v>265</v>
      </c>
      <c r="E2604" s="134" t="s">
        <v>266</v>
      </c>
      <c r="F2604" s="56" t="str">
        <f>VLOOKUP(VLOOKUP($B2604, '外部インタフェース一覧(計算用)'!$B:$C, 2, FALSE), '外部インタフェース一覧(計算用)'!$C:$G, 2, FALSE)</f>
        <v>new</v>
      </c>
      <c r="G2604" s="56" t="str">
        <f>VLOOKUP(VLOOKUP($B2604, '外部インタフェース一覧(計算用)'!$B:$C, 2, FALSE), '外部インタフェース一覧(計算用)'!$C:$G, 5, FALSE)</f>
        <v>ORAL_FUNCTION_IMPROVE_SERVICE_PLAN_2024_FORM_0220_2021</v>
      </c>
      <c r="H2604" s="56" t="str">
        <f t="shared" si="281"/>
        <v>ORAL_FUNCTION_IMPROVE_SERVICE_PLAN_2024_FORM_0220_2021_version_new</v>
      </c>
      <c r="I2604" s="134" t="str">
        <f t="shared" si="280"/>
        <v>バージョン番号</v>
      </c>
      <c r="J2604" s="56" t="str">
        <f t="shared" si="282"/>
        <v>一致</v>
      </c>
      <c r="K2604" s="56" t="str">
        <f>IF($F2604="old", INDEX('外部インタフェース一覧(計算用)'!$B$5:$C$60, MATCH(summary!$B2604, '外部インタフェース一覧(計算用)'!$C$5:$C$60, 0), 1), $B2604)</f>
        <v>口腔機能向上サービスに関する計画書</v>
      </c>
      <c r="L2604" s="56">
        <f t="shared" si="286"/>
        <v>25</v>
      </c>
      <c r="M2604" s="56" t="str">
        <f t="shared" si="283"/>
        <v>version</v>
      </c>
      <c r="N2604" s="33" t="str">
        <f t="shared" si="284"/>
        <v>バージョン番号</v>
      </c>
      <c r="O2604" s="33" t="str">
        <f t="shared" si="285"/>
        <v>バージョン番号</v>
      </c>
    </row>
    <row r="2605" spans="1:15" hidden="1">
      <c r="A2605" s="56">
        <v>2603</v>
      </c>
      <c r="B2605" s="56" t="s">
        <v>165</v>
      </c>
      <c r="C2605" s="56">
        <v>1</v>
      </c>
      <c r="D2605" s="33" t="s">
        <v>223</v>
      </c>
      <c r="E2605" s="134" t="s">
        <v>224</v>
      </c>
      <c r="F2605" s="56" t="str">
        <f>VLOOKUP(VLOOKUP($B2605, '外部インタフェース一覧(計算用)'!$B:$C, 2, FALSE), '外部インタフェース一覧(計算用)'!$C:$G, 2, FALSE)</f>
        <v>new</v>
      </c>
      <c r="G2605" s="56" t="str">
        <f>VLOOKUP(VLOOKUP($B2605, '外部インタフェース一覧(計算用)'!$B:$C, 2, FALSE), '外部インタフェース一覧(計算用)'!$C:$G, 5, FALSE)</f>
        <v>ORAL_FUNCTION_IMPROVE_SERVICE_PLAN_2024_FORM_0220_2021</v>
      </c>
      <c r="H2605" s="56" t="str">
        <f t="shared" si="281"/>
        <v>ORAL_FUNCTION_IMPROVE_SERVICE_PLAN_2024_FORM_0220_2021_care_facility_id_new</v>
      </c>
      <c r="I2605" s="134" t="str">
        <f t="shared" si="280"/>
        <v>事業所番号</v>
      </c>
      <c r="J2605" s="56" t="str">
        <f t="shared" si="282"/>
        <v>一致</v>
      </c>
      <c r="K2605" s="56" t="str">
        <f>IF($F2605="old", INDEX('外部インタフェース一覧(計算用)'!$B$5:$C$60, MATCH(summary!$B2605, '外部インタフェース一覧(計算用)'!$C$5:$C$60, 0), 1), $B2605)</f>
        <v>口腔機能向上サービスに関する計画書（口腔の健康状態の評価）</v>
      </c>
      <c r="L2605" s="56">
        <f t="shared" si="286"/>
        <v>1</v>
      </c>
      <c r="M2605" s="56" t="str">
        <f t="shared" si="283"/>
        <v>care_facility_id</v>
      </c>
      <c r="N2605" s="33" t="str">
        <f t="shared" si="284"/>
        <v>事業所番号</v>
      </c>
      <c r="O2605" s="33" t="str">
        <f t="shared" si="285"/>
        <v>事業所番号</v>
      </c>
    </row>
    <row r="2606" spans="1:15" hidden="1">
      <c r="A2606" s="56">
        <v>2604</v>
      </c>
      <c r="B2606" s="56" t="s">
        <v>165</v>
      </c>
      <c r="C2606" s="56">
        <v>2</v>
      </c>
      <c r="D2606" s="33" t="s">
        <v>225</v>
      </c>
      <c r="E2606" s="134" t="s">
        <v>226</v>
      </c>
      <c r="F2606" s="56" t="str">
        <f>VLOOKUP(VLOOKUP($B2606, '外部インタフェース一覧(計算用)'!$B:$C, 2, FALSE), '外部インタフェース一覧(計算用)'!$C:$G, 2, FALSE)</f>
        <v>new</v>
      </c>
      <c r="G2606" s="56" t="str">
        <f>VLOOKUP(VLOOKUP($B2606, '外部インタフェース一覧(計算用)'!$B:$C, 2, FALSE), '外部インタフェース一覧(計算用)'!$C:$G, 5, FALSE)</f>
        <v>ORAL_FUNCTION_IMPROVE_SERVICE_PLAN_2024_FORM_0220_2021</v>
      </c>
      <c r="H2606" s="56" t="str">
        <f t="shared" si="281"/>
        <v>ORAL_FUNCTION_IMPROVE_SERVICE_PLAN_2024_FORM_0220_2021_service_code_new</v>
      </c>
      <c r="I2606" s="134" t="str">
        <f t="shared" si="280"/>
        <v>サービス種類コード</v>
      </c>
      <c r="J2606" s="56" t="str">
        <f t="shared" si="282"/>
        <v>一致</v>
      </c>
      <c r="K2606" s="56" t="str">
        <f>IF($F2606="old", INDEX('外部インタフェース一覧(計算用)'!$B$5:$C$60, MATCH(summary!$B2606, '外部インタフェース一覧(計算用)'!$C$5:$C$60, 0), 1), $B2606)</f>
        <v>口腔機能向上サービスに関する計画書（口腔の健康状態の評価）</v>
      </c>
      <c r="L2606" s="56">
        <f t="shared" si="286"/>
        <v>2</v>
      </c>
      <c r="M2606" s="56" t="str">
        <f t="shared" si="283"/>
        <v>service_code</v>
      </c>
      <c r="N2606" s="33" t="str">
        <f t="shared" si="284"/>
        <v>サービス種類コード</v>
      </c>
      <c r="O2606" s="33" t="str">
        <f t="shared" si="285"/>
        <v>サービス種類コード</v>
      </c>
    </row>
    <row r="2607" spans="1:15" hidden="1">
      <c r="A2607" s="56">
        <v>2605</v>
      </c>
      <c r="B2607" s="56" t="s">
        <v>165</v>
      </c>
      <c r="C2607" s="56">
        <v>3</v>
      </c>
      <c r="D2607" s="33" t="s">
        <v>229</v>
      </c>
      <c r="E2607" s="134" t="s">
        <v>230</v>
      </c>
      <c r="F2607" s="56" t="str">
        <f>VLOOKUP(VLOOKUP($B2607, '外部インタフェース一覧(計算用)'!$B:$C, 2, FALSE), '外部インタフェース一覧(計算用)'!$C:$G, 2, FALSE)</f>
        <v>new</v>
      </c>
      <c r="G2607" s="56" t="str">
        <f>VLOOKUP(VLOOKUP($B2607, '外部インタフェース一覧(計算用)'!$B:$C, 2, FALSE), '外部インタフェース一覧(計算用)'!$C:$G, 5, FALSE)</f>
        <v>ORAL_FUNCTION_IMPROVE_SERVICE_PLAN_2024_FORM_0220_2021</v>
      </c>
      <c r="H2607" s="56" t="str">
        <f t="shared" si="281"/>
        <v>ORAL_FUNCTION_IMPROVE_SERVICE_PLAN_2024_FORM_0220_2021_insurer_no_new</v>
      </c>
      <c r="I2607" s="134" t="str">
        <f t="shared" si="280"/>
        <v>保険者番号</v>
      </c>
      <c r="J2607" s="56" t="str">
        <f t="shared" si="282"/>
        <v>一致</v>
      </c>
      <c r="K2607" s="56" t="str">
        <f>IF($F2607="old", INDEX('外部インタフェース一覧(計算用)'!$B$5:$C$60, MATCH(summary!$B2607, '外部インタフェース一覧(計算用)'!$C$5:$C$60, 0), 1), $B2607)</f>
        <v>口腔機能向上サービスに関する計画書（口腔の健康状態の評価）</v>
      </c>
      <c r="L2607" s="56">
        <f t="shared" si="286"/>
        <v>3</v>
      </c>
      <c r="M2607" s="56" t="str">
        <f t="shared" si="283"/>
        <v>insurer_no</v>
      </c>
      <c r="N2607" s="33" t="str">
        <f t="shared" si="284"/>
        <v>保険者番号</v>
      </c>
      <c r="O2607" s="33" t="str">
        <f t="shared" si="285"/>
        <v>保険者番号</v>
      </c>
    </row>
    <row r="2608" spans="1:15" hidden="1">
      <c r="A2608" s="56">
        <v>2606</v>
      </c>
      <c r="B2608" s="56" t="s">
        <v>165</v>
      </c>
      <c r="C2608" s="56">
        <v>4</v>
      </c>
      <c r="D2608" s="33" t="s">
        <v>231</v>
      </c>
      <c r="E2608" s="134" t="s">
        <v>232</v>
      </c>
      <c r="F2608" s="56" t="str">
        <f>VLOOKUP(VLOOKUP($B2608, '外部インタフェース一覧(計算用)'!$B:$C, 2, FALSE), '外部インタフェース一覧(計算用)'!$C:$G, 2, FALSE)</f>
        <v>new</v>
      </c>
      <c r="G2608" s="56" t="str">
        <f>VLOOKUP(VLOOKUP($B2608, '外部インタフェース一覧(計算用)'!$B:$C, 2, FALSE), '外部インタフェース一覧(計算用)'!$C:$G, 5, FALSE)</f>
        <v>ORAL_FUNCTION_IMPROVE_SERVICE_PLAN_2024_FORM_0220_2021</v>
      </c>
      <c r="H2608" s="56" t="str">
        <f t="shared" si="281"/>
        <v>ORAL_FUNCTION_IMPROVE_SERVICE_PLAN_2024_FORM_0220_2021_insured_no_new</v>
      </c>
      <c r="I2608" s="134" t="str">
        <f t="shared" si="280"/>
        <v>被保険者番号</v>
      </c>
      <c r="J2608" s="56" t="str">
        <f t="shared" si="282"/>
        <v>一致</v>
      </c>
      <c r="K2608" s="56" t="str">
        <f>IF($F2608="old", INDEX('外部インタフェース一覧(計算用)'!$B$5:$C$60, MATCH(summary!$B2608, '外部インタフェース一覧(計算用)'!$C$5:$C$60, 0), 1), $B2608)</f>
        <v>口腔機能向上サービスに関する計画書（口腔の健康状態の評価）</v>
      </c>
      <c r="L2608" s="56">
        <f t="shared" si="286"/>
        <v>4</v>
      </c>
      <c r="M2608" s="56" t="str">
        <f t="shared" si="283"/>
        <v>insured_no</v>
      </c>
      <c r="N2608" s="33" t="str">
        <f t="shared" si="284"/>
        <v>被保険者番号</v>
      </c>
      <c r="O2608" s="33" t="str">
        <f t="shared" si="285"/>
        <v>被保険者番号</v>
      </c>
    </row>
    <row r="2609" spans="1:15" ht="37.5" hidden="1">
      <c r="A2609" s="56">
        <v>2607</v>
      </c>
      <c r="B2609" s="56" t="s">
        <v>165</v>
      </c>
      <c r="C2609" s="56">
        <v>5</v>
      </c>
      <c r="D2609" s="33" t="s">
        <v>227</v>
      </c>
      <c r="E2609" s="134" t="s">
        <v>228</v>
      </c>
      <c r="F2609" s="56" t="str">
        <f>VLOOKUP(VLOOKUP($B2609, '外部インタフェース一覧(計算用)'!$B:$C, 2, FALSE), '外部インタフェース一覧(計算用)'!$C:$G, 2, FALSE)</f>
        <v>new</v>
      </c>
      <c r="G2609" s="56" t="str">
        <f>VLOOKUP(VLOOKUP($B2609, '外部インタフェース一覧(計算用)'!$B:$C, 2, FALSE), '外部インタフェース一覧(計算用)'!$C:$G, 5, FALSE)</f>
        <v>ORAL_FUNCTION_IMPROVE_SERVICE_PLAN_2024_FORM_0220_2021</v>
      </c>
      <c r="H2609" s="56" t="str">
        <f t="shared" si="281"/>
        <v>ORAL_FUNCTION_IMPROVE_SERVICE_PLAN_2024_FORM_0220_2021_external_system_management_number_new</v>
      </c>
      <c r="I2609" s="134" t="str">
        <f t="shared" si="280"/>
        <v>外部システム管理番号</v>
      </c>
      <c r="J2609" s="56" t="str">
        <f t="shared" si="282"/>
        <v>一致</v>
      </c>
      <c r="K2609" s="56" t="str">
        <f>IF($F2609="old", INDEX('外部インタフェース一覧(計算用)'!$B$5:$C$60, MATCH(summary!$B2609, '外部インタフェース一覧(計算用)'!$C$5:$C$60, 0), 1), $B2609)</f>
        <v>口腔機能向上サービスに関する計画書（口腔の健康状態の評価）</v>
      </c>
      <c r="L2609" s="56">
        <f t="shared" si="286"/>
        <v>5</v>
      </c>
      <c r="M2609" s="56" t="str">
        <f t="shared" si="283"/>
        <v>external_system_management_number</v>
      </c>
      <c r="N2609" s="33" t="str">
        <f t="shared" si="284"/>
        <v>外部システム管理番号</v>
      </c>
      <c r="O2609" s="33" t="str">
        <f t="shared" si="285"/>
        <v>外部システム管理番号</v>
      </c>
    </row>
    <row r="2610" spans="1:15" ht="56.25" hidden="1">
      <c r="A2610" s="56">
        <v>2608</v>
      </c>
      <c r="B2610" s="56" t="s">
        <v>165</v>
      </c>
      <c r="C2610" s="56">
        <v>6</v>
      </c>
      <c r="D2610" s="33" t="s">
        <v>432</v>
      </c>
      <c r="E2610" s="134" t="s">
        <v>433</v>
      </c>
      <c r="F2610" s="56" t="str">
        <f>VLOOKUP(VLOOKUP($B2610, '外部インタフェース一覧(計算用)'!$B:$C, 2, FALSE), '外部インタフェース一覧(計算用)'!$C:$G, 2, FALSE)</f>
        <v>new</v>
      </c>
      <c r="G2610" s="56" t="str">
        <f>VLOOKUP(VLOOKUP($B2610, '外部インタフェース一覧(計算用)'!$B:$C, 2, FALSE), '外部インタフェース一覧(計算用)'!$C:$G, 5, FALSE)</f>
        <v>ORAL_FUNCTION_IMPROVE_SERVICE_PLAN_2024_FORM_0220_2021</v>
      </c>
      <c r="H2610" s="56" t="str">
        <f t="shared" si="281"/>
        <v>ORAL_FUNCTION_IMPROVE_SERVICE_PLAN_2024_FORM_0220_2021_external_system_management_detail_number_new</v>
      </c>
      <c r="I2610" s="134" t="str">
        <f t="shared" si="280"/>
        <v>追加</v>
      </c>
      <c r="J2610" s="56" t="str">
        <f t="shared" si="282"/>
        <v>名称変更</v>
      </c>
      <c r="K2610" s="56" t="str">
        <f>IF($F2610="old", INDEX('外部インタフェース一覧(計算用)'!$B$5:$C$60, MATCH(summary!$B2610, '外部インタフェース一覧(計算用)'!$C$5:$C$60, 0), 1), $B2610)</f>
        <v>口腔機能向上サービスに関する計画書（口腔の健康状態の評価）</v>
      </c>
      <c r="L2610" s="56">
        <f t="shared" si="286"/>
        <v>6</v>
      </c>
      <c r="M2610" s="56" t="str">
        <f t="shared" si="283"/>
        <v>external_system_management_detail_number</v>
      </c>
      <c r="N2610" s="33" t="str">
        <f t="shared" si="284"/>
        <v>追加</v>
      </c>
      <c r="O2610" s="33" t="str">
        <f t="shared" si="285"/>
        <v>外部システム管理明細番号</v>
      </c>
    </row>
    <row r="2611" spans="1:15" ht="37.5" hidden="1">
      <c r="A2611" s="56">
        <v>2609</v>
      </c>
      <c r="B2611" s="56" t="s">
        <v>165</v>
      </c>
      <c r="C2611" s="56">
        <v>7</v>
      </c>
      <c r="D2611" s="33" t="s">
        <v>4303</v>
      </c>
      <c r="E2611" s="134" t="s">
        <v>4304</v>
      </c>
      <c r="F2611" s="56" t="str">
        <f>VLOOKUP(VLOOKUP($B2611, '外部インタフェース一覧(計算用)'!$B:$C, 2, FALSE), '外部インタフェース一覧(計算用)'!$C:$G, 2, FALSE)</f>
        <v>new</v>
      </c>
      <c r="G2611" s="56" t="str">
        <f>VLOOKUP(VLOOKUP($B2611, '外部インタフェース一覧(計算用)'!$B:$C, 2, FALSE), '外部インタフェース一覧(計算用)'!$C:$G, 5, FALSE)</f>
        <v>ORAL_FUNCTION_IMPROVE_SERVICE_PLAN_2024_FORM_0220_2021</v>
      </c>
      <c r="H2611" s="56" t="str">
        <f t="shared" si="281"/>
        <v>ORAL_FUNCTION_IMPROVE_SERVICE_PLAN_2024_FORM_0220_2021_screening_and_monitoring_date_new</v>
      </c>
      <c r="I2611" s="134" t="str">
        <f t="shared" si="280"/>
        <v>追加</v>
      </c>
      <c r="J2611" s="56" t="str">
        <f t="shared" si="282"/>
        <v>名称変更</v>
      </c>
      <c r="K2611" s="56" t="str">
        <f>IF($F2611="old", INDEX('外部インタフェース一覧(計算用)'!$B$5:$C$60, MATCH(summary!$B2611, '外部インタフェース一覧(計算用)'!$C$5:$C$60, 0), 1), $B2611)</f>
        <v>口腔機能向上サービスに関する計画書（口腔の健康状態の評価）</v>
      </c>
      <c r="L2611" s="56">
        <f t="shared" si="286"/>
        <v>7</v>
      </c>
      <c r="M2611" s="56" t="str">
        <f t="shared" si="283"/>
        <v>screening_and_monitoring_date</v>
      </c>
      <c r="N2611" s="33" t="str">
        <f t="shared" si="284"/>
        <v>追加</v>
      </c>
      <c r="O2611" s="33" t="str">
        <f t="shared" si="285"/>
        <v>口腔の健康状態の評価・再評価　実施日</v>
      </c>
    </row>
    <row r="2612" spans="1:15" ht="56.25" hidden="1">
      <c r="A2612" s="56">
        <v>2610</v>
      </c>
      <c r="B2612" s="56" t="s">
        <v>165</v>
      </c>
      <c r="C2612" s="56">
        <v>8</v>
      </c>
      <c r="D2612" s="33" t="s">
        <v>4305</v>
      </c>
      <c r="E2612" s="134" t="s">
        <v>4306</v>
      </c>
      <c r="F2612" s="56" t="str">
        <f>VLOOKUP(VLOOKUP($B2612, '外部インタフェース一覧(計算用)'!$B:$C, 2, FALSE), '外部インタフェース一覧(計算用)'!$C:$G, 2, FALSE)</f>
        <v>new</v>
      </c>
      <c r="G2612" s="56" t="str">
        <f>VLOOKUP(VLOOKUP($B2612, '外部インタフェース一覧(計算用)'!$B:$C, 2, FALSE), '外部インタフェース一覧(計算用)'!$C:$G, 5, FALSE)</f>
        <v>ORAL_FUNCTION_IMPROVE_SERVICE_PLAN_2024_FORM_0220_2021</v>
      </c>
      <c r="H2612" s="56" t="str">
        <f t="shared" si="281"/>
        <v>ORAL_FUNCTION_IMPROVE_SERVICE_PLAN_2024_FORM_0220_2021_screening_and_monitoring_record_staff_job_category_01_new</v>
      </c>
      <c r="I2612" s="134" t="str">
        <f t="shared" si="280"/>
        <v>追加</v>
      </c>
      <c r="J2612" s="56" t="str">
        <f t="shared" si="282"/>
        <v>名称変更</v>
      </c>
      <c r="K2612" s="56" t="str">
        <f>IF($F2612="old", INDEX('外部インタフェース一覧(計算用)'!$B$5:$C$60, MATCH(summary!$B2612, '外部インタフェース一覧(計算用)'!$C$5:$C$60, 0), 1), $B2612)</f>
        <v>口腔機能向上サービスに関する計画書（口腔の健康状態の評価）</v>
      </c>
      <c r="L2612" s="56">
        <f t="shared" si="286"/>
        <v>8</v>
      </c>
      <c r="M2612" s="56" t="str">
        <f t="shared" si="283"/>
        <v>screening_and_monitoring_record_staff_job_category_01</v>
      </c>
      <c r="N2612" s="33" t="str">
        <f t="shared" si="284"/>
        <v>追加</v>
      </c>
      <c r="O2612" s="33" t="str">
        <f t="shared" si="285"/>
        <v>口腔の健康状態の評価・再評価　口腔衛生状態　記入者　歯科衛生士</v>
      </c>
    </row>
    <row r="2613" spans="1:15" ht="56.25" hidden="1">
      <c r="A2613" s="56">
        <v>2611</v>
      </c>
      <c r="B2613" s="56" t="s">
        <v>165</v>
      </c>
      <c r="C2613" s="56">
        <v>9</v>
      </c>
      <c r="D2613" s="33" t="s">
        <v>4307</v>
      </c>
      <c r="E2613" s="134" t="s">
        <v>4308</v>
      </c>
      <c r="F2613" s="56" t="str">
        <f>VLOOKUP(VLOOKUP($B2613, '外部インタフェース一覧(計算用)'!$B:$C, 2, FALSE), '外部インタフェース一覧(計算用)'!$C:$G, 2, FALSE)</f>
        <v>new</v>
      </c>
      <c r="G2613" s="56" t="str">
        <f>VLOOKUP(VLOOKUP($B2613, '外部インタフェース一覧(計算用)'!$B:$C, 2, FALSE), '外部インタフェース一覧(計算用)'!$C:$G, 5, FALSE)</f>
        <v>ORAL_FUNCTION_IMPROVE_SERVICE_PLAN_2024_FORM_0220_2021</v>
      </c>
      <c r="H2613" s="56" t="str">
        <f t="shared" si="281"/>
        <v>ORAL_FUNCTION_IMPROVE_SERVICE_PLAN_2024_FORM_0220_2021_screening_and_monitoring_record_staff_job_category_02_new</v>
      </c>
      <c r="I2613" s="134" t="str">
        <f t="shared" si="280"/>
        <v>追加</v>
      </c>
      <c r="J2613" s="56" t="str">
        <f t="shared" si="282"/>
        <v>名称変更</v>
      </c>
      <c r="K2613" s="56" t="str">
        <f>IF($F2613="old", INDEX('外部インタフェース一覧(計算用)'!$B$5:$C$60, MATCH(summary!$B2613, '外部インタフェース一覧(計算用)'!$C$5:$C$60, 0), 1), $B2613)</f>
        <v>口腔機能向上サービスに関する計画書（口腔の健康状態の評価）</v>
      </c>
      <c r="L2613" s="56">
        <f t="shared" si="286"/>
        <v>9</v>
      </c>
      <c r="M2613" s="56" t="str">
        <f t="shared" si="283"/>
        <v>screening_and_monitoring_record_staff_job_category_02</v>
      </c>
      <c r="N2613" s="33" t="str">
        <f t="shared" si="284"/>
        <v>追加</v>
      </c>
      <c r="O2613" s="33" t="str">
        <f t="shared" si="285"/>
        <v>口腔の健康状態の評価・再評価　口腔衛生状態　記入者　看護職員</v>
      </c>
    </row>
    <row r="2614" spans="1:15" ht="56.25" hidden="1">
      <c r="A2614" s="56">
        <v>2612</v>
      </c>
      <c r="B2614" s="56" t="s">
        <v>165</v>
      </c>
      <c r="C2614" s="56">
        <v>10</v>
      </c>
      <c r="D2614" s="33" t="s">
        <v>4309</v>
      </c>
      <c r="E2614" s="134" t="s">
        <v>4310</v>
      </c>
      <c r="F2614" s="56" t="str">
        <f>VLOOKUP(VLOOKUP($B2614, '外部インタフェース一覧(計算用)'!$B:$C, 2, FALSE), '外部インタフェース一覧(計算用)'!$C:$G, 2, FALSE)</f>
        <v>new</v>
      </c>
      <c r="G2614" s="56" t="str">
        <f>VLOOKUP(VLOOKUP($B2614, '外部インタフェース一覧(計算用)'!$B:$C, 2, FALSE), '外部インタフェース一覧(計算用)'!$C:$G, 5, FALSE)</f>
        <v>ORAL_FUNCTION_IMPROVE_SERVICE_PLAN_2024_FORM_0220_2021</v>
      </c>
      <c r="H2614" s="56" t="str">
        <f t="shared" si="281"/>
        <v>ORAL_FUNCTION_IMPROVE_SERVICE_PLAN_2024_FORM_0220_2021_screening_and_monitoring_record_staff_job_category_03_new</v>
      </c>
      <c r="I2614" s="134" t="str">
        <f t="shared" si="280"/>
        <v>追加</v>
      </c>
      <c r="J2614" s="56" t="str">
        <f t="shared" si="282"/>
        <v>名称変更</v>
      </c>
      <c r="K2614" s="56" t="str">
        <f>IF($F2614="old", INDEX('外部インタフェース一覧(計算用)'!$B$5:$C$60, MATCH(summary!$B2614, '外部インタフェース一覧(計算用)'!$C$5:$C$60, 0), 1), $B2614)</f>
        <v>口腔機能向上サービスに関する計画書（口腔の健康状態の評価）</v>
      </c>
      <c r="L2614" s="56">
        <f t="shared" si="286"/>
        <v>10</v>
      </c>
      <c r="M2614" s="56" t="str">
        <f t="shared" si="283"/>
        <v>screening_and_monitoring_record_staff_job_category_03</v>
      </c>
      <c r="N2614" s="33" t="str">
        <f t="shared" si="284"/>
        <v>追加</v>
      </c>
      <c r="O2614" s="33" t="str">
        <f t="shared" si="285"/>
        <v>口腔の健康状態の評価・再評価　記入者　言語聴覚士</v>
      </c>
    </row>
    <row r="2615" spans="1:15" ht="37.5" hidden="1">
      <c r="A2615" s="56">
        <v>2613</v>
      </c>
      <c r="B2615" s="56" t="s">
        <v>165</v>
      </c>
      <c r="C2615" s="56">
        <v>11</v>
      </c>
      <c r="D2615" s="33" t="s">
        <v>4311</v>
      </c>
      <c r="E2615" s="134" t="s">
        <v>4312</v>
      </c>
      <c r="F2615" s="56" t="str">
        <f>VLOOKUP(VLOOKUP($B2615, '外部インタフェース一覧(計算用)'!$B:$C, 2, FALSE), '外部インタフェース一覧(計算用)'!$C:$G, 2, FALSE)</f>
        <v>new</v>
      </c>
      <c r="G2615" s="56" t="str">
        <f>VLOOKUP(VLOOKUP($B2615, '外部インタフェース一覧(計算用)'!$B:$C, 2, FALSE), '外部インタフェース一覧(計算用)'!$C:$G, 5, FALSE)</f>
        <v>ORAL_FUNCTION_IMPROVE_SERVICE_PLAN_2024_FORM_0220_2021</v>
      </c>
      <c r="H2615" s="56" t="str">
        <f t="shared" si="281"/>
        <v>ORAL_FUNCTION_IMPROVE_SERVICE_PLAN_2024_FORM_0220_2021_problem_bad_breath_new</v>
      </c>
      <c r="I2615" s="134" t="str">
        <f t="shared" si="280"/>
        <v>追加</v>
      </c>
      <c r="J2615" s="56" t="str">
        <f t="shared" si="282"/>
        <v>名称変更</v>
      </c>
      <c r="K2615" s="56" t="str">
        <f>IF($F2615="old", INDEX('外部インタフェース一覧(計算用)'!$B$5:$C$60, MATCH(summary!$B2615, '外部インタフェース一覧(計算用)'!$C$5:$C$60, 0), 1), $B2615)</f>
        <v>口腔機能向上サービスに関する計画書（口腔の健康状態の評価）</v>
      </c>
      <c r="L2615" s="56">
        <f t="shared" si="286"/>
        <v>11</v>
      </c>
      <c r="M2615" s="56" t="str">
        <f t="shared" si="283"/>
        <v>problem_bad_breath</v>
      </c>
      <c r="N2615" s="33" t="str">
        <f t="shared" si="284"/>
        <v>追加</v>
      </c>
      <c r="O2615" s="33" t="str">
        <f t="shared" si="285"/>
        <v>口腔の健康状態の評価・再評価　口腔衛生状態　口臭</v>
      </c>
    </row>
    <row r="2616" spans="1:15" ht="37.5" hidden="1">
      <c r="A2616" s="56">
        <v>2614</v>
      </c>
      <c r="B2616" s="56" t="s">
        <v>165</v>
      </c>
      <c r="C2616" s="56">
        <v>12</v>
      </c>
      <c r="D2616" s="33" t="s">
        <v>4313</v>
      </c>
      <c r="E2616" s="134" t="s">
        <v>4314</v>
      </c>
      <c r="F2616" s="56" t="str">
        <f>VLOOKUP(VLOOKUP($B2616, '外部インタフェース一覧(計算用)'!$B:$C, 2, FALSE), '外部インタフェース一覧(計算用)'!$C:$G, 2, FALSE)</f>
        <v>new</v>
      </c>
      <c r="G2616" s="56" t="str">
        <f>VLOOKUP(VLOOKUP($B2616, '外部インタフェース一覧(計算用)'!$B:$C, 2, FALSE), '外部インタフェース一覧(計算用)'!$C:$G, 5, FALSE)</f>
        <v>ORAL_FUNCTION_IMPROVE_SERVICE_PLAN_2024_FORM_0220_2021</v>
      </c>
      <c r="H2616" s="56" t="str">
        <f t="shared" si="281"/>
        <v>ORAL_FUNCTION_IMPROVE_SERVICE_PLAN_2024_FORM_0220_2021_teeth_staining_new</v>
      </c>
      <c r="I2616" s="134" t="str">
        <f t="shared" ref="I2616:I2679" si="287">IFERROR(INDEX($E:$H, MATCH(LEFT($H2616, LEN($H2616)-4)&amp;"_old", $H:$H, 0), 1), IF(F2616="old", "削除", "追加"))</f>
        <v>追加</v>
      </c>
      <c r="J2616" s="56" t="str">
        <f t="shared" si="282"/>
        <v>名称変更</v>
      </c>
      <c r="K2616" s="56" t="str">
        <f>IF($F2616="old", INDEX('外部インタフェース一覧(計算用)'!$B$5:$C$60, MATCH(summary!$B2616, '外部インタフェース一覧(計算用)'!$C$5:$C$60, 0), 1), $B2616)</f>
        <v>口腔機能向上サービスに関する計画書（口腔の健康状態の評価）</v>
      </c>
      <c r="L2616" s="56">
        <f t="shared" si="286"/>
        <v>12</v>
      </c>
      <c r="M2616" s="56" t="str">
        <f t="shared" si="283"/>
        <v>teeth_staining</v>
      </c>
      <c r="N2616" s="33" t="str">
        <f t="shared" si="284"/>
        <v>追加</v>
      </c>
      <c r="O2616" s="33" t="str">
        <f t="shared" si="285"/>
        <v>口腔の健康状態の評価・再評価　口腔衛生状態　歯の汚れ</v>
      </c>
    </row>
    <row r="2617" spans="1:15" ht="37.5" hidden="1">
      <c r="A2617" s="56">
        <v>2615</v>
      </c>
      <c r="B2617" s="56" t="s">
        <v>165</v>
      </c>
      <c r="C2617" s="56">
        <v>13</v>
      </c>
      <c r="D2617" s="33" t="s">
        <v>4315</v>
      </c>
      <c r="E2617" s="134" t="s">
        <v>4316</v>
      </c>
      <c r="F2617" s="56" t="str">
        <f>VLOOKUP(VLOOKUP($B2617, '外部インタフェース一覧(計算用)'!$B:$C, 2, FALSE), '外部インタフェース一覧(計算用)'!$C:$G, 2, FALSE)</f>
        <v>new</v>
      </c>
      <c r="G2617" s="56" t="str">
        <f>VLOOKUP(VLOOKUP($B2617, '外部インタフェース一覧(計算用)'!$B:$C, 2, FALSE), '外部インタフェース一覧(計算用)'!$C:$G, 5, FALSE)</f>
        <v>ORAL_FUNCTION_IMPROVE_SERVICE_PLAN_2024_FORM_0220_2021</v>
      </c>
      <c r="H2617" s="56" t="str">
        <f t="shared" si="281"/>
        <v>ORAL_FUNCTION_IMPROVE_SERVICE_PLAN_2024_FORM_0220_2021_denture_staining_new</v>
      </c>
      <c r="I2617" s="134" t="str">
        <f t="shared" si="287"/>
        <v>追加</v>
      </c>
      <c r="J2617" s="56" t="str">
        <f t="shared" si="282"/>
        <v>名称変更</v>
      </c>
      <c r="K2617" s="56" t="str">
        <f>IF($F2617="old", INDEX('外部インタフェース一覧(計算用)'!$B$5:$C$60, MATCH(summary!$B2617, '外部インタフェース一覧(計算用)'!$C$5:$C$60, 0), 1), $B2617)</f>
        <v>口腔機能向上サービスに関する計画書（口腔の健康状態の評価）</v>
      </c>
      <c r="L2617" s="56">
        <f t="shared" si="286"/>
        <v>13</v>
      </c>
      <c r="M2617" s="56" t="str">
        <f t="shared" si="283"/>
        <v>denture_staining</v>
      </c>
      <c r="N2617" s="33" t="str">
        <f t="shared" si="284"/>
        <v>追加</v>
      </c>
      <c r="O2617" s="33" t="str">
        <f t="shared" si="285"/>
        <v>口腔の健康状態の評価・再評価　口腔衛生状態　義歯の汚れ</v>
      </c>
    </row>
    <row r="2618" spans="1:15" ht="37.5" hidden="1">
      <c r="A2618" s="56">
        <v>2616</v>
      </c>
      <c r="B2618" s="56" t="s">
        <v>165</v>
      </c>
      <c r="C2618" s="56">
        <v>14</v>
      </c>
      <c r="D2618" s="33" t="s">
        <v>4317</v>
      </c>
      <c r="E2618" s="134" t="s">
        <v>4318</v>
      </c>
      <c r="F2618" s="56" t="str">
        <f>VLOOKUP(VLOOKUP($B2618, '外部インタフェース一覧(計算用)'!$B:$C, 2, FALSE), '外部インタフェース一覧(計算用)'!$C:$G, 2, FALSE)</f>
        <v>new</v>
      </c>
      <c r="G2618" s="56" t="str">
        <f>VLOOKUP(VLOOKUP($B2618, '外部インタフェース一覧(計算用)'!$B:$C, 2, FALSE), '外部インタフェース一覧(計算用)'!$C:$G, 5, FALSE)</f>
        <v>ORAL_FUNCTION_IMPROVE_SERVICE_PLAN_2024_FORM_0220_2021</v>
      </c>
      <c r="H2618" s="56" t="str">
        <f t="shared" si="281"/>
        <v>ORAL_FUNCTION_IMPROVE_SERVICE_PLAN_2024_FORM_0220_2021_coating_tongue_new</v>
      </c>
      <c r="I2618" s="134" t="str">
        <f t="shared" si="287"/>
        <v>追加</v>
      </c>
      <c r="J2618" s="56" t="str">
        <f t="shared" si="282"/>
        <v>名称変更</v>
      </c>
      <c r="K2618" s="56" t="str">
        <f>IF($F2618="old", INDEX('外部インタフェース一覧(計算用)'!$B$5:$C$60, MATCH(summary!$B2618, '外部インタフェース一覧(計算用)'!$C$5:$C$60, 0), 1), $B2618)</f>
        <v>口腔機能向上サービスに関する計画書（口腔の健康状態の評価）</v>
      </c>
      <c r="L2618" s="56">
        <f t="shared" si="286"/>
        <v>14</v>
      </c>
      <c r="M2618" s="56" t="str">
        <f t="shared" si="283"/>
        <v>coating_tongue</v>
      </c>
      <c r="N2618" s="33" t="str">
        <f t="shared" si="284"/>
        <v>追加</v>
      </c>
      <c r="O2618" s="33" t="str">
        <f t="shared" si="285"/>
        <v>口腔の健康状態の評価・再評価　口腔衛生状態　舌苔</v>
      </c>
    </row>
    <row r="2619" spans="1:15" ht="37.5" hidden="1">
      <c r="A2619" s="56">
        <v>2617</v>
      </c>
      <c r="B2619" s="56" t="s">
        <v>165</v>
      </c>
      <c r="C2619" s="56">
        <v>15</v>
      </c>
      <c r="D2619" s="33" t="s">
        <v>4319</v>
      </c>
      <c r="E2619" s="134" t="s">
        <v>4320</v>
      </c>
      <c r="F2619" s="56" t="str">
        <f>VLOOKUP(VLOOKUP($B2619, '外部インタフェース一覧(計算用)'!$B:$C, 2, FALSE), '外部インタフェース一覧(計算用)'!$C:$G, 2, FALSE)</f>
        <v>new</v>
      </c>
      <c r="G2619" s="56" t="str">
        <f>VLOOKUP(VLOOKUP($B2619, '外部インタフェース一覧(計算用)'!$B:$C, 2, FALSE), '外部インタフェース一覧(計算用)'!$C:$G, 5, FALSE)</f>
        <v>ORAL_FUNCTION_IMPROVE_SERVICE_PLAN_2024_FORM_0220_2021</v>
      </c>
      <c r="H2619" s="56" t="str">
        <f t="shared" si="281"/>
        <v>ORAL_FUNCTION_IMPROVE_SERVICE_PLAN_2024_FORM_0220_2021_teeth_alignment_new</v>
      </c>
      <c r="I2619" s="134" t="str">
        <f t="shared" si="287"/>
        <v>追加</v>
      </c>
      <c r="J2619" s="56" t="str">
        <f t="shared" si="282"/>
        <v>名称変更</v>
      </c>
      <c r="K2619" s="56" t="str">
        <f>IF($F2619="old", INDEX('外部インタフェース一覧(計算用)'!$B$5:$C$60, MATCH(summary!$B2619, '外部インタフェース一覧(計算用)'!$C$5:$C$60, 0), 1), $B2619)</f>
        <v>口腔機能向上サービスに関する計画書（口腔の健康状態の評価）</v>
      </c>
      <c r="L2619" s="56">
        <f t="shared" si="286"/>
        <v>15</v>
      </c>
      <c r="M2619" s="56" t="str">
        <f t="shared" si="283"/>
        <v>teeth_alignment</v>
      </c>
      <c r="N2619" s="33" t="str">
        <f t="shared" si="284"/>
        <v>追加</v>
      </c>
      <c r="O2619" s="33" t="str">
        <f t="shared" si="285"/>
        <v>口腔の健康状態の評価・再評価　口腔機能の状態　奥歯のかみ合わせ</v>
      </c>
    </row>
    <row r="2620" spans="1:15" ht="37.5" hidden="1">
      <c r="A2620" s="56">
        <v>2618</v>
      </c>
      <c r="B2620" s="56" t="s">
        <v>165</v>
      </c>
      <c r="C2620" s="56">
        <v>16</v>
      </c>
      <c r="D2620" s="33" t="s">
        <v>4321</v>
      </c>
      <c r="E2620" s="134" t="s">
        <v>4322</v>
      </c>
      <c r="F2620" s="56" t="str">
        <f>VLOOKUP(VLOOKUP($B2620, '外部インタフェース一覧(計算用)'!$B:$C, 2, FALSE), '外部インタフェース一覧(計算用)'!$C:$G, 2, FALSE)</f>
        <v>new</v>
      </c>
      <c r="G2620" s="56" t="str">
        <f>VLOOKUP(VLOOKUP($B2620, '外部インタフェース一覧(計算用)'!$B:$C, 2, FALSE), '外部インタフェース一覧(計算用)'!$C:$G, 5, FALSE)</f>
        <v>ORAL_FUNCTION_IMPROVE_SERVICE_PLAN_2024_FORM_0220_2021</v>
      </c>
      <c r="H2620" s="56" t="str">
        <f t="shared" si="281"/>
        <v>ORAL_FUNCTION_IMPROVE_SERVICE_PLAN_2024_FORM_0220_2021_problem_spill_food_new</v>
      </c>
      <c r="I2620" s="134" t="str">
        <f t="shared" si="287"/>
        <v>追加</v>
      </c>
      <c r="J2620" s="56" t="str">
        <f t="shared" si="282"/>
        <v>名称変更</v>
      </c>
      <c r="K2620" s="56" t="str">
        <f>IF($F2620="old", INDEX('外部インタフェース一覧(計算用)'!$B$5:$C$60, MATCH(summary!$B2620, '外部インタフェース一覧(計算用)'!$C$5:$C$60, 0), 1), $B2620)</f>
        <v>口腔機能向上サービスに関する計画書（口腔の健康状態の評価）</v>
      </c>
      <c r="L2620" s="56">
        <f t="shared" si="286"/>
        <v>16</v>
      </c>
      <c r="M2620" s="56" t="str">
        <f t="shared" si="283"/>
        <v>problem_spill_food</v>
      </c>
      <c r="N2620" s="33" t="str">
        <f t="shared" si="284"/>
        <v>追加</v>
      </c>
      <c r="O2620" s="33" t="str">
        <f t="shared" si="285"/>
        <v>口腔の健康状態の評価・再評価　口腔機能の状態　食べこぼし</v>
      </c>
    </row>
    <row r="2621" spans="1:15" ht="37.5" hidden="1">
      <c r="A2621" s="56">
        <v>2619</v>
      </c>
      <c r="B2621" s="56" t="s">
        <v>165</v>
      </c>
      <c r="C2621" s="56">
        <v>17</v>
      </c>
      <c r="D2621" s="33" t="s">
        <v>4051</v>
      </c>
      <c r="E2621" s="134" t="s">
        <v>4323</v>
      </c>
      <c r="F2621" s="56" t="str">
        <f>VLOOKUP(VLOOKUP($B2621, '外部インタフェース一覧(計算用)'!$B:$C, 2, FALSE), '外部インタフェース一覧(計算用)'!$C:$G, 2, FALSE)</f>
        <v>new</v>
      </c>
      <c r="G2621" s="56" t="str">
        <f>VLOOKUP(VLOOKUP($B2621, '外部インタフェース一覧(計算用)'!$B:$C, 2, FALSE), '外部インタフェース一覧(計算用)'!$C:$G, 5, FALSE)</f>
        <v>ORAL_FUNCTION_IMPROVE_SERVICE_PLAN_2024_FORM_0220_2021</v>
      </c>
      <c r="H2621" s="56" t="str">
        <f t="shared" si="281"/>
        <v>ORAL_FUNCTION_IMPROVE_SERVICE_PLAN_2024_FORM_0220_2021_choke_new</v>
      </c>
      <c r="I2621" s="134" t="str">
        <f t="shared" si="287"/>
        <v>追加</v>
      </c>
      <c r="J2621" s="56" t="str">
        <f t="shared" si="282"/>
        <v>名称変更</v>
      </c>
      <c r="K2621" s="56" t="str">
        <f>IF($F2621="old", INDEX('外部インタフェース一覧(計算用)'!$B$5:$C$60, MATCH(summary!$B2621, '外部インタフェース一覧(計算用)'!$C$5:$C$60, 0), 1), $B2621)</f>
        <v>口腔機能向上サービスに関する計画書（口腔の健康状態の評価）</v>
      </c>
      <c r="L2621" s="56">
        <f t="shared" si="286"/>
        <v>17</v>
      </c>
      <c r="M2621" s="56" t="str">
        <f t="shared" si="283"/>
        <v>choke</v>
      </c>
      <c r="N2621" s="33" t="str">
        <f t="shared" si="284"/>
        <v>追加</v>
      </c>
      <c r="O2621" s="33" t="str">
        <f t="shared" si="285"/>
        <v>口腔の健康状態の評価・再評価　口腔機能の状態　むせ</v>
      </c>
    </row>
    <row r="2622" spans="1:15" ht="37.5" hidden="1">
      <c r="A2622" s="56">
        <v>2620</v>
      </c>
      <c r="B2622" s="56" t="s">
        <v>165</v>
      </c>
      <c r="C2622" s="56">
        <v>18</v>
      </c>
      <c r="D2622" s="33" t="s">
        <v>4324</v>
      </c>
      <c r="E2622" s="134" t="s">
        <v>4325</v>
      </c>
      <c r="F2622" s="56" t="str">
        <f>VLOOKUP(VLOOKUP($B2622, '外部インタフェース一覧(計算用)'!$B:$C, 2, FALSE), '外部インタフェース一覧(計算用)'!$C:$G, 2, FALSE)</f>
        <v>new</v>
      </c>
      <c r="G2622" s="56" t="str">
        <f>VLOOKUP(VLOOKUP($B2622, '外部インタフェース一覧(計算用)'!$B:$C, 2, FALSE), '外部インタフェース一覧(計算用)'!$C:$G, 5, FALSE)</f>
        <v>ORAL_FUNCTION_IMPROVE_SERVICE_PLAN_2024_FORM_0220_2021</v>
      </c>
      <c r="H2622" s="56" t="str">
        <f t="shared" si="281"/>
        <v>ORAL_FUNCTION_IMPROVE_SERVICE_PLAN_2024_FORM_0220_2021_dryness_of_mouth_new</v>
      </c>
      <c r="I2622" s="134" t="str">
        <f t="shared" si="287"/>
        <v>追加</v>
      </c>
      <c r="J2622" s="56" t="str">
        <f t="shared" si="282"/>
        <v>名称変更</v>
      </c>
      <c r="K2622" s="56" t="str">
        <f>IF($F2622="old", INDEX('外部インタフェース一覧(計算用)'!$B$5:$C$60, MATCH(summary!$B2622, '外部インタフェース一覧(計算用)'!$C$5:$C$60, 0), 1), $B2622)</f>
        <v>口腔機能向上サービスに関する計画書（口腔の健康状態の評価）</v>
      </c>
      <c r="L2622" s="56">
        <f t="shared" si="286"/>
        <v>18</v>
      </c>
      <c r="M2622" s="56" t="str">
        <f t="shared" si="283"/>
        <v>dryness_of_mouth</v>
      </c>
      <c r="N2622" s="33" t="str">
        <f t="shared" si="284"/>
        <v>追加</v>
      </c>
      <c r="O2622" s="33" t="str">
        <f t="shared" si="285"/>
        <v>口腔の健康状態の評価・再評価　口腔機能の状態　口腔乾燥</v>
      </c>
    </row>
    <row r="2623" spans="1:15" ht="37.5" hidden="1">
      <c r="A2623" s="56">
        <v>2621</v>
      </c>
      <c r="B2623" s="56" t="s">
        <v>165</v>
      </c>
      <c r="C2623" s="56">
        <v>19</v>
      </c>
      <c r="D2623" s="33" t="s">
        <v>4326</v>
      </c>
      <c r="E2623" s="134" t="s">
        <v>4327</v>
      </c>
      <c r="F2623" s="56" t="str">
        <f>VLOOKUP(VLOOKUP($B2623, '外部インタフェース一覧(計算用)'!$B:$C, 2, FALSE), '外部インタフェース一覧(計算用)'!$C:$G, 2, FALSE)</f>
        <v>new</v>
      </c>
      <c r="G2623" s="56" t="str">
        <f>VLOOKUP(VLOOKUP($B2623, '外部インタフェース一覧(計算用)'!$B:$C, 2, FALSE), '外部インタフェース一覧(計算用)'!$C:$G, 5, FALSE)</f>
        <v>ORAL_FUNCTION_IMPROVE_SERVICE_PLAN_2024_FORM_0220_2021</v>
      </c>
      <c r="H2623" s="56" t="str">
        <f t="shared" si="281"/>
        <v>ORAL_FUNCTION_IMPROVE_SERVICE_PLAN_2024_FORM_0220_2021_move_tongue_new</v>
      </c>
      <c r="I2623" s="134" t="str">
        <f t="shared" si="287"/>
        <v>追加</v>
      </c>
      <c r="J2623" s="56" t="str">
        <f t="shared" si="282"/>
        <v>名称変更</v>
      </c>
      <c r="K2623" s="56" t="str">
        <f>IF($F2623="old", INDEX('外部インタフェース一覧(計算用)'!$B$5:$C$60, MATCH(summary!$B2623, '外部インタフェース一覧(計算用)'!$C$5:$C$60, 0), 1), $B2623)</f>
        <v>口腔機能向上サービスに関する計画書（口腔の健康状態の評価）</v>
      </c>
      <c r="L2623" s="56">
        <f t="shared" si="286"/>
        <v>19</v>
      </c>
      <c r="M2623" s="56" t="str">
        <f t="shared" si="283"/>
        <v>move_tongue</v>
      </c>
      <c r="N2623" s="33" t="str">
        <f t="shared" si="284"/>
        <v>追加</v>
      </c>
      <c r="O2623" s="33" t="str">
        <f t="shared" si="285"/>
        <v>口腔の健康状態の評価・再評価　口腔機能の状態　舌の動きが悪い</v>
      </c>
    </row>
    <row r="2624" spans="1:15" ht="37.5" hidden="1">
      <c r="A2624" s="56">
        <v>2622</v>
      </c>
      <c r="B2624" s="56" t="s">
        <v>165</v>
      </c>
      <c r="C2624" s="56">
        <v>20</v>
      </c>
      <c r="D2624" s="33" t="s">
        <v>4222</v>
      </c>
      <c r="E2624" s="134" t="s">
        <v>4328</v>
      </c>
      <c r="F2624" s="56" t="str">
        <f>VLOOKUP(VLOOKUP($B2624, '外部インタフェース一覧(計算用)'!$B:$C, 2, FALSE), '外部インタフェース一覧(計算用)'!$C:$G, 2, FALSE)</f>
        <v>new</v>
      </c>
      <c r="G2624" s="56" t="str">
        <f>VLOOKUP(VLOOKUP($B2624, '外部インタフェース一覧(計算用)'!$B:$C, 2, FALSE), '外部インタフェース一覧(計算用)'!$C:$G, 5, FALSE)</f>
        <v>ORAL_FUNCTION_IMPROVE_SERVICE_PLAN_2024_FORM_0220_2021</v>
      </c>
      <c r="H2624" s="56" t="str">
        <f t="shared" si="281"/>
        <v>ORAL_FUNCTION_IMPROVE_SERVICE_PLAN_2024_FORM_0220_2021_is_gargle_new</v>
      </c>
      <c r="I2624" s="134" t="str">
        <f t="shared" si="287"/>
        <v>追加</v>
      </c>
      <c r="J2624" s="56" t="str">
        <f t="shared" si="282"/>
        <v>名称変更</v>
      </c>
      <c r="K2624" s="56" t="str">
        <f>IF($F2624="old", INDEX('外部インタフェース一覧(計算用)'!$B$5:$C$60, MATCH(summary!$B2624, '外部インタフェース一覧(計算用)'!$C$5:$C$60, 0), 1), $B2624)</f>
        <v>口腔機能向上サービスに関する計画書（口腔の健康状態の評価）</v>
      </c>
      <c r="L2624" s="56">
        <f t="shared" si="286"/>
        <v>20</v>
      </c>
      <c r="M2624" s="56" t="str">
        <f t="shared" si="283"/>
        <v>is_gargle</v>
      </c>
      <c r="N2624" s="33" t="str">
        <f t="shared" si="284"/>
        <v>追加</v>
      </c>
      <c r="O2624" s="33" t="str">
        <f t="shared" si="285"/>
        <v>口腔の健康状態の評価・再評価　口腔機能の状態　ぶくぶくうがい</v>
      </c>
    </row>
    <row r="2625" spans="1:15" ht="37.5" hidden="1">
      <c r="A2625" s="56">
        <v>2623</v>
      </c>
      <c r="B2625" s="56" t="s">
        <v>165</v>
      </c>
      <c r="C2625" s="56">
        <v>21</v>
      </c>
      <c r="D2625" s="33" t="s">
        <v>4329</v>
      </c>
      <c r="E2625" s="134" t="s">
        <v>4330</v>
      </c>
      <c r="F2625" s="56" t="str">
        <f>VLOOKUP(VLOOKUP($B2625, '外部インタフェース一覧(計算用)'!$B:$C, 2, FALSE), '外部インタフェース一覧(計算用)'!$C:$G, 2, FALSE)</f>
        <v>new</v>
      </c>
      <c r="G2625" s="56" t="str">
        <f>VLOOKUP(VLOOKUP($B2625, '外部インタフェース一覧(計算用)'!$B:$C, 2, FALSE), '外部インタフェース一覧(計算用)'!$C:$G, 5, FALSE)</f>
        <v>ORAL_FUNCTION_IMPROVE_SERVICE_PLAN_2024_FORM_0220_2021</v>
      </c>
      <c r="H2625" s="56" t="str">
        <f t="shared" si="281"/>
        <v>ORAL_FUNCTION_IMPROVE_SERVICE_PLAN_2024_FORM_0220_2021_is_necessity_dental_visit_new</v>
      </c>
      <c r="I2625" s="134" t="str">
        <f t="shared" si="287"/>
        <v>追加</v>
      </c>
      <c r="J2625" s="56" t="str">
        <f t="shared" si="282"/>
        <v>名称変更</v>
      </c>
      <c r="K2625" s="56" t="str">
        <f>IF($F2625="old", INDEX('外部インタフェース一覧(計算用)'!$B$5:$C$60, MATCH(summary!$B2625, '外部インタフェース一覧(計算用)'!$C$5:$C$60, 0), 1), $B2625)</f>
        <v>口腔機能向上サービスに関する計画書（口腔の健康状態の評価）</v>
      </c>
      <c r="L2625" s="56">
        <f t="shared" si="286"/>
        <v>21</v>
      </c>
      <c r="M2625" s="56" t="str">
        <f t="shared" si="283"/>
        <v>is_necessity_dental_visit</v>
      </c>
      <c r="N2625" s="33" t="str">
        <f t="shared" si="284"/>
        <v>追加</v>
      </c>
      <c r="O2625" s="33" t="str">
        <f t="shared" si="285"/>
        <v>口腔の健康状態の評価・再評価　歯科受診の必要性</v>
      </c>
    </row>
    <row r="2626" spans="1:15" ht="75" hidden="1">
      <c r="A2626" s="56">
        <v>2624</v>
      </c>
      <c r="B2626" s="56" t="s">
        <v>165</v>
      </c>
      <c r="C2626" s="56">
        <v>22</v>
      </c>
      <c r="D2626" s="33" t="s">
        <v>4331</v>
      </c>
      <c r="E2626" s="134" t="s">
        <v>4332</v>
      </c>
      <c r="F2626" s="56" t="str">
        <f>VLOOKUP(VLOOKUP($B2626, '外部インタフェース一覧(計算用)'!$B:$C, 2, FALSE), '外部インタフェース一覧(計算用)'!$C:$G, 2, FALSE)</f>
        <v>new</v>
      </c>
      <c r="G2626" s="56" t="str">
        <f>VLOOKUP(VLOOKUP($B2626, '外部インタフェース一覧(計算用)'!$B:$C, 2, FALSE), '外部インタフェース一覧(計算用)'!$C:$G, 5, FALSE)</f>
        <v>ORAL_FUNCTION_IMPROVE_SERVICE_PLAN_2024_FORM_0220_2021</v>
      </c>
      <c r="H2626" s="56" t="str">
        <f t="shared" si="281"/>
        <v>ORAL_FUNCTION_IMPROVE_SERVICE_PLAN_2024_FORM_0220_2021_is_possibility_of_tooth_denture_new</v>
      </c>
      <c r="I2626" s="134" t="str">
        <f t="shared" si="287"/>
        <v>追加</v>
      </c>
      <c r="J2626" s="56" t="str">
        <f t="shared" si="282"/>
        <v>名称変更</v>
      </c>
      <c r="K2626" s="56" t="str">
        <f>IF($F2626="old", INDEX('外部インタフェース一覧(計算用)'!$B$5:$C$60, MATCH(summary!$B2626, '外部インタフェース一覧(計算用)'!$C$5:$C$60, 0), 1), $B2626)</f>
        <v>口腔機能向上サービスに関する計画書（口腔の健康状態の評価）</v>
      </c>
      <c r="L2626" s="56">
        <f t="shared" si="286"/>
        <v>22</v>
      </c>
      <c r="M2626" s="56" t="str">
        <f t="shared" si="283"/>
        <v>is_possibility_of_tooth_denture</v>
      </c>
      <c r="N2626" s="33" t="str">
        <f t="shared" si="284"/>
        <v>追加</v>
      </c>
      <c r="O2626" s="33" t="str">
        <f t="shared" si="285"/>
        <v>口腔の健康状態の評価・再評価　特記事項　歯（う蝕、修復物脱離等）、義歯（義歯不適合等）、歯周病、口腔粘膜（潰瘍等）の疾患の可能性</v>
      </c>
    </row>
    <row r="2627" spans="1:15" ht="56.25" hidden="1">
      <c r="A2627" s="56">
        <v>2625</v>
      </c>
      <c r="B2627" s="56" t="s">
        <v>165</v>
      </c>
      <c r="C2627" s="56">
        <v>23</v>
      </c>
      <c r="D2627" s="33" t="s">
        <v>4333</v>
      </c>
      <c r="E2627" s="134" t="s">
        <v>4334</v>
      </c>
      <c r="F2627" s="56" t="str">
        <f>VLOOKUP(VLOOKUP($B2627, '外部インタフェース一覧(計算用)'!$B:$C, 2, FALSE), '外部インタフェース一覧(計算用)'!$C:$G, 2, FALSE)</f>
        <v>new</v>
      </c>
      <c r="G2627" s="56" t="str">
        <f>VLOOKUP(VLOOKUP($B2627, '外部インタフェース一覧(計算用)'!$B:$C, 2, FALSE), '外部インタフェース一覧(計算用)'!$C:$G, 5, FALSE)</f>
        <v>ORAL_FUNCTION_IMPROVE_SERVICE_PLAN_2024_FORM_0220_2021</v>
      </c>
      <c r="H2627" s="56" t="str">
        <f t="shared" ref="H2627:H2690" si="288">G2627&amp;"_"&amp;D2627&amp;"_"&amp;F2627</f>
        <v>ORAL_FUNCTION_IMPROVE_SERVICE_PLAN_2024_FORM_0220_2021_is_diseases_related_to_voice_language_function_new</v>
      </c>
      <c r="I2627" s="134" t="str">
        <f t="shared" si="287"/>
        <v>追加</v>
      </c>
      <c r="J2627" s="56" t="str">
        <f t="shared" ref="J2627:J2690" si="289">IF(E2627=I2627, "一致", "名称変更")</f>
        <v>名称変更</v>
      </c>
      <c r="K2627" s="56" t="str">
        <f>IF($F2627="old", INDEX('外部インタフェース一覧(計算用)'!$B$5:$C$60, MATCH(summary!$B2627, '外部インタフェース一覧(計算用)'!$C$5:$C$60, 0), 1), $B2627)</f>
        <v>口腔機能向上サービスに関する計画書（口腔の健康状態の評価）</v>
      </c>
      <c r="L2627" s="56">
        <f t="shared" si="286"/>
        <v>23</v>
      </c>
      <c r="M2627" s="56" t="str">
        <f t="shared" ref="M2627:M2690" si="290">$D2627</f>
        <v>is_diseases_related_to_voice_language_function</v>
      </c>
      <c r="N2627" s="33" t="str">
        <f t="shared" ref="N2627:N2690" si="291">IF($F2627="old", $E2627, $I2627)</f>
        <v>追加</v>
      </c>
      <c r="O2627" s="33" t="str">
        <f t="shared" ref="O2627:O2690" si="292">IF($F2627="old", $I2627, $E2627)</f>
        <v>口腔の健康状態の評価・再評価　特記事項　音声・言語機能に関する疾患の可能性</v>
      </c>
    </row>
    <row r="2628" spans="1:15" ht="37.5" hidden="1">
      <c r="A2628" s="56">
        <v>2626</v>
      </c>
      <c r="B2628" s="56" t="s">
        <v>165</v>
      </c>
      <c r="C2628" s="56">
        <v>24</v>
      </c>
      <c r="D2628" s="33" t="s">
        <v>4335</v>
      </c>
      <c r="E2628" s="134" t="s">
        <v>4336</v>
      </c>
      <c r="F2628" s="56" t="str">
        <f>VLOOKUP(VLOOKUP($B2628, '外部インタフェース一覧(計算用)'!$B:$C, 2, FALSE), '外部インタフェース一覧(計算用)'!$C:$G, 2, FALSE)</f>
        <v>new</v>
      </c>
      <c r="G2628" s="56" t="str">
        <f>VLOOKUP(VLOOKUP($B2628, '外部インタフェース一覧(計算用)'!$B:$C, 2, FALSE), '外部インタフェース一覧(計算用)'!$C:$G, 5, FALSE)</f>
        <v>ORAL_FUNCTION_IMPROVE_SERVICE_PLAN_2024_FORM_0220_2021</v>
      </c>
      <c r="H2628" s="56" t="str">
        <f t="shared" si="288"/>
        <v>ORAL_FUNCTION_IMPROVE_SERVICE_PLAN_2024_FORM_0220_2021_is_other_diseases_new</v>
      </c>
      <c r="I2628" s="134" t="str">
        <f t="shared" si="287"/>
        <v>追加</v>
      </c>
      <c r="J2628" s="56" t="str">
        <f t="shared" si="289"/>
        <v>名称変更</v>
      </c>
      <c r="K2628" s="56" t="str">
        <f>IF($F2628="old", INDEX('外部インタフェース一覧(計算用)'!$B$5:$C$60, MATCH(summary!$B2628, '外部インタフェース一覧(計算用)'!$C$5:$C$60, 0), 1), $B2628)</f>
        <v>口腔機能向上サービスに関する計画書（口腔の健康状態の評価）</v>
      </c>
      <c r="L2628" s="56">
        <f t="shared" ref="L2628:L2691" si="293">C2628</f>
        <v>24</v>
      </c>
      <c r="M2628" s="56" t="str">
        <f t="shared" si="290"/>
        <v>is_other_diseases</v>
      </c>
      <c r="N2628" s="33" t="str">
        <f t="shared" si="291"/>
        <v>追加</v>
      </c>
      <c r="O2628" s="33" t="str">
        <f t="shared" si="292"/>
        <v>口腔の健康状態の評価・再評価　特記事項　その他</v>
      </c>
    </row>
    <row r="2629" spans="1:15" ht="37.5" hidden="1">
      <c r="A2629" s="56">
        <v>2627</v>
      </c>
      <c r="B2629" s="56" t="s">
        <v>165</v>
      </c>
      <c r="C2629" s="56">
        <v>25</v>
      </c>
      <c r="D2629" s="33" t="s">
        <v>4337</v>
      </c>
      <c r="E2629" s="134" t="s">
        <v>4338</v>
      </c>
      <c r="F2629" s="56" t="str">
        <f>VLOOKUP(VLOOKUP($B2629, '外部インタフェース一覧(計算用)'!$B:$C, 2, FALSE), '外部インタフェース一覧(計算用)'!$C:$G, 2, FALSE)</f>
        <v>new</v>
      </c>
      <c r="G2629" s="56" t="str">
        <f>VLOOKUP(VLOOKUP($B2629, '外部インタフェース一覧(計算用)'!$B:$C, 2, FALSE), '外部インタフェース一覧(計算用)'!$C:$G, 5, FALSE)</f>
        <v>ORAL_FUNCTION_IMPROVE_SERVICE_PLAN_2024_FORM_0220_2021</v>
      </c>
      <c r="H2629" s="56" t="str">
        <f t="shared" si="288"/>
        <v>ORAL_FUNCTION_IMPROVE_SERVICE_PLAN_2024_FORM_0220_2021_other_diseases_contents_new</v>
      </c>
      <c r="I2629" s="134" t="str">
        <f t="shared" si="287"/>
        <v>追加</v>
      </c>
      <c r="J2629" s="56" t="str">
        <f t="shared" si="289"/>
        <v>名称変更</v>
      </c>
      <c r="K2629" s="56" t="str">
        <f>IF($F2629="old", INDEX('外部インタフェース一覧(計算用)'!$B$5:$C$60, MATCH(summary!$B2629, '外部インタフェース一覧(計算用)'!$C$5:$C$60, 0), 1), $B2629)</f>
        <v>口腔機能向上サービスに関する計画書（口腔の健康状態の評価）</v>
      </c>
      <c r="L2629" s="56">
        <f t="shared" si="293"/>
        <v>25</v>
      </c>
      <c r="M2629" s="56" t="str">
        <f t="shared" si="290"/>
        <v>other_diseases_contents</v>
      </c>
      <c r="N2629" s="33" t="str">
        <f t="shared" si="291"/>
        <v>追加</v>
      </c>
      <c r="O2629" s="33" t="str">
        <f t="shared" si="292"/>
        <v>口腔の健康状態の評価・再評価　特記事項　その他（内容）</v>
      </c>
    </row>
    <row r="2630" spans="1:15" hidden="1">
      <c r="A2630" s="56">
        <v>2628</v>
      </c>
      <c r="B2630" s="56" t="s">
        <v>165</v>
      </c>
      <c r="C2630" s="56">
        <v>26</v>
      </c>
      <c r="D2630" s="33" t="s">
        <v>265</v>
      </c>
      <c r="E2630" s="134" t="s">
        <v>266</v>
      </c>
      <c r="F2630" s="56" t="str">
        <f>VLOOKUP(VLOOKUP($B2630, '外部インタフェース一覧(計算用)'!$B:$C, 2, FALSE), '外部インタフェース一覧(計算用)'!$C:$G, 2, FALSE)</f>
        <v>new</v>
      </c>
      <c r="G2630" s="56" t="str">
        <f>VLOOKUP(VLOOKUP($B2630, '外部インタフェース一覧(計算用)'!$B:$C, 2, FALSE), '外部インタフェース一覧(計算用)'!$C:$G, 5, FALSE)</f>
        <v>ORAL_FUNCTION_IMPROVE_SERVICE_PLAN_2024_FORM_0220_2021</v>
      </c>
      <c r="H2630" s="56" t="str">
        <f t="shared" si="288"/>
        <v>ORAL_FUNCTION_IMPROVE_SERVICE_PLAN_2024_FORM_0220_2021_version_new</v>
      </c>
      <c r="I2630" s="134" t="str">
        <f t="shared" si="287"/>
        <v>バージョン番号</v>
      </c>
      <c r="J2630" s="56" t="str">
        <f t="shared" si="289"/>
        <v>一致</v>
      </c>
      <c r="K2630" s="56" t="str">
        <f>IF($F2630="old", INDEX('外部インタフェース一覧(計算用)'!$B$5:$C$60, MATCH(summary!$B2630, '外部インタフェース一覧(計算用)'!$C$5:$C$60, 0), 1), $B2630)</f>
        <v>口腔機能向上サービスに関する計画書（口腔の健康状態の評価）</v>
      </c>
      <c r="L2630" s="56">
        <f t="shared" si="293"/>
        <v>26</v>
      </c>
      <c r="M2630" s="56" t="str">
        <f t="shared" si="290"/>
        <v>version</v>
      </c>
      <c r="N2630" s="33" t="str">
        <f t="shared" si="291"/>
        <v>バージョン番号</v>
      </c>
      <c r="O2630" s="33" t="str">
        <f t="shared" si="292"/>
        <v>バージョン番号</v>
      </c>
    </row>
    <row r="2631" spans="1:15" hidden="1">
      <c r="A2631" s="56">
        <v>2629</v>
      </c>
      <c r="B2631" s="56" t="s">
        <v>165</v>
      </c>
      <c r="C2631" s="56">
        <v>1</v>
      </c>
      <c r="D2631" s="33" t="s">
        <v>223</v>
      </c>
      <c r="E2631" s="134" t="s">
        <v>224</v>
      </c>
      <c r="F2631" s="56" t="str">
        <f>VLOOKUP(VLOOKUP($B2631, '外部インタフェース一覧(計算用)'!$B:$C, 2, FALSE), '外部インタフェース一覧(計算用)'!$C:$G, 2, FALSE)</f>
        <v>new</v>
      </c>
      <c r="G2631" s="56" t="str">
        <f>VLOOKUP(VLOOKUP($B2631, '外部インタフェース一覧(計算用)'!$B:$C, 2, FALSE), '外部インタフェース一覧(計算用)'!$C:$G, 5, FALSE)</f>
        <v>ORAL_FUNCTION_IMPROVE_SERVICE_PLAN_2024_FORM_0220_2021</v>
      </c>
      <c r="H2631" s="56" t="str">
        <f t="shared" si="288"/>
        <v>ORAL_FUNCTION_IMPROVE_SERVICE_PLAN_2024_FORM_0220_2021_care_facility_id_new</v>
      </c>
      <c r="I2631" s="134" t="str">
        <f t="shared" si="287"/>
        <v>事業所番号</v>
      </c>
      <c r="J2631" s="56" t="str">
        <f t="shared" si="289"/>
        <v>一致</v>
      </c>
      <c r="K2631" s="56" t="str">
        <f>IF($F2631="old", INDEX('外部インタフェース一覧(計算用)'!$B$5:$C$60, MATCH(summary!$B2631, '外部インタフェース一覧(計算用)'!$C$5:$C$60, 0), 1), $B2631)</f>
        <v>口腔機能向上サービスに関する計画書（口腔の健康状態の評価）</v>
      </c>
      <c r="L2631" s="56">
        <f t="shared" si="293"/>
        <v>1</v>
      </c>
      <c r="M2631" s="56" t="str">
        <f t="shared" si="290"/>
        <v>care_facility_id</v>
      </c>
      <c r="N2631" s="33" t="str">
        <f t="shared" si="291"/>
        <v>事業所番号</v>
      </c>
      <c r="O2631" s="33" t="str">
        <f t="shared" si="292"/>
        <v>事業所番号</v>
      </c>
    </row>
    <row r="2632" spans="1:15" hidden="1">
      <c r="A2632" s="56">
        <v>2630</v>
      </c>
      <c r="B2632" s="56" t="s">
        <v>165</v>
      </c>
      <c r="C2632" s="56">
        <v>2</v>
      </c>
      <c r="D2632" s="33" t="s">
        <v>225</v>
      </c>
      <c r="E2632" s="134" t="s">
        <v>226</v>
      </c>
      <c r="F2632" s="56" t="str">
        <f>VLOOKUP(VLOOKUP($B2632, '外部インタフェース一覧(計算用)'!$B:$C, 2, FALSE), '外部インタフェース一覧(計算用)'!$C:$G, 2, FALSE)</f>
        <v>new</v>
      </c>
      <c r="G2632" s="56" t="str">
        <f>VLOOKUP(VLOOKUP($B2632, '外部インタフェース一覧(計算用)'!$B:$C, 2, FALSE), '外部インタフェース一覧(計算用)'!$C:$G, 5, FALSE)</f>
        <v>ORAL_FUNCTION_IMPROVE_SERVICE_PLAN_2024_FORM_0220_2021</v>
      </c>
      <c r="H2632" s="56" t="str">
        <f t="shared" si="288"/>
        <v>ORAL_FUNCTION_IMPROVE_SERVICE_PLAN_2024_FORM_0220_2021_service_code_new</v>
      </c>
      <c r="I2632" s="134" t="str">
        <f t="shared" si="287"/>
        <v>サービス種類コード</v>
      </c>
      <c r="J2632" s="56" t="str">
        <f t="shared" si="289"/>
        <v>一致</v>
      </c>
      <c r="K2632" s="56" t="str">
        <f>IF($F2632="old", INDEX('外部インタフェース一覧(計算用)'!$B$5:$C$60, MATCH(summary!$B2632, '外部インタフェース一覧(計算用)'!$C$5:$C$60, 0), 1), $B2632)</f>
        <v>口腔機能向上サービスに関する計画書（口腔の健康状態の評価）</v>
      </c>
      <c r="L2632" s="56">
        <f t="shared" si="293"/>
        <v>2</v>
      </c>
      <c r="M2632" s="56" t="str">
        <f t="shared" si="290"/>
        <v>service_code</v>
      </c>
      <c r="N2632" s="33" t="str">
        <f t="shared" si="291"/>
        <v>サービス種類コード</v>
      </c>
      <c r="O2632" s="33" t="str">
        <f t="shared" si="292"/>
        <v>サービス種類コード</v>
      </c>
    </row>
    <row r="2633" spans="1:15" hidden="1">
      <c r="A2633" s="56">
        <v>2631</v>
      </c>
      <c r="B2633" s="56" t="s">
        <v>165</v>
      </c>
      <c r="C2633" s="56">
        <v>3</v>
      </c>
      <c r="D2633" s="33" t="s">
        <v>229</v>
      </c>
      <c r="E2633" s="134" t="s">
        <v>230</v>
      </c>
      <c r="F2633" s="56" t="str">
        <f>VLOOKUP(VLOOKUP($B2633, '外部インタフェース一覧(計算用)'!$B:$C, 2, FALSE), '外部インタフェース一覧(計算用)'!$C:$G, 2, FALSE)</f>
        <v>new</v>
      </c>
      <c r="G2633" s="56" t="str">
        <f>VLOOKUP(VLOOKUP($B2633, '外部インタフェース一覧(計算用)'!$B:$C, 2, FALSE), '外部インタフェース一覧(計算用)'!$C:$G, 5, FALSE)</f>
        <v>ORAL_FUNCTION_IMPROVE_SERVICE_PLAN_2024_FORM_0220_2021</v>
      </c>
      <c r="H2633" s="56" t="str">
        <f t="shared" si="288"/>
        <v>ORAL_FUNCTION_IMPROVE_SERVICE_PLAN_2024_FORM_0220_2021_insurer_no_new</v>
      </c>
      <c r="I2633" s="134" t="str">
        <f t="shared" si="287"/>
        <v>保険者番号</v>
      </c>
      <c r="J2633" s="56" t="str">
        <f t="shared" si="289"/>
        <v>一致</v>
      </c>
      <c r="K2633" s="56" t="str">
        <f>IF($F2633="old", INDEX('外部インタフェース一覧(計算用)'!$B$5:$C$60, MATCH(summary!$B2633, '外部インタフェース一覧(計算用)'!$C$5:$C$60, 0), 1), $B2633)</f>
        <v>口腔機能向上サービスに関する計画書（口腔の健康状態の評価）</v>
      </c>
      <c r="L2633" s="56">
        <f t="shared" si="293"/>
        <v>3</v>
      </c>
      <c r="M2633" s="56" t="str">
        <f t="shared" si="290"/>
        <v>insurer_no</v>
      </c>
      <c r="N2633" s="33" t="str">
        <f t="shared" si="291"/>
        <v>保険者番号</v>
      </c>
      <c r="O2633" s="33" t="str">
        <f t="shared" si="292"/>
        <v>保険者番号</v>
      </c>
    </row>
    <row r="2634" spans="1:15" hidden="1">
      <c r="A2634" s="56">
        <v>2632</v>
      </c>
      <c r="B2634" s="56" t="s">
        <v>165</v>
      </c>
      <c r="C2634" s="56">
        <v>4</v>
      </c>
      <c r="D2634" s="33" t="s">
        <v>231</v>
      </c>
      <c r="E2634" s="134" t="s">
        <v>232</v>
      </c>
      <c r="F2634" s="56" t="str">
        <f>VLOOKUP(VLOOKUP($B2634, '外部インタフェース一覧(計算用)'!$B:$C, 2, FALSE), '外部インタフェース一覧(計算用)'!$C:$G, 2, FALSE)</f>
        <v>new</v>
      </c>
      <c r="G2634" s="56" t="str">
        <f>VLOOKUP(VLOOKUP($B2634, '外部インタフェース一覧(計算用)'!$B:$C, 2, FALSE), '外部インタフェース一覧(計算用)'!$C:$G, 5, FALSE)</f>
        <v>ORAL_FUNCTION_IMPROVE_SERVICE_PLAN_2024_FORM_0220_2021</v>
      </c>
      <c r="H2634" s="56" t="str">
        <f t="shared" si="288"/>
        <v>ORAL_FUNCTION_IMPROVE_SERVICE_PLAN_2024_FORM_0220_2021_insured_no_new</v>
      </c>
      <c r="I2634" s="134" t="str">
        <f t="shared" si="287"/>
        <v>被保険者番号</v>
      </c>
      <c r="J2634" s="56" t="str">
        <f t="shared" si="289"/>
        <v>一致</v>
      </c>
      <c r="K2634" s="56" t="str">
        <f>IF($F2634="old", INDEX('外部インタフェース一覧(計算用)'!$B$5:$C$60, MATCH(summary!$B2634, '外部インタフェース一覧(計算用)'!$C$5:$C$60, 0), 1), $B2634)</f>
        <v>口腔機能向上サービスに関する計画書（口腔の健康状態の評価）</v>
      </c>
      <c r="L2634" s="56">
        <f t="shared" si="293"/>
        <v>4</v>
      </c>
      <c r="M2634" s="56" t="str">
        <f t="shared" si="290"/>
        <v>insured_no</v>
      </c>
      <c r="N2634" s="33" t="str">
        <f t="shared" si="291"/>
        <v>被保険者番号</v>
      </c>
      <c r="O2634" s="33" t="str">
        <f t="shared" si="292"/>
        <v>被保険者番号</v>
      </c>
    </row>
    <row r="2635" spans="1:15" ht="37.5" hidden="1">
      <c r="A2635" s="56">
        <v>2633</v>
      </c>
      <c r="B2635" s="56" t="s">
        <v>165</v>
      </c>
      <c r="C2635" s="56">
        <v>5</v>
      </c>
      <c r="D2635" s="33" t="s">
        <v>227</v>
      </c>
      <c r="E2635" s="134" t="s">
        <v>228</v>
      </c>
      <c r="F2635" s="56" t="str">
        <f>VLOOKUP(VLOOKUP($B2635, '外部インタフェース一覧(計算用)'!$B:$C, 2, FALSE), '外部インタフェース一覧(計算用)'!$C:$G, 2, FALSE)</f>
        <v>new</v>
      </c>
      <c r="G2635" s="56" t="str">
        <f>VLOOKUP(VLOOKUP($B2635, '外部インタフェース一覧(計算用)'!$B:$C, 2, FALSE), '外部インタフェース一覧(計算用)'!$C:$G, 5, FALSE)</f>
        <v>ORAL_FUNCTION_IMPROVE_SERVICE_PLAN_2024_FORM_0220_2021</v>
      </c>
      <c r="H2635" s="56" t="str">
        <f t="shared" si="288"/>
        <v>ORAL_FUNCTION_IMPROVE_SERVICE_PLAN_2024_FORM_0220_2021_external_system_management_number_new</v>
      </c>
      <c r="I2635" s="134" t="str">
        <f t="shared" si="287"/>
        <v>外部システム管理番号</v>
      </c>
      <c r="J2635" s="56" t="str">
        <f t="shared" si="289"/>
        <v>一致</v>
      </c>
      <c r="K2635" s="56" t="str">
        <f>IF($F2635="old", INDEX('外部インタフェース一覧(計算用)'!$B$5:$C$60, MATCH(summary!$B2635, '外部インタフェース一覧(計算用)'!$C$5:$C$60, 0), 1), $B2635)</f>
        <v>口腔機能向上サービスに関する計画書（口腔の健康状態の評価）</v>
      </c>
      <c r="L2635" s="56">
        <f t="shared" si="293"/>
        <v>5</v>
      </c>
      <c r="M2635" s="56" t="str">
        <f t="shared" si="290"/>
        <v>external_system_management_number</v>
      </c>
      <c r="N2635" s="33" t="str">
        <f t="shared" si="291"/>
        <v>外部システム管理番号</v>
      </c>
      <c r="O2635" s="33" t="str">
        <f t="shared" si="292"/>
        <v>外部システム管理番号</v>
      </c>
    </row>
    <row r="2636" spans="1:15" ht="56.25" hidden="1">
      <c r="A2636" s="56">
        <v>2634</v>
      </c>
      <c r="B2636" s="56" t="s">
        <v>165</v>
      </c>
      <c r="C2636" s="56">
        <v>6</v>
      </c>
      <c r="D2636" s="33" t="s">
        <v>432</v>
      </c>
      <c r="E2636" s="134" t="s">
        <v>433</v>
      </c>
      <c r="F2636" s="56" t="str">
        <f>VLOOKUP(VLOOKUP($B2636, '外部インタフェース一覧(計算用)'!$B:$C, 2, FALSE), '外部インタフェース一覧(計算用)'!$C:$G, 2, FALSE)</f>
        <v>new</v>
      </c>
      <c r="G2636" s="56" t="str">
        <f>VLOOKUP(VLOOKUP($B2636, '外部インタフェース一覧(計算用)'!$B:$C, 2, FALSE), '外部インタフェース一覧(計算用)'!$C:$G, 5, FALSE)</f>
        <v>ORAL_FUNCTION_IMPROVE_SERVICE_PLAN_2024_FORM_0220_2021</v>
      </c>
      <c r="H2636" s="56" t="str">
        <f t="shared" si="288"/>
        <v>ORAL_FUNCTION_IMPROVE_SERVICE_PLAN_2024_FORM_0220_2021_external_system_management_detail_number_new</v>
      </c>
      <c r="I2636" s="134" t="str">
        <f t="shared" si="287"/>
        <v>追加</v>
      </c>
      <c r="J2636" s="56" t="str">
        <f t="shared" si="289"/>
        <v>名称変更</v>
      </c>
      <c r="K2636" s="56" t="str">
        <f>IF($F2636="old", INDEX('外部インタフェース一覧(計算用)'!$B$5:$C$60, MATCH(summary!$B2636, '外部インタフェース一覧(計算用)'!$C$5:$C$60, 0), 1), $B2636)</f>
        <v>口腔機能向上サービスに関する計画書（口腔の健康状態の評価）</v>
      </c>
      <c r="L2636" s="56">
        <f t="shared" si="293"/>
        <v>6</v>
      </c>
      <c r="M2636" s="56" t="str">
        <f t="shared" si="290"/>
        <v>external_system_management_detail_number</v>
      </c>
      <c r="N2636" s="33" t="str">
        <f t="shared" si="291"/>
        <v>追加</v>
      </c>
      <c r="O2636" s="33" t="str">
        <f t="shared" si="292"/>
        <v>外部システム管理明細番号</v>
      </c>
    </row>
    <row r="2637" spans="1:15" hidden="1">
      <c r="A2637" s="56">
        <v>2635</v>
      </c>
      <c r="B2637" s="56" t="s">
        <v>165</v>
      </c>
      <c r="C2637" s="56">
        <v>7</v>
      </c>
      <c r="D2637" s="33" t="s">
        <v>1301</v>
      </c>
      <c r="E2637" s="134" t="s">
        <v>1302</v>
      </c>
      <c r="F2637" s="56" t="str">
        <f>VLOOKUP(VLOOKUP($B2637, '外部インタフェース一覧(計算用)'!$B:$C, 2, FALSE), '外部インタフェース一覧(計算用)'!$C:$G, 2, FALSE)</f>
        <v>new</v>
      </c>
      <c r="G2637" s="56" t="str">
        <f>VLOOKUP(VLOOKUP($B2637, '外部インタフェース一覧(計算用)'!$B:$C, 2, FALSE), '外部インタフェース一覧(計算用)'!$C:$G, 5, FALSE)</f>
        <v>ORAL_FUNCTION_IMPROVE_SERVICE_PLAN_2024_FORM_0220_2021</v>
      </c>
      <c r="H2637" s="56" t="str">
        <f t="shared" si="288"/>
        <v>ORAL_FUNCTION_IMPROVE_SERVICE_PLAN_2024_FORM_0220_2021_plan_create_date_new</v>
      </c>
      <c r="I2637" s="134" t="str">
        <f t="shared" si="287"/>
        <v>口腔機能改善管理計画　作成日</v>
      </c>
      <c r="J2637" s="56" t="str">
        <f t="shared" si="289"/>
        <v>一致</v>
      </c>
      <c r="K2637" s="56" t="str">
        <f>IF($F2637="old", INDEX('外部インタフェース一覧(計算用)'!$B$5:$C$60, MATCH(summary!$B2637, '外部インタフェース一覧(計算用)'!$C$5:$C$60, 0), 1), $B2637)</f>
        <v>口腔機能向上サービスに関する計画書（口腔の健康状態の評価）</v>
      </c>
      <c r="L2637" s="56">
        <f t="shared" si="293"/>
        <v>7</v>
      </c>
      <c r="M2637" s="56" t="str">
        <f t="shared" si="290"/>
        <v>plan_create_date</v>
      </c>
      <c r="N2637" s="33" t="str">
        <f t="shared" si="291"/>
        <v>口腔機能改善管理計画　作成日</v>
      </c>
      <c r="O2637" s="33" t="str">
        <f t="shared" si="292"/>
        <v>口腔機能改善管理計画　作成日</v>
      </c>
    </row>
    <row r="2638" spans="1:15" ht="37.5" hidden="1">
      <c r="A2638" s="56">
        <v>2636</v>
      </c>
      <c r="B2638" s="56" t="s">
        <v>165</v>
      </c>
      <c r="C2638" s="56">
        <v>8</v>
      </c>
      <c r="D2638" s="33" t="s">
        <v>1303</v>
      </c>
      <c r="E2638" s="134" t="s">
        <v>1306</v>
      </c>
      <c r="F2638" s="56" t="str">
        <f>VLOOKUP(VLOOKUP($B2638, '外部インタフェース一覧(計算用)'!$B:$C, 2, FALSE), '外部インタフェース一覧(計算用)'!$C:$G, 2, FALSE)</f>
        <v>new</v>
      </c>
      <c r="G2638" s="56" t="str">
        <f>VLOOKUP(VLOOKUP($B2638, '外部インタフェース一覧(計算用)'!$B:$C, 2, FALSE), '外部インタフェース一覧(計算用)'!$C:$G, 5, FALSE)</f>
        <v>ORAL_FUNCTION_IMPROVE_SERVICE_PLAN_2024_FORM_0220_2021</v>
      </c>
      <c r="H2638" s="56" t="str">
        <f t="shared" si="288"/>
        <v>ORAL_FUNCTION_IMPROVE_SERVICE_PLAN_2024_FORM_0220_2021_planner_01_new</v>
      </c>
      <c r="I2638" s="134" t="str">
        <f t="shared" si="287"/>
        <v>口腔機能改善管理計画　計画立案者　看護職員</v>
      </c>
      <c r="J2638" s="56" t="str">
        <f t="shared" si="289"/>
        <v>名称変更</v>
      </c>
      <c r="K2638" s="56" t="str">
        <f>IF($F2638="old", INDEX('外部インタフェース一覧(計算用)'!$B$5:$C$60, MATCH(summary!$B2638, '外部インタフェース一覧(計算用)'!$C$5:$C$60, 0), 1), $B2638)</f>
        <v>口腔機能向上サービスに関する計画書（口腔の健康状態の評価）</v>
      </c>
      <c r="L2638" s="56">
        <f t="shared" si="293"/>
        <v>8</v>
      </c>
      <c r="M2638" s="56" t="str">
        <f t="shared" si="290"/>
        <v>planner_01</v>
      </c>
      <c r="N2638" s="33" t="str">
        <f t="shared" si="291"/>
        <v>口腔機能改善管理計画　計画立案者　看護職員</v>
      </c>
      <c r="O2638" s="33" t="str">
        <f t="shared" si="292"/>
        <v>口腔機能改善管理計画　計画立案者　歯科衛生士</v>
      </c>
    </row>
    <row r="2639" spans="1:15" ht="37.5" hidden="1">
      <c r="A2639" s="56">
        <v>2637</v>
      </c>
      <c r="B2639" s="56" t="s">
        <v>165</v>
      </c>
      <c r="C2639" s="56">
        <v>9</v>
      </c>
      <c r="D2639" s="33" t="s">
        <v>1305</v>
      </c>
      <c r="E2639" s="134" t="s">
        <v>1304</v>
      </c>
      <c r="F2639" s="56" t="str">
        <f>VLOOKUP(VLOOKUP($B2639, '外部インタフェース一覧(計算用)'!$B:$C, 2, FALSE), '外部インタフェース一覧(計算用)'!$C:$G, 2, FALSE)</f>
        <v>new</v>
      </c>
      <c r="G2639" s="56" t="str">
        <f>VLOOKUP(VLOOKUP($B2639, '外部インタフェース一覧(計算用)'!$B:$C, 2, FALSE), '外部インタフェース一覧(計算用)'!$C:$G, 5, FALSE)</f>
        <v>ORAL_FUNCTION_IMPROVE_SERVICE_PLAN_2024_FORM_0220_2021</v>
      </c>
      <c r="H2639" s="56" t="str">
        <f t="shared" si="288"/>
        <v>ORAL_FUNCTION_IMPROVE_SERVICE_PLAN_2024_FORM_0220_2021_planner_02_new</v>
      </c>
      <c r="I2639" s="134" t="str">
        <f t="shared" si="287"/>
        <v>口腔機能改善管理計画　計画立案者　歯科衛生士</v>
      </c>
      <c r="J2639" s="56" t="str">
        <f t="shared" si="289"/>
        <v>名称変更</v>
      </c>
      <c r="K2639" s="56" t="str">
        <f>IF($F2639="old", INDEX('外部インタフェース一覧(計算用)'!$B$5:$C$60, MATCH(summary!$B2639, '外部インタフェース一覧(計算用)'!$C$5:$C$60, 0), 1), $B2639)</f>
        <v>口腔機能向上サービスに関する計画書（口腔の健康状態の評価）</v>
      </c>
      <c r="L2639" s="56">
        <f t="shared" si="293"/>
        <v>9</v>
      </c>
      <c r="M2639" s="56" t="str">
        <f t="shared" si="290"/>
        <v>planner_02</v>
      </c>
      <c r="N2639" s="33" t="str">
        <f t="shared" si="291"/>
        <v>口腔機能改善管理計画　計画立案者　歯科衛生士</v>
      </c>
      <c r="O2639" s="33" t="str">
        <f t="shared" si="292"/>
        <v>口腔機能改善管理計画　計画立案者　看護職員</v>
      </c>
    </row>
    <row r="2640" spans="1:15" ht="37.5" hidden="1">
      <c r="A2640" s="56">
        <v>2638</v>
      </c>
      <c r="B2640" s="56" t="s">
        <v>165</v>
      </c>
      <c r="C2640" s="56">
        <v>10</v>
      </c>
      <c r="D2640" s="33" t="s">
        <v>1307</v>
      </c>
      <c r="E2640" s="134" t="s">
        <v>1308</v>
      </c>
      <c r="F2640" s="56" t="str">
        <f>VLOOKUP(VLOOKUP($B2640, '外部インタフェース一覧(計算用)'!$B:$C, 2, FALSE), '外部インタフェース一覧(計算用)'!$C:$G, 2, FALSE)</f>
        <v>new</v>
      </c>
      <c r="G2640" s="56" t="str">
        <f>VLOOKUP(VLOOKUP($B2640, '外部インタフェース一覧(計算用)'!$B:$C, 2, FALSE), '外部インタフェース一覧(計算用)'!$C:$G, 5, FALSE)</f>
        <v>ORAL_FUNCTION_IMPROVE_SERVICE_PLAN_2024_FORM_0220_2021</v>
      </c>
      <c r="H2640" s="56" t="str">
        <f t="shared" si="288"/>
        <v>ORAL_FUNCTION_IMPROVE_SERVICE_PLAN_2024_FORM_0220_2021_planner_03_new</v>
      </c>
      <c r="I2640" s="134" t="str">
        <f t="shared" si="287"/>
        <v>口腔機能改善管理計画　計画立案者　言語聴覚士</v>
      </c>
      <c r="J2640" s="56" t="str">
        <f t="shared" si="289"/>
        <v>一致</v>
      </c>
      <c r="K2640" s="56" t="str">
        <f>IF($F2640="old", INDEX('外部インタフェース一覧(計算用)'!$B$5:$C$60, MATCH(summary!$B2640, '外部インタフェース一覧(計算用)'!$C$5:$C$60, 0), 1), $B2640)</f>
        <v>口腔機能向上サービスに関する計画書（口腔の健康状態の評価）</v>
      </c>
      <c r="L2640" s="56">
        <f t="shared" si="293"/>
        <v>10</v>
      </c>
      <c r="M2640" s="56" t="str">
        <f t="shared" si="290"/>
        <v>planner_03</v>
      </c>
      <c r="N2640" s="33" t="str">
        <f t="shared" si="291"/>
        <v>口腔機能改善管理計画　計画立案者　言語聴覚士</v>
      </c>
      <c r="O2640" s="33" t="str">
        <f t="shared" si="292"/>
        <v>口腔機能改善管理計画　計画立案者　言語聴覚士</v>
      </c>
    </row>
    <row r="2641" spans="1:15" ht="37.5" hidden="1">
      <c r="A2641" s="56">
        <v>2639</v>
      </c>
      <c r="B2641" s="56" t="s">
        <v>165</v>
      </c>
      <c r="C2641" s="56">
        <v>11</v>
      </c>
      <c r="D2641" s="33" t="s">
        <v>1309</v>
      </c>
      <c r="E2641" s="134" t="s">
        <v>1312</v>
      </c>
      <c r="F2641" s="56" t="str">
        <f>VLOOKUP(VLOOKUP($B2641, '外部インタフェース一覧(計算用)'!$B:$C, 2, FALSE), '外部インタフェース一覧(計算用)'!$C:$G, 2, FALSE)</f>
        <v>new</v>
      </c>
      <c r="G2641" s="56" t="str">
        <f>VLOOKUP(VLOOKUP($B2641, '外部インタフェース一覧(計算用)'!$B:$C, 2, FALSE), '外部インタフェース一覧(計算用)'!$C:$G, 5, FALSE)</f>
        <v>ORAL_FUNCTION_IMPROVE_SERVICE_PLAN_2024_FORM_0220_2021</v>
      </c>
      <c r="H2641" s="56" t="str">
        <f t="shared" si="288"/>
        <v>ORAL_FUNCTION_IMPROVE_SERVICE_PLAN_2024_FORM_0220_2021_service_provider_01_new</v>
      </c>
      <c r="I2641" s="134" t="str">
        <f t="shared" si="287"/>
        <v>口腔機能改善管理計画　サービス提供者　看護職員</v>
      </c>
      <c r="J2641" s="56" t="str">
        <f t="shared" si="289"/>
        <v>名称変更</v>
      </c>
      <c r="K2641" s="56" t="str">
        <f>IF($F2641="old", INDEX('外部インタフェース一覧(計算用)'!$B$5:$C$60, MATCH(summary!$B2641, '外部インタフェース一覧(計算用)'!$C$5:$C$60, 0), 1), $B2641)</f>
        <v>口腔機能向上サービスに関する計画書（口腔の健康状態の評価）</v>
      </c>
      <c r="L2641" s="56">
        <f t="shared" si="293"/>
        <v>11</v>
      </c>
      <c r="M2641" s="56" t="str">
        <f t="shared" si="290"/>
        <v>service_provider_01</v>
      </c>
      <c r="N2641" s="33" t="str">
        <f t="shared" si="291"/>
        <v>口腔機能改善管理計画　サービス提供者　看護職員</v>
      </c>
      <c r="O2641" s="33" t="str">
        <f t="shared" si="292"/>
        <v>口腔機能改善管理計画　サービス提供者　歯科衛生士</v>
      </c>
    </row>
    <row r="2642" spans="1:15" ht="37.5" hidden="1">
      <c r="A2642" s="56">
        <v>2640</v>
      </c>
      <c r="B2642" s="56" t="s">
        <v>165</v>
      </c>
      <c r="C2642" s="56">
        <v>12</v>
      </c>
      <c r="D2642" s="33" t="s">
        <v>1311</v>
      </c>
      <c r="E2642" s="134" t="s">
        <v>1310</v>
      </c>
      <c r="F2642" s="56" t="str">
        <f>VLOOKUP(VLOOKUP($B2642, '外部インタフェース一覧(計算用)'!$B:$C, 2, FALSE), '外部インタフェース一覧(計算用)'!$C:$G, 2, FALSE)</f>
        <v>new</v>
      </c>
      <c r="G2642" s="56" t="str">
        <f>VLOOKUP(VLOOKUP($B2642, '外部インタフェース一覧(計算用)'!$B:$C, 2, FALSE), '外部インタフェース一覧(計算用)'!$C:$G, 5, FALSE)</f>
        <v>ORAL_FUNCTION_IMPROVE_SERVICE_PLAN_2024_FORM_0220_2021</v>
      </c>
      <c r="H2642" s="56" t="str">
        <f t="shared" si="288"/>
        <v>ORAL_FUNCTION_IMPROVE_SERVICE_PLAN_2024_FORM_0220_2021_service_provider_02_new</v>
      </c>
      <c r="I2642" s="134" t="str">
        <f t="shared" si="287"/>
        <v>口腔機能改善管理計画　サービス提供者　歯科衛生士</v>
      </c>
      <c r="J2642" s="56" t="str">
        <f t="shared" si="289"/>
        <v>名称変更</v>
      </c>
      <c r="K2642" s="56" t="str">
        <f>IF($F2642="old", INDEX('外部インタフェース一覧(計算用)'!$B$5:$C$60, MATCH(summary!$B2642, '外部インタフェース一覧(計算用)'!$C$5:$C$60, 0), 1), $B2642)</f>
        <v>口腔機能向上サービスに関する計画書（口腔の健康状態の評価）</v>
      </c>
      <c r="L2642" s="56">
        <f t="shared" si="293"/>
        <v>12</v>
      </c>
      <c r="M2642" s="56" t="str">
        <f t="shared" si="290"/>
        <v>service_provider_02</v>
      </c>
      <c r="N2642" s="33" t="str">
        <f t="shared" si="291"/>
        <v>口腔機能改善管理計画　サービス提供者　歯科衛生士</v>
      </c>
      <c r="O2642" s="33" t="str">
        <f t="shared" si="292"/>
        <v>口腔機能改善管理計画　サービス提供者　看護職員</v>
      </c>
    </row>
    <row r="2643" spans="1:15" ht="37.5" hidden="1">
      <c r="A2643" s="56">
        <v>2641</v>
      </c>
      <c r="B2643" s="56" t="s">
        <v>165</v>
      </c>
      <c r="C2643" s="56">
        <v>13</v>
      </c>
      <c r="D2643" s="33" t="s">
        <v>1313</v>
      </c>
      <c r="E2643" s="134" t="s">
        <v>1314</v>
      </c>
      <c r="F2643" s="56" t="str">
        <f>VLOOKUP(VLOOKUP($B2643, '外部インタフェース一覧(計算用)'!$B:$C, 2, FALSE), '外部インタフェース一覧(計算用)'!$C:$G, 2, FALSE)</f>
        <v>new</v>
      </c>
      <c r="G2643" s="56" t="str">
        <f>VLOOKUP(VLOOKUP($B2643, '外部インタフェース一覧(計算用)'!$B:$C, 2, FALSE), '外部インタフェース一覧(計算用)'!$C:$G, 5, FALSE)</f>
        <v>ORAL_FUNCTION_IMPROVE_SERVICE_PLAN_2024_FORM_0220_2021</v>
      </c>
      <c r="H2643" s="56" t="str">
        <f t="shared" si="288"/>
        <v>ORAL_FUNCTION_IMPROVE_SERVICE_PLAN_2024_FORM_0220_2021_service_provider_03_new</v>
      </c>
      <c r="I2643" s="134" t="str">
        <f t="shared" si="287"/>
        <v>口腔機能改善管理計画　サービス提供者　言語聴覚士</v>
      </c>
      <c r="J2643" s="56" t="str">
        <f t="shared" si="289"/>
        <v>一致</v>
      </c>
      <c r="K2643" s="56" t="str">
        <f>IF($F2643="old", INDEX('外部インタフェース一覧(計算用)'!$B$5:$C$60, MATCH(summary!$B2643, '外部インタフェース一覧(計算用)'!$C$5:$C$60, 0), 1), $B2643)</f>
        <v>口腔機能向上サービスに関する計画書（口腔の健康状態の評価）</v>
      </c>
      <c r="L2643" s="56">
        <f t="shared" si="293"/>
        <v>13</v>
      </c>
      <c r="M2643" s="56" t="str">
        <f t="shared" si="290"/>
        <v>service_provider_03</v>
      </c>
      <c r="N2643" s="33" t="str">
        <f t="shared" si="291"/>
        <v>口腔機能改善管理計画　サービス提供者　言語聴覚士</v>
      </c>
      <c r="O2643" s="33" t="str">
        <f t="shared" si="292"/>
        <v>口腔機能改善管理計画　サービス提供者　言語聴覚士</v>
      </c>
    </row>
    <row r="2644" spans="1:15" ht="37.5" hidden="1">
      <c r="A2644" s="56">
        <v>2642</v>
      </c>
      <c r="B2644" s="56" t="s">
        <v>165</v>
      </c>
      <c r="C2644" s="56">
        <v>14</v>
      </c>
      <c r="D2644" s="33" t="s">
        <v>4243</v>
      </c>
      <c r="E2644" s="134" t="s">
        <v>4339</v>
      </c>
      <c r="F2644" s="56" t="str">
        <f>VLOOKUP(VLOOKUP($B2644, '外部インタフェース一覧(計算用)'!$B:$C, 2, FALSE), '外部インタフェース一覧(計算用)'!$C:$G, 2, FALSE)</f>
        <v>new</v>
      </c>
      <c r="G2644" s="56" t="str">
        <f>VLOOKUP(VLOOKUP($B2644, '外部インタフェース一覧(計算用)'!$B:$C, 2, FALSE), '外部インタフェース一覧(計算用)'!$C:$G, 5, FALSE)</f>
        <v>ORAL_FUNCTION_IMPROVE_SERVICE_PLAN_2024_FORM_0220_2021</v>
      </c>
      <c r="H2644" s="56" t="str">
        <f t="shared" si="288"/>
        <v>ORAL_FUNCTION_IMPROVE_SERVICE_PLAN_2024_FORM_0220_2021_is_dental_disease_new</v>
      </c>
      <c r="I2644" s="134" t="str">
        <f t="shared" si="287"/>
        <v>追加</v>
      </c>
      <c r="J2644" s="56" t="str">
        <f t="shared" si="289"/>
        <v>名称変更</v>
      </c>
      <c r="K2644" s="56" t="str">
        <f>IF($F2644="old", INDEX('外部インタフェース一覧(計算用)'!$B$5:$C$60, MATCH(summary!$B2644, '外部インタフェース一覧(計算用)'!$C$5:$C$60, 0), 1), $B2644)</f>
        <v>口腔機能向上サービスに関する計画書（口腔の健康状態の評価）</v>
      </c>
      <c r="L2644" s="56">
        <f t="shared" si="293"/>
        <v>14</v>
      </c>
      <c r="M2644" s="56" t="str">
        <f t="shared" si="290"/>
        <v>is_dental_disease</v>
      </c>
      <c r="N2644" s="33" t="str">
        <f t="shared" si="291"/>
        <v>追加</v>
      </c>
      <c r="O2644" s="33" t="str">
        <f t="shared" si="292"/>
        <v>口腔機能改善管理計画　目標　歯科疾患</v>
      </c>
    </row>
    <row r="2645" spans="1:15" ht="37.5" hidden="1">
      <c r="A2645" s="56">
        <v>2643</v>
      </c>
      <c r="B2645" s="56" t="s">
        <v>165</v>
      </c>
      <c r="C2645" s="56">
        <v>15</v>
      </c>
      <c r="D2645" s="33" t="s">
        <v>4245</v>
      </c>
      <c r="E2645" s="134" t="s">
        <v>4340</v>
      </c>
      <c r="F2645" s="56" t="str">
        <f>VLOOKUP(VLOOKUP($B2645, '外部インタフェース一覧(計算用)'!$B:$C, 2, FALSE), '外部インタフェース一覧(計算用)'!$C:$G, 2, FALSE)</f>
        <v>new</v>
      </c>
      <c r="G2645" s="56" t="str">
        <f>VLOOKUP(VLOOKUP($B2645, '外部インタフェース一覧(計算用)'!$B:$C, 2, FALSE), '外部インタフェース一覧(計算用)'!$C:$G, 5, FALSE)</f>
        <v>ORAL_FUNCTION_IMPROVE_SERVICE_PLAN_2024_FORM_0220_2021</v>
      </c>
      <c r="H2645" s="56" t="str">
        <f t="shared" si="288"/>
        <v>ORAL_FUNCTION_IMPROVE_SERVICE_PLAN_2024_FORM_0220_2021_is_dental_disease_detail_prevention_new</v>
      </c>
      <c r="I2645" s="134" t="str">
        <f t="shared" si="287"/>
        <v>追加</v>
      </c>
      <c r="J2645" s="56" t="str">
        <f t="shared" si="289"/>
        <v>名称変更</v>
      </c>
      <c r="K2645" s="56" t="str">
        <f>IF($F2645="old", INDEX('外部インタフェース一覧(計算用)'!$B$5:$C$60, MATCH(summary!$B2645, '外部インタフェース一覧(計算用)'!$C$5:$C$60, 0), 1), $B2645)</f>
        <v>口腔機能向上サービスに関する計画書（口腔の健康状態の評価）</v>
      </c>
      <c r="L2645" s="56">
        <f t="shared" si="293"/>
        <v>15</v>
      </c>
      <c r="M2645" s="56" t="str">
        <f t="shared" si="290"/>
        <v>is_dental_disease_detail_prevention</v>
      </c>
      <c r="N2645" s="33" t="str">
        <f t="shared" si="291"/>
        <v>追加</v>
      </c>
      <c r="O2645" s="33" t="str">
        <f t="shared" si="292"/>
        <v>口腔機能改善管理計画　目標　歯科疾患　詳細　重症化予防</v>
      </c>
    </row>
    <row r="2646" spans="1:15" ht="37.5" hidden="1">
      <c r="A2646" s="56">
        <v>2644</v>
      </c>
      <c r="B2646" s="56" t="s">
        <v>165</v>
      </c>
      <c r="C2646" s="56">
        <v>16</v>
      </c>
      <c r="D2646" s="33" t="s">
        <v>4247</v>
      </c>
      <c r="E2646" s="134" t="s">
        <v>4341</v>
      </c>
      <c r="F2646" s="56" t="str">
        <f>VLOOKUP(VLOOKUP($B2646, '外部インタフェース一覧(計算用)'!$B:$C, 2, FALSE), '外部インタフェース一覧(計算用)'!$C:$G, 2, FALSE)</f>
        <v>new</v>
      </c>
      <c r="G2646" s="56" t="str">
        <f>VLOOKUP(VLOOKUP($B2646, '外部インタフェース一覧(計算用)'!$B:$C, 2, FALSE), '外部インタフェース一覧(計算用)'!$C:$G, 5, FALSE)</f>
        <v>ORAL_FUNCTION_IMPROVE_SERVICE_PLAN_2024_FORM_0220_2021</v>
      </c>
      <c r="H2646" s="56" t="str">
        <f t="shared" si="288"/>
        <v>ORAL_FUNCTION_IMPROVE_SERVICE_PLAN_2024_FORM_0220_2021_is_dental_disease_detail_improvement_new</v>
      </c>
      <c r="I2646" s="134" t="str">
        <f t="shared" si="287"/>
        <v>追加</v>
      </c>
      <c r="J2646" s="56" t="str">
        <f t="shared" si="289"/>
        <v>名称変更</v>
      </c>
      <c r="K2646" s="56" t="str">
        <f>IF($F2646="old", INDEX('外部インタフェース一覧(計算用)'!$B$5:$C$60, MATCH(summary!$B2646, '外部インタフェース一覧(計算用)'!$C$5:$C$60, 0), 1), $B2646)</f>
        <v>口腔機能向上サービスに関する計画書（口腔の健康状態の評価）</v>
      </c>
      <c r="L2646" s="56">
        <f t="shared" si="293"/>
        <v>16</v>
      </c>
      <c r="M2646" s="56" t="str">
        <f t="shared" si="290"/>
        <v>is_dental_disease_detail_improvement</v>
      </c>
      <c r="N2646" s="33" t="str">
        <f t="shared" si="291"/>
        <v>追加</v>
      </c>
      <c r="O2646" s="33" t="str">
        <f t="shared" si="292"/>
        <v>口腔機能改善管理計画　目標　歯科疾患　詳細　改善</v>
      </c>
    </row>
    <row r="2647" spans="1:15" ht="37.5" hidden="1">
      <c r="A2647" s="56">
        <v>2645</v>
      </c>
      <c r="B2647" s="56" t="s">
        <v>165</v>
      </c>
      <c r="C2647" s="56">
        <v>17</v>
      </c>
      <c r="D2647" s="33" t="s">
        <v>4342</v>
      </c>
      <c r="E2647" s="134" t="s">
        <v>4343</v>
      </c>
      <c r="F2647" s="56" t="str">
        <f>VLOOKUP(VLOOKUP($B2647, '外部インタフェース一覧(計算用)'!$B:$C, 2, FALSE), '外部インタフェース一覧(計算用)'!$C:$G, 2, FALSE)</f>
        <v>new</v>
      </c>
      <c r="G2647" s="56" t="str">
        <f>VLOOKUP(VLOOKUP($B2647, '外部インタフェース一覧(計算用)'!$B:$C, 2, FALSE), '外部インタフェース一覧(計算用)'!$C:$G, 5, FALSE)</f>
        <v>ORAL_FUNCTION_IMPROVE_SERVICE_PLAN_2024_FORM_0220_2021</v>
      </c>
      <c r="H2647" s="56" t="str">
        <f t="shared" si="288"/>
        <v>ORAL_FUNCTION_IMPROVE_SERVICE_PLAN_2024_FORM_0220_2021_is_dental_disease_detail_dental_new</v>
      </c>
      <c r="I2647" s="134" t="str">
        <f t="shared" si="287"/>
        <v>追加</v>
      </c>
      <c r="J2647" s="56" t="str">
        <f t="shared" si="289"/>
        <v>名称変更</v>
      </c>
      <c r="K2647" s="56" t="str">
        <f>IF($F2647="old", INDEX('外部インタフェース一覧(計算用)'!$B$5:$C$60, MATCH(summary!$B2647, '外部インタフェース一覧(計算用)'!$C$5:$C$60, 0), 1), $B2647)</f>
        <v>口腔機能向上サービスに関する計画書（口腔の健康状態の評価）</v>
      </c>
      <c r="L2647" s="56">
        <f t="shared" si="293"/>
        <v>17</v>
      </c>
      <c r="M2647" s="56" t="str">
        <f t="shared" si="290"/>
        <v>is_dental_disease_detail_dental</v>
      </c>
      <c r="N2647" s="33" t="str">
        <f t="shared" si="291"/>
        <v>追加</v>
      </c>
      <c r="O2647" s="33" t="str">
        <f t="shared" si="292"/>
        <v>口腔機能改善管理計画　目標　歯科疾患　詳細　歯科受診</v>
      </c>
    </row>
    <row r="2648" spans="1:15" ht="37.5" hidden="1">
      <c r="A2648" s="56">
        <v>2646</v>
      </c>
      <c r="B2648" s="56" t="s">
        <v>165</v>
      </c>
      <c r="C2648" s="56">
        <v>18</v>
      </c>
      <c r="D2648" s="33" t="s">
        <v>1315</v>
      </c>
      <c r="E2648" s="134" t="s">
        <v>1316</v>
      </c>
      <c r="F2648" s="56" t="str">
        <f>VLOOKUP(VLOOKUP($B2648, '外部インタフェース一覧(計算用)'!$B:$C, 2, FALSE), '外部インタフェース一覧(計算用)'!$C:$G, 2, FALSE)</f>
        <v>new</v>
      </c>
      <c r="G2648" s="56" t="str">
        <f>VLOOKUP(VLOOKUP($B2648, '外部インタフェース一覧(計算用)'!$B:$C, 2, FALSE), '外部インタフェース一覧(計算用)'!$C:$G, 5, FALSE)</f>
        <v>ORAL_FUNCTION_IMPROVE_SERVICE_PLAN_2024_FORM_0220_2021</v>
      </c>
      <c r="H2648" s="56" t="str">
        <f t="shared" si="288"/>
        <v>ORAL_FUNCTION_IMPROVE_SERVICE_PLAN_2024_FORM_0220_2021_oral_cleaning_flag_new</v>
      </c>
      <c r="I2648" s="134" t="str">
        <f t="shared" si="287"/>
        <v>口腔機能改善管理計画　目標　口腔衛生</v>
      </c>
      <c r="J2648" s="56" t="str">
        <f t="shared" si="289"/>
        <v>一致</v>
      </c>
      <c r="K2648" s="56" t="str">
        <f>IF($F2648="old", INDEX('外部インタフェース一覧(計算用)'!$B$5:$C$60, MATCH(summary!$B2648, '外部インタフェース一覧(計算用)'!$C$5:$C$60, 0), 1), $B2648)</f>
        <v>口腔機能向上サービスに関する計画書（口腔の健康状態の評価）</v>
      </c>
      <c r="L2648" s="56">
        <f t="shared" si="293"/>
        <v>18</v>
      </c>
      <c r="M2648" s="56" t="str">
        <f t="shared" si="290"/>
        <v>oral_cleaning_flag</v>
      </c>
      <c r="N2648" s="33" t="str">
        <f t="shared" si="291"/>
        <v>口腔機能改善管理計画　目標　口腔衛生</v>
      </c>
      <c r="O2648" s="33" t="str">
        <f t="shared" si="292"/>
        <v>口腔機能改善管理計画　目標　口腔衛生</v>
      </c>
    </row>
    <row r="2649" spans="1:15" ht="37.5" hidden="1">
      <c r="A2649" s="56">
        <v>2647</v>
      </c>
      <c r="B2649" s="56" t="s">
        <v>165</v>
      </c>
      <c r="C2649" s="56">
        <v>19</v>
      </c>
      <c r="D2649" s="33" t="s">
        <v>4344</v>
      </c>
      <c r="E2649" s="134" t="s">
        <v>4345</v>
      </c>
      <c r="F2649" s="56" t="str">
        <f>VLOOKUP(VLOOKUP($B2649, '外部インタフェース一覧(計算用)'!$B:$C, 2, FALSE), '外部インタフェース一覧(計算用)'!$C:$G, 2, FALSE)</f>
        <v>new</v>
      </c>
      <c r="G2649" s="56" t="str">
        <f>VLOOKUP(VLOOKUP($B2649, '外部インタフェース一覧(計算用)'!$B:$C, 2, FALSE), '外部インタフェース一覧(計算用)'!$C:$G, 5, FALSE)</f>
        <v>ORAL_FUNCTION_IMPROVE_SERVICE_PLAN_2024_FORM_0220_2021</v>
      </c>
      <c r="H2649" s="56" t="str">
        <f t="shared" si="288"/>
        <v>ORAL_FUNCTION_IMPROVE_SERVICE_PLAN_2024_FORM_0220_2021_oral_cleaning_detail_new</v>
      </c>
      <c r="I2649" s="134" t="str">
        <f t="shared" si="287"/>
        <v>追加</v>
      </c>
      <c r="J2649" s="56" t="str">
        <f t="shared" si="289"/>
        <v>名称変更</v>
      </c>
      <c r="K2649" s="56" t="str">
        <f>IF($F2649="old", INDEX('外部インタフェース一覧(計算用)'!$B$5:$C$60, MATCH(summary!$B2649, '外部インタフェース一覧(計算用)'!$C$5:$C$60, 0), 1), $B2649)</f>
        <v>口腔機能向上サービスに関する計画書（口腔の健康状態の評価）</v>
      </c>
      <c r="L2649" s="56">
        <f t="shared" si="293"/>
        <v>19</v>
      </c>
      <c r="M2649" s="56" t="str">
        <f t="shared" si="290"/>
        <v>oral_cleaning_detail</v>
      </c>
      <c r="N2649" s="33" t="str">
        <f t="shared" si="291"/>
        <v>追加</v>
      </c>
      <c r="O2649" s="33" t="str">
        <f t="shared" si="292"/>
        <v>口腔機能改善管理計画　目標　口腔衛生　詳細</v>
      </c>
    </row>
    <row r="2650" spans="1:15" ht="37.5" hidden="1">
      <c r="A2650" s="56">
        <v>2648</v>
      </c>
      <c r="B2650" s="56" t="s">
        <v>165</v>
      </c>
      <c r="C2650" s="56">
        <v>20</v>
      </c>
      <c r="D2650" s="33" t="s">
        <v>1317</v>
      </c>
      <c r="E2650" s="134" t="s">
        <v>4346</v>
      </c>
      <c r="F2650" s="56" t="str">
        <f>VLOOKUP(VLOOKUP($B2650, '外部インタフェース一覧(計算用)'!$B:$C, 2, FALSE), '外部インタフェース一覧(計算用)'!$C:$G, 2, FALSE)</f>
        <v>new</v>
      </c>
      <c r="G2650" s="56" t="str">
        <f>VLOOKUP(VLOOKUP($B2650, '外部インタフェース一覧(計算用)'!$B:$C, 2, FALSE), '外部インタフェース一覧(計算用)'!$C:$G, 5, FALSE)</f>
        <v>ORAL_FUNCTION_IMPROVE_SERVICE_PLAN_2024_FORM_0220_2021</v>
      </c>
      <c r="H2650" s="56" t="str">
        <f t="shared" si="288"/>
        <v>ORAL_FUNCTION_IMPROVE_SERVICE_PLAN_2024_FORM_0220_2021_oral_cleaning_notice_new</v>
      </c>
      <c r="I2650" s="134" t="str">
        <f t="shared" si="287"/>
        <v>口腔機能改善管理計画　目標　口腔機能の改善目標の詳細</v>
      </c>
      <c r="J2650" s="56" t="str">
        <f t="shared" si="289"/>
        <v>名称変更</v>
      </c>
      <c r="K2650" s="56" t="str">
        <f>IF($F2650="old", INDEX('外部インタフェース一覧(計算用)'!$B$5:$C$60, MATCH(summary!$B2650, '外部インタフェース一覧(計算用)'!$C$5:$C$60, 0), 1), $B2650)</f>
        <v>口腔機能向上サービスに関する計画書（口腔の健康状態の評価）</v>
      </c>
      <c r="L2650" s="56">
        <f t="shared" si="293"/>
        <v>20</v>
      </c>
      <c r="M2650" s="56" t="str">
        <f t="shared" si="290"/>
        <v>oral_cleaning_notice</v>
      </c>
      <c r="N2650" s="33" t="str">
        <f t="shared" si="291"/>
        <v>口腔機能改善管理計画　目標　口腔機能の改善目標の詳細</v>
      </c>
      <c r="O2650" s="33" t="str">
        <f t="shared" si="292"/>
        <v>口腔機能改善管理計画　目標　口腔衛生の改善目標　詳細（内容）</v>
      </c>
    </row>
    <row r="2651" spans="1:15" ht="37.5" hidden="1">
      <c r="A2651" s="56">
        <v>2649</v>
      </c>
      <c r="B2651" s="56" t="s">
        <v>165</v>
      </c>
      <c r="C2651" s="56">
        <v>21</v>
      </c>
      <c r="D2651" s="33" t="s">
        <v>1319</v>
      </c>
      <c r="E2651" s="134" t="s">
        <v>4347</v>
      </c>
      <c r="F2651" s="56" t="str">
        <f>VLOOKUP(VLOOKUP($B2651, '外部インタフェース一覧(計算用)'!$B:$C, 2, FALSE), '外部インタフェース一覧(計算用)'!$C:$G, 2, FALSE)</f>
        <v>new</v>
      </c>
      <c r="G2651" s="56" t="str">
        <f>VLOOKUP(VLOOKUP($B2651, '外部インタフェース一覧(計算用)'!$B:$C, 2, FALSE), '外部インタフェース一覧(計算用)'!$C:$G, 5, FALSE)</f>
        <v>ORAL_FUNCTION_IMPROVE_SERVICE_PLAN_2024_FORM_0220_2021</v>
      </c>
      <c r="H2651" s="56" t="str">
        <f t="shared" si="288"/>
        <v>ORAL_FUNCTION_IMPROVE_SERVICE_PLAN_2024_FORM_0220_2021_oral_cavity_function_flag_new</v>
      </c>
      <c r="I2651" s="134" t="str">
        <f t="shared" si="287"/>
        <v>口腔機能改善管理計画　目標　摂食・嚥下機能</v>
      </c>
      <c r="J2651" s="56" t="str">
        <f t="shared" si="289"/>
        <v>名称変更</v>
      </c>
      <c r="K2651" s="56" t="str">
        <f>IF($F2651="old", INDEX('外部インタフェース一覧(計算用)'!$B$5:$C$60, MATCH(summary!$B2651, '外部インタフェース一覧(計算用)'!$C$5:$C$60, 0), 1), $B2651)</f>
        <v>口腔機能向上サービスに関する計画書（口腔の健康状態の評価）</v>
      </c>
      <c r="L2651" s="56">
        <f t="shared" si="293"/>
        <v>21</v>
      </c>
      <c r="M2651" s="56" t="str">
        <f t="shared" si="290"/>
        <v>oral_cavity_function_flag</v>
      </c>
      <c r="N2651" s="33" t="str">
        <f t="shared" si="291"/>
        <v>口腔機能改善管理計画　目標　摂食・嚥下機能</v>
      </c>
      <c r="O2651" s="33" t="str">
        <f t="shared" si="292"/>
        <v>口腔機能改善管理計画　目標　摂食・嚥下等の口腔機能</v>
      </c>
    </row>
    <row r="2652" spans="1:15" ht="37.5" hidden="1">
      <c r="A2652" s="56">
        <v>2650</v>
      </c>
      <c r="B2652" s="56" t="s">
        <v>165</v>
      </c>
      <c r="C2652" s="56">
        <v>22</v>
      </c>
      <c r="D2652" s="33" t="s">
        <v>4348</v>
      </c>
      <c r="E2652" s="134" t="s">
        <v>4349</v>
      </c>
      <c r="F2652" s="56" t="str">
        <f>VLOOKUP(VLOOKUP($B2652, '外部インタフェース一覧(計算用)'!$B:$C, 2, FALSE), '外部インタフェース一覧(計算用)'!$C:$G, 2, FALSE)</f>
        <v>new</v>
      </c>
      <c r="G2652" s="56" t="str">
        <f>VLOOKUP(VLOOKUP($B2652, '外部インタフェース一覧(計算用)'!$B:$C, 2, FALSE), '外部インタフェース一覧(計算用)'!$C:$G, 5, FALSE)</f>
        <v>ORAL_FUNCTION_IMPROVE_SERVICE_PLAN_2024_FORM_0220_2021</v>
      </c>
      <c r="H2652" s="56" t="str">
        <f t="shared" si="288"/>
        <v>ORAL_FUNCTION_IMPROVE_SERVICE_PLAN_2024_FORM_0220_2021_oral_cavity_function_detail_new</v>
      </c>
      <c r="I2652" s="134" t="str">
        <f t="shared" si="287"/>
        <v>追加</v>
      </c>
      <c r="J2652" s="56" t="str">
        <f t="shared" si="289"/>
        <v>名称変更</v>
      </c>
      <c r="K2652" s="56" t="str">
        <f>IF($F2652="old", INDEX('外部インタフェース一覧(計算用)'!$B$5:$C$60, MATCH(summary!$B2652, '外部インタフェース一覧(計算用)'!$C$5:$C$60, 0), 1), $B2652)</f>
        <v>口腔機能向上サービスに関する計画書（口腔の健康状態の評価）</v>
      </c>
      <c r="L2652" s="56">
        <f t="shared" si="293"/>
        <v>22</v>
      </c>
      <c r="M2652" s="56" t="str">
        <f t="shared" si="290"/>
        <v>oral_cavity_function_detail</v>
      </c>
      <c r="N2652" s="33" t="str">
        <f t="shared" si="291"/>
        <v>追加</v>
      </c>
      <c r="O2652" s="33" t="str">
        <f t="shared" si="292"/>
        <v>口腔機能改善管理計画　目標　摂食・嚥下等の口腔機能　詳細</v>
      </c>
    </row>
    <row r="2653" spans="1:15" ht="56.25" hidden="1">
      <c r="A2653" s="56">
        <v>2651</v>
      </c>
      <c r="B2653" s="56" t="s">
        <v>165</v>
      </c>
      <c r="C2653" s="56">
        <v>23</v>
      </c>
      <c r="D2653" s="33" t="s">
        <v>1321</v>
      </c>
      <c r="E2653" s="134" t="s">
        <v>4350</v>
      </c>
      <c r="F2653" s="56" t="str">
        <f>VLOOKUP(VLOOKUP($B2653, '外部インタフェース一覧(計算用)'!$B:$C, 2, FALSE), '外部インタフェース一覧(計算用)'!$C:$G, 2, FALSE)</f>
        <v>new</v>
      </c>
      <c r="G2653" s="56" t="str">
        <f>VLOOKUP(VLOOKUP($B2653, '外部インタフェース一覧(計算用)'!$B:$C, 2, FALSE), '外部インタフェース一覧(計算用)'!$C:$G, 5, FALSE)</f>
        <v>ORAL_FUNCTION_IMPROVE_SERVICE_PLAN_2024_FORM_0220_2021</v>
      </c>
      <c r="H2653" s="56" t="str">
        <f t="shared" si="288"/>
        <v>ORAL_FUNCTION_IMPROVE_SERVICE_PLAN_2024_FORM_0220_2021_oral_cavity_function_notice_new</v>
      </c>
      <c r="I2653" s="134" t="str">
        <f t="shared" si="287"/>
        <v>口腔機能改善管理計画　目標　摂食・嚥下機能の改善目標の詳細</v>
      </c>
      <c r="J2653" s="56" t="str">
        <f t="shared" si="289"/>
        <v>名称変更</v>
      </c>
      <c r="K2653" s="56" t="str">
        <f>IF($F2653="old", INDEX('外部インタフェース一覧(計算用)'!$B$5:$C$60, MATCH(summary!$B2653, '外部インタフェース一覧(計算用)'!$C$5:$C$60, 0), 1), $B2653)</f>
        <v>口腔機能向上サービスに関する計画書（口腔の健康状態の評価）</v>
      </c>
      <c r="L2653" s="56">
        <f t="shared" si="293"/>
        <v>23</v>
      </c>
      <c r="M2653" s="56" t="str">
        <f t="shared" si="290"/>
        <v>oral_cavity_function_notice</v>
      </c>
      <c r="N2653" s="33" t="str">
        <f t="shared" si="291"/>
        <v>口腔機能改善管理計画　目標　摂食・嚥下機能の改善目標の詳細</v>
      </c>
      <c r="O2653" s="33" t="str">
        <f t="shared" si="292"/>
        <v>口腔機能改善管理計画　目標　摂食・嚥下等の口腔機能の改善目標　詳細（内容）</v>
      </c>
    </row>
    <row r="2654" spans="1:15" hidden="1">
      <c r="A2654" s="56">
        <v>2652</v>
      </c>
      <c r="B2654" s="56" t="s">
        <v>165</v>
      </c>
      <c r="C2654" s="56">
        <v>24</v>
      </c>
      <c r="D2654" s="33" t="s">
        <v>1323</v>
      </c>
      <c r="E2654" s="134" t="s">
        <v>1324</v>
      </c>
      <c r="F2654" s="56" t="str">
        <f>VLOOKUP(VLOOKUP($B2654, '外部インタフェース一覧(計算用)'!$B:$C, 2, FALSE), '外部インタフェース一覧(計算用)'!$C:$G, 2, FALSE)</f>
        <v>new</v>
      </c>
      <c r="G2654" s="56" t="str">
        <f>VLOOKUP(VLOOKUP($B2654, '外部インタフェース一覧(計算用)'!$B:$C, 2, FALSE), '外部インタフェース一覧(計算用)'!$C:$G, 5, FALSE)</f>
        <v>ORAL_FUNCTION_IMPROVE_SERVICE_PLAN_2024_FORM_0220_2021</v>
      </c>
      <c r="H2654" s="56" t="str">
        <f t="shared" si="288"/>
        <v>ORAL_FUNCTION_IMPROVE_SERVICE_PLAN_2024_FORM_0220_2021_food_form_flag_new</v>
      </c>
      <c r="I2654" s="134" t="str">
        <f t="shared" si="287"/>
        <v>口腔機能改善管理計画　目標　食形態　</v>
      </c>
      <c r="J2654" s="56" t="str">
        <f t="shared" si="289"/>
        <v>一致</v>
      </c>
      <c r="K2654" s="56" t="str">
        <f>IF($F2654="old", INDEX('外部インタフェース一覧(計算用)'!$B$5:$C$60, MATCH(summary!$B2654, '外部インタフェース一覧(計算用)'!$C$5:$C$60, 0), 1), $B2654)</f>
        <v>口腔機能向上サービスに関する計画書（口腔の健康状態の評価）</v>
      </c>
      <c r="L2654" s="56">
        <f t="shared" si="293"/>
        <v>24</v>
      </c>
      <c r="M2654" s="56" t="str">
        <f t="shared" si="290"/>
        <v>food_form_flag</v>
      </c>
      <c r="N2654" s="33" t="str">
        <f t="shared" si="291"/>
        <v>口腔機能改善管理計画　目標　食形態　</v>
      </c>
      <c r="O2654" s="33" t="str">
        <f t="shared" si="292"/>
        <v>口腔機能改善管理計画　目標　食形態　</v>
      </c>
    </row>
    <row r="2655" spans="1:15" ht="37.5" hidden="1">
      <c r="A2655" s="56">
        <v>2653</v>
      </c>
      <c r="B2655" s="56" t="s">
        <v>165</v>
      </c>
      <c r="C2655" s="56">
        <v>25</v>
      </c>
      <c r="D2655" s="33" t="s">
        <v>4351</v>
      </c>
      <c r="E2655" s="134" t="s">
        <v>4352</v>
      </c>
      <c r="F2655" s="56" t="str">
        <f>VLOOKUP(VLOOKUP($B2655, '外部インタフェース一覧(計算用)'!$B:$C, 2, FALSE), '外部インタフェース一覧(計算用)'!$C:$G, 2, FALSE)</f>
        <v>new</v>
      </c>
      <c r="G2655" s="56" t="str">
        <f>VLOOKUP(VLOOKUP($B2655, '外部インタフェース一覧(計算用)'!$B:$C, 2, FALSE), '外部インタフェース一覧(計算用)'!$C:$G, 5, FALSE)</f>
        <v>ORAL_FUNCTION_IMPROVE_SERVICE_PLAN_2024_FORM_0220_2021</v>
      </c>
      <c r="H2655" s="56" t="str">
        <f t="shared" si="288"/>
        <v>ORAL_FUNCTION_IMPROVE_SERVICE_PLAN_2024_FORM_0220_2021_food_form_detail_new</v>
      </c>
      <c r="I2655" s="134" t="str">
        <f t="shared" si="287"/>
        <v>追加</v>
      </c>
      <c r="J2655" s="56" t="str">
        <f t="shared" si="289"/>
        <v>名称変更</v>
      </c>
      <c r="K2655" s="56" t="str">
        <f>IF($F2655="old", INDEX('外部インタフェース一覧(計算用)'!$B$5:$C$60, MATCH(summary!$B2655, '外部インタフェース一覧(計算用)'!$C$5:$C$60, 0), 1), $B2655)</f>
        <v>口腔機能向上サービスに関する計画書（口腔の健康状態の評価）</v>
      </c>
      <c r="L2655" s="56">
        <f t="shared" si="293"/>
        <v>25</v>
      </c>
      <c r="M2655" s="56" t="str">
        <f t="shared" si="290"/>
        <v>food_form_detail</v>
      </c>
      <c r="N2655" s="33" t="str">
        <f t="shared" si="291"/>
        <v>追加</v>
      </c>
      <c r="O2655" s="33" t="str">
        <f t="shared" si="292"/>
        <v>口腔機能改善管理計画　目標　食形態　詳細</v>
      </c>
    </row>
    <row r="2656" spans="1:15" ht="37.5" hidden="1">
      <c r="A2656" s="56">
        <v>2654</v>
      </c>
      <c r="B2656" s="56" t="s">
        <v>165</v>
      </c>
      <c r="C2656" s="56">
        <v>26</v>
      </c>
      <c r="D2656" s="33" t="s">
        <v>1325</v>
      </c>
      <c r="E2656" s="134" t="s">
        <v>4353</v>
      </c>
      <c r="F2656" s="56" t="str">
        <f>VLOOKUP(VLOOKUP($B2656, '外部インタフェース一覧(計算用)'!$B:$C, 2, FALSE), '外部インタフェース一覧(計算用)'!$C:$G, 2, FALSE)</f>
        <v>new</v>
      </c>
      <c r="G2656" s="56" t="str">
        <f>VLOOKUP(VLOOKUP($B2656, '外部インタフェース一覧(計算用)'!$B:$C, 2, FALSE), '外部インタフェース一覧(計算用)'!$C:$G, 5, FALSE)</f>
        <v>ORAL_FUNCTION_IMPROVE_SERVICE_PLAN_2024_FORM_0220_2021</v>
      </c>
      <c r="H2656" s="56" t="str">
        <f t="shared" si="288"/>
        <v>ORAL_FUNCTION_IMPROVE_SERVICE_PLAN_2024_FORM_0220_2021_food_form_notice_new</v>
      </c>
      <c r="I2656" s="134" t="str">
        <f t="shared" si="287"/>
        <v>口腔機能改善管理計画　目標　食形態の改善目標の詳細</v>
      </c>
      <c r="J2656" s="56" t="str">
        <f t="shared" si="289"/>
        <v>名称変更</v>
      </c>
      <c r="K2656" s="56" t="str">
        <f>IF($F2656="old", INDEX('外部インタフェース一覧(計算用)'!$B$5:$C$60, MATCH(summary!$B2656, '外部インタフェース一覧(計算用)'!$C$5:$C$60, 0), 1), $B2656)</f>
        <v>口腔機能向上サービスに関する計画書（口腔の健康状態の評価）</v>
      </c>
      <c r="L2656" s="56">
        <f t="shared" si="293"/>
        <v>26</v>
      </c>
      <c r="M2656" s="56" t="str">
        <f t="shared" si="290"/>
        <v>food_form_notice</v>
      </c>
      <c r="N2656" s="33" t="str">
        <f t="shared" si="291"/>
        <v>口腔機能改善管理計画　目標　食形態の改善目標の詳細</v>
      </c>
      <c r="O2656" s="33" t="str">
        <f t="shared" si="292"/>
        <v>口腔機能改善管理計画　目標　食形態の改善目標　詳細（内容）</v>
      </c>
    </row>
    <row r="2657" spans="1:15" ht="37.5" hidden="1">
      <c r="A2657" s="56">
        <v>2655</v>
      </c>
      <c r="B2657" s="56" t="s">
        <v>165</v>
      </c>
      <c r="C2657" s="56">
        <v>27</v>
      </c>
      <c r="D2657" s="33" t="s">
        <v>4354</v>
      </c>
      <c r="E2657" s="134" t="s">
        <v>4355</v>
      </c>
      <c r="F2657" s="56" t="str">
        <f>VLOOKUP(VLOOKUP($B2657, '外部インタフェース一覧(計算用)'!$B:$C, 2, FALSE), '外部インタフェース一覧(計算用)'!$C:$G, 2, FALSE)</f>
        <v>new</v>
      </c>
      <c r="G2657" s="56" t="str">
        <f>VLOOKUP(VLOOKUP($B2657, '外部インタフェース一覧(計算用)'!$B:$C, 2, FALSE), '外部インタフェース一覧(計算用)'!$C:$G, 5, FALSE)</f>
        <v>ORAL_FUNCTION_IMPROVE_SERVICE_PLAN_2024_FORM_0220_2021</v>
      </c>
      <c r="H2657" s="56" t="str">
        <f t="shared" si="288"/>
        <v>ORAL_FUNCTION_IMPROVE_SERVICE_PLAN_2024_FORM_0220_2021_nutrition_form_flag_new</v>
      </c>
      <c r="I2657" s="134" t="str">
        <f t="shared" si="287"/>
        <v>追加</v>
      </c>
      <c r="J2657" s="56" t="str">
        <f t="shared" si="289"/>
        <v>名称変更</v>
      </c>
      <c r="K2657" s="56" t="str">
        <f>IF($F2657="old", INDEX('外部インタフェース一覧(計算用)'!$B$5:$C$60, MATCH(summary!$B2657, '外部インタフェース一覧(計算用)'!$C$5:$C$60, 0), 1), $B2657)</f>
        <v>口腔機能向上サービスに関する計画書（口腔の健康状態の評価）</v>
      </c>
      <c r="L2657" s="56">
        <f t="shared" si="293"/>
        <v>27</v>
      </c>
      <c r="M2657" s="56" t="str">
        <f t="shared" si="290"/>
        <v>nutrition_form_flag</v>
      </c>
      <c r="N2657" s="33" t="str">
        <f t="shared" si="291"/>
        <v>追加</v>
      </c>
      <c r="O2657" s="33" t="str">
        <f t="shared" si="292"/>
        <v>口腔機能改善管理計画　目標　栄養状態</v>
      </c>
    </row>
    <row r="2658" spans="1:15" ht="37.5" hidden="1">
      <c r="A2658" s="56">
        <v>2656</v>
      </c>
      <c r="B2658" s="56" t="s">
        <v>165</v>
      </c>
      <c r="C2658" s="56">
        <v>28</v>
      </c>
      <c r="D2658" s="33" t="s">
        <v>4356</v>
      </c>
      <c r="E2658" s="134" t="s">
        <v>4357</v>
      </c>
      <c r="F2658" s="56" t="str">
        <f>VLOOKUP(VLOOKUP($B2658, '外部インタフェース一覧(計算用)'!$B:$C, 2, FALSE), '外部インタフェース一覧(計算用)'!$C:$G, 2, FALSE)</f>
        <v>new</v>
      </c>
      <c r="G2658" s="56" t="str">
        <f>VLOOKUP(VLOOKUP($B2658, '外部インタフェース一覧(計算用)'!$B:$C, 2, FALSE), '外部インタフェース一覧(計算用)'!$C:$G, 5, FALSE)</f>
        <v>ORAL_FUNCTION_IMPROVE_SERVICE_PLAN_2024_FORM_0220_2021</v>
      </c>
      <c r="H2658" s="56" t="str">
        <f t="shared" si="288"/>
        <v>ORAL_FUNCTION_IMPROVE_SERVICE_PLAN_2024_FORM_0220_2021_nutrition_form_detail_new</v>
      </c>
      <c r="I2658" s="134" t="str">
        <f t="shared" si="287"/>
        <v>追加</v>
      </c>
      <c r="J2658" s="56" t="str">
        <f t="shared" si="289"/>
        <v>名称変更</v>
      </c>
      <c r="K2658" s="56" t="str">
        <f>IF($F2658="old", INDEX('外部インタフェース一覧(計算用)'!$B$5:$C$60, MATCH(summary!$B2658, '外部インタフェース一覧(計算用)'!$C$5:$C$60, 0), 1), $B2658)</f>
        <v>口腔機能向上サービスに関する計画書（口腔の健康状態の評価）</v>
      </c>
      <c r="L2658" s="56">
        <f t="shared" si="293"/>
        <v>28</v>
      </c>
      <c r="M2658" s="56" t="str">
        <f t="shared" si="290"/>
        <v>nutrition_form_detail</v>
      </c>
      <c r="N2658" s="33" t="str">
        <f t="shared" si="291"/>
        <v>追加</v>
      </c>
      <c r="O2658" s="33" t="str">
        <f t="shared" si="292"/>
        <v>口腔機能改善管理計画　目標　栄養状態　詳細</v>
      </c>
    </row>
    <row r="2659" spans="1:15" ht="37.5" hidden="1">
      <c r="A2659" s="56">
        <v>2657</v>
      </c>
      <c r="B2659" s="56" t="s">
        <v>165</v>
      </c>
      <c r="C2659" s="56">
        <v>29</v>
      </c>
      <c r="D2659" s="33" t="s">
        <v>4358</v>
      </c>
      <c r="E2659" s="134" t="s">
        <v>4359</v>
      </c>
      <c r="F2659" s="56" t="str">
        <f>VLOOKUP(VLOOKUP($B2659, '外部インタフェース一覧(計算用)'!$B:$C, 2, FALSE), '外部インタフェース一覧(計算用)'!$C:$G, 2, FALSE)</f>
        <v>new</v>
      </c>
      <c r="G2659" s="56" t="str">
        <f>VLOOKUP(VLOOKUP($B2659, '外部インタフェース一覧(計算用)'!$B:$C, 2, FALSE), '外部インタフェース一覧(計算用)'!$C:$G, 5, FALSE)</f>
        <v>ORAL_FUNCTION_IMPROVE_SERVICE_PLAN_2024_FORM_0220_2021</v>
      </c>
      <c r="H2659" s="56" t="str">
        <f t="shared" si="288"/>
        <v>ORAL_FUNCTION_IMPROVE_SERVICE_PLAN_2024_FORM_0220_2021_nutrition_form_notice_new</v>
      </c>
      <c r="I2659" s="134" t="str">
        <f t="shared" si="287"/>
        <v>追加</v>
      </c>
      <c r="J2659" s="56" t="str">
        <f t="shared" si="289"/>
        <v>名称変更</v>
      </c>
      <c r="K2659" s="56" t="str">
        <f>IF($F2659="old", INDEX('外部インタフェース一覧(計算用)'!$B$5:$C$60, MATCH(summary!$B2659, '外部インタフェース一覧(計算用)'!$C$5:$C$60, 0), 1), $B2659)</f>
        <v>口腔機能向上サービスに関する計画書（口腔の健康状態の評価）</v>
      </c>
      <c r="L2659" s="56">
        <f t="shared" si="293"/>
        <v>29</v>
      </c>
      <c r="M2659" s="56" t="str">
        <f t="shared" si="290"/>
        <v>nutrition_form_notice</v>
      </c>
      <c r="N2659" s="33" t="str">
        <f t="shared" si="291"/>
        <v>追加</v>
      </c>
      <c r="O2659" s="33" t="str">
        <f t="shared" si="292"/>
        <v>口腔機能改善管理計画　目標　栄養状態の改善目標　詳細（内容）</v>
      </c>
    </row>
    <row r="2660" spans="1:15" ht="37.5" hidden="1">
      <c r="A2660" s="56">
        <v>2658</v>
      </c>
      <c r="B2660" s="56" t="s">
        <v>165</v>
      </c>
      <c r="C2660" s="56">
        <v>30</v>
      </c>
      <c r="D2660" s="33" t="s">
        <v>1327</v>
      </c>
      <c r="E2660" s="134" t="s">
        <v>1328</v>
      </c>
      <c r="F2660" s="56" t="str">
        <f>VLOOKUP(VLOOKUP($B2660, '外部インタフェース一覧(計算用)'!$B:$C, 2, FALSE), '外部インタフェース一覧(計算用)'!$C:$G, 2, FALSE)</f>
        <v>new</v>
      </c>
      <c r="G2660" s="56" t="str">
        <f>VLOOKUP(VLOOKUP($B2660, '外部インタフェース一覧(計算用)'!$B:$C, 2, FALSE), '外部インタフェース一覧(計算用)'!$C:$G, 5, FALSE)</f>
        <v>ORAL_FUNCTION_IMPROVE_SERVICE_PLAN_2024_FORM_0220_2021</v>
      </c>
      <c r="H2660" s="56" t="str">
        <f t="shared" si="288"/>
        <v>ORAL_FUNCTION_IMPROVE_SERVICE_PLAN_2024_FORM_0220_2021_language_voice_function_flag_new</v>
      </c>
      <c r="I2660" s="134" t="str">
        <f t="shared" si="287"/>
        <v>口腔機能改善管理計画　目標　音声・言語機能</v>
      </c>
      <c r="J2660" s="56" t="str">
        <f t="shared" si="289"/>
        <v>一致</v>
      </c>
      <c r="K2660" s="56" t="str">
        <f>IF($F2660="old", INDEX('外部インタフェース一覧(計算用)'!$B$5:$C$60, MATCH(summary!$B2660, '外部インタフェース一覧(計算用)'!$C$5:$C$60, 0), 1), $B2660)</f>
        <v>口腔機能向上サービスに関する計画書（口腔の健康状態の評価）</v>
      </c>
      <c r="L2660" s="56">
        <f t="shared" si="293"/>
        <v>30</v>
      </c>
      <c r="M2660" s="56" t="str">
        <f t="shared" si="290"/>
        <v>language_voice_function_flag</v>
      </c>
      <c r="N2660" s="33" t="str">
        <f t="shared" si="291"/>
        <v>口腔機能改善管理計画　目標　音声・言語機能</v>
      </c>
      <c r="O2660" s="33" t="str">
        <f t="shared" si="292"/>
        <v>口腔機能改善管理計画　目標　音声・言語機能</v>
      </c>
    </row>
    <row r="2661" spans="1:15" ht="37.5" hidden="1">
      <c r="A2661" s="56">
        <v>2659</v>
      </c>
      <c r="B2661" s="56" t="s">
        <v>165</v>
      </c>
      <c r="C2661" s="56">
        <v>31</v>
      </c>
      <c r="D2661" s="33" t="s">
        <v>4360</v>
      </c>
      <c r="E2661" s="134" t="s">
        <v>4361</v>
      </c>
      <c r="F2661" s="56" t="str">
        <f>VLOOKUP(VLOOKUP($B2661, '外部インタフェース一覧(計算用)'!$B:$C, 2, FALSE), '外部インタフェース一覧(計算用)'!$C:$G, 2, FALSE)</f>
        <v>new</v>
      </c>
      <c r="G2661" s="56" t="str">
        <f>VLOOKUP(VLOOKUP($B2661, '外部インタフェース一覧(計算用)'!$B:$C, 2, FALSE), '外部インタフェース一覧(計算用)'!$C:$G, 5, FALSE)</f>
        <v>ORAL_FUNCTION_IMPROVE_SERVICE_PLAN_2024_FORM_0220_2021</v>
      </c>
      <c r="H2661" s="56" t="str">
        <f t="shared" si="288"/>
        <v>ORAL_FUNCTION_IMPROVE_SERVICE_PLAN_2024_FORM_0220_2021_language_voice_function_detail_new</v>
      </c>
      <c r="I2661" s="134" t="str">
        <f t="shared" si="287"/>
        <v>追加</v>
      </c>
      <c r="J2661" s="56" t="str">
        <f t="shared" si="289"/>
        <v>名称変更</v>
      </c>
      <c r="K2661" s="56" t="str">
        <f>IF($F2661="old", INDEX('外部インタフェース一覧(計算用)'!$B$5:$C$60, MATCH(summary!$B2661, '外部インタフェース一覧(計算用)'!$C$5:$C$60, 0), 1), $B2661)</f>
        <v>口腔機能向上サービスに関する計画書（口腔の健康状態の評価）</v>
      </c>
      <c r="L2661" s="56">
        <f t="shared" si="293"/>
        <v>31</v>
      </c>
      <c r="M2661" s="56" t="str">
        <f t="shared" si="290"/>
        <v>language_voice_function_detail</v>
      </c>
      <c r="N2661" s="33" t="str">
        <f t="shared" si="291"/>
        <v>追加</v>
      </c>
      <c r="O2661" s="33" t="str">
        <f t="shared" si="292"/>
        <v>口腔機能改善管理計画　目標　音声・言語機能　詳細</v>
      </c>
    </row>
    <row r="2662" spans="1:15" ht="37.5" hidden="1">
      <c r="A2662" s="56">
        <v>2660</v>
      </c>
      <c r="B2662" s="56" t="s">
        <v>165</v>
      </c>
      <c r="C2662" s="56">
        <v>32</v>
      </c>
      <c r="D2662" s="33" t="s">
        <v>1329</v>
      </c>
      <c r="E2662" s="134" t="s">
        <v>4362</v>
      </c>
      <c r="F2662" s="56" t="str">
        <f>VLOOKUP(VLOOKUP($B2662, '外部インタフェース一覧(計算用)'!$B:$C, 2, FALSE), '外部インタフェース一覧(計算用)'!$C:$G, 2, FALSE)</f>
        <v>new</v>
      </c>
      <c r="G2662" s="56" t="str">
        <f>VLOOKUP(VLOOKUP($B2662, '外部インタフェース一覧(計算用)'!$B:$C, 2, FALSE), '外部インタフェース一覧(計算用)'!$C:$G, 5, FALSE)</f>
        <v>ORAL_FUNCTION_IMPROVE_SERVICE_PLAN_2024_FORM_0220_2021</v>
      </c>
      <c r="H2662" s="56" t="str">
        <f t="shared" si="288"/>
        <v>ORAL_FUNCTION_IMPROVE_SERVICE_PLAN_2024_FORM_0220_2021_language_voice_function_notice_new</v>
      </c>
      <c r="I2662" s="134" t="str">
        <f t="shared" si="287"/>
        <v>口腔機能改善管理計画　目標　音声・言語機能の改善目標の詳細</v>
      </c>
      <c r="J2662" s="56" t="str">
        <f t="shared" si="289"/>
        <v>名称変更</v>
      </c>
      <c r="K2662" s="56" t="str">
        <f>IF($F2662="old", INDEX('外部インタフェース一覧(計算用)'!$B$5:$C$60, MATCH(summary!$B2662, '外部インタフェース一覧(計算用)'!$C$5:$C$60, 0), 1), $B2662)</f>
        <v>口腔機能向上サービスに関する計画書（口腔の健康状態の評価）</v>
      </c>
      <c r="L2662" s="56">
        <f t="shared" si="293"/>
        <v>32</v>
      </c>
      <c r="M2662" s="56" t="str">
        <f t="shared" si="290"/>
        <v>language_voice_function_notice</v>
      </c>
      <c r="N2662" s="33" t="str">
        <f t="shared" si="291"/>
        <v>口腔機能改善管理計画　目標　音声・言語機能の改善目標の詳細</v>
      </c>
      <c r="O2662" s="33" t="str">
        <f t="shared" si="292"/>
        <v>口腔機能改善管理計画　目標　音声・言語機能の改善目標　詳細（内容）</v>
      </c>
    </row>
    <row r="2663" spans="1:15" ht="37.5" hidden="1">
      <c r="A2663" s="56">
        <v>2661</v>
      </c>
      <c r="B2663" s="56" t="s">
        <v>165</v>
      </c>
      <c r="C2663" s="56">
        <v>33</v>
      </c>
      <c r="D2663" s="33" t="s">
        <v>1331</v>
      </c>
      <c r="E2663" s="134" t="s">
        <v>1332</v>
      </c>
      <c r="F2663" s="56" t="str">
        <f>VLOOKUP(VLOOKUP($B2663, '外部インタフェース一覧(計算用)'!$B:$C, 2, FALSE), '外部インタフェース一覧(計算用)'!$C:$G, 2, FALSE)</f>
        <v>new</v>
      </c>
      <c r="G2663" s="56" t="str">
        <f>VLOOKUP(VLOOKUP($B2663, '外部インタフェース一覧(計算用)'!$B:$C, 2, FALSE), '外部インタフェース一覧(計算用)'!$C:$G, 5, FALSE)</f>
        <v>ORAL_FUNCTION_IMPROVE_SERVICE_PLAN_2024_FORM_0220_2021</v>
      </c>
      <c r="H2663" s="56" t="str">
        <f t="shared" si="288"/>
        <v>ORAL_FUNCTION_IMPROVE_SERVICE_PLAN_2024_FORM_0220_2021_is_prevention_of_aspiration_pneumonia_new</v>
      </c>
      <c r="I2663" s="134" t="str">
        <f t="shared" si="287"/>
        <v>口腔機能改善管理計画　目標　誤嚥性肺炎の予防　</v>
      </c>
      <c r="J2663" s="56" t="str">
        <f t="shared" si="289"/>
        <v>一致</v>
      </c>
      <c r="K2663" s="56" t="str">
        <f>IF($F2663="old", INDEX('外部インタフェース一覧(計算用)'!$B$5:$C$60, MATCH(summary!$B2663, '外部インタフェース一覧(計算用)'!$C$5:$C$60, 0), 1), $B2663)</f>
        <v>口腔機能向上サービスに関する計画書（口腔の健康状態の評価）</v>
      </c>
      <c r="L2663" s="56">
        <f t="shared" si="293"/>
        <v>33</v>
      </c>
      <c r="M2663" s="56" t="str">
        <f t="shared" si="290"/>
        <v>is_prevention_of_aspiration_pneumonia</v>
      </c>
      <c r="N2663" s="33" t="str">
        <f t="shared" si="291"/>
        <v>口腔機能改善管理計画　目標　誤嚥性肺炎の予防　</v>
      </c>
      <c r="O2663" s="33" t="str">
        <f t="shared" si="292"/>
        <v>口腔機能改善管理計画　目標　誤嚥性肺炎の予防　</v>
      </c>
    </row>
    <row r="2664" spans="1:15" hidden="1">
      <c r="A2664" s="56">
        <v>2662</v>
      </c>
      <c r="B2664" s="56" t="s">
        <v>165</v>
      </c>
      <c r="C2664" s="56">
        <v>34</v>
      </c>
      <c r="D2664" s="33" t="s">
        <v>1333</v>
      </c>
      <c r="E2664" s="134" t="s">
        <v>4363</v>
      </c>
      <c r="F2664" s="56" t="str">
        <f>VLOOKUP(VLOOKUP($B2664, '外部インタフェース一覧(計算用)'!$B:$C, 2, FALSE), '外部インタフェース一覧(計算用)'!$C:$G, 2, FALSE)</f>
        <v>new</v>
      </c>
      <c r="G2664" s="56" t="str">
        <f>VLOOKUP(VLOOKUP($B2664, '外部インタフェース一覧(計算用)'!$B:$C, 2, FALSE), '外部インタフェース一覧(計算用)'!$C:$G, 5, FALSE)</f>
        <v>ORAL_FUNCTION_IMPROVE_SERVICE_PLAN_2024_FORM_0220_2021</v>
      </c>
      <c r="H2664" s="56" t="str">
        <f t="shared" si="288"/>
        <v>ORAL_FUNCTION_IMPROVE_SERVICE_PLAN_2024_FORM_0220_2021_is_goal_other_new</v>
      </c>
      <c r="I2664" s="134" t="str">
        <f t="shared" si="287"/>
        <v>口腔機能改善管理計画　目標　その他</v>
      </c>
      <c r="J2664" s="56" t="str">
        <f t="shared" si="289"/>
        <v>名称変更</v>
      </c>
      <c r="K2664" s="56" t="str">
        <f>IF($F2664="old", INDEX('外部インタフェース一覧(計算用)'!$B$5:$C$60, MATCH(summary!$B2664, '外部インタフェース一覧(計算用)'!$C$5:$C$60, 0), 1), $B2664)</f>
        <v>口腔機能向上サービスに関する計画書（口腔の健康状態の評価）</v>
      </c>
      <c r="L2664" s="56">
        <f t="shared" si="293"/>
        <v>34</v>
      </c>
      <c r="M2664" s="56" t="str">
        <f t="shared" si="290"/>
        <v>is_goal_other</v>
      </c>
      <c r="N2664" s="33" t="str">
        <f t="shared" si="291"/>
        <v>口腔機能改善管理計画　目標　その他</v>
      </c>
      <c r="O2664" s="33" t="str">
        <f t="shared" si="292"/>
        <v>口腔機能改善管理計画　目標　その他　</v>
      </c>
    </row>
    <row r="2665" spans="1:15" ht="37.5" hidden="1">
      <c r="A2665" s="56">
        <v>2663</v>
      </c>
      <c r="B2665" s="56" t="s">
        <v>165</v>
      </c>
      <c r="C2665" s="56">
        <v>35</v>
      </c>
      <c r="D2665" s="33" t="s">
        <v>1335</v>
      </c>
      <c r="E2665" s="134" t="s">
        <v>4364</v>
      </c>
      <c r="F2665" s="56" t="str">
        <f>VLOOKUP(VLOOKUP($B2665, '外部インタフェース一覧(計算用)'!$B:$C, 2, FALSE), '外部インタフェース一覧(計算用)'!$C:$G, 2, FALSE)</f>
        <v>new</v>
      </c>
      <c r="G2665" s="56" t="str">
        <f>VLOOKUP(VLOOKUP($B2665, '外部インタフェース一覧(計算用)'!$B:$C, 2, FALSE), '外部インタフェース一覧(計算用)'!$C:$G, 5, FALSE)</f>
        <v>ORAL_FUNCTION_IMPROVE_SERVICE_PLAN_2024_FORM_0220_2021</v>
      </c>
      <c r="H2665" s="56" t="str">
        <f t="shared" si="288"/>
        <v>ORAL_FUNCTION_IMPROVE_SERVICE_PLAN_2024_FORM_0220_2021_goal_other_contents_new</v>
      </c>
      <c r="I2665" s="134" t="str">
        <f t="shared" si="287"/>
        <v>口腔機能改善管理計画　目標　その他（具体的に）</v>
      </c>
      <c r="J2665" s="56" t="str">
        <f t="shared" si="289"/>
        <v>名称変更</v>
      </c>
      <c r="K2665" s="56" t="str">
        <f>IF($F2665="old", INDEX('外部インタフェース一覧(計算用)'!$B$5:$C$60, MATCH(summary!$B2665, '外部インタフェース一覧(計算用)'!$C$5:$C$60, 0), 1), $B2665)</f>
        <v>口腔機能向上サービスに関する計画書（口腔の健康状態の評価）</v>
      </c>
      <c r="L2665" s="56">
        <f t="shared" si="293"/>
        <v>35</v>
      </c>
      <c r="M2665" s="56" t="str">
        <f t="shared" si="290"/>
        <v>goal_other_contents</v>
      </c>
      <c r="N2665" s="33" t="str">
        <f t="shared" si="291"/>
        <v>口腔機能改善管理計画　目標　その他（具体的に）</v>
      </c>
      <c r="O2665" s="33" t="str">
        <f t="shared" si="292"/>
        <v>口腔機能改善管理計画　目標　その他（内容）</v>
      </c>
    </row>
    <row r="2666" spans="1:15" ht="37.5" hidden="1">
      <c r="A2666" s="56">
        <v>2664</v>
      </c>
      <c r="B2666" s="56" t="s">
        <v>165</v>
      </c>
      <c r="C2666" s="56">
        <v>36</v>
      </c>
      <c r="D2666" s="33" t="s">
        <v>4365</v>
      </c>
      <c r="E2666" s="134" t="s">
        <v>4366</v>
      </c>
      <c r="F2666" s="56" t="str">
        <f>VLOOKUP(VLOOKUP($B2666, '外部インタフェース一覧(計算用)'!$B:$C, 2, FALSE), '外部インタフェース一覧(計算用)'!$C:$G, 2, FALSE)</f>
        <v>new</v>
      </c>
      <c r="G2666" s="56" t="str">
        <f>VLOOKUP(VLOOKUP($B2666, '外部インタフェース一覧(計算用)'!$B:$C, 2, FALSE), '外部インタフェース一覧(計算用)'!$C:$G, 5, FALSE)</f>
        <v>ORAL_FUNCTION_IMPROVE_SERVICE_PLAN_2024_FORM_0220_2021</v>
      </c>
      <c r="H2666" s="56" t="str">
        <f t="shared" si="288"/>
        <v>ORAL_FUNCTION_IMPROVE_SERVICE_PLAN_2024_FORM_0220_2021_is_contents_oral_cleaning_new</v>
      </c>
      <c r="I2666" s="134" t="str">
        <f t="shared" si="287"/>
        <v>追加</v>
      </c>
      <c r="J2666" s="56" t="str">
        <f t="shared" si="289"/>
        <v>名称変更</v>
      </c>
      <c r="K2666" s="56" t="str">
        <f>IF($F2666="old", INDEX('外部インタフェース一覧(計算用)'!$B$5:$C$60, MATCH(summary!$B2666, '外部インタフェース一覧(計算用)'!$C$5:$C$60, 0), 1), $B2666)</f>
        <v>口腔機能向上サービスに関する計画書（口腔の健康状態の評価）</v>
      </c>
      <c r="L2666" s="56">
        <f t="shared" si="293"/>
        <v>36</v>
      </c>
      <c r="M2666" s="56" t="str">
        <f t="shared" si="290"/>
        <v>is_contents_oral_cleaning</v>
      </c>
      <c r="N2666" s="33" t="str">
        <f t="shared" si="291"/>
        <v>追加</v>
      </c>
      <c r="O2666" s="33" t="str">
        <f t="shared" si="292"/>
        <v>口腔機能改善管理計画　実施内容　口腔清掃</v>
      </c>
    </row>
    <row r="2667" spans="1:15" ht="37.5" hidden="1">
      <c r="A2667" s="56">
        <v>2665</v>
      </c>
      <c r="B2667" s="56" t="s">
        <v>165</v>
      </c>
      <c r="C2667" s="56">
        <v>37</v>
      </c>
      <c r="D2667" s="33" t="s">
        <v>1339</v>
      </c>
      <c r="E2667" s="134" t="s">
        <v>4367</v>
      </c>
      <c r="F2667" s="56" t="str">
        <f>VLOOKUP(VLOOKUP($B2667, '外部インタフェース一覧(計算用)'!$B:$C, 2, FALSE), '外部インタフェース一覧(計算用)'!$C:$G, 2, FALSE)</f>
        <v>new</v>
      </c>
      <c r="G2667" s="56" t="str">
        <f>VLOOKUP(VLOOKUP($B2667, '外部インタフェース一覧(計算用)'!$B:$C, 2, FALSE), '外部インタフェース一覧(計算用)'!$C:$G, 5, FALSE)</f>
        <v>ORAL_FUNCTION_IMPROVE_SERVICE_PLAN_2024_FORM_0220_2021</v>
      </c>
      <c r="H2667" s="56" t="str">
        <f t="shared" si="288"/>
        <v>ORAL_FUNCTION_IMPROVE_SERVICE_PLAN_2024_FORM_0220_2021_is_contents_guidance_oral_cleaning_new</v>
      </c>
      <c r="I2667" s="134" t="str">
        <f t="shared" si="287"/>
        <v>口腔機能改善管理計画　実施内容　口腔清掃、口腔清掃に関する指導</v>
      </c>
      <c r="J2667" s="56" t="str">
        <f t="shared" si="289"/>
        <v>名称変更</v>
      </c>
      <c r="K2667" s="56" t="str">
        <f>IF($F2667="old", INDEX('外部インタフェース一覧(計算用)'!$B$5:$C$60, MATCH(summary!$B2667, '外部インタフェース一覧(計算用)'!$C$5:$C$60, 0), 1), $B2667)</f>
        <v>口腔機能向上サービスに関する計画書（口腔の健康状態の評価）</v>
      </c>
      <c r="L2667" s="56">
        <f t="shared" si="293"/>
        <v>37</v>
      </c>
      <c r="M2667" s="56" t="str">
        <f t="shared" si="290"/>
        <v>is_contents_guidance_oral_cleaning</v>
      </c>
      <c r="N2667" s="33" t="str">
        <f t="shared" si="291"/>
        <v>口腔機能改善管理計画　実施内容　口腔清掃、口腔清掃に関する指導</v>
      </c>
      <c r="O2667" s="33" t="str">
        <f t="shared" si="292"/>
        <v>口腔機能改善管理計画　実施内容　口腔清掃に関する指導</v>
      </c>
    </row>
    <row r="2668" spans="1:15" ht="56.25" hidden="1">
      <c r="A2668" s="56">
        <v>2666</v>
      </c>
      <c r="B2668" s="56" t="s">
        <v>165</v>
      </c>
      <c r="C2668" s="56">
        <v>38</v>
      </c>
      <c r="D2668" s="33" t="s">
        <v>1337</v>
      </c>
      <c r="E2668" s="134" t="s">
        <v>4368</v>
      </c>
      <c r="F2668" s="56" t="str">
        <f>VLOOKUP(VLOOKUP($B2668, '外部インタフェース一覧(計算用)'!$B:$C, 2, FALSE), '外部インタフェース一覧(計算用)'!$C:$G, 2, FALSE)</f>
        <v>new</v>
      </c>
      <c r="G2668" s="56" t="str">
        <f>VLOOKUP(VLOOKUP($B2668, '外部インタフェース一覧(計算用)'!$B:$C, 2, FALSE), '外部インタフェース一覧(計算用)'!$C:$G, 5, FALSE)</f>
        <v>ORAL_FUNCTION_IMPROVE_SERVICE_PLAN_2024_FORM_0220_2021</v>
      </c>
      <c r="H2668" s="56" t="str">
        <f t="shared" si="288"/>
        <v>ORAL_FUNCTION_IMPROVE_SERVICE_PLAN_2024_FORM_0220_2021_is_contents_guidance_eating_and_swallowing_new</v>
      </c>
      <c r="I2668" s="134" t="str">
        <f t="shared" si="287"/>
        <v>口腔機能改善管理計画　実施内容　摂食・嚥下等の口腔機能に関する指導</v>
      </c>
      <c r="J2668" s="56" t="str">
        <f t="shared" si="289"/>
        <v>名称変更</v>
      </c>
      <c r="K2668" s="56" t="str">
        <f>IF($F2668="old", INDEX('外部インタフェース一覧(計算用)'!$B$5:$C$60, MATCH(summary!$B2668, '外部インタフェース一覧(計算用)'!$C$5:$C$60, 0), 1), $B2668)</f>
        <v>口腔機能向上サービスに関する計画書（口腔の健康状態の評価）</v>
      </c>
      <c r="L2668" s="56">
        <f t="shared" si="293"/>
        <v>38</v>
      </c>
      <c r="M2668" s="56" t="str">
        <f t="shared" si="290"/>
        <v>is_contents_guidance_eating_and_swallowing</v>
      </c>
      <c r="N2668" s="33" t="str">
        <f t="shared" si="291"/>
        <v>口腔機能改善管理計画　実施内容　摂食・嚥下等の口腔機能に関する指導</v>
      </c>
      <c r="O2668" s="33" t="str">
        <f t="shared" si="292"/>
        <v>口腔機能改善管理計画　実施内容　摂食嚥下等の口腔機能に関する指導　　　　</v>
      </c>
    </row>
    <row r="2669" spans="1:15" ht="56.25" hidden="1">
      <c r="A2669" s="56">
        <v>2667</v>
      </c>
      <c r="B2669" s="56" t="s">
        <v>165</v>
      </c>
      <c r="C2669" s="56">
        <v>39</v>
      </c>
      <c r="D2669" s="33" t="s">
        <v>1341</v>
      </c>
      <c r="E2669" s="134" t="s">
        <v>1342</v>
      </c>
      <c r="F2669" s="56" t="str">
        <f>VLOOKUP(VLOOKUP($B2669, '外部インタフェース一覧(計算用)'!$B:$C, 2, FALSE), '外部インタフェース一覧(計算用)'!$C:$G, 2, FALSE)</f>
        <v>new</v>
      </c>
      <c r="G2669" s="56" t="str">
        <f>VLOOKUP(VLOOKUP($B2669, '外部インタフェース一覧(計算用)'!$B:$C, 2, FALSE), '外部インタフェース一覧(計算用)'!$C:$G, 5, FALSE)</f>
        <v>ORAL_FUNCTION_IMPROVE_SERVICE_PLAN_2024_FORM_0220_2021</v>
      </c>
      <c r="H2669" s="56" t="str">
        <f t="shared" si="288"/>
        <v>ORAL_FUNCTION_IMPROVE_SERVICE_PLAN_2024_FORM_0220_2021_is_contents_guidance_language_voice_function_new</v>
      </c>
      <c r="I2669" s="134" t="str">
        <f t="shared" si="287"/>
        <v>口腔機能改善管理計画　実施内容　音声・言語機能に関する指導</v>
      </c>
      <c r="J2669" s="56" t="str">
        <f t="shared" si="289"/>
        <v>一致</v>
      </c>
      <c r="K2669" s="56" t="str">
        <f>IF($F2669="old", INDEX('外部インタフェース一覧(計算用)'!$B$5:$C$60, MATCH(summary!$B2669, '外部インタフェース一覧(計算用)'!$C$5:$C$60, 0), 1), $B2669)</f>
        <v>口腔機能向上サービスに関する計画書（口腔の健康状態の評価）</v>
      </c>
      <c r="L2669" s="56">
        <f t="shared" si="293"/>
        <v>39</v>
      </c>
      <c r="M2669" s="56" t="str">
        <f t="shared" si="290"/>
        <v>is_contents_guidance_language_voice_function</v>
      </c>
      <c r="N2669" s="33" t="str">
        <f t="shared" si="291"/>
        <v>口腔機能改善管理計画　実施内容　音声・言語機能に関する指導</v>
      </c>
      <c r="O2669" s="33" t="str">
        <f t="shared" si="292"/>
        <v>口腔機能改善管理計画　実施内容　音声・言語機能に関する指導</v>
      </c>
    </row>
    <row r="2670" spans="1:15" ht="56.25" hidden="1">
      <c r="A2670" s="56">
        <v>2668</v>
      </c>
      <c r="B2670" s="56" t="s">
        <v>165</v>
      </c>
      <c r="C2670" s="56">
        <v>40</v>
      </c>
      <c r="D2670" s="33" t="s">
        <v>4369</v>
      </c>
      <c r="E2670" s="134" t="s">
        <v>4370</v>
      </c>
      <c r="F2670" s="56" t="str">
        <f>VLOOKUP(VLOOKUP($B2670, '外部インタフェース一覧(計算用)'!$B:$C, 2, FALSE), '外部インタフェース一覧(計算用)'!$C:$G, 2, FALSE)</f>
        <v>new</v>
      </c>
      <c r="G2670" s="56" t="str">
        <f>VLOOKUP(VLOOKUP($B2670, '外部インタフェース一覧(計算用)'!$B:$C, 2, FALSE), '外部インタフェース一覧(計算用)'!$C:$G, 5, FALSE)</f>
        <v>ORAL_FUNCTION_IMPROVE_SERVICE_PLAN_2024_FORM_0220_2021</v>
      </c>
      <c r="H2670" s="56" t="str">
        <f t="shared" si="288"/>
        <v>ORAL_FUNCTION_IMPROVE_SERVICE_PLAN_2024_FORM_0220_2021_is_contents_guidance_aspiration_pneumonia_prevention_new</v>
      </c>
      <c r="I2670" s="134" t="str">
        <f t="shared" si="287"/>
        <v>追加</v>
      </c>
      <c r="J2670" s="56" t="str">
        <f t="shared" si="289"/>
        <v>名称変更</v>
      </c>
      <c r="K2670" s="56" t="str">
        <f>IF($F2670="old", INDEX('外部インタフェース一覧(計算用)'!$B$5:$C$60, MATCH(summary!$B2670, '外部インタフェース一覧(計算用)'!$C$5:$C$60, 0), 1), $B2670)</f>
        <v>口腔機能向上サービスに関する計画書（口腔の健康状態の評価）</v>
      </c>
      <c r="L2670" s="56">
        <f t="shared" si="293"/>
        <v>40</v>
      </c>
      <c r="M2670" s="56" t="str">
        <f t="shared" si="290"/>
        <v>is_contents_guidance_aspiration_pneumonia_prevention</v>
      </c>
      <c r="N2670" s="33" t="str">
        <f t="shared" si="291"/>
        <v>追加</v>
      </c>
      <c r="O2670" s="33" t="str">
        <f t="shared" si="292"/>
        <v>口腔機能改善管理計画　実施内容　誤嚥性肺炎の予防に関する指導　　　　　　　　　　</v>
      </c>
    </row>
    <row r="2671" spans="1:15" ht="37.5" hidden="1">
      <c r="A2671" s="56">
        <v>2669</v>
      </c>
      <c r="B2671" s="56" t="s">
        <v>165</v>
      </c>
      <c r="C2671" s="56">
        <v>41</v>
      </c>
      <c r="D2671" s="33" t="s">
        <v>970</v>
      </c>
      <c r="E2671" s="134" t="s">
        <v>1343</v>
      </c>
      <c r="F2671" s="56" t="str">
        <f>VLOOKUP(VLOOKUP($B2671, '外部インタフェース一覧(計算用)'!$B:$C, 2, FALSE), '外部インタフェース一覧(計算用)'!$C:$G, 2, FALSE)</f>
        <v>new</v>
      </c>
      <c r="G2671" s="56" t="str">
        <f>VLOOKUP(VLOOKUP($B2671, '外部インタフェース一覧(計算用)'!$B:$C, 2, FALSE), '外部インタフェース一覧(計算用)'!$C:$G, 5, FALSE)</f>
        <v>ORAL_FUNCTION_IMPROVE_SERVICE_PLAN_2024_FORM_0220_2021</v>
      </c>
      <c r="H2671" s="56" t="str">
        <f t="shared" si="288"/>
        <v>ORAL_FUNCTION_IMPROVE_SERVICE_PLAN_2024_FORM_0220_2021_is_contents_other_new</v>
      </c>
      <c r="I2671" s="134" t="str">
        <f t="shared" si="287"/>
        <v>口腔機能改善管理計画　実施内容　その他</v>
      </c>
      <c r="J2671" s="56" t="str">
        <f t="shared" si="289"/>
        <v>一致</v>
      </c>
      <c r="K2671" s="56" t="str">
        <f>IF($F2671="old", INDEX('外部インタフェース一覧(計算用)'!$B$5:$C$60, MATCH(summary!$B2671, '外部インタフェース一覧(計算用)'!$C$5:$C$60, 0), 1), $B2671)</f>
        <v>口腔機能向上サービスに関する計画書（口腔の健康状態の評価）</v>
      </c>
      <c r="L2671" s="56">
        <f t="shared" si="293"/>
        <v>41</v>
      </c>
      <c r="M2671" s="56" t="str">
        <f t="shared" si="290"/>
        <v>is_contents_other</v>
      </c>
      <c r="N2671" s="33" t="str">
        <f t="shared" si="291"/>
        <v>口腔機能改善管理計画　実施内容　その他</v>
      </c>
      <c r="O2671" s="33" t="str">
        <f t="shared" si="292"/>
        <v>口腔機能改善管理計画　実施内容　その他</v>
      </c>
    </row>
    <row r="2672" spans="1:15" ht="37.5" hidden="1">
      <c r="A2672" s="56">
        <v>2670</v>
      </c>
      <c r="B2672" s="56" t="s">
        <v>165</v>
      </c>
      <c r="C2672" s="56">
        <v>42</v>
      </c>
      <c r="D2672" s="33" t="s">
        <v>1344</v>
      </c>
      <c r="E2672" s="134" t="s">
        <v>4371</v>
      </c>
      <c r="F2672" s="56" t="str">
        <f>VLOOKUP(VLOOKUP($B2672, '外部インタフェース一覧(計算用)'!$B:$C, 2, FALSE), '外部インタフェース一覧(計算用)'!$C:$G, 2, FALSE)</f>
        <v>new</v>
      </c>
      <c r="G2672" s="56" t="str">
        <f>VLOOKUP(VLOOKUP($B2672, '外部インタフェース一覧(計算用)'!$B:$C, 2, FALSE), '外部インタフェース一覧(計算用)'!$C:$G, 5, FALSE)</f>
        <v>ORAL_FUNCTION_IMPROVE_SERVICE_PLAN_2024_FORM_0220_2021</v>
      </c>
      <c r="H2672" s="56" t="str">
        <f t="shared" si="288"/>
        <v>ORAL_FUNCTION_IMPROVE_SERVICE_PLAN_2024_FORM_0220_2021_is_contents_other_notices_new</v>
      </c>
      <c r="I2672" s="134" t="str">
        <f t="shared" si="287"/>
        <v>口腔機能改善管理計画　実施内容　その他（具体的に）</v>
      </c>
      <c r="J2672" s="56" t="str">
        <f t="shared" si="289"/>
        <v>名称変更</v>
      </c>
      <c r="K2672" s="56" t="str">
        <f>IF($F2672="old", INDEX('外部インタフェース一覧(計算用)'!$B$5:$C$60, MATCH(summary!$B2672, '外部インタフェース一覧(計算用)'!$C$5:$C$60, 0), 1), $B2672)</f>
        <v>口腔機能向上サービスに関する計画書（口腔の健康状態の評価）</v>
      </c>
      <c r="L2672" s="56">
        <f t="shared" si="293"/>
        <v>42</v>
      </c>
      <c r="M2672" s="56" t="str">
        <f t="shared" si="290"/>
        <v>is_contents_other_notices</v>
      </c>
      <c r="N2672" s="33" t="str">
        <f t="shared" si="291"/>
        <v>口腔機能改善管理計画　実施内容　その他（具体的に）</v>
      </c>
      <c r="O2672" s="33" t="str">
        <f t="shared" si="292"/>
        <v>口腔機能改善管理計画　実施内容　その他（内容）</v>
      </c>
    </row>
    <row r="2673" spans="1:15" hidden="1">
      <c r="A2673" s="56">
        <v>2671</v>
      </c>
      <c r="B2673" s="56" t="s">
        <v>165</v>
      </c>
      <c r="C2673" s="56">
        <v>43</v>
      </c>
      <c r="D2673" s="33" t="s">
        <v>265</v>
      </c>
      <c r="E2673" s="134" t="s">
        <v>266</v>
      </c>
      <c r="F2673" s="56" t="str">
        <f>VLOOKUP(VLOOKUP($B2673, '外部インタフェース一覧(計算用)'!$B:$C, 2, FALSE), '外部インタフェース一覧(計算用)'!$C:$G, 2, FALSE)</f>
        <v>new</v>
      </c>
      <c r="G2673" s="56" t="str">
        <f>VLOOKUP(VLOOKUP($B2673, '外部インタフェース一覧(計算用)'!$B:$C, 2, FALSE), '外部インタフェース一覧(計算用)'!$C:$G, 5, FALSE)</f>
        <v>ORAL_FUNCTION_IMPROVE_SERVICE_PLAN_2024_FORM_0220_2021</v>
      </c>
      <c r="H2673" s="56" t="str">
        <f t="shared" si="288"/>
        <v>ORAL_FUNCTION_IMPROVE_SERVICE_PLAN_2024_FORM_0220_2021_version_new</v>
      </c>
      <c r="I2673" s="134" t="str">
        <f t="shared" si="287"/>
        <v>バージョン番号</v>
      </c>
      <c r="J2673" s="56" t="str">
        <f t="shared" si="289"/>
        <v>一致</v>
      </c>
      <c r="K2673" s="56" t="str">
        <f>IF($F2673="old", INDEX('外部インタフェース一覧(計算用)'!$B$5:$C$60, MATCH(summary!$B2673, '外部インタフェース一覧(計算用)'!$C$5:$C$60, 0), 1), $B2673)</f>
        <v>口腔機能向上サービスに関する計画書（口腔の健康状態の評価）</v>
      </c>
      <c r="L2673" s="56">
        <f t="shared" si="293"/>
        <v>43</v>
      </c>
      <c r="M2673" s="56" t="str">
        <f t="shared" si="290"/>
        <v>version</v>
      </c>
      <c r="N2673" s="33" t="str">
        <f t="shared" si="291"/>
        <v>バージョン番号</v>
      </c>
      <c r="O2673" s="33" t="str">
        <f t="shared" si="292"/>
        <v>バージョン番号</v>
      </c>
    </row>
    <row r="2674" spans="1:15" hidden="1">
      <c r="A2674" s="56">
        <v>2672</v>
      </c>
      <c r="B2674" s="56" t="s">
        <v>167</v>
      </c>
      <c r="C2674" s="56">
        <v>1</v>
      </c>
      <c r="D2674" s="33" t="s">
        <v>223</v>
      </c>
      <c r="E2674" s="134" t="s">
        <v>224</v>
      </c>
      <c r="F2674" s="56" t="str">
        <f>VLOOKUP(VLOOKUP($B2674, '外部インタフェース一覧(計算用)'!$B:$C, 2, FALSE), '外部インタフェース一覧(計算用)'!$C:$G, 2, FALSE)</f>
        <v>new</v>
      </c>
      <c r="G2674" s="56" t="str">
        <f>VLOOKUP(VLOOKUP($B2674, '外部インタフェース一覧(計算用)'!$B:$C, 2, FALSE), '外部インタフェース一覧(計算用)'!$C:$G, 5, FALSE)</f>
        <v>ORAL_FUNCTION_IMPROVE_SERVICE_PLAN_2024_FORM_0220_2021</v>
      </c>
      <c r="H2674" s="56" t="str">
        <f t="shared" si="288"/>
        <v>ORAL_FUNCTION_IMPROVE_SERVICE_PLAN_2024_FORM_0220_2021_care_facility_id_new</v>
      </c>
      <c r="I2674" s="134" t="str">
        <f t="shared" si="287"/>
        <v>事業所番号</v>
      </c>
      <c r="J2674" s="56" t="str">
        <f t="shared" si="289"/>
        <v>一致</v>
      </c>
      <c r="K2674" s="56" t="str">
        <f>IF($F2674="old", INDEX('外部インタフェース一覧(計算用)'!$B$5:$C$60, MATCH(summary!$B2674, '外部インタフェース一覧(計算用)'!$C$5:$C$60, 0), 1), $B2674)</f>
        <v>口腔機能向上サービスに関する計画書（実施記録）</v>
      </c>
      <c r="L2674" s="56">
        <f t="shared" si="293"/>
        <v>1</v>
      </c>
      <c r="M2674" s="56" t="str">
        <f t="shared" si="290"/>
        <v>care_facility_id</v>
      </c>
      <c r="N2674" s="33" t="str">
        <f t="shared" si="291"/>
        <v>事業所番号</v>
      </c>
      <c r="O2674" s="33" t="str">
        <f t="shared" si="292"/>
        <v>事業所番号</v>
      </c>
    </row>
    <row r="2675" spans="1:15" hidden="1">
      <c r="A2675" s="56">
        <v>2673</v>
      </c>
      <c r="B2675" s="56" t="s">
        <v>167</v>
      </c>
      <c r="C2675" s="56">
        <v>2</v>
      </c>
      <c r="D2675" s="33" t="s">
        <v>225</v>
      </c>
      <c r="E2675" s="134" t="s">
        <v>226</v>
      </c>
      <c r="F2675" s="56" t="str">
        <f>VLOOKUP(VLOOKUP($B2675, '外部インタフェース一覧(計算用)'!$B:$C, 2, FALSE), '外部インタフェース一覧(計算用)'!$C:$G, 2, FALSE)</f>
        <v>new</v>
      </c>
      <c r="G2675" s="56" t="str">
        <f>VLOOKUP(VLOOKUP($B2675, '外部インタフェース一覧(計算用)'!$B:$C, 2, FALSE), '外部インタフェース一覧(計算用)'!$C:$G, 5, FALSE)</f>
        <v>ORAL_FUNCTION_IMPROVE_SERVICE_PLAN_2024_FORM_0220_2021</v>
      </c>
      <c r="H2675" s="56" t="str">
        <f t="shared" si="288"/>
        <v>ORAL_FUNCTION_IMPROVE_SERVICE_PLAN_2024_FORM_0220_2021_service_code_new</v>
      </c>
      <c r="I2675" s="134" t="str">
        <f t="shared" si="287"/>
        <v>サービス種類コード</v>
      </c>
      <c r="J2675" s="56" t="str">
        <f t="shared" si="289"/>
        <v>一致</v>
      </c>
      <c r="K2675" s="56" t="str">
        <f>IF($F2675="old", INDEX('外部インタフェース一覧(計算用)'!$B$5:$C$60, MATCH(summary!$B2675, '外部インタフェース一覧(計算用)'!$C$5:$C$60, 0), 1), $B2675)</f>
        <v>口腔機能向上サービスに関する計画書（実施記録）</v>
      </c>
      <c r="L2675" s="56">
        <f t="shared" si="293"/>
        <v>2</v>
      </c>
      <c r="M2675" s="56" t="str">
        <f t="shared" si="290"/>
        <v>service_code</v>
      </c>
      <c r="N2675" s="33" t="str">
        <f t="shared" si="291"/>
        <v>サービス種類コード</v>
      </c>
      <c r="O2675" s="33" t="str">
        <f t="shared" si="292"/>
        <v>サービス種類コード</v>
      </c>
    </row>
    <row r="2676" spans="1:15" hidden="1">
      <c r="A2676" s="56">
        <v>2674</v>
      </c>
      <c r="B2676" s="56" t="s">
        <v>167</v>
      </c>
      <c r="C2676" s="56">
        <v>3</v>
      </c>
      <c r="D2676" s="33" t="s">
        <v>229</v>
      </c>
      <c r="E2676" s="134" t="s">
        <v>230</v>
      </c>
      <c r="F2676" s="56" t="str">
        <f>VLOOKUP(VLOOKUP($B2676, '外部インタフェース一覧(計算用)'!$B:$C, 2, FALSE), '外部インタフェース一覧(計算用)'!$C:$G, 2, FALSE)</f>
        <v>new</v>
      </c>
      <c r="G2676" s="56" t="str">
        <f>VLOOKUP(VLOOKUP($B2676, '外部インタフェース一覧(計算用)'!$B:$C, 2, FALSE), '外部インタフェース一覧(計算用)'!$C:$G, 5, FALSE)</f>
        <v>ORAL_FUNCTION_IMPROVE_SERVICE_PLAN_2024_FORM_0220_2021</v>
      </c>
      <c r="H2676" s="56" t="str">
        <f t="shared" si="288"/>
        <v>ORAL_FUNCTION_IMPROVE_SERVICE_PLAN_2024_FORM_0220_2021_insurer_no_new</v>
      </c>
      <c r="I2676" s="134" t="str">
        <f t="shared" si="287"/>
        <v>保険者番号</v>
      </c>
      <c r="J2676" s="56" t="str">
        <f t="shared" si="289"/>
        <v>一致</v>
      </c>
      <c r="K2676" s="56" t="str">
        <f>IF($F2676="old", INDEX('外部インタフェース一覧(計算用)'!$B$5:$C$60, MATCH(summary!$B2676, '外部インタフェース一覧(計算用)'!$C$5:$C$60, 0), 1), $B2676)</f>
        <v>口腔機能向上サービスに関する計画書（実施記録）</v>
      </c>
      <c r="L2676" s="56">
        <f t="shared" si="293"/>
        <v>3</v>
      </c>
      <c r="M2676" s="56" t="str">
        <f t="shared" si="290"/>
        <v>insurer_no</v>
      </c>
      <c r="N2676" s="33" t="str">
        <f t="shared" si="291"/>
        <v>保険者番号</v>
      </c>
      <c r="O2676" s="33" t="str">
        <f t="shared" si="292"/>
        <v>保険者番号</v>
      </c>
    </row>
    <row r="2677" spans="1:15" hidden="1">
      <c r="A2677" s="56">
        <v>2675</v>
      </c>
      <c r="B2677" s="56" t="s">
        <v>167</v>
      </c>
      <c r="C2677" s="56">
        <v>4</v>
      </c>
      <c r="D2677" s="33" t="s">
        <v>231</v>
      </c>
      <c r="E2677" s="134" t="s">
        <v>232</v>
      </c>
      <c r="F2677" s="56" t="str">
        <f>VLOOKUP(VLOOKUP($B2677, '外部インタフェース一覧(計算用)'!$B:$C, 2, FALSE), '外部インタフェース一覧(計算用)'!$C:$G, 2, FALSE)</f>
        <v>new</v>
      </c>
      <c r="G2677" s="56" t="str">
        <f>VLOOKUP(VLOOKUP($B2677, '外部インタフェース一覧(計算用)'!$B:$C, 2, FALSE), '外部インタフェース一覧(計算用)'!$C:$G, 5, FALSE)</f>
        <v>ORAL_FUNCTION_IMPROVE_SERVICE_PLAN_2024_FORM_0220_2021</v>
      </c>
      <c r="H2677" s="56" t="str">
        <f t="shared" si="288"/>
        <v>ORAL_FUNCTION_IMPROVE_SERVICE_PLAN_2024_FORM_0220_2021_insured_no_new</v>
      </c>
      <c r="I2677" s="134" t="str">
        <f t="shared" si="287"/>
        <v>被保険者番号</v>
      </c>
      <c r="J2677" s="56" t="str">
        <f t="shared" si="289"/>
        <v>一致</v>
      </c>
      <c r="K2677" s="56" t="str">
        <f>IF($F2677="old", INDEX('外部インタフェース一覧(計算用)'!$B$5:$C$60, MATCH(summary!$B2677, '外部インタフェース一覧(計算用)'!$C$5:$C$60, 0), 1), $B2677)</f>
        <v>口腔機能向上サービスに関する計画書（実施記録）</v>
      </c>
      <c r="L2677" s="56">
        <f t="shared" si="293"/>
        <v>4</v>
      </c>
      <c r="M2677" s="56" t="str">
        <f t="shared" si="290"/>
        <v>insured_no</v>
      </c>
      <c r="N2677" s="33" t="str">
        <f t="shared" si="291"/>
        <v>被保険者番号</v>
      </c>
      <c r="O2677" s="33" t="str">
        <f t="shared" si="292"/>
        <v>被保険者番号</v>
      </c>
    </row>
    <row r="2678" spans="1:15" ht="37.5" hidden="1">
      <c r="A2678" s="56">
        <v>2676</v>
      </c>
      <c r="B2678" s="56" t="s">
        <v>167</v>
      </c>
      <c r="C2678" s="56">
        <v>5</v>
      </c>
      <c r="D2678" s="33" t="s">
        <v>227</v>
      </c>
      <c r="E2678" s="134" t="s">
        <v>228</v>
      </c>
      <c r="F2678" s="56" t="str">
        <f>VLOOKUP(VLOOKUP($B2678, '外部インタフェース一覧(計算用)'!$B:$C, 2, FALSE), '外部インタフェース一覧(計算用)'!$C:$G, 2, FALSE)</f>
        <v>new</v>
      </c>
      <c r="G2678" s="56" t="str">
        <f>VLOOKUP(VLOOKUP($B2678, '外部インタフェース一覧(計算用)'!$B:$C, 2, FALSE), '外部インタフェース一覧(計算用)'!$C:$G, 5, FALSE)</f>
        <v>ORAL_FUNCTION_IMPROVE_SERVICE_PLAN_2024_FORM_0220_2021</v>
      </c>
      <c r="H2678" s="56" t="str">
        <f t="shared" si="288"/>
        <v>ORAL_FUNCTION_IMPROVE_SERVICE_PLAN_2024_FORM_0220_2021_external_system_management_number_new</v>
      </c>
      <c r="I2678" s="134" t="str">
        <f t="shared" si="287"/>
        <v>外部システム管理番号</v>
      </c>
      <c r="J2678" s="56" t="str">
        <f t="shared" si="289"/>
        <v>一致</v>
      </c>
      <c r="K2678" s="56" t="str">
        <f>IF($F2678="old", INDEX('外部インタフェース一覧(計算用)'!$B$5:$C$60, MATCH(summary!$B2678, '外部インタフェース一覧(計算用)'!$C$5:$C$60, 0), 1), $B2678)</f>
        <v>口腔機能向上サービスに関する計画書（実施記録）</v>
      </c>
      <c r="L2678" s="56">
        <f t="shared" si="293"/>
        <v>5</v>
      </c>
      <c r="M2678" s="56" t="str">
        <f t="shared" si="290"/>
        <v>external_system_management_number</v>
      </c>
      <c r="N2678" s="33" t="str">
        <f t="shared" si="291"/>
        <v>外部システム管理番号</v>
      </c>
      <c r="O2678" s="33" t="str">
        <f t="shared" si="292"/>
        <v>外部システム管理番号</v>
      </c>
    </row>
    <row r="2679" spans="1:15" ht="56.25" hidden="1">
      <c r="A2679" s="56">
        <v>2677</v>
      </c>
      <c r="B2679" s="56" t="s">
        <v>167</v>
      </c>
      <c r="C2679" s="56">
        <v>6</v>
      </c>
      <c r="D2679" s="33" t="s">
        <v>432</v>
      </c>
      <c r="E2679" s="134" t="s">
        <v>433</v>
      </c>
      <c r="F2679" s="56" t="str">
        <f>VLOOKUP(VLOOKUP($B2679, '外部インタフェース一覧(計算用)'!$B:$C, 2, FALSE), '外部インタフェース一覧(計算用)'!$C:$G, 2, FALSE)</f>
        <v>new</v>
      </c>
      <c r="G2679" s="56" t="str">
        <f>VLOOKUP(VLOOKUP($B2679, '外部インタフェース一覧(計算用)'!$B:$C, 2, FALSE), '外部インタフェース一覧(計算用)'!$C:$G, 5, FALSE)</f>
        <v>ORAL_FUNCTION_IMPROVE_SERVICE_PLAN_2024_FORM_0220_2021</v>
      </c>
      <c r="H2679" s="56" t="str">
        <f t="shared" si="288"/>
        <v>ORAL_FUNCTION_IMPROVE_SERVICE_PLAN_2024_FORM_0220_2021_external_system_management_detail_number_new</v>
      </c>
      <c r="I2679" s="134" t="str">
        <f t="shared" si="287"/>
        <v>追加</v>
      </c>
      <c r="J2679" s="56" t="str">
        <f t="shared" si="289"/>
        <v>名称変更</v>
      </c>
      <c r="K2679" s="56" t="str">
        <f>IF($F2679="old", INDEX('外部インタフェース一覧(計算用)'!$B$5:$C$60, MATCH(summary!$B2679, '外部インタフェース一覧(計算用)'!$C$5:$C$60, 0), 1), $B2679)</f>
        <v>口腔機能向上サービスに関する計画書（実施記録）</v>
      </c>
      <c r="L2679" s="56">
        <f t="shared" si="293"/>
        <v>6</v>
      </c>
      <c r="M2679" s="56" t="str">
        <f t="shared" si="290"/>
        <v>external_system_management_detail_number</v>
      </c>
      <c r="N2679" s="33" t="str">
        <f t="shared" si="291"/>
        <v>追加</v>
      </c>
      <c r="O2679" s="33" t="str">
        <f t="shared" si="292"/>
        <v>外部システム管理明細番号</v>
      </c>
    </row>
    <row r="2680" spans="1:15" hidden="1">
      <c r="A2680" s="56">
        <v>2678</v>
      </c>
      <c r="B2680" s="56" t="s">
        <v>167</v>
      </c>
      <c r="C2680" s="56">
        <v>7</v>
      </c>
      <c r="D2680" s="33" t="s">
        <v>4372</v>
      </c>
      <c r="E2680" s="134" t="s">
        <v>4373</v>
      </c>
      <c r="F2680" s="56" t="str">
        <f>VLOOKUP(VLOOKUP($B2680, '外部インタフェース一覧(計算用)'!$B:$C, 2, FALSE), '外部インタフェース一覧(計算用)'!$C:$G, 2, FALSE)</f>
        <v>new</v>
      </c>
      <c r="G2680" s="56" t="str">
        <f>VLOOKUP(VLOOKUP($B2680, '外部インタフェース一覧(計算用)'!$B:$C, 2, FALSE), '外部インタフェース一覧(計算用)'!$C:$G, 5, FALSE)</f>
        <v>ORAL_FUNCTION_IMPROVE_SERVICE_PLAN_2024_FORM_0220_2021</v>
      </c>
      <c r="H2680" s="56" t="str">
        <f t="shared" si="288"/>
        <v>ORAL_FUNCTION_IMPROVE_SERVICE_PLAN_2024_FORM_0220_2021_plan_date_new</v>
      </c>
      <c r="I2680" s="134" t="str">
        <f t="shared" ref="I2680:I2743" si="294">IFERROR(INDEX($E:$H, MATCH(LEFT($H2680, LEN($H2680)-4)&amp;"_old", $H:$H, 0), 1), IF(F2680="old", "削除", "追加"))</f>
        <v>追加</v>
      </c>
      <c r="J2680" s="56" t="str">
        <f t="shared" si="289"/>
        <v>名称変更</v>
      </c>
      <c r="K2680" s="56" t="str">
        <f>IF($F2680="old", INDEX('外部インタフェース一覧(計算用)'!$B$5:$C$60, MATCH(summary!$B2680, '外部インタフェース一覧(計算用)'!$C$5:$C$60, 0), 1), $B2680)</f>
        <v>口腔機能向上サービスに関する計画書（実施記録）</v>
      </c>
      <c r="L2680" s="56">
        <f t="shared" si="293"/>
        <v>7</v>
      </c>
      <c r="M2680" s="56" t="str">
        <f t="shared" si="290"/>
        <v>plan_date</v>
      </c>
      <c r="N2680" s="33" t="str">
        <f t="shared" si="291"/>
        <v>追加</v>
      </c>
      <c r="O2680" s="33" t="str">
        <f t="shared" si="292"/>
        <v>実施記録　実施年月日</v>
      </c>
    </row>
    <row r="2681" spans="1:15" ht="37.5" hidden="1">
      <c r="A2681" s="56">
        <v>2679</v>
      </c>
      <c r="B2681" s="56" t="s">
        <v>167</v>
      </c>
      <c r="C2681" s="56">
        <v>8</v>
      </c>
      <c r="D2681" s="33" t="s">
        <v>4374</v>
      </c>
      <c r="E2681" s="134" t="s">
        <v>4375</v>
      </c>
      <c r="F2681" s="56" t="str">
        <f>VLOOKUP(VLOOKUP($B2681, '外部インタフェース一覧(計算用)'!$B:$C, 2, FALSE), '外部インタフェース一覧(計算用)'!$C:$G, 2, FALSE)</f>
        <v>new</v>
      </c>
      <c r="G2681" s="56" t="str">
        <f>VLOOKUP(VLOOKUP($B2681, '外部インタフェース一覧(計算用)'!$B:$C, 2, FALSE), '外部インタフェース一覧(計算用)'!$C:$G, 5, FALSE)</f>
        <v>ORAL_FUNCTION_IMPROVE_SERVICE_PLAN_2024_FORM_0220_2021</v>
      </c>
      <c r="H2681" s="56" t="str">
        <f t="shared" si="288"/>
        <v>ORAL_FUNCTION_IMPROVE_SERVICE_PLAN_2024_FORM_0220_2021_record_service_provider_01_new</v>
      </c>
      <c r="I2681" s="134" t="str">
        <f t="shared" si="294"/>
        <v>追加</v>
      </c>
      <c r="J2681" s="56" t="str">
        <f t="shared" si="289"/>
        <v>名称変更</v>
      </c>
      <c r="K2681" s="56" t="str">
        <f>IF($F2681="old", INDEX('外部インタフェース一覧(計算用)'!$B$5:$C$60, MATCH(summary!$B2681, '外部インタフェース一覧(計算用)'!$C$5:$C$60, 0), 1), $B2681)</f>
        <v>口腔機能向上サービスに関する計画書（実施記録）</v>
      </c>
      <c r="L2681" s="56">
        <f t="shared" si="293"/>
        <v>8</v>
      </c>
      <c r="M2681" s="56" t="str">
        <f t="shared" si="290"/>
        <v>record_service_provider_01</v>
      </c>
      <c r="N2681" s="33" t="str">
        <f t="shared" si="291"/>
        <v>追加</v>
      </c>
      <c r="O2681" s="33" t="str">
        <f t="shared" si="292"/>
        <v>実施記録　サービス提供者　歯科衛生士</v>
      </c>
    </row>
    <row r="2682" spans="1:15" ht="37.5" hidden="1">
      <c r="A2682" s="56">
        <v>2680</v>
      </c>
      <c r="B2682" s="56" t="s">
        <v>167</v>
      </c>
      <c r="C2682" s="56">
        <v>9</v>
      </c>
      <c r="D2682" s="33" t="s">
        <v>4376</v>
      </c>
      <c r="E2682" s="134" t="s">
        <v>4377</v>
      </c>
      <c r="F2682" s="56" t="str">
        <f>VLOOKUP(VLOOKUP($B2682, '外部インタフェース一覧(計算用)'!$B:$C, 2, FALSE), '外部インタフェース一覧(計算用)'!$C:$G, 2, FALSE)</f>
        <v>new</v>
      </c>
      <c r="G2682" s="56" t="str">
        <f>VLOOKUP(VLOOKUP($B2682, '外部インタフェース一覧(計算用)'!$B:$C, 2, FALSE), '外部インタフェース一覧(計算用)'!$C:$G, 5, FALSE)</f>
        <v>ORAL_FUNCTION_IMPROVE_SERVICE_PLAN_2024_FORM_0220_2021</v>
      </c>
      <c r="H2682" s="56" t="str">
        <f t="shared" si="288"/>
        <v>ORAL_FUNCTION_IMPROVE_SERVICE_PLAN_2024_FORM_0220_2021_record_service_provider_02_new</v>
      </c>
      <c r="I2682" s="134" t="str">
        <f t="shared" si="294"/>
        <v>追加</v>
      </c>
      <c r="J2682" s="56" t="str">
        <f t="shared" si="289"/>
        <v>名称変更</v>
      </c>
      <c r="K2682" s="56" t="str">
        <f>IF($F2682="old", INDEX('外部インタフェース一覧(計算用)'!$B$5:$C$60, MATCH(summary!$B2682, '外部インタフェース一覧(計算用)'!$C$5:$C$60, 0), 1), $B2682)</f>
        <v>口腔機能向上サービスに関する計画書（実施記録）</v>
      </c>
      <c r="L2682" s="56">
        <f t="shared" si="293"/>
        <v>9</v>
      </c>
      <c r="M2682" s="56" t="str">
        <f t="shared" si="290"/>
        <v>record_service_provider_02</v>
      </c>
      <c r="N2682" s="33" t="str">
        <f t="shared" si="291"/>
        <v>追加</v>
      </c>
      <c r="O2682" s="33" t="str">
        <f t="shared" si="292"/>
        <v>実施記録　サービス提供者　看護職員</v>
      </c>
    </row>
    <row r="2683" spans="1:15" ht="37.5" hidden="1">
      <c r="A2683" s="56">
        <v>2681</v>
      </c>
      <c r="B2683" s="56" t="s">
        <v>167</v>
      </c>
      <c r="C2683" s="56">
        <v>10</v>
      </c>
      <c r="D2683" s="33" t="s">
        <v>4378</v>
      </c>
      <c r="E2683" s="134" t="s">
        <v>4379</v>
      </c>
      <c r="F2683" s="56" t="str">
        <f>VLOOKUP(VLOOKUP($B2683, '外部インタフェース一覧(計算用)'!$B:$C, 2, FALSE), '外部インタフェース一覧(計算用)'!$C:$G, 2, FALSE)</f>
        <v>new</v>
      </c>
      <c r="G2683" s="56" t="str">
        <f>VLOOKUP(VLOOKUP($B2683, '外部インタフェース一覧(計算用)'!$B:$C, 2, FALSE), '外部インタフェース一覧(計算用)'!$C:$G, 5, FALSE)</f>
        <v>ORAL_FUNCTION_IMPROVE_SERVICE_PLAN_2024_FORM_0220_2021</v>
      </c>
      <c r="H2683" s="56" t="str">
        <f t="shared" si="288"/>
        <v>ORAL_FUNCTION_IMPROVE_SERVICE_PLAN_2024_FORM_0220_2021_record_service_provider_03_new</v>
      </c>
      <c r="I2683" s="134" t="str">
        <f t="shared" si="294"/>
        <v>追加</v>
      </c>
      <c r="J2683" s="56" t="str">
        <f t="shared" si="289"/>
        <v>名称変更</v>
      </c>
      <c r="K2683" s="56" t="str">
        <f>IF($F2683="old", INDEX('外部インタフェース一覧(計算用)'!$B$5:$C$60, MATCH(summary!$B2683, '外部インタフェース一覧(計算用)'!$C$5:$C$60, 0), 1), $B2683)</f>
        <v>口腔機能向上サービスに関する計画書（実施記録）</v>
      </c>
      <c r="L2683" s="56">
        <f t="shared" si="293"/>
        <v>10</v>
      </c>
      <c r="M2683" s="56" t="str">
        <f t="shared" si="290"/>
        <v>record_service_provider_03</v>
      </c>
      <c r="N2683" s="33" t="str">
        <f t="shared" si="291"/>
        <v>追加</v>
      </c>
      <c r="O2683" s="33" t="str">
        <f t="shared" si="292"/>
        <v>実施記録　サービス提供者　言語聴覚士</v>
      </c>
    </row>
    <row r="2684" spans="1:15" ht="37.5" hidden="1">
      <c r="A2684" s="56">
        <v>2682</v>
      </c>
      <c r="B2684" s="56" t="s">
        <v>167</v>
      </c>
      <c r="C2684" s="56">
        <v>11</v>
      </c>
      <c r="D2684" s="33" t="s">
        <v>4380</v>
      </c>
      <c r="E2684" s="134" t="s">
        <v>4381</v>
      </c>
      <c r="F2684" s="56" t="str">
        <f>VLOOKUP(VLOOKUP($B2684, '外部インタフェース一覧(計算用)'!$B:$C, 2, FALSE), '外部インタフェース一覧(計算用)'!$C:$G, 2, FALSE)</f>
        <v>new</v>
      </c>
      <c r="G2684" s="56" t="str">
        <f>VLOOKUP(VLOOKUP($B2684, '外部インタフェース一覧(計算用)'!$B:$C, 2, FALSE), '外部インタフェース一覧(計算用)'!$C:$G, 5, FALSE)</f>
        <v>ORAL_FUNCTION_IMPROVE_SERVICE_PLAN_2024_FORM_0220_2021</v>
      </c>
      <c r="H2684" s="56" t="str">
        <f t="shared" si="288"/>
        <v>ORAL_FUNCTION_IMPROVE_SERVICE_PLAN_2024_FORM_0220_2021_contents_oral_cleaning_01_new</v>
      </c>
      <c r="I2684" s="134" t="str">
        <f t="shared" si="294"/>
        <v>追加</v>
      </c>
      <c r="J2684" s="56" t="str">
        <f t="shared" si="289"/>
        <v>名称変更</v>
      </c>
      <c r="K2684" s="56" t="str">
        <f>IF($F2684="old", INDEX('外部インタフェース一覧(計算用)'!$B$5:$C$60, MATCH(summary!$B2684, '外部インタフェース一覧(計算用)'!$C$5:$C$60, 0), 1), $B2684)</f>
        <v>口腔機能向上サービスに関する計画書（実施記録）</v>
      </c>
      <c r="L2684" s="56">
        <f t="shared" si="293"/>
        <v>11</v>
      </c>
      <c r="M2684" s="56" t="str">
        <f t="shared" si="290"/>
        <v>contents_oral_cleaning_01</v>
      </c>
      <c r="N2684" s="33" t="str">
        <f t="shared" si="291"/>
        <v>追加</v>
      </c>
      <c r="O2684" s="33" t="str">
        <f t="shared" si="292"/>
        <v>実施記録　口腔清掃　実施</v>
      </c>
    </row>
    <row r="2685" spans="1:15" ht="37.5" hidden="1">
      <c r="A2685" s="56">
        <v>2683</v>
      </c>
      <c r="B2685" s="56" t="s">
        <v>167</v>
      </c>
      <c r="C2685" s="56">
        <v>12</v>
      </c>
      <c r="D2685" s="33" t="s">
        <v>4382</v>
      </c>
      <c r="E2685" s="134" t="s">
        <v>4383</v>
      </c>
      <c r="F2685" s="56" t="str">
        <f>VLOOKUP(VLOOKUP($B2685, '外部インタフェース一覧(計算用)'!$B:$C, 2, FALSE), '外部インタフェース一覧(計算用)'!$C:$G, 2, FALSE)</f>
        <v>new</v>
      </c>
      <c r="G2685" s="56" t="str">
        <f>VLOOKUP(VLOOKUP($B2685, '外部インタフェース一覧(計算用)'!$B:$C, 2, FALSE), '外部インタフェース一覧(計算用)'!$C:$G, 5, FALSE)</f>
        <v>ORAL_FUNCTION_IMPROVE_SERVICE_PLAN_2024_FORM_0220_2021</v>
      </c>
      <c r="H2685" s="56" t="str">
        <f t="shared" si="288"/>
        <v>ORAL_FUNCTION_IMPROVE_SERVICE_PLAN_2024_FORM_0220_2021_contents_guidance_oral_cleaning_01_new</v>
      </c>
      <c r="I2685" s="134" t="str">
        <f t="shared" si="294"/>
        <v>追加</v>
      </c>
      <c r="J2685" s="56" t="str">
        <f t="shared" si="289"/>
        <v>名称変更</v>
      </c>
      <c r="K2685" s="56" t="str">
        <f>IF($F2685="old", INDEX('外部インタフェース一覧(計算用)'!$B$5:$C$60, MATCH(summary!$B2685, '外部インタフェース一覧(計算用)'!$C$5:$C$60, 0), 1), $B2685)</f>
        <v>口腔機能向上サービスに関する計画書（実施記録）</v>
      </c>
      <c r="L2685" s="56">
        <f t="shared" si="293"/>
        <v>12</v>
      </c>
      <c r="M2685" s="56" t="str">
        <f t="shared" si="290"/>
        <v>contents_guidance_oral_cleaning_01</v>
      </c>
      <c r="N2685" s="33" t="str">
        <f t="shared" si="291"/>
        <v>追加</v>
      </c>
      <c r="O2685" s="33" t="str">
        <f t="shared" si="292"/>
        <v>実施記録　口腔清掃、口腔清掃に関する指導　実施</v>
      </c>
    </row>
    <row r="2686" spans="1:15" ht="56.25" hidden="1">
      <c r="A2686" s="56">
        <v>2684</v>
      </c>
      <c r="B2686" s="56" t="s">
        <v>167</v>
      </c>
      <c r="C2686" s="56">
        <v>13</v>
      </c>
      <c r="D2686" s="33" t="s">
        <v>4384</v>
      </c>
      <c r="E2686" s="134" t="s">
        <v>4385</v>
      </c>
      <c r="F2686" s="56" t="str">
        <f>VLOOKUP(VLOOKUP($B2686, '外部インタフェース一覧(計算用)'!$B:$C, 2, FALSE), '外部インタフェース一覧(計算用)'!$C:$G, 2, FALSE)</f>
        <v>new</v>
      </c>
      <c r="G2686" s="56" t="str">
        <f>VLOOKUP(VLOOKUP($B2686, '外部インタフェース一覧(計算用)'!$B:$C, 2, FALSE), '外部インタフェース一覧(計算用)'!$C:$G, 5, FALSE)</f>
        <v>ORAL_FUNCTION_IMPROVE_SERVICE_PLAN_2024_FORM_0220_2021</v>
      </c>
      <c r="H2686" s="56" t="str">
        <f t="shared" si="288"/>
        <v>ORAL_FUNCTION_IMPROVE_SERVICE_PLAN_2024_FORM_0220_2021_contents_guidance_eating_and_swallowing_01_new</v>
      </c>
      <c r="I2686" s="134" t="str">
        <f t="shared" si="294"/>
        <v>追加</v>
      </c>
      <c r="J2686" s="56" t="str">
        <f t="shared" si="289"/>
        <v>名称変更</v>
      </c>
      <c r="K2686" s="56" t="str">
        <f>IF($F2686="old", INDEX('外部インタフェース一覧(計算用)'!$B$5:$C$60, MATCH(summary!$B2686, '外部インタフェース一覧(計算用)'!$C$5:$C$60, 0), 1), $B2686)</f>
        <v>口腔機能向上サービスに関する計画書（実施記録）</v>
      </c>
      <c r="L2686" s="56">
        <f t="shared" si="293"/>
        <v>13</v>
      </c>
      <c r="M2686" s="56" t="str">
        <f t="shared" si="290"/>
        <v>contents_guidance_eating_and_swallowing_01</v>
      </c>
      <c r="N2686" s="33" t="str">
        <f t="shared" si="291"/>
        <v>追加</v>
      </c>
      <c r="O2686" s="33" t="str">
        <f t="shared" si="292"/>
        <v>実施記録　摂食嚥下等の口腔機能に関する指導　実施</v>
      </c>
    </row>
    <row r="2687" spans="1:15" ht="56.25" hidden="1">
      <c r="A2687" s="56">
        <v>2685</v>
      </c>
      <c r="B2687" s="56" t="s">
        <v>167</v>
      </c>
      <c r="C2687" s="56">
        <v>14</v>
      </c>
      <c r="D2687" s="33" t="s">
        <v>4386</v>
      </c>
      <c r="E2687" s="134" t="s">
        <v>4387</v>
      </c>
      <c r="F2687" s="56" t="str">
        <f>VLOOKUP(VLOOKUP($B2687, '外部インタフェース一覧(計算用)'!$B:$C, 2, FALSE), '外部インタフェース一覧(計算用)'!$C:$G, 2, FALSE)</f>
        <v>new</v>
      </c>
      <c r="G2687" s="56" t="str">
        <f>VLOOKUP(VLOOKUP($B2687, '外部インタフェース一覧(計算用)'!$B:$C, 2, FALSE), '外部インタフェース一覧(計算用)'!$C:$G, 5, FALSE)</f>
        <v>ORAL_FUNCTION_IMPROVE_SERVICE_PLAN_2024_FORM_0220_2021</v>
      </c>
      <c r="H2687" s="56" t="str">
        <f t="shared" si="288"/>
        <v>ORAL_FUNCTION_IMPROVE_SERVICE_PLAN_2024_FORM_0220_2021_contents_guidance_language_voice_function_01_new</v>
      </c>
      <c r="I2687" s="134" t="str">
        <f t="shared" si="294"/>
        <v>追加</v>
      </c>
      <c r="J2687" s="56" t="str">
        <f t="shared" si="289"/>
        <v>名称変更</v>
      </c>
      <c r="K2687" s="56" t="str">
        <f>IF($F2687="old", INDEX('外部インタフェース一覧(計算用)'!$B$5:$C$60, MATCH(summary!$B2687, '外部インタフェース一覧(計算用)'!$C$5:$C$60, 0), 1), $B2687)</f>
        <v>口腔機能向上サービスに関する計画書（実施記録）</v>
      </c>
      <c r="L2687" s="56">
        <f t="shared" si="293"/>
        <v>14</v>
      </c>
      <c r="M2687" s="56" t="str">
        <f t="shared" si="290"/>
        <v>contents_guidance_language_voice_function_01</v>
      </c>
      <c r="N2687" s="33" t="str">
        <f t="shared" si="291"/>
        <v>追加</v>
      </c>
      <c r="O2687" s="33" t="str">
        <f t="shared" si="292"/>
        <v>実施記録　音声・言語機能に関する指導　実施</v>
      </c>
    </row>
    <row r="2688" spans="1:15" ht="56.25" hidden="1">
      <c r="A2688" s="56">
        <v>2686</v>
      </c>
      <c r="B2688" s="56" t="s">
        <v>167</v>
      </c>
      <c r="C2688" s="56">
        <v>15</v>
      </c>
      <c r="D2688" s="33" t="s">
        <v>4388</v>
      </c>
      <c r="E2688" s="134" t="s">
        <v>4389</v>
      </c>
      <c r="F2688" s="56" t="str">
        <f>VLOOKUP(VLOOKUP($B2688, '外部インタフェース一覧(計算用)'!$B:$C, 2, FALSE), '外部インタフェース一覧(計算用)'!$C:$G, 2, FALSE)</f>
        <v>new</v>
      </c>
      <c r="G2688" s="56" t="str">
        <f>VLOOKUP(VLOOKUP($B2688, '外部インタフェース一覧(計算用)'!$B:$C, 2, FALSE), '外部インタフェース一覧(計算用)'!$C:$G, 5, FALSE)</f>
        <v>ORAL_FUNCTION_IMPROVE_SERVICE_PLAN_2024_FORM_0220_2021</v>
      </c>
      <c r="H2688" s="56" t="str">
        <f t="shared" si="288"/>
        <v>ORAL_FUNCTION_IMPROVE_SERVICE_PLAN_2024_FORM_0220_2021_contents_notice_aspiration_pneumonia_prevention_01_new</v>
      </c>
      <c r="I2688" s="134" t="str">
        <f t="shared" si="294"/>
        <v>追加</v>
      </c>
      <c r="J2688" s="56" t="str">
        <f t="shared" si="289"/>
        <v>名称変更</v>
      </c>
      <c r="K2688" s="56" t="str">
        <f>IF($F2688="old", INDEX('外部インタフェース一覧(計算用)'!$B$5:$C$60, MATCH(summary!$B2688, '外部インタフェース一覧(計算用)'!$C$5:$C$60, 0), 1), $B2688)</f>
        <v>口腔機能向上サービスに関する計画書（実施記録）</v>
      </c>
      <c r="L2688" s="56">
        <f t="shared" si="293"/>
        <v>15</v>
      </c>
      <c r="M2688" s="56" t="str">
        <f t="shared" si="290"/>
        <v>contents_notice_aspiration_pneumonia_prevention_01</v>
      </c>
      <c r="N2688" s="33" t="str">
        <f t="shared" si="291"/>
        <v>追加</v>
      </c>
      <c r="O2688" s="33" t="str">
        <f t="shared" si="292"/>
        <v>実施記録　誤嚥性肺炎の予防に関する指導 実施</v>
      </c>
    </row>
    <row r="2689" spans="1:15" hidden="1">
      <c r="A2689" s="56">
        <v>2687</v>
      </c>
      <c r="B2689" s="56" t="s">
        <v>167</v>
      </c>
      <c r="C2689" s="56">
        <v>16</v>
      </c>
      <c r="D2689" s="33" t="s">
        <v>1466</v>
      </c>
      <c r="E2689" s="134" t="s">
        <v>4390</v>
      </c>
      <c r="F2689" s="56" t="str">
        <f>VLOOKUP(VLOOKUP($B2689, '外部インタフェース一覧(計算用)'!$B:$C, 2, FALSE), '外部インタフェース一覧(計算用)'!$C:$G, 2, FALSE)</f>
        <v>new</v>
      </c>
      <c r="G2689" s="56" t="str">
        <f>VLOOKUP(VLOOKUP($B2689, '外部インタフェース一覧(計算用)'!$B:$C, 2, FALSE), '外部インタフェース一覧(計算用)'!$C:$G, 5, FALSE)</f>
        <v>ORAL_FUNCTION_IMPROVE_SERVICE_PLAN_2024_FORM_0220_2021</v>
      </c>
      <c r="H2689" s="56" t="str">
        <f t="shared" si="288"/>
        <v>ORAL_FUNCTION_IMPROVE_SERVICE_PLAN_2024_FORM_0220_2021_contents_notice_new</v>
      </c>
      <c r="I2689" s="134" t="str">
        <f t="shared" si="294"/>
        <v>その他特記事項</v>
      </c>
      <c r="J2689" s="56" t="str">
        <f t="shared" si="289"/>
        <v>名称変更</v>
      </c>
      <c r="K2689" s="56" t="str">
        <f>IF($F2689="old", INDEX('外部インタフェース一覧(計算用)'!$B$5:$C$60, MATCH(summary!$B2689, '外部インタフェース一覧(計算用)'!$C$5:$C$60, 0), 1), $B2689)</f>
        <v>口腔機能向上サービスに関する計画書（実施記録）</v>
      </c>
      <c r="L2689" s="56">
        <f t="shared" si="293"/>
        <v>16</v>
      </c>
      <c r="M2689" s="56" t="str">
        <f t="shared" si="290"/>
        <v>contents_notice</v>
      </c>
      <c r="N2689" s="33" t="str">
        <f t="shared" si="291"/>
        <v>その他特記事項</v>
      </c>
      <c r="O2689" s="33" t="str">
        <f t="shared" si="292"/>
        <v>実施記録 その他　その他（内容）</v>
      </c>
    </row>
    <row r="2690" spans="1:15" hidden="1">
      <c r="A2690" s="56">
        <v>2688</v>
      </c>
      <c r="B2690" s="56" t="s">
        <v>167</v>
      </c>
      <c r="C2690" s="56">
        <v>17</v>
      </c>
      <c r="D2690" s="33" t="s">
        <v>4391</v>
      </c>
      <c r="E2690" s="134" t="s">
        <v>4392</v>
      </c>
      <c r="F2690" s="56" t="str">
        <f>VLOOKUP(VLOOKUP($B2690, '外部インタフェース一覧(計算用)'!$B:$C, 2, FALSE), '外部インタフェース一覧(計算用)'!$C:$G, 2, FALSE)</f>
        <v>new</v>
      </c>
      <c r="G2690" s="56" t="str">
        <f>VLOOKUP(VLOOKUP($B2690, '外部インタフェース一覧(計算用)'!$B:$C, 2, FALSE), '外部インタフェース一覧(計算用)'!$C:$G, 5, FALSE)</f>
        <v>ORAL_FUNCTION_IMPROVE_SERVICE_PLAN_2024_FORM_0220_2021</v>
      </c>
      <c r="H2690" s="56" t="str">
        <f t="shared" si="288"/>
        <v>ORAL_FUNCTION_IMPROVE_SERVICE_PLAN_2024_FORM_0220_2021_contents_other_01_new</v>
      </c>
      <c r="I2690" s="134" t="str">
        <f t="shared" si="294"/>
        <v>追加</v>
      </c>
      <c r="J2690" s="56" t="str">
        <f t="shared" si="289"/>
        <v>名称変更</v>
      </c>
      <c r="K2690" s="56" t="str">
        <f>IF($F2690="old", INDEX('外部インタフェース一覧(計算用)'!$B$5:$C$60, MATCH(summary!$B2690, '外部インタフェース一覧(計算用)'!$C$5:$C$60, 0), 1), $B2690)</f>
        <v>口腔機能向上サービスに関する計画書（実施記録）</v>
      </c>
      <c r="L2690" s="56">
        <f t="shared" si="293"/>
        <v>17</v>
      </c>
      <c r="M2690" s="56" t="str">
        <f t="shared" si="290"/>
        <v>contents_other_01</v>
      </c>
      <c r="N2690" s="33" t="str">
        <f t="shared" si="291"/>
        <v>追加</v>
      </c>
      <c r="O2690" s="33" t="str">
        <f t="shared" si="292"/>
        <v>実施記録 その他　実施</v>
      </c>
    </row>
    <row r="2691" spans="1:15" hidden="1">
      <c r="A2691" s="56">
        <v>2689</v>
      </c>
      <c r="B2691" s="56" t="s">
        <v>167</v>
      </c>
      <c r="C2691" s="56">
        <v>18</v>
      </c>
      <c r="D2691" s="33" t="s">
        <v>265</v>
      </c>
      <c r="E2691" s="134" t="s">
        <v>266</v>
      </c>
      <c r="F2691" s="56" t="str">
        <f>VLOOKUP(VLOOKUP($B2691, '外部インタフェース一覧(計算用)'!$B:$C, 2, FALSE), '外部インタフェース一覧(計算用)'!$C:$G, 2, FALSE)</f>
        <v>new</v>
      </c>
      <c r="G2691" s="56" t="str">
        <f>VLOOKUP(VLOOKUP($B2691, '外部インタフェース一覧(計算用)'!$B:$C, 2, FALSE), '外部インタフェース一覧(計算用)'!$C:$G, 5, FALSE)</f>
        <v>ORAL_FUNCTION_IMPROVE_SERVICE_PLAN_2024_FORM_0220_2021</v>
      </c>
      <c r="H2691" s="56" t="str">
        <f t="shared" ref="H2691:H2754" si="295">G2691&amp;"_"&amp;D2691&amp;"_"&amp;F2691</f>
        <v>ORAL_FUNCTION_IMPROVE_SERVICE_PLAN_2024_FORM_0220_2021_version_new</v>
      </c>
      <c r="I2691" s="134" t="str">
        <f t="shared" si="294"/>
        <v>バージョン番号</v>
      </c>
      <c r="J2691" s="56" t="str">
        <f t="shared" ref="J2691:J2754" si="296">IF(E2691=I2691, "一致", "名称変更")</f>
        <v>一致</v>
      </c>
      <c r="K2691" s="56" t="str">
        <f>IF($F2691="old", INDEX('外部インタフェース一覧(計算用)'!$B$5:$C$60, MATCH(summary!$B2691, '外部インタフェース一覧(計算用)'!$C$5:$C$60, 0), 1), $B2691)</f>
        <v>口腔機能向上サービスに関する計画書（実施記録）</v>
      </c>
      <c r="L2691" s="56">
        <f t="shared" si="293"/>
        <v>18</v>
      </c>
      <c r="M2691" s="56" t="str">
        <f t="shared" ref="M2691:M2754" si="297">$D2691</f>
        <v>version</v>
      </c>
      <c r="N2691" s="33" t="str">
        <f t="shared" ref="N2691:N2754" si="298">IF($F2691="old", $E2691, $I2691)</f>
        <v>バージョン番号</v>
      </c>
      <c r="O2691" s="33" t="str">
        <f t="shared" ref="O2691:O2754" si="299">IF($F2691="old", $I2691, $E2691)</f>
        <v>バージョン番号</v>
      </c>
    </row>
    <row r="2692" spans="1:15" hidden="1">
      <c r="A2692" s="56">
        <v>2690</v>
      </c>
      <c r="B2692" s="56" t="s">
        <v>4393</v>
      </c>
      <c r="C2692" s="56">
        <v>1</v>
      </c>
      <c r="D2692" s="33" t="s">
        <v>223</v>
      </c>
      <c r="E2692" s="134" t="s">
        <v>224</v>
      </c>
      <c r="F2692" s="56" t="str">
        <f>VLOOKUP(VLOOKUP($B2692, '外部インタフェース一覧(計算用)'!$B:$C, 2, FALSE), '外部インタフェース一覧(計算用)'!$C:$G, 2, FALSE)</f>
        <v>new</v>
      </c>
      <c r="G2692" s="56" t="str">
        <f>VLOOKUP(VLOOKUP($B2692, '外部インタフェース一覧(計算用)'!$B:$C, 2, FALSE), '外部インタフェース一覧(計算用)'!$C:$G, 5, FALSE)</f>
        <v>INTEREST_CHECK_SHEET_2024_FORM_0310_2021</v>
      </c>
      <c r="H2692" s="56" t="str">
        <f t="shared" si="295"/>
        <v>INTEREST_CHECK_SHEET_2024_FORM_0310_2021_care_facility_id_new</v>
      </c>
      <c r="I2692" s="134" t="str">
        <f t="shared" si="294"/>
        <v>事業所番号</v>
      </c>
      <c r="J2692" s="56" t="str">
        <f t="shared" si="296"/>
        <v>一致</v>
      </c>
      <c r="K2692" s="56" t="str">
        <f>IF($F2692="old", INDEX('外部インタフェース一覧(計算用)'!$B$5:$C$60, MATCH(summary!$B2692, '外部インタフェース一覧(計算用)'!$C$5:$C$60, 0), 1), $B2692)</f>
        <v>興味関心チェックシート</v>
      </c>
      <c r="L2692" s="56">
        <f t="shared" ref="L2692:L2755" si="300">C2692</f>
        <v>1</v>
      </c>
      <c r="M2692" s="56" t="str">
        <f t="shared" si="297"/>
        <v>care_facility_id</v>
      </c>
      <c r="N2692" s="33" t="str">
        <f t="shared" si="298"/>
        <v>事業所番号</v>
      </c>
      <c r="O2692" s="33" t="str">
        <f t="shared" si="299"/>
        <v>事業所番号</v>
      </c>
    </row>
    <row r="2693" spans="1:15" hidden="1">
      <c r="A2693" s="56">
        <v>2691</v>
      </c>
      <c r="B2693" s="56" t="s">
        <v>4393</v>
      </c>
      <c r="C2693" s="56">
        <v>2</v>
      </c>
      <c r="D2693" s="33" t="s">
        <v>225</v>
      </c>
      <c r="E2693" s="134" t="s">
        <v>226</v>
      </c>
      <c r="F2693" s="56" t="str">
        <f>VLOOKUP(VLOOKUP($B2693, '外部インタフェース一覧(計算用)'!$B:$C, 2, FALSE), '外部インタフェース一覧(計算用)'!$C:$G, 2, FALSE)</f>
        <v>new</v>
      </c>
      <c r="G2693" s="56" t="str">
        <f>VLOOKUP(VLOOKUP($B2693, '外部インタフェース一覧(計算用)'!$B:$C, 2, FALSE), '外部インタフェース一覧(計算用)'!$C:$G, 5, FALSE)</f>
        <v>INTEREST_CHECK_SHEET_2024_FORM_0310_2021</v>
      </c>
      <c r="H2693" s="56" t="str">
        <f t="shared" si="295"/>
        <v>INTEREST_CHECK_SHEET_2024_FORM_0310_2021_service_code_new</v>
      </c>
      <c r="I2693" s="134" t="str">
        <f t="shared" si="294"/>
        <v>サービス種類コード</v>
      </c>
      <c r="J2693" s="56" t="str">
        <f t="shared" si="296"/>
        <v>一致</v>
      </c>
      <c r="K2693" s="56" t="str">
        <f>IF($F2693="old", INDEX('外部インタフェース一覧(計算用)'!$B$5:$C$60, MATCH(summary!$B2693, '外部インタフェース一覧(計算用)'!$C$5:$C$60, 0), 1), $B2693)</f>
        <v>興味関心チェックシート</v>
      </c>
      <c r="L2693" s="56">
        <f t="shared" si="300"/>
        <v>2</v>
      </c>
      <c r="M2693" s="56" t="str">
        <f t="shared" si="297"/>
        <v>service_code</v>
      </c>
      <c r="N2693" s="33" t="str">
        <f t="shared" si="298"/>
        <v>サービス種類コード</v>
      </c>
      <c r="O2693" s="33" t="str">
        <f t="shared" si="299"/>
        <v>サービス種類コード</v>
      </c>
    </row>
    <row r="2694" spans="1:15" hidden="1">
      <c r="A2694" s="56">
        <v>2692</v>
      </c>
      <c r="B2694" s="56" t="s">
        <v>4393</v>
      </c>
      <c r="C2694" s="56">
        <v>3</v>
      </c>
      <c r="D2694" s="33" t="s">
        <v>229</v>
      </c>
      <c r="E2694" s="134" t="s">
        <v>230</v>
      </c>
      <c r="F2694" s="56" t="str">
        <f>VLOOKUP(VLOOKUP($B2694, '外部インタフェース一覧(計算用)'!$B:$C, 2, FALSE), '外部インタフェース一覧(計算用)'!$C:$G, 2, FALSE)</f>
        <v>new</v>
      </c>
      <c r="G2694" s="56" t="str">
        <f>VLOOKUP(VLOOKUP($B2694, '外部インタフェース一覧(計算用)'!$B:$C, 2, FALSE), '外部インタフェース一覧(計算用)'!$C:$G, 5, FALSE)</f>
        <v>INTEREST_CHECK_SHEET_2024_FORM_0310_2021</v>
      </c>
      <c r="H2694" s="56" t="str">
        <f t="shared" si="295"/>
        <v>INTEREST_CHECK_SHEET_2024_FORM_0310_2021_insurer_no_new</v>
      </c>
      <c r="I2694" s="134" t="str">
        <f t="shared" si="294"/>
        <v>保険者番号</v>
      </c>
      <c r="J2694" s="56" t="str">
        <f t="shared" si="296"/>
        <v>一致</v>
      </c>
      <c r="K2694" s="56" t="str">
        <f>IF($F2694="old", INDEX('外部インタフェース一覧(計算用)'!$B$5:$C$60, MATCH(summary!$B2694, '外部インタフェース一覧(計算用)'!$C$5:$C$60, 0), 1), $B2694)</f>
        <v>興味関心チェックシート</v>
      </c>
      <c r="L2694" s="56">
        <f t="shared" si="300"/>
        <v>3</v>
      </c>
      <c r="M2694" s="56" t="str">
        <f t="shared" si="297"/>
        <v>insurer_no</v>
      </c>
      <c r="N2694" s="33" t="str">
        <f t="shared" si="298"/>
        <v>保険者番号</v>
      </c>
      <c r="O2694" s="33" t="str">
        <f t="shared" si="299"/>
        <v>保険者番号</v>
      </c>
    </row>
    <row r="2695" spans="1:15" hidden="1">
      <c r="A2695" s="56">
        <v>2693</v>
      </c>
      <c r="B2695" s="56" t="s">
        <v>4393</v>
      </c>
      <c r="C2695" s="56">
        <v>4</v>
      </c>
      <c r="D2695" s="33" t="s">
        <v>231</v>
      </c>
      <c r="E2695" s="134" t="s">
        <v>232</v>
      </c>
      <c r="F2695" s="56" t="str">
        <f>VLOOKUP(VLOOKUP($B2695, '外部インタフェース一覧(計算用)'!$B:$C, 2, FALSE), '外部インタフェース一覧(計算用)'!$C:$G, 2, FALSE)</f>
        <v>new</v>
      </c>
      <c r="G2695" s="56" t="str">
        <f>VLOOKUP(VLOOKUP($B2695, '外部インタフェース一覧(計算用)'!$B:$C, 2, FALSE), '外部インタフェース一覧(計算用)'!$C:$G, 5, FALSE)</f>
        <v>INTEREST_CHECK_SHEET_2024_FORM_0310_2021</v>
      </c>
      <c r="H2695" s="56" t="str">
        <f t="shared" si="295"/>
        <v>INTEREST_CHECK_SHEET_2024_FORM_0310_2021_insured_no_new</v>
      </c>
      <c r="I2695" s="134" t="str">
        <f t="shared" si="294"/>
        <v>被保険者番号</v>
      </c>
      <c r="J2695" s="56" t="str">
        <f t="shared" si="296"/>
        <v>一致</v>
      </c>
      <c r="K2695" s="56" t="str">
        <f>IF($F2695="old", INDEX('外部インタフェース一覧(計算用)'!$B$5:$C$60, MATCH(summary!$B2695, '外部インタフェース一覧(計算用)'!$C$5:$C$60, 0), 1), $B2695)</f>
        <v>興味関心チェックシート</v>
      </c>
      <c r="L2695" s="56">
        <f t="shared" si="300"/>
        <v>4</v>
      </c>
      <c r="M2695" s="56" t="str">
        <f t="shared" si="297"/>
        <v>insured_no</v>
      </c>
      <c r="N2695" s="33" t="str">
        <f t="shared" si="298"/>
        <v>被保険者番号</v>
      </c>
      <c r="O2695" s="33" t="str">
        <f t="shared" si="299"/>
        <v>被保険者番号</v>
      </c>
    </row>
    <row r="2696" spans="1:15" ht="37.5" hidden="1">
      <c r="A2696" s="56">
        <v>2694</v>
      </c>
      <c r="B2696" s="56" t="s">
        <v>4393</v>
      </c>
      <c r="C2696" s="56">
        <v>5</v>
      </c>
      <c r="D2696" s="33" t="s">
        <v>227</v>
      </c>
      <c r="E2696" s="134" t="s">
        <v>228</v>
      </c>
      <c r="F2696" s="56" t="str">
        <f>VLOOKUP(VLOOKUP($B2696, '外部インタフェース一覧(計算用)'!$B:$C, 2, FALSE), '外部インタフェース一覧(計算用)'!$C:$G, 2, FALSE)</f>
        <v>new</v>
      </c>
      <c r="G2696" s="56" t="str">
        <f>VLOOKUP(VLOOKUP($B2696, '外部インタフェース一覧(計算用)'!$B:$C, 2, FALSE), '外部インタフェース一覧(計算用)'!$C:$G, 5, FALSE)</f>
        <v>INTEREST_CHECK_SHEET_2024_FORM_0310_2021</v>
      </c>
      <c r="H2696" s="56" t="str">
        <f t="shared" si="295"/>
        <v>INTEREST_CHECK_SHEET_2024_FORM_0310_2021_external_system_management_number_new</v>
      </c>
      <c r="I2696" s="134" t="str">
        <f t="shared" si="294"/>
        <v>外部システム管理番号</v>
      </c>
      <c r="J2696" s="56" t="str">
        <f t="shared" si="296"/>
        <v>一致</v>
      </c>
      <c r="K2696" s="56" t="str">
        <f>IF($F2696="old", INDEX('外部インタフェース一覧(計算用)'!$B$5:$C$60, MATCH(summary!$B2696, '外部インタフェース一覧(計算用)'!$C$5:$C$60, 0), 1), $B2696)</f>
        <v>興味関心チェックシート</v>
      </c>
      <c r="L2696" s="56">
        <f t="shared" si="300"/>
        <v>5</v>
      </c>
      <c r="M2696" s="56" t="str">
        <f t="shared" si="297"/>
        <v>external_system_management_number</v>
      </c>
      <c r="N2696" s="33" t="str">
        <f t="shared" si="298"/>
        <v>外部システム管理番号</v>
      </c>
      <c r="O2696" s="33" t="str">
        <f t="shared" si="299"/>
        <v>外部システム管理番号</v>
      </c>
    </row>
    <row r="2697" spans="1:15" hidden="1">
      <c r="A2697" s="56">
        <v>2695</v>
      </c>
      <c r="B2697" s="56" t="s">
        <v>4393</v>
      </c>
      <c r="C2697" s="56">
        <v>6</v>
      </c>
      <c r="D2697" s="33" t="s">
        <v>270</v>
      </c>
      <c r="E2697" s="134" t="s">
        <v>271</v>
      </c>
      <c r="F2697" s="56" t="str">
        <f>VLOOKUP(VLOOKUP($B2697, '外部インタフェース一覧(計算用)'!$B:$C, 2, FALSE), '外部インタフェース一覧(計算用)'!$C:$G, 2, FALSE)</f>
        <v>new</v>
      </c>
      <c r="G2697" s="56" t="str">
        <f>VLOOKUP(VLOOKUP($B2697, '外部インタフェース一覧(計算用)'!$B:$C, 2, FALSE), '外部インタフェース一覧(計算用)'!$C:$G, 5, FALSE)</f>
        <v>INTEREST_CHECK_SHEET_2024_FORM_0310_2021</v>
      </c>
      <c r="H2697" s="56" t="str">
        <f t="shared" si="295"/>
        <v>INTEREST_CHECK_SHEET_2024_FORM_0310_2021_evaluate_date_new</v>
      </c>
      <c r="I2697" s="134" t="str">
        <f t="shared" si="294"/>
        <v>追加</v>
      </c>
      <c r="J2697" s="56" t="str">
        <f t="shared" si="296"/>
        <v>名称変更</v>
      </c>
      <c r="K2697" s="56" t="str">
        <f>IF($F2697="old", INDEX('外部インタフェース一覧(計算用)'!$B$5:$C$60, MATCH(summary!$B2697, '外部インタフェース一覧(計算用)'!$C$5:$C$60, 0), 1), $B2697)</f>
        <v>興味関心チェックシート</v>
      </c>
      <c r="L2697" s="56">
        <f t="shared" si="300"/>
        <v>6</v>
      </c>
      <c r="M2697" s="56" t="str">
        <f t="shared" si="297"/>
        <v>evaluate_date</v>
      </c>
      <c r="N2697" s="33" t="str">
        <f t="shared" si="298"/>
        <v>追加</v>
      </c>
      <c r="O2697" s="33" t="str">
        <f t="shared" si="299"/>
        <v>評価日</v>
      </c>
    </row>
    <row r="2698" spans="1:15" hidden="1">
      <c r="A2698" s="56">
        <v>2696</v>
      </c>
      <c r="B2698" s="56" t="s">
        <v>4393</v>
      </c>
      <c r="C2698" s="56">
        <v>7</v>
      </c>
      <c r="D2698" s="33" t="s">
        <v>1471</v>
      </c>
      <c r="E2698" s="134" t="s">
        <v>1472</v>
      </c>
      <c r="F2698" s="56" t="str">
        <f>VLOOKUP(VLOOKUP($B2698, '外部インタフェース一覧(計算用)'!$B:$C, 2, FALSE), '外部インタフェース一覧(計算用)'!$C:$G, 2, FALSE)</f>
        <v>new</v>
      </c>
      <c r="G2698" s="56" t="str">
        <f>VLOOKUP(VLOOKUP($B2698, '外部インタフェース一覧(計算用)'!$B:$C, 2, FALSE), '外部インタフェース一覧(計算用)'!$C:$G, 5, FALSE)</f>
        <v>INTEREST_CHECK_SHEET_2024_FORM_0310_2021</v>
      </c>
      <c r="H2698" s="56" t="str">
        <f t="shared" si="295"/>
        <v>INTEREST_CHECK_SHEET_2024_FORM_0310_2021_toilet_interested_new</v>
      </c>
      <c r="I2698" s="134" t="str">
        <f t="shared" si="294"/>
        <v>自分でトイレへ行く　興味がある</v>
      </c>
      <c r="J2698" s="56" t="str">
        <f t="shared" si="296"/>
        <v>一致</v>
      </c>
      <c r="K2698" s="56" t="str">
        <f>IF($F2698="old", INDEX('外部インタフェース一覧(計算用)'!$B$5:$C$60, MATCH(summary!$B2698, '外部インタフェース一覧(計算用)'!$C$5:$C$60, 0), 1), $B2698)</f>
        <v>興味関心チェックシート</v>
      </c>
      <c r="L2698" s="56">
        <f t="shared" si="300"/>
        <v>7</v>
      </c>
      <c r="M2698" s="56" t="str">
        <f t="shared" si="297"/>
        <v>toilet_interested</v>
      </c>
      <c r="N2698" s="33" t="str">
        <f t="shared" si="298"/>
        <v>自分でトイレへ行く　興味がある</v>
      </c>
      <c r="O2698" s="33" t="str">
        <f t="shared" si="299"/>
        <v>自分でトイレへ行く　興味がある</v>
      </c>
    </row>
    <row r="2699" spans="1:15" hidden="1">
      <c r="A2699" s="56">
        <v>2697</v>
      </c>
      <c r="B2699" s="56" t="s">
        <v>4393</v>
      </c>
      <c r="C2699" s="56">
        <v>8</v>
      </c>
      <c r="D2699" s="33" t="s">
        <v>1473</v>
      </c>
      <c r="E2699" s="134" t="s">
        <v>1474</v>
      </c>
      <c r="F2699" s="56" t="str">
        <f>VLOOKUP(VLOOKUP($B2699, '外部インタフェース一覧(計算用)'!$B:$C, 2, FALSE), '外部インタフェース一覧(計算用)'!$C:$G, 2, FALSE)</f>
        <v>new</v>
      </c>
      <c r="G2699" s="56" t="str">
        <f>VLOOKUP(VLOOKUP($B2699, '外部インタフェース一覧(計算用)'!$B:$C, 2, FALSE), '外部インタフェース一覧(計算用)'!$C:$G, 5, FALSE)</f>
        <v>INTEREST_CHECK_SHEET_2024_FORM_0310_2021</v>
      </c>
      <c r="H2699" s="56" t="str">
        <f t="shared" si="295"/>
        <v>INTEREST_CHECK_SHEET_2024_FORM_0310_2021_toilet_want_to_try_new</v>
      </c>
      <c r="I2699" s="134" t="str">
        <f t="shared" si="294"/>
        <v>自分でトイレへ行く　してみたい</v>
      </c>
      <c r="J2699" s="56" t="str">
        <f t="shared" si="296"/>
        <v>一致</v>
      </c>
      <c r="K2699" s="56" t="str">
        <f>IF($F2699="old", INDEX('外部インタフェース一覧(計算用)'!$B$5:$C$60, MATCH(summary!$B2699, '外部インタフェース一覧(計算用)'!$C$5:$C$60, 0), 1), $B2699)</f>
        <v>興味関心チェックシート</v>
      </c>
      <c r="L2699" s="56">
        <f t="shared" si="300"/>
        <v>8</v>
      </c>
      <c r="M2699" s="56" t="str">
        <f t="shared" si="297"/>
        <v>toilet_want_to_try</v>
      </c>
      <c r="N2699" s="33" t="str">
        <f t="shared" si="298"/>
        <v>自分でトイレへ行く　してみたい</v>
      </c>
      <c r="O2699" s="33" t="str">
        <f t="shared" si="299"/>
        <v>自分でトイレへ行く　してみたい</v>
      </c>
    </row>
    <row r="2700" spans="1:15" hidden="1">
      <c r="A2700" s="56">
        <v>2698</v>
      </c>
      <c r="B2700" s="56" t="s">
        <v>4393</v>
      </c>
      <c r="C2700" s="56">
        <v>9</v>
      </c>
      <c r="D2700" s="33" t="s">
        <v>1475</v>
      </c>
      <c r="E2700" s="134" t="s">
        <v>1476</v>
      </c>
      <c r="F2700" s="56" t="str">
        <f>VLOOKUP(VLOOKUP($B2700, '外部インタフェース一覧(計算用)'!$B:$C, 2, FALSE), '外部インタフェース一覧(計算用)'!$C:$G, 2, FALSE)</f>
        <v>new</v>
      </c>
      <c r="G2700" s="56" t="str">
        <f>VLOOKUP(VLOOKUP($B2700, '外部インタフェース一覧(計算用)'!$B:$C, 2, FALSE), '外部インタフェース一覧(計算用)'!$C:$G, 5, FALSE)</f>
        <v>INTEREST_CHECK_SHEET_2024_FORM_0310_2021</v>
      </c>
      <c r="H2700" s="56" t="str">
        <f t="shared" si="295"/>
        <v>INTEREST_CHECK_SHEET_2024_FORM_0310_2021_toilet_doing_new</v>
      </c>
      <c r="I2700" s="134" t="str">
        <f t="shared" si="294"/>
        <v>自分でトイレへ行く　している</v>
      </c>
      <c r="J2700" s="56" t="str">
        <f t="shared" si="296"/>
        <v>一致</v>
      </c>
      <c r="K2700" s="56" t="str">
        <f>IF($F2700="old", INDEX('外部インタフェース一覧(計算用)'!$B$5:$C$60, MATCH(summary!$B2700, '外部インタフェース一覧(計算用)'!$C$5:$C$60, 0), 1), $B2700)</f>
        <v>興味関心チェックシート</v>
      </c>
      <c r="L2700" s="56">
        <f t="shared" si="300"/>
        <v>9</v>
      </c>
      <c r="M2700" s="56" t="str">
        <f t="shared" si="297"/>
        <v>toilet_doing</v>
      </c>
      <c r="N2700" s="33" t="str">
        <f t="shared" si="298"/>
        <v>自分でトイレへ行く　している</v>
      </c>
      <c r="O2700" s="33" t="str">
        <f t="shared" si="299"/>
        <v>自分でトイレへ行く　している</v>
      </c>
    </row>
    <row r="2701" spans="1:15" hidden="1">
      <c r="A2701" s="56">
        <v>2699</v>
      </c>
      <c r="B2701" s="56" t="s">
        <v>4393</v>
      </c>
      <c r="C2701" s="56">
        <v>10</v>
      </c>
      <c r="D2701" s="33" t="s">
        <v>1477</v>
      </c>
      <c r="E2701" s="134" t="s">
        <v>1478</v>
      </c>
      <c r="F2701" s="56" t="str">
        <f>VLOOKUP(VLOOKUP($B2701, '外部インタフェース一覧(計算用)'!$B:$C, 2, FALSE), '外部インタフェース一覧(計算用)'!$C:$G, 2, FALSE)</f>
        <v>new</v>
      </c>
      <c r="G2701" s="56" t="str">
        <f>VLOOKUP(VLOOKUP($B2701, '外部インタフェース一覧(計算用)'!$B:$C, 2, FALSE), '外部インタフェース一覧(計算用)'!$C:$G, 5, FALSE)</f>
        <v>INTEREST_CHECK_SHEET_2024_FORM_0310_2021</v>
      </c>
      <c r="H2701" s="56" t="str">
        <f t="shared" si="295"/>
        <v>INTEREST_CHECK_SHEET_2024_FORM_0310_2021_bath_interested_new</v>
      </c>
      <c r="I2701" s="134" t="str">
        <f t="shared" si="294"/>
        <v>一人でお風呂に入る　興味がある</v>
      </c>
      <c r="J2701" s="56" t="str">
        <f t="shared" si="296"/>
        <v>一致</v>
      </c>
      <c r="K2701" s="56" t="str">
        <f>IF($F2701="old", INDEX('外部インタフェース一覧(計算用)'!$B$5:$C$60, MATCH(summary!$B2701, '外部インタフェース一覧(計算用)'!$C$5:$C$60, 0), 1), $B2701)</f>
        <v>興味関心チェックシート</v>
      </c>
      <c r="L2701" s="56">
        <f t="shared" si="300"/>
        <v>10</v>
      </c>
      <c r="M2701" s="56" t="str">
        <f t="shared" si="297"/>
        <v>bath_interested</v>
      </c>
      <c r="N2701" s="33" t="str">
        <f t="shared" si="298"/>
        <v>一人でお風呂に入る　興味がある</v>
      </c>
      <c r="O2701" s="33" t="str">
        <f t="shared" si="299"/>
        <v>一人でお風呂に入る　興味がある</v>
      </c>
    </row>
    <row r="2702" spans="1:15" hidden="1">
      <c r="A2702" s="56">
        <v>2700</v>
      </c>
      <c r="B2702" s="56" t="s">
        <v>4393</v>
      </c>
      <c r="C2702" s="56">
        <v>11</v>
      </c>
      <c r="D2702" s="33" t="s">
        <v>1479</v>
      </c>
      <c r="E2702" s="134" t="s">
        <v>1480</v>
      </c>
      <c r="F2702" s="56" t="str">
        <f>VLOOKUP(VLOOKUP($B2702, '外部インタフェース一覧(計算用)'!$B:$C, 2, FALSE), '外部インタフェース一覧(計算用)'!$C:$G, 2, FALSE)</f>
        <v>new</v>
      </c>
      <c r="G2702" s="56" t="str">
        <f>VLOOKUP(VLOOKUP($B2702, '外部インタフェース一覧(計算用)'!$B:$C, 2, FALSE), '外部インタフェース一覧(計算用)'!$C:$G, 5, FALSE)</f>
        <v>INTEREST_CHECK_SHEET_2024_FORM_0310_2021</v>
      </c>
      <c r="H2702" s="56" t="str">
        <f t="shared" si="295"/>
        <v>INTEREST_CHECK_SHEET_2024_FORM_0310_2021_bath_want_to_try_new</v>
      </c>
      <c r="I2702" s="134" t="str">
        <f t="shared" si="294"/>
        <v>一人でお風呂に入る　してみたい</v>
      </c>
      <c r="J2702" s="56" t="str">
        <f t="shared" si="296"/>
        <v>一致</v>
      </c>
      <c r="K2702" s="56" t="str">
        <f>IF($F2702="old", INDEX('外部インタフェース一覧(計算用)'!$B$5:$C$60, MATCH(summary!$B2702, '外部インタフェース一覧(計算用)'!$C$5:$C$60, 0), 1), $B2702)</f>
        <v>興味関心チェックシート</v>
      </c>
      <c r="L2702" s="56">
        <f t="shared" si="300"/>
        <v>11</v>
      </c>
      <c r="M2702" s="56" t="str">
        <f t="shared" si="297"/>
        <v>bath_want_to_try</v>
      </c>
      <c r="N2702" s="33" t="str">
        <f t="shared" si="298"/>
        <v>一人でお風呂に入る　してみたい</v>
      </c>
      <c r="O2702" s="33" t="str">
        <f t="shared" si="299"/>
        <v>一人でお風呂に入る　してみたい</v>
      </c>
    </row>
    <row r="2703" spans="1:15" hidden="1">
      <c r="A2703" s="56">
        <v>2701</v>
      </c>
      <c r="B2703" s="56" t="s">
        <v>4393</v>
      </c>
      <c r="C2703" s="56">
        <v>12</v>
      </c>
      <c r="D2703" s="33" t="s">
        <v>1481</v>
      </c>
      <c r="E2703" s="134" t="s">
        <v>1482</v>
      </c>
      <c r="F2703" s="56" t="str">
        <f>VLOOKUP(VLOOKUP($B2703, '外部インタフェース一覧(計算用)'!$B:$C, 2, FALSE), '外部インタフェース一覧(計算用)'!$C:$G, 2, FALSE)</f>
        <v>new</v>
      </c>
      <c r="G2703" s="56" t="str">
        <f>VLOOKUP(VLOOKUP($B2703, '外部インタフェース一覧(計算用)'!$B:$C, 2, FALSE), '外部インタフェース一覧(計算用)'!$C:$G, 5, FALSE)</f>
        <v>INTEREST_CHECK_SHEET_2024_FORM_0310_2021</v>
      </c>
      <c r="H2703" s="56" t="str">
        <f t="shared" si="295"/>
        <v>INTEREST_CHECK_SHEET_2024_FORM_0310_2021_bath_doing_new</v>
      </c>
      <c r="I2703" s="134" t="str">
        <f t="shared" si="294"/>
        <v>一人でお風呂に入る　している</v>
      </c>
      <c r="J2703" s="56" t="str">
        <f t="shared" si="296"/>
        <v>一致</v>
      </c>
      <c r="K2703" s="56" t="str">
        <f>IF($F2703="old", INDEX('外部インタフェース一覧(計算用)'!$B$5:$C$60, MATCH(summary!$B2703, '外部インタフェース一覧(計算用)'!$C$5:$C$60, 0), 1), $B2703)</f>
        <v>興味関心チェックシート</v>
      </c>
      <c r="L2703" s="56">
        <f t="shared" si="300"/>
        <v>12</v>
      </c>
      <c r="M2703" s="56" t="str">
        <f t="shared" si="297"/>
        <v>bath_doing</v>
      </c>
      <c r="N2703" s="33" t="str">
        <f t="shared" si="298"/>
        <v>一人でお風呂に入る　している</v>
      </c>
      <c r="O2703" s="33" t="str">
        <f t="shared" si="299"/>
        <v>一人でお風呂に入る　している</v>
      </c>
    </row>
    <row r="2704" spans="1:15" hidden="1">
      <c r="A2704" s="56">
        <v>2702</v>
      </c>
      <c r="B2704" s="56" t="s">
        <v>4393</v>
      </c>
      <c r="C2704" s="56">
        <v>13</v>
      </c>
      <c r="D2704" s="33" t="s">
        <v>1483</v>
      </c>
      <c r="E2704" s="134" t="s">
        <v>1484</v>
      </c>
      <c r="F2704" s="56" t="str">
        <f>VLOOKUP(VLOOKUP($B2704, '外部インタフェース一覧(計算用)'!$B:$C, 2, FALSE), '外部インタフェース一覧(計算用)'!$C:$G, 2, FALSE)</f>
        <v>new</v>
      </c>
      <c r="G2704" s="56" t="str">
        <f>VLOOKUP(VLOOKUP($B2704, '外部インタフェース一覧(計算用)'!$B:$C, 2, FALSE), '外部インタフェース一覧(計算用)'!$C:$G, 5, FALSE)</f>
        <v>INTEREST_CHECK_SHEET_2024_FORM_0310_2021</v>
      </c>
      <c r="H2704" s="56" t="str">
        <f t="shared" si="295"/>
        <v>INTEREST_CHECK_SHEET_2024_FORM_0310_2021_clothes_interested_new</v>
      </c>
      <c r="I2704" s="134" t="str">
        <f t="shared" si="294"/>
        <v>自分で服を着る　興味がある</v>
      </c>
      <c r="J2704" s="56" t="str">
        <f t="shared" si="296"/>
        <v>一致</v>
      </c>
      <c r="K2704" s="56" t="str">
        <f>IF($F2704="old", INDEX('外部インタフェース一覧(計算用)'!$B$5:$C$60, MATCH(summary!$B2704, '外部インタフェース一覧(計算用)'!$C$5:$C$60, 0), 1), $B2704)</f>
        <v>興味関心チェックシート</v>
      </c>
      <c r="L2704" s="56">
        <f t="shared" si="300"/>
        <v>13</v>
      </c>
      <c r="M2704" s="56" t="str">
        <f t="shared" si="297"/>
        <v>clothes_interested</v>
      </c>
      <c r="N2704" s="33" t="str">
        <f t="shared" si="298"/>
        <v>自分で服を着る　興味がある</v>
      </c>
      <c r="O2704" s="33" t="str">
        <f t="shared" si="299"/>
        <v>自分で服を着る　興味がある</v>
      </c>
    </row>
    <row r="2705" spans="1:15" hidden="1">
      <c r="A2705" s="56">
        <v>2703</v>
      </c>
      <c r="B2705" s="56" t="s">
        <v>4393</v>
      </c>
      <c r="C2705" s="56">
        <v>14</v>
      </c>
      <c r="D2705" s="33" t="s">
        <v>1485</v>
      </c>
      <c r="E2705" s="134" t="s">
        <v>1486</v>
      </c>
      <c r="F2705" s="56" t="str">
        <f>VLOOKUP(VLOOKUP($B2705, '外部インタフェース一覧(計算用)'!$B:$C, 2, FALSE), '外部インタフェース一覧(計算用)'!$C:$G, 2, FALSE)</f>
        <v>new</v>
      </c>
      <c r="G2705" s="56" t="str">
        <f>VLOOKUP(VLOOKUP($B2705, '外部インタフェース一覧(計算用)'!$B:$C, 2, FALSE), '外部インタフェース一覧(計算用)'!$C:$G, 5, FALSE)</f>
        <v>INTEREST_CHECK_SHEET_2024_FORM_0310_2021</v>
      </c>
      <c r="H2705" s="56" t="str">
        <f t="shared" si="295"/>
        <v>INTEREST_CHECK_SHEET_2024_FORM_0310_2021_clothes_want_to_try_new</v>
      </c>
      <c r="I2705" s="134" t="str">
        <f t="shared" si="294"/>
        <v>自分で服を着る　してみたい</v>
      </c>
      <c r="J2705" s="56" t="str">
        <f t="shared" si="296"/>
        <v>一致</v>
      </c>
      <c r="K2705" s="56" t="str">
        <f>IF($F2705="old", INDEX('外部インタフェース一覧(計算用)'!$B$5:$C$60, MATCH(summary!$B2705, '外部インタフェース一覧(計算用)'!$C$5:$C$60, 0), 1), $B2705)</f>
        <v>興味関心チェックシート</v>
      </c>
      <c r="L2705" s="56">
        <f t="shared" si="300"/>
        <v>14</v>
      </c>
      <c r="M2705" s="56" t="str">
        <f t="shared" si="297"/>
        <v>clothes_want_to_try</v>
      </c>
      <c r="N2705" s="33" t="str">
        <f t="shared" si="298"/>
        <v>自分で服を着る　してみたい</v>
      </c>
      <c r="O2705" s="33" t="str">
        <f t="shared" si="299"/>
        <v>自分で服を着る　してみたい</v>
      </c>
    </row>
    <row r="2706" spans="1:15" hidden="1">
      <c r="A2706" s="56">
        <v>2704</v>
      </c>
      <c r="B2706" s="56" t="s">
        <v>4393</v>
      </c>
      <c r="C2706" s="56">
        <v>15</v>
      </c>
      <c r="D2706" s="33" t="s">
        <v>1487</v>
      </c>
      <c r="E2706" s="134" t="s">
        <v>1488</v>
      </c>
      <c r="F2706" s="56" t="str">
        <f>VLOOKUP(VLOOKUP($B2706, '外部インタフェース一覧(計算用)'!$B:$C, 2, FALSE), '外部インタフェース一覧(計算用)'!$C:$G, 2, FALSE)</f>
        <v>new</v>
      </c>
      <c r="G2706" s="56" t="str">
        <f>VLOOKUP(VLOOKUP($B2706, '外部インタフェース一覧(計算用)'!$B:$C, 2, FALSE), '外部インタフェース一覧(計算用)'!$C:$G, 5, FALSE)</f>
        <v>INTEREST_CHECK_SHEET_2024_FORM_0310_2021</v>
      </c>
      <c r="H2706" s="56" t="str">
        <f t="shared" si="295"/>
        <v>INTEREST_CHECK_SHEET_2024_FORM_0310_2021_clothes_doing_new</v>
      </c>
      <c r="I2706" s="134" t="str">
        <f t="shared" si="294"/>
        <v>自分で服を着る　している</v>
      </c>
      <c r="J2706" s="56" t="str">
        <f t="shared" si="296"/>
        <v>一致</v>
      </c>
      <c r="K2706" s="56" t="str">
        <f>IF($F2706="old", INDEX('外部インタフェース一覧(計算用)'!$B$5:$C$60, MATCH(summary!$B2706, '外部インタフェース一覧(計算用)'!$C$5:$C$60, 0), 1), $B2706)</f>
        <v>興味関心チェックシート</v>
      </c>
      <c r="L2706" s="56">
        <f t="shared" si="300"/>
        <v>15</v>
      </c>
      <c r="M2706" s="56" t="str">
        <f t="shared" si="297"/>
        <v>clothes_doing</v>
      </c>
      <c r="N2706" s="33" t="str">
        <f t="shared" si="298"/>
        <v>自分で服を着る　している</v>
      </c>
      <c r="O2706" s="33" t="str">
        <f t="shared" si="299"/>
        <v>自分で服を着る　している</v>
      </c>
    </row>
    <row r="2707" spans="1:15" hidden="1">
      <c r="A2707" s="56">
        <v>2705</v>
      </c>
      <c r="B2707" s="56" t="s">
        <v>4393</v>
      </c>
      <c r="C2707" s="56">
        <v>16</v>
      </c>
      <c r="D2707" s="33" t="s">
        <v>1489</v>
      </c>
      <c r="E2707" s="134" t="s">
        <v>1490</v>
      </c>
      <c r="F2707" s="56" t="str">
        <f>VLOOKUP(VLOOKUP($B2707, '外部インタフェース一覧(計算用)'!$B:$C, 2, FALSE), '外部インタフェース一覧(計算用)'!$C:$G, 2, FALSE)</f>
        <v>new</v>
      </c>
      <c r="G2707" s="56" t="str">
        <f>VLOOKUP(VLOOKUP($B2707, '外部インタフェース一覧(計算用)'!$B:$C, 2, FALSE), '外部インタフェース一覧(計算用)'!$C:$G, 5, FALSE)</f>
        <v>INTEREST_CHECK_SHEET_2024_FORM_0310_2021</v>
      </c>
      <c r="H2707" s="56" t="str">
        <f t="shared" si="295"/>
        <v>INTEREST_CHECK_SHEET_2024_FORM_0310_2021_eating_interested_new</v>
      </c>
      <c r="I2707" s="134" t="str">
        <f t="shared" si="294"/>
        <v>自分で食べる　興味がある</v>
      </c>
      <c r="J2707" s="56" t="str">
        <f t="shared" si="296"/>
        <v>一致</v>
      </c>
      <c r="K2707" s="56" t="str">
        <f>IF($F2707="old", INDEX('外部インタフェース一覧(計算用)'!$B$5:$C$60, MATCH(summary!$B2707, '外部インタフェース一覧(計算用)'!$C$5:$C$60, 0), 1), $B2707)</f>
        <v>興味関心チェックシート</v>
      </c>
      <c r="L2707" s="56">
        <f t="shared" si="300"/>
        <v>16</v>
      </c>
      <c r="M2707" s="56" t="str">
        <f t="shared" si="297"/>
        <v>eating_interested</v>
      </c>
      <c r="N2707" s="33" t="str">
        <f t="shared" si="298"/>
        <v>自分で食べる　興味がある</v>
      </c>
      <c r="O2707" s="33" t="str">
        <f t="shared" si="299"/>
        <v>自分で食べる　興味がある</v>
      </c>
    </row>
    <row r="2708" spans="1:15" hidden="1">
      <c r="A2708" s="56">
        <v>2706</v>
      </c>
      <c r="B2708" s="56" t="s">
        <v>4393</v>
      </c>
      <c r="C2708" s="56">
        <v>17</v>
      </c>
      <c r="D2708" s="33" t="s">
        <v>1491</v>
      </c>
      <c r="E2708" s="134" t="s">
        <v>1492</v>
      </c>
      <c r="F2708" s="56" t="str">
        <f>VLOOKUP(VLOOKUP($B2708, '外部インタフェース一覧(計算用)'!$B:$C, 2, FALSE), '外部インタフェース一覧(計算用)'!$C:$G, 2, FALSE)</f>
        <v>new</v>
      </c>
      <c r="G2708" s="56" t="str">
        <f>VLOOKUP(VLOOKUP($B2708, '外部インタフェース一覧(計算用)'!$B:$C, 2, FALSE), '外部インタフェース一覧(計算用)'!$C:$G, 5, FALSE)</f>
        <v>INTEREST_CHECK_SHEET_2024_FORM_0310_2021</v>
      </c>
      <c r="H2708" s="56" t="str">
        <f t="shared" si="295"/>
        <v>INTEREST_CHECK_SHEET_2024_FORM_0310_2021_eating_want_to_try_new</v>
      </c>
      <c r="I2708" s="134" t="str">
        <f t="shared" si="294"/>
        <v>自分で食べる　してみたい</v>
      </c>
      <c r="J2708" s="56" t="str">
        <f t="shared" si="296"/>
        <v>一致</v>
      </c>
      <c r="K2708" s="56" t="str">
        <f>IF($F2708="old", INDEX('外部インタフェース一覧(計算用)'!$B$5:$C$60, MATCH(summary!$B2708, '外部インタフェース一覧(計算用)'!$C$5:$C$60, 0), 1), $B2708)</f>
        <v>興味関心チェックシート</v>
      </c>
      <c r="L2708" s="56">
        <f t="shared" si="300"/>
        <v>17</v>
      </c>
      <c r="M2708" s="56" t="str">
        <f t="shared" si="297"/>
        <v>eating_want_to_try</v>
      </c>
      <c r="N2708" s="33" t="str">
        <f t="shared" si="298"/>
        <v>自分で食べる　してみたい</v>
      </c>
      <c r="O2708" s="33" t="str">
        <f t="shared" si="299"/>
        <v>自分で食べる　してみたい</v>
      </c>
    </row>
    <row r="2709" spans="1:15" hidden="1">
      <c r="A2709" s="56">
        <v>2707</v>
      </c>
      <c r="B2709" s="56" t="s">
        <v>4393</v>
      </c>
      <c r="C2709" s="56">
        <v>18</v>
      </c>
      <c r="D2709" s="33" t="s">
        <v>1493</v>
      </c>
      <c r="E2709" s="134" t="s">
        <v>1494</v>
      </c>
      <c r="F2709" s="56" t="str">
        <f>VLOOKUP(VLOOKUP($B2709, '外部インタフェース一覧(計算用)'!$B:$C, 2, FALSE), '外部インタフェース一覧(計算用)'!$C:$G, 2, FALSE)</f>
        <v>new</v>
      </c>
      <c r="G2709" s="56" t="str">
        <f>VLOOKUP(VLOOKUP($B2709, '外部インタフェース一覧(計算用)'!$B:$C, 2, FALSE), '外部インタフェース一覧(計算用)'!$C:$G, 5, FALSE)</f>
        <v>INTEREST_CHECK_SHEET_2024_FORM_0310_2021</v>
      </c>
      <c r="H2709" s="56" t="str">
        <f t="shared" si="295"/>
        <v>INTEREST_CHECK_SHEET_2024_FORM_0310_2021_eating_doing_new</v>
      </c>
      <c r="I2709" s="134" t="str">
        <f t="shared" si="294"/>
        <v>自分で食べる　している</v>
      </c>
      <c r="J2709" s="56" t="str">
        <f t="shared" si="296"/>
        <v>一致</v>
      </c>
      <c r="K2709" s="56" t="str">
        <f>IF($F2709="old", INDEX('外部インタフェース一覧(計算用)'!$B$5:$C$60, MATCH(summary!$B2709, '外部インタフェース一覧(計算用)'!$C$5:$C$60, 0), 1), $B2709)</f>
        <v>興味関心チェックシート</v>
      </c>
      <c r="L2709" s="56">
        <f t="shared" si="300"/>
        <v>18</v>
      </c>
      <c r="M2709" s="56" t="str">
        <f t="shared" si="297"/>
        <v>eating_doing</v>
      </c>
      <c r="N2709" s="33" t="str">
        <f t="shared" si="298"/>
        <v>自分で食べる　している</v>
      </c>
      <c r="O2709" s="33" t="str">
        <f t="shared" si="299"/>
        <v>自分で食べる　している</v>
      </c>
    </row>
    <row r="2710" spans="1:15" ht="37.5" hidden="1">
      <c r="A2710" s="56">
        <v>2708</v>
      </c>
      <c r="B2710" s="56" t="s">
        <v>4393</v>
      </c>
      <c r="C2710" s="56">
        <v>19</v>
      </c>
      <c r="D2710" s="33" t="s">
        <v>1495</v>
      </c>
      <c r="E2710" s="134" t="s">
        <v>1496</v>
      </c>
      <c r="F2710" s="56" t="str">
        <f>VLOOKUP(VLOOKUP($B2710, '外部インタフェース一覧(計算用)'!$B:$C, 2, FALSE), '外部インタフェース一覧(計算用)'!$C:$G, 2, FALSE)</f>
        <v>new</v>
      </c>
      <c r="G2710" s="56" t="str">
        <f>VLOOKUP(VLOOKUP($B2710, '外部インタフェース一覧(計算用)'!$B:$C, 2, FALSE), '外部インタフェース一覧(計算用)'!$C:$G, 5, FALSE)</f>
        <v>INTEREST_CHECK_SHEET_2024_FORM_0310_2021</v>
      </c>
      <c r="H2710" s="56" t="str">
        <f t="shared" si="295"/>
        <v>INTEREST_CHECK_SHEET_2024_FORM_0310_2021_brushing_teeth_interested_new</v>
      </c>
      <c r="I2710" s="134" t="str">
        <f t="shared" si="294"/>
        <v>歯磨きをする　興味がある</v>
      </c>
      <c r="J2710" s="56" t="str">
        <f t="shared" si="296"/>
        <v>一致</v>
      </c>
      <c r="K2710" s="56" t="str">
        <f>IF($F2710="old", INDEX('外部インタフェース一覧(計算用)'!$B$5:$C$60, MATCH(summary!$B2710, '外部インタフェース一覧(計算用)'!$C$5:$C$60, 0), 1), $B2710)</f>
        <v>興味関心チェックシート</v>
      </c>
      <c r="L2710" s="56">
        <f t="shared" si="300"/>
        <v>19</v>
      </c>
      <c r="M2710" s="56" t="str">
        <f t="shared" si="297"/>
        <v>brushing_teeth_interested</v>
      </c>
      <c r="N2710" s="33" t="str">
        <f t="shared" si="298"/>
        <v>歯磨きをする　興味がある</v>
      </c>
      <c r="O2710" s="33" t="str">
        <f t="shared" si="299"/>
        <v>歯磨きをする　興味がある</v>
      </c>
    </row>
    <row r="2711" spans="1:15" ht="37.5" hidden="1">
      <c r="A2711" s="56">
        <v>2709</v>
      </c>
      <c r="B2711" s="56" t="s">
        <v>4393</v>
      </c>
      <c r="C2711" s="56">
        <v>20</v>
      </c>
      <c r="D2711" s="33" t="s">
        <v>1497</v>
      </c>
      <c r="E2711" s="134" t="s">
        <v>1498</v>
      </c>
      <c r="F2711" s="56" t="str">
        <f>VLOOKUP(VLOOKUP($B2711, '外部インタフェース一覧(計算用)'!$B:$C, 2, FALSE), '外部インタフェース一覧(計算用)'!$C:$G, 2, FALSE)</f>
        <v>new</v>
      </c>
      <c r="G2711" s="56" t="str">
        <f>VLOOKUP(VLOOKUP($B2711, '外部インタフェース一覧(計算用)'!$B:$C, 2, FALSE), '外部インタフェース一覧(計算用)'!$C:$G, 5, FALSE)</f>
        <v>INTEREST_CHECK_SHEET_2024_FORM_0310_2021</v>
      </c>
      <c r="H2711" s="56" t="str">
        <f t="shared" si="295"/>
        <v>INTEREST_CHECK_SHEET_2024_FORM_0310_2021_brushing_teeth_want_to_try_new</v>
      </c>
      <c r="I2711" s="134" t="str">
        <f t="shared" si="294"/>
        <v>歯磨きをする　してみたい</v>
      </c>
      <c r="J2711" s="56" t="str">
        <f t="shared" si="296"/>
        <v>一致</v>
      </c>
      <c r="K2711" s="56" t="str">
        <f>IF($F2711="old", INDEX('外部インタフェース一覧(計算用)'!$B$5:$C$60, MATCH(summary!$B2711, '外部インタフェース一覧(計算用)'!$C$5:$C$60, 0), 1), $B2711)</f>
        <v>興味関心チェックシート</v>
      </c>
      <c r="L2711" s="56">
        <f t="shared" si="300"/>
        <v>20</v>
      </c>
      <c r="M2711" s="56" t="str">
        <f t="shared" si="297"/>
        <v>brushing_teeth_want_to_try</v>
      </c>
      <c r="N2711" s="33" t="str">
        <f t="shared" si="298"/>
        <v>歯磨きをする　してみたい</v>
      </c>
      <c r="O2711" s="33" t="str">
        <f t="shared" si="299"/>
        <v>歯磨きをする　してみたい</v>
      </c>
    </row>
    <row r="2712" spans="1:15" hidden="1">
      <c r="A2712" s="56">
        <v>2710</v>
      </c>
      <c r="B2712" s="56" t="s">
        <v>4393</v>
      </c>
      <c r="C2712" s="56">
        <v>21</v>
      </c>
      <c r="D2712" s="33" t="s">
        <v>1499</v>
      </c>
      <c r="E2712" s="134" t="s">
        <v>1500</v>
      </c>
      <c r="F2712" s="56" t="str">
        <f>VLOOKUP(VLOOKUP($B2712, '外部インタフェース一覧(計算用)'!$B:$C, 2, FALSE), '外部インタフェース一覧(計算用)'!$C:$G, 2, FALSE)</f>
        <v>new</v>
      </c>
      <c r="G2712" s="56" t="str">
        <f>VLOOKUP(VLOOKUP($B2712, '外部インタフェース一覧(計算用)'!$B:$C, 2, FALSE), '外部インタフェース一覧(計算用)'!$C:$G, 5, FALSE)</f>
        <v>INTEREST_CHECK_SHEET_2024_FORM_0310_2021</v>
      </c>
      <c r="H2712" s="56" t="str">
        <f t="shared" si="295"/>
        <v>INTEREST_CHECK_SHEET_2024_FORM_0310_2021_brushing_teeth_doing_new</v>
      </c>
      <c r="I2712" s="134" t="str">
        <f t="shared" si="294"/>
        <v>歯磨きをする　している</v>
      </c>
      <c r="J2712" s="56" t="str">
        <f t="shared" si="296"/>
        <v>一致</v>
      </c>
      <c r="K2712" s="56" t="str">
        <f>IF($F2712="old", INDEX('外部インタフェース一覧(計算用)'!$B$5:$C$60, MATCH(summary!$B2712, '外部インタフェース一覧(計算用)'!$C$5:$C$60, 0), 1), $B2712)</f>
        <v>興味関心チェックシート</v>
      </c>
      <c r="L2712" s="56">
        <f t="shared" si="300"/>
        <v>21</v>
      </c>
      <c r="M2712" s="56" t="str">
        <f t="shared" si="297"/>
        <v>brushing_teeth_doing</v>
      </c>
      <c r="N2712" s="33" t="str">
        <f t="shared" si="298"/>
        <v>歯磨きをする　している</v>
      </c>
      <c r="O2712" s="33" t="str">
        <f t="shared" si="299"/>
        <v>歯磨きをする　している</v>
      </c>
    </row>
    <row r="2713" spans="1:15" ht="37.5" hidden="1">
      <c r="A2713" s="56">
        <v>2711</v>
      </c>
      <c r="B2713" s="56" t="s">
        <v>4393</v>
      </c>
      <c r="C2713" s="56">
        <v>22</v>
      </c>
      <c r="D2713" s="33" t="s">
        <v>1501</v>
      </c>
      <c r="E2713" s="134" t="s">
        <v>1502</v>
      </c>
      <c r="F2713" s="56" t="str">
        <f>VLOOKUP(VLOOKUP($B2713, '外部インタフェース一覧(計算用)'!$B:$C, 2, FALSE), '外部インタフェース一覧(計算用)'!$C:$G, 2, FALSE)</f>
        <v>new</v>
      </c>
      <c r="G2713" s="56" t="str">
        <f>VLOOKUP(VLOOKUP($B2713, '外部インタフェース一覧(計算用)'!$B:$C, 2, FALSE), '外部インタフェース一覧(計算用)'!$C:$G, 5, FALSE)</f>
        <v>INTEREST_CHECK_SHEET_2024_FORM_0310_2021</v>
      </c>
      <c r="H2713" s="56" t="str">
        <f t="shared" si="295"/>
        <v>INTEREST_CHECK_SHEET_2024_FORM_0310_2021_appearance_interested_new</v>
      </c>
      <c r="I2713" s="134" t="str">
        <f t="shared" si="294"/>
        <v>身だしなみを整える　興味がある</v>
      </c>
      <c r="J2713" s="56" t="str">
        <f t="shared" si="296"/>
        <v>一致</v>
      </c>
      <c r="K2713" s="56" t="str">
        <f>IF($F2713="old", INDEX('外部インタフェース一覧(計算用)'!$B$5:$C$60, MATCH(summary!$B2713, '外部インタフェース一覧(計算用)'!$C$5:$C$60, 0), 1), $B2713)</f>
        <v>興味関心チェックシート</v>
      </c>
      <c r="L2713" s="56">
        <f t="shared" si="300"/>
        <v>22</v>
      </c>
      <c r="M2713" s="56" t="str">
        <f t="shared" si="297"/>
        <v>appearance_interested</v>
      </c>
      <c r="N2713" s="33" t="str">
        <f t="shared" si="298"/>
        <v>身だしなみを整える　興味がある</v>
      </c>
      <c r="O2713" s="33" t="str">
        <f t="shared" si="299"/>
        <v>身だしなみを整える　興味がある</v>
      </c>
    </row>
    <row r="2714" spans="1:15" ht="37.5" hidden="1">
      <c r="A2714" s="56">
        <v>2712</v>
      </c>
      <c r="B2714" s="56" t="s">
        <v>4393</v>
      </c>
      <c r="C2714" s="56">
        <v>23</v>
      </c>
      <c r="D2714" s="33" t="s">
        <v>1503</v>
      </c>
      <c r="E2714" s="134" t="s">
        <v>1504</v>
      </c>
      <c r="F2714" s="56" t="str">
        <f>VLOOKUP(VLOOKUP($B2714, '外部インタフェース一覧(計算用)'!$B:$C, 2, FALSE), '外部インタフェース一覧(計算用)'!$C:$G, 2, FALSE)</f>
        <v>new</v>
      </c>
      <c r="G2714" s="56" t="str">
        <f>VLOOKUP(VLOOKUP($B2714, '外部インタフェース一覧(計算用)'!$B:$C, 2, FALSE), '外部インタフェース一覧(計算用)'!$C:$G, 5, FALSE)</f>
        <v>INTEREST_CHECK_SHEET_2024_FORM_0310_2021</v>
      </c>
      <c r="H2714" s="56" t="str">
        <f t="shared" si="295"/>
        <v>INTEREST_CHECK_SHEET_2024_FORM_0310_2021_appearance_want_to_try_new</v>
      </c>
      <c r="I2714" s="134" t="str">
        <f t="shared" si="294"/>
        <v>身だしなみを整える　してみたい</v>
      </c>
      <c r="J2714" s="56" t="str">
        <f t="shared" si="296"/>
        <v>一致</v>
      </c>
      <c r="K2714" s="56" t="str">
        <f>IF($F2714="old", INDEX('外部インタフェース一覧(計算用)'!$B$5:$C$60, MATCH(summary!$B2714, '外部インタフェース一覧(計算用)'!$C$5:$C$60, 0), 1), $B2714)</f>
        <v>興味関心チェックシート</v>
      </c>
      <c r="L2714" s="56">
        <f t="shared" si="300"/>
        <v>23</v>
      </c>
      <c r="M2714" s="56" t="str">
        <f t="shared" si="297"/>
        <v>appearance_want_to_try</v>
      </c>
      <c r="N2714" s="33" t="str">
        <f t="shared" si="298"/>
        <v>身だしなみを整える　してみたい</v>
      </c>
      <c r="O2714" s="33" t="str">
        <f t="shared" si="299"/>
        <v>身だしなみを整える　してみたい</v>
      </c>
    </row>
    <row r="2715" spans="1:15" hidden="1">
      <c r="A2715" s="56">
        <v>2713</v>
      </c>
      <c r="B2715" s="56" t="s">
        <v>4393</v>
      </c>
      <c r="C2715" s="56">
        <v>24</v>
      </c>
      <c r="D2715" s="33" t="s">
        <v>1505</v>
      </c>
      <c r="E2715" s="134" t="s">
        <v>1506</v>
      </c>
      <c r="F2715" s="56" t="str">
        <f>VLOOKUP(VLOOKUP($B2715, '外部インタフェース一覧(計算用)'!$B:$C, 2, FALSE), '外部インタフェース一覧(計算用)'!$C:$G, 2, FALSE)</f>
        <v>new</v>
      </c>
      <c r="G2715" s="56" t="str">
        <f>VLOOKUP(VLOOKUP($B2715, '外部インタフェース一覧(計算用)'!$B:$C, 2, FALSE), '外部インタフェース一覧(計算用)'!$C:$G, 5, FALSE)</f>
        <v>INTEREST_CHECK_SHEET_2024_FORM_0310_2021</v>
      </c>
      <c r="H2715" s="56" t="str">
        <f t="shared" si="295"/>
        <v>INTEREST_CHECK_SHEET_2024_FORM_0310_2021_appearance_doing_new</v>
      </c>
      <c r="I2715" s="134" t="str">
        <f t="shared" si="294"/>
        <v>身だしなみを整える　している</v>
      </c>
      <c r="J2715" s="56" t="str">
        <f t="shared" si="296"/>
        <v>一致</v>
      </c>
      <c r="K2715" s="56" t="str">
        <f>IF($F2715="old", INDEX('外部インタフェース一覧(計算用)'!$B$5:$C$60, MATCH(summary!$B2715, '外部インタフェース一覧(計算用)'!$C$5:$C$60, 0), 1), $B2715)</f>
        <v>興味関心チェックシート</v>
      </c>
      <c r="L2715" s="56">
        <f t="shared" si="300"/>
        <v>24</v>
      </c>
      <c r="M2715" s="56" t="str">
        <f t="shared" si="297"/>
        <v>appearance_doing</v>
      </c>
      <c r="N2715" s="33" t="str">
        <f t="shared" si="298"/>
        <v>身だしなみを整える　している</v>
      </c>
      <c r="O2715" s="33" t="str">
        <f t="shared" si="299"/>
        <v>身だしなみを整える　している</v>
      </c>
    </row>
    <row r="2716" spans="1:15" hidden="1">
      <c r="A2716" s="56">
        <v>2714</v>
      </c>
      <c r="B2716" s="56" t="s">
        <v>4393</v>
      </c>
      <c r="C2716" s="56">
        <v>25</v>
      </c>
      <c r="D2716" s="33" t="s">
        <v>1507</v>
      </c>
      <c r="E2716" s="134" t="s">
        <v>1508</v>
      </c>
      <c r="F2716" s="56" t="str">
        <f>VLOOKUP(VLOOKUP($B2716, '外部インタフェース一覧(計算用)'!$B:$C, 2, FALSE), '外部インタフェース一覧(計算用)'!$C:$G, 2, FALSE)</f>
        <v>new</v>
      </c>
      <c r="G2716" s="56" t="str">
        <f>VLOOKUP(VLOOKUP($B2716, '外部インタフェース一覧(計算用)'!$B:$C, 2, FALSE), '外部インタフェース一覧(計算用)'!$C:$G, 5, FALSE)</f>
        <v>INTEREST_CHECK_SHEET_2024_FORM_0310_2021</v>
      </c>
      <c r="H2716" s="56" t="str">
        <f t="shared" si="295"/>
        <v>INTEREST_CHECK_SHEET_2024_FORM_0310_2021_sleeping_interested_new</v>
      </c>
      <c r="I2716" s="134" t="str">
        <f t="shared" si="294"/>
        <v>好きなときに眠る　興味がある</v>
      </c>
      <c r="J2716" s="56" t="str">
        <f t="shared" si="296"/>
        <v>一致</v>
      </c>
      <c r="K2716" s="56" t="str">
        <f>IF($F2716="old", INDEX('外部インタフェース一覧(計算用)'!$B$5:$C$60, MATCH(summary!$B2716, '外部インタフェース一覧(計算用)'!$C$5:$C$60, 0), 1), $B2716)</f>
        <v>興味関心チェックシート</v>
      </c>
      <c r="L2716" s="56">
        <f t="shared" si="300"/>
        <v>25</v>
      </c>
      <c r="M2716" s="56" t="str">
        <f t="shared" si="297"/>
        <v>sleeping_interested</v>
      </c>
      <c r="N2716" s="33" t="str">
        <f t="shared" si="298"/>
        <v>好きなときに眠る　興味がある</v>
      </c>
      <c r="O2716" s="33" t="str">
        <f t="shared" si="299"/>
        <v>好きなときに眠る　興味がある</v>
      </c>
    </row>
    <row r="2717" spans="1:15" hidden="1">
      <c r="A2717" s="56">
        <v>2715</v>
      </c>
      <c r="B2717" s="56" t="s">
        <v>4393</v>
      </c>
      <c r="C2717" s="56">
        <v>26</v>
      </c>
      <c r="D2717" s="33" t="s">
        <v>1509</v>
      </c>
      <c r="E2717" s="134" t="s">
        <v>1510</v>
      </c>
      <c r="F2717" s="56" t="str">
        <f>VLOOKUP(VLOOKUP($B2717, '外部インタフェース一覧(計算用)'!$B:$C, 2, FALSE), '外部インタフェース一覧(計算用)'!$C:$G, 2, FALSE)</f>
        <v>new</v>
      </c>
      <c r="G2717" s="56" t="str">
        <f>VLOOKUP(VLOOKUP($B2717, '外部インタフェース一覧(計算用)'!$B:$C, 2, FALSE), '外部インタフェース一覧(計算用)'!$C:$G, 5, FALSE)</f>
        <v>INTEREST_CHECK_SHEET_2024_FORM_0310_2021</v>
      </c>
      <c r="H2717" s="56" t="str">
        <f t="shared" si="295"/>
        <v>INTEREST_CHECK_SHEET_2024_FORM_0310_2021_sleeping_want_to_try_new</v>
      </c>
      <c r="I2717" s="134" t="str">
        <f t="shared" si="294"/>
        <v>好きなときに眠る　してみたい</v>
      </c>
      <c r="J2717" s="56" t="str">
        <f t="shared" si="296"/>
        <v>一致</v>
      </c>
      <c r="K2717" s="56" t="str">
        <f>IF($F2717="old", INDEX('外部インタフェース一覧(計算用)'!$B$5:$C$60, MATCH(summary!$B2717, '外部インタフェース一覧(計算用)'!$C$5:$C$60, 0), 1), $B2717)</f>
        <v>興味関心チェックシート</v>
      </c>
      <c r="L2717" s="56">
        <f t="shared" si="300"/>
        <v>26</v>
      </c>
      <c r="M2717" s="56" t="str">
        <f t="shared" si="297"/>
        <v>sleeping_want_to_try</v>
      </c>
      <c r="N2717" s="33" t="str">
        <f t="shared" si="298"/>
        <v>好きなときに眠る　してみたい</v>
      </c>
      <c r="O2717" s="33" t="str">
        <f t="shared" si="299"/>
        <v>好きなときに眠る　してみたい</v>
      </c>
    </row>
    <row r="2718" spans="1:15" hidden="1">
      <c r="A2718" s="56">
        <v>2716</v>
      </c>
      <c r="B2718" s="56" t="s">
        <v>4393</v>
      </c>
      <c r="C2718" s="56">
        <v>27</v>
      </c>
      <c r="D2718" s="33" t="s">
        <v>1511</v>
      </c>
      <c r="E2718" s="134" t="s">
        <v>1512</v>
      </c>
      <c r="F2718" s="56" t="str">
        <f>VLOOKUP(VLOOKUP($B2718, '外部インタフェース一覧(計算用)'!$B:$C, 2, FALSE), '外部インタフェース一覧(計算用)'!$C:$G, 2, FALSE)</f>
        <v>new</v>
      </c>
      <c r="G2718" s="56" t="str">
        <f>VLOOKUP(VLOOKUP($B2718, '外部インタフェース一覧(計算用)'!$B:$C, 2, FALSE), '外部インタフェース一覧(計算用)'!$C:$G, 5, FALSE)</f>
        <v>INTEREST_CHECK_SHEET_2024_FORM_0310_2021</v>
      </c>
      <c r="H2718" s="56" t="str">
        <f t="shared" si="295"/>
        <v>INTEREST_CHECK_SHEET_2024_FORM_0310_2021_sleeping_doing_new</v>
      </c>
      <c r="I2718" s="134" t="str">
        <f t="shared" si="294"/>
        <v>好きなときに眠る　している</v>
      </c>
      <c r="J2718" s="56" t="str">
        <f t="shared" si="296"/>
        <v>一致</v>
      </c>
      <c r="K2718" s="56" t="str">
        <f>IF($F2718="old", INDEX('外部インタフェース一覧(計算用)'!$B$5:$C$60, MATCH(summary!$B2718, '外部インタフェース一覧(計算用)'!$C$5:$C$60, 0), 1), $B2718)</f>
        <v>興味関心チェックシート</v>
      </c>
      <c r="L2718" s="56">
        <f t="shared" si="300"/>
        <v>27</v>
      </c>
      <c r="M2718" s="56" t="str">
        <f t="shared" si="297"/>
        <v>sleeping_doing</v>
      </c>
      <c r="N2718" s="33" t="str">
        <f t="shared" si="298"/>
        <v>好きなときに眠る　している</v>
      </c>
      <c r="O2718" s="33" t="str">
        <f t="shared" si="299"/>
        <v>好きなときに眠る　している</v>
      </c>
    </row>
    <row r="2719" spans="1:15" hidden="1">
      <c r="A2719" s="56">
        <v>2717</v>
      </c>
      <c r="B2719" s="56" t="s">
        <v>4393</v>
      </c>
      <c r="C2719" s="56">
        <v>28</v>
      </c>
      <c r="D2719" s="33" t="s">
        <v>1513</v>
      </c>
      <c r="E2719" s="134" t="s">
        <v>1514</v>
      </c>
      <c r="F2719" s="56" t="str">
        <f>VLOOKUP(VLOOKUP($B2719, '外部インタフェース一覧(計算用)'!$B:$C, 2, FALSE), '外部インタフェース一覧(計算用)'!$C:$G, 2, FALSE)</f>
        <v>new</v>
      </c>
      <c r="G2719" s="56" t="str">
        <f>VLOOKUP(VLOOKUP($B2719, '外部インタフェース一覧(計算用)'!$B:$C, 2, FALSE), '外部インタフェース一覧(計算用)'!$C:$G, 5, FALSE)</f>
        <v>INTEREST_CHECK_SHEET_2024_FORM_0310_2021</v>
      </c>
      <c r="H2719" s="56" t="str">
        <f t="shared" si="295"/>
        <v>INTEREST_CHECK_SHEET_2024_FORM_0310_2021_cleaning_interested_new</v>
      </c>
      <c r="I2719" s="134" t="str">
        <f t="shared" si="294"/>
        <v>掃除・整理整頓　興味がある</v>
      </c>
      <c r="J2719" s="56" t="str">
        <f t="shared" si="296"/>
        <v>一致</v>
      </c>
      <c r="K2719" s="56" t="str">
        <f>IF($F2719="old", INDEX('外部インタフェース一覧(計算用)'!$B$5:$C$60, MATCH(summary!$B2719, '外部インタフェース一覧(計算用)'!$C$5:$C$60, 0), 1), $B2719)</f>
        <v>興味関心チェックシート</v>
      </c>
      <c r="L2719" s="56">
        <f t="shared" si="300"/>
        <v>28</v>
      </c>
      <c r="M2719" s="56" t="str">
        <f t="shared" si="297"/>
        <v>cleaning_interested</v>
      </c>
      <c r="N2719" s="33" t="str">
        <f t="shared" si="298"/>
        <v>掃除・整理整頓　興味がある</v>
      </c>
      <c r="O2719" s="33" t="str">
        <f t="shared" si="299"/>
        <v>掃除・整理整頓　興味がある</v>
      </c>
    </row>
    <row r="2720" spans="1:15" hidden="1">
      <c r="A2720" s="56">
        <v>2718</v>
      </c>
      <c r="B2720" s="56" t="s">
        <v>4393</v>
      </c>
      <c r="C2720" s="56">
        <v>29</v>
      </c>
      <c r="D2720" s="33" t="s">
        <v>1515</v>
      </c>
      <c r="E2720" s="134" t="s">
        <v>1516</v>
      </c>
      <c r="F2720" s="56" t="str">
        <f>VLOOKUP(VLOOKUP($B2720, '外部インタフェース一覧(計算用)'!$B:$C, 2, FALSE), '外部インタフェース一覧(計算用)'!$C:$G, 2, FALSE)</f>
        <v>new</v>
      </c>
      <c r="G2720" s="56" t="str">
        <f>VLOOKUP(VLOOKUP($B2720, '外部インタフェース一覧(計算用)'!$B:$C, 2, FALSE), '外部インタフェース一覧(計算用)'!$C:$G, 5, FALSE)</f>
        <v>INTEREST_CHECK_SHEET_2024_FORM_0310_2021</v>
      </c>
      <c r="H2720" s="56" t="str">
        <f t="shared" si="295"/>
        <v>INTEREST_CHECK_SHEET_2024_FORM_0310_2021_cleaning_want_to_try_new</v>
      </c>
      <c r="I2720" s="134" t="str">
        <f t="shared" si="294"/>
        <v>掃除・整理整頓　してみたい</v>
      </c>
      <c r="J2720" s="56" t="str">
        <f t="shared" si="296"/>
        <v>一致</v>
      </c>
      <c r="K2720" s="56" t="str">
        <f>IF($F2720="old", INDEX('外部インタフェース一覧(計算用)'!$B$5:$C$60, MATCH(summary!$B2720, '外部インタフェース一覧(計算用)'!$C$5:$C$60, 0), 1), $B2720)</f>
        <v>興味関心チェックシート</v>
      </c>
      <c r="L2720" s="56">
        <f t="shared" si="300"/>
        <v>29</v>
      </c>
      <c r="M2720" s="56" t="str">
        <f t="shared" si="297"/>
        <v>cleaning_want_to_try</v>
      </c>
      <c r="N2720" s="33" t="str">
        <f t="shared" si="298"/>
        <v>掃除・整理整頓　してみたい</v>
      </c>
      <c r="O2720" s="33" t="str">
        <f t="shared" si="299"/>
        <v>掃除・整理整頓　してみたい</v>
      </c>
    </row>
    <row r="2721" spans="1:15" hidden="1">
      <c r="A2721" s="56">
        <v>2719</v>
      </c>
      <c r="B2721" s="56" t="s">
        <v>4393</v>
      </c>
      <c r="C2721" s="56">
        <v>30</v>
      </c>
      <c r="D2721" s="33" t="s">
        <v>1517</v>
      </c>
      <c r="E2721" s="134" t="s">
        <v>1518</v>
      </c>
      <c r="F2721" s="56" t="str">
        <f>VLOOKUP(VLOOKUP($B2721, '外部インタフェース一覧(計算用)'!$B:$C, 2, FALSE), '外部インタフェース一覧(計算用)'!$C:$G, 2, FALSE)</f>
        <v>new</v>
      </c>
      <c r="G2721" s="56" t="str">
        <f>VLOOKUP(VLOOKUP($B2721, '外部インタフェース一覧(計算用)'!$B:$C, 2, FALSE), '外部インタフェース一覧(計算用)'!$C:$G, 5, FALSE)</f>
        <v>INTEREST_CHECK_SHEET_2024_FORM_0310_2021</v>
      </c>
      <c r="H2721" s="56" t="str">
        <f t="shared" si="295"/>
        <v>INTEREST_CHECK_SHEET_2024_FORM_0310_2021_cleaning_doing_new</v>
      </c>
      <c r="I2721" s="134" t="str">
        <f t="shared" si="294"/>
        <v>掃除・整理整頓　している</v>
      </c>
      <c r="J2721" s="56" t="str">
        <f t="shared" si="296"/>
        <v>一致</v>
      </c>
      <c r="K2721" s="56" t="str">
        <f>IF($F2721="old", INDEX('外部インタフェース一覧(計算用)'!$B$5:$C$60, MATCH(summary!$B2721, '外部インタフェース一覧(計算用)'!$C$5:$C$60, 0), 1), $B2721)</f>
        <v>興味関心チェックシート</v>
      </c>
      <c r="L2721" s="56">
        <f t="shared" si="300"/>
        <v>30</v>
      </c>
      <c r="M2721" s="56" t="str">
        <f t="shared" si="297"/>
        <v>cleaning_doing</v>
      </c>
      <c r="N2721" s="33" t="str">
        <f t="shared" si="298"/>
        <v>掃除・整理整頓　している</v>
      </c>
      <c r="O2721" s="33" t="str">
        <f t="shared" si="299"/>
        <v>掃除・整理整頓　している</v>
      </c>
    </row>
    <row r="2722" spans="1:15" hidden="1">
      <c r="A2722" s="56">
        <v>2720</v>
      </c>
      <c r="B2722" s="56" t="s">
        <v>4393</v>
      </c>
      <c r="C2722" s="56">
        <v>31</v>
      </c>
      <c r="D2722" s="33" t="s">
        <v>1519</v>
      </c>
      <c r="E2722" s="134" t="s">
        <v>1520</v>
      </c>
      <c r="F2722" s="56" t="str">
        <f>VLOOKUP(VLOOKUP($B2722, '外部インタフェース一覧(計算用)'!$B:$C, 2, FALSE), '外部インタフェース一覧(計算用)'!$C:$G, 2, FALSE)</f>
        <v>new</v>
      </c>
      <c r="G2722" s="56" t="str">
        <f>VLOOKUP(VLOOKUP($B2722, '外部インタフェース一覧(計算用)'!$B:$C, 2, FALSE), '外部インタフェース一覧(計算用)'!$C:$G, 5, FALSE)</f>
        <v>INTEREST_CHECK_SHEET_2024_FORM_0310_2021</v>
      </c>
      <c r="H2722" s="56" t="str">
        <f t="shared" si="295"/>
        <v>INTEREST_CHECK_SHEET_2024_FORM_0310_2021_cooking_interested_new</v>
      </c>
      <c r="I2722" s="134" t="str">
        <f t="shared" si="294"/>
        <v>料理を作る　興味がある</v>
      </c>
      <c r="J2722" s="56" t="str">
        <f t="shared" si="296"/>
        <v>一致</v>
      </c>
      <c r="K2722" s="56" t="str">
        <f>IF($F2722="old", INDEX('外部インタフェース一覧(計算用)'!$B$5:$C$60, MATCH(summary!$B2722, '外部インタフェース一覧(計算用)'!$C$5:$C$60, 0), 1), $B2722)</f>
        <v>興味関心チェックシート</v>
      </c>
      <c r="L2722" s="56">
        <f t="shared" si="300"/>
        <v>31</v>
      </c>
      <c r="M2722" s="56" t="str">
        <f t="shared" si="297"/>
        <v>cooking_interested</v>
      </c>
      <c r="N2722" s="33" t="str">
        <f t="shared" si="298"/>
        <v>料理を作る　興味がある</v>
      </c>
      <c r="O2722" s="33" t="str">
        <f t="shared" si="299"/>
        <v>料理を作る　興味がある</v>
      </c>
    </row>
    <row r="2723" spans="1:15" hidden="1">
      <c r="A2723" s="56">
        <v>2721</v>
      </c>
      <c r="B2723" s="56" t="s">
        <v>4393</v>
      </c>
      <c r="C2723" s="56">
        <v>32</v>
      </c>
      <c r="D2723" s="33" t="s">
        <v>1521</v>
      </c>
      <c r="E2723" s="134" t="s">
        <v>1522</v>
      </c>
      <c r="F2723" s="56" t="str">
        <f>VLOOKUP(VLOOKUP($B2723, '外部インタフェース一覧(計算用)'!$B:$C, 2, FALSE), '外部インタフェース一覧(計算用)'!$C:$G, 2, FALSE)</f>
        <v>new</v>
      </c>
      <c r="G2723" s="56" t="str">
        <f>VLOOKUP(VLOOKUP($B2723, '外部インタフェース一覧(計算用)'!$B:$C, 2, FALSE), '外部インタフェース一覧(計算用)'!$C:$G, 5, FALSE)</f>
        <v>INTEREST_CHECK_SHEET_2024_FORM_0310_2021</v>
      </c>
      <c r="H2723" s="56" t="str">
        <f t="shared" si="295"/>
        <v>INTEREST_CHECK_SHEET_2024_FORM_0310_2021_cooking_want_to_try_new</v>
      </c>
      <c r="I2723" s="134" t="str">
        <f t="shared" si="294"/>
        <v>料理を作る　してみたい</v>
      </c>
      <c r="J2723" s="56" t="str">
        <f t="shared" si="296"/>
        <v>一致</v>
      </c>
      <c r="K2723" s="56" t="str">
        <f>IF($F2723="old", INDEX('外部インタフェース一覧(計算用)'!$B$5:$C$60, MATCH(summary!$B2723, '外部インタフェース一覧(計算用)'!$C$5:$C$60, 0), 1), $B2723)</f>
        <v>興味関心チェックシート</v>
      </c>
      <c r="L2723" s="56">
        <f t="shared" si="300"/>
        <v>32</v>
      </c>
      <c r="M2723" s="56" t="str">
        <f t="shared" si="297"/>
        <v>cooking_want_to_try</v>
      </c>
      <c r="N2723" s="33" t="str">
        <f t="shared" si="298"/>
        <v>料理を作る　してみたい</v>
      </c>
      <c r="O2723" s="33" t="str">
        <f t="shared" si="299"/>
        <v>料理を作る　してみたい</v>
      </c>
    </row>
    <row r="2724" spans="1:15" hidden="1">
      <c r="A2724" s="56">
        <v>2722</v>
      </c>
      <c r="B2724" s="56" t="s">
        <v>4393</v>
      </c>
      <c r="C2724" s="56">
        <v>33</v>
      </c>
      <c r="D2724" s="33" t="s">
        <v>1523</v>
      </c>
      <c r="E2724" s="134" t="s">
        <v>1524</v>
      </c>
      <c r="F2724" s="56" t="str">
        <f>VLOOKUP(VLOOKUP($B2724, '外部インタフェース一覧(計算用)'!$B:$C, 2, FALSE), '外部インタフェース一覧(計算用)'!$C:$G, 2, FALSE)</f>
        <v>new</v>
      </c>
      <c r="G2724" s="56" t="str">
        <f>VLOOKUP(VLOOKUP($B2724, '外部インタフェース一覧(計算用)'!$B:$C, 2, FALSE), '外部インタフェース一覧(計算用)'!$C:$G, 5, FALSE)</f>
        <v>INTEREST_CHECK_SHEET_2024_FORM_0310_2021</v>
      </c>
      <c r="H2724" s="56" t="str">
        <f t="shared" si="295"/>
        <v>INTEREST_CHECK_SHEET_2024_FORM_0310_2021_cooking_doing_new</v>
      </c>
      <c r="I2724" s="134" t="str">
        <f t="shared" si="294"/>
        <v>料理を作る　している</v>
      </c>
      <c r="J2724" s="56" t="str">
        <f t="shared" si="296"/>
        <v>一致</v>
      </c>
      <c r="K2724" s="56" t="str">
        <f>IF($F2724="old", INDEX('外部インタフェース一覧(計算用)'!$B$5:$C$60, MATCH(summary!$B2724, '外部インタフェース一覧(計算用)'!$C$5:$C$60, 0), 1), $B2724)</f>
        <v>興味関心チェックシート</v>
      </c>
      <c r="L2724" s="56">
        <f t="shared" si="300"/>
        <v>33</v>
      </c>
      <c r="M2724" s="56" t="str">
        <f t="shared" si="297"/>
        <v>cooking_doing</v>
      </c>
      <c r="N2724" s="33" t="str">
        <f t="shared" si="298"/>
        <v>料理を作る　している</v>
      </c>
      <c r="O2724" s="33" t="str">
        <f t="shared" si="299"/>
        <v>料理を作る　している</v>
      </c>
    </row>
    <row r="2725" spans="1:15" hidden="1">
      <c r="A2725" s="56">
        <v>2723</v>
      </c>
      <c r="B2725" s="56" t="s">
        <v>4393</v>
      </c>
      <c r="C2725" s="56">
        <v>34</v>
      </c>
      <c r="D2725" s="33" t="s">
        <v>1525</v>
      </c>
      <c r="E2725" s="134" t="s">
        <v>1526</v>
      </c>
      <c r="F2725" s="56" t="str">
        <f>VLOOKUP(VLOOKUP($B2725, '外部インタフェース一覧(計算用)'!$B:$C, 2, FALSE), '外部インタフェース一覧(計算用)'!$C:$G, 2, FALSE)</f>
        <v>new</v>
      </c>
      <c r="G2725" s="56" t="str">
        <f>VLOOKUP(VLOOKUP($B2725, '外部インタフェース一覧(計算用)'!$B:$C, 2, FALSE), '外部インタフェース一覧(計算用)'!$C:$G, 5, FALSE)</f>
        <v>INTEREST_CHECK_SHEET_2024_FORM_0310_2021</v>
      </c>
      <c r="H2725" s="56" t="str">
        <f t="shared" si="295"/>
        <v>INTEREST_CHECK_SHEET_2024_FORM_0310_2021_shopping_interested_new</v>
      </c>
      <c r="I2725" s="134" t="str">
        <f t="shared" si="294"/>
        <v>買い物　興味がある</v>
      </c>
      <c r="J2725" s="56" t="str">
        <f t="shared" si="296"/>
        <v>一致</v>
      </c>
      <c r="K2725" s="56" t="str">
        <f>IF($F2725="old", INDEX('外部インタフェース一覧(計算用)'!$B$5:$C$60, MATCH(summary!$B2725, '外部インタフェース一覧(計算用)'!$C$5:$C$60, 0), 1), $B2725)</f>
        <v>興味関心チェックシート</v>
      </c>
      <c r="L2725" s="56">
        <f t="shared" si="300"/>
        <v>34</v>
      </c>
      <c r="M2725" s="56" t="str">
        <f t="shared" si="297"/>
        <v>shopping_interested</v>
      </c>
      <c r="N2725" s="33" t="str">
        <f t="shared" si="298"/>
        <v>買い物　興味がある</v>
      </c>
      <c r="O2725" s="33" t="str">
        <f t="shared" si="299"/>
        <v>買い物　興味がある</v>
      </c>
    </row>
    <row r="2726" spans="1:15" ht="37.5" hidden="1">
      <c r="A2726" s="56">
        <v>2724</v>
      </c>
      <c r="B2726" s="56" t="s">
        <v>4393</v>
      </c>
      <c r="C2726" s="56">
        <v>35</v>
      </c>
      <c r="D2726" s="33" t="s">
        <v>1527</v>
      </c>
      <c r="E2726" s="134" t="s">
        <v>1528</v>
      </c>
      <c r="F2726" s="56" t="str">
        <f>VLOOKUP(VLOOKUP($B2726, '外部インタフェース一覧(計算用)'!$B:$C, 2, FALSE), '外部インタフェース一覧(計算用)'!$C:$G, 2, FALSE)</f>
        <v>new</v>
      </c>
      <c r="G2726" s="56" t="str">
        <f>VLOOKUP(VLOOKUP($B2726, '外部インタフェース一覧(計算用)'!$B:$C, 2, FALSE), '外部インタフェース一覧(計算用)'!$C:$G, 5, FALSE)</f>
        <v>INTEREST_CHECK_SHEET_2024_FORM_0310_2021</v>
      </c>
      <c r="H2726" s="56" t="str">
        <f t="shared" si="295"/>
        <v>INTEREST_CHECK_SHEET_2024_FORM_0310_2021_shopping_want_to_try_new</v>
      </c>
      <c r="I2726" s="134" t="str">
        <f t="shared" si="294"/>
        <v>買い物　してみたい</v>
      </c>
      <c r="J2726" s="56" t="str">
        <f t="shared" si="296"/>
        <v>一致</v>
      </c>
      <c r="K2726" s="56" t="str">
        <f>IF($F2726="old", INDEX('外部インタフェース一覧(計算用)'!$B$5:$C$60, MATCH(summary!$B2726, '外部インタフェース一覧(計算用)'!$C$5:$C$60, 0), 1), $B2726)</f>
        <v>興味関心チェックシート</v>
      </c>
      <c r="L2726" s="56">
        <f t="shared" si="300"/>
        <v>35</v>
      </c>
      <c r="M2726" s="56" t="str">
        <f t="shared" si="297"/>
        <v>shopping_want_to_try</v>
      </c>
      <c r="N2726" s="33" t="str">
        <f t="shared" si="298"/>
        <v>買い物　してみたい</v>
      </c>
      <c r="O2726" s="33" t="str">
        <f t="shared" si="299"/>
        <v>買い物　してみたい</v>
      </c>
    </row>
    <row r="2727" spans="1:15" hidden="1">
      <c r="A2727" s="56">
        <v>2725</v>
      </c>
      <c r="B2727" s="56" t="s">
        <v>4393</v>
      </c>
      <c r="C2727" s="56">
        <v>36</v>
      </c>
      <c r="D2727" s="33" t="s">
        <v>1529</v>
      </c>
      <c r="E2727" s="134" t="s">
        <v>1530</v>
      </c>
      <c r="F2727" s="56" t="str">
        <f>VLOOKUP(VLOOKUP($B2727, '外部インタフェース一覧(計算用)'!$B:$C, 2, FALSE), '外部インタフェース一覧(計算用)'!$C:$G, 2, FALSE)</f>
        <v>new</v>
      </c>
      <c r="G2727" s="56" t="str">
        <f>VLOOKUP(VLOOKUP($B2727, '外部インタフェース一覧(計算用)'!$B:$C, 2, FALSE), '外部インタフェース一覧(計算用)'!$C:$G, 5, FALSE)</f>
        <v>INTEREST_CHECK_SHEET_2024_FORM_0310_2021</v>
      </c>
      <c r="H2727" s="56" t="str">
        <f t="shared" si="295"/>
        <v>INTEREST_CHECK_SHEET_2024_FORM_0310_2021_shopping_doing_new</v>
      </c>
      <c r="I2727" s="134" t="str">
        <f t="shared" si="294"/>
        <v>買い物　している</v>
      </c>
      <c r="J2727" s="56" t="str">
        <f t="shared" si="296"/>
        <v>一致</v>
      </c>
      <c r="K2727" s="56" t="str">
        <f>IF($F2727="old", INDEX('外部インタフェース一覧(計算用)'!$B$5:$C$60, MATCH(summary!$B2727, '外部インタフェース一覧(計算用)'!$C$5:$C$60, 0), 1), $B2727)</f>
        <v>興味関心チェックシート</v>
      </c>
      <c r="L2727" s="56">
        <f t="shared" si="300"/>
        <v>36</v>
      </c>
      <c r="M2727" s="56" t="str">
        <f t="shared" si="297"/>
        <v>shopping_doing</v>
      </c>
      <c r="N2727" s="33" t="str">
        <f t="shared" si="298"/>
        <v>買い物　している</v>
      </c>
      <c r="O2727" s="33" t="str">
        <f t="shared" si="299"/>
        <v>買い物　している</v>
      </c>
    </row>
    <row r="2728" spans="1:15" hidden="1">
      <c r="A2728" s="56">
        <v>2726</v>
      </c>
      <c r="B2728" s="56" t="s">
        <v>4393</v>
      </c>
      <c r="C2728" s="56">
        <v>37</v>
      </c>
      <c r="D2728" s="33" t="s">
        <v>1531</v>
      </c>
      <c r="E2728" s="134" t="s">
        <v>1532</v>
      </c>
      <c r="F2728" s="56" t="str">
        <f>VLOOKUP(VLOOKUP($B2728, '外部インタフェース一覧(計算用)'!$B:$C, 2, FALSE), '外部インタフェース一覧(計算用)'!$C:$G, 2, FALSE)</f>
        <v>new</v>
      </c>
      <c r="G2728" s="56" t="str">
        <f>VLOOKUP(VLOOKUP($B2728, '外部インタフェース一覧(計算用)'!$B:$C, 2, FALSE), '外部インタフェース一覧(計算用)'!$C:$G, 5, FALSE)</f>
        <v>INTEREST_CHECK_SHEET_2024_FORM_0310_2021</v>
      </c>
      <c r="H2728" s="56" t="str">
        <f t="shared" si="295"/>
        <v>INTEREST_CHECK_SHEET_2024_FORM_0310_2021_gardening_interested_new</v>
      </c>
      <c r="I2728" s="134" t="str">
        <f t="shared" si="294"/>
        <v>家や庭の手入れ・世話　興味がある</v>
      </c>
      <c r="J2728" s="56" t="str">
        <f t="shared" si="296"/>
        <v>一致</v>
      </c>
      <c r="K2728" s="56" t="str">
        <f>IF($F2728="old", INDEX('外部インタフェース一覧(計算用)'!$B$5:$C$60, MATCH(summary!$B2728, '外部インタフェース一覧(計算用)'!$C$5:$C$60, 0), 1), $B2728)</f>
        <v>興味関心チェックシート</v>
      </c>
      <c r="L2728" s="56">
        <f t="shared" si="300"/>
        <v>37</v>
      </c>
      <c r="M2728" s="56" t="str">
        <f t="shared" si="297"/>
        <v>gardening_interested</v>
      </c>
      <c r="N2728" s="33" t="str">
        <f t="shared" si="298"/>
        <v>家や庭の手入れ・世話　興味がある</v>
      </c>
      <c r="O2728" s="33" t="str">
        <f t="shared" si="299"/>
        <v>家や庭の手入れ・世話　興味がある</v>
      </c>
    </row>
    <row r="2729" spans="1:15" ht="37.5" hidden="1">
      <c r="A2729" s="56">
        <v>2727</v>
      </c>
      <c r="B2729" s="56" t="s">
        <v>4393</v>
      </c>
      <c r="C2729" s="56">
        <v>38</v>
      </c>
      <c r="D2729" s="33" t="s">
        <v>1533</v>
      </c>
      <c r="E2729" s="134" t="s">
        <v>1534</v>
      </c>
      <c r="F2729" s="56" t="str">
        <f>VLOOKUP(VLOOKUP($B2729, '外部インタフェース一覧(計算用)'!$B:$C, 2, FALSE), '外部インタフェース一覧(計算用)'!$C:$G, 2, FALSE)</f>
        <v>new</v>
      </c>
      <c r="G2729" s="56" t="str">
        <f>VLOOKUP(VLOOKUP($B2729, '外部インタフェース一覧(計算用)'!$B:$C, 2, FALSE), '外部インタフェース一覧(計算用)'!$C:$G, 5, FALSE)</f>
        <v>INTEREST_CHECK_SHEET_2024_FORM_0310_2021</v>
      </c>
      <c r="H2729" s="56" t="str">
        <f t="shared" si="295"/>
        <v>INTEREST_CHECK_SHEET_2024_FORM_0310_2021_gardening_want_to_try_new</v>
      </c>
      <c r="I2729" s="134" t="str">
        <f t="shared" si="294"/>
        <v>家や庭の手入れ・世話　してみたい</v>
      </c>
      <c r="J2729" s="56" t="str">
        <f t="shared" si="296"/>
        <v>一致</v>
      </c>
      <c r="K2729" s="56" t="str">
        <f>IF($F2729="old", INDEX('外部インタフェース一覧(計算用)'!$B$5:$C$60, MATCH(summary!$B2729, '外部インタフェース一覧(計算用)'!$C$5:$C$60, 0), 1), $B2729)</f>
        <v>興味関心チェックシート</v>
      </c>
      <c r="L2729" s="56">
        <f t="shared" si="300"/>
        <v>38</v>
      </c>
      <c r="M2729" s="56" t="str">
        <f t="shared" si="297"/>
        <v>gardening_want_to_try</v>
      </c>
      <c r="N2729" s="33" t="str">
        <f t="shared" si="298"/>
        <v>家や庭の手入れ・世話　してみたい</v>
      </c>
      <c r="O2729" s="33" t="str">
        <f t="shared" si="299"/>
        <v>家や庭の手入れ・世話　してみたい</v>
      </c>
    </row>
    <row r="2730" spans="1:15" hidden="1">
      <c r="A2730" s="56">
        <v>2728</v>
      </c>
      <c r="B2730" s="56" t="s">
        <v>4393</v>
      </c>
      <c r="C2730" s="56">
        <v>39</v>
      </c>
      <c r="D2730" s="33" t="s">
        <v>1535</v>
      </c>
      <c r="E2730" s="134" t="s">
        <v>1536</v>
      </c>
      <c r="F2730" s="56" t="str">
        <f>VLOOKUP(VLOOKUP($B2730, '外部インタフェース一覧(計算用)'!$B:$C, 2, FALSE), '外部インタフェース一覧(計算用)'!$C:$G, 2, FALSE)</f>
        <v>new</v>
      </c>
      <c r="G2730" s="56" t="str">
        <f>VLOOKUP(VLOOKUP($B2730, '外部インタフェース一覧(計算用)'!$B:$C, 2, FALSE), '外部インタフェース一覧(計算用)'!$C:$G, 5, FALSE)</f>
        <v>INTEREST_CHECK_SHEET_2024_FORM_0310_2021</v>
      </c>
      <c r="H2730" s="56" t="str">
        <f t="shared" si="295"/>
        <v>INTEREST_CHECK_SHEET_2024_FORM_0310_2021_gardening_doing_new</v>
      </c>
      <c r="I2730" s="134" t="str">
        <f t="shared" si="294"/>
        <v>家や庭の手入れ・世話　している</v>
      </c>
      <c r="J2730" s="56" t="str">
        <f t="shared" si="296"/>
        <v>一致</v>
      </c>
      <c r="K2730" s="56" t="str">
        <f>IF($F2730="old", INDEX('外部インタフェース一覧(計算用)'!$B$5:$C$60, MATCH(summary!$B2730, '外部インタフェース一覧(計算用)'!$C$5:$C$60, 0), 1), $B2730)</f>
        <v>興味関心チェックシート</v>
      </c>
      <c r="L2730" s="56">
        <f t="shared" si="300"/>
        <v>39</v>
      </c>
      <c r="M2730" s="56" t="str">
        <f t="shared" si="297"/>
        <v>gardening_doing</v>
      </c>
      <c r="N2730" s="33" t="str">
        <f t="shared" si="298"/>
        <v>家や庭の手入れ・世話　している</v>
      </c>
      <c r="O2730" s="33" t="str">
        <f t="shared" si="299"/>
        <v>家や庭の手入れ・世話　している</v>
      </c>
    </row>
    <row r="2731" spans="1:15" hidden="1">
      <c r="A2731" s="56">
        <v>2729</v>
      </c>
      <c r="B2731" s="56" t="s">
        <v>4393</v>
      </c>
      <c r="C2731" s="56">
        <v>40</v>
      </c>
      <c r="D2731" s="33" t="s">
        <v>1537</v>
      </c>
      <c r="E2731" s="134" t="s">
        <v>1538</v>
      </c>
      <c r="F2731" s="56" t="str">
        <f>VLOOKUP(VLOOKUP($B2731, '外部インタフェース一覧(計算用)'!$B:$C, 2, FALSE), '外部インタフェース一覧(計算用)'!$C:$G, 2, FALSE)</f>
        <v>new</v>
      </c>
      <c r="G2731" s="56" t="str">
        <f>VLOOKUP(VLOOKUP($B2731, '外部インタフェース一覧(計算用)'!$B:$C, 2, FALSE), '外部インタフェース一覧(計算用)'!$C:$G, 5, FALSE)</f>
        <v>INTEREST_CHECK_SHEET_2024_FORM_0310_2021</v>
      </c>
      <c r="H2731" s="56" t="str">
        <f t="shared" si="295"/>
        <v>INTEREST_CHECK_SHEET_2024_FORM_0310_2021_washing_interested_new</v>
      </c>
      <c r="I2731" s="134" t="str">
        <f t="shared" si="294"/>
        <v>洗濯・洗濯物たたみ　興味がある</v>
      </c>
      <c r="J2731" s="56" t="str">
        <f t="shared" si="296"/>
        <v>一致</v>
      </c>
      <c r="K2731" s="56" t="str">
        <f>IF($F2731="old", INDEX('外部インタフェース一覧(計算用)'!$B$5:$C$60, MATCH(summary!$B2731, '外部インタフェース一覧(計算用)'!$C$5:$C$60, 0), 1), $B2731)</f>
        <v>興味関心チェックシート</v>
      </c>
      <c r="L2731" s="56">
        <f t="shared" si="300"/>
        <v>40</v>
      </c>
      <c r="M2731" s="56" t="str">
        <f t="shared" si="297"/>
        <v>washing_interested</v>
      </c>
      <c r="N2731" s="33" t="str">
        <f t="shared" si="298"/>
        <v>洗濯・洗濯物たたみ　興味がある</v>
      </c>
      <c r="O2731" s="33" t="str">
        <f t="shared" si="299"/>
        <v>洗濯・洗濯物たたみ　興味がある</v>
      </c>
    </row>
    <row r="2732" spans="1:15" hidden="1">
      <c r="A2732" s="56">
        <v>2730</v>
      </c>
      <c r="B2732" s="56" t="s">
        <v>4393</v>
      </c>
      <c r="C2732" s="56">
        <v>41</v>
      </c>
      <c r="D2732" s="33" t="s">
        <v>1539</v>
      </c>
      <c r="E2732" s="134" t="s">
        <v>1540</v>
      </c>
      <c r="F2732" s="56" t="str">
        <f>VLOOKUP(VLOOKUP($B2732, '外部インタフェース一覧(計算用)'!$B:$C, 2, FALSE), '外部インタフェース一覧(計算用)'!$C:$G, 2, FALSE)</f>
        <v>new</v>
      </c>
      <c r="G2732" s="56" t="str">
        <f>VLOOKUP(VLOOKUP($B2732, '外部インタフェース一覧(計算用)'!$B:$C, 2, FALSE), '外部インタフェース一覧(計算用)'!$C:$G, 5, FALSE)</f>
        <v>INTEREST_CHECK_SHEET_2024_FORM_0310_2021</v>
      </c>
      <c r="H2732" s="56" t="str">
        <f t="shared" si="295"/>
        <v>INTEREST_CHECK_SHEET_2024_FORM_0310_2021_washing_want_to_try_new</v>
      </c>
      <c r="I2732" s="134" t="str">
        <f t="shared" si="294"/>
        <v>洗濯・洗濯物たたみ　してみたい</v>
      </c>
      <c r="J2732" s="56" t="str">
        <f t="shared" si="296"/>
        <v>一致</v>
      </c>
      <c r="K2732" s="56" t="str">
        <f>IF($F2732="old", INDEX('外部インタフェース一覧(計算用)'!$B$5:$C$60, MATCH(summary!$B2732, '外部インタフェース一覧(計算用)'!$C$5:$C$60, 0), 1), $B2732)</f>
        <v>興味関心チェックシート</v>
      </c>
      <c r="L2732" s="56">
        <f t="shared" si="300"/>
        <v>41</v>
      </c>
      <c r="M2732" s="56" t="str">
        <f t="shared" si="297"/>
        <v>washing_want_to_try</v>
      </c>
      <c r="N2732" s="33" t="str">
        <f t="shared" si="298"/>
        <v>洗濯・洗濯物たたみ　してみたい</v>
      </c>
      <c r="O2732" s="33" t="str">
        <f t="shared" si="299"/>
        <v>洗濯・洗濯物たたみ　してみたい</v>
      </c>
    </row>
    <row r="2733" spans="1:15" hidden="1">
      <c r="A2733" s="56">
        <v>2731</v>
      </c>
      <c r="B2733" s="56" t="s">
        <v>4393</v>
      </c>
      <c r="C2733" s="56">
        <v>42</v>
      </c>
      <c r="D2733" s="33" t="s">
        <v>1541</v>
      </c>
      <c r="E2733" s="134" t="s">
        <v>1542</v>
      </c>
      <c r="F2733" s="56" t="str">
        <f>VLOOKUP(VLOOKUP($B2733, '外部インタフェース一覧(計算用)'!$B:$C, 2, FALSE), '外部インタフェース一覧(計算用)'!$C:$G, 2, FALSE)</f>
        <v>new</v>
      </c>
      <c r="G2733" s="56" t="str">
        <f>VLOOKUP(VLOOKUP($B2733, '外部インタフェース一覧(計算用)'!$B:$C, 2, FALSE), '外部インタフェース一覧(計算用)'!$C:$G, 5, FALSE)</f>
        <v>INTEREST_CHECK_SHEET_2024_FORM_0310_2021</v>
      </c>
      <c r="H2733" s="56" t="str">
        <f t="shared" si="295"/>
        <v>INTEREST_CHECK_SHEET_2024_FORM_0310_2021_washing_doing_new</v>
      </c>
      <c r="I2733" s="134" t="str">
        <f t="shared" si="294"/>
        <v>洗濯・洗濯物たたみ　している</v>
      </c>
      <c r="J2733" s="56" t="str">
        <f t="shared" si="296"/>
        <v>一致</v>
      </c>
      <c r="K2733" s="56" t="str">
        <f>IF($F2733="old", INDEX('外部インタフェース一覧(計算用)'!$B$5:$C$60, MATCH(summary!$B2733, '外部インタフェース一覧(計算用)'!$C$5:$C$60, 0), 1), $B2733)</f>
        <v>興味関心チェックシート</v>
      </c>
      <c r="L2733" s="56">
        <f t="shared" si="300"/>
        <v>42</v>
      </c>
      <c r="M2733" s="56" t="str">
        <f t="shared" si="297"/>
        <v>washing_doing</v>
      </c>
      <c r="N2733" s="33" t="str">
        <f t="shared" si="298"/>
        <v>洗濯・洗濯物たたみ　している</v>
      </c>
      <c r="O2733" s="33" t="str">
        <f t="shared" si="299"/>
        <v>洗濯・洗濯物たたみ　している</v>
      </c>
    </row>
    <row r="2734" spans="1:15" hidden="1">
      <c r="A2734" s="56">
        <v>2732</v>
      </c>
      <c r="B2734" s="56" t="s">
        <v>4393</v>
      </c>
      <c r="C2734" s="56">
        <v>43</v>
      </c>
      <c r="D2734" s="33" t="s">
        <v>1543</v>
      </c>
      <c r="E2734" s="134" t="s">
        <v>1544</v>
      </c>
      <c r="F2734" s="56" t="str">
        <f>VLOOKUP(VLOOKUP($B2734, '外部インタフェース一覧(計算用)'!$B:$C, 2, FALSE), '外部インタフェース一覧(計算用)'!$C:$G, 2, FALSE)</f>
        <v>new</v>
      </c>
      <c r="G2734" s="56" t="str">
        <f>VLOOKUP(VLOOKUP($B2734, '外部インタフェース一覧(計算用)'!$B:$C, 2, FALSE), '外部インタフェース一覧(計算用)'!$C:$G, 5, FALSE)</f>
        <v>INTEREST_CHECK_SHEET_2024_FORM_0310_2021</v>
      </c>
      <c r="H2734" s="56" t="str">
        <f t="shared" si="295"/>
        <v>INTEREST_CHECK_SHEET_2024_FORM_0310_2021_driving_interested_new</v>
      </c>
      <c r="I2734" s="134" t="str">
        <f t="shared" si="294"/>
        <v>自転車・車の運転　興味がある</v>
      </c>
      <c r="J2734" s="56" t="str">
        <f t="shared" si="296"/>
        <v>一致</v>
      </c>
      <c r="K2734" s="56" t="str">
        <f>IF($F2734="old", INDEX('外部インタフェース一覧(計算用)'!$B$5:$C$60, MATCH(summary!$B2734, '外部インタフェース一覧(計算用)'!$C$5:$C$60, 0), 1), $B2734)</f>
        <v>興味関心チェックシート</v>
      </c>
      <c r="L2734" s="56">
        <f t="shared" si="300"/>
        <v>43</v>
      </c>
      <c r="M2734" s="56" t="str">
        <f t="shared" si="297"/>
        <v>driving_interested</v>
      </c>
      <c r="N2734" s="33" t="str">
        <f t="shared" si="298"/>
        <v>自転車・車の運転　興味がある</v>
      </c>
      <c r="O2734" s="33" t="str">
        <f t="shared" si="299"/>
        <v>自転車・車の運転　興味がある</v>
      </c>
    </row>
    <row r="2735" spans="1:15" hidden="1">
      <c r="A2735" s="56">
        <v>2733</v>
      </c>
      <c r="B2735" s="56" t="s">
        <v>4393</v>
      </c>
      <c r="C2735" s="56">
        <v>44</v>
      </c>
      <c r="D2735" s="33" t="s">
        <v>1545</v>
      </c>
      <c r="E2735" s="134" t="s">
        <v>1546</v>
      </c>
      <c r="F2735" s="56" t="str">
        <f>VLOOKUP(VLOOKUP($B2735, '外部インタフェース一覧(計算用)'!$B:$C, 2, FALSE), '外部インタフェース一覧(計算用)'!$C:$G, 2, FALSE)</f>
        <v>new</v>
      </c>
      <c r="G2735" s="56" t="str">
        <f>VLOOKUP(VLOOKUP($B2735, '外部インタフェース一覧(計算用)'!$B:$C, 2, FALSE), '外部インタフェース一覧(計算用)'!$C:$G, 5, FALSE)</f>
        <v>INTEREST_CHECK_SHEET_2024_FORM_0310_2021</v>
      </c>
      <c r="H2735" s="56" t="str">
        <f t="shared" si="295"/>
        <v>INTEREST_CHECK_SHEET_2024_FORM_0310_2021_driving_want_to_try_new</v>
      </c>
      <c r="I2735" s="134" t="str">
        <f t="shared" si="294"/>
        <v>自転車・車の運転　してみたい</v>
      </c>
      <c r="J2735" s="56" t="str">
        <f t="shared" si="296"/>
        <v>一致</v>
      </c>
      <c r="K2735" s="56" t="str">
        <f>IF($F2735="old", INDEX('外部インタフェース一覧(計算用)'!$B$5:$C$60, MATCH(summary!$B2735, '外部インタフェース一覧(計算用)'!$C$5:$C$60, 0), 1), $B2735)</f>
        <v>興味関心チェックシート</v>
      </c>
      <c r="L2735" s="56">
        <f t="shared" si="300"/>
        <v>44</v>
      </c>
      <c r="M2735" s="56" t="str">
        <f t="shared" si="297"/>
        <v>driving_want_to_try</v>
      </c>
      <c r="N2735" s="33" t="str">
        <f t="shared" si="298"/>
        <v>自転車・車の運転　してみたい</v>
      </c>
      <c r="O2735" s="33" t="str">
        <f t="shared" si="299"/>
        <v>自転車・車の運転　してみたい</v>
      </c>
    </row>
    <row r="2736" spans="1:15" hidden="1">
      <c r="A2736" s="56">
        <v>2734</v>
      </c>
      <c r="B2736" s="56" t="s">
        <v>4393</v>
      </c>
      <c r="C2736" s="56">
        <v>45</v>
      </c>
      <c r="D2736" s="33" t="s">
        <v>1547</v>
      </c>
      <c r="E2736" s="134" t="s">
        <v>1548</v>
      </c>
      <c r="F2736" s="56" t="str">
        <f>VLOOKUP(VLOOKUP($B2736, '外部インタフェース一覧(計算用)'!$B:$C, 2, FALSE), '外部インタフェース一覧(計算用)'!$C:$G, 2, FALSE)</f>
        <v>new</v>
      </c>
      <c r="G2736" s="56" t="str">
        <f>VLOOKUP(VLOOKUP($B2736, '外部インタフェース一覧(計算用)'!$B:$C, 2, FALSE), '外部インタフェース一覧(計算用)'!$C:$G, 5, FALSE)</f>
        <v>INTEREST_CHECK_SHEET_2024_FORM_0310_2021</v>
      </c>
      <c r="H2736" s="56" t="str">
        <f t="shared" si="295"/>
        <v>INTEREST_CHECK_SHEET_2024_FORM_0310_2021_driving_doing_new</v>
      </c>
      <c r="I2736" s="134" t="str">
        <f t="shared" si="294"/>
        <v>自転車・車の運転　している</v>
      </c>
      <c r="J2736" s="56" t="str">
        <f t="shared" si="296"/>
        <v>一致</v>
      </c>
      <c r="K2736" s="56" t="str">
        <f>IF($F2736="old", INDEX('外部インタフェース一覧(計算用)'!$B$5:$C$60, MATCH(summary!$B2736, '外部インタフェース一覧(計算用)'!$C$5:$C$60, 0), 1), $B2736)</f>
        <v>興味関心チェックシート</v>
      </c>
      <c r="L2736" s="56">
        <f t="shared" si="300"/>
        <v>45</v>
      </c>
      <c r="M2736" s="56" t="str">
        <f t="shared" si="297"/>
        <v>driving_doing</v>
      </c>
      <c r="N2736" s="33" t="str">
        <f t="shared" si="298"/>
        <v>自転車・車の運転　している</v>
      </c>
      <c r="O2736" s="33" t="str">
        <f t="shared" si="299"/>
        <v>自転車・車の運転　している</v>
      </c>
    </row>
    <row r="2737" spans="1:15" hidden="1">
      <c r="A2737" s="56">
        <v>2735</v>
      </c>
      <c r="B2737" s="56" t="s">
        <v>4393</v>
      </c>
      <c r="C2737" s="56">
        <v>46</v>
      </c>
      <c r="D2737" s="33" t="s">
        <v>1549</v>
      </c>
      <c r="E2737" s="134" t="s">
        <v>1550</v>
      </c>
      <c r="F2737" s="56" t="str">
        <f>VLOOKUP(VLOOKUP($B2737, '外部インタフェース一覧(計算用)'!$B:$C, 2, FALSE), '外部インタフェース一覧(計算用)'!$C:$G, 2, FALSE)</f>
        <v>new</v>
      </c>
      <c r="G2737" s="56" t="str">
        <f>VLOOKUP(VLOOKUP($B2737, '外部インタフェース一覧(計算用)'!$B:$C, 2, FALSE), '外部インタフェース一覧(計算用)'!$C:$G, 5, FALSE)</f>
        <v>INTEREST_CHECK_SHEET_2024_FORM_0310_2021</v>
      </c>
      <c r="H2737" s="56" t="str">
        <f t="shared" si="295"/>
        <v>INTEREST_CHECK_SHEET_2024_FORM_0310_2021_outgo_interested_new</v>
      </c>
      <c r="I2737" s="134" t="str">
        <f t="shared" si="294"/>
        <v>電車・バスでの外出　興味がある</v>
      </c>
      <c r="J2737" s="56" t="str">
        <f t="shared" si="296"/>
        <v>一致</v>
      </c>
      <c r="K2737" s="56" t="str">
        <f>IF($F2737="old", INDEX('外部インタフェース一覧(計算用)'!$B$5:$C$60, MATCH(summary!$B2737, '外部インタフェース一覧(計算用)'!$C$5:$C$60, 0), 1), $B2737)</f>
        <v>興味関心チェックシート</v>
      </c>
      <c r="L2737" s="56">
        <f t="shared" si="300"/>
        <v>46</v>
      </c>
      <c r="M2737" s="56" t="str">
        <f t="shared" si="297"/>
        <v>outgo_interested</v>
      </c>
      <c r="N2737" s="33" t="str">
        <f t="shared" si="298"/>
        <v>電車・バスでの外出　興味がある</v>
      </c>
      <c r="O2737" s="33" t="str">
        <f t="shared" si="299"/>
        <v>電車・バスでの外出　興味がある</v>
      </c>
    </row>
    <row r="2738" spans="1:15" hidden="1">
      <c r="A2738" s="56">
        <v>2736</v>
      </c>
      <c r="B2738" s="56" t="s">
        <v>4393</v>
      </c>
      <c r="C2738" s="56">
        <v>47</v>
      </c>
      <c r="D2738" s="33" t="s">
        <v>1551</v>
      </c>
      <c r="E2738" s="134" t="s">
        <v>1552</v>
      </c>
      <c r="F2738" s="56" t="str">
        <f>VLOOKUP(VLOOKUP($B2738, '外部インタフェース一覧(計算用)'!$B:$C, 2, FALSE), '外部インタフェース一覧(計算用)'!$C:$G, 2, FALSE)</f>
        <v>new</v>
      </c>
      <c r="G2738" s="56" t="str">
        <f>VLOOKUP(VLOOKUP($B2738, '外部インタフェース一覧(計算用)'!$B:$C, 2, FALSE), '外部インタフェース一覧(計算用)'!$C:$G, 5, FALSE)</f>
        <v>INTEREST_CHECK_SHEET_2024_FORM_0310_2021</v>
      </c>
      <c r="H2738" s="56" t="str">
        <f t="shared" si="295"/>
        <v>INTEREST_CHECK_SHEET_2024_FORM_0310_2021_outgo_want_to_try_new</v>
      </c>
      <c r="I2738" s="134" t="str">
        <f t="shared" si="294"/>
        <v>電車・バスでの外出　してみたい</v>
      </c>
      <c r="J2738" s="56" t="str">
        <f t="shared" si="296"/>
        <v>一致</v>
      </c>
      <c r="K2738" s="56" t="str">
        <f>IF($F2738="old", INDEX('外部インタフェース一覧(計算用)'!$B$5:$C$60, MATCH(summary!$B2738, '外部インタフェース一覧(計算用)'!$C$5:$C$60, 0), 1), $B2738)</f>
        <v>興味関心チェックシート</v>
      </c>
      <c r="L2738" s="56">
        <f t="shared" si="300"/>
        <v>47</v>
      </c>
      <c r="M2738" s="56" t="str">
        <f t="shared" si="297"/>
        <v>outgo_want_to_try</v>
      </c>
      <c r="N2738" s="33" t="str">
        <f t="shared" si="298"/>
        <v>電車・バスでの外出　してみたい</v>
      </c>
      <c r="O2738" s="33" t="str">
        <f t="shared" si="299"/>
        <v>電車・バスでの外出　してみたい</v>
      </c>
    </row>
    <row r="2739" spans="1:15" hidden="1">
      <c r="A2739" s="56">
        <v>2737</v>
      </c>
      <c r="B2739" s="56" t="s">
        <v>4393</v>
      </c>
      <c r="C2739" s="56">
        <v>48</v>
      </c>
      <c r="D2739" s="33" t="s">
        <v>1553</v>
      </c>
      <c r="E2739" s="134" t="s">
        <v>1554</v>
      </c>
      <c r="F2739" s="56" t="str">
        <f>VLOOKUP(VLOOKUP($B2739, '外部インタフェース一覧(計算用)'!$B:$C, 2, FALSE), '外部インタフェース一覧(計算用)'!$C:$G, 2, FALSE)</f>
        <v>new</v>
      </c>
      <c r="G2739" s="56" t="str">
        <f>VLOOKUP(VLOOKUP($B2739, '外部インタフェース一覧(計算用)'!$B:$C, 2, FALSE), '外部インタフェース一覧(計算用)'!$C:$G, 5, FALSE)</f>
        <v>INTEREST_CHECK_SHEET_2024_FORM_0310_2021</v>
      </c>
      <c r="H2739" s="56" t="str">
        <f t="shared" si="295"/>
        <v>INTEREST_CHECK_SHEET_2024_FORM_0310_2021_outgo_doing_new</v>
      </c>
      <c r="I2739" s="134" t="str">
        <f t="shared" si="294"/>
        <v>電車・バスでの外出　している</v>
      </c>
      <c r="J2739" s="56" t="str">
        <f t="shared" si="296"/>
        <v>一致</v>
      </c>
      <c r="K2739" s="56" t="str">
        <f>IF($F2739="old", INDEX('外部インタフェース一覧(計算用)'!$B$5:$C$60, MATCH(summary!$B2739, '外部インタフェース一覧(計算用)'!$C$5:$C$60, 0), 1), $B2739)</f>
        <v>興味関心チェックシート</v>
      </c>
      <c r="L2739" s="56">
        <f t="shared" si="300"/>
        <v>48</v>
      </c>
      <c r="M2739" s="56" t="str">
        <f t="shared" si="297"/>
        <v>outgo_doing</v>
      </c>
      <c r="N2739" s="33" t="str">
        <f t="shared" si="298"/>
        <v>電車・バスでの外出　している</v>
      </c>
      <c r="O2739" s="33" t="str">
        <f t="shared" si="299"/>
        <v>電車・バスでの外出　している</v>
      </c>
    </row>
    <row r="2740" spans="1:15" hidden="1">
      <c r="A2740" s="56">
        <v>2738</v>
      </c>
      <c r="B2740" s="56" t="s">
        <v>4393</v>
      </c>
      <c r="C2740" s="56">
        <v>49</v>
      </c>
      <c r="D2740" s="33" t="s">
        <v>1555</v>
      </c>
      <c r="E2740" s="134" t="s">
        <v>1556</v>
      </c>
      <c r="F2740" s="56" t="str">
        <f>VLOOKUP(VLOOKUP($B2740, '外部インタフェース一覧(計算用)'!$B:$C, 2, FALSE), '外部インタフェース一覧(計算用)'!$C:$G, 2, FALSE)</f>
        <v>new</v>
      </c>
      <c r="G2740" s="56" t="str">
        <f>VLOOKUP(VLOOKUP($B2740, '外部インタフェース一覧(計算用)'!$B:$C, 2, FALSE), '外部インタフェース一覧(計算用)'!$C:$G, 5, FALSE)</f>
        <v>INTEREST_CHECK_SHEET_2024_FORM_0310_2021</v>
      </c>
      <c r="H2740" s="56" t="str">
        <f t="shared" si="295"/>
        <v>INTEREST_CHECK_SHEET_2024_FORM_0310_2021_care_child_interested_new</v>
      </c>
      <c r="I2740" s="134" t="str">
        <f t="shared" si="294"/>
        <v>孫・子供の世話　興味がある</v>
      </c>
      <c r="J2740" s="56" t="str">
        <f t="shared" si="296"/>
        <v>一致</v>
      </c>
      <c r="K2740" s="56" t="str">
        <f>IF($F2740="old", INDEX('外部インタフェース一覧(計算用)'!$B$5:$C$60, MATCH(summary!$B2740, '外部インタフェース一覧(計算用)'!$C$5:$C$60, 0), 1), $B2740)</f>
        <v>興味関心チェックシート</v>
      </c>
      <c r="L2740" s="56">
        <f t="shared" si="300"/>
        <v>49</v>
      </c>
      <c r="M2740" s="56" t="str">
        <f t="shared" si="297"/>
        <v>care_child_interested</v>
      </c>
      <c r="N2740" s="33" t="str">
        <f t="shared" si="298"/>
        <v>孫・子供の世話　興味がある</v>
      </c>
      <c r="O2740" s="33" t="str">
        <f t="shared" si="299"/>
        <v>孫・子供の世話　興味がある</v>
      </c>
    </row>
    <row r="2741" spans="1:15" ht="37.5" hidden="1">
      <c r="A2741" s="56">
        <v>2739</v>
      </c>
      <c r="B2741" s="56" t="s">
        <v>4393</v>
      </c>
      <c r="C2741" s="56">
        <v>50</v>
      </c>
      <c r="D2741" s="33" t="s">
        <v>1557</v>
      </c>
      <c r="E2741" s="134" t="s">
        <v>1558</v>
      </c>
      <c r="F2741" s="56" t="str">
        <f>VLOOKUP(VLOOKUP($B2741, '外部インタフェース一覧(計算用)'!$B:$C, 2, FALSE), '外部インタフェース一覧(計算用)'!$C:$G, 2, FALSE)</f>
        <v>new</v>
      </c>
      <c r="G2741" s="56" t="str">
        <f>VLOOKUP(VLOOKUP($B2741, '外部インタフェース一覧(計算用)'!$B:$C, 2, FALSE), '外部インタフェース一覧(計算用)'!$C:$G, 5, FALSE)</f>
        <v>INTEREST_CHECK_SHEET_2024_FORM_0310_2021</v>
      </c>
      <c r="H2741" s="56" t="str">
        <f t="shared" si="295"/>
        <v>INTEREST_CHECK_SHEET_2024_FORM_0310_2021_care_child_want_to_try_new</v>
      </c>
      <c r="I2741" s="134" t="str">
        <f t="shared" si="294"/>
        <v>孫・子供の世話　してみたい</v>
      </c>
      <c r="J2741" s="56" t="str">
        <f t="shared" si="296"/>
        <v>一致</v>
      </c>
      <c r="K2741" s="56" t="str">
        <f>IF($F2741="old", INDEX('外部インタフェース一覧(計算用)'!$B$5:$C$60, MATCH(summary!$B2741, '外部インタフェース一覧(計算用)'!$C$5:$C$60, 0), 1), $B2741)</f>
        <v>興味関心チェックシート</v>
      </c>
      <c r="L2741" s="56">
        <f t="shared" si="300"/>
        <v>50</v>
      </c>
      <c r="M2741" s="56" t="str">
        <f t="shared" si="297"/>
        <v>care_child_want_to_try</v>
      </c>
      <c r="N2741" s="33" t="str">
        <f t="shared" si="298"/>
        <v>孫・子供の世話　してみたい</v>
      </c>
      <c r="O2741" s="33" t="str">
        <f t="shared" si="299"/>
        <v>孫・子供の世話　してみたい</v>
      </c>
    </row>
    <row r="2742" spans="1:15" hidden="1">
      <c r="A2742" s="56">
        <v>2740</v>
      </c>
      <c r="B2742" s="56" t="s">
        <v>4393</v>
      </c>
      <c r="C2742" s="56">
        <v>51</v>
      </c>
      <c r="D2742" s="33" t="s">
        <v>1559</v>
      </c>
      <c r="E2742" s="134" t="s">
        <v>1560</v>
      </c>
      <c r="F2742" s="56" t="str">
        <f>VLOOKUP(VLOOKUP($B2742, '外部インタフェース一覧(計算用)'!$B:$C, 2, FALSE), '外部インタフェース一覧(計算用)'!$C:$G, 2, FALSE)</f>
        <v>new</v>
      </c>
      <c r="G2742" s="56" t="str">
        <f>VLOOKUP(VLOOKUP($B2742, '外部インタフェース一覧(計算用)'!$B:$C, 2, FALSE), '外部インタフェース一覧(計算用)'!$C:$G, 5, FALSE)</f>
        <v>INTEREST_CHECK_SHEET_2024_FORM_0310_2021</v>
      </c>
      <c r="H2742" s="56" t="str">
        <f t="shared" si="295"/>
        <v>INTEREST_CHECK_SHEET_2024_FORM_0310_2021_care_child_doing_new</v>
      </c>
      <c r="I2742" s="134" t="str">
        <f t="shared" si="294"/>
        <v>孫・子供の世話　している</v>
      </c>
      <c r="J2742" s="56" t="str">
        <f t="shared" si="296"/>
        <v>一致</v>
      </c>
      <c r="K2742" s="56" t="str">
        <f>IF($F2742="old", INDEX('外部インタフェース一覧(計算用)'!$B$5:$C$60, MATCH(summary!$B2742, '外部インタフェース一覧(計算用)'!$C$5:$C$60, 0), 1), $B2742)</f>
        <v>興味関心チェックシート</v>
      </c>
      <c r="L2742" s="56">
        <f t="shared" si="300"/>
        <v>51</v>
      </c>
      <c r="M2742" s="56" t="str">
        <f t="shared" si="297"/>
        <v>care_child_doing</v>
      </c>
      <c r="N2742" s="33" t="str">
        <f t="shared" si="298"/>
        <v>孫・子供の世話　している</v>
      </c>
      <c r="O2742" s="33" t="str">
        <f t="shared" si="299"/>
        <v>孫・子供の世話　している</v>
      </c>
    </row>
    <row r="2743" spans="1:15" hidden="1">
      <c r="A2743" s="56">
        <v>2741</v>
      </c>
      <c r="B2743" s="56" t="s">
        <v>4393</v>
      </c>
      <c r="C2743" s="56">
        <v>52</v>
      </c>
      <c r="D2743" s="33" t="s">
        <v>1561</v>
      </c>
      <c r="E2743" s="134" t="s">
        <v>1562</v>
      </c>
      <c r="F2743" s="56" t="str">
        <f>VLOOKUP(VLOOKUP($B2743, '外部インタフェース一覧(計算用)'!$B:$C, 2, FALSE), '外部インタフェース一覧(計算用)'!$C:$G, 2, FALSE)</f>
        <v>new</v>
      </c>
      <c r="G2743" s="56" t="str">
        <f>VLOOKUP(VLOOKUP($B2743, '外部インタフェース一覧(計算用)'!$B:$C, 2, FALSE), '外部インタフェース一覧(計算用)'!$C:$G, 5, FALSE)</f>
        <v>INTEREST_CHECK_SHEET_2024_FORM_0310_2021</v>
      </c>
      <c r="H2743" s="56" t="str">
        <f t="shared" si="295"/>
        <v>INTEREST_CHECK_SHEET_2024_FORM_0310_2021_care_pet_interested_new</v>
      </c>
      <c r="I2743" s="134" t="str">
        <f t="shared" si="294"/>
        <v>動物の世話　興味がある</v>
      </c>
      <c r="J2743" s="56" t="str">
        <f t="shared" si="296"/>
        <v>一致</v>
      </c>
      <c r="K2743" s="56" t="str">
        <f>IF($F2743="old", INDEX('外部インタフェース一覧(計算用)'!$B$5:$C$60, MATCH(summary!$B2743, '外部インタフェース一覧(計算用)'!$C$5:$C$60, 0), 1), $B2743)</f>
        <v>興味関心チェックシート</v>
      </c>
      <c r="L2743" s="56">
        <f t="shared" si="300"/>
        <v>52</v>
      </c>
      <c r="M2743" s="56" t="str">
        <f t="shared" si="297"/>
        <v>care_pet_interested</v>
      </c>
      <c r="N2743" s="33" t="str">
        <f t="shared" si="298"/>
        <v>動物の世話　興味がある</v>
      </c>
      <c r="O2743" s="33" t="str">
        <f t="shared" si="299"/>
        <v>動物の世話　興味がある</v>
      </c>
    </row>
    <row r="2744" spans="1:15" hidden="1">
      <c r="A2744" s="56">
        <v>2742</v>
      </c>
      <c r="B2744" s="56" t="s">
        <v>4393</v>
      </c>
      <c r="C2744" s="56">
        <v>53</v>
      </c>
      <c r="D2744" s="33" t="s">
        <v>1563</v>
      </c>
      <c r="E2744" s="134" t="s">
        <v>1564</v>
      </c>
      <c r="F2744" s="56" t="str">
        <f>VLOOKUP(VLOOKUP($B2744, '外部インタフェース一覧(計算用)'!$B:$C, 2, FALSE), '外部インタフェース一覧(計算用)'!$C:$G, 2, FALSE)</f>
        <v>new</v>
      </c>
      <c r="G2744" s="56" t="str">
        <f>VLOOKUP(VLOOKUP($B2744, '外部インタフェース一覧(計算用)'!$B:$C, 2, FALSE), '外部インタフェース一覧(計算用)'!$C:$G, 5, FALSE)</f>
        <v>INTEREST_CHECK_SHEET_2024_FORM_0310_2021</v>
      </c>
      <c r="H2744" s="56" t="str">
        <f t="shared" si="295"/>
        <v>INTEREST_CHECK_SHEET_2024_FORM_0310_2021_care_pet_want_to_try_new</v>
      </c>
      <c r="I2744" s="134" t="str">
        <f t="shared" ref="I2744:I2807" si="301">IFERROR(INDEX($E:$H, MATCH(LEFT($H2744, LEN($H2744)-4)&amp;"_old", $H:$H, 0), 1), IF(F2744="old", "削除", "追加"))</f>
        <v>動物の世話　してみたい</v>
      </c>
      <c r="J2744" s="56" t="str">
        <f t="shared" si="296"/>
        <v>一致</v>
      </c>
      <c r="K2744" s="56" t="str">
        <f>IF($F2744="old", INDEX('外部インタフェース一覧(計算用)'!$B$5:$C$60, MATCH(summary!$B2744, '外部インタフェース一覧(計算用)'!$C$5:$C$60, 0), 1), $B2744)</f>
        <v>興味関心チェックシート</v>
      </c>
      <c r="L2744" s="56">
        <f t="shared" si="300"/>
        <v>53</v>
      </c>
      <c r="M2744" s="56" t="str">
        <f t="shared" si="297"/>
        <v>care_pet_want_to_try</v>
      </c>
      <c r="N2744" s="33" t="str">
        <f t="shared" si="298"/>
        <v>動物の世話　してみたい</v>
      </c>
      <c r="O2744" s="33" t="str">
        <f t="shared" si="299"/>
        <v>動物の世話　してみたい</v>
      </c>
    </row>
    <row r="2745" spans="1:15" hidden="1">
      <c r="A2745" s="56">
        <v>2743</v>
      </c>
      <c r="B2745" s="56" t="s">
        <v>4393</v>
      </c>
      <c r="C2745" s="56">
        <v>54</v>
      </c>
      <c r="D2745" s="33" t="s">
        <v>1565</v>
      </c>
      <c r="E2745" s="134" t="s">
        <v>1566</v>
      </c>
      <c r="F2745" s="56" t="str">
        <f>VLOOKUP(VLOOKUP($B2745, '外部インタフェース一覧(計算用)'!$B:$C, 2, FALSE), '外部インタフェース一覧(計算用)'!$C:$G, 2, FALSE)</f>
        <v>new</v>
      </c>
      <c r="G2745" s="56" t="str">
        <f>VLOOKUP(VLOOKUP($B2745, '外部インタフェース一覧(計算用)'!$B:$C, 2, FALSE), '外部インタフェース一覧(計算用)'!$C:$G, 5, FALSE)</f>
        <v>INTEREST_CHECK_SHEET_2024_FORM_0310_2021</v>
      </c>
      <c r="H2745" s="56" t="str">
        <f t="shared" si="295"/>
        <v>INTEREST_CHECK_SHEET_2024_FORM_0310_2021_care_pet_doing_new</v>
      </c>
      <c r="I2745" s="134" t="str">
        <f t="shared" si="301"/>
        <v>動物の世話　している</v>
      </c>
      <c r="J2745" s="56" t="str">
        <f t="shared" si="296"/>
        <v>一致</v>
      </c>
      <c r="K2745" s="56" t="str">
        <f>IF($F2745="old", INDEX('外部インタフェース一覧(計算用)'!$B$5:$C$60, MATCH(summary!$B2745, '外部インタフェース一覧(計算用)'!$C$5:$C$60, 0), 1), $B2745)</f>
        <v>興味関心チェックシート</v>
      </c>
      <c r="L2745" s="56">
        <f t="shared" si="300"/>
        <v>54</v>
      </c>
      <c r="M2745" s="56" t="str">
        <f t="shared" si="297"/>
        <v>care_pet_doing</v>
      </c>
      <c r="N2745" s="33" t="str">
        <f t="shared" si="298"/>
        <v>動物の世話　している</v>
      </c>
      <c r="O2745" s="33" t="str">
        <f t="shared" si="299"/>
        <v>動物の世話　している</v>
      </c>
    </row>
    <row r="2746" spans="1:15" hidden="1">
      <c r="A2746" s="56">
        <v>2744</v>
      </c>
      <c r="B2746" s="56" t="s">
        <v>4393</v>
      </c>
      <c r="C2746" s="56">
        <v>55</v>
      </c>
      <c r="D2746" s="33" t="s">
        <v>1567</v>
      </c>
      <c r="E2746" s="134" t="s">
        <v>1568</v>
      </c>
      <c r="F2746" s="56" t="str">
        <f>VLOOKUP(VLOOKUP($B2746, '外部インタフェース一覧(計算用)'!$B:$C, 2, FALSE), '外部インタフェース一覧(計算用)'!$C:$G, 2, FALSE)</f>
        <v>new</v>
      </c>
      <c r="G2746" s="56" t="str">
        <f>VLOOKUP(VLOOKUP($B2746, '外部インタフェース一覧(計算用)'!$B:$C, 2, FALSE), '外部インタフェース一覧(計算用)'!$C:$G, 5, FALSE)</f>
        <v>INTEREST_CHECK_SHEET_2024_FORM_0310_2021</v>
      </c>
      <c r="H2746" s="56" t="str">
        <f t="shared" si="295"/>
        <v>INTEREST_CHECK_SHEET_2024_FORM_0310_2021_talking_interested_new</v>
      </c>
      <c r="I2746" s="134" t="str">
        <f t="shared" si="301"/>
        <v>友達とおしゃべり・遊ぶ　興味がある</v>
      </c>
      <c r="J2746" s="56" t="str">
        <f t="shared" si="296"/>
        <v>一致</v>
      </c>
      <c r="K2746" s="56" t="str">
        <f>IF($F2746="old", INDEX('外部インタフェース一覧(計算用)'!$B$5:$C$60, MATCH(summary!$B2746, '外部インタフェース一覧(計算用)'!$C$5:$C$60, 0), 1), $B2746)</f>
        <v>興味関心チェックシート</v>
      </c>
      <c r="L2746" s="56">
        <f t="shared" si="300"/>
        <v>55</v>
      </c>
      <c r="M2746" s="56" t="str">
        <f t="shared" si="297"/>
        <v>talking_interested</v>
      </c>
      <c r="N2746" s="33" t="str">
        <f t="shared" si="298"/>
        <v>友達とおしゃべり・遊ぶ　興味がある</v>
      </c>
      <c r="O2746" s="33" t="str">
        <f t="shared" si="299"/>
        <v>友達とおしゃべり・遊ぶ　興味がある</v>
      </c>
    </row>
    <row r="2747" spans="1:15" hidden="1">
      <c r="A2747" s="56">
        <v>2745</v>
      </c>
      <c r="B2747" s="56" t="s">
        <v>4393</v>
      </c>
      <c r="C2747" s="56">
        <v>56</v>
      </c>
      <c r="D2747" s="33" t="s">
        <v>1569</v>
      </c>
      <c r="E2747" s="134" t="s">
        <v>1570</v>
      </c>
      <c r="F2747" s="56" t="str">
        <f>VLOOKUP(VLOOKUP($B2747, '外部インタフェース一覧(計算用)'!$B:$C, 2, FALSE), '外部インタフェース一覧(計算用)'!$C:$G, 2, FALSE)</f>
        <v>new</v>
      </c>
      <c r="G2747" s="56" t="str">
        <f>VLOOKUP(VLOOKUP($B2747, '外部インタフェース一覧(計算用)'!$B:$C, 2, FALSE), '外部インタフェース一覧(計算用)'!$C:$G, 5, FALSE)</f>
        <v>INTEREST_CHECK_SHEET_2024_FORM_0310_2021</v>
      </c>
      <c r="H2747" s="56" t="str">
        <f t="shared" si="295"/>
        <v>INTEREST_CHECK_SHEET_2024_FORM_0310_2021_talking_want_to_try_new</v>
      </c>
      <c r="I2747" s="134" t="str">
        <f t="shared" si="301"/>
        <v>友達とおしゃべり・遊ぶ　してみたい</v>
      </c>
      <c r="J2747" s="56" t="str">
        <f t="shared" si="296"/>
        <v>一致</v>
      </c>
      <c r="K2747" s="56" t="str">
        <f>IF($F2747="old", INDEX('外部インタフェース一覧(計算用)'!$B$5:$C$60, MATCH(summary!$B2747, '外部インタフェース一覧(計算用)'!$C$5:$C$60, 0), 1), $B2747)</f>
        <v>興味関心チェックシート</v>
      </c>
      <c r="L2747" s="56">
        <f t="shared" si="300"/>
        <v>56</v>
      </c>
      <c r="M2747" s="56" t="str">
        <f t="shared" si="297"/>
        <v>talking_want_to_try</v>
      </c>
      <c r="N2747" s="33" t="str">
        <f t="shared" si="298"/>
        <v>友達とおしゃべり・遊ぶ　してみたい</v>
      </c>
      <c r="O2747" s="33" t="str">
        <f t="shared" si="299"/>
        <v>友達とおしゃべり・遊ぶ　してみたい</v>
      </c>
    </row>
    <row r="2748" spans="1:15" hidden="1">
      <c r="A2748" s="56">
        <v>2746</v>
      </c>
      <c r="B2748" s="56" t="s">
        <v>4393</v>
      </c>
      <c r="C2748" s="56">
        <v>57</v>
      </c>
      <c r="D2748" s="33" t="s">
        <v>1571</v>
      </c>
      <c r="E2748" s="134" t="s">
        <v>1572</v>
      </c>
      <c r="F2748" s="56" t="str">
        <f>VLOOKUP(VLOOKUP($B2748, '外部インタフェース一覧(計算用)'!$B:$C, 2, FALSE), '外部インタフェース一覧(計算用)'!$C:$G, 2, FALSE)</f>
        <v>new</v>
      </c>
      <c r="G2748" s="56" t="str">
        <f>VLOOKUP(VLOOKUP($B2748, '外部インタフェース一覧(計算用)'!$B:$C, 2, FALSE), '外部インタフェース一覧(計算用)'!$C:$G, 5, FALSE)</f>
        <v>INTEREST_CHECK_SHEET_2024_FORM_0310_2021</v>
      </c>
      <c r="H2748" s="56" t="str">
        <f t="shared" si="295"/>
        <v>INTEREST_CHECK_SHEET_2024_FORM_0310_2021_talking_doing_new</v>
      </c>
      <c r="I2748" s="134" t="str">
        <f t="shared" si="301"/>
        <v>友達とおしゃべり・遊ぶ　している</v>
      </c>
      <c r="J2748" s="56" t="str">
        <f t="shared" si="296"/>
        <v>一致</v>
      </c>
      <c r="K2748" s="56" t="str">
        <f>IF($F2748="old", INDEX('外部インタフェース一覧(計算用)'!$B$5:$C$60, MATCH(summary!$B2748, '外部インタフェース一覧(計算用)'!$C$5:$C$60, 0), 1), $B2748)</f>
        <v>興味関心チェックシート</v>
      </c>
      <c r="L2748" s="56">
        <f t="shared" si="300"/>
        <v>57</v>
      </c>
      <c r="M2748" s="56" t="str">
        <f t="shared" si="297"/>
        <v>talking_doing</v>
      </c>
      <c r="N2748" s="33" t="str">
        <f t="shared" si="298"/>
        <v>友達とおしゃべり・遊ぶ　している</v>
      </c>
      <c r="O2748" s="33" t="str">
        <f t="shared" si="299"/>
        <v>友達とおしゃべり・遊ぶ　している</v>
      </c>
    </row>
    <row r="2749" spans="1:15" ht="37.5" hidden="1">
      <c r="A2749" s="56">
        <v>2747</v>
      </c>
      <c r="B2749" s="56" t="s">
        <v>4393</v>
      </c>
      <c r="C2749" s="56">
        <v>58</v>
      </c>
      <c r="D2749" s="33" t="s">
        <v>1573</v>
      </c>
      <c r="E2749" s="134" t="s">
        <v>1574</v>
      </c>
      <c r="F2749" s="56" t="str">
        <f>VLOOKUP(VLOOKUP($B2749, '外部インタフェース一覧(計算用)'!$B:$C, 2, FALSE), '外部インタフェース一覧(計算用)'!$C:$G, 2, FALSE)</f>
        <v>new</v>
      </c>
      <c r="G2749" s="56" t="str">
        <f>VLOOKUP(VLOOKUP($B2749, '外部インタフェース一覧(計算用)'!$B:$C, 2, FALSE), '外部インタフェース一覧(計算用)'!$C:$G, 5, FALSE)</f>
        <v>INTEREST_CHECK_SHEET_2024_FORM_0310_2021</v>
      </c>
      <c r="H2749" s="56" t="str">
        <f t="shared" si="295"/>
        <v>INTEREST_CHECK_SHEET_2024_FORM_0310_2021_gathering_family_interested_new</v>
      </c>
      <c r="I2749" s="134" t="str">
        <f t="shared" si="301"/>
        <v>家族・親戚との団らん　興味がある</v>
      </c>
      <c r="J2749" s="56" t="str">
        <f t="shared" si="296"/>
        <v>一致</v>
      </c>
      <c r="K2749" s="56" t="str">
        <f>IF($F2749="old", INDEX('外部インタフェース一覧(計算用)'!$B$5:$C$60, MATCH(summary!$B2749, '外部インタフェース一覧(計算用)'!$C$5:$C$60, 0), 1), $B2749)</f>
        <v>興味関心チェックシート</v>
      </c>
      <c r="L2749" s="56">
        <f t="shared" si="300"/>
        <v>58</v>
      </c>
      <c r="M2749" s="56" t="str">
        <f t="shared" si="297"/>
        <v>gathering_family_interested</v>
      </c>
      <c r="N2749" s="33" t="str">
        <f t="shared" si="298"/>
        <v>家族・親戚との団らん　興味がある</v>
      </c>
      <c r="O2749" s="33" t="str">
        <f t="shared" si="299"/>
        <v>家族・親戚との団らん　興味がある</v>
      </c>
    </row>
    <row r="2750" spans="1:15" ht="37.5" hidden="1">
      <c r="A2750" s="56">
        <v>2748</v>
      </c>
      <c r="B2750" s="56" t="s">
        <v>4393</v>
      </c>
      <c r="C2750" s="56">
        <v>59</v>
      </c>
      <c r="D2750" s="33" t="s">
        <v>1575</v>
      </c>
      <c r="E2750" s="134" t="s">
        <v>1576</v>
      </c>
      <c r="F2750" s="56" t="str">
        <f>VLOOKUP(VLOOKUP($B2750, '外部インタフェース一覧(計算用)'!$B:$C, 2, FALSE), '外部インタフェース一覧(計算用)'!$C:$G, 2, FALSE)</f>
        <v>new</v>
      </c>
      <c r="G2750" s="56" t="str">
        <f>VLOOKUP(VLOOKUP($B2750, '外部インタフェース一覧(計算用)'!$B:$C, 2, FALSE), '外部インタフェース一覧(計算用)'!$C:$G, 5, FALSE)</f>
        <v>INTEREST_CHECK_SHEET_2024_FORM_0310_2021</v>
      </c>
      <c r="H2750" s="56" t="str">
        <f t="shared" si="295"/>
        <v>INTEREST_CHECK_SHEET_2024_FORM_0310_2021_gathering_family_want_to_try_new</v>
      </c>
      <c r="I2750" s="134" t="str">
        <f t="shared" si="301"/>
        <v>家族・親戚との団らん　してみたい</v>
      </c>
      <c r="J2750" s="56" t="str">
        <f t="shared" si="296"/>
        <v>一致</v>
      </c>
      <c r="K2750" s="56" t="str">
        <f>IF($F2750="old", INDEX('外部インタフェース一覧(計算用)'!$B$5:$C$60, MATCH(summary!$B2750, '外部インタフェース一覧(計算用)'!$C$5:$C$60, 0), 1), $B2750)</f>
        <v>興味関心チェックシート</v>
      </c>
      <c r="L2750" s="56">
        <f t="shared" si="300"/>
        <v>59</v>
      </c>
      <c r="M2750" s="56" t="str">
        <f t="shared" si="297"/>
        <v>gathering_family_want_to_try</v>
      </c>
      <c r="N2750" s="33" t="str">
        <f t="shared" si="298"/>
        <v>家族・親戚との団らん　してみたい</v>
      </c>
      <c r="O2750" s="33" t="str">
        <f t="shared" si="299"/>
        <v>家族・親戚との団らん　してみたい</v>
      </c>
    </row>
    <row r="2751" spans="1:15" ht="37.5" hidden="1">
      <c r="A2751" s="56">
        <v>2749</v>
      </c>
      <c r="B2751" s="56" t="s">
        <v>4393</v>
      </c>
      <c r="C2751" s="56">
        <v>60</v>
      </c>
      <c r="D2751" s="33" t="s">
        <v>1577</v>
      </c>
      <c r="E2751" s="134" t="s">
        <v>1578</v>
      </c>
      <c r="F2751" s="56" t="str">
        <f>VLOOKUP(VLOOKUP($B2751, '外部インタフェース一覧(計算用)'!$B:$C, 2, FALSE), '外部インタフェース一覧(計算用)'!$C:$G, 2, FALSE)</f>
        <v>new</v>
      </c>
      <c r="G2751" s="56" t="str">
        <f>VLOOKUP(VLOOKUP($B2751, '外部インタフェース一覧(計算用)'!$B:$C, 2, FALSE), '外部インタフェース一覧(計算用)'!$C:$G, 5, FALSE)</f>
        <v>INTEREST_CHECK_SHEET_2024_FORM_0310_2021</v>
      </c>
      <c r="H2751" s="56" t="str">
        <f t="shared" si="295"/>
        <v>INTEREST_CHECK_SHEET_2024_FORM_0310_2021_gathering_family_doing_new</v>
      </c>
      <c r="I2751" s="134" t="str">
        <f t="shared" si="301"/>
        <v>家族・親戚との団らん　している</v>
      </c>
      <c r="J2751" s="56" t="str">
        <f t="shared" si="296"/>
        <v>一致</v>
      </c>
      <c r="K2751" s="56" t="str">
        <f>IF($F2751="old", INDEX('外部インタフェース一覧(計算用)'!$B$5:$C$60, MATCH(summary!$B2751, '外部インタフェース一覧(計算用)'!$C$5:$C$60, 0), 1), $B2751)</f>
        <v>興味関心チェックシート</v>
      </c>
      <c r="L2751" s="56">
        <f t="shared" si="300"/>
        <v>60</v>
      </c>
      <c r="M2751" s="56" t="str">
        <f t="shared" si="297"/>
        <v>gathering_family_doing</v>
      </c>
      <c r="N2751" s="33" t="str">
        <f t="shared" si="298"/>
        <v>家族・親戚との団らん　している</v>
      </c>
      <c r="O2751" s="33" t="str">
        <f t="shared" si="299"/>
        <v>家族・親戚との団らん　している</v>
      </c>
    </row>
    <row r="2752" spans="1:15" ht="37.5" hidden="1">
      <c r="A2752" s="56">
        <v>2750</v>
      </c>
      <c r="B2752" s="56" t="s">
        <v>4393</v>
      </c>
      <c r="C2752" s="56">
        <v>61</v>
      </c>
      <c r="D2752" s="33" t="s">
        <v>1579</v>
      </c>
      <c r="E2752" s="134" t="s">
        <v>1580</v>
      </c>
      <c r="F2752" s="56" t="str">
        <f>VLOOKUP(VLOOKUP($B2752, '外部インタフェース一覧(計算用)'!$B:$C, 2, FALSE), '外部インタフェース一覧(計算用)'!$C:$G, 2, FALSE)</f>
        <v>new</v>
      </c>
      <c r="G2752" s="56" t="str">
        <f>VLOOKUP(VLOOKUP($B2752, '外部インタフェース一覧(計算用)'!$B:$C, 2, FALSE), '外部インタフェース一覧(計算用)'!$C:$G, 5, FALSE)</f>
        <v>INTEREST_CHECK_SHEET_2024_FORM_0310_2021</v>
      </c>
      <c r="H2752" s="56" t="str">
        <f t="shared" si="295"/>
        <v>INTEREST_CHECK_SHEET_2024_FORM_0310_2021_going_date_interested_new</v>
      </c>
      <c r="I2752" s="134" t="str">
        <f t="shared" si="301"/>
        <v>デート・異性との交流　興味がある</v>
      </c>
      <c r="J2752" s="56" t="str">
        <f t="shared" si="296"/>
        <v>一致</v>
      </c>
      <c r="K2752" s="56" t="str">
        <f>IF($F2752="old", INDEX('外部インタフェース一覧(計算用)'!$B$5:$C$60, MATCH(summary!$B2752, '外部インタフェース一覧(計算用)'!$C$5:$C$60, 0), 1), $B2752)</f>
        <v>興味関心チェックシート</v>
      </c>
      <c r="L2752" s="56">
        <f t="shared" si="300"/>
        <v>61</v>
      </c>
      <c r="M2752" s="56" t="str">
        <f t="shared" si="297"/>
        <v>going_date_interested</v>
      </c>
      <c r="N2752" s="33" t="str">
        <f t="shared" si="298"/>
        <v>デート・異性との交流　興味がある</v>
      </c>
      <c r="O2752" s="33" t="str">
        <f t="shared" si="299"/>
        <v>デート・異性との交流　興味がある</v>
      </c>
    </row>
    <row r="2753" spans="1:15" ht="37.5" hidden="1">
      <c r="A2753" s="56">
        <v>2751</v>
      </c>
      <c r="B2753" s="56" t="s">
        <v>4393</v>
      </c>
      <c r="C2753" s="56">
        <v>62</v>
      </c>
      <c r="D2753" s="33" t="s">
        <v>1581</v>
      </c>
      <c r="E2753" s="134" t="s">
        <v>1582</v>
      </c>
      <c r="F2753" s="56" t="str">
        <f>VLOOKUP(VLOOKUP($B2753, '外部インタフェース一覧(計算用)'!$B:$C, 2, FALSE), '外部インタフェース一覧(計算用)'!$C:$G, 2, FALSE)</f>
        <v>new</v>
      </c>
      <c r="G2753" s="56" t="str">
        <f>VLOOKUP(VLOOKUP($B2753, '外部インタフェース一覧(計算用)'!$B:$C, 2, FALSE), '外部インタフェース一覧(計算用)'!$C:$G, 5, FALSE)</f>
        <v>INTEREST_CHECK_SHEET_2024_FORM_0310_2021</v>
      </c>
      <c r="H2753" s="56" t="str">
        <f t="shared" si="295"/>
        <v>INTEREST_CHECK_SHEET_2024_FORM_0310_2021_going_date_want_to_try_new</v>
      </c>
      <c r="I2753" s="134" t="str">
        <f t="shared" si="301"/>
        <v>デート・異性との交流　してみたい</v>
      </c>
      <c r="J2753" s="56" t="str">
        <f t="shared" si="296"/>
        <v>一致</v>
      </c>
      <c r="K2753" s="56" t="str">
        <f>IF($F2753="old", INDEX('外部インタフェース一覧(計算用)'!$B$5:$C$60, MATCH(summary!$B2753, '外部インタフェース一覧(計算用)'!$C$5:$C$60, 0), 1), $B2753)</f>
        <v>興味関心チェックシート</v>
      </c>
      <c r="L2753" s="56">
        <f t="shared" si="300"/>
        <v>62</v>
      </c>
      <c r="M2753" s="56" t="str">
        <f t="shared" si="297"/>
        <v>going_date_want_to_try</v>
      </c>
      <c r="N2753" s="33" t="str">
        <f t="shared" si="298"/>
        <v>デート・異性との交流　してみたい</v>
      </c>
      <c r="O2753" s="33" t="str">
        <f t="shared" si="299"/>
        <v>デート・異性との交流　してみたい</v>
      </c>
    </row>
    <row r="2754" spans="1:15" hidden="1">
      <c r="A2754" s="56">
        <v>2752</v>
      </c>
      <c r="B2754" s="56" t="s">
        <v>4393</v>
      </c>
      <c r="C2754" s="56">
        <v>63</v>
      </c>
      <c r="D2754" s="33" t="s">
        <v>1583</v>
      </c>
      <c r="E2754" s="134" t="s">
        <v>1584</v>
      </c>
      <c r="F2754" s="56" t="str">
        <f>VLOOKUP(VLOOKUP($B2754, '外部インタフェース一覧(計算用)'!$B:$C, 2, FALSE), '外部インタフェース一覧(計算用)'!$C:$G, 2, FALSE)</f>
        <v>new</v>
      </c>
      <c r="G2754" s="56" t="str">
        <f>VLOOKUP(VLOOKUP($B2754, '外部インタフェース一覧(計算用)'!$B:$C, 2, FALSE), '外部インタフェース一覧(計算用)'!$C:$G, 5, FALSE)</f>
        <v>INTEREST_CHECK_SHEET_2024_FORM_0310_2021</v>
      </c>
      <c r="H2754" s="56" t="str">
        <f t="shared" si="295"/>
        <v>INTEREST_CHECK_SHEET_2024_FORM_0310_2021_going_date_doing_new</v>
      </c>
      <c r="I2754" s="134" t="str">
        <f t="shared" si="301"/>
        <v>デート・異性との交流　している</v>
      </c>
      <c r="J2754" s="56" t="str">
        <f t="shared" si="296"/>
        <v>一致</v>
      </c>
      <c r="K2754" s="56" t="str">
        <f>IF($F2754="old", INDEX('外部インタフェース一覧(計算用)'!$B$5:$C$60, MATCH(summary!$B2754, '外部インタフェース一覧(計算用)'!$C$5:$C$60, 0), 1), $B2754)</f>
        <v>興味関心チェックシート</v>
      </c>
      <c r="L2754" s="56">
        <f t="shared" si="300"/>
        <v>63</v>
      </c>
      <c r="M2754" s="56" t="str">
        <f t="shared" si="297"/>
        <v>going_date_doing</v>
      </c>
      <c r="N2754" s="33" t="str">
        <f t="shared" si="298"/>
        <v>デート・異性との交流　している</v>
      </c>
      <c r="O2754" s="33" t="str">
        <f t="shared" si="299"/>
        <v>デート・異性との交流　している</v>
      </c>
    </row>
    <row r="2755" spans="1:15" ht="37.5" hidden="1">
      <c r="A2755" s="56">
        <v>2753</v>
      </c>
      <c r="B2755" s="56" t="s">
        <v>4393</v>
      </c>
      <c r="C2755" s="56">
        <v>64</v>
      </c>
      <c r="D2755" s="33" t="s">
        <v>1585</v>
      </c>
      <c r="E2755" s="134" t="s">
        <v>1586</v>
      </c>
      <c r="F2755" s="56" t="str">
        <f>VLOOKUP(VLOOKUP($B2755, '外部インタフェース一覧(計算用)'!$B:$C, 2, FALSE), '外部インタフェース一覧(計算用)'!$C:$G, 2, FALSE)</f>
        <v>new</v>
      </c>
      <c r="G2755" s="56" t="str">
        <f>VLOOKUP(VLOOKUP($B2755, '外部インタフェース一覧(計算用)'!$B:$C, 2, FALSE), '外部インタフェース一覧(計算用)'!$C:$G, 5, FALSE)</f>
        <v>INTEREST_CHECK_SHEET_2024_FORM_0310_2021</v>
      </c>
      <c r="H2755" s="56" t="str">
        <f t="shared" ref="H2755:H2818" si="302">G2755&amp;"_"&amp;D2755&amp;"_"&amp;F2755</f>
        <v>INTEREST_CHECK_SHEET_2024_FORM_0310_2021_go_drinking_spot_interested_new</v>
      </c>
      <c r="I2755" s="134" t="str">
        <f t="shared" si="301"/>
        <v>居酒屋に行く　興味がある</v>
      </c>
      <c r="J2755" s="56" t="str">
        <f t="shared" ref="J2755:J2818" si="303">IF(E2755=I2755, "一致", "名称変更")</f>
        <v>一致</v>
      </c>
      <c r="K2755" s="56" t="str">
        <f>IF($F2755="old", INDEX('外部インタフェース一覧(計算用)'!$B$5:$C$60, MATCH(summary!$B2755, '外部インタフェース一覧(計算用)'!$C$5:$C$60, 0), 1), $B2755)</f>
        <v>興味関心チェックシート</v>
      </c>
      <c r="L2755" s="56">
        <f t="shared" si="300"/>
        <v>64</v>
      </c>
      <c r="M2755" s="56" t="str">
        <f t="shared" ref="M2755:M2818" si="304">$D2755</f>
        <v>go_drinking_spot_interested</v>
      </c>
      <c r="N2755" s="33" t="str">
        <f t="shared" ref="N2755:N2818" si="305">IF($F2755="old", $E2755, $I2755)</f>
        <v>居酒屋に行く　興味がある</v>
      </c>
      <c r="O2755" s="33" t="str">
        <f t="shared" ref="O2755:O2818" si="306">IF($F2755="old", $I2755, $E2755)</f>
        <v>居酒屋に行く　興味がある</v>
      </c>
    </row>
    <row r="2756" spans="1:15" ht="37.5" hidden="1">
      <c r="A2756" s="56">
        <v>2754</v>
      </c>
      <c r="B2756" s="56" t="s">
        <v>4393</v>
      </c>
      <c r="C2756" s="56">
        <v>65</v>
      </c>
      <c r="D2756" s="33" t="s">
        <v>1587</v>
      </c>
      <c r="E2756" s="134" t="s">
        <v>1588</v>
      </c>
      <c r="F2756" s="56" t="str">
        <f>VLOOKUP(VLOOKUP($B2756, '外部インタフェース一覧(計算用)'!$B:$C, 2, FALSE), '外部インタフェース一覧(計算用)'!$C:$G, 2, FALSE)</f>
        <v>new</v>
      </c>
      <c r="G2756" s="56" t="str">
        <f>VLOOKUP(VLOOKUP($B2756, '外部インタフェース一覧(計算用)'!$B:$C, 2, FALSE), '外部インタフェース一覧(計算用)'!$C:$G, 5, FALSE)</f>
        <v>INTEREST_CHECK_SHEET_2024_FORM_0310_2021</v>
      </c>
      <c r="H2756" s="56" t="str">
        <f t="shared" si="302"/>
        <v>INTEREST_CHECK_SHEET_2024_FORM_0310_2021_go_drinking_spot_want_to_try_new</v>
      </c>
      <c r="I2756" s="134" t="str">
        <f t="shared" si="301"/>
        <v>居酒屋に行く　してみたい</v>
      </c>
      <c r="J2756" s="56" t="str">
        <f t="shared" si="303"/>
        <v>一致</v>
      </c>
      <c r="K2756" s="56" t="str">
        <f>IF($F2756="old", INDEX('外部インタフェース一覧(計算用)'!$B$5:$C$60, MATCH(summary!$B2756, '外部インタフェース一覧(計算用)'!$C$5:$C$60, 0), 1), $B2756)</f>
        <v>興味関心チェックシート</v>
      </c>
      <c r="L2756" s="56">
        <f t="shared" ref="L2756:L2819" si="307">C2756</f>
        <v>65</v>
      </c>
      <c r="M2756" s="56" t="str">
        <f t="shared" si="304"/>
        <v>go_drinking_spot_want_to_try</v>
      </c>
      <c r="N2756" s="33" t="str">
        <f t="shared" si="305"/>
        <v>居酒屋に行く　してみたい</v>
      </c>
      <c r="O2756" s="33" t="str">
        <f t="shared" si="306"/>
        <v>居酒屋に行く　してみたい</v>
      </c>
    </row>
    <row r="2757" spans="1:15" ht="37.5" hidden="1">
      <c r="A2757" s="56">
        <v>2755</v>
      </c>
      <c r="B2757" s="56" t="s">
        <v>4393</v>
      </c>
      <c r="C2757" s="56">
        <v>66</v>
      </c>
      <c r="D2757" s="33" t="s">
        <v>1589</v>
      </c>
      <c r="E2757" s="134" t="s">
        <v>1590</v>
      </c>
      <c r="F2757" s="56" t="str">
        <f>VLOOKUP(VLOOKUP($B2757, '外部インタフェース一覧(計算用)'!$B:$C, 2, FALSE), '外部インタフェース一覧(計算用)'!$C:$G, 2, FALSE)</f>
        <v>new</v>
      </c>
      <c r="G2757" s="56" t="str">
        <f>VLOOKUP(VLOOKUP($B2757, '外部インタフェース一覧(計算用)'!$B:$C, 2, FALSE), '外部インタフェース一覧(計算用)'!$C:$G, 5, FALSE)</f>
        <v>INTEREST_CHECK_SHEET_2024_FORM_0310_2021</v>
      </c>
      <c r="H2757" s="56" t="str">
        <f t="shared" si="302"/>
        <v>INTEREST_CHECK_SHEET_2024_FORM_0310_2021_go_drinking_spot_doing_new</v>
      </c>
      <c r="I2757" s="134" t="str">
        <f t="shared" si="301"/>
        <v>居酒屋に行く　している</v>
      </c>
      <c r="J2757" s="56" t="str">
        <f t="shared" si="303"/>
        <v>一致</v>
      </c>
      <c r="K2757" s="56" t="str">
        <f>IF($F2757="old", INDEX('外部インタフェース一覧(計算用)'!$B$5:$C$60, MATCH(summary!$B2757, '外部インタフェース一覧(計算用)'!$C$5:$C$60, 0), 1), $B2757)</f>
        <v>興味関心チェックシート</v>
      </c>
      <c r="L2757" s="56">
        <f t="shared" si="307"/>
        <v>66</v>
      </c>
      <c r="M2757" s="56" t="str">
        <f t="shared" si="304"/>
        <v>go_drinking_spot_doing</v>
      </c>
      <c r="N2757" s="33" t="str">
        <f t="shared" si="305"/>
        <v>居酒屋に行く　している</v>
      </c>
      <c r="O2757" s="33" t="str">
        <f t="shared" si="306"/>
        <v>居酒屋に行く　している</v>
      </c>
    </row>
    <row r="2758" spans="1:15" hidden="1">
      <c r="A2758" s="56">
        <v>2756</v>
      </c>
      <c r="B2758" s="56" t="s">
        <v>4393</v>
      </c>
      <c r="C2758" s="56">
        <v>67</v>
      </c>
      <c r="D2758" s="33" t="s">
        <v>1591</v>
      </c>
      <c r="E2758" s="134" t="s">
        <v>1592</v>
      </c>
      <c r="F2758" s="56" t="str">
        <f>VLOOKUP(VLOOKUP($B2758, '外部インタフェース一覧(計算用)'!$B:$C, 2, FALSE), '外部インタフェース一覧(計算用)'!$C:$G, 2, FALSE)</f>
        <v>new</v>
      </c>
      <c r="G2758" s="56" t="str">
        <f>VLOOKUP(VLOOKUP($B2758, '外部インタフェース一覧(計算用)'!$B:$C, 2, FALSE), '外部インタフェース一覧(計算用)'!$C:$G, 5, FALSE)</f>
        <v>INTEREST_CHECK_SHEET_2024_FORM_0310_2021</v>
      </c>
      <c r="H2758" s="56" t="str">
        <f t="shared" si="302"/>
        <v>INTEREST_CHECK_SHEET_2024_FORM_0310_2021_volunteer_interested_new</v>
      </c>
      <c r="I2758" s="134" t="str">
        <f t="shared" si="301"/>
        <v>ボランティア　興味がある</v>
      </c>
      <c r="J2758" s="56" t="str">
        <f t="shared" si="303"/>
        <v>一致</v>
      </c>
      <c r="K2758" s="56" t="str">
        <f>IF($F2758="old", INDEX('外部インタフェース一覧(計算用)'!$B$5:$C$60, MATCH(summary!$B2758, '外部インタフェース一覧(計算用)'!$C$5:$C$60, 0), 1), $B2758)</f>
        <v>興味関心チェックシート</v>
      </c>
      <c r="L2758" s="56">
        <f t="shared" si="307"/>
        <v>67</v>
      </c>
      <c r="M2758" s="56" t="str">
        <f t="shared" si="304"/>
        <v>volunteer_interested</v>
      </c>
      <c r="N2758" s="33" t="str">
        <f t="shared" si="305"/>
        <v>ボランティア　興味がある</v>
      </c>
      <c r="O2758" s="33" t="str">
        <f t="shared" si="306"/>
        <v>ボランティア　興味がある</v>
      </c>
    </row>
    <row r="2759" spans="1:15" hidden="1">
      <c r="A2759" s="56">
        <v>2757</v>
      </c>
      <c r="B2759" s="56" t="s">
        <v>4393</v>
      </c>
      <c r="C2759" s="56">
        <v>68</v>
      </c>
      <c r="D2759" s="33" t="s">
        <v>1593</v>
      </c>
      <c r="E2759" s="134" t="s">
        <v>1594</v>
      </c>
      <c r="F2759" s="56" t="str">
        <f>VLOOKUP(VLOOKUP($B2759, '外部インタフェース一覧(計算用)'!$B:$C, 2, FALSE), '外部インタフェース一覧(計算用)'!$C:$G, 2, FALSE)</f>
        <v>new</v>
      </c>
      <c r="G2759" s="56" t="str">
        <f>VLOOKUP(VLOOKUP($B2759, '外部インタフェース一覧(計算用)'!$B:$C, 2, FALSE), '外部インタフェース一覧(計算用)'!$C:$G, 5, FALSE)</f>
        <v>INTEREST_CHECK_SHEET_2024_FORM_0310_2021</v>
      </c>
      <c r="H2759" s="56" t="str">
        <f t="shared" si="302"/>
        <v>INTEREST_CHECK_SHEET_2024_FORM_0310_2021_volunteer_want_to_try_new</v>
      </c>
      <c r="I2759" s="134" t="str">
        <f t="shared" si="301"/>
        <v>ボランティア　してみたい</v>
      </c>
      <c r="J2759" s="56" t="str">
        <f t="shared" si="303"/>
        <v>一致</v>
      </c>
      <c r="K2759" s="56" t="str">
        <f>IF($F2759="old", INDEX('外部インタフェース一覧(計算用)'!$B$5:$C$60, MATCH(summary!$B2759, '外部インタフェース一覧(計算用)'!$C$5:$C$60, 0), 1), $B2759)</f>
        <v>興味関心チェックシート</v>
      </c>
      <c r="L2759" s="56">
        <f t="shared" si="307"/>
        <v>68</v>
      </c>
      <c r="M2759" s="56" t="str">
        <f t="shared" si="304"/>
        <v>volunteer_want_to_try</v>
      </c>
      <c r="N2759" s="33" t="str">
        <f t="shared" si="305"/>
        <v>ボランティア　してみたい</v>
      </c>
      <c r="O2759" s="33" t="str">
        <f t="shared" si="306"/>
        <v>ボランティア　してみたい</v>
      </c>
    </row>
    <row r="2760" spans="1:15" hidden="1">
      <c r="A2760" s="56">
        <v>2758</v>
      </c>
      <c r="B2760" s="56" t="s">
        <v>4393</v>
      </c>
      <c r="C2760" s="56">
        <v>69</v>
      </c>
      <c r="D2760" s="33" t="s">
        <v>1595</v>
      </c>
      <c r="E2760" s="134" t="s">
        <v>1596</v>
      </c>
      <c r="F2760" s="56" t="str">
        <f>VLOOKUP(VLOOKUP($B2760, '外部インタフェース一覧(計算用)'!$B:$C, 2, FALSE), '外部インタフェース一覧(計算用)'!$C:$G, 2, FALSE)</f>
        <v>new</v>
      </c>
      <c r="G2760" s="56" t="str">
        <f>VLOOKUP(VLOOKUP($B2760, '外部インタフェース一覧(計算用)'!$B:$C, 2, FALSE), '外部インタフェース一覧(計算用)'!$C:$G, 5, FALSE)</f>
        <v>INTEREST_CHECK_SHEET_2024_FORM_0310_2021</v>
      </c>
      <c r="H2760" s="56" t="str">
        <f t="shared" si="302"/>
        <v>INTEREST_CHECK_SHEET_2024_FORM_0310_2021_volunteer_doing_new</v>
      </c>
      <c r="I2760" s="134" t="str">
        <f t="shared" si="301"/>
        <v>ボランティア　している</v>
      </c>
      <c r="J2760" s="56" t="str">
        <f t="shared" si="303"/>
        <v>一致</v>
      </c>
      <c r="K2760" s="56" t="str">
        <f>IF($F2760="old", INDEX('外部インタフェース一覧(計算用)'!$B$5:$C$60, MATCH(summary!$B2760, '外部インタフェース一覧(計算用)'!$C$5:$C$60, 0), 1), $B2760)</f>
        <v>興味関心チェックシート</v>
      </c>
      <c r="L2760" s="56">
        <f t="shared" si="307"/>
        <v>69</v>
      </c>
      <c r="M2760" s="56" t="str">
        <f t="shared" si="304"/>
        <v>volunteer_doing</v>
      </c>
      <c r="N2760" s="33" t="str">
        <f t="shared" si="305"/>
        <v>ボランティア　している</v>
      </c>
      <c r="O2760" s="33" t="str">
        <f t="shared" si="306"/>
        <v>ボランティア　している</v>
      </c>
    </row>
    <row r="2761" spans="1:15" ht="37.5" hidden="1">
      <c r="A2761" s="56">
        <v>2759</v>
      </c>
      <c r="B2761" s="56" t="s">
        <v>4393</v>
      </c>
      <c r="C2761" s="56">
        <v>70</v>
      </c>
      <c r="D2761" s="33" t="s">
        <v>1597</v>
      </c>
      <c r="E2761" s="134" t="s">
        <v>1598</v>
      </c>
      <c r="F2761" s="56" t="str">
        <f>VLOOKUP(VLOOKUP($B2761, '外部インタフェース一覧(計算用)'!$B:$C, 2, FALSE), '外部インタフェース一覧(計算用)'!$C:$G, 2, FALSE)</f>
        <v>new</v>
      </c>
      <c r="G2761" s="56" t="str">
        <f>VLOOKUP(VLOOKUP($B2761, '外部インタフェース一覧(計算用)'!$B:$C, 2, FALSE), '外部インタフェース一覧(計算用)'!$C:$G, 5, FALSE)</f>
        <v>INTEREST_CHECK_SHEET_2024_FORM_0310_2021</v>
      </c>
      <c r="H2761" s="56" t="str">
        <f t="shared" si="302"/>
        <v>INTEREST_CHECK_SHEET_2024_FORM_0310_2021_community_interested_new</v>
      </c>
      <c r="I2761" s="134" t="str">
        <f t="shared" si="301"/>
        <v>地域活動（町内会・老人クラブ）　興味がある</v>
      </c>
      <c r="J2761" s="56" t="str">
        <f t="shared" si="303"/>
        <v>一致</v>
      </c>
      <c r="K2761" s="56" t="str">
        <f>IF($F2761="old", INDEX('外部インタフェース一覧(計算用)'!$B$5:$C$60, MATCH(summary!$B2761, '外部インタフェース一覧(計算用)'!$C$5:$C$60, 0), 1), $B2761)</f>
        <v>興味関心チェックシート</v>
      </c>
      <c r="L2761" s="56">
        <f t="shared" si="307"/>
        <v>70</v>
      </c>
      <c r="M2761" s="56" t="str">
        <f t="shared" si="304"/>
        <v>community_interested</v>
      </c>
      <c r="N2761" s="33" t="str">
        <f t="shared" si="305"/>
        <v>地域活動（町内会・老人クラブ）　興味がある</v>
      </c>
      <c r="O2761" s="33" t="str">
        <f t="shared" si="306"/>
        <v>地域活動（町内会・老人クラブ）　興味がある</v>
      </c>
    </row>
    <row r="2762" spans="1:15" ht="37.5" hidden="1">
      <c r="A2762" s="56">
        <v>2760</v>
      </c>
      <c r="B2762" s="56" t="s">
        <v>4393</v>
      </c>
      <c r="C2762" s="56">
        <v>71</v>
      </c>
      <c r="D2762" s="33" t="s">
        <v>1599</v>
      </c>
      <c r="E2762" s="134" t="s">
        <v>1600</v>
      </c>
      <c r="F2762" s="56" t="str">
        <f>VLOOKUP(VLOOKUP($B2762, '外部インタフェース一覧(計算用)'!$B:$C, 2, FALSE), '外部インタフェース一覧(計算用)'!$C:$G, 2, FALSE)</f>
        <v>new</v>
      </c>
      <c r="G2762" s="56" t="str">
        <f>VLOOKUP(VLOOKUP($B2762, '外部インタフェース一覧(計算用)'!$B:$C, 2, FALSE), '外部インタフェース一覧(計算用)'!$C:$G, 5, FALSE)</f>
        <v>INTEREST_CHECK_SHEET_2024_FORM_0310_2021</v>
      </c>
      <c r="H2762" s="56" t="str">
        <f t="shared" si="302"/>
        <v>INTEREST_CHECK_SHEET_2024_FORM_0310_2021_community_want_to_try_new</v>
      </c>
      <c r="I2762" s="134" t="str">
        <f t="shared" si="301"/>
        <v>地域活動（町内会・老人クラブ）　してみたい</v>
      </c>
      <c r="J2762" s="56" t="str">
        <f t="shared" si="303"/>
        <v>一致</v>
      </c>
      <c r="K2762" s="56" t="str">
        <f>IF($F2762="old", INDEX('外部インタフェース一覧(計算用)'!$B$5:$C$60, MATCH(summary!$B2762, '外部インタフェース一覧(計算用)'!$C$5:$C$60, 0), 1), $B2762)</f>
        <v>興味関心チェックシート</v>
      </c>
      <c r="L2762" s="56">
        <f t="shared" si="307"/>
        <v>71</v>
      </c>
      <c r="M2762" s="56" t="str">
        <f t="shared" si="304"/>
        <v>community_want_to_try</v>
      </c>
      <c r="N2762" s="33" t="str">
        <f t="shared" si="305"/>
        <v>地域活動（町内会・老人クラブ）　してみたい</v>
      </c>
      <c r="O2762" s="33" t="str">
        <f t="shared" si="306"/>
        <v>地域活動（町内会・老人クラブ）　してみたい</v>
      </c>
    </row>
    <row r="2763" spans="1:15" ht="37.5" hidden="1">
      <c r="A2763" s="56">
        <v>2761</v>
      </c>
      <c r="B2763" s="56" t="s">
        <v>4393</v>
      </c>
      <c r="C2763" s="56">
        <v>72</v>
      </c>
      <c r="D2763" s="33" t="s">
        <v>1601</v>
      </c>
      <c r="E2763" s="134" t="s">
        <v>1602</v>
      </c>
      <c r="F2763" s="56" t="str">
        <f>VLOOKUP(VLOOKUP($B2763, '外部インタフェース一覧(計算用)'!$B:$C, 2, FALSE), '外部インタフェース一覧(計算用)'!$C:$G, 2, FALSE)</f>
        <v>new</v>
      </c>
      <c r="G2763" s="56" t="str">
        <f>VLOOKUP(VLOOKUP($B2763, '外部インタフェース一覧(計算用)'!$B:$C, 2, FALSE), '外部インタフェース一覧(計算用)'!$C:$G, 5, FALSE)</f>
        <v>INTEREST_CHECK_SHEET_2024_FORM_0310_2021</v>
      </c>
      <c r="H2763" s="56" t="str">
        <f t="shared" si="302"/>
        <v>INTEREST_CHECK_SHEET_2024_FORM_0310_2021_community_doing_new</v>
      </c>
      <c r="I2763" s="134" t="str">
        <f t="shared" si="301"/>
        <v>地域活動（町内会・老人クラブ）　している</v>
      </c>
      <c r="J2763" s="56" t="str">
        <f t="shared" si="303"/>
        <v>一致</v>
      </c>
      <c r="K2763" s="56" t="str">
        <f>IF($F2763="old", INDEX('外部インタフェース一覧(計算用)'!$B$5:$C$60, MATCH(summary!$B2763, '外部インタフェース一覧(計算用)'!$C$5:$C$60, 0), 1), $B2763)</f>
        <v>興味関心チェックシート</v>
      </c>
      <c r="L2763" s="56">
        <f t="shared" si="307"/>
        <v>72</v>
      </c>
      <c r="M2763" s="56" t="str">
        <f t="shared" si="304"/>
        <v>community_doing</v>
      </c>
      <c r="N2763" s="33" t="str">
        <f t="shared" si="305"/>
        <v>地域活動（町内会・老人クラブ）　している</v>
      </c>
      <c r="O2763" s="33" t="str">
        <f t="shared" si="306"/>
        <v>地域活動（町内会・老人クラブ）　している</v>
      </c>
    </row>
    <row r="2764" spans="1:15" hidden="1">
      <c r="A2764" s="56">
        <v>2762</v>
      </c>
      <c r="B2764" s="56" t="s">
        <v>4393</v>
      </c>
      <c r="C2764" s="56">
        <v>73</v>
      </c>
      <c r="D2764" s="33" t="s">
        <v>1603</v>
      </c>
      <c r="E2764" s="134" t="s">
        <v>1604</v>
      </c>
      <c r="F2764" s="56" t="str">
        <f>VLOOKUP(VLOOKUP($B2764, '外部インタフェース一覧(計算用)'!$B:$C, 2, FALSE), '外部インタフェース一覧(計算用)'!$C:$G, 2, FALSE)</f>
        <v>new</v>
      </c>
      <c r="G2764" s="56" t="str">
        <f>VLOOKUP(VLOOKUP($B2764, '外部インタフェース一覧(計算用)'!$B:$C, 2, FALSE), '外部インタフェース一覧(計算用)'!$C:$G, 5, FALSE)</f>
        <v>INTEREST_CHECK_SHEET_2024_FORM_0310_2021</v>
      </c>
      <c r="H2764" s="56" t="str">
        <f t="shared" si="302"/>
        <v>INTEREST_CHECK_SHEET_2024_FORM_0310_2021_religion_interested_new</v>
      </c>
      <c r="I2764" s="134" t="str">
        <f t="shared" si="301"/>
        <v>お参り・宗教活動　興味がある</v>
      </c>
      <c r="J2764" s="56" t="str">
        <f t="shared" si="303"/>
        <v>一致</v>
      </c>
      <c r="K2764" s="56" t="str">
        <f>IF($F2764="old", INDEX('外部インタフェース一覧(計算用)'!$B$5:$C$60, MATCH(summary!$B2764, '外部インタフェース一覧(計算用)'!$C$5:$C$60, 0), 1), $B2764)</f>
        <v>興味関心チェックシート</v>
      </c>
      <c r="L2764" s="56">
        <f t="shared" si="307"/>
        <v>73</v>
      </c>
      <c r="M2764" s="56" t="str">
        <f t="shared" si="304"/>
        <v>religion_interested</v>
      </c>
      <c r="N2764" s="33" t="str">
        <f t="shared" si="305"/>
        <v>お参り・宗教活動　興味がある</v>
      </c>
      <c r="O2764" s="33" t="str">
        <f t="shared" si="306"/>
        <v>お参り・宗教活動　興味がある</v>
      </c>
    </row>
    <row r="2765" spans="1:15" hidden="1">
      <c r="A2765" s="56">
        <v>2763</v>
      </c>
      <c r="B2765" s="56" t="s">
        <v>4393</v>
      </c>
      <c r="C2765" s="56">
        <v>74</v>
      </c>
      <c r="D2765" s="33" t="s">
        <v>1605</v>
      </c>
      <c r="E2765" s="134" t="s">
        <v>1606</v>
      </c>
      <c r="F2765" s="56" t="str">
        <f>VLOOKUP(VLOOKUP($B2765, '外部インタフェース一覧(計算用)'!$B:$C, 2, FALSE), '外部インタフェース一覧(計算用)'!$C:$G, 2, FALSE)</f>
        <v>new</v>
      </c>
      <c r="G2765" s="56" t="str">
        <f>VLOOKUP(VLOOKUP($B2765, '外部インタフェース一覧(計算用)'!$B:$C, 2, FALSE), '外部インタフェース一覧(計算用)'!$C:$G, 5, FALSE)</f>
        <v>INTEREST_CHECK_SHEET_2024_FORM_0310_2021</v>
      </c>
      <c r="H2765" s="56" t="str">
        <f t="shared" si="302"/>
        <v>INTEREST_CHECK_SHEET_2024_FORM_0310_2021_religion_want_to_try_new</v>
      </c>
      <c r="I2765" s="134" t="str">
        <f t="shared" si="301"/>
        <v>お参り・宗教活動　してみたい</v>
      </c>
      <c r="J2765" s="56" t="str">
        <f t="shared" si="303"/>
        <v>一致</v>
      </c>
      <c r="K2765" s="56" t="str">
        <f>IF($F2765="old", INDEX('外部インタフェース一覧(計算用)'!$B$5:$C$60, MATCH(summary!$B2765, '外部インタフェース一覧(計算用)'!$C$5:$C$60, 0), 1), $B2765)</f>
        <v>興味関心チェックシート</v>
      </c>
      <c r="L2765" s="56">
        <f t="shared" si="307"/>
        <v>74</v>
      </c>
      <c r="M2765" s="56" t="str">
        <f t="shared" si="304"/>
        <v>religion_want_to_try</v>
      </c>
      <c r="N2765" s="33" t="str">
        <f t="shared" si="305"/>
        <v>お参り・宗教活動　してみたい</v>
      </c>
      <c r="O2765" s="33" t="str">
        <f t="shared" si="306"/>
        <v>お参り・宗教活動　してみたい</v>
      </c>
    </row>
    <row r="2766" spans="1:15" hidden="1">
      <c r="A2766" s="56">
        <v>2764</v>
      </c>
      <c r="B2766" s="56" t="s">
        <v>4393</v>
      </c>
      <c r="C2766" s="56">
        <v>75</v>
      </c>
      <c r="D2766" s="33" t="s">
        <v>1607</v>
      </c>
      <c r="E2766" s="134" t="s">
        <v>1608</v>
      </c>
      <c r="F2766" s="56" t="str">
        <f>VLOOKUP(VLOOKUP($B2766, '外部インタフェース一覧(計算用)'!$B:$C, 2, FALSE), '外部インタフェース一覧(計算用)'!$C:$G, 2, FALSE)</f>
        <v>new</v>
      </c>
      <c r="G2766" s="56" t="str">
        <f>VLOOKUP(VLOOKUP($B2766, '外部インタフェース一覧(計算用)'!$B:$C, 2, FALSE), '外部インタフェース一覧(計算用)'!$C:$G, 5, FALSE)</f>
        <v>INTEREST_CHECK_SHEET_2024_FORM_0310_2021</v>
      </c>
      <c r="H2766" s="56" t="str">
        <f t="shared" si="302"/>
        <v>INTEREST_CHECK_SHEET_2024_FORM_0310_2021_religion_doing_new</v>
      </c>
      <c r="I2766" s="134" t="str">
        <f t="shared" si="301"/>
        <v>お参り・宗教活動　している</v>
      </c>
      <c r="J2766" s="56" t="str">
        <f t="shared" si="303"/>
        <v>一致</v>
      </c>
      <c r="K2766" s="56" t="str">
        <f>IF($F2766="old", INDEX('外部インタフェース一覧(計算用)'!$B$5:$C$60, MATCH(summary!$B2766, '外部インタフェース一覧(計算用)'!$C$5:$C$60, 0), 1), $B2766)</f>
        <v>興味関心チェックシート</v>
      </c>
      <c r="L2766" s="56">
        <f t="shared" si="307"/>
        <v>75</v>
      </c>
      <c r="M2766" s="56" t="str">
        <f t="shared" si="304"/>
        <v>religion_doing</v>
      </c>
      <c r="N2766" s="33" t="str">
        <f t="shared" si="305"/>
        <v>お参り・宗教活動　している</v>
      </c>
      <c r="O2766" s="33" t="str">
        <f t="shared" si="306"/>
        <v>お参り・宗教活動　している</v>
      </c>
    </row>
    <row r="2767" spans="1:15" hidden="1">
      <c r="A2767" s="56">
        <v>2765</v>
      </c>
      <c r="B2767" s="56" t="s">
        <v>4393</v>
      </c>
      <c r="C2767" s="56">
        <v>76</v>
      </c>
      <c r="D2767" s="33" t="s">
        <v>1609</v>
      </c>
      <c r="E2767" s="134" t="s">
        <v>1610</v>
      </c>
      <c r="F2767" s="56" t="str">
        <f>VLOOKUP(VLOOKUP($B2767, '外部インタフェース一覧(計算用)'!$B:$C, 2, FALSE), '外部インタフェース一覧(計算用)'!$C:$G, 2, FALSE)</f>
        <v>new</v>
      </c>
      <c r="G2767" s="56" t="str">
        <f>VLOOKUP(VLOOKUP($B2767, '外部インタフェース一覧(計算用)'!$B:$C, 2, FALSE), '外部インタフェース一覧(計算用)'!$C:$G, 5, FALSE)</f>
        <v>INTEREST_CHECK_SHEET_2024_FORM_0310_2021</v>
      </c>
      <c r="H2767" s="56" t="str">
        <f t="shared" si="302"/>
        <v>INTEREST_CHECK_SHEET_2024_FORM_0310_2021_history_interested_new</v>
      </c>
      <c r="I2767" s="134" t="str">
        <f t="shared" si="301"/>
        <v>生涯学習・歴史　興味がある</v>
      </c>
      <c r="J2767" s="56" t="str">
        <f t="shared" si="303"/>
        <v>一致</v>
      </c>
      <c r="K2767" s="56" t="str">
        <f>IF($F2767="old", INDEX('外部インタフェース一覧(計算用)'!$B$5:$C$60, MATCH(summary!$B2767, '外部インタフェース一覧(計算用)'!$C$5:$C$60, 0), 1), $B2767)</f>
        <v>興味関心チェックシート</v>
      </c>
      <c r="L2767" s="56">
        <f t="shared" si="307"/>
        <v>76</v>
      </c>
      <c r="M2767" s="56" t="str">
        <f t="shared" si="304"/>
        <v>history_interested</v>
      </c>
      <c r="N2767" s="33" t="str">
        <f t="shared" si="305"/>
        <v>生涯学習・歴史　興味がある</v>
      </c>
      <c r="O2767" s="33" t="str">
        <f t="shared" si="306"/>
        <v>生涯学習・歴史　興味がある</v>
      </c>
    </row>
    <row r="2768" spans="1:15" hidden="1">
      <c r="A2768" s="56">
        <v>2766</v>
      </c>
      <c r="B2768" s="56" t="s">
        <v>4393</v>
      </c>
      <c r="C2768" s="56">
        <v>77</v>
      </c>
      <c r="D2768" s="33" t="s">
        <v>1611</v>
      </c>
      <c r="E2768" s="134" t="s">
        <v>1612</v>
      </c>
      <c r="F2768" s="56" t="str">
        <f>VLOOKUP(VLOOKUP($B2768, '外部インタフェース一覧(計算用)'!$B:$C, 2, FALSE), '外部インタフェース一覧(計算用)'!$C:$G, 2, FALSE)</f>
        <v>new</v>
      </c>
      <c r="G2768" s="56" t="str">
        <f>VLOOKUP(VLOOKUP($B2768, '外部インタフェース一覧(計算用)'!$B:$C, 2, FALSE), '外部インタフェース一覧(計算用)'!$C:$G, 5, FALSE)</f>
        <v>INTEREST_CHECK_SHEET_2024_FORM_0310_2021</v>
      </c>
      <c r="H2768" s="56" t="str">
        <f t="shared" si="302"/>
        <v>INTEREST_CHECK_SHEET_2024_FORM_0310_2021_history_want_to_try_new</v>
      </c>
      <c r="I2768" s="134" t="str">
        <f t="shared" si="301"/>
        <v>生涯学習・歴史　してみたい</v>
      </c>
      <c r="J2768" s="56" t="str">
        <f t="shared" si="303"/>
        <v>一致</v>
      </c>
      <c r="K2768" s="56" t="str">
        <f>IF($F2768="old", INDEX('外部インタフェース一覧(計算用)'!$B$5:$C$60, MATCH(summary!$B2768, '外部インタフェース一覧(計算用)'!$C$5:$C$60, 0), 1), $B2768)</f>
        <v>興味関心チェックシート</v>
      </c>
      <c r="L2768" s="56">
        <f t="shared" si="307"/>
        <v>77</v>
      </c>
      <c r="M2768" s="56" t="str">
        <f t="shared" si="304"/>
        <v>history_want_to_try</v>
      </c>
      <c r="N2768" s="33" t="str">
        <f t="shared" si="305"/>
        <v>生涯学習・歴史　してみたい</v>
      </c>
      <c r="O2768" s="33" t="str">
        <f t="shared" si="306"/>
        <v>生涯学習・歴史　してみたい</v>
      </c>
    </row>
    <row r="2769" spans="1:15" hidden="1">
      <c r="A2769" s="56">
        <v>2767</v>
      </c>
      <c r="B2769" s="56" t="s">
        <v>4393</v>
      </c>
      <c r="C2769" s="56">
        <v>78</v>
      </c>
      <c r="D2769" s="33" t="s">
        <v>1613</v>
      </c>
      <c r="E2769" s="134" t="s">
        <v>1614</v>
      </c>
      <c r="F2769" s="56" t="str">
        <f>VLOOKUP(VLOOKUP($B2769, '外部インタフェース一覧(計算用)'!$B:$C, 2, FALSE), '外部インタフェース一覧(計算用)'!$C:$G, 2, FALSE)</f>
        <v>new</v>
      </c>
      <c r="G2769" s="56" t="str">
        <f>VLOOKUP(VLOOKUP($B2769, '外部インタフェース一覧(計算用)'!$B:$C, 2, FALSE), '外部インタフェース一覧(計算用)'!$C:$G, 5, FALSE)</f>
        <v>INTEREST_CHECK_SHEET_2024_FORM_0310_2021</v>
      </c>
      <c r="H2769" s="56" t="str">
        <f t="shared" si="302"/>
        <v>INTEREST_CHECK_SHEET_2024_FORM_0310_2021_history_doing_new</v>
      </c>
      <c r="I2769" s="134" t="str">
        <f t="shared" si="301"/>
        <v>生涯学習・歴史　している</v>
      </c>
      <c r="J2769" s="56" t="str">
        <f t="shared" si="303"/>
        <v>一致</v>
      </c>
      <c r="K2769" s="56" t="str">
        <f>IF($F2769="old", INDEX('外部インタフェース一覧(計算用)'!$B$5:$C$60, MATCH(summary!$B2769, '外部インタフェース一覧(計算用)'!$C$5:$C$60, 0), 1), $B2769)</f>
        <v>興味関心チェックシート</v>
      </c>
      <c r="L2769" s="56">
        <f t="shared" si="307"/>
        <v>78</v>
      </c>
      <c r="M2769" s="56" t="str">
        <f t="shared" si="304"/>
        <v>history_doing</v>
      </c>
      <c r="N2769" s="33" t="str">
        <f t="shared" si="305"/>
        <v>生涯学習・歴史　している</v>
      </c>
      <c r="O2769" s="33" t="str">
        <f t="shared" si="306"/>
        <v>生涯学習・歴史　している</v>
      </c>
    </row>
    <row r="2770" spans="1:15" hidden="1">
      <c r="A2770" s="56">
        <v>2768</v>
      </c>
      <c r="B2770" s="56" t="s">
        <v>4393</v>
      </c>
      <c r="C2770" s="56">
        <v>79</v>
      </c>
      <c r="D2770" s="33" t="s">
        <v>1615</v>
      </c>
      <c r="E2770" s="134" t="s">
        <v>1616</v>
      </c>
      <c r="F2770" s="56" t="str">
        <f>VLOOKUP(VLOOKUP($B2770, '外部インタフェース一覧(計算用)'!$B:$C, 2, FALSE), '外部インタフェース一覧(計算用)'!$C:$G, 2, FALSE)</f>
        <v>new</v>
      </c>
      <c r="G2770" s="56" t="str">
        <f>VLOOKUP(VLOOKUP($B2770, '外部インタフェース一覧(計算用)'!$B:$C, 2, FALSE), '外部インタフェース一覧(計算用)'!$C:$G, 5, FALSE)</f>
        <v>INTEREST_CHECK_SHEET_2024_FORM_0310_2021</v>
      </c>
      <c r="H2770" s="56" t="str">
        <f t="shared" si="302"/>
        <v>INTEREST_CHECK_SHEET_2024_FORM_0310_2021_reading_interested_new</v>
      </c>
      <c r="I2770" s="134" t="str">
        <f t="shared" si="301"/>
        <v>読書　興味がある</v>
      </c>
      <c r="J2770" s="56" t="str">
        <f t="shared" si="303"/>
        <v>一致</v>
      </c>
      <c r="K2770" s="56" t="str">
        <f>IF($F2770="old", INDEX('外部インタフェース一覧(計算用)'!$B$5:$C$60, MATCH(summary!$B2770, '外部インタフェース一覧(計算用)'!$C$5:$C$60, 0), 1), $B2770)</f>
        <v>興味関心チェックシート</v>
      </c>
      <c r="L2770" s="56">
        <f t="shared" si="307"/>
        <v>79</v>
      </c>
      <c r="M2770" s="56" t="str">
        <f t="shared" si="304"/>
        <v>reading_interested</v>
      </c>
      <c r="N2770" s="33" t="str">
        <f t="shared" si="305"/>
        <v>読書　興味がある</v>
      </c>
      <c r="O2770" s="33" t="str">
        <f t="shared" si="306"/>
        <v>読書　興味がある</v>
      </c>
    </row>
    <row r="2771" spans="1:15" hidden="1">
      <c r="A2771" s="56">
        <v>2769</v>
      </c>
      <c r="B2771" s="56" t="s">
        <v>4393</v>
      </c>
      <c r="C2771" s="56">
        <v>80</v>
      </c>
      <c r="D2771" s="33" t="s">
        <v>1617</v>
      </c>
      <c r="E2771" s="134" t="s">
        <v>1618</v>
      </c>
      <c r="F2771" s="56" t="str">
        <f>VLOOKUP(VLOOKUP($B2771, '外部インタフェース一覧(計算用)'!$B:$C, 2, FALSE), '外部インタフェース一覧(計算用)'!$C:$G, 2, FALSE)</f>
        <v>new</v>
      </c>
      <c r="G2771" s="56" t="str">
        <f>VLOOKUP(VLOOKUP($B2771, '外部インタフェース一覧(計算用)'!$B:$C, 2, FALSE), '外部インタフェース一覧(計算用)'!$C:$G, 5, FALSE)</f>
        <v>INTEREST_CHECK_SHEET_2024_FORM_0310_2021</v>
      </c>
      <c r="H2771" s="56" t="str">
        <f t="shared" si="302"/>
        <v>INTEREST_CHECK_SHEET_2024_FORM_0310_2021_reading_want_to_try_new</v>
      </c>
      <c r="I2771" s="134" t="str">
        <f t="shared" si="301"/>
        <v>読書　してみたい</v>
      </c>
      <c r="J2771" s="56" t="str">
        <f t="shared" si="303"/>
        <v>一致</v>
      </c>
      <c r="K2771" s="56" t="str">
        <f>IF($F2771="old", INDEX('外部インタフェース一覧(計算用)'!$B$5:$C$60, MATCH(summary!$B2771, '外部インタフェース一覧(計算用)'!$C$5:$C$60, 0), 1), $B2771)</f>
        <v>興味関心チェックシート</v>
      </c>
      <c r="L2771" s="56">
        <f t="shared" si="307"/>
        <v>80</v>
      </c>
      <c r="M2771" s="56" t="str">
        <f t="shared" si="304"/>
        <v>reading_want_to_try</v>
      </c>
      <c r="N2771" s="33" t="str">
        <f t="shared" si="305"/>
        <v>読書　してみたい</v>
      </c>
      <c r="O2771" s="33" t="str">
        <f t="shared" si="306"/>
        <v>読書　してみたい</v>
      </c>
    </row>
    <row r="2772" spans="1:15" hidden="1">
      <c r="A2772" s="56">
        <v>2770</v>
      </c>
      <c r="B2772" s="56" t="s">
        <v>4393</v>
      </c>
      <c r="C2772" s="56">
        <v>81</v>
      </c>
      <c r="D2772" s="33" t="s">
        <v>1619</v>
      </c>
      <c r="E2772" s="134" t="s">
        <v>1620</v>
      </c>
      <c r="F2772" s="56" t="str">
        <f>VLOOKUP(VLOOKUP($B2772, '外部インタフェース一覧(計算用)'!$B:$C, 2, FALSE), '外部インタフェース一覧(計算用)'!$C:$G, 2, FALSE)</f>
        <v>new</v>
      </c>
      <c r="G2772" s="56" t="str">
        <f>VLOOKUP(VLOOKUP($B2772, '外部インタフェース一覧(計算用)'!$B:$C, 2, FALSE), '外部インタフェース一覧(計算用)'!$C:$G, 5, FALSE)</f>
        <v>INTEREST_CHECK_SHEET_2024_FORM_0310_2021</v>
      </c>
      <c r="H2772" s="56" t="str">
        <f t="shared" si="302"/>
        <v>INTEREST_CHECK_SHEET_2024_FORM_0310_2021_reading_doing_new</v>
      </c>
      <c r="I2772" s="134" t="str">
        <f t="shared" si="301"/>
        <v>読書　している</v>
      </c>
      <c r="J2772" s="56" t="str">
        <f t="shared" si="303"/>
        <v>一致</v>
      </c>
      <c r="K2772" s="56" t="str">
        <f>IF($F2772="old", INDEX('外部インタフェース一覧(計算用)'!$B$5:$C$60, MATCH(summary!$B2772, '外部インタフェース一覧(計算用)'!$C$5:$C$60, 0), 1), $B2772)</f>
        <v>興味関心チェックシート</v>
      </c>
      <c r="L2772" s="56">
        <f t="shared" si="307"/>
        <v>81</v>
      </c>
      <c r="M2772" s="56" t="str">
        <f t="shared" si="304"/>
        <v>reading_doing</v>
      </c>
      <c r="N2772" s="33" t="str">
        <f t="shared" si="305"/>
        <v>読書　している</v>
      </c>
      <c r="O2772" s="33" t="str">
        <f t="shared" si="306"/>
        <v>読書　している</v>
      </c>
    </row>
    <row r="2773" spans="1:15" hidden="1">
      <c r="A2773" s="56">
        <v>2771</v>
      </c>
      <c r="B2773" s="56" t="s">
        <v>4393</v>
      </c>
      <c r="C2773" s="56">
        <v>82</v>
      </c>
      <c r="D2773" s="33" t="s">
        <v>1621</v>
      </c>
      <c r="E2773" s="134" t="s">
        <v>1622</v>
      </c>
      <c r="F2773" s="56" t="str">
        <f>VLOOKUP(VLOOKUP($B2773, '外部インタフェース一覧(計算用)'!$B:$C, 2, FALSE), '外部インタフェース一覧(計算用)'!$C:$G, 2, FALSE)</f>
        <v>new</v>
      </c>
      <c r="G2773" s="56" t="str">
        <f>VLOOKUP(VLOOKUP($B2773, '外部インタフェース一覧(計算用)'!$B:$C, 2, FALSE), '外部インタフェース一覧(計算用)'!$C:$G, 5, FALSE)</f>
        <v>INTEREST_CHECK_SHEET_2024_FORM_0310_2021</v>
      </c>
      <c r="H2773" s="56" t="str">
        <f t="shared" si="302"/>
        <v>INTEREST_CHECK_SHEET_2024_FORM_0310_2021_haiku_interested_new</v>
      </c>
      <c r="I2773" s="134" t="str">
        <f t="shared" si="301"/>
        <v>俳句　興味がある</v>
      </c>
      <c r="J2773" s="56" t="str">
        <f t="shared" si="303"/>
        <v>一致</v>
      </c>
      <c r="K2773" s="56" t="str">
        <f>IF($F2773="old", INDEX('外部インタフェース一覧(計算用)'!$B$5:$C$60, MATCH(summary!$B2773, '外部インタフェース一覧(計算用)'!$C$5:$C$60, 0), 1), $B2773)</f>
        <v>興味関心チェックシート</v>
      </c>
      <c r="L2773" s="56">
        <f t="shared" si="307"/>
        <v>82</v>
      </c>
      <c r="M2773" s="56" t="str">
        <f t="shared" si="304"/>
        <v>haiku_interested</v>
      </c>
      <c r="N2773" s="33" t="str">
        <f t="shared" si="305"/>
        <v>俳句　興味がある</v>
      </c>
      <c r="O2773" s="33" t="str">
        <f t="shared" si="306"/>
        <v>俳句　興味がある</v>
      </c>
    </row>
    <row r="2774" spans="1:15" hidden="1">
      <c r="A2774" s="56">
        <v>2772</v>
      </c>
      <c r="B2774" s="56" t="s">
        <v>4393</v>
      </c>
      <c r="C2774" s="56">
        <v>83</v>
      </c>
      <c r="D2774" s="33" t="s">
        <v>1623</v>
      </c>
      <c r="E2774" s="134" t="s">
        <v>1624</v>
      </c>
      <c r="F2774" s="56" t="str">
        <f>VLOOKUP(VLOOKUP($B2774, '外部インタフェース一覧(計算用)'!$B:$C, 2, FALSE), '外部インタフェース一覧(計算用)'!$C:$G, 2, FALSE)</f>
        <v>new</v>
      </c>
      <c r="G2774" s="56" t="str">
        <f>VLOOKUP(VLOOKUP($B2774, '外部インタフェース一覧(計算用)'!$B:$C, 2, FALSE), '外部インタフェース一覧(計算用)'!$C:$G, 5, FALSE)</f>
        <v>INTEREST_CHECK_SHEET_2024_FORM_0310_2021</v>
      </c>
      <c r="H2774" s="56" t="str">
        <f t="shared" si="302"/>
        <v>INTEREST_CHECK_SHEET_2024_FORM_0310_2021_haiku_want_to_try_new</v>
      </c>
      <c r="I2774" s="134" t="str">
        <f t="shared" si="301"/>
        <v>俳句　してみたい</v>
      </c>
      <c r="J2774" s="56" t="str">
        <f t="shared" si="303"/>
        <v>一致</v>
      </c>
      <c r="K2774" s="56" t="str">
        <f>IF($F2774="old", INDEX('外部インタフェース一覧(計算用)'!$B$5:$C$60, MATCH(summary!$B2774, '外部インタフェース一覧(計算用)'!$C$5:$C$60, 0), 1), $B2774)</f>
        <v>興味関心チェックシート</v>
      </c>
      <c r="L2774" s="56">
        <f t="shared" si="307"/>
        <v>83</v>
      </c>
      <c r="M2774" s="56" t="str">
        <f t="shared" si="304"/>
        <v>haiku_want_to_try</v>
      </c>
      <c r="N2774" s="33" t="str">
        <f t="shared" si="305"/>
        <v>俳句　してみたい</v>
      </c>
      <c r="O2774" s="33" t="str">
        <f t="shared" si="306"/>
        <v>俳句　してみたい</v>
      </c>
    </row>
    <row r="2775" spans="1:15" hidden="1">
      <c r="A2775" s="56">
        <v>2773</v>
      </c>
      <c r="B2775" s="56" t="s">
        <v>4393</v>
      </c>
      <c r="C2775" s="56">
        <v>84</v>
      </c>
      <c r="D2775" s="33" t="s">
        <v>1625</v>
      </c>
      <c r="E2775" s="134" t="s">
        <v>1626</v>
      </c>
      <c r="F2775" s="56" t="str">
        <f>VLOOKUP(VLOOKUP($B2775, '外部インタフェース一覧(計算用)'!$B:$C, 2, FALSE), '外部インタフェース一覧(計算用)'!$C:$G, 2, FALSE)</f>
        <v>new</v>
      </c>
      <c r="G2775" s="56" t="str">
        <f>VLOOKUP(VLOOKUP($B2775, '外部インタフェース一覧(計算用)'!$B:$C, 2, FALSE), '外部インタフェース一覧(計算用)'!$C:$G, 5, FALSE)</f>
        <v>INTEREST_CHECK_SHEET_2024_FORM_0310_2021</v>
      </c>
      <c r="H2775" s="56" t="str">
        <f t="shared" si="302"/>
        <v>INTEREST_CHECK_SHEET_2024_FORM_0310_2021_haiku_doing_new</v>
      </c>
      <c r="I2775" s="134" t="str">
        <f t="shared" si="301"/>
        <v>俳句　している</v>
      </c>
      <c r="J2775" s="56" t="str">
        <f t="shared" si="303"/>
        <v>一致</v>
      </c>
      <c r="K2775" s="56" t="str">
        <f>IF($F2775="old", INDEX('外部インタフェース一覧(計算用)'!$B$5:$C$60, MATCH(summary!$B2775, '外部インタフェース一覧(計算用)'!$C$5:$C$60, 0), 1), $B2775)</f>
        <v>興味関心チェックシート</v>
      </c>
      <c r="L2775" s="56">
        <f t="shared" si="307"/>
        <v>84</v>
      </c>
      <c r="M2775" s="56" t="str">
        <f t="shared" si="304"/>
        <v>haiku_doing</v>
      </c>
      <c r="N2775" s="33" t="str">
        <f t="shared" si="305"/>
        <v>俳句　している</v>
      </c>
      <c r="O2775" s="33" t="str">
        <f t="shared" si="306"/>
        <v>俳句　している</v>
      </c>
    </row>
    <row r="2776" spans="1:15" hidden="1">
      <c r="A2776" s="56">
        <v>2774</v>
      </c>
      <c r="B2776" s="56" t="s">
        <v>4393</v>
      </c>
      <c r="C2776" s="56">
        <v>85</v>
      </c>
      <c r="D2776" s="33" t="s">
        <v>1627</v>
      </c>
      <c r="E2776" s="134" t="s">
        <v>1628</v>
      </c>
      <c r="F2776" s="56" t="str">
        <f>VLOOKUP(VLOOKUP($B2776, '外部インタフェース一覧(計算用)'!$B:$C, 2, FALSE), '外部インタフェース一覧(計算用)'!$C:$G, 2, FALSE)</f>
        <v>new</v>
      </c>
      <c r="G2776" s="56" t="str">
        <f>VLOOKUP(VLOOKUP($B2776, '外部インタフェース一覧(計算用)'!$B:$C, 2, FALSE), '外部インタフェース一覧(計算用)'!$C:$G, 5, FALSE)</f>
        <v>INTEREST_CHECK_SHEET_2024_FORM_0310_2021</v>
      </c>
      <c r="H2776" s="56" t="str">
        <f t="shared" si="302"/>
        <v>INTEREST_CHECK_SHEET_2024_FORM_0310_2021_calligraphy_interested_new</v>
      </c>
      <c r="I2776" s="134" t="str">
        <f t="shared" si="301"/>
        <v>書道・習字　興味がある</v>
      </c>
      <c r="J2776" s="56" t="str">
        <f t="shared" si="303"/>
        <v>一致</v>
      </c>
      <c r="K2776" s="56" t="str">
        <f>IF($F2776="old", INDEX('外部インタフェース一覧(計算用)'!$B$5:$C$60, MATCH(summary!$B2776, '外部インタフェース一覧(計算用)'!$C$5:$C$60, 0), 1), $B2776)</f>
        <v>興味関心チェックシート</v>
      </c>
      <c r="L2776" s="56">
        <f t="shared" si="307"/>
        <v>85</v>
      </c>
      <c r="M2776" s="56" t="str">
        <f t="shared" si="304"/>
        <v>calligraphy_interested</v>
      </c>
      <c r="N2776" s="33" t="str">
        <f t="shared" si="305"/>
        <v>書道・習字　興味がある</v>
      </c>
      <c r="O2776" s="33" t="str">
        <f t="shared" si="306"/>
        <v>書道・習字　興味がある</v>
      </c>
    </row>
    <row r="2777" spans="1:15" ht="37.5" hidden="1">
      <c r="A2777" s="56">
        <v>2775</v>
      </c>
      <c r="B2777" s="56" t="s">
        <v>4393</v>
      </c>
      <c r="C2777" s="56">
        <v>86</v>
      </c>
      <c r="D2777" s="33" t="s">
        <v>1629</v>
      </c>
      <c r="E2777" s="134" t="s">
        <v>1630</v>
      </c>
      <c r="F2777" s="56" t="str">
        <f>VLOOKUP(VLOOKUP($B2777, '外部インタフェース一覧(計算用)'!$B:$C, 2, FALSE), '外部インタフェース一覧(計算用)'!$C:$G, 2, FALSE)</f>
        <v>new</v>
      </c>
      <c r="G2777" s="56" t="str">
        <f>VLOOKUP(VLOOKUP($B2777, '外部インタフェース一覧(計算用)'!$B:$C, 2, FALSE), '外部インタフェース一覧(計算用)'!$C:$G, 5, FALSE)</f>
        <v>INTEREST_CHECK_SHEET_2024_FORM_0310_2021</v>
      </c>
      <c r="H2777" s="56" t="str">
        <f t="shared" si="302"/>
        <v>INTEREST_CHECK_SHEET_2024_FORM_0310_2021_calligraphy_want_to_try_new</v>
      </c>
      <c r="I2777" s="134" t="str">
        <f t="shared" si="301"/>
        <v>書道・習字　してみたい</v>
      </c>
      <c r="J2777" s="56" t="str">
        <f t="shared" si="303"/>
        <v>一致</v>
      </c>
      <c r="K2777" s="56" t="str">
        <f>IF($F2777="old", INDEX('外部インタフェース一覧(計算用)'!$B$5:$C$60, MATCH(summary!$B2777, '外部インタフェース一覧(計算用)'!$C$5:$C$60, 0), 1), $B2777)</f>
        <v>興味関心チェックシート</v>
      </c>
      <c r="L2777" s="56">
        <f t="shared" si="307"/>
        <v>86</v>
      </c>
      <c r="M2777" s="56" t="str">
        <f t="shared" si="304"/>
        <v>calligraphy_want_to_try</v>
      </c>
      <c r="N2777" s="33" t="str">
        <f t="shared" si="305"/>
        <v>書道・習字　してみたい</v>
      </c>
      <c r="O2777" s="33" t="str">
        <f t="shared" si="306"/>
        <v>書道・習字　してみたい</v>
      </c>
    </row>
    <row r="2778" spans="1:15" hidden="1">
      <c r="A2778" s="56">
        <v>2776</v>
      </c>
      <c r="B2778" s="56" t="s">
        <v>4393</v>
      </c>
      <c r="C2778" s="56">
        <v>87</v>
      </c>
      <c r="D2778" s="33" t="s">
        <v>1631</v>
      </c>
      <c r="E2778" s="134" t="s">
        <v>1632</v>
      </c>
      <c r="F2778" s="56" t="str">
        <f>VLOOKUP(VLOOKUP($B2778, '外部インタフェース一覧(計算用)'!$B:$C, 2, FALSE), '外部インタフェース一覧(計算用)'!$C:$G, 2, FALSE)</f>
        <v>new</v>
      </c>
      <c r="G2778" s="56" t="str">
        <f>VLOOKUP(VLOOKUP($B2778, '外部インタフェース一覧(計算用)'!$B:$C, 2, FALSE), '外部インタフェース一覧(計算用)'!$C:$G, 5, FALSE)</f>
        <v>INTEREST_CHECK_SHEET_2024_FORM_0310_2021</v>
      </c>
      <c r="H2778" s="56" t="str">
        <f t="shared" si="302"/>
        <v>INTEREST_CHECK_SHEET_2024_FORM_0310_2021_calligraphy_doing_new</v>
      </c>
      <c r="I2778" s="134" t="str">
        <f t="shared" si="301"/>
        <v>書道・習字　している</v>
      </c>
      <c r="J2778" s="56" t="str">
        <f t="shared" si="303"/>
        <v>一致</v>
      </c>
      <c r="K2778" s="56" t="str">
        <f>IF($F2778="old", INDEX('外部インタフェース一覧(計算用)'!$B$5:$C$60, MATCH(summary!$B2778, '外部インタフェース一覧(計算用)'!$C$5:$C$60, 0), 1), $B2778)</f>
        <v>興味関心チェックシート</v>
      </c>
      <c r="L2778" s="56">
        <f t="shared" si="307"/>
        <v>87</v>
      </c>
      <c r="M2778" s="56" t="str">
        <f t="shared" si="304"/>
        <v>calligraphy_doing</v>
      </c>
      <c r="N2778" s="33" t="str">
        <f t="shared" si="305"/>
        <v>書道・習字　している</v>
      </c>
      <c r="O2778" s="33" t="str">
        <f t="shared" si="306"/>
        <v>書道・習字　している</v>
      </c>
    </row>
    <row r="2779" spans="1:15" hidden="1">
      <c r="A2779" s="56">
        <v>2777</v>
      </c>
      <c r="B2779" s="56" t="s">
        <v>4393</v>
      </c>
      <c r="C2779" s="56">
        <v>88</v>
      </c>
      <c r="D2779" s="33" t="s">
        <v>1633</v>
      </c>
      <c r="E2779" s="134" t="s">
        <v>1634</v>
      </c>
      <c r="F2779" s="56" t="str">
        <f>VLOOKUP(VLOOKUP($B2779, '外部インタフェース一覧(計算用)'!$B:$C, 2, FALSE), '外部インタフェース一覧(計算用)'!$C:$G, 2, FALSE)</f>
        <v>new</v>
      </c>
      <c r="G2779" s="56" t="str">
        <f>VLOOKUP(VLOOKUP($B2779, '外部インタフェース一覧(計算用)'!$B:$C, 2, FALSE), '外部インタフェース一覧(計算用)'!$C:$G, 5, FALSE)</f>
        <v>INTEREST_CHECK_SHEET_2024_FORM_0310_2021</v>
      </c>
      <c r="H2779" s="56" t="str">
        <f t="shared" si="302"/>
        <v>INTEREST_CHECK_SHEET_2024_FORM_0310_2021_drawing_interested_new</v>
      </c>
      <c r="I2779" s="134" t="str">
        <f t="shared" si="301"/>
        <v>絵を描く・絵手紙　興味がある</v>
      </c>
      <c r="J2779" s="56" t="str">
        <f t="shared" si="303"/>
        <v>一致</v>
      </c>
      <c r="K2779" s="56" t="str">
        <f>IF($F2779="old", INDEX('外部インタフェース一覧(計算用)'!$B$5:$C$60, MATCH(summary!$B2779, '外部インタフェース一覧(計算用)'!$C$5:$C$60, 0), 1), $B2779)</f>
        <v>興味関心チェックシート</v>
      </c>
      <c r="L2779" s="56">
        <f t="shared" si="307"/>
        <v>88</v>
      </c>
      <c r="M2779" s="56" t="str">
        <f t="shared" si="304"/>
        <v>drawing_interested</v>
      </c>
      <c r="N2779" s="33" t="str">
        <f t="shared" si="305"/>
        <v>絵を描く・絵手紙　興味がある</v>
      </c>
      <c r="O2779" s="33" t="str">
        <f t="shared" si="306"/>
        <v>絵を描く・絵手紙　興味がある</v>
      </c>
    </row>
    <row r="2780" spans="1:15" hidden="1">
      <c r="A2780" s="56">
        <v>2778</v>
      </c>
      <c r="B2780" s="56" t="s">
        <v>4393</v>
      </c>
      <c r="C2780" s="56">
        <v>89</v>
      </c>
      <c r="D2780" s="33" t="s">
        <v>1635</v>
      </c>
      <c r="E2780" s="134" t="s">
        <v>1636</v>
      </c>
      <c r="F2780" s="56" t="str">
        <f>VLOOKUP(VLOOKUP($B2780, '外部インタフェース一覧(計算用)'!$B:$C, 2, FALSE), '外部インタフェース一覧(計算用)'!$C:$G, 2, FALSE)</f>
        <v>new</v>
      </c>
      <c r="G2780" s="56" t="str">
        <f>VLOOKUP(VLOOKUP($B2780, '外部インタフェース一覧(計算用)'!$B:$C, 2, FALSE), '外部インタフェース一覧(計算用)'!$C:$G, 5, FALSE)</f>
        <v>INTEREST_CHECK_SHEET_2024_FORM_0310_2021</v>
      </c>
      <c r="H2780" s="56" t="str">
        <f t="shared" si="302"/>
        <v>INTEREST_CHECK_SHEET_2024_FORM_0310_2021_drawing_want_to_try_new</v>
      </c>
      <c r="I2780" s="134" t="str">
        <f t="shared" si="301"/>
        <v>絵を描く・絵手紙　してみたい</v>
      </c>
      <c r="J2780" s="56" t="str">
        <f t="shared" si="303"/>
        <v>一致</v>
      </c>
      <c r="K2780" s="56" t="str">
        <f>IF($F2780="old", INDEX('外部インタフェース一覧(計算用)'!$B$5:$C$60, MATCH(summary!$B2780, '外部インタフェース一覧(計算用)'!$C$5:$C$60, 0), 1), $B2780)</f>
        <v>興味関心チェックシート</v>
      </c>
      <c r="L2780" s="56">
        <f t="shared" si="307"/>
        <v>89</v>
      </c>
      <c r="M2780" s="56" t="str">
        <f t="shared" si="304"/>
        <v>drawing_want_to_try</v>
      </c>
      <c r="N2780" s="33" t="str">
        <f t="shared" si="305"/>
        <v>絵を描く・絵手紙　してみたい</v>
      </c>
      <c r="O2780" s="33" t="str">
        <f t="shared" si="306"/>
        <v>絵を描く・絵手紙　してみたい</v>
      </c>
    </row>
    <row r="2781" spans="1:15" hidden="1">
      <c r="A2781" s="56">
        <v>2779</v>
      </c>
      <c r="B2781" s="56" t="s">
        <v>4393</v>
      </c>
      <c r="C2781" s="56">
        <v>90</v>
      </c>
      <c r="D2781" s="33" t="s">
        <v>1637</v>
      </c>
      <c r="E2781" s="134" t="s">
        <v>1638</v>
      </c>
      <c r="F2781" s="56" t="str">
        <f>VLOOKUP(VLOOKUP($B2781, '外部インタフェース一覧(計算用)'!$B:$C, 2, FALSE), '外部インタフェース一覧(計算用)'!$C:$G, 2, FALSE)</f>
        <v>new</v>
      </c>
      <c r="G2781" s="56" t="str">
        <f>VLOOKUP(VLOOKUP($B2781, '外部インタフェース一覧(計算用)'!$B:$C, 2, FALSE), '外部インタフェース一覧(計算用)'!$C:$G, 5, FALSE)</f>
        <v>INTEREST_CHECK_SHEET_2024_FORM_0310_2021</v>
      </c>
      <c r="H2781" s="56" t="str">
        <f t="shared" si="302"/>
        <v>INTEREST_CHECK_SHEET_2024_FORM_0310_2021_drawing_doing_new</v>
      </c>
      <c r="I2781" s="134" t="str">
        <f t="shared" si="301"/>
        <v>絵を描く・絵手紙　している</v>
      </c>
      <c r="J2781" s="56" t="str">
        <f t="shared" si="303"/>
        <v>一致</v>
      </c>
      <c r="K2781" s="56" t="str">
        <f>IF($F2781="old", INDEX('外部インタフェース一覧(計算用)'!$B$5:$C$60, MATCH(summary!$B2781, '外部インタフェース一覧(計算用)'!$C$5:$C$60, 0), 1), $B2781)</f>
        <v>興味関心チェックシート</v>
      </c>
      <c r="L2781" s="56">
        <f t="shared" si="307"/>
        <v>90</v>
      </c>
      <c r="M2781" s="56" t="str">
        <f t="shared" si="304"/>
        <v>drawing_doing</v>
      </c>
      <c r="N2781" s="33" t="str">
        <f t="shared" si="305"/>
        <v>絵を描く・絵手紙　している</v>
      </c>
      <c r="O2781" s="33" t="str">
        <f t="shared" si="306"/>
        <v>絵を描く・絵手紙　している</v>
      </c>
    </row>
    <row r="2782" spans="1:15" hidden="1">
      <c r="A2782" s="56">
        <v>2780</v>
      </c>
      <c r="B2782" s="56" t="s">
        <v>4393</v>
      </c>
      <c r="C2782" s="56">
        <v>91</v>
      </c>
      <c r="D2782" s="33" t="s">
        <v>1639</v>
      </c>
      <c r="E2782" s="134" t="s">
        <v>1640</v>
      </c>
      <c r="F2782" s="56" t="str">
        <f>VLOOKUP(VLOOKUP($B2782, '外部インタフェース一覧(計算用)'!$B:$C, 2, FALSE), '外部インタフェース一覧(計算用)'!$C:$G, 2, FALSE)</f>
        <v>new</v>
      </c>
      <c r="G2782" s="56" t="str">
        <f>VLOOKUP(VLOOKUP($B2782, '外部インタフェース一覧(計算用)'!$B:$C, 2, FALSE), '外部インタフェース一覧(計算用)'!$C:$G, 5, FALSE)</f>
        <v>INTEREST_CHECK_SHEET_2024_FORM_0310_2021</v>
      </c>
      <c r="H2782" s="56" t="str">
        <f t="shared" si="302"/>
        <v>INTEREST_CHECK_SHEET_2024_FORM_0310_2021_pc_interested_new</v>
      </c>
      <c r="I2782" s="134" t="str">
        <f t="shared" si="301"/>
        <v>パソコン・ワープロ　興味がある</v>
      </c>
      <c r="J2782" s="56" t="str">
        <f t="shared" si="303"/>
        <v>一致</v>
      </c>
      <c r="K2782" s="56" t="str">
        <f>IF($F2782="old", INDEX('外部インタフェース一覧(計算用)'!$B$5:$C$60, MATCH(summary!$B2782, '外部インタフェース一覧(計算用)'!$C$5:$C$60, 0), 1), $B2782)</f>
        <v>興味関心チェックシート</v>
      </c>
      <c r="L2782" s="56">
        <f t="shared" si="307"/>
        <v>91</v>
      </c>
      <c r="M2782" s="56" t="str">
        <f t="shared" si="304"/>
        <v>pc_interested</v>
      </c>
      <c r="N2782" s="33" t="str">
        <f t="shared" si="305"/>
        <v>パソコン・ワープロ　興味がある</v>
      </c>
      <c r="O2782" s="33" t="str">
        <f t="shared" si="306"/>
        <v>パソコン・ワープロ　興味がある</v>
      </c>
    </row>
    <row r="2783" spans="1:15" hidden="1">
      <c r="A2783" s="56">
        <v>2781</v>
      </c>
      <c r="B2783" s="56" t="s">
        <v>4393</v>
      </c>
      <c r="C2783" s="56">
        <v>92</v>
      </c>
      <c r="D2783" s="33" t="s">
        <v>1641</v>
      </c>
      <c r="E2783" s="134" t="s">
        <v>1642</v>
      </c>
      <c r="F2783" s="56" t="str">
        <f>VLOOKUP(VLOOKUP($B2783, '外部インタフェース一覧(計算用)'!$B:$C, 2, FALSE), '外部インタフェース一覧(計算用)'!$C:$G, 2, FALSE)</f>
        <v>new</v>
      </c>
      <c r="G2783" s="56" t="str">
        <f>VLOOKUP(VLOOKUP($B2783, '外部インタフェース一覧(計算用)'!$B:$C, 2, FALSE), '外部インタフェース一覧(計算用)'!$C:$G, 5, FALSE)</f>
        <v>INTEREST_CHECK_SHEET_2024_FORM_0310_2021</v>
      </c>
      <c r="H2783" s="56" t="str">
        <f t="shared" si="302"/>
        <v>INTEREST_CHECK_SHEET_2024_FORM_0310_2021_pc_want_to_try_new</v>
      </c>
      <c r="I2783" s="134" t="str">
        <f t="shared" si="301"/>
        <v>パソコン・ワープロ　してみたい</v>
      </c>
      <c r="J2783" s="56" t="str">
        <f t="shared" si="303"/>
        <v>一致</v>
      </c>
      <c r="K2783" s="56" t="str">
        <f>IF($F2783="old", INDEX('外部インタフェース一覧(計算用)'!$B$5:$C$60, MATCH(summary!$B2783, '外部インタフェース一覧(計算用)'!$C$5:$C$60, 0), 1), $B2783)</f>
        <v>興味関心チェックシート</v>
      </c>
      <c r="L2783" s="56">
        <f t="shared" si="307"/>
        <v>92</v>
      </c>
      <c r="M2783" s="56" t="str">
        <f t="shared" si="304"/>
        <v>pc_want_to_try</v>
      </c>
      <c r="N2783" s="33" t="str">
        <f t="shared" si="305"/>
        <v>パソコン・ワープロ　してみたい</v>
      </c>
      <c r="O2783" s="33" t="str">
        <f t="shared" si="306"/>
        <v>パソコン・ワープロ　してみたい</v>
      </c>
    </row>
    <row r="2784" spans="1:15" hidden="1">
      <c r="A2784" s="56">
        <v>2782</v>
      </c>
      <c r="B2784" s="56" t="s">
        <v>4393</v>
      </c>
      <c r="C2784" s="56">
        <v>93</v>
      </c>
      <c r="D2784" s="33" t="s">
        <v>1643</v>
      </c>
      <c r="E2784" s="134" t="s">
        <v>1644</v>
      </c>
      <c r="F2784" s="56" t="str">
        <f>VLOOKUP(VLOOKUP($B2784, '外部インタフェース一覧(計算用)'!$B:$C, 2, FALSE), '外部インタフェース一覧(計算用)'!$C:$G, 2, FALSE)</f>
        <v>new</v>
      </c>
      <c r="G2784" s="56" t="str">
        <f>VLOOKUP(VLOOKUP($B2784, '外部インタフェース一覧(計算用)'!$B:$C, 2, FALSE), '外部インタフェース一覧(計算用)'!$C:$G, 5, FALSE)</f>
        <v>INTEREST_CHECK_SHEET_2024_FORM_0310_2021</v>
      </c>
      <c r="H2784" s="56" t="str">
        <f t="shared" si="302"/>
        <v>INTEREST_CHECK_SHEET_2024_FORM_0310_2021_pc_doing_new</v>
      </c>
      <c r="I2784" s="134" t="str">
        <f t="shared" si="301"/>
        <v>パソコン・ワープロ　している</v>
      </c>
      <c r="J2784" s="56" t="str">
        <f t="shared" si="303"/>
        <v>一致</v>
      </c>
      <c r="K2784" s="56" t="str">
        <f>IF($F2784="old", INDEX('外部インタフェース一覧(計算用)'!$B$5:$C$60, MATCH(summary!$B2784, '外部インタフェース一覧(計算用)'!$C$5:$C$60, 0), 1), $B2784)</f>
        <v>興味関心チェックシート</v>
      </c>
      <c r="L2784" s="56">
        <f t="shared" si="307"/>
        <v>93</v>
      </c>
      <c r="M2784" s="56" t="str">
        <f t="shared" si="304"/>
        <v>pc_doing</v>
      </c>
      <c r="N2784" s="33" t="str">
        <f t="shared" si="305"/>
        <v>パソコン・ワープロ　している</v>
      </c>
      <c r="O2784" s="33" t="str">
        <f t="shared" si="306"/>
        <v>パソコン・ワープロ　している</v>
      </c>
    </row>
    <row r="2785" spans="1:15" hidden="1">
      <c r="A2785" s="56">
        <v>2783</v>
      </c>
      <c r="B2785" s="56" t="s">
        <v>4393</v>
      </c>
      <c r="C2785" s="56">
        <v>94</v>
      </c>
      <c r="D2785" s="33" t="s">
        <v>1645</v>
      </c>
      <c r="E2785" s="134" t="s">
        <v>1646</v>
      </c>
      <c r="F2785" s="56" t="str">
        <f>VLOOKUP(VLOOKUP($B2785, '外部インタフェース一覧(計算用)'!$B:$C, 2, FALSE), '外部インタフェース一覧(計算用)'!$C:$G, 2, FALSE)</f>
        <v>new</v>
      </c>
      <c r="G2785" s="56" t="str">
        <f>VLOOKUP(VLOOKUP($B2785, '外部インタフェース一覧(計算用)'!$B:$C, 2, FALSE), '外部インタフェース一覧(計算用)'!$C:$G, 5, FALSE)</f>
        <v>INTEREST_CHECK_SHEET_2024_FORM_0310_2021</v>
      </c>
      <c r="H2785" s="56" t="str">
        <f t="shared" si="302"/>
        <v>INTEREST_CHECK_SHEET_2024_FORM_0310_2021_picture_interested_new</v>
      </c>
      <c r="I2785" s="134" t="str">
        <f t="shared" si="301"/>
        <v>写真　興味がある</v>
      </c>
      <c r="J2785" s="56" t="str">
        <f t="shared" si="303"/>
        <v>一致</v>
      </c>
      <c r="K2785" s="56" t="str">
        <f>IF($F2785="old", INDEX('外部インタフェース一覧(計算用)'!$B$5:$C$60, MATCH(summary!$B2785, '外部インタフェース一覧(計算用)'!$C$5:$C$60, 0), 1), $B2785)</f>
        <v>興味関心チェックシート</v>
      </c>
      <c r="L2785" s="56">
        <f t="shared" si="307"/>
        <v>94</v>
      </c>
      <c r="M2785" s="56" t="str">
        <f t="shared" si="304"/>
        <v>picture_interested</v>
      </c>
      <c r="N2785" s="33" t="str">
        <f t="shared" si="305"/>
        <v>写真　興味がある</v>
      </c>
      <c r="O2785" s="33" t="str">
        <f t="shared" si="306"/>
        <v>写真　興味がある</v>
      </c>
    </row>
    <row r="2786" spans="1:15" hidden="1">
      <c r="A2786" s="56">
        <v>2784</v>
      </c>
      <c r="B2786" s="56" t="s">
        <v>4393</v>
      </c>
      <c r="C2786" s="56">
        <v>95</v>
      </c>
      <c r="D2786" s="33" t="s">
        <v>1647</v>
      </c>
      <c r="E2786" s="134" t="s">
        <v>1648</v>
      </c>
      <c r="F2786" s="56" t="str">
        <f>VLOOKUP(VLOOKUP($B2786, '外部インタフェース一覧(計算用)'!$B:$C, 2, FALSE), '外部インタフェース一覧(計算用)'!$C:$G, 2, FALSE)</f>
        <v>new</v>
      </c>
      <c r="G2786" s="56" t="str">
        <f>VLOOKUP(VLOOKUP($B2786, '外部インタフェース一覧(計算用)'!$B:$C, 2, FALSE), '外部インタフェース一覧(計算用)'!$C:$G, 5, FALSE)</f>
        <v>INTEREST_CHECK_SHEET_2024_FORM_0310_2021</v>
      </c>
      <c r="H2786" s="56" t="str">
        <f t="shared" si="302"/>
        <v>INTEREST_CHECK_SHEET_2024_FORM_0310_2021_picture_want_to_try_new</v>
      </c>
      <c r="I2786" s="134" t="str">
        <f t="shared" si="301"/>
        <v>写真　してみたい</v>
      </c>
      <c r="J2786" s="56" t="str">
        <f t="shared" si="303"/>
        <v>一致</v>
      </c>
      <c r="K2786" s="56" t="str">
        <f>IF($F2786="old", INDEX('外部インタフェース一覧(計算用)'!$B$5:$C$60, MATCH(summary!$B2786, '外部インタフェース一覧(計算用)'!$C$5:$C$60, 0), 1), $B2786)</f>
        <v>興味関心チェックシート</v>
      </c>
      <c r="L2786" s="56">
        <f t="shared" si="307"/>
        <v>95</v>
      </c>
      <c r="M2786" s="56" t="str">
        <f t="shared" si="304"/>
        <v>picture_want_to_try</v>
      </c>
      <c r="N2786" s="33" t="str">
        <f t="shared" si="305"/>
        <v>写真　してみたい</v>
      </c>
      <c r="O2786" s="33" t="str">
        <f t="shared" si="306"/>
        <v>写真　してみたい</v>
      </c>
    </row>
    <row r="2787" spans="1:15" hidden="1">
      <c r="A2787" s="56">
        <v>2785</v>
      </c>
      <c r="B2787" s="56" t="s">
        <v>4393</v>
      </c>
      <c r="C2787" s="56">
        <v>96</v>
      </c>
      <c r="D2787" s="33" t="s">
        <v>1649</v>
      </c>
      <c r="E2787" s="134" t="s">
        <v>1650</v>
      </c>
      <c r="F2787" s="56" t="str">
        <f>VLOOKUP(VLOOKUP($B2787, '外部インタフェース一覧(計算用)'!$B:$C, 2, FALSE), '外部インタフェース一覧(計算用)'!$C:$G, 2, FALSE)</f>
        <v>new</v>
      </c>
      <c r="G2787" s="56" t="str">
        <f>VLOOKUP(VLOOKUP($B2787, '外部インタフェース一覧(計算用)'!$B:$C, 2, FALSE), '外部インタフェース一覧(計算用)'!$C:$G, 5, FALSE)</f>
        <v>INTEREST_CHECK_SHEET_2024_FORM_0310_2021</v>
      </c>
      <c r="H2787" s="56" t="str">
        <f t="shared" si="302"/>
        <v>INTEREST_CHECK_SHEET_2024_FORM_0310_2021_picture_doing_new</v>
      </c>
      <c r="I2787" s="134" t="str">
        <f t="shared" si="301"/>
        <v>写真　している</v>
      </c>
      <c r="J2787" s="56" t="str">
        <f t="shared" si="303"/>
        <v>一致</v>
      </c>
      <c r="K2787" s="56" t="str">
        <f>IF($F2787="old", INDEX('外部インタフェース一覧(計算用)'!$B$5:$C$60, MATCH(summary!$B2787, '外部インタフェース一覧(計算用)'!$C$5:$C$60, 0), 1), $B2787)</f>
        <v>興味関心チェックシート</v>
      </c>
      <c r="L2787" s="56">
        <f t="shared" si="307"/>
        <v>96</v>
      </c>
      <c r="M2787" s="56" t="str">
        <f t="shared" si="304"/>
        <v>picture_doing</v>
      </c>
      <c r="N2787" s="33" t="str">
        <f t="shared" si="305"/>
        <v>写真　している</v>
      </c>
      <c r="O2787" s="33" t="str">
        <f t="shared" si="306"/>
        <v>写真　している</v>
      </c>
    </row>
    <row r="2788" spans="1:15" hidden="1">
      <c r="A2788" s="56">
        <v>2786</v>
      </c>
      <c r="B2788" s="56" t="s">
        <v>4393</v>
      </c>
      <c r="C2788" s="56">
        <v>97</v>
      </c>
      <c r="D2788" s="33" t="s">
        <v>1651</v>
      </c>
      <c r="E2788" s="134" t="s">
        <v>1652</v>
      </c>
      <c r="F2788" s="56" t="str">
        <f>VLOOKUP(VLOOKUP($B2788, '外部インタフェース一覧(計算用)'!$B:$C, 2, FALSE), '外部インタフェース一覧(計算用)'!$C:$G, 2, FALSE)</f>
        <v>new</v>
      </c>
      <c r="G2788" s="56" t="str">
        <f>VLOOKUP(VLOOKUP($B2788, '外部インタフェース一覧(計算用)'!$B:$C, 2, FALSE), '外部インタフェース一覧(計算用)'!$C:$G, 5, FALSE)</f>
        <v>INTEREST_CHECK_SHEET_2024_FORM_0310_2021</v>
      </c>
      <c r="H2788" s="56" t="str">
        <f t="shared" si="302"/>
        <v>INTEREST_CHECK_SHEET_2024_FORM_0310_2021_movie_interested_new</v>
      </c>
      <c r="I2788" s="134" t="str">
        <f t="shared" si="301"/>
        <v>映画・観劇・演奏会　興味がある</v>
      </c>
      <c r="J2788" s="56" t="str">
        <f t="shared" si="303"/>
        <v>一致</v>
      </c>
      <c r="K2788" s="56" t="str">
        <f>IF($F2788="old", INDEX('外部インタフェース一覧(計算用)'!$B$5:$C$60, MATCH(summary!$B2788, '外部インタフェース一覧(計算用)'!$C$5:$C$60, 0), 1), $B2788)</f>
        <v>興味関心チェックシート</v>
      </c>
      <c r="L2788" s="56">
        <f t="shared" si="307"/>
        <v>97</v>
      </c>
      <c r="M2788" s="56" t="str">
        <f t="shared" si="304"/>
        <v>movie_interested</v>
      </c>
      <c r="N2788" s="33" t="str">
        <f t="shared" si="305"/>
        <v>映画・観劇・演奏会　興味がある</v>
      </c>
      <c r="O2788" s="33" t="str">
        <f t="shared" si="306"/>
        <v>映画・観劇・演奏会　興味がある</v>
      </c>
    </row>
    <row r="2789" spans="1:15" hidden="1">
      <c r="A2789" s="56">
        <v>2787</v>
      </c>
      <c r="B2789" s="56" t="s">
        <v>4393</v>
      </c>
      <c r="C2789" s="56">
        <v>98</v>
      </c>
      <c r="D2789" s="33" t="s">
        <v>1653</v>
      </c>
      <c r="E2789" s="134" t="s">
        <v>1654</v>
      </c>
      <c r="F2789" s="56" t="str">
        <f>VLOOKUP(VLOOKUP($B2789, '外部インタフェース一覧(計算用)'!$B:$C, 2, FALSE), '外部インタフェース一覧(計算用)'!$C:$G, 2, FALSE)</f>
        <v>new</v>
      </c>
      <c r="G2789" s="56" t="str">
        <f>VLOOKUP(VLOOKUP($B2789, '外部インタフェース一覧(計算用)'!$B:$C, 2, FALSE), '外部インタフェース一覧(計算用)'!$C:$G, 5, FALSE)</f>
        <v>INTEREST_CHECK_SHEET_2024_FORM_0310_2021</v>
      </c>
      <c r="H2789" s="56" t="str">
        <f t="shared" si="302"/>
        <v>INTEREST_CHECK_SHEET_2024_FORM_0310_2021_movie_want_to_try_new</v>
      </c>
      <c r="I2789" s="134" t="str">
        <f t="shared" si="301"/>
        <v>映画・観劇・演奏会　してみたい</v>
      </c>
      <c r="J2789" s="56" t="str">
        <f t="shared" si="303"/>
        <v>一致</v>
      </c>
      <c r="K2789" s="56" t="str">
        <f>IF($F2789="old", INDEX('外部インタフェース一覧(計算用)'!$B$5:$C$60, MATCH(summary!$B2789, '外部インタフェース一覧(計算用)'!$C$5:$C$60, 0), 1), $B2789)</f>
        <v>興味関心チェックシート</v>
      </c>
      <c r="L2789" s="56">
        <f t="shared" si="307"/>
        <v>98</v>
      </c>
      <c r="M2789" s="56" t="str">
        <f t="shared" si="304"/>
        <v>movie_want_to_try</v>
      </c>
      <c r="N2789" s="33" t="str">
        <f t="shared" si="305"/>
        <v>映画・観劇・演奏会　してみたい</v>
      </c>
      <c r="O2789" s="33" t="str">
        <f t="shared" si="306"/>
        <v>映画・観劇・演奏会　してみたい</v>
      </c>
    </row>
    <row r="2790" spans="1:15" hidden="1">
      <c r="A2790" s="56">
        <v>2788</v>
      </c>
      <c r="B2790" s="56" t="s">
        <v>4393</v>
      </c>
      <c r="C2790" s="56">
        <v>99</v>
      </c>
      <c r="D2790" s="33" t="s">
        <v>1655</v>
      </c>
      <c r="E2790" s="134" t="s">
        <v>1656</v>
      </c>
      <c r="F2790" s="56" t="str">
        <f>VLOOKUP(VLOOKUP($B2790, '外部インタフェース一覧(計算用)'!$B:$C, 2, FALSE), '外部インタフェース一覧(計算用)'!$C:$G, 2, FALSE)</f>
        <v>new</v>
      </c>
      <c r="G2790" s="56" t="str">
        <f>VLOOKUP(VLOOKUP($B2790, '外部インタフェース一覧(計算用)'!$B:$C, 2, FALSE), '外部インタフェース一覧(計算用)'!$C:$G, 5, FALSE)</f>
        <v>INTEREST_CHECK_SHEET_2024_FORM_0310_2021</v>
      </c>
      <c r="H2790" s="56" t="str">
        <f t="shared" si="302"/>
        <v>INTEREST_CHECK_SHEET_2024_FORM_0310_2021_movie_doing_new</v>
      </c>
      <c r="I2790" s="134" t="str">
        <f t="shared" si="301"/>
        <v>映画・観劇・演奏会　している</v>
      </c>
      <c r="J2790" s="56" t="str">
        <f t="shared" si="303"/>
        <v>一致</v>
      </c>
      <c r="K2790" s="56" t="str">
        <f>IF($F2790="old", INDEX('外部インタフェース一覧(計算用)'!$B$5:$C$60, MATCH(summary!$B2790, '外部インタフェース一覧(計算用)'!$C$5:$C$60, 0), 1), $B2790)</f>
        <v>興味関心チェックシート</v>
      </c>
      <c r="L2790" s="56">
        <f t="shared" si="307"/>
        <v>99</v>
      </c>
      <c r="M2790" s="56" t="str">
        <f t="shared" si="304"/>
        <v>movie_doing</v>
      </c>
      <c r="N2790" s="33" t="str">
        <f t="shared" si="305"/>
        <v>映画・観劇・演奏会　している</v>
      </c>
      <c r="O2790" s="33" t="str">
        <f t="shared" si="306"/>
        <v>映画・観劇・演奏会　している</v>
      </c>
    </row>
    <row r="2791" spans="1:15" hidden="1">
      <c r="A2791" s="56">
        <v>2789</v>
      </c>
      <c r="B2791" s="56" t="s">
        <v>4393</v>
      </c>
      <c r="C2791" s="56">
        <v>100</v>
      </c>
      <c r="D2791" s="33" t="s">
        <v>1657</v>
      </c>
      <c r="E2791" s="134" t="s">
        <v>1658</v>
      </c>
      <c r="F2791" s="56" t="str">
        <f>VLOOKUP(VLOOKUP($B2791, '外部インタフェース一覧(計算用)'!$B:$C, 2, FALSE), '外部インタフェース一覧(計算用)'!$C:$G, 2, FALSE)</f>
        <v>new</v>
      </c>
      <c r="G2791" s="56" t="str">
        <f>VLOOKUP(VLOOKUP($B2791, '外部インタフェース一覧(計算用)'!$B:$C, 2, FALSE), '外部インタフェース一覧(計算用)'!$C:$G, 5, FALSE)</f>
        <v>INTEREST_CHECK_SHEET_2024_FORM_0310_2021</v>
      </c>
      <c r="H2791" s="56" t="str">
        <f t="shared" si="302"/>
        <v>INTEREST_CHECK_SHEET_2024_FORM_0310_2021_tea_flower_interested_new</v>
      </c>
      <c r="I2791" s="134" t="str">
        <f t="shared" si="301"/>
        <v>お茶・お花　興味がある</v>
      </c>
      <c r="J2791" s="56" t="str">
        <f t="shared" si="303"/>
        <v>一致</v>
      </c>
      <c r="K2791" s="56" t="str">
        <f>IF($F2791="old", INDEX('外部インタフェース一覧(計算用)'!$B$5:$C$60, MATCH(summary!$B2791, '外部インタフェース一覧(計算用)'!$C$5:$C$60, 0), 1), $B2791)</f>
        <v>興味関心チェックシート</v>
      </c>
      <c r="L2791" s="56">
        <f t="shared" si="307"/>
        <v>100</v>
      </c>
      <c r="M2791" s="56" t="str">
        <f t="shared" si="304"/>
        <v>tea_flower_interested</v>
      </c>
      <c r="N2791" s="33" t="str">
        <f t="shared" si="305"/>
        <v>お茶・お花　興味がある</v>
      </c>
      <c r="O2791" s="33" t="str">
        <f t="shared" si="306"/>
        <v>お茶・お花　興味がある</v>
      </c>
    </row>
    <row r="2792" spans="1:15" ht="37.5" hidden="1">
      <c r="A2792" s="56">
        <v>2790</v>
      </c>
      <c r="B2792" s="56" t="s">
        <v>4393</v>
      </c>
      <c r="C2792" s="56">
        <v>101</v>
      </c>
      <c r="D2792" s="33" t="s">
        <v>1659</v>
      </c>
      <c r="E2792" s="134" t="s">
        <v>1660</v>
      </c>
      <c r="F2792" s="56" t="str">
        <f>VLOOKUP(VLOOKUP($B2792, '外部インタフェース一覧(計算用)'!$B:$C, 2, FALSE), '外部インタフェース一覧(計算用)'!$C:$G, 2, FALSE)</f>
        <v>new</v>
      </c>
      <c r="G2792" s="56" t="str">
        <f>VLOOKUP(VLOOKUP($B2792, '外部インタフェース一覧(計算用)'!$B:$C, 2, FALSE), '外部インタフェース一覧(計算用)'!$C:$G, 5, FALSE)</f>
        <v>INTEREST_CHECK_SHEET_2024_FORM_0310_2021</v>
      </c>
      <c r="H2792" s="56" t="str">
        <f t="shared" si="302"/>
        <v>INTEREST_CHECK_SHEET_2024_FORM_0310_2021_tea_flower_want_to_try_new</v>
      </c>
      <c r="I2792" s="134" t="str">
        <f t="shared" si="301"/>
        <v>お茶・お花　してみたい</v>
      </c>
      <c r="J2792" s="56" t="str">
        <f t="shared" si="303"/>
        <v>一致</v>
      </c>
      <c r="K2792" s="56" t="str">
        <f>IF($F2792="old", INDEX('外部インタフェース一覧(計算用)'!$B$5:$C$60, MATCH(summary!$B2792, '外部インタフェース一覧(計算用)'!$C$5:$C$60, 0), 1), $B2792)</f>
        <v>興味関心チェックシート</v>
      </c>
      <c r="L2792" s="56">
        <f t="shared" si="307"/>
        <v>101</v>
      </c>
      <c r="M2792" s="56" t="str">
        <f t="shared" si="304"/>
        <v>tea_flower_want_to_try</v>
      </c>
      <c r="N2792" s="33" t="str">
        <f t="shared" si="305"/>
        <v>お茶・お花　してみたい</v>
      </c>
      <c r="O2792" s="33" t="str">
        <f t="shared" si="306"/>
        <v>お茶・お花　してみたい</v>
      </c>
    </row>
    <row r="2793" spans="1:15" hidden="1">
      <c r="A2793" s="56">
        <v>2791</v>
      </c>
      <c r="B2793" s="56" t="s">
        <v>4393</v>
      </c>
      <c r="C2793" s="56">
        <v>102</v>
      </c>
      <c r="D2793" s="33" t="s">
        <v>1661</v>
      </c>
      <c r="E2793" s="134" t="s">
        <v>1662</v>
      </c>
      <c r="F2793" s="56" t="str">
        <f>VLOOKUP(VLOOKUP($B2793, '外部インタフェース一覧(計算用)'!$B:$C, 2, FALSE), '外部インタフェース一覧(計算用)'!$C:$G, 2, FALSE)</f>
        <v>new</v>
      </c>
      <c r="G2793" s="56" t="str">
        <f>VLOOKUP(VLOOKUP($B2793, '外部インタフェース一覧(計算用)'!$B:$C, 2, FALSE), '外部インタフェース一覧(計算用)'!$C:$G, 5, FALSE)</f>
        <v>INTEREST_CHECK_SHEET_2024_FORM_0310_2021</v>
      </c>
      <c r="H2793" s="56" t="str">
        <f t="shared" si="302"/>
        <v>INTEREST_CHECK_SHEET_2024_FORM_0310_2021_tea_flower_doing_new</v>
      </c>
      <c r="I2793" s="134" t="str">
        <f t="shared" si="301"/>
        <v>お茶・お花　している</v>
      </c>
      <c r="J2793" s="56" t="str">
        <f t="shared" si="303"/>
        <v>一致</v>
      </c>
      <c r="K2793" s="56" t="str">
        <f>IF($F2793="old", INDEX('外部インタフェース一覧(計算用)'!$B$5:$C$60, MATCH(summary!$B2793, '外部インタフェース一覧(計算用)'!$C$5:$C$60, 0), 1), $B2793)</f>
        <v>興味関心チェックシート</v>
      </c>
      <c r="L2793" s="56">
        <f t="shared" si="307"/>
        <v>102</v>
      </c>
      <c r="M2793" s="56" t="str">
        <f t="shared" si="304"/>
        <v>tea_flower_doing</v>
      </c>
      <c r="N2793" s="33" t="str">
        <f t="shared" si="305"/>
        <v>お茶・お花　している</v>
      </c>
      <c r="O2793" s="33" t="str">
        <f t="shared" si="306"/>
        <v>お茶・お花　している</v>
      </c>
    </row>
    <row r="2794" spans="1:15" hidden="1">
      <c r="A2794" s="56">
        <v>2792</v>
      </c>
      <c r="B2794" s="56" t="s">
        <v>4393</v>
      </c>
      <c r="C2794" s="56">
        <v>103</v>
      </c>
      <c r="D2794" s="33" t="s">
        <v>1663</v>
      </c>
      <c r="E2794" s="134" t="s">
        <v>1664</v>
      </c>
      <c r="F2794" s="56" t="str">
        <f>VLOOKUP(VLOOKUP($B2794, '外部インタフェース一覧(計算用)'!$B:$C, 2, FALSE), '外部インタフェース一覧(計算用)'!$C:$G, 2, FALSE)</f>
        <v>new</v>
      </c>
      <c r="G2794" s="56" t="str">
        <f>VLOOKUP(VLOOKUP($B2794, '外部インタフェース一覧(計算用)'!$B:$C, 2, FALSE), '外部インタフェース一覧(計算用)'!$C:$G, 5, FALSE)</f>
        <v>INTEREST_CHECK_SHEET_2024_FORM_0310_2021</v>
      </c>
      <c r="H2794" s="56" t="str">
        <f t="shared" si="302"/>
        <v>INTEREST_CHECK_SHEET_2024_FORM_0310_2021_singing_interested_new</v>
      </c>
      <c r="I2794" s="134" t="str">
        <f t="shared" si="301"/>
        <v>歌を歌う・カラオケ　興味がある</v>
      </c>
      <c r="J2794" s="56" t="str">
        <f t="shared" si="303"/>
        <v>一致</v>
      </c>
      <c r="K2794" s="56" t="str">
        <f>IF($F2794="old", INDEX('外部インタフェース一覧(計算用)'!$B$5:$C$60, MATCH(summary!$B2794, '外部インタフェース一覧(計算用)'!$C$5:$C$60, 0), 1), $B2794)</f>
        <v>興味関心チェックシート</v>
      </c>
      <c r="L2794" s="56">
        <f t="shared" si="307"/>
        <v>103</v>
      </c>
      <c r="M2794" s="56" t="str">
        <f t="shared" si="304"/>
        <v>singing_interested</v>
      </c>
      <c r="N2794" s="33" t="str">
        <f t="shared" si="305"/>
        <v>歌を歌う・カラオケ　興味がある</v>
      </c>
      <c r="O2794" s="33" t="str">
        <f t="shared" si="306"/>
        <v>歌を歌う・カラオケ　興味がある</v>
      </c>
    </row>
    <row r="2795" spans="1:15" hidden="1">
      <c r="A2795" s="56">
        <v>2793</v>
      </c>
      <c r="B2795" s="56" t="s">
        <v>4393</v>
      </c>
      <c r="C2795" s="56">
        <v>104</v>
      </c>
      <c r="D2795" s="33" t="s">
        <v>1665</v>
      </c>
      <c r="E2795" s="134" t="s">
        <v>1666</v>
      </c>
      <c r="F2795" s="56" t="str">
        <f>VLOOKUP(VLOOKUP($B2795, '外部インタフェース一覧(計算用)'!$B:$C, 2, FALSE), '外部インタフェース一覧(計算用)'!$C:$G, 2, FALSE)</f>
        <v>new</v>
      </c>
      <c r="G2795" s="56" t="str">
        <f>VLOOKUP(VLOOKUP($B2795, '外部インタフェース一覧(計算用)'!$B:$C, 2, FALSE), '外部インタフェース一覧(計算用)'!$C:$G, 5, FALSE)</f>
        <v>INTEREST_CHECK_SHEET_2024_FORM_0310_2021</v>
      </c>
      <c r="H2795" s="56" t="str">
        <f t="shared" si="302"/>
        <v>INTEREST_CHECK_SHEET_2024_FORM_0310_2021_singing_want_to_try_new</v>
      </c>
      <c r="I2795" s="134" t="str">
        <f t="shared" si="301"/>
        <v>歌を歌う・カラオケ　してみたい</v>
      </c>
      <c r="J2795" s="56" t="str">
        <f t="shared" si="303"/>
        <v>一致</v>
      </c>
      <c r="K2795" s="56" t="str">
        <f>IF($F2795="old", INDEX('外部インタフェース一覧(計算用)'!$B$5:$C$60, MATCH(summary!$B2795, '外部インタフェース一覧(計算用)'!$C$5:$C$60, 0), 1), $B2795)</f>
        <v>興味関心チェックシート</v>
      </c>
      <c r="L2795" s="56">
        <f t="shared" si="307"/>
        <v>104</v>
      </c>
      <c r="M2795" s="56" t="str">
        <f t="shared" si="304"/>
        <v>singing_want_to_try</v>
      </c>
      <c r="N2795" s="33" t="str">
        <f t="shared" si="305"/>
        <v>歌を歌う・カラオケ　してみたい</v>
      </c>
      <c r="O2795" s="33" t="str">
        <f t="shared" si="306"/>
        <v>歌を歌う・カラオケ　してみたい</v>
      </c>
    </row>
    <row r="2796" spans="1:15" hidden="1">
      <c r="A2796" s="56">
        <v>2794</v>
      </c>
      <c r="B2796" s="56" t="s">
        <v>4393</v>
      </c>
      <c r="C2796" s="56">
        <v>105</v>
      </c>
      <c r="D2796" s="33" t="s">
        <v>1667</v>
      </c>
      <c r="E2796" s="134" t="s">
        <v>1668</v>
      </c>
      <c r="F2796" s="56" t="str">
        <f>VLOOKUP(VLOOKUP($B2796, '外部インタフェース一覧(計算用)'!$B:$C, 2, FALSE), '外部インタフェース一覧(計算用)'!$C:$G, 2, FALSE)</f>
        <v>new</v>
      </c>
      <c r="G2796" s="56" t="str">
        <f>VLOOKUP(VLOOKUP($B2796, '外部インタフェース一覧(計算用)'!$B:$C, 2, FALSE), '外部インタフェース一覧(計算用)'!$C:$G, 5, FALSE)</f>
        <v>INTEREST_CHECK_SHEET_2024_FORM_0310_2021</v>
      </c>
      <c r="H2796" s="56" t="str">
        <f t="shared" si="302"/>
        <v>INTEREST_CHECK_SHEET_2024_FORM_0310_2021_singing_doing_new</v>
      </c>
      <c r="I2796" s="134" t="str">
        <f t="shared" si="301"/>
        <v>歌を歌う・カラオケ　している</v>
      </c>
      <c r="J2796" s="56" t="str">
        <f t="shared" si="303"/>
        <v>一致</v>
      </c>
      <c r="K2796" s="56" t="str">
        <f>IF($F2796="old", INDEX('外部インタフェース一覧(計算用)'!$B$5:$C$60, MATCH(summary!$B2796, '外部インタフェース一覧(計算用)'!$C$5:$C$60, 0), 1), $B2796)</f>
        <v>興味関心チェックシート</v>
      </c>
      <c r="L2796" s="56">
        <f t="shared" si="307"/>
        <v>105</v>
      </c>
      <c r="M2796" s="56" t="str">
        <f t="shared" si="304"/>
        <v>singing_doing</v>
      </c>
      <c r="N2796" s="33" t="str">
        <f t="shared" si="305"/>
        <v>歌を歌う・カラオケ　している</v>
      </c>
      <c r="O2796" s="33" t="str">
        <f t="shared" si="306"/>
        <v>歌を歌う・カラオケ　している</v>
      </c>
    </row>
    <row r="2797" spans="1:15" hidden="1">
      <c r="A2797" s="56">
        <v>2795</v>
      </c>
      <c r="B2797" s="56" t="s">
        <v>4393</v>
      </c>
      <c r="C2797" s="56">
        <v>106</v>
      </c>
      <c r="D2797" s="33" t="s">
        <v>1669</v>
      </c>
      <c r="E2797" s="134" t="s">
        <v>1670</v>
      </c>
      <c r="F2797" s="56" t="str">
        <f>VLOOKUP(VLOOKUP($B2797, '外部インタフェース一覧(計算用)'!$B:$C, 2, FALSE), '外部インタフェース一覧(計算用)'!$C:$G, 2, FALSE)</f>
        <v>new</v>
      </c>
      <c r="G2797" s="56" t="str">
        <f>VLOOKUP(VLOOKUP($B2797, '外部インタフェース一覧(計算用)'!$B:$C, 2, FALSE), '外部インタフェース一覧(計算用)'!$C:$G, 5, FALSE)</f>
        <v>INTEREST_CHECK_SHEET_2024_FORM_0310_2021</v>
      </c>
      <c r="H2797" s="56" t="str">
        <f t="shared" si="302"/>
        <v>INTEREST_CHECK_SHEET_2024_FORM_0310_2021_music_interested_new</v>
      </c>
      <c r="I2797" s="134" t="str">
        <f t="shared" si="301"/>
        <v>音楽を聴く・楽器演奏　興味がある</v>
      </c>
      <c r="J2797" s="56" t="str">
        <f t="shared" si="303"/>
        <v>一致</v>
      </c>
      <c r="K2797" s="56" t="str">
        <f>IF($F2797="old", INDEX('外部インタフェース一覧(計算用)'!$B$5:$C$60, MATCH(summary!$B2797, '外部インタフェース一覧(計算用)'!$C$5:$C$60, 0), 1), $B2797)</f>
        <v>興味関心チェックシート</v>
      </c>
      <c r="L2797" s="56">
        <f t="shared" si="307"/>
        <v>106</v>
      </c>
      <c r="M2797" s="56" t="str">
        <f t="shared" si="304"/>
        <v>music_interested</v>
      </c>
      <c r="N2797" s="33" t="str">
        <f t="shared" si="305"/>
        <v>音楽を聴く・楽器演奏　興味がある</v>
      </c>
      <c r="O2797" s="33" t="str">
        <f t="shared" si="306"/>
        <v>音楽を聴く・楽器演奏　興味がある</v>
      </c>
    </row>
    <row r="2798" spans="1:15" hidden="1">
      <c r="A2798" s="56">
        <v>2796</v>
      </c>
      <c r="B2798" s="56" t="s">
        <v>4393</v>
      </c>
      <c r="C2798" s="56">
        <v>107</v>
      </c>
      <c r="D2798" s="33" t="s">
        <v>1671</v>
      </c>
      <c r="E2798" s="134" t="s">
        <v>1672</v>
      </c>
      <c r="F2798" s="56" t="str">
        <f>VLOOKUP(VLOOKUP($B2798, '外部インタフェース一覧(計算用)'!$B:$C, 2, FALSE), '外部インタフェース一覧(計算用)'!$C:$G, 2, FALSE)</f>
        <v>new</v>
      </c>
      <c r="G2798" s="56" t="str">
        <f>VLOOKUP(VLOOKUP($B2798, '外部インタフェース一覧(計算用)'!$B:$C, 2, FALSE), '外部インタフェース一覧(計算用)'!$C:$G, 5, FALSE)</f>
        <v>INTEREST_CHECK_SHEET_2024_FORM_0310_2021</v>
      </c>
      <c r="H2798" s="56" t="str">
        <f t="shared" si="302"/>
        <v>INTEREST_CHECK_SHEET_2024_FORM_0310_2021_music_want_to_try_new</v>
      </c>
      <c r="I2798" s="134" t="str">
        <f t="shared" si="301"/>
        <v>音楽を聴く・楽器演奏　してみたい</v>
      </c>
      <c r="J2798" s="56" t="str">
        <f t="shared" si="303"/>
        <v>一致</v>
      </c>
      <c r="K2798" s="56" t="str">
        <f>IF($F2798="old", INDEX('外部インタフェース一覧(計算用)'!$B$5:$C$60, MATCH(summary!$B2798, '外部インタフェース一覧(計算用)'!$C$5:$C$60, 0), 1), $B2798)</f>
        <v>興味関心チェックシート</v>
      </c>
      <c r="L2798" s="56">
        <f t="shared" si="307"/>
        <v>107</v>
      </c>
      <c r="M2798" s="56" t="str">
        <f t="shared" si="304"/>
        <v>music_want_to_try</v>
      </c>
      <c r="N2798" s="33" t="str">
        <f t="shared" si="305"/>
        <v>音楽を聴く・楽器演奏　してみたい</v>
      </c>
      <c r="O2798" s="33" t="str">
        <f t="shared" si="306"/>
        <v>音楽を聴く・楽器演奏　してみたい</v>
      </c>
    </row>
    <row r="2799" spans="1:15" hidden="1">
      <c r="A2799" s="56">
        <v>2797</v>
      </c>
      <c r="B2799" s="56" t="s">
        <v>4393</v>
      </c>
      <c r="C2799" s="56">
        <v>108</v>
      </c>
      <c r="D2799" s="33" t="s">
        <v>1673</v>
      </c>
      <c r="E2799" s="134" t="s">
        <v>1674</v>
      </c>
      <c r="F2799" s="56" t="str">
        <f>VLOOKUP(VLOOKUP($B2799, '外部インタフェース一覧(計算用)'!$B:$C, 2, FALSE), '外部インタフェース一覧(計算用)'!$C:$G, 2, FALSE)</f>
        <v>new</v>
      </c>
      <c r="G2799" s="56" t="str">
        <f>VLOOKUP(VLOOKUP($B2799, '外部インタフェース一覧(計算用)'!$B:$C, 2, FALSE), '外部インタフェース一覧(計算用)'!$C:$G, 5, FALSE)</f>
        <v>INTEREST_CHECK_SHEET_2024_FORM_0310_2021</v>
      </c>
      <c r="H2799" s="56" t="str">
        <f t="shared" si="302"/>
        <v>INTEREST_CHECK_SHEET_2024_FORM_0310_2021_music_doing_new</v>
      </c>
      <c r="I2799" s="134" t="str">
        <f t="shared" si="301"/>
        <v>音楽を聴く・楽器演奏　している</v>
      </c>
      <c r="J2799" s="56" t="str">
        <f t="shared" si="303"/>
        <v>一致</v>
      </c>
      <c r="K2799" s="56" t="str">
        <f>IF($F2799="old", INDEX('外部インタフェース一覧(計算用)'!$B$5:$C$60, MATCH(summary!$B2799, '外部インタフェース一覧(計算用)'!$C$5:$C$60, 0), 1), $B2799)</f>
        <v>興味関心チェックシート</v>
      </c>
      <c r="L2799" s="56">
        <f t="shared" si="307"/>
        <v>108</v>
      </c>
      <c r="M2799" s="56" t="str">
        <f t="shared" si="304"/>
        <v>music_doing</v>
      </c>
      <c r="N2799" s="33" t="str">
        <f t="shared" si="305"/>
        <v>音楽を聴く・楽器演奏　している</v>
      </c>
      <c r="O2799" s="33" t="str">
        <f t="shared" si="306"/>
        <v>音楽を聴く・楽器演奏　している</v>
      </c>
    </row>
    <row r="2800" spans="1:15" ht="37.5" hidden="1">
      <c r="A2800" s="56">
        <v>2798</v>
      </c>
      <c r="B2800" s="56" t="s">
        <v>4393</v>
      </c>
      <c r="C2800" s="56">
        <v>109</v>
      </c>
      <c r="D2800" s="33" t="s">
        <v>1675</v>
      </c>
      <c r="E2800" s="134" t="s">
        <v>1676</v>
      </c>
      <c r="F2800" s="56" t="str">
        <f>VLOOKUP(VLOOKUP($B2800, '外部インタフェース一覧(計算用)'!$B:$C, 2, FALSE), '外部インタフェース一覧(計算用)'!$C:$G, 2, FALSE)</f>
        <v>new</v>
      </c>
      <c r="G2800" s="56" t="str">
        <f>VLOOKUP(VLOOKUP($B2800, '外部インタフェース一覧(計算用)'!$B:$C, 2, FALSE), '外部インタフェース一覧(計算用)'!$C:$G, 5, FALSE)</f>
        <v>INTEREST_CHECK_SHEET_2024_FORM_0310_2021</v>
      </c>
      <c r="H2800" s="56" t="str">
        <f t="shared" si="302"/>
        <v>INTEREST_CHECK_SHEET_2024_FORM_0310_2021_game_interested_new</v>
      </c>
      <c r="I2800" s="134" t="str">
        <f t="shared" si="301"/>
        <v>将棋・囲碁・麻雀・ゲーム等　興味がある</v>
      </c>
      <c r="J2800" s="56" t="str">
        <f t="shared" si="303"/>
        <v>一致</v>
      </c>
      <c r="K2800" s="56" t="str">
        <f>IF($F2800="old", INDEX('外部インタフェース一覧(計算用)'!$B$5:$C$60, MATCH(summary!$B2800, '外部インタフェース一覧(計算用)'!$C$5:$C$60, 0), 1), $B2800)</f>
        <v>興味関心チェックシート</v>
      </c>
      <c r="L2800" s="56">
        <f t="shared" si="307"/>
        <v>109</v>
      </c>
      <c r="M2800" s="56" t="str">
        <f t="shared" si="304"/>
        <v>game_interested</v>
      </c>
      <c r="N2800" s="33" t="str">
        <f t="shared" si="305"/>
        <v>将棋・囲碁・麻雀・ゲーム等　興味がある</v>
      </c>
      <c r="O2800" s="33" t="str">
        <f t="shared" si="306"/>
        <v>将棋・囲碁・麻雀・ゲーム等　興味がある</v>
      </c>
    </row>
    <row r="2801" spans="1:15" ht="37.5" hidden="1">
      <c r="A2801" s="56">
        <v>2799</v>
      </c>
      <c r="B2801" s="56" t="s">
        <v>4393</v>
      </c>
      <c r="C2801" s="56">
        <v>110</v>
      </c>
      <c r="D2801" s="33" t="s">
        <v>1677</v>
      </c>
      <c r="E2801" s="134" t="s">
        <v>1678</v>
      </c>
      <c r="F2801" s="56" t="str">
        <f>VLOOKUP(VLOOKUP($B2801, '外部インタフェース一覧(計算用)'!$B:$C, 2, FALSE), '外部インタフェース一覧(計算用)'!$C:$G, 2, FALSE)</f>
        <v>new</v>
      </c>
      <c r="G2801" s="56" t="str">
        <f>VLOOKUP(VLOOKUP($B2801, '外部インタフェース一覧(計算用)'!$B:$C, 2, FALSE), '外部インタフェース一覧(計算用)'!$C:$G, 5, FALSE)</f>
        <v>INTEREST_CHECK_SHEET_2024_FORM_0310_2021</v>
      </c>
      <c r="H2801" s="56" t="str">
        <f t="shared" si="302"/>
        <v>INTEREST_CHECK_SHEET_2024_FORM_0310_2021_game_want_to_try_new</v>
      </c>
      <c r="I2801" s="134" t="str">
        <f t="shared" si="301"/>
        <v>将棋・囲碁・麻雀・ゲーム等　してみたい</v>
      </c>
      <c r="J2801" s="56" t="str">
        <f t="shared" si="303"/>
        <v>一致</v>
      </c>
      <c r="K2801" s="56" t="str">
        <f>IF($F2801="old", INDEX('外部インタフェース一覧(計算用)'!$B$5:$C$60, MATCH(summary!$B2801, '外部インタフェース一覧(計算用)'!$C$5:$C$60, 0), 1), $B2801)</f>
        <v>興味関心チェックシート</v>
      </c>
      <c r="L2801" s="56">
        <f t="shared" si="307"/>
        <v>110</v>
      </c>
      <c r="M2801" s="56" t="str">
        <f t="shared" si="304"/>
        <v>game_want_to_try</v>
      </c>
      <c r="N2801" s="33" t="str">
        <f t="shared" si="305"/>
        <v>将棋・囲碁・麻雀・ゲーム等　してみたい</v>
      </c>
      <c r="O2801" s="33" t="str">
        <f t="shared" si="306"/>
        <v>将棋・囲碁・麻雀・ゲーム等　してみたい</v>
      </c>
    </row>
    <row r="2802" spans="1:15" ht="37.5" hidden="1">
      <c r="A2802" s="56">
        <v>2800</v>
      </c>
      <c r="B2802" s="56" t="s">
        <v>4393</v>
      </c>
      <c r="C2802" s="56">
        <v>111</v>
      </c>
      <c r="D2802" s="33" t="s">
        <v>1679</v>
      </c>
      <c r="E2802" s="134" t="s">
        <v>1680</v>
      </c>
      <c r="F2802" s="56" t="str">
        <f>VLOOKUP(VLOOKUP($B2802, '外部インタフェース一覧(計算用)'!$B:$C, 2, FALSE), '外部インタフェース一覧(計算用)'!$C:$G, 2, FALSE)</f>
        <v>new</v>
      </c>
      <c r="G2802" s="56" t="str">
        <f>VLOOKUP(VLOOKUP($B2802, '外部インタフェース一覧(計算用)'!$B:$C, 2, FALSE), '外部インタフェース一覧(計算用)'!$C:$G, 5, FALSE)</f>
        <v>INTEREST_CHECK_SHEET_2024_FORM_0310_2021</v>
      </c>
      <c r="H2802" s="56" t="str">
        <f t="shared" si="302"/>
        <v>INTEREST_CHECK_SHEET_2024_FORM_0310_2021_game_doing_new</v>
      </c>
      <c r="I2802" s="134" t="str">
        <f t="shared" si="301"/>
        <v>将棋・囲碁・麻雀・ゲーム等　している</v>
      </c>
      <c r="J2802" s="56" t="str">
        <f t="shared" si="303"/>
        <v>一致</v>
      </c>
      <c r="K2802" s="56" t="str">
        <f>IF($F2802="old", INDEX('外部インタフェース一覧(計算用)'!$B$5:$C$60, MATCH(summary!$B2802, '外部インタフェース一覧(計算用)'!$C$5:$C$60, 0), 1), $B2802)</f>
        <v>興味関心チェックシート</v>
      </c>
      <c r="L2802" s="56">
        <f t="shared" si="307"/>
        <v>111</v>
      </c>
      <c r="M2802" s="56" t="str">
        <f t="shared" si="304"/>
        <v>game_doing</v>
      </c>
      <c r="N2802" s="33" t="str">
        <f t="shared" si="305"/>
        <v>将棋・囲碁・麻雀・ゲーム等　している</v>
      </c>
      <c r="O2802" s="33" t="str">
        <f t="shared" si="306"/>
        <v>将棋・囲碁・麻雀・ゲーム等　している</v>
      </c>
    </row>
    <row r="2803" spans="1:15" hidden="1">
      <c r="A2803" s="56">
        <v>2801</v>
      </c>
      <c r="B2803" s="56" t="s">
        <v>4393</v>
      </c>
      <c r="C2803" s="56">
        <v>112</v>
      </c>
      <c r="D2803" s="33" t="s">
        <v>1681</v>
      </c>
      <c r="E2803" s="134" t="s">
        <v>1682</v>
      </c>
      <c r="F2803" s="56" t="str">
        <f>VLOOKUP(VLOOKUP($B2803, '外部インタフェース一覧(計算用)'!$B:$C, 2, FALSE), '外部インタフェース一覧(計算用)'!$C:$G, 2, FALSE)</f>
        <v>new</v>
      </c>
      <c r="G2803" s="56" t="str">
        <f>VLOOKUP(VLOOKUP($B2803, '外部インタフェース一覧(計算用)'!$B:$C, 2, FALSE), '外部インタフェース一覧(計算用)'!$C:$G, 5, FALSE)</f>
        <v>INTEREST_CHECK_SHEET_2024_FORM_0310_2021</v>
      </c>
      <c r="H2803" s="56" t="str">
        <f t="shared" si="302"/>
        <v>INTEREST_CHECK_SHEET_2024_FORM_0310_2021_exercise_interested_new</v>
      </c>
      <c r="I2803" s="134" t="str">
        <f t="shared" si="301"/>
        <v>体操･運動　興味がある</v>
      </c>
      <c r="J2803" s="56" t="str">
        <f t="shared" si="303"/>
        <v>一致</v>
      </c>
      <c r="K2803" s="56" t="str">
        <f>IF($F2803="old", INDEX('外部インタフェース一覧(計算用)'!$B$5:$C$60, MATCH(summary!$B2803, '外部インタフェース一覧(計算用)'!$C$5:$C$60, 0), 1), $B2803)</f>
        <v>興味関心チェックシート</v>
      </c>
      <c r="L2803" s="56">
        <f t="shared" si="307"/>
        <v>112</v>
      </c>
      <c r="M2803" s="56" t="str">
        <f t="shared" si="304"/>
        <v>exercise_interested</v>
      </c>
      <c r="N2803" s="33" t="str">
        <f t="shared" si="305"/>
        <v>体操･運動　興味がある</v>
      </c>
      <c r="O2803" s="33" t="str">
        <f t="shared" si="306"/>
        <v>体操･運動　興味がある</v>
      </c>
    </row>
    <row r="2804" spans="1:15" hidden="1">
      <c r="A2804" s="56">
        <v>2802</v>
      </c>
      <c r="B2804" s="56" t="s">
        <v>4393</v>
      </c>
      <c r="C2804" s="56">
        <v>113</v>
      </c>
      <c r="D2804" s="33" t="s">
        <v>1683</v>
      </c>
      <c r="E2804" s="134" t="s">
        <v>1684</v>
      </c>
      <c r="F2804" s="56" t="str">
        <f>VLOOKUP(VLOOKUP($B2804, '外部インタフェース一覧(計算用)'!$B:$C, 2, FALSE), '外部インタフェース一覧(計算用)'!$C:$G, 2, FALSE)</f>
        <v>new</v>
      </c>
      <c r="G2804" s="56" t="str">
        <f>VLOOKUP(VLOOKUP($B2804, '外部インタフェース一覧(計算用)'!$B:$C, 2, FALSE), '外部インタフェース一覧(計算用)'!$C:$G, 5, FALSE)</f>
        <v>INTEREST_CHECK_SHEET_2024_FORM_0310_2021</v>
      </c>
      <c r="H2804" s="56" t="str">
        <f t="shared" si="302"/>
        <v>INTEREST_CHECK_SHEET_2024_FORM_0310_2021_exercise_want_to_try_new</v>
      </c>
      <c r="I2804" s="134" t="str">
        <f t="shared" si="301"/>
        <v>体操･運動　してみたい</v>
      </c>
      <c r="J2804" s="56" t="str">
        <f t="shared" si="303"/>
        <v>一致</v>
      </c>
      <c r="K2804" s="56" t="str">
        <f>IF($F2804="old", INDEX('外部インタフェース一覧(計算用)'!$B$5:$C$60, MATCH(summary!$B2804, '外部インタフェース一覧(計算用)'!$C$5:$C$60, 0), 1), $B2804)</f>
        <v>興味関心チェックシート</v>
      </c>
      <c r="L2804" s="56">
        <f t="shared" si="307"/>
        <v>113</v>
      </c>
      <c r="M2804" s="56" t="str">
        <f t="shared" si="304"/>
        <v>exercise_want_to_try</v>
      </c>
      <c r="N2804" s="33" t="str">
        <f t="shared" si="305"/>
        <v>体操･運動　してみたい</v>
      </c>
      <c r="O2804" s="33" t="str">
        <f t="shared" si="306"/>
        <v>体操･運動　してみたい</v>
      </c>
    </row>
    <row r="2805" spans="1:15" hidden="1">
      <c r="A2805" s="56">
        <v>2803</v>
      </c>
      <c r="B2805" s="56" t="s">
        <v>4393</v>
      </c>
      <c r="C2805" s="56">
        <v>114</v>
      </c>
      <c r="D2805" s="33" t="s">
        <v>1685</v>
      </c>
      <c r="E2805" s="134" t="s">
        <v>1686</v>
      </c>
      <c r="F2805" s="56" t="str">
        <f>VLOOKUP(VLOOKUP($B2805, '外部インタフェース一覧(計算用)'!$B:$C, 2, FALSE), '外部インタフェース一覧(計算用)'!$C:$G, 2, FALSE)</f>
        <v>new</v>
      </c>
      <c r="G2805" s="56" t="str">
        <f>VLOOKUP(VLOOKUP($B2805, '外部インタフェース一覧(計算用)'!$B:$C, 2, FALSE), '外部インタフェース一覧(計算用)'!$C:$G, 5, FALSE)</f>
        <v>INTEREST_CHECK_SHEET_2024_FORM_0310_2021</v>
      </c>
      <c r="H2805" s="56" t="str">
        <f t="shared" si="302"/>
        <v>INTEREST_CHECK_SHEET_2024_FORM_0310_2021_exercise_doing_new</v>
      </c>
      <c r="I2805" s="134" t="str">
        <f t="shared" si="301"/>
        <v>体操･運動　している</v>
      </c>
      <c r="J2805" s="56" t="str">
        <f t="shared" si="303"/>
        <v>一致</v>
      </c>
      <c r="K2805" s="56" t="str">
        <f>IF($F2805="old", INDEX('外部インタフェース一覧(計算用)'!$B$5:$C$60, MATCH(summary!$B2805, '外部インタフェース一覧(計算用)'!$C$5:$C$60, 0), 1), $B2805)</f>
        <v>興味関心チェックシート</v>
      </c>
      <c r="L2805" s="56">
        <f t="shared" si="307"/>
        <v>114</v>
      </c>
      <c r="M2805" s="56" t="str">
        <f t="shared" si="304"/>
        <v>exercise_doing</v>
      </c>
      <c r="N2805" s="33" t="str">
        <f t="shared" si="305"/>
        <v>体操･運動　している</v>
      </c>
      <c r="O2805" s="33" t="str">
        <f t="shared" si="306"/>
        <v>体操･運動　している</v>
      </c>
    </row>
    <row r="2806" spans="1:15" hidden="1">
      <c r="A2806" s="56">
        <v>2804</v>
      </c>
      <c r="B2806" s="56" t="s">
        <v>4393</v>
      </c>
      <c r="C2806" s="56">
        <v>115</v>
      </c>
      <c r="D2806" s="33" t="s">
        <v>1687</v>
      </c>
      <c r="E2806" s="134" t="s">
        <v>1688</v>
      </c>
      <c r="F2806" s="56" t="str">
        <f>VLOOKUP(VLOOKUP($B2806, '外部インタフェース一覧(計算用)'!$B:$C, 2, FALSE), '外部インタフェース一覧(計算用)'!$C:$G, 2, FALSE)</f>
        <v>new</v>
      </c>
      <c r="G2806" s="56" t="str">
        <f>VLOOKUP(VLOOKUP($B2806, '外部インタフェース一覧(計算用)'!$B:$C, 2, FALSE), '外部インタフェース一覧(計算用)'!$C:$G, 5, FALSE)</f>
        <v>INTEREST_CHECK_SHEET_2024_FORM_0310_2021</v>
      </c>
      <c r="H2806" s="56" t="str">
        <f t="shared" si="302"/>
        <v>INTEREST_CHECK_SHEET_2024_FORM_0310_2021_walking_interested_new</v>
      </c>
      <c r="I2806" s="134" t="str">
        <f t="shared" si="301"/>
        <v>散歩　興味がある</v>
      </c>
      <c r="J2806" s="56" t="str">
        <f t="shared" si="303"/>
        <v>一致</v>
      </c>
      <c r="K2806" s="56" t="str">
        <f>IF($F2806="old", INDEX('外部インタフェース一覧(計算用)'!$B$5:$C$60, MATCH(summary!$B2806, '外部インタフェース一覧(計算用)'!$C$5:$C$60, 0), 1), $B2806)</f>
        <v>興味関心チェックシート</v>
      </c>
      <c r="L2806" s="56">
        <f t="shared" si="307"/>
        <v>115</v>
      </c>
      <c r="M2806" s="56" t="str">
        <f t="shared" si="304"/>
        <v>walking_interested</v>
      </c>
      <c r="N2806" s="33" t="str">
        <f t="shared" si="305"/>
        <v>散歩　興味がある</v>
      </c>
      <c r="O2806" s="33" t="str">
        <f t="shared" si="306"/>
        <v>散歩　興味がある</v>
      </c>
    </row>
    <row r="2807" spans="1:15" hidden="1">
      <c r="A2807" s="56">
        <v>2805</v>
      </c>
      <c r="B2807" s="56" t="s">
        <v>4393</v>
      </c>
      <c r="C2807" s="56">
        <v>116</v>
      </c>
      <c r="D2807" s="33" t="s">
        <v>1689</v>
      </c>
      <c r="E2807" s="134" t="s">
        <v>1690</v>
      </c>
      <c r="F2807" s="56" t="str">
        <f>VLOOKUP(VLOOKUP($B2807, '外部インタフェース一覧(計算用)'!$B:$C, 2, FALSE), '外部インタフェース一覧(計算用)'!$C:$G, 2, FALSE)</f>
        <v>new</v>
      </c>
      <c r="G2807" s="56" t="str">
        <f>VLOOKUP(VLOOKUP($B2807, '外部インタフェース一覧(計算用)'!$B:$C, 2, FALSE), '外部インタフェース一覧(計算用)'!$C:$G, 5, FALSE)</f>
        <v>INTEREST_CHECK_SHEET_2024_FORM_0310_2021</v>
      </c>
      <c r="H2807" s="56" t="str">
        <f t="shared" si="302"/>
        <v>INTEREST_CHECK_SHEET_2024_FORM_0310_2021_walking_want_to_try_new</v>
      </c>
      <c r="I2807" s="134" t="str">
        <f t="shared" si="301"/>
        <v>散歩　してみたい</v>
      </c>
      <c r="J2807" s="56" t="str">
        <f t="shared" si="303"/>
        <v>一致</v>
      </c>
      <c r="K2807" s="56" t="str">
        <f>IF($F2807="old", INDEX('外部インタフェース一覧(計算用)'!$B$5:$C$60, MATCH(summary!$B2807, '外部インタフェース一覧(計算用)'!$C$5:$C$60, 0), 1), $B2807)</f>
        <v>興味関心チェックシート</v>
      </c>
      <c r="L2807" s="56">
        <f t="shared" si="307"/>
        <v>116</v>
      </c>
      <c r="M2807" s="56" t="str">
        <f t="shared" si="304"/>
        <v>walking_want_to_try</v>
      </c>
      <c r="N2807" s="33" t="str">
        <f t="shared" si="305"/>
        <v>散歩　してみたい</v>
      </c>
      <c r="O2807" s="33" t="str">
        <f t="shared" si="306"/>
        <v>散歩　してみたい</v>
      </c>
    </row>
    <row r="2808" spans="1:15" hidden="1">
      <c r="A2808" s="56">
        <v>2806</v>
      </c>
      <c r="B2808" s="56" t="s">
        <v>4393</v>
      </c>
      <c r="C2808" s="56">
        <v>117</v>
      </c>
      <c r="D2808" s="33" t="s">
        <v>1691</v>
      </c>
      <c r="E2808" s="134" t="s">
        <v>1692</v>
      </c>
      <c r="F2808" s="56" t="str">
        <f>VLOOKUP(VLOOKUP($B2808, '外部インタフェース一覧(計算用)'!$B:$C, 2, FALSE), '外部インタフェース一覧(計算用)'!$C:$G, 2, FALSE)</f>
        <v>new</v>
      </c>
      <c r="G2808" s="56" t="str">
        <f>VLOOKUP(VLOOKUP($B2808, '外部インタフェース一覧(計算用)'!$B:$C, 2, FALSE), '外部インタフェース一覧(計算用)'!$C:$G, 5, FALSE)</f>
        <v>INTEREST_CHECK_SHEET_2024_FORM_0310_2021</v>
      </c>
      <c r="H2808" s="56" t="str">
        <f t="shared" si="302"/>
        <v>INTEREST_CHECK_SHEET_2024_FORM_0310_2021_walking_doing_new</v>
      </c>
      <c r="I2808" s="134" t="str">
        <f t="shared" ref="I2808:I2871" si="308">IFERROR(INDEX($E:$H, MATCH(LEFT($H2808, LEN($H2808)-4)&amp;"_old", $H:$H, 0), 1), IF(F2808="old", "削除", "追加"))</f>
        <v>散歩　している</v>
      </c>
      <c r="J2808" s="56" t="str">
        <f t="shared" si="303"/>
        <v>一致</v>
      </c>
      <c r="K2808" s="56" t="str">
        <f>IF($F2808="old", INDEX('外部インタフェース一覧(計算用)'!$B$5:$C$60, MATCH(summary!$B2808, '外部インタフェース一覧(計算用)'!$C$5:$C$60, 0), 1), $B2808)</f>
        <v>興味関心チェックシート</v>
      </c>
      <c r="L2808" s="56">
        <f t="shared" si="307"/>
        <v>117</v>
      </c>
      <c r="M2808" s="56" t="str">
        <f t="shared" si="304"/>
        <v>walking_doing</v>
      </c>
      <c r="N2808" s="33" t="str">
        <f t="shared" si="305"/>
        <v>散歩　している</v>
      </c>
      <c r="O2808" s="33" t="str">
        <f t="shared" si="306"/>
        <v>散歩　している</v>
      </c>
    </row>
    <row r="2809" spans="1:15" ht="37.5" hidden="1">
      <c r="A2809" s="56">
        <v>2807</v>
      </c>
      <c r="B2809" s="56" t="s">
        <v>4393</v>
      </c>
      <c r="C2809" s="56">
        <v>118</v>
      </c>
      <c r="D2809" s="33" t="s">
        <v>1693</v>
      </c>
      <c r="E2809" s="134" t="s">
        <v>1694</v>
      </c>
      <c r="F2809" s="56" t="str">
        <f>VLOOKUP(VLOOKUP($B2809, '外部インタフェース一覧(計算用)'!$B:$C, 2, FALSE), '外部インタフェース一覧(計算用)'!$C:$G, 2, FALSE)</f>
        <v>new</v>
      </c>
      <c r="G2809" s="56" t="str">
        <f>VLOOKUP(VLOOKUP($B2809, '外部インタフェース一覧(計算用)'!$B:$C, 2, FALSE), '外部インタフェース一覧(計算用)'!$C:$G, 5, FALSE)</f>
        <v>INTEREST_CHECK_SHEET_2024_FORM_0310_2021</v>
      </c>
      <c r="H2809" s="56" t="str">
        <f t="shared" si="302"/>
        <v>INTEREST_CHECK_SHEET_2024_FORM_0310_2021_sports_interested_new</v>
      </c>
      <c r="I2809" s="134" t="str">
        <f t="shared" si="308"/>
        <v>ゴルフ・グラウンドゴルフ・水泳・テニスなどのスポーツ　興味がある</v>
      </c>
      <c r="J2809" s="56" t="str">
        <f t="shared" si="303"/>
        <v>一致</v>
      </c>
      <c r="K2809" s="56" t="str">
        <f>IF($F2809="old", INDEX('外部インタフェース一覧(計算用)'!$B$5:$C$60, MATCH(summary!$B2809, '外部インタフェース一覧(計算用)'!$C$5:$C$60, 0), 1), $B2809)</f>
        <v>興味関心チェックシート</v>
      </c>
      <c r="L2809" s="56">
        <f t="shared" si="307"/>
        <v>118</v>
      </c>
      <c r="M2809" s="56" t="str">
        <f t="shared" si="304"/>
        <v>sports_interested</v>
      </c>
      <c r="N2809" s="33" t="str">
        <f t="shared" si="305"/>
        <v>ゴルフ・グラウンドゴルフ・水泳・テニスなどのスポーツ　興味がある</v>
      </c>
      <c r="O2809" s="33" t="str">
        <f t="shared" si="306"/>
        <v>ゴルフ・グラウンドゴルフ・水泳・テニスなどのスポーツ　興味がある</v>
      </c>
    </row>
    <row r="2810" spans="1:15" ht="37.5" hidden="1">
      <c r="A2810" s="56">
        <v>2808</v>
      </c>
      <c r="B2810" s="56" t="s">
        <v>4393</v>
      </c>
      <c r="C2810" s="56">
        <v>119</v>
      </c>
      <c r="D2810" s="33" t="s">
        <v>1695</v>
      </c>
      <c r="E2810" s="134" t="s">
        <v>1696</v>
      </c>
      <c r="F2810" s="56" t="str">
        <f>VLOOKUP(VLOOKUP($B2810, '外部インタフェース一覧(計算用)'!$B:$C, 2, FALSE), '外部インタフェース一覧(計算用)'!$C:$G, 2, FALSE)</f>
        <v>new</v>
      </c>
      <c r="G2810" s="56" t="str">
        <f>VLOOKUP(VLOOKUP($B2810, '外部インタフェース一覧(計算用)'!$B:$C, 2, FALSE), '外部インタフェース一覧(計算用)'!$C:$G, 5, FALSE)</f>
        <v>INTEREST_CHECK_SHEET_2024_FORM_0310_2021</v>
      </c>
      <c r="H2810" s="56" t="str">
        <f t="shared" si="302"/>
        <v>INTEREST_CHECK_SHEET_2024_FORM_0310_2021_sports_want_to_try_new</v>
      </c>
      <c r="I2810" s="134" t="str">
        <f t="shared" si="308"/>
        <v>ゴルフ・グラウンドゴルフ・水泳・テニスなどのスポーツ　してみたい</v>
      </c>
      <c r="J2810" s="56" t="str">
        <f t="shared" si="303"/>
        <v>一致</v>
      </c>
      <c r="K2810" s="56" t="str">
        <f>IF($F2810="old", INDEX('外部インタフェース一覧(計算用)'!$B$5:$C$60, MATCH(summary!$B2810, '外部インタフェース一覧(計算用)'!$C$5:$C$60, 0), 1), $B2810)</f>
        <v>興味関心チェックシート</v>
      </c>
      <c r="L2810" s="56">
        <f t="shared" si="307"/>
        <v>119</v>
      </c>
      <c r="M2810" s="56" t="str">
        <f t="shared" si="304"/>
        <v>sports_want_to_try</v>
      </c>
      <c r="N2810" s="33" t="str">
        <f t="shared" si="305"/>
        <v>ゴルフ・グラウンドゴルフ・水泳・テニスなどのスポーツ　してみたい</v>
      </c>
      <c r="O2810" s="33" t="str">
        <f t="shared" si="306"/>
        <v>ゴルフ・グラウンドゴルフ・水泳・テニスなどのスポーツ　してみたい</v>
      </c>
    </row>
    <row r="2811" spans="1:15" ht="37.5" hidden="1">
      <c r="A2811" s="56">
        <v>2809</v>
      </c>
      <c r="B2811" s="56" t="s">
        <v>4393</v>
      </c>
      <c r="C2811" s="56">
        <v>120</v>
      </c>
      <c r="D2811" s="33" t="s">
        <v>1697</v>
      </c>
      <c r="E2811" s="134" t="s">
        <v>1698</v>
      </c>
      <c r="F2811" s="56" t="str">
        <f>VLOOKUP(VLOOKUP($B2811, '外部インタフェース一覧(計算用)'!$B:$C, 2, FALSE), '外部インタフェース一覧(計算用)'!$C:$G, 2, FALSE)</f>
        <v>new</v>
      </c>
      <c r="G2811" s="56" t="str">
        <f>VLOOKUP(VLOOKUP($B2811, '外部インタフェース一覧(計算用)'!$B:$C, 2, FALSE), '外部インタフェース一覧(計算用)'!$C:$G, 5, FALSE)</f>
        <v>INTEREST_CHECK_SHEET_2024_FORM_0310_2021</v>
      </c>
      <c r="H2811" s="56" t="str">
        <f t="shared" si="302"/>
        <v>INTEREST_CHECK_SHEET_2024_FORM_0310_2021_sports_doing_new</v>
      </c>
      <c r="I2811" s="134" t="str">
        <f t="shared" si="308"/>
        <v>ゴルフ・グラウンドゴルフ・水泳・テニスなどのスポーツ　している</v>
      </c>
      <c r="J2811" s="56" t="str">
        <f t="shared" si="303"/>
        <v>一致</v>
      </c>
      <c r="K2811" s="56" t="str">
        <f>IF($F2811="old", INDEX('外部インタフェース一覧(計算用)'!$B$5:$C$60, MATCH(summary!$B2811, '外部インタフェース一覧(計算用)'!$C$5:$C$60, 0), 1), $B2811)</f>
        <v>興味関心チェックシート</v>
      </c>
      <c r="L2811" s="56">
        <f t="shared" si="307"/>
        <v>120</v>
      </c>
      <c r="M2811" s="56" t="str">
        <f t="shared" si="304"/>
        <v>sports_doing</v>
      </c>
      <c r="N2811" s="33" t="str">
        <f t="shared" si="305"/>
        <v>ゴルフ・グラウンドゴルフ・水泳・テニスなどのスポーツ　している</v>
      </c>
      <c r="O2811" s="33" t="str">
        <f t="shared" si="306"/>
        <v>ゴルフ・グラウンドゴルフ・水泳・テニスなどのスポーツ　している</v>
      </c>
    </row>
    <row r="2812" spans="1:15" hidden="1">
      <c r="A2812" s="56">
        <v>2810</v>
      </c>
      <c r="B2812" s="56" t="s">
        <v>4393</v>
      </c>
      <c r="C2812" s="56">
        <v>121</v>
      </c>
      <c r="D2812" s="33" t="s">
        <v>1699</v>
      </c>
      <c r="E2812" s="134" t="s">
        <v>1700</v>
      </c>
      <c r="F2812" s="56" t="str">
        <f>VLOOKUP(VLOOKUP($B2812, '外部インタフェース一覧(計算用)'!$B:$C, 2, FALSE), '外部インタフェース一覧(計算用)'!$C:$G, 2, FALSE)</f>
        <v>new</v>
      </c>
      <c r="G2812" s="56" t="str">
        <f>VLOOKUP(VLOOKUP($B2812, '外部インタフェース一覧(計算用)'!$B:$C, 2, FALSE), '外部インタフェース一覧(計算用)'!$C:$G, 5, FALSE)</f>
        <v>INTEREST_CHECK_SHEET_2024_FORM_0310_2021</v>
      </c>
      <c r="H2812" s="56" t="str">
        <f t="shared" si="302"/>
        <v>INTEREST_CHECK_SHEET_2024_FORM_0310_2021_dance_interested_new</v>
      </c>
      <c r="I2812" s="134" t="str">
        <f t="shared" si="308"/>
        <v>ダンス・踊り　興味がある</v>
      </c>
      <c r="J2812" s="56" t="str">
        <f t="shared" si="303"/>
        <v>一致</v>
      </c>
      <c r="K2812" s="56" t="str">
        <f>IF($F2812="old", INDEX('外部インタフェース一覧(計算用)'!$B$5:$C$60, MATCH(summary!$B2812, '外部インタフェース一覧(計算用)'!$C$5:$C$60, 0), 1), $B2812)</f>
        <v>興味関心チェックシート</v>
      </c>
      <c r="L2812" s="56">
        <f t="shared" si="307"/>
        <v>121</v>
      </c>
      <c r="M2812" s="56" t="str">
        <f t="shared" si="304"/>
        <v>dance_interested</v>
      </c>
      <c r="N2812" s="33" t="str">
        <f t="shared" si="305"/>
        <v>ダンス・踊り　興味がある</v>
      </c>
      <c r="O2812" s="33" t="str">
        <f t="shared" si="306"/>
        <v>ダンス・踊り　興味がある</v>
      </c>
    </row>
    <row r="2813" spans="1:15" hidden="1">
      <c r="A2813" s="56">
        <v>2811</v>
      </c>
      <c r="B2813" s="56" t="s">
        <v>4393</v>
      </c>
      <c r="C2813" s="56">
        <v>122</v>
      </c>
      <c r="D2813" s="33" t="s">
        <v>1701</v>
      </c>
      <c r="E2813" s="134" t="s">
        <v>1702</v>
      </c>
      <c r="F2813" s="56" t="str">
        <f>VLOOKUP(VLOOKUP($B2813, '外部インタフェース一覧(計算用)'!$B:$C, 2, FALSE), '外部インタフェース一覧(計算用)'!$C:$G, 2, FALSE)</f>
        <v>new</v>
      </c>
      <c r="G2813" s="56" t="str">
        <f>VLOOKUP(VLOOKUP($B2813, '外部インタフェース一覧(計算用)'!$B:$C, 2, FALSE), '外部インタフェース一覧(計算用)'!$C:$G, 5, FALSE)</f>
        <v>INTEREST_CHECK_SHEET_2024_FORM_0310_2021</v>
      </c>
      <c r="H2813" s="56" t="str">
        <f t="shared" si="302"/>
        <v>INTEREST_CHECK_SHEET_2024_FORM_0310_2021_dance_want_to_try_new</v>
      </c>
      <c r="I2813" s="134" t="str">
        <f t="shared" si="308"/>
        <v>ダンス・踊り　してみたい</v>
      </c>
      <c r="J2813" s="56" t="str">
        <f t="shared" si="303"/>
        <v>一致</v>
      </c>
      <c r="K2813" s="56" t="str">
        <f>IF($F2813="old", INDEX('外部インタフェース一覧(計算用)'!$B$5:$C$60, MATCH(summary!$B2813, '外部インタフェース一覧(計算用)'!$C$5:$C$60, 0), 1), $B2813)</f>
        <v>興味関心チェックシート</v>
      </c>
      <c r="L2813" s="56">
        <f t="shared" si="307"/>
        <v>122</v>
      </c>
      <c r="M2813" s="56" t="str">
        <f t="shared" si="304"/>
        <v>dance_want_to_try</v>
      </c>
      <c r="N2813" s="33" t="str">
        <f t="shared" si="305"/>
        <v>ダンス・踊り　してみたい</v>
      </c>
      <c r="O2813" s="33" t="str">
        <f t="shared" si="306"/>
        <v>ダンス・踊り　してみたい</v>
      </c>
    </row>
    <row r="2814" spans="1:15" hidden="1">
      <c r="A2814" s="56">
        <v>2812</v>
      </c>
      <c r="B2814" s="56" t="s">
        <v>4393</v>
      </c>
      <c r="C2814" s="56">
        <v>123</v>
      </c>
      <c r="D2814" s="33" t="s">
        <v>1703</v>
      </c>
      <c r="E2814" s="134" t="s">
        <v>1704</v>
      </c>
      <c r="F2814" s="56" t="str">
        <f>VLOOKUP(VLOOKUP($B2814, '外部インタフェース一覧(計算用)'!$B:$C, 2, FALSE), '外部インタフェース一覧(計算用)'!$C:$G, 2, FALSE)</f>
        <v>new</v>
      </c>
      <c r="G2814" s="56" t="str">
        <f>VLOOKUP(VLOOKUP($B2814, '外部インタフェース一覧(計算用)'!$B:$C, 2, FALSE), '外部インタフェース一覧(計算用)'!$C:$G, 5, FALSE)</f>
        <v>INTEREST_CHECK_SHEET_2024_FORM_0310_2021</v>
      </c>
      <c r="H2814" s="56" t="str">
        <f t="shared" si="302"/>
        <v>INTEREST_CHECK_SHEET_2024_FORM_0310_2021_dance_doing_new</v>
      </c>
      <c r="I2814" s="134" t="str">
        <f t="shared" si="308"/>
        <v>ダンス・踊り　している</v>
      </c>
      <c r="J2814" s="56" t="str">
        <f t="shared" si="303"/>
        <v>一致</v>
      </c>
      <c r="K2814" s="56" t="str">
        <f>IF($F2814="old", INDEX('外部インタフェース一覧(計算用)'!$B$5:$C$60, MATCH(summary!$B2814, '外部インタフェース一覧(計算用)'!$C$5:$C$60, 0), 1), $B2814)</f>
        <v>興味関心チェックシート</v>
      </c>
      <c r="L2814" s="56">
        <f t="shared" si="307"/>
        <v>123</v>
      </c>
      <c r="M2814" s="56" t="str">
        <f t="shared" si="304"/>
        <v>dance_doing</v>
      </c>
      <c r="N2814" s="33" t="str">
        <f t="shared" si="305"/>
        <v>ダンス・踊り　している</v>
      </c>
      <c r="O2814" s="33" t="str">
        <f t="shared" si="306"/>
        <v>ダンス・踊り　している</v>
      </c>
    </row>
    <row r="2815" spans="1:15" hidden="1">
      <c r="A2815" s="56">
        <v>2813</v>
      </c>
      <c r="B2815" s="56" t="s">
        <v>4393</v>
      </c>
      <c r="C2815" s="56">
        <v>124</v>
      </c>
      <c r="D2815" s="33" t="s">
        <v>1705</v>
      </c>
      <c r="E2815" s="134" t="s">
        <v>1706</v>
      </c>
      <c r="F2815" s="56" t="str">
        <f>VLOOKUP(VLOOKUP($B2815, '外部インタフェース一覧(計算用)'!$B:$C, 2, FALSE), '外部インタフェース一覧(計算用)'!$C:$G, 2, FALSE)</f>
        <v>new</v>
      </c>
      <c r="G2815" s="56" t="str">
        <f>VLOOKUP(VLOOKUP($B2815, '外部インタフェース一覧(計算用)'!$B:$C, 2, FALSE), '外部インタフェース一覧(計算用)'!$C:$G, 5, FALSE)</f>
        <v>INTEREST_CHECK_SHEET_2024_FORM_0310_2021</v>
      </c>
      <c r="H2815" s="56" t="str">
        <f t="shared" si="302"/>
        <v>INTEREST_CHECK_SHEET_2024_FORM_0310_2021_spectate_interested_new</v>
      </c>
      <c r="I2815" s="134" t="str">
        <f t="shared" si="308"/>
        <v>野球・相撲等観戦　興味がある</v>
      </c>
      <c r="J2815" s="56" t="str">
        <f t="shared" si="303"/>
        <v>一致</v>
      </c>
      <c r="K2815" s="56" t="str">
        <f>IF($F2815="old", INDEX('外部インタフェース一覧(計算用)'!$B$5:$C$60, MATCH(summary!$B2815, '外部インタフェース一覧(計算用)'!$C$5:$C$60, 0), 1), $B2815)</f>
        <v>興味関心チェックシート</v>
      </c>
      <c r="L2815" s="56">
        <f t="shared" si="307"/>
        <v>124</v>
      </c>
      <c r="M2815" s="56" t="str">
        <f t="shared" si="304"/>
        <v>spectate_interested</v>
      </c>
      <c r="N2815" s="33" t="str">
        <f t="shared" si="305"/>
        <v>野球・相撲等観戦　興味がある</v>
      </c>
      <c r="O2815" s="33" t="str">
        <f t="shared" si="306"/>
        <v>野球・相撲等観戦　興味がある</v>
      </c>
    </row>
    <row r="2816" spans="1:15" hidden="1">
      <c r="A2816" s="56">
        <v>2814</v>
      </c>
      <c r="B2816" s="56" t="s">
        <v>4393</v>
      </c>
      <c r="C2816" s="56">
        <v>125</v>
      </c>
      <c r="D2816" s="33" t="s">
        <v>1707</v>
      </c>
      <c r="E2816" s="134" t="s">
        <v>1708</v>
      </c>
      <c r="F2816" s="56" t="str">
        <f>VLOOKUP(VLOOKUP($B2816, '外部インタフェース一覧(計算用)'!$B:$C, 2, FALSE), '外部インタフェース一覧(計算用)'!$C:$G, 2, FALSE)</f>
        <v>new</v>
      </c>
      <c r="G2816" s="56" t="str">
        <f>VLOOKUP(VLOOKUP($B2816, '外部インタフェース一覧(計算用)'!$B:$C, 2, FALSE), '外部インタフェース一覧(計算用)'!$C:$G, 5, FALSE)</f>
        <v>INTEREST_CHECK_SHEET_2024_FORM_0310_2021</v>
      </c>
      <c r="H2816" s="56" t="str">
        <f t="shared" si="302"/>
        <v>INTEREST_CHECK_SHEET_2024_FORM_0310_2021_spectate_want_to_try_new</v>
      </c>
      <c r="I2816" s="134" t="str">
        <f t="shared" si="308"/>
        <v>野球・相撲等観戦　してみたい</v>
      </c>
      <c r="J2816" s="56" t="str">
        <f t="shared" si="303"/>
        <v>一致</v>
      </c>
      <c r="K2816" s="56" t="str">
        <f>IF($F2816="old", INDEX('外部インタフェース一覧(計算用)'!$B$5:$C$60, MATCH(summary!$B2816, '外部インタフェース一覧(計算用)'!$C$5:$C$60, 0), 1), $B2816)</f>
        <v>興味関心チェックシート</v>
      </c>
      <c r="L2816" s="56">
        <f t="shared" si="307"/>
        <v>125</v>
      </c>
      <c r="M2816" s="56" t="str">
        <f t="shared" si="304"/>
        <v>spectate_want_to_try</v>
      </c>
      <c r="N2816" s="33" t="str">
        <f t="shared" si="305"/>
        <v>野球・相撲等観戦　してみたい</v>
      </c>
      <c r="O2816" s="33" t="str">
        <f t="shared" si="306"/>
        <v>野球・相撲等観戦　してみたい</v>
      </c>
    </row>
    <row r="2817" spans="1:15" hidden="1">
      <c r="A2817" s="56">
        <v>2815</v>
      </c>
      <c r="B2817" s="56" t="s">
        <v>4393</v>
      </c>
      <c r="C2817" s="56">
        <v>126</v>
      </c>
      <c r="D2817" s="33" t="s">
        <v>1709</v>
      </c>
      <c r="E2817" s="134" t="s">
        <v>1710</v>
      </c>
      <c r="F2817" s="56" t="str">
        <f>VLOOKUP(VLOOKUP($B2817, '外部インタフェース一覧(計算用)'!$B:$C, 2, FALSE), '外部インタフェース一覧(計算用)'!$C:$G, 2, FALSE)</f>
        <v>new</v>
      </c>
      <c r="G2817" s="56" t="str">
        <f>VLOOKUP(VLOOKUP($B2817, '外部インタフェース一覧(計算用)'!$B:$C, 2, FALSE), '外部インタフェース一覧(計算用)'!$C:$G, 5, FALSE)</f>
        <v>INTEREST_CHECK_SHEET_2024_FORM_0310_2021</v>
      </c>
      <c r="H2817" s="56" t="str">
        <f t="shared" si="302"/>
        <v>INTEREST_CHECK_SHEET_2024_FORM_0310_2021_spectate_doing_new</v>
      </c>
      <c r="I2817" s="134" t="str">
        <f t="shared" si="308"/>
        <v>野球・相撲等観戦　している</v>
      </c>
      <c r="J2817" s="56" t="str">
        <f t="shared" si="303"/>
        <v>一致</v>
      </c>
      <c r="K2817" s="56" t="str">
        <f>IF($F2817="old", INDEX('外部インタフェース一覧(計算用)'!$B$5:$C$60, MATCH(summary!$B2817, '外部インタフェース一覧(計算用)'!$C$5:$C$60, 0), 1), $B2817)</f>
        <v>興味関心チェックシート</v>
      </c>
      <c r="L2817" s="56">
        <f t="shared" si="307"/>
        <v>126</v>
      </c>
      <c r="M2817" s="56" t="str">
        <f t="shared" si="304"/>
        <v>spectate_doing</v>
      </c>
      <c r="N2817" s="33" t="str">
        <f t="shared" si="305"/>
        <v>野球・相撲等観戦　している</v>
      </c>
      <c r="O2817" s="33" t="str">
        <f t="shared" si="306"/>
        <v>野球・相撲等観戦　している</v>
      </c>
    </row>
    <row r="2818" spans="1:15" ht="37.5" hidden="1">
      <c r="A2818" s="56">
        <v>2816</v>
      </c>
      <c r="B2818" s="56" t="s">
        <v>4393</v>
      </c>
      <c r="C2818" s="56">
        <v>127</v>
      </c>
      <c r="D2818" s="33" t="s">
        <v>1711</v>
      </c>
      <c r="E2818" s="134" t="s">
        <v>1712</v>
      </c>
      <c r="F2818" s="56" t="str">
        <f>VLOOKUP(VLOOKUP($B2818, '外部インタフェース一覧(計算用)'!$B:$C, 2, FALSE), '外部インタフェース一覧(計算用)'!$C:$G, 2, FALSE)</f>
        <v>new</v>
      </c>
      <c r="G2818" s="56" t="str">
        <f>VLOOKUP(VLOOKUP($B2818, '外部インタフェース一覧(計算用)'!$B:$C, 2, FALSE), '外部インタフェース一覧(計算用)'!$C:$G, 5, FALSE)</f>
        <v>INTEREST_CHECK_SHEET_2024_FORM_0310_2021</v>
      </c>
      <c r="H2818" s="56" t="str">
        <f t="shared" si="302"/>
        <v>INTEREST_CHECK_SHEET_2024_FORM_0310_2021_gamble_interested_new</v>
      </c>
      <c r="I2818" s="134" t="str">
        <f t="shared" si="308"/>
        <v>競馬・競輪・競艇・パチンコ　興味がある</v>
      </c>
      <c r="J2818" s="56" t="str">
        <f t="shared" si="303"/>
        <v>一致</v>
      </c>
      <c r="K2818" s="56" t="str">
        <f>IF($F2818="old", INDEX('外部インタフェース一覧(計算用)'!$B$5:$C$60, MATCH(summary!$B2818, '外部インタフェース一覧(計算用)'!$C$5:$C$60, 0), 1), $B2818)</f>
        <v>興味関心チェックシート</v>
      </c>
      <c r="L2818" s="56">
        <f t="shared" si="307"/>
        <v>127</v>
      </c>
      <c r="M2818" s="56" t="str">
        <f t="shared" si="304"/>
        <v>gamble_interested</v>
      </c>
      <c r="N2818" s="33" t="str">
        <f t="shared" si="305"/>
        <v>競馬・競輪・競艇・パチンコ　興味がある</v>
      </c>
      <c r="O2818" s="33" t="str">
        <f t="shared" si="306"/>
        <v>競馬・競輪・競艇・パチンコ　興味がある</v>
      </c>
    </row>
    <row r="2819" spans="1:15" ht="37.5" hidden="1">
      <c r="A2819" s="56">
        <v>2817</v>
      </c>
      <c r="B2819" s="56" t="s">
        <v>4393</v>
      </c>
      <c r="C2819" s="56">
        <v>128</v>
      </c>
      <c r="D2819" s="33" t="s">
        <v>1713</v>
      </c>
      <c r="E2819" s="134" t="s">
        <v>1714</v>
      </c>
      <c r="F2819" s="56" t="str">
        <f>VLOOKUP(VLOOKUP($B2819, '外部インタフェース一覧(計算用)'!$B:$C, 2, FALSE), '外部インタフェース一覧(計算用)'!$C:$G, 2, FALSE)</f>
        <v>new</v>
      </c>
      <c r="G2819" s="56" t="str">
        <f>VLOOKUP(VLOOKUP($B2819, '外部インタフェース一覧(計算用)'!$B:$C, 2, FALSE), '外部インタフェース一覧(計算用)'!$C:$G, 5, FALSE)</f>
        <v>INTEREST_CHECK_SHEET_2024_FORM_0310_2021</v>
      </c>
      <c r="H2819" s="56" t="str">
        <f t="shared" ref="H2819:H2882" si="309">G2819&amp;"_"&amp;D2819&amp;"_"&amp;F2819</f>
        <v>INTEREST_CHECK_SHEET_2024_FORM_0310_2021_gamble_want_to_try_new</v>
      </c>
      <c r="I2819" s="134" t="str">
        <f t="shared" si="308"/>
        <v>競馬・競輪・競艇・パチンコ　してみたい</v>
      </c>
      <c r="J2819" s="56" t="str">
        <f t="shared" ref="J2819:J2882" si="310">IF(E2819=I2819, "一致", "名称変更")</f>
        <v>一致</v>
      </c>
      <c r="K2819" s="56" t="str">
        <f>IF($F2819="old", INDEX('外部インタフェース一覧(計算用)'!$B$5:$C$60, MATCH(summary!$B2819, '外部インタフェース一覧(計算用)'!$C$5:$C$60, 0), 1), $B2819)</f>
        <v>興味関心チェックシート</v>
      </c>
      <c r="L2819" s="56">
        <f t="shared" si="307"/>
        <v>128</v>
      </c>
      <c r="M2819" s="56" t="str">
        <f t="shared" ref="M2819:M2882" si="311">$D2819</f>
        <v>gamble_want_to_try</v>
      </c>
      <c r="N2819" s="33" t="str">
        <f t="shared" ref="N2819:N2882" si="312">IF($F2819="old", $E2819, $I2819)</f>
        <v>競馬・競輪・競艇・パチンコ　してみたい</v>
      </c>
      <c r="O2819" s="33" t="str">
        <f t="shared" ref="O2819:O2882" si="313">IF($F2819="old", $I2819, $E2819)</f>
        <v>競馬・競輪・競艇・パチンコ　してみたい</v>
      </c>
    </row>
    <row r="2820" spans="1:15" ht="37.5" hidden="1">
      <c r="A2820" s="56">
        <v>2818</v>
      </c>
      <c r="B2820" s="56" t="s">
        <v>4393</v>
      </c>
      <c r="C2820" s="56">
        <v>129</v>
      </c>
      <c r="D2820" s="33" t="s">
        <v>1715</v>
      </c>
      <c r="E2820" s="134" t="s">
        <v>1716</v>
      </c>
      <c r="F2820" s="56" t="str">
        <f>VLOOKUP(VLOOKUP($B2820, '外部インタフェース一覧(計算用)'!$B:$C, 2, FALSE), '外部インタフェース一覧(計算用)'!$C:$G, 2, FALSE)</f>
        <v>new</v>
      </c>
      <c r="G2820" s="56" t="str">
        <f>VLOOKUP(VLOOKUP($B2820, '外部インタフェース一覧(計算用)'!$B:$C, 2, FALSE), '外部インタフェース一覧(計算用)'!$C:$G, 5, FALSE)</f>
        <v>INTEREST_CHECK_SHEET_2024_FORM_0310_2021</v>
      </c>
      <c r="H2820" s="56" t="str">
        <f t="shared" si="309"/>
        <v>INTEREST_CHECK_SHEET_2024_FORM_0310_2021_gamble_doing_new</v>
      </c>
      <c r="I2820" s="134" t="str">
        <f t="shared" si="308"/>
        <v>競馬・競輪・競艇・パチンコ　している</v>
      </c>
      <c r="J2820" s="56" t="str">
        <f t="shared" si="310"/>
        <v>一致</v>
      </c>
      <c r="K2820" s="56" t="str">
        <f>IF($F2820="old", INDEX('外部インタフェース一覧(計算用)'!$B$5:$C$60, MATCH(summary!$B2820, '外部インタフェース一覧(計算用)'!$C$5:$C$60, 0), 1), $B2820)</f>
        <v>興味関心チェックシート</v>
      </c>
      <c r="L2820" s="56">
        <f t="shared" ref="L2820:L2883" si="314">C2820</f>
        <v>129</v>
      </c>
      <c r="M2820" s="56" t="str">
        <f t="shared" si="311"/>
        <v>gamble_doing</v>
      </c>
      <c r="N2820" s="33" t="str">
        <f t="shared" si="312"/>
        <v>競馬・競輪・競艇・パチンコ　している</v>
      </c>
      <c r="O2820" s="33" t="str">
        <f t="shared" si="313"/>
        <v>競馬・競輪・競艇・パチンコ　している</v>
      </c>
    </row>
    <row r="2821" spans="1:15" hidden="1">
      <c r="A2821" s="56">
        <v>2819</v>
      </c>
      <c r="B2821" s="56" t="s">
        <v>4393</v>
      </c>
      <c r="C2821" s="56">
        <v>130</v>
      </c>
      <c r="D2821" s="33" t="s">
        <v>1717</v>
      </c>
      <c r="E2821" s="134" t="s">
        <v>1718</v>
      </c>
      <c r="F2821" s="56" t="str">
        <f>VLOOKUP(VLOOKUP($B2821, '外部インタフェース一覧(計算用)'!$B:$C, 2, FALSE), '外部インタフェース一覧(計算用)'!$C:$G, 2, FALSE)</f>
        <v>new</v>
      </c>
      <c r="G2821" s="56" t="str">
        <f>VLOOKUP(VLOOKUP($B2821, '外部インタフェース一覧(計算用)'!$B:$C, 2, FALSE), '外部インタフェース一覧(計算用)'!$C:$G, 5, FALSE)</f>
        <v>INTEREST_CHECK_SHEET_2024_FORM_0310_2021</v>
      </c>
      <c r="H2821" s="56" t="str">
        <f t="shared" si="309"/>
        <v>INTEREST_CHECK_SHEET_2024_FORM_0310_2021_knitting_interested_new</v>
      </c>
      <c r="I2821" s="134" t="str">
        <f t="shared" si="308"/>
        <v>編み物　興味がある</v>
      </c>
      <c r="J2821" s="56" t="str">
        <f t="shared" si="310"/>
        <v>一致</v>
      </c>
      <c r="K2821" s="56" t="str">
        <f>IF($F2821="old", INDEX('外部インタフェース一覧(計算用)'!$B$5:$C$60, MATCH(summary!$B2821, '外部インタフェース一覧(計算用)'!$C$5:$C$60, 0), 1), $B2821)</f>
        <v>興味関心チェックシート</v>
      </c>
      <c r="L2821" s="56">
        <f t="shared" si="314"/>
        <v>130</v>
      </c>
      <c r="M2821" s="56" t="str">
        <f t="shared" si="311"/>
        <v>knitting_interested</v>
      </c>
      <c r="N2821" s="33" t="str">
        <f t="shared" si="312"/>
        <v>編み物　興味がある</v>
      </c>
      <c r="O2821" s="33" t="str">
        <f t="shared" si="313"/>
        <v>編み物　興味がある</v>
      </c>
    </row>
    <row r="2822" spans="1:15" hidden="1">
      <c r="A2822" s="56">
        <v>2820</v>
      </c>
      <c r="B2822" s="56" t="s">
        <v>4393</v>
      </c>
      <c r="C2822" s="56">
        <v>131</v>
      </c>
      <c r="D2822" s="33" t="s">
        <v>1719</v>
      </c>
      <c r="E2822" s="134" t="s">
        <v>1720</v>
      </c>
      <c r="F2822" s="56" t="str">
        <f>VLOOKUP(VLOOKUP($B2822, '外部インタフェース一覧(計算用)'!$B:$C, 2, FALSE), '外部インタフェース一覧(計算用)'!$C:$G, 2, FALSE)</f>
        <v>new</v>
      </c>
      <c r="G2822" s="56" t="str">
        <f>VLOOKUP(VLOOKUP($B2822, '外部インタフェース一覧(計算用)'!$B:$C, 2, FALSE), '外部インタフェース一覧(計算用)'!$C:$G, 5, FALSE)</f>
        <v>INTEREST_CHECK_SHEET_2024_FORM_0310_2021</v>
      </c>
      <c r="H2822" s="56" t="str">
        <f t="shared" si="309"/>
        <v>INTEREST_CHECK_SHEET_2024_FORM_0310_2021_knitting_want_to_try_new</v>
      </c>
      <c r="I2822" s="134" t="str">
        <f t="shared" si="308"/>
        <v>編み物　してみたい</v>
      </c>
      <c r="J2822" s="56" t="str">
        <f t="shared" si="310"/>
        <v>一致</v>
      </c>
      <c r="K2822" s="56" t="str">
        <f>IF($F2822="old", INDEX('外部インタフェース一覧(計算用)'!$B$5:$C$60, MATCH(summary!$B2822, '外部インタフェース一覧(計算用)'!$C$5:$C$60, 0), 1), $B2822)</f>
        <v>興味関心チェックシート</v>
      </c>
      <c r="L2822" s="56">
        <f t="shared" si="314"/>
        <v>131</v>
      </c>
      <c r="M2822" s="56" t="str">
        <f t="shared" si="311"/>
        <v>knitting_want_to_try</v>
      </c>
      <c r="N2822" s="33" t="str">
        <f t="shared" si="312"/>
        <v>編み物　してみたい</v>
      </c>
      <c r="O2822" s="33" t="str">
        <f t="shared" si="313"/>
        <v>編み物　してみたい</v>
      </c>
    </row>
    <row r="2823" spans="1:15" hidden="1">
      <c r="A2823" s="56">
        <v>2821</v>
      </c>
      <c r="B2823" s="56" t="s">
        <v>4393</v>
      </c>
      <c r="C2823" s="56">
        <v>132</v>
      </c>
      <c r="D2823" s="33" t="s">
        <v>1721</v>
      </c>
      <c r="E2823" s="134" t="s">
        <v>1722</v>
      </c>
      <c r="F2823" s="56" t="str">
        <f>VLOOKUP(VLOOKUP($B2823, '外部インタフェース一覧(計算用)'!$B:$C, 2, FALSE), '外部インタフェース一覧(計算用)'!$C:$G, 2, FALSE)</f>
        <v>new</v>
      </c>
      <c r="G2823" s="56" t="str">
        <f>VLOOKUP(VLOOKUP($B2823, '外部インタフェース一覧(計算用)'!$B:$C, 2, FALSE), '外部インタフェース一覧(計算用)'!$C:$G, 5, FALSE)</f>
        <v>INTEREST_CHECK_SHEET_2024_FORM_0310_2021</v>
      </c>
      <c r="H2823" s="56" t="str">
        <f t="shared" si="309"/>
        <v>INTEREST_CHECK_SHEET_2024_FORM_0310_2021_knitting_doing_new</v>
      </c>
      <c r="I2823" s="134" t="str">
        <f t="shared" si="308"/>
        <v>編み物　している</v>
      </c>
      <c r="J2823" s="56" t="str">
        <f t="shared" si="310"/>
        <v>一致</v>
      </c>
      <c r="K2823" s="56" t="str">
        <f>IF($F2823="old", INDEX('外部インタフェース一覧(計算用)'!$B$5:$C$60, MATCH(summary!$B2823, '外部インタフェース一覧(計算用)'!$C$5:$C$60, 0), 1), $B2823)</f>
        <v>興味関心チェックシート</v>
      </c>
      <c r="L2823" s="56">
        <f t="shared" si="314"/>
        <v>132</v>
      </c>
      <c r="M2823" s="56" t="str">
        <f t="shared" si="311"/>
        <v>knitting_doing</v>
      </c>
      <c r="N2823" s="33" t="str">
        <f t="shared" si="312"/>
        <v>編み物　している</v>
      </c>
      <c r="O2823" s="33" t="str">
        <f t="shared" si="313"/>
        <v>編み物　している</v>
      </c>
    </row>
    <row r="2824" spans="1:15" hidden="1">
      <c r="A2824" s="56">
        <v>2822</v>
      </c>
      <c r="B2824" s="56" t="s">
        <v>4393</v>
      </c>
      <c r="C2824" s="56">
        <v>133</v>
      </c>
      <c r="D2824" s="33" t="s">
        <v>1723</v>
      </c>
      <c r="E2824" s="134" t="s">
        <v>1724</v>
      </c>
      <c r="F2824" s="56" t="str">
        <f>VLOOKUP(VLOOKUP($B2824, '外部インタフェース一覧(計算用)'!$B:$C, 2, FALSE), '外部インタフェース一覧(計算用)'!$C:$G, 2, FALSE)</f>
        <v>new</v>
      </c>
      <c r="G2824" s="56" t="str">
        <f>VLOOKUP(VLOOKUP($B2824, '外部インタフェース一覧(計算用)'!$B:$C, 2, FALSE), '外部インタフェース一覧(計算用)'!$C:$G, 5, FALSE)</f>
        <v>INTEREST_CHECK_SHEET_2024_FORM_0310_2021</v>
      </c>
      <c r="H2824" s="56" t="str">
        <f t="shared" si="309"/>
        <v>INTEREST_CHECK_SHEET_2024_FORM_0310_2021_sewing_interested_new</v>
      </c>
      <c r="I2824" s="134" t="str">
        <f t="shared" si="308"/>
        <v>針仕事　興味がある</v>
      </c>
      <c r="J2824" s="56" t="str">
        <f t="shared" si="310"/>
        <v>一致</v>
      </c>
      <c r="K2824" s="56" t="str">
        <f>IF($F2824="old", INDEX('外部インタフェース一覧(計算用)'!$B$5:$C$60, MATCH(summary!$B2824, '外部インタフェース一覧(計算用)'!$C$5:$C$60, 0), 1), $B2824)</f>
        <v>興味関心チェックシート</v>
      </c>
      <c r="L2824" s="56">
        <f t="shared" si="314"/>
        <v>133</v>
      </c>
      <c r="M2824" s="56" t="str">
        <f t="shared" si="311"/>
        <v>sewing_interested</v>
      </c>
      <c r="N2824" s="33" t="str">
        <f t="shared" si="312"/>
        <v>針仕事　興味がある</v>
      </c>
      <c r="O2824" s="33" t="str">
        <f t="shared" si="313"/>
        <v>針仕事　興味がある</v>
      </c>
    </row>
    <row r="2825" spans="1:15" hidden="1">
      <c r="A2825" s="56">
        <v>2823</v>
      </c>
      <c r="B2825" s="56" t="s">
        <v>4393</v>
      </c>
      <c r="C2825" s="56">
        <v>134</v>
      </c>
      <c r="D2825" s="33" t="s">
        <v>1725</v>
      </c>
      <c r="E2825" s="134" t="s">
        <v>1726</v>
      </c>
      <c r="F2825" s="56" t="str">
        <f>VLOOKUP(VLOOKUP($B2825, '外部インタフェース一覧(計算用)'!$B:$C, 2, FALSE), '外部インタフェース一覧(計算用)'!$C:$G, 2, FALSE)</f>
        <v>new</v>
      </c>
      <c r="G2825" s="56" t="str">
        <f>VLOOKUP(VLOOKUP($B2825, '外部インタフェース一覧(計算用)'!$B:$C, 2, FALSE), '外部インタフェース一覧(計算用)'!$C:$G, 5, FALSE)</f>
        <v>INTEREST_CHECK_SHEET_2024_FORM_0310_2021</v>
      </c>
      <c r="H2825" s="56" t="str">
        <f t="shared" si="309"/>
        <v>INTEREST_CHECK_SHEET_2024_FORM_0310_2021_sewing_want_to_try_new</v>
      </c>
      <c r="I2825" s="134" t="str">
        <f t="shared" si="308"/>
        <v>針仕事　してみたい</v>
      </c>
      <c r="J2825" s="56" t="str">
        <f t="shared" si="310"/>
        <v>一致</v>
      </c>
      <c r="K2825" s="56" t="str">
        <f>IF($F2825="old", INDEX('外部インタフェース一覧(計算用)'!$B$5:$C$60, MATCH(summary!$B2825, '外部インタフェース一覧(計算用)'!$C$5:$C$60, 0), 1), $B2825)</f>
        <v>興味関心チェックシート</v>
      </c>
      <c r="L2825" s="56">
        <f t="shared" si="314"/>
        <v>134</v>
      </c>
      <c r="M2825" s="56" t="str">
        <f t="shared" si="311"/>
        <v>sewing_want_to_try</v>
      </c>
      <c r="N2825" s="33" t="str">
        <f t="shared" si="312"/>
        <v>針仕事　してみたい</v>
      </c>
      <c r="O2825" s="33" t="str">
        <f t="shared" si="313"/>
        <v>針仕事　してみたい</v>
      </c>
    </row>
    <row r="2826" spans="1:15" hidden="1">
      <c r="A2826" s="56">
        <v>2824</v>
      </c>
      <c r="B2826" s="56" t="s">
        <v>4393</v>
      </c>
      <c r="C2826" s="56">
        <v>135</v>
      </c>
      <c r="D2826" s="33" t="s">
        <v>1727</v>
      </c>
      <c r="E2826" s="134" t="s">
        <v>1728</v>
      </c>
      <c r="F2826" s="56" t="str">
        <f>VLOOKUP(VLOOKUP($B2826, '外部インタフェース一覧(計算用)'!$B:$C, 2, FALSE), '外部インタフェース一覧(計算用)'!$C:$G, 2, FALSE)</f>
        <v>new</v>
      </c>
      <c r="G2826" s="56" t="str">
        <f>VLOOKUP(VLOOKUP($B2826, '外部インタフェース一覧(計算用)'!$B:$C, 2, FALSE), '外部インタフェース一覧(計算用)'!$C:$G, 5, FALSE)</f>
        <v>INTEREST_CHECK_SHEET_2024_FORM_0310_2021</v>
      </c>
      <c r="H2826" s="56" t="str">
        <f t="shared" si="309"/>
        <v>INTEREST_CHECK_SHEET_2024_FORM_0310_2021_sewing_doing_new</v>
      </c>
      <c r="I2826" s="134" t="str">
        <f t="shared" si="308"/>
        <v>針仕事　している</v>
      </c>
      <c r="J2826" s="56" t="str">
        <f t="shared" si="310"/>
        <v>一致</v>
      </c>
      <c r="K2826" s="56" t="str">
        <f>IF($F2826="old", INDEX('外部インタフェース一覧(計算用)'!$B$5:$C$60, MATCH(summary!$B2826, '外部インタフェース一覧(計算用)'!$C$5:$C$60, 0), 1), $B2826)</f>
        <v>興味関心チェックシート</v>
      </c>
      <c r="L2826" s="56">
        <f t="shared" si="314"/>
        <v>135</v>
      </c>
      <c r="M2826" s="56" t="str">
        <f t="shared" si="311"/>
        <v>sewing_doing</v>
      </c>
      <c r="N2826" s="33" t="str">
        <f t="shared" si="312"/>
        <v>針仕事　している</v>
      </c>
      <c r="O2826" s="33" t="str">
        <f t="shared" si="313"/>
        <v>針仕事　している</v>
      </c>
    </row>
    <row r="2827" spans="1:15" hidden="1">
      <c r="A2827" s="56">
        <v>2825</v>
      </c>
      <c r="B2827" s="56" t="s">
        <v>4393</v>
      </c>
      <c r="C2827" s="56">
        <v>136</v>
      </c>
      <c r="D2827" s="33" t="s">
        <v>1729</v>
      </c>
      <c r="E2827" s="134" t="s">
        <v>1730</v>
      </c>
      <c r="F2827" s="56" t="str">
        <f>VLOOKUP(VLOOKUP($B2827, '外部インタフェース一覧(計算用)'!$B:$C, 2, FALSE), '外部インタフェース一覧(計算用)'!$C:$G, 2, FALSE)</f>
        <v>new</v>
      </c>
      <c r="G2827" s="56" t="str">
        <f>VLOOKUP(VLOOKUP($B2827, '外部インタフェース一覧(計算用)'!$B:$C, 2, FALSE), '外部インタフェース一覧(計算用)'!$C:$G, 5, FALSE)</f>
        <v>INTEREST_CHECK_SHEET_2024_FORM_0310_2021</v>
      </c>
      <c r="H2827" s="56" t="str">
        <f t="shared" si="309"/>
        <v>INTEREST_CHECK_SHEET_2024_FORM_0310_2021_field_interested_new</v>
      </c>
      <c r="I2827" s="134" t="str">
        <f t="shared" si="308"/>
        <v>畑仕事　興味がある</v>
      </c>
      <c r="J2827" s="56" t="str">
        <f t="shared" si="310"/>
        <v>一致</v>
      </c>
      <c r="K2827" s="56" t="str">
        <f>IF($F2827="old", INDEX('外部インタフェース一覧(計算用)'!$B$5:$C$60, MATCH(summary!$B2827, '外部インタフェース一覧(計算用)'!$C$5:$C$60, 0), 1), $B2827)</f>
        <v>興味関心チェックシート</v>
      </c>
      <c r="L2827" s="56">
        <f t="shared" si="314"/>
        <v>136</v>
      </c>
      <c r="M2827" s="56" t="str">
        <f t="shared" si="311"/>
        <v>field_interested</v>
      </c>
      <c r="N2827" s="33" t="str">
        <f t="shared" si="312"/>
        <v>畑仕事　興味がある</v>
      </c>
      <c r="O2827" s="33" t="str">
        <f t="shared" si="313"/>
        <v>畑仕事　興味がある</v>
      </c>
    </row>
    <row r="2828" spans="1:15" hidden="1">
      <c r="A2828" s="56">
        <v>2826</v>
      </c>
      <c r="B2828" s="56" t="s">
        <v>4393</v>
      </c>
      <c r="C2828" s="56">
        <v>137</v>
      </c>
      <c r="D2828" s="33" t="s">
        <v>1731</v>
      </c>
      <c r="E2828" s="134" t="s">
        <v>1732</v>
      </c>
      <c r="F2828" s="56" t="str">
        <f>VLOOKUP(VLOOKUP($B2828, '外部インタフェース一覧(計算用)'!$B:$C, 2, FALSE), '外部インタフェース一覧(計算用)'!$C:$G, 2, FALSE)</f>
        <v>new</v>
      </c>
      <c r="G2828" s="56" t="str">
        <f>VLOOKUP(VLOOKUP($B2828, '外部インタフェース一覧(計算用)'!$B:$C, 2, FALSE), '外部インタフェース一覧(計算用)'!$C:$G, 5, FALSE)</f>
        <v>INTEREST_CHECK_SHEET_2024_FORM_0310_2021</v>
      </c>
      <c r="H2828" s="56" t="str">
        <f t="shared" si="309"/>
        <v>INTEREST_CHECK_SHEET_2024_FORM_0310_2021_field_want_to_try_new</v>
      </c>
      <c r="I2828" s="134" t="str">
        <f t="shared" si="308"/>
        <v>畑仕事　してみたい</v>
      </c>
      <c r="J2828" s="56" t="str">
        <f t="shared" si="310"/>
        <v>一致</v>
      </c>
      <c r="K2828" s="56" t="str">
        <f>IF($F2828="old", INDEX('外部インタフェース一覧(計算用)'!$B$5:$C$60, MATCH(summary!$B2828, '外部インタフェース一覧(計算用)'!$C$5:$C$60, 0), 1), $B2828)</f>
        <v>興味関心チェックシート</v>
      </c>
      <c r="L2828" s="56">
        <f t="shared" si="314"/>
        <v>137</v>
      </c>
      <c r="M2828" s="56" t="str">
        <f t="shared" si="311"/>
        <v>field_want_to_try</v>
      </c>
      <c r="N2828" s="33" t="str">
        <f t="shared" si="312"/>
        <v>畑仕事　してみたい</v>
      </c>
      <c r="O2828" s="33" t="str">
        <f t="shared" si="313"/>
        <v>畑仕事　してみたい</v>
      </c>
    </row>
    <row r="2829" spans="1:15" hidden="1">
      <c r="A2829" s="56">
        <v>2827</v>
      </c>
      <c r="B2829" s="56" t="s">
        <v>4393</v>
      </c>
      <c r="C2829" s="56">
        <v>138</v>
      </c>
      <c r="D2829" s="33" t="s">
        <v>1733</v>
      </c>
      <c r="E2829" s="134" t="s">
        <v>1734</v>
      </c>
      <c r="F2829" s="56" t="str">
        <f>VLOOKUP(VLOOKUP($B2829, '外部インタフェース一覧(計算用)'!$B:$C, 2, FALSE), '外部インタフェース一覧(計算用)'!$C:$G, 2, FALSE)</f>
        <v>new</v>
      </c>
      <c r="G2829" s="56" t="str">
        <f>VLOOKUP(VLOOKUP($B2829, '外部インタフェース一覧(計算用)'!$B:$C, 2, FALSE), '外部インタフェース一覧(計算用)'!$C:$G, 5, FALSE)</f>
        <v>INTEREST_CHECK_SHEET_2024_FORM_0310_2021</v>
      </c>
      <c r="H2829" s="56" t="str">
        <f t="shared" si="309"/>
        <v>INTEREST_CHECK_SHEET_2024_FORM_0310_2021_field_doing_new</v>
      </c>
      <c r="I2829" s="134" t="str">
        <f t="shared" si="308"/>
        <v>畑仕事　している</v>
      </c>
      <c r="J2829" s="56" t="str">
        <f t="shared" si="310"/>
        <v>一致</v>
      </c>
      <c r="K2829" s="56" t="str">
        <f>IF($F2829="old", INDEX('外部インタフェース一覧(計算用)'!$B$5:$C$60, MATCH(summary!$B2829, '外部インタフェース一覧(計算用)'!$C$5:$C$60, 0), 1), $B2829)</f>
        <v>興味関心チェックシート</v>
      </c>
      <c r="L2829" s="56">
        <f t="shared" si="314"/>
        <v>138</v>
      </c>
      <c r="M2829" s="56" t="str">
        <f t="shared" si="311"/>
        <v>field_doing</v>
      </c>
      <c r="N2829" s="33" t="str">
        <f t="shared" si="312"/>
        <v>畑仕事　している</v>
      </c>
      <c r="O2829" s="33" t="str">
        <f t="shared" si="313"/>
        <v>畑仕事　している</v>
      </c>
    </row>
    <row r="2830" spans="1:15" hidden="1">
      <c r="A2830" s="56">
        <v>2828</v>
      </c>
      <c r="B2830" s="56" t="s">
        <v>4393</v>
      </c>
      <c r="C2830" s="56">
        <v>139</v>
      </c>
      <c r="D2830" s="33" t="s">
        <v>1735</v>
      </c>
      <c r="E2830" s="134" t="s">
        <v>1736</v>
      </c>
      <c r="F2830" s="56" t="str">
        <f>VLOOKUP(VLOOKUP($B2830, '外部インタフェース一覧(計算用)'!$B:$C, 2, FALSE), '外部インタフェース一覧(計算用)'!$C:$G, 2, FALSE)</f>
        <v>new</v>
      </c>
      <c r="G2830" s="56" t="str">
        <f>VLOOKUP(VLOOKUP($B2830, '外部インタフェース一覧(計算用)'!$B:$C, 2, FALSE), '外部インタフェース一覧(計算用)'!$C:$G, 5, FALSE)</f>
        <v>INTEREST_CHECK_SHEET_2024_FORM_0310_2021</v>
      </c>
      <c r="H2830" s="56" t="str">
        <f t="shared" si="309"/>
        <v>INTEREST_CHECK_SHEET_2024_FORM_0310_2021_job_interested_new</v>
      </c>
      <c r="I2830" s="134" t="str">
        <f t="shared" si="308"/>
        <v>賃金を伴う仕事　興味がある</v>
      </c>
      <c r="J2830" s="56" t="str">
        <f t="shared" si="310"/>
        <v>一致</v>
      </c>
      <c r="K2830" s="56" t="str">
        <f>IF($F2830="old", INDEX('外部インタフェース一覧(計算用)'!$B$5:$C$60, MATCH(summary!$B2830, '外部インタフェース一覧(計算用)'!$C$5:$C$60, 0), 1), $B2830)</f>
        <v>興味関心チェックシート</v>
      </c>
      <c r="L2830" s="56">
        <f t="shared" si="314"/>
        <v>139</v>
      </c>
      <c r="M2830" s="56" t="str">
        <f t="shared" si="311"/>
        <v>job_interested</v>
      </c>
      <c r="N2830" s="33" t="str">
        <f t="shared" si="312"/>
        <v>賃金を伴う仕事　興味がある</v>
      </c>
      <c r="O2830" s="33" t="str">
        <f t="shared" si="313"/>
        <v>賃金を伴う仕事　興味がある</v>
      </c>
    </row>
    <row r="2831" spans="1:15" hidden="1">
      <c r="A2831" s="56">
        <v>2829</v>
      </c>
      <c r="B2831" s="56" t="s">
        <v>4393</v>
      </c>
      <c r="C2831" s="56">
        <v>140</v>
      </c>
      <c r="D2831" s="33" t="s">
        <v>1737</v>
      </c>
      <c r="E2831" s="134" t="s">
        <v>1738</v>
      </c>
      <c r="F2831" s="56" t="str">
        <f>VLOOKUP(VLOOKUP($B2831, '外部インタフェース一覧(計算用)'!$B:$C, 2, FALSE), '外部インタフェース一覧(計算用)'!$C:$G, 2, FALSE)</f>
        <v>new</v>
      </c>
      <c r="G2831" s="56" t="str">
        <f>VLOOKUP(VLOOKUP($B2831, '外部インタフェース一覧(計算用)'!$B:$C, 2, FALSE), '外部インタフェース一覧(計算用)'!$C:$G, 5, FALSE)</f>
        <v>INTEREST_CHECK_SHEET_2024_FORM_0310_2021</v>
      </c>
      <c r="H2831" s="56" t="str">
        <f t="shared" si="309"/>
        <v>INTEREST_CHECK_SHEET_2024_FORM_0310_2021_job_want_to_try_new</v>
      </c>
      <c r="I2831" s="134" t="str">
        <f t="shared" si="308"/>
        <v>賃金を伴う仕事　してみたい</v>
      </c>
      <c r="J2831" s="56" t="str">
        <f t="shared" si="310"/>
        <v>一致</v>
      </c>
      <c r="K2831" s="56" t="str">
        <f>IF($F2831="old", INDEX('外部インタフェース一覧(計算用)'!$B$5:$C$60, MATCH(summary!$B2831, '外部インタフェース一覧(計算用)'!$C$5:$C$60, 0), 1), $B2831)</f>
        <v>興味関心チェックシート</v>
      </c>
      <c r="L2831" s="56">
        <f t="shared" si="314"/>
        <v>140</v>
      </c>
      <c r="M2831" s="56" t="str">
        <f t="shared" si="311"/>
        <v>job_want_to_try</v>
      </c>
      <c r="N2831" s="33" t="str">
        <f t="shared" si="312"/>
        <v>賃金を伴う仕事　してみたい</v>
      </c>
      <c r="O2831" s="33" t="str">
        <f t="shared" si="313"/>
        <v>賃金を伴う仕事　してみたい</v>
      </c>
    </row>
    <row r="2832" spans="1:15" hidden="1">
      <c r="A2832" s="56">
        <v>2830</v>
      </c>
      <c r="B2832" s="56" t="s">
        <v>4393</v>
      </c>
      <c r="C2832" s="56">
        <v>141</v>
      </c>
      <c r="D2832" s="33" t="s">
        <v>1739</v>
      </c>
      <c r="E2832" s="134" t="s">
        <v>1740</v>
      </c>
      <c r="F2832" s="56" t="str">
        <f>VLOOKUP(VLOOKUP($B2832, '外部インタフェース一覧(計算用)'!$B:$C, 2, FALSE), '外部インタフェース一覧(計算用)'!$C:$G, 2, FALSE)</f>
        <v>new</v>
      </c>
      <c r="G2832" s="56" t="str">
        <f>VLOOKUP(VLOOKUP($B2832, '外部インタフェース一覧(計算用)'!$B:$C, 2, FALSE), '外部インタフェース一覧(計算用)'!$C:$G, 5, FALSE)</f>
        <v>INTEREST_CHECK_SHEET_2024_FORM_0310_2021</v>
      </c>
      <c r="H2832" s="56" t="str">
        <f t="shared" si="309"/>
        <v>INTEREST_CHECK_SHEET_2024_FORM_0310_2021_job_doing_new</v>
      </c>
      <c r="I2832" s="134" t="str">
        <f t="shared" si="308"/>
        <v>賃金を伴う仕事　している</v>
      </c>
      <c r="J2832" s="56" t="str">
        <f t="shared" si="310"/>
        <v>一致</v>
      </c>
      <c r="K2832" s="56" t="str">
        <f>IF($F2832="old", INDEX('外部インタフェース一覧(計算用)'!$B$5:$C$60, MATCH(summary!$B2832, '外部インタフェース一覧(計算用)'!$C$5:$C$60, 0), 1), $B2832)</f>
        <v>興味関心チェックシート</v>
      </c>
      <c r="L2832" s="56">
        <f t="shared" si="314"/>
        <v>141</v>
      </c>
      <c r="M2832" s="56" t="str">
        <f t="shared" si="311"/>
        <v>job_doing</v>
      </c>
      <c r="N2832" s="33" t="str">
        <f t="shared" si="312"/>
        <v>賃金を伴う仕事　している</v>
      </c>
      <c r="O2832" s="33" t="str">
        <f t="shared" si="313"/>
        <v>賃金を伴う仕事　している</v>
      </c>
    </row>
    <row r="2833" spans="1:15" hidden="1">
      <c r="A2833" s="56">
        <v>2831</v>
      </c>
      <c r="B2833" s="56" t="s">
        <v>4393</v>
      </c>
      <c r="C2833" s="56">
        <v>142</v>
      </c>
      <c r="D2833" s="33" t="s">
        <v>1741</v>
      </c>
      <c r="E2833" s="134" t="s">
        <v>1742</v>
      </c>
      <c r="F2833" s="56" t="str">
        <f>VLOOKUP(VLOOKUP($B2833, '外部インタフェース一覧(計算用)'!$B:$C, 2, FALSE), '外部インタフェース一覧(計算用)'!$C:$G, 2, FALSE)</f>
        <v>new</v>
      </c>
      <c r="G2833" s="56" t="str">
        <f>VLOOKUP(VLOOKUP($B2833, '外部インタフェース一覧(計算用)'!$B:$C, 2, FALSE), '外部インタフェース一覧(計算用)'!$C:$G, 5, FALSE)</f>
        <v>INTEREST_CHECK_SHEET_2024_FORM_0310_2021</v>
      </c>
      <c r="H2833" s="56" t="str">
        <f t="shared" si="309"/>
        <v>INTEREST_CHECK_SHEET_2024_FORM_0310_2021_traveling_interested_new</v>
      </c>
      <c r="I2833" s="134" t="str">
        <f t="shared" si="308"/>
        <v>旅行・温泉　興味がある</v>
      </c>
      <c r="J2833" s="56" t="str">
        <f t="shared" si="310"/>
        <v>一致</v>
      </c>
      <c r="K2833" s="56" t="str">
        <f>IF($F2833="old", INDEX('外部インタフェース一覧(計算用)'!$B$5:$C$60, MATCH(summary!$B2833, '外部インタフェース一覧(計算用)'!$C$5:$C$60, 0), 1), $B2833)</f>
        <v>興味関心チェックシート</v>
      </c>
      <c r="L2833" s="56">
        <f t="shared" si="314"/>
        <v>142</v>
      </c>
      <c r="M2833" s="56" t="str">
        <f t="shared" si="311"/>
        <v>traveling_interested</v>
      </c>
      <c r="N2833" s="33" t="str">
        <f t="shared" si="312"/>
        <v>旅行・温泉　興味がある</v>
      </c>
      <c r="O2833" s="33" t="str">
        <f t="shared" si="313"/>
        <v>旅行・温泉　興味がある</v>
      </c>
    </row>
    <row r="2834" spans="1:15" hidden="1">
      <c r="A2834" s="56">
        <v>2832</v>
      </c>
      <c r="B2834" s="56" t="s">
        <v>4393</v>
      </c>
      <c r="C2834" s="56">
        <v>143</v>
      </c>
      <c r="D2834" s="33" t="s">
        <v>1743</v>
      </c>
      <c r="E2834" s="134" t="s">
        <v>1744</v>
      </c>
      <c r="F2834" s="56" t="str">
        <f>VLOOKUP(VLOOKUP($B2834, '外部インタフェース一覧(計算用)'!$B:$C, 2, FALSE), '外部インタフェース一覧(計算用)'!$C:$G, 2, FALSE)</f>
        <v>new</v>
      </c>
      <c r="G2834" s="56" t="str">
        <f>VLOOKUP(VLOOKUP($B2834, '外部インタフェース一覧(計算用)'!$B:$C, 2, FALSE), '外部インタフェース一覧(計算用)'!$C:$G, 5, FALSE)</f>
        <v>INTEREST_CHECK_SHEET_2024_FORM_0310_2021</v>
      </c>
      <c r="H2834" s="56" t="str">
        <f t="shared" si="309"/>
        <v>INTEREST_CHECK_SHEET_2024_FORM_0310_2021_traveling_want_to_try_new</v>
      </c>
      <c r="I2834" s="134" t="str">
        <f t="shared" si="308"/>
        <v>旅行・温泉　してみたい</v>
      </c>
      <c r="J2834" s="56" t="str">
        <f t="shared" si="310"/>
        <v>一致</v>
      </c>
      <c r="K2834" s="56" t="str">
        <f>IF($F2834="old", INDEX('外部インタフェース一覧(計算用)'!$B$5:$C$60, MATCH(summary!$B2834, '外部インタフェース一覧(計算用)'!$C$5:$C$60, 0), 1), $B2834)</f>
        <v>興味関心チェックシート</v>
      </c>
      <c r="L2834" s="56">
        <f t="shared" si="314"/>
        <v>143</v>
      </c>
      <c r="M2834" s="56" t="str">
        <f t="shared" si="311"/>
        <v>traveling_want_to_try</v>
      </c>
      <c r="N2834" s="33" t="str">
        <f t="shared" si="312"/>
        <v>旅行・温泉　してみたい</v>
      </c>
      <c r="O2834" s="33" t="str">
        <f t="shared" si="313"/>
        <v>旅行・温泉　してみたい</v>
      </c>
    </row>
    <row r="2835" spans="1:15" hidden="1">
      <c r="A2835" s="56">
        <v>2833</v>
      </c>
      <c r="B2835" s="56" t="s">
        <v>4393</v>
      </c>
      <c r="C2835" s="56">
        <v>144</v>
      </c>
      <c r="D2835" s="33" t="s">
        <v>1745</v>
      </c>
      <c r="E2835" s="134" t="s">
        <v>1746</v>
      </c>
      <c r="F2835" s="56" t="str">
        <f>VLOOKUP(VLOOKUP($B2835, '外部インタフェース一覧(計算用)'!$B:$C, 2, FALSE), '外部インタフェース一覧(計算用)'!$C:$G, 2, FALSE)</f>
        <v>new</v>
      </c>
      <c r="G2835" s="56" t="str">
        <f>VLOOKUP(VLOOKUP($B2835, '外部インタフェース一覧(計算用)'!$B:$C, 2, FALSE), '外部インタフェース一覧(計算用)'!$C:$G, 5, FALSE)</f>
        <v>INTEREST_CHECK_SHEET_2024_FORM_0310_2021</v>
      </c>
      <c r="H2835" s="56" t="str">
        <f t="shared" si="309"/>
        <v>INTEREST_CHECK_SHEET_2024_FORM_0310_2021_traveling_doing_new</v>
      </c>
      <c r="I2835" s="134" t="str">
        <f t="shared" si="308"/>
        <v>旅行・温泉　している</v>
      </c>
      <c r="J2835" s="56" t="str">
        <f t="shared" si="310"/>
        <v>一致</v>
      </c>
      <c r="K2835" s="56" t="str">
        <f>IF($F2835="old", INDEX('外部インタフェース一覧(計算用)'!$B$5:$C$60, MATCH(summary!$B2835, '外部インタフェース一覧(計算用)'!$C$5:$C$60, 0), 1), $B2835)</f>
        <v>興味関心チェックシート</v>
      </c>
      <c r="L2835" s="56">
        <f t="shared" si="314"/>
        <v>144</v>
      </c>
      <c r="M2835" s="56" t="str">
        <f t="shared" si="311"/>
        <v>traveling_doing</v>
      </c>
      <c r="N2835" s="33" t="str">
        <f t="shared" si="312"/>
        <v>旅行・温泉　している</v>
      </c>
      <c r="O2835" s="33" t="str">
        <f t="shared" si="313"/>
        <v>旅行・温泉　している</v>
      </c>
    </row>
    <row r="2836" spans="1:15" hidden="1">
      <c r="A2836" s="56">
        <v>2834</v>
      </c>
      <c r="B2836" s="56" t="s">
        <v>4393</v>
      </c>
      <c r="C2836" s="56">
        <v>145</v>
      </c>
      <c r="D2836" s="33" t="s">
        <v>1747</v>
      </c>
      <c r="E2836" s="134" t="s">
        <v>1748</v>
      </c>
      <c r="F2836" s="56" t="str">
        <f>VLOOKUP(VLOOKUP($B2836, '外部インタフェース一覧(計算用)'!$B:$C, 2, FALSE), '外部インタフェース一覧(計算用)'!$C:$G, 2, FALSE)</f>
        <v>new</v>
      </c>
      <c r="G2836" s="56" t="str">
        <f>VLOOKUP(VLOOKUP($B2836, '外部インタフェース一覧(計算用)'!$B:$C, 2, FALSE), '外部インタフェース一覧(計算用)'!$C:$G, 5, FALSE)</f>
        <v>INTEREST_CHECK_SHEET_2024_FORM_0310_2021</v>
      </c>
      <c r="H2836" s="56" t="str">
        <f t="shared" si="309"/>
        <v>INTEREST_CHECK_SHEET_2024_FORM_0310_2021_other01_new</v>
      </c>
      <c r="I2836" s="134" t="str">
        <f t="shared" si="308"/>
        <v>その他（１）　　その他（1）内容</v>
      </c>
      <c r="J2836" s="56" t="str">
        <f t="shared" si="310"/>
        <v>一致</v>
      </c>
      <c r="K2836" s="56" t="str">
        <f>IF($F2836="old", INDEX('外部インタフェース一覧(計算用)'!$B$5:$C$60, MATCH(summary!$B2836, '外部インタフェース一覧(計算用)'!$C$5:$C$60, 0), 1), $B2836)</f>
        <v>興味関心チェックシート</v>
      </c>
      <c r="L2836" s="56">
        <f t="shared" si="314"/>
        <v>145</v>
      </c>
      <c r="M2836" s="56" t="str">
        <f t="shared" si="311"/>
        <v>other01</v>
      </c>
      <c r="N2836" s="33" t="str">
        <f t="shared" si="312"/>
        <v>その他（１）　　その他（1）内容</v>
      </c>
      <c r="O2836" s="33" t="str">
        <f t="shared" si="313"/>
        <v>その他（１）　　その他（1）内容</v>
      </c>
    </row>
    <row r="2837" spans="1:15" hidden="1">
      <c r="A2837" s="56">
        <v>2835</v>
      </c>
      <c r="B2837" s="56" t="s">
        <v>4393</v>
      </c>
      <c r="C2837" s="56">
        <v>146</v>
      </c>
      <c r="D2837" s="33" t="s">
        <v>1749</v>
      </c>
      <c r="E2837" s="134" t="s">
        <v>1750</v>
      </c>
      <c r="F2837" s="56" t="str">
        <f>VLOOKUP(VLOOKUP($B2837, '外部インタフェース一覧(計算用)'!$B:$C, 2, FALSE), '外部インタフェース一覧(計算用)'!$C:$G, 2, FALSE)</f>
        <v>new</v>
      </c>
      <c r="G2837" s="56" t="str">
        <f>VLOOKUP(VLOOKUP($B2837, '外部インタフェース一覧(計算用)'!$B:$C, 2, FALSE), '外部インタフェース一覧(計算用)'!$C:$G, 5, FALSE)</f>
        <v>INTEREST_CHECK_SHEET_2024_FORM_0310_2021</v>
      </c>
      <c r="H2837" s="56" t="str">
        <f t="shared" si="309"/>
        <v>INTEREST_CHECK_SHEET_2024_FORM_0310_2021_other01_interested_new</v>
      </c>
      <c r="I2837" s="134" t="str">
        <f t="shared" si="308"/>
        <v>その他（１）　興味がある</v>
      </c>
      <c r="J2837" s="56" t="str">
        <f t="shared" si="310"/>
        <v>一致</v>
      </c>
      <c r="K2837" s="56" t="str">
        <f>IF($F2837="old", INDEX('外部インタフェース一覧(計算用)'!$B$5:$C$60, MATCH(summary!$B2837, '外部インタフェース一覧(計算用)'!$C$5:$C$60, 0), 1), $B2837)</f>
        <v>興味関心チェックシート</v>
      </c>
      <c r="L2837" s="56">
        <f t="shared" si="314"/>
        <v>146</v>
      </c>
      <c r="M2837" s="56" t="str">
        <f t="shared" si="311"/>
        <v>other01_interested</v>
      </c>
      <c r="N2837" s="33" t="str">
        <f t="shared" si="312"/>
        <v>その他（１）　興味がある</v>
      </c>
      <c r="O2837" s="33" t="str">
        <f t="shared" si="313"/>
        <v>その他（１）　興味がある</v>
      </c>
    </row>
    <row r="2838" spans="1:15" hidden="1">
      <c r="A2838" s="56">
        <v>2836</v>
      </c>
      <c r="B2838" s="56" t="s">
        <v>4393</v>
      </c>
      <c r="C2838" s="56">
        <v>147</v>
      </c>
      <c r="D2838" s="33" t="s">
        <v>1751</v>
      </c>
      <c r="E2838" s="134" t="s">
        <v>1752</v>
      </c>
      <c r="F2838" s="56" t="str">
        <f>VLOOKUP(VLOOKUP($B2838, '外部インタフェース一覧(計算用)'!$B:$C, 2, FALSE), '外部インタフェース一覧(計算用)'!$C:$G, 2, FALSE)</f>
        <v>new</v>
      </c>
      <c r="G2838" s="56" t="str">
        <f>VLOOKUP(VLOOKUP($B2838, '外部インタフェース一覧(計算用)'!$B:$C, 2, FALSE), '外部インタフェース一覧(計算用)'!$C:$G, 5, FALSE)</f>
        <v>INTEREST_CHECK_SHEET_2024_FORM_0310_2021</v>
      </c>
      <c r="H2838" s="56" t="str">
        <f t="shared" si="309"/>
        <v>INTEREST_CHECK_SHEET_2024_FORM_0310_2021_other01_want_to_try_new</v>
      </c>
      <c r="I2838" s="134" t="str">
        <f t="shared" si="308"/>
        <v>その他（１）　してみたい</v>
      </c>
      <c r="J2838" s="56" t="str">
        <f t="shared" si="310"/>
        <v>一致</v>
      </c>
      <c r="K2838" s="56" t="str">
        <f>IF($F2838="old", INDEX('外部インタフェース一覧(計算用)'!$B$5:$C$60, MATCH(summary!$B2838, '外部インタフェース一覧(計算用)'!$C$5:$C$60, 0), 1), $B2838)</f>
        <v>興味関心チェックシート</v>
      </c>
      <c r="L2838" s="56">
        <f t="shared" si="314"/>
        <v>147</v>
      </c>
      <c r="M2838" s="56" t="str">
        <f t="shared" si="311"/>
        <v>other01_want_to_try</v>
      </c>
      <c r="N2838" s="33" t="str">
        <f t="shared" si="312"/>
        <v>その他（１）　してみたい</v>
      </c>
      <c r="O2838" s="33" t="str">
        <f t="shared" si="313"/>
        <v>その他（１）　してみたい</v>
      </c>
    </row>
    <row r="2839" spans="1:15" hidden="1">
      <c r="A2839" s="56">
        <v>2837</v>
      </c>
      <c r="B2839" s="56" t="s">
        <v>4393</v>
      </c>
      <c r="C2839" s="56">
        <v>148</v>
      </c>
      <c r="D2839" s="33" t="s">
        <v>1753</v>
      </c>
      <c r="E2839" s="134" t="s">
        <v>1754</v>
      </c>
      <c r="F2839" s="56" t="str">
        <f>VLOOKUP(VLOOKUP($B2839, '外部インタフェース一覧(計算用)'!$B:$C, 2, FALSE), '外部インタフェース一覧(計算用)'!$C:$G, 2, FALSE)</f>
        <v>new</v>
      </c>
      <c r="G2839" s="56" t="str">
        <f>VLOOKUP(VLOOKUP($B2839, '外部インタフェース一覧(計算用)'!$B:$C, 2, FALSE), '外部インタフェース一覧(計算用)'!$C:$G, 5, FALSE)</f>
        <v>INTEREST_CHECK_SHEET_2024_FORM_0310_2021</v>
      </c>
      <c r="H2839" s="56" t="str">
        <f t="shared" si="309"/>
        <v>INTEREST_CHECK_SHEET_2024_FORM_0310_2021_other01_doing_new</v>
      </c>
      <c r="I2839" s="134" t="str">
        <f t="shared" si="308"/>
        <v>その他（１）　している</v>
      </c>
      <c r="J2839" s="56" t="str">
        <f t="shared" si="310"/>
        <v>一致</v>
      </c>
      <c r="K2839" s="56" t="str">
        <f>IF($F2839="old", INDEX('外部インタフェース一覧(計算用)'!$B$5:$C$60, MATCH(summary!$B2839, '外部インタフェース一覧(計算用)'!$C$5:$C$60, 0), 1), $B2839)</f>
        <v>興味関心チェックシート</v>
      </c>
      <c r="L2839" s="56">
        <f t="shared" si="314"/>
        <v>148</v>
      </c>
      <c r="M2839" s="56" t="str">
        <f t="shared" si="311"/>
        <v>other01_doing</v>
      </c>
      <c r="N2839" s="33" t="str">
        <f t="shared" si="312"/>
        <v>その他（１）　している</v>
      </c>
      <c r="O2839" s="33" t="str">
        <f t="shared" si="313"/>
        <v>その他（１）　している</v>
      </c>
    </row>
    <row r="2840" spans="1:15" hidden="1">
      <c r="A2840" s="56">
        <v>2838</v>
      </c>
      <c r="B2840" s="56" t="s">
        <v>4393</v>
      </c>
      <c r="C2840" s="56">
        <v>149</v>
      </c>
      <c r="D2840" s="33" t="s">
        <v>1755</v>
      </c>
      <c r="E2840" s="134" t="s">
        <v>1756</v>
      </c>
      <c r="F2840" s="56" t="str">
        <f>VLOOKUP(VLOOKUP($B2840, '外部インタフェース一覧(計算用)'!$B:$C, 2, FALSE), '外部インタフェース一覧(計算用)'!$C:$G, 2, FALSE)</f>
        <v>new</v>
      </c>
      <c r="G2840" s="56" t="str">
        <f>VLOOKUP(VLOOKUP($B2840, '外部インタフェース一覧(計算用)'!$B:$C, 2, FALSE), '外部インタフェース一覧(計算用)'!$C:$G, 5, FALSE)</f>
        <v>INTEREST_CHECK_SHEET_2024_FORM_0310_2021</v>
      </c>
      <c r="H2840" s="56" t="str">
        <f t="shared" si="309"/>
        <v>INTEREST_CHECK_SHEET_2024_FORM_0310_2021_other02_new</v>
      </c>
      <c r="I2840" s="134" t="str">
        <f t="shared" si="308"/>
        <v>その他（２）　　その他（2）内容</v>
      </c>
      <c r="J2840" s="56" t="str">
        <f t="shared" si="310"/>
        <v>一致</v>
      </c>
      <c r="K2840" s="56" t="str">
        <f>IF($F2840="old", INDEX('外部インタフェース一覧(計算用)'!$B$5:$C$60, MATCH(summary!$B2840, '外部インタフェース一覧(計算用)'!$C$5:$C$60, 0), 1), $B2840)</f>
        <v>興味関心チェックシート</v>
      </c>
      <c r="L2840" s="56">
        <f t="shared" si="314"/>
        <v>149</v>
      </c>
      <c r="M2840" s="56" t="str">
        <f t="shared" si="311"/>
        <v>other02</v>
      </c>
      <c r="N2840" s="33" t="str">
        <f t="shared" si="312"/>
        <v>その他（２）　　その他（2）内容</v>
      </c>
      <c r="O2840" s="33" t="str">
        <f t="shared" si="313"/>
        <v>その他（２）　　その他（2）内容</v>
      </c>
    </row>
    <row r="2841" spans="1:15" hidden="1">
      <c r="A2841" s="56">
        <v>2839</v>
      </c>
      <c r="B2841" s="56" t="s">
        <v>4393</v>
      </c>
      <c r="C2841" s="56">
        <v>150</v>
      </c>
      <c r="D2841" s="33" t="s">
        <v>1757</v>
      </c>
      <c r="E2841" s="134" t="s">
        <v>1758</v>
      </c>
      <c r="F2841" s="56" t="str">
        <f>VLOOKUP(VLOOKUP($B2841, '外部インタフェース一覧(計算用)'!$B:$C, 2, FALSE), '外部インタフェース一覧(計算用)'!$C:$G, 2, FALSE)</f>
        <v>new</v>
      </c>
      <c r="G2841" s="56" t="str">
        <f>VLOOKUP(VLOOKUP($B2841, '外部インタフェース一覧(計算用)'!$B:$C, 2, FALSE), '外部インタフェース一覧(計算用)'!$C:$G, 5, FALSE)</f>
        <v>INTEREST_CHECK_SHEET_2024_FORM_0310_2021</v>
      </c>
      <c r="H2841" s="56" t="str">
        <f t="shared" si="309"/>
        <v>INTEREST_CHECK_SHEET_2024_FORM_0310_2021_other02_interested_new</v>
      </c>
      <c r="I2841" s="134" t="str">
        <f t="shared" si="308"/>
        <v>その他（２）　興味がある</v>
      </c>
      <c r="J2841" s="56" t="str">
        <f t="shared" si="310"/>
        <v>一致</v>
      </c>
      <c r="K2841" s="56" t="str">
        <f>IF($F2841="old", INDEX('外部インタフェース一覧(計算用)'!$B$5:$C$60, MATCH(summary!$B2841, '外部インタフェース一覧(計算用)'!$C$5:$C$60, 0), 1), $B2841)</f>
        <v>興味関心チェックシート</v>
      </c>
      <c r="L2841" s="56">
        <f t="shared" si="314"/>
        <v>150</v>
      </c>
      <c r="M2841" s="56" t="str">
        <f t="shared" si="311"/>
        <v>other02_interested</v>
      </c>
      <c r="N2841" s="33" t="str">
        <f t="shared" si="312"/>
        <v>その他（２）　興味がある</v>
      </c>
      <c r="O2841" s="33" t="str">
        <f t="shared" si="313"/>
        <v>その他（２）　興味がある</v>
      </c>
    </row>
    <row r="2842" spans="1:15" hidden="1">
      <c r="A2842" s="56">
        <v>2840</v>
      </c>
      <c r="B2842" s="56" t="s">
        <v>4393</v>
      </c>
      <c r="C2842" s="56">
        <v>151</v>
      </c>
      <c r="D2842" s="33" t="s">
        <v>1759</v>
      </c>
      <c r="E2842" s="134" t="s">
        <v>1760</v>
      </c>
      <c r="F2842" s="56" t="str">
        <f>VLOOKUP(VLOOKUP($B2842, '外部インタフェース一覧(計算用)'!$B:$C, 2, FALSE), '外部インタフェース一覧(計算用)'!$C:$G, 2, FALSE)</f>
        <v>new</v>
      </c>
      <c r="G2842" s="56" t="str">
        <f>VLOOKUP(VLOOKUP($B2842, '外部インタフェース一覧(計算用)'!$B:$C, 2, FALSE), '外部インタフェース一覧(計算用)'!$C:$G, 5, FALSE)</f>
        <v>INTEREST_CHECK_SHEET_2024_FORM_0310_2021</v>
      </c>
      <c r="H2842" s="56" t="str">
        <f t="shared" si="309"/>
        <v>INTEREST_CHECK_SHEET_2024_FORM_0310_2021_other02_want_to_try_new</v>
      </c>
      <c r="I2842" s="134" t="str">
        <f t="shared" si="308"/>
        <v>その他（２）　してみたい</v>
      </c>
      <c r="J2842" s="56" t="str">
        <f t="shared" si="310"/>
        <v>一致</v>
      </c>
      <c r="K2842" s="56" t="str">
        <f>IF($F2842="old", INDEX('外部インタフェース一覧(計算用)'!$B$5:$C$60, MATCH(summary!$B2842, '外部インタフェース一覧(計算用)'!$C$5:$C$60, 0), 1), $B2842)</f>
        <v>興味関心チェックシート</v>
      </c>
      <c r="L2842" s="56">
        <f t="shared" si="314"/>
        <v>151</v>
      </c>
      <c r="M2842" s="56" t="str">
        <f t="shared" si="311"/>
        <v>other02_want_to_try</v>
      </c>
      <c r="N2842" s="33" t="str">
        <f t="shared" si="312"/>
        <v>その他（２）　してみたい</v>
      </c>
      <c r="O2842" s="33" t="str">
        <f t="shared" si="313"/>
        <v>その他（２）　してみたい</v>
      </c>
    </row>
    <row r="2843" spans="1:15" hidden="1">
      <c r="A2843" s="56">
        <v>2841</v>
      </c>
      <c r="B2843" s="56" t="s">
        <v>4393</v>
      </c>
      <c r="C2843" s="56">
        <v>152</v>
      </c>
      <c r="D2843" s="33" t="s">
        <v>1761</v>
      </c>
      <c r="E2843" s="134" t="s">
        <v>1762</v>
      </c>
      <c r="F2843" s="56" t="str">
        <f>VLOOKUP(VLOOKUP($B2843, '外部インタフェース一覧(計算用)'!$B:$C, 2, FALSE), '外部インタフェース一覧(計算用)'!$C:$G, 2, FALSE)</f>
        <v>new</v>
      </c>
      <c r="G2843" s="56" t="str">
        <f>VLOOKUP(VLOOKUP($B2843, '外部インタフェース一覧(計算用)'!$B:$C, 2, FALSE), '外部インタフェース一覧(計算用)'!$C:$G, 5, FALSE)</f>
        <v>INTEREST_CHECK_SHEET_2024_FORM_0310_2021</v>
      </c>
      <c r="H2843" s="56" t="str">
        <f t="shared" si="309"/>
        <v>INTEREST_CHECK_SHEET_2024_FORM_0310_2021_other02_doing_new</v>
      </c>
      <c r="I2843" s="134" t="str">
        <f t="shared" si="308"/>
        <v>その他（２）　している</v>
      </c>
      <c r="J2843" s="56" t="str">
        <f t="shared" si="310"/>
        <v>一致</v>
      </c>
      <c r="K2843" s="56" t="str">
        <f>IF($F2843="old", INDEX('外部インタフェース一覧(計算用)'!$B$5:$C$60, MATCH(summary!$B2843, '外部インタフェース一覧(計算用)'!$C$5:$C$60, 0), 1), $B2843)</f>
        <v>興味関心チェックシート</v>
      </c>
      <c r="L2843" s="56">
        <f t="shared" si="314"/>
        <v>152</v>
      </c>
      <c r="M2843" s="56" t="str">
        <f t="shared" si="311"/>
        <v>other02_doing</v>
      </c>
      <c r="N2843" s="33" t="str">
        <f t="shared" si="312"/>
        <v>その他（２）　している</v>
      </c>
      <c r="O2843" s="33" t="str">
        <f t="shared" si="313"/>
        <v>その他（２）　している</v>
      </c>
    </row>
    <row r="2844" spans="1:15" hidden="1">
      <c r="A2844" s="56">
        <v>2842</v>
      </c>
      <c r="B2844" s="56" t="s">
        <v>4393</v>
      </c>
      <c r="C2844" s="56">
        <v>153</v>
      </c>
      <c r="D2844" s="33" t="s">
        <v>1763</v>
      </c>
      <c r="E2844" s="134" t="s">
        <v>1764</v>
      </c>
      <c r="F2844" s="56" t="str">
        <f>VLOOKUP(VLOOKUP($B2844, '外部インタフェース一覧(計算用)'!$B:$C, 2, FALSE), '外部インタフェース一覧(計算用)'!$C:$G, 2, FALSE)</f>
        <v>new</v>
      </c>
      <c r="G2844" s="56" t="str">
        <f>VLOOKUP(VLOOKUP($B2844, '外部インタフェース一覧(計算用)'!$B:$C, 2, FALSE), '外部インタフェース一覧(計算用)'!$C:$G, 5, FALSE)</f>
        <v>INTEREST_CHECK_SHEET_2024_FORM_0310_2021</v>
      </c>
      <c r="H2844" s="56" t="str">
        <f t="shared" si="309"/>
        <v>INTEREST_CHECK_SHEET_2024_FORM_0310_2021_other03_new</v>
      </c>
      <c r="I2844" s="134" t="str">
        <f t="shared" si="308"/>
        <v>その他（３）　　その他（3）内容</v>
      </c>
      <c r="J2844" s="56" t="str">
        <f t="shared" si="310"/>
        <v>一致</v>
      </c>
      <c r="K2844" s="56" t="str">
        <f>IF($F2844="old", INDEX('外部インタフェース一覧(計算用)'!$B$5:$C$60, MATCH(summary!$B2844, '外部インタフェース一覧(計算用)'!$C$5:$C$60, 0), 1), $B2844)</f>
        <v>興味関心チェックシート</v>
      </c>
      <c r="L2844" s="56">
        <f t="shared" si="314"/>
        <v>153</v>
      </c>
      <c r="M2844" s="56" t="str">
        <f t="shared" si="311"/>
        <v>other03</v>
      </c>
      <c r="N2844" s="33" t="str">
        <f t="shared" si="312"/>
        <v>その他（３）　　その他（3）内容</v>
      </c>
      <c r="O2844" s="33" t="str">
        <f t="shared" si="313"/>
        <v>その他（３）　　その他（3）内容</v>
      </c>
    </row>
    <row r="2845" spans="1:15" hidden="1">
      <c r="A2845" s="56">
        <v>2843</v>
      </c>
      <c r="B2845" s="56" t="s">
        <v>4393</v>
      </c>
      <c r="C2845" s="56">
        <v>154</v>
      </c>
      <c r="D2845" s="33" t="s">
        <v>1765</v>
      </c>
      <c r="E2845" s="134" t="s">
        <v>1766</v>
      </c>
      <c r="F2845" s="56" t="str">
        <f>VLOOKUP(VLOOKUP($B2845, '外部インタフェース一覧(計算用)'!$B:$C, 2, FALSE), '外部インタフェース一覧(計算用)'!$C:$G, 2, FALSE)</f>
        <v>new</v>
      </c>
      <c r="G2845" s="56" t="str">
        <f>VLOOKUP(VLOOKUP($B2845, '外部インタフェース一覧(計算用)'!$B:$C, 2, FALSE), '外部インタフェース一覧(計算用)'!$C:$G, 5, FALSE)</f>
        <v>INTEREST_CHECK_SHEET_2024_FORM_0310_2021</v>
      </c>
      <c r="H2845" s="56" t="str">
        <f t="shared" si="309"/>
        <v>INTEREST_CHECK_SHEET_2024_FORM_0310_2021_other03_interested_new</v>
      </c>
      <c r="I2845" s="134" t="str">
        <f t="shared" si="308"/>
        <v>その他（３）　興味がある</v>
      </c>
      <c r="J2845" s="56" t="str">
        <f t="shared" si="310"/>
        <v>一致</v>
      </c>
      <c r="K2845" s="56" t="str">
        <f>IF($F2845="old", INDEX('外部インタフェース一覧(計算用)'!$B$5:$C$60, MATCH(summary!$B2845, '外部インタフェース一覧(計算用)'!$C$5:$C$60, 0), 1), $B2845)</f>
        <v>興味関心チェックシート</v>
      </c>
      <c r="L2845" s="56">
        <f t="shared" si="314"/>
        <v>154</v>
      </c>
      <c r="M2845" s="56" t="str">
        <f t="shared" si="311"/>
        <v>other03_interested</v>
      </c>
      <c r="N2845" s="33" t="str">
        <f t="shared" si="312"/>
        <v>その他（３）　興味がある</v>
      </c>
      <c r="O2845" s="33" t="str">
        <f t="shared" si="313"/>
        <v>その他（３）　興味がある</v>
      </c>
    </row>
    <row r="2846" spans="1:15" hidden="1">
      <c r="A2846" s="56">
        <v>2844</v>
      </c>
      <c r="B2846" s="56" t="s">
        <v>4393</v>
      </c>
      <c r="C2846" s="56">
        <v>155</v>
      </c>
      <c r="D2846" s="33" t="s">
        <v>1767</v>
      </c>
      <c r="E2846" s="134" t="s">
        <v>1768</v>
      </c>
      <c r="F2846" s="56" t="str">
        <f>VLOOKUP(VLOOKUP($B2846, '外部インタフェース一覧(計算用)'!$B:$C, 2, FALSE), '外部インタフェース一覧(計算用)'!$C:$G, 2, FALSE)</f>
        <v>new</v>
      </c>
      <c r="G2846" s="56" t="str">
        <f>VLOOKUP(VLOOKUP($B2846, '外部インタフェース一覧(計算用)'!$B:$C, 2, FALSE), '外部インタフェース一覧(計算用)'!$C:$G, 5, FALSE)</f>
        <v>INTEREST_CHECK_SHEET_2024_FORM_0310_2021</v>
      </c>
      <c r="H2846" s="56" t="str">
        <f t="shared" si="309"/>
        <v>INTEREST_CHECK_SHEET_2024_FORM_0310_2021_other03_want_to_try_new</v>
      </c>
      <c r="I2846" s="134" t="str">
        <f t="shared" si="308"/>
        <v>その他（３）　してみたい</v>
      </c>
      <c r="J2846" s="56" t="str">
        <f t="shared" si="310"/>
        <v>一致</v>
      </c>
      <c r="K2846" s="56" t="str">
        <f>IF($F2846="old", INDEX('外部インタフェース一覧(計算用)'!$B$5:$C$60, MATCH(summary!$B2846, '外部インタフェース一覧(計算用)'!$C$5:$C$60, 0), 1), $B2846)</f>
        <v>興味関心チェックシート</v>
      </c>
      <c r="L2846" s="56">
        <f t="shared" si="314"/>
        <v>155</v>
      </c>
      <c r="M2846" s="56" t="str">
        <f t="shared" si="311"/>
        <v>other03_want_to_try</v>
      </c>
      <c r="N2846" s="33" t="str">
        <f t="shared" si="312"/>
        <v>その他（３）　してみたい</v>
      </c>
      <c r="O2846" s="33" t="str">
        <f t="shared" si="313"/>
        <v>その他（３）　してみたい</v>
      </c>
    </row>
    <row r="2847" spans="1:15" hidden="1">
      <c r="A2847" s="56">
        <v>2845</v>
      </c>
      <c r="B2847" s="56" t="s">
        <v>4393</v>
      </c>
      <c r="C2847" s="56">
        <v>156</v>
      </c>
      <c r="D2847" s="33" t="s">
        <v>1769</v>
      </c>
      <c r="E2847" s="134" t="s">
        <v>1770</v>
      </c>
      <c r="F2847" s="56" t="str">
        <f>VLOOKUP(VLOOKUP($B2847, '外部インタフェース一覧(計算用)'!$B:$C, 2, FALSE), '外部インタフェース一覧(計算用)'!$C:$G, 2, FALSE)</f>
        <v>new</v>
      </c>
      <c r="G2847" s="56" t="str">
        <f>VLOOKUP(VLOOKUP($B2847, '外部インタフェース一覧(計算用)'!$B:$C, 2, FALSE), '外部インタフェース一覧(計算用)'!$C:$G, 5, FALSE)</f>
        <v>INTEREST_CHECK_SHEET_2024_FORM_0310_2021</v>
      </c>
      <c r="H2847" s="56" t="str">
        <f t="shared" si="309"/>
        <v>INTEREST_CHECK_SHEET_2024_FORM_0310_2021_other03_doing_new</v>
      </c>
      <c r="I2847" s="134" t="str">
        <f t="shared" si="308"/>
        <v>その他（３）　している</v>
      </c>
      <c r="J2847" s="56" t="str">
        <f t="shared" si="310"/>
        <v>一致</v>
      </c>
      <c r="K2847" s="56" t="str">
        <f>IF($F2847="old", INDEX('外部インタフェース一覧(計算用)'!$B$5:$C$60, MATCH(summary!$B2847, '外部インタフェース一覧(計算用)'!$C$5:$C$60, 0), 1), $B2847)</f>
        <v>興味関心チェックシート</v>
      </c>
      <c r="L2847" s="56">
        <f t="shared" si="314"/>
        <v>156</v>
      </c>
      <c r="M2847" s="56" t="str">
        <f t="shared" si="311"/>
        <v>other03_doing</v>
      </c>
      <c r="N2847" s="33" t="str">
        <f t="shared" si="312"/>
        <v>その他（３）　している</v>
      </c>
      <c r="O2847" s="33" t="str">
        <f t="shared" si="313"/>
        <v>その他（３）　している</v>
      </c>
    </row>
    <row r="2848" spans="1:15" hidden="1">
      <c r="A2848" s="56">
        <v>2846</v>
      </c>
      <c r="B2848" s="56" t="s">
        <v>4393</v>
      </c>
      <c r="C2848" s="56">
        <v>157</v>
      </c>
      <c r="D2848" s="33" t="s">
        <v>1771</v>
      </c>
      <c r="E2848" s="134" t="s">
        <v>1772</v>
      </c>
      <c r="F2848" s="56" t="str">
        <f>VLOOKUP(VLOOKUP($B2848, '外部インタフェース一覧(計算用)'!$B:$C, 2, FALSE), '外部インタフェース一覧(計算用)'!$C:$G, 2, FALSE)</f>
        <v>new</v>
      </c>
      <c r="G2848" s="56" t="str">
        <f>VLOOKUP(VLOOKUP($B2848, '外部インタフェース一覧(計算用)'!$B:$C, 2, FALSE), '外部インタフェース一覧(計算用)'!$C:$G, 5, FALSE)</f>
        <v>INTEREST_CHECK_SHEET_2024_FORM_0310_2021</v>
      </c>
      <c r="H2848" s="56" t="str">
        <f t="shared" si="309"/>
        <v>INTEREST_CHECK_SHEET_2024_FORM_0310_2021_other04_new</v>
      </c>
      <c r="I2848" s="134" t="str">
        <f t="shared" si="308"/>
        <v>その他（４）　　その他（4）内容</v>
      </c>
      <c r="J2848" s="56" t="str">
        <f t="shared" si="310"/>
        <v>一致</v>
      </c>
      <c r="K2848" s="56" t="str">
        <f>IF($F2848="old", INDEX('外部インタフェース一覧(計算用)'!$B$5:$C$60, MATCH(summary!$B2848, '外部インタフェース一覧(計算用)'!$C$5:$C$60, 0), 1), $B2848)</f>
        <v>興味関心チェックシート</v>
      </c>
      <c r="L2848" s="56">
        <f t="shared" si="314"/>
        <v>157</v>
      </c>
      <c r="M2848" s="56" t="str">
        <f t="shared" si="311"/>
        <v>other04</v>
      </c>
      <c r="N2848" s="33" t="str">
        <f t="shared" si="312"/>
        <v>その他（４）　　その他（4）内容</v>
      </c>
      <c r="O2848" s="33" t="str">
        <f t="shared" si="313"/>
        <v>その他（４）　　その他（4）内容</v>
      </c>
    </row>
    <row r="2849" spans="1:15" hidden="1">
      <c r="A2849" s="56">
        <v>2847</v>
      </c>
      <c r="B2849" s="56" t="s">
        <v>4393</v>
      </c>
      <c r="C2849" s="56">
        <v>158</v>
      </c>
      <c r="D2849" s="33" t="s">
        <v>1773</v>
      </c>
      <c r="E2849" s="134" t="s">
        <v>1774</v>
      </c>
      <c r="F2849" s="56" t="str">
        <f>VLOOKUP(VLOOKUP($B2849, '外部インタフェース一覧(計算用)'!$B:$C, 2, FALSE), '外部インタフェース一覧(計算用)'!$C:$G, 2, FALSE)</f>
        <v>new</v>
      </c>
      <c r="G2849" s="56" t="str">
        <f>VLOOKUP(VLOOKUP($B2849, '外部インタフェース一覧(計算用)'!$B:$C, 2, FALSE), '外部インタフェース一覧(計算用)'!$C:$G, 5, FALSE)</f>
        <v>INTEREST_CHECK_SHEET_2024_FORM_0310_2021</v>
      </c>
      <c r="H2849" s="56" t="str">
        <f t="shared" si="309"/>
        <v>INTEREST_CHECK_SHEET_2024_FORM_0310_2021_other04_interested_new</v>
      </c>
      <c r="I2849" s="134" t="str">
        <f t="shared" si="308"/>
        <v>その他（４）　興味がある</v>
      </c>
      <c r="J2849" s="56" t="str">
        <f t="shared" si="310"/>
        <v>一致</v>
      </c>
      <c r="K2849" s="56" t="str">
        <f>IF($F2849="old", INDEX('外部インタフェース一覧(計算用)'!$B$5:$C$60, MATCH(summary!$B2849, '外部インタフェース一覧(計算用)'!$C$5:$C$60, 0), 1), $B2849)</f>
        <v>興味関心チェックシート</v>
      </c>
      <c r="L2849" s="56">
        <f t="shared" si="314"/>
        <v>158</v>
      </c>
      <c r="M2849" s="56" t="str">
        <f t="shared" si="311"/>
        <v>other04_interested</v>
      </c>
      <c r="N2849" s="33" t="str">
        <f t="shared" si="312"/>
        <v>その他（４）　興味がある</v>
      </c>
      <c r="O2849" s="33" t="str">
        <f t="shared" si="313"/>
        <v>その他（４）　興味がある</v>
      </c>
    </row>
    <row r="2850" spans="1:15" hidden="1">
      <c r="A2850" s="56">
        <v>2848</v>
      </c>
      <c r="B2850" s="56" t="s">
        <v>4393</v>
      </c>
      <c r="C2850" s="56">
        <v>159</v>
      </c>
      <c r="D2850" s="33" t="s">
        <v>1775</v>
      </c>
      <c r="E2850" s="134" t="s">
        <v>1776</v>
      </c>
      <c r="F2850" s="56" t="str">
        <f>VLOOKUP(VLOOKUP($B2850, '外部インタフェース一覧(計算用)'!$B:$C, 2, FALSE), '外部インタフェース一覧(計算用)'!$C:$G, 2, FALSE)</f>
        <v>new</v>
      </c>
      <c r="G2850" s="56" t="str">
        <f>VLOOKUP(VLOOKUP($B2850, '外部インタフェース一覧(計算用)'!$B:$C, 2, FALSE), '外部インタフェース一覧(計算用)'!$C:$G, 5, FALSE)</f>
        <v>INTEREST_CHECK_SHEET_2024_FORM_0310_2021</v>
      </c>
      <c r="H2850" s="56" t="str">
        <f t="shared" si="309"/>
        <v>INTEREST_CHECK_SHEET_2024_FORM_0310_2021_other04_want_to_try_new</v>
      </c>
      <c r="I2850" s="134" t="str">
        <f t="shared" si="308"/>
        <v>その他（４）　してみたい</v>
      </c>
      <c r="J2850" s="56" t="str">
        <f t="shared" si="310"/>
        <v>一致</v>
      </c>
      <c r="K2850" s="56" t="str">
        <f>IF($F2850="old", INDEX('外部インタフェース一覧(計算用)'!$B$5:$C$60, MATCH(summary!$B2850, '外部インタフェース一覧(計算用)'!$C$5:$C$60, 0), 1), $B2850)</f>
        <v>興味関心チェックシート</v>
      </c>
      <c r="L2850" s="56">
        <f t="shared" si="314"/>
        <v>159</v>
      </c>
      <c r="M2850" s="56" t="str">
        <f t="shared" si="311"/>
        <v>other04_want_to_try</v>
      </c>
      <c r="N2850" s="33" t="str">
        <f t="shared" si="312"/>
        <v>その他（４）　してみたい</v>
      </c>
      <c r="O2850" s="33" t="str">
        <f t="shared" si="313"/>
        <v>その他（４）　してみたい</v>
      </c>
    </row>
    <row r="2851" spans="1:15" hidden="1">
      <c r="A2851" s="56">
        <v>2849</v>
      </c>
      <c r="B2851" s="56" t="s">
        <v>4393</v>
      </c>
      <c r="C2851" s="56">
        <v>160</v>
      </c>
      <c r="D2851" s="33" t="s">
        <v>1777</v>
      </c>
      <c r="E2851" s="134" t="s">
        <v>1778</v>
      </c>
      <c r="F2851" s="56" t="str">
        <f>VLOOKUP(VLOOKUP($B2851, '外部インタフェース一覧(計算用)'!$B:$C, 2, FALSE), '外部インタフェース一覧(計算用)'!$C:$G, 2, FALSE)</f>
        <v>new</v>
      </c>
      <c r="G2851" s="56" t="str">
        <f>VLOOKUP(VLOOKUP($B2851, '外部インタフェース一覧(計算用)'!$B:$C, 2, FALSE), '外部インタフェース一覧(計算用)'!$C:$G, 5, FALSE)</f>
        <v>INTEREST_CHECK_SHEET_2024_FORM_0310_2021</v>
      </c>
      <c r="H2851" s="56" t="str">
        <f t="shared" si="309"/>
        <v>INTEREST_CHECK_SHEET_2024_FORM_0310_2021_other04_doing_new</v>
      </c>
      <c r="I2851" s="134" t="str">
        <f t="shared" si="308"/>
        <v>その他（４）　している</v>
      </c>
      <c r="J2851" s="56" t="str">
        <f t="shared" si="310"/>
        <v>一致</v>
      </c>
      <c r="K2851" s="56" t="str">
        <f>IF($F2851="old", INDEX('外部インタフェース一覧(計算用)'!$B$5:$C$60, MATCH(summary!$B2851, '外部インタフェース一覧(計算用)'!$C$5:$C$60, 0), 1), $B2851)</f>
        <v>興味関心チェックシート</v>
      </c>
      <c r="L2851" s="56">
        <f t="shared" si="314"/>
        <v>160</v>
      </c>
      <c r="M2851" s="56" t="str">
        <f t="shared" si="311"/>
        <v>other04_doing</v>
      </c>
      <c r="N2851" s="33" t="str">
        <f t="shared" si="312"/>
        <v>その他（４）　している</v>
      </c>
      <c r="O2851" s="33" t="str">
        <f t="shared" si="313"/>
        <v>その他（４）　している</v>
      </c>
    </row>
    <row r="2852" spans="1:15" hidden="1">
      <c r="A2852" s="56">
        <v>2850</v>
      </c>
      <c r="B2852" s="56" t="s">
        <v>4393</v>
      </c>
      <c r="C2852" s="56">
        <v>161</v>
      </c>
      <c r="D2852" s="33" t="s">
        <v>265</v>
      </c>
      <c r="E2852" s="134" t="s">
        <v>266</v>
      </c>
      <c r="F2852" s="56" t="str">
        <f>VLOOKUP(VLOOKUP($B2852, '外部インタフェース一覧(計算用)'!$B:$C, 2, FALSE), '外部インタフェース一覧(計算用)'!$C:$G, 2, FALSE)</f>
        <v>new</v>
      </c>
      <c r="G2852" s="56" t="str">
        <f>VLOOKUP(VLOOKUP($B2852, '外部インタフェース一覧(計算用)'!$B:$C, 2, FALSE), '外部インタフェース一覧(計算用)'!$C:$G, 5, FALSE)</f>
        <v>INTEREST_CHECK_SHEET_2024_FORM_0310_2021</v>
      </c>
      <c r="H2852" s="56" t="str">
        <f t="shared" si="309"/>
        <v>INTEREST_CHECK_SHEET_2024_FORM_0310_2021_version_new</v>
      </c>
      <c r="I2852" s="134" t="str">
        <f t="shared" si="308"/>
        <v>バージョン番号</v>
      </c>
      <c r="J2852" s="56" t="str">
        <f t="shared" si="310"/>
        <v>一致</v>
      </c>
      <c r="K2852" s="56" t="str">
        <f>IF($F2852="old", INDEX('外部インタフェース一覧(計算用)'!$B$5:$C$60, MATCH(summary!$B2852, '外部インタフェース一覧(計算用)'!$C$5:$C$60, 0), 1), $B2852)</f>
        <v>興味関心チェックシート</v>
      </c>
      <c r="L2852" s="56">
        <f t="shared" si="314"/>
        <v>161</v>
      </c>
      <c r="M2852" s="56" t="str">
        <f t="shared" si="311"/>
        <v>version</v>
      </c>
      <c r="N2852" s="33" t="str">
        <f t="shared" si="312"/>
        <v>バージョン番号</v>
      </c>
      <c r="O2852" s="33" t="str">
        <f t="shared" si="313"/>
        <v>バージョン番号</v>
      </c>
    </row>
    <row r="2853" spans="1:15" hidden="1">
      <c r="A2853" s="56">
        <v>2851</v>
      </c>
      <c r="B2853" s="56" t="s">
        <v>4394</v>
      </c>
      <c r="C2853" s="56">
        <v>1</v>
      </c>
      <c r="D2853" s="33" t="s">
        <v>223</v>
      </c>
      <c r="E2853" s="134" t="s">
        <v>224</v>
      </c>
      <c r="F2853" s="56" t="str">
        <f>VLOOKUP(VLOOKUP($B2853, '外部インタフェース一覧(計算用)'!$B:$C, 2, FALSE), '外部インタフェース一覧(計算用)'!$C:$G, 2, FALSE)</f>
        <v>new</v>
      </c>
      <c r="G2853" s="56" t="str">
        <f>VLOOKUP(VLOOKUP($B2853, '外部インタフェース一覧(計算用)'!$B:$C, 2, FALSE), '外部インタフェース一覧(計算用)'!$C:$G, 5, FALSE)</f>
        <v>LIFE_FUNCTION_CHECK_SHEET_2024_FORM_0320_2021</v>
      </c>
      <c r="H2853" s="56" t="str">
        <f t="shared" si="309"/>
        <v>LIFE_FUNCTION_CHECK_SHEET_2024_FORM_0320_2021_care_facility_id_new</v>
      </c>
      <c r="I2853" s="134" t="str">
        <f t="shared" si="308"/>
        <v>事業所番号</v>
      </c>
      <c r="J2853" s="56" t="str">
        <f t="shared" si="310"/>
        <v>一致</v>
      </c>
      <c r="K2853" s="56" t="str">
        <f>IF($F2853="old", INDEX('外部インタフェース一覧(計算用)'!$B$5:$C$60, MATCH(summary!$B2853, '外部インタフェース一覧(計算用)'!$C$5:$C$60, 0), 1), $B2853)</f>
        <v>生活機能チェックシート</v>
      </c>
      <c r="L2853" s="56">
        <f t="shared" si="314"/>
        <v>1</v>
      </c>
      <c r="M2853" s="56" t="str">
        <f t="shared" si="311"/>
        <v>care_facility_id</v>
      </c>
      <c r="N2853" s="33" t="str">
        <f t="shared" si="312"/>
        <v>事業所番号</v>
      </c>
      <c r="O2853" s="33" t="str">
        <f t="shared" si="313"/>
        <v>事業所番号</v>
      </c>
    </row>
    <row r="2854" spans="1:15" hidden="1">
      <c r="A2854" s="56">
        <v>2852</v>
      </c>
      <c r="B2854" s="56" t="s">
        <v>4394</v>
      </c>
      <c r="C2854" s="56">
        <v>2</v>
      </c>
      <c r="D2854" s="33" t="s">
        <v>225</v>
      </c>
      <c r="E2854" s="134" t="s">
        <v>226</v>
      </c>
      <c r="F2854" s="56" t="str">
        <f>VLOOKUP(VLOOKUP($B2854, '外部インタフェース一覧(計算用)'!$B:$C, 2, FALSE), '外部インタフェース一覧(計算用)'!$C:$G, 2, FALSE)</f>
        <v>new</v>
      </c>
      <c r="G2854" s="56" t="str">
        <f>VLOOKUP(VLOOKUP($B2854, '外部インタフェース一覧(計算用)'!$B:$C, 2, FALSE), '外部インタフェース一覧(計算用)'!$C:$G, 5, FALSE)</f>
        <v>LIFE_FUNCTION_CHECK_SHEET_2024_FORM_0320_2021</v>
      </c>
      <c r="H2854" s="56" t="str">
        <f t="shared" si="309"/>
        <v>LIFE_FUNCTION_CHECK_SHEET_2024_FORM_0320_2021_service_code_new</v>
      </c>
      <c r="I2854" s="134" t="str">
        <f t="shared" si="308"/>
        <v>サービス種類コード</v>
      </c>
      <c r="J2854" s="56" t="str">
        <f t="shared" si="310"/>
        <v>一致</v>
      </c>
      <c r="K2854" s="56" t="str">
        <f>IF($F2854="old", INDEX('外部インタフェース一覧(計算用)'!$B$5:$C$60, MATCH(summary!$B2854, '外部インタフェース一覧(計算用)'!$C$5:$C$60, 0), 1), $B2854)</f>
        <v>生活機能チェックシート</v>
      </c>
      <c r="L2854" s="56">
        <f t="shared" si="314"/>
        <v>2</v>
      </c>
      <c r="M2854" s="56" t="str">
        <f t="shared" si="311"/>
        <v>service_code</v>
      </c>
      <c r="N2854" s="33" t="str">
        <f t="shared" si="312"/>
        <v>サービス種類コード</v>
      </c>
      <c r="O2854" s="33" t="str">
        <f t="shared" si="313"/>
        <v>サービス種類コード</v>
      </c>
    </row>
    <row r="2855" spans="1:15" hidden="1">
      <c r="A2855" s="56">
        <v>2853</v>
      </c>
      <c r="B2855" s="56" t="s">
        <v>4394</v>
      </c>
      <c r="C2855" s="56">
        <v>3</v>
      </c>
      <c r="D2855" s="33" t="s">
        <v>229</v>
      </c>
      <c r="E2855" s="134" t="s">
        <v>230</v>
      </c>
      <c r="F2855" s="56" t="str">
        <f>VLOOKUP(VLOOKUP($B2855, '外部インタフェース一覧(計算用)'!$B:$C, 2, FALSE), '外部インタフェース一覧(計算用)'!$C:$G, 2, FALSE)</f>
        <v>new</v>
      </c>
      <c r="G2855" s="56" t="str">
        <f>VLOOKUP(VLOOKUP($B2855, '外部インタフェース一覧(計算用)'!$B:$C, 2, FALSE), '外部インタフェース一覧(計算用)'!$C:$G, 5, FALSE)</f>
        <v>LIFE_FUNCTION_CHECK_SHEET_2024_FORM_0320_2021</v>
      </c>
      <c r="H2855" s="56" t="str">
        <f t="shared" si="309"/>
        <v>LIFE_FUNCTION_CHECK_SHEET_2024_FORM_0320_2021_insurer_no_new</v>
      </c>
      <c r="I2855" s="134" t="str">
        <f t="shared" si="308"/>
        <v>保険者番号</v>
      </c>
      <c r="J2855" s="56" t="str">
        <f t="shared" si="310"/>
        <v>一致</v>
      </c>
      <c r="K2855" s="56" t="str">
        <f>IF($F2855="old", INDEX('外部インタフェース一覧(計算用)'!$B$5:$C$60, MATCH(summary!$B2855, '外部インタフェース一覧(計算用)'!$C$5:$C$60, 0), 1), $B2855)</f>
        <v>生活機能チェックシート</v>
      </c>
      <c r="L2855" s="56">
        <f t="shared" si="314"/>
        <v>3</v>
      </c>
      <c r="M2855" s="56" t="str">
        <f t="shared" si="311"/>
        <v>insurer_no</v>
      </c>
      <c r="N2855" s="33" t="str">
        <f t="shared" si="312"/>
        <v>保険者番号</v>
      </c>
      <c r="O2855" s="33" t="str">
        <f t="shared" si="313"/>
        <v>保険者番号</v>
      </c>
    </row>
    <row r="2856" spans="1:15" hidden="1">
      <c r="A2856" s="56">
        <v>2854</v>
      </c>
      <c r="B2856" s="56" t="s">
        <v>4394</v>
      </c>
      <c r="C2856" s="56">
        <v>4</v>
      </c>
      <c r="D2856" s="33" t="s">
        <v>231</v>
      </c>
      <c r="E2856" s="134" t="s">
        <v>232</v>
      </c>
      <c r="F2856" s="56" t="str">
        <f>VLOOKUP(VLOOKUP($B2856, '外部インタフェース一覧(計算用)'!$B:$C, 2, FALSE), '外部インタフェース一覧(計算用)'!$C:$G, 2, FALSE)</f>
        <v>new</v>
      </c>
      <c r="G2856" s="56" t="str">
        <f>VLOOKUP(VLOOKUP($B2856, '外部インタフェース一覧(計算用)'!$B:$C, 2, FALSE), '外部インタフェース一覧(計算用)'!$C:$G, 5, FALSE)</f>
        <v>LIFE_FUNCTION_CHECK_SHEET_2024_FORM_0320_2021</v>
      </c>
      <c r="H2856" s="56" t="str">
        <f t="shared" si="309"/>
        <v>LIFE_FUNCTION_CHECK_SHEET_2024_FORM_0320_2021_insured_no_new</v>
      </c>
      <c r="I2856" s="134" t="str">
        <f t="shared" si="308"/>
        <v>被保険者番号</v>
      </c>
      <c r="J2856" s="56" t="str">
        <f t="shared" si="310"/>
        <v>一致</v>
      </c>
      <c r="K2856" s="56" t="str">
        <f>IF($F2856="old", INDEX('外部インタフェース一覧(計算用)'!$B$5:$C$60, MATCH(summary!$B2856, '外部インタフェース一覧(計算用)'!$C$5:$C$60, 0), 1), $B2856)</f>
        <v>生活機能チェックシート</v>
      </c>
      <c r="L2856" s="56">
        <f t="shared" si="314"/>
        <v>4</v>
      </c>
      <c r="M2856" s="56" t="str">
        <f t="shared" si="311"/>
        <v>insured_no</v>
      </c>
      <c r="N2856" s="33" t="str">
        <f t="shared" si="312"/>
        <v>被保険者番号</v>
      </c>
      <c r="O2856" s="33" t="str">
        <f t="shared" si="313"/>
        <v>被保険者番号</v>
      </c>
    </row>
    <row r="2857" spans="1:15" ht="37.5" hidden="1">
      <c r="A2857" s="56">
        <v>2855</v>
      </c>
      <c r="B2857" s="56" t="s">
        <v>4394</v>
      </c>
      <c r="C2857" s="56">
        <v>5</v>
      </c>
      <c r="D2857" s="33" t="s">
        <v>227</v>
      </c>
      <c r="E2857" s="134" t="s">
        <v>228</v>
      </c>
      <c r="F2857" s="56" t="str">
        <f>VLOOKUP(VLOOKUP($B2857, '外部インタフェース一覧(計算用)'!$B:$C, 2, FALSE), '外部インタフェース一覧(計算用)'!$C:$G, 2, FALSE)</f>
        <v>new</v>
      </c>
      <c r="G2857" s="56" t="str">
        <f>VLOOKUP(VLOOKUP($B2857, '外部インタフェース一覧(計算用)'!$B:$C, 2, FALSE), '外部インタフェース一覧(計算用)'!$C:$G, 5, FALSE)</f>
        <v>LIFE_FUNCTION_CHECK_SHEET_2024_FORM_0320_2021</v>
      </c>
      <c r="H2857" s="56" t="str">
        <f t="shared" si="309"/>
        <v>LIFE_FUNCTION_CHECK_SHEET_2024_FORM_0320_2021_external_system_management_number_new</v>
      </c>
      <c r="I2857" s="134" t="str">
        <f t="shared" si="308"/>
        <v>外部システム管理番号</v>
      </c>
      <c r="J2857" s="56" t="str">
        <f t="shared" si="310"/>
        <v>一致</v>
      </c>
      <c r="K2857" s="56" t="str">
        <f>IF($F2857="old", INDEX('外部インタフェース一覧(計算用)'!$B$5:$C$60, MATCH(summary!$B2857, '外部インタフェース一覧(計算用)'!$C$5:$C$60, 0), 1), $B2857)</f>
        <v>生活機能チェックシート</v>
      </c>
      <c r="L2857" s="56">
        <f t="shared" si="314"/>
        <v>5</v>
      </c>
      <c r="M2857" s="56" t="str">
        <f t="shared" si="311"/>
        <v>external_system_management_number</v>
      </c>
      <c r="N2857" s="33" t="str">
        <f t="shared" si="312"/>
        <v>外部システム管理番号</v>
      </c>
      <c r="O2857" s="33" t="str">
        <f t="shared" si="313"/>
        <v>外部システム管理番号</v>
      </c>
    </row>
    <row r="2858" spans="1:15" hidden="1">
      <c r="A2858" s="56">
        <v>2856</v>
      </c>
      <c r="B2858" s="56" t="s">
        <v>4394</v>
      </c>
      <c r="C2858" s="56">
        <v>6</v>
      </c>
      <c r="D2858" s="33" t="s">
        <v>4124</v>
      </c>
      <c r="E2858" s="134" t="s">
        <v>4125</v>
      </c>
      <c r="F2858" s="56" t="str">
        <f>VLOOKUP(VLOOKUP($B2858, '外部インタフェース一覧(計算用)'!$B:$C, 2, FALSE), '外部インタフェース一覧(計算用)'!$C:$G, 2, FALSE)</f>
        <v>new</v>
      </c>
      <c r="G2858" s="56" t="str">
        <f>VLOOKUP(VLOOKUP($B2858, '外部インタフェース一覧(計算用)'!$B:$C, 2, FALSE), '外部インタフェース一覧(計算用)'!$C:$G, 5, FALSE)</f>
        <v>LIFE_FUNCTION_CHECK_SHEET_2024_FORM_0320_2021</v>
      </c>
      <c r="H2858" s="56" t="str">
        <f t="shared" si="309"/>
        <v>LIFE_FUNCTION_CHECK_SHEET_2024_FORM_0320_2021_trinity_attempt_new</v>
      </c>
      <c r="I2858" s="134" t="str">
        <f t="shared" si="308"/>
        <v>追加</v>
      </c>
      <c r="J2858" s="56" t="str">
        <f t="shared" si="310"/>
        <v>名称変更</v>
      </c>
      <c r="K2858" s="56" t="str">
        <f>IF($F2858="old", INDEX('外部インタフェース一覧(計算用)'!$B$5:$C$60, MATCH(summary!$B2858, '外部インタフェース一覧(計算用)'!$C$5:$C$60, 0), 1), $B2858)</f>
        <v>生活機能チェックシート</v>
      </c>
      <c r="L2858" s="56">
        <f t="shared" si="314"/>
        <v>6</v>
      </c>
      <c r="M2858" s="56" t="str">
        <f t="shared" si="311"/>
        <v>trinity_attempt</v>
      </c>
      <c r="N2858" s="33" t="str">
        <f t="shared" si="312"/>
        <v>追加</v>
      </c>
      <c r="O2858" s="33" t="str">
        <f t="shared" si="313"/>
        <v>リハ・栄養・口腔の一体的取り組み</v>
      </c>
    </row>
    <row r="2859" spans="1:15" hidden="1">
      <c r="A2859" s="56">
        <v>2857</v>
      </c>
      <c r="B2859" s="56" t="s">
        <v>4394</v>
      </c>
      <c r="C2859" s="56">
        <v>7</v>
      </c>
      <c r="D2859" s="33" t="s">
        <v>270</v>
      </c>
      <c r="E2859" s="134" t="s">
        <v>271</v>
      </c>
      <c r="F2859" s="56" t="str">
        <f>VLOOKUP(VLOOKUP($B2859, '外部インタフェース一覧(計算用)'!$B:$C, 2, FALSE), '外部インタフェース一覧(計算用)'!$C:$G, 2, FALSE)</f>
        <v>new</v>
      </c>
      <c r="G2859" s="56" t="str">
        <f>VLOOKUP(VLOOKUP($B2859, '外部インタフェース一覧(計算用)'!$B:$C, 2, FALSE), '外部インタフェース一覧(計算用)'!$C:$G, 5, FALSE)</f>
        <v>LIFE_FUNCTION_CHECK_SHEET_2024_FORM_0320_2021</v>
      </c>
      <c r="H2859" s="56" t="str">
        <f t="shared" si="309"/>
        <v>LIFE_FUNCTION_CHECK_SHEET_2024_FORM_0320_2021_evaluate_date_new</v>
      </c>
      <c r="I2859" s="134" t="str">
        <f t="shared" si="308"/>
        <v>評価日</v>
      </c>
      <c r="J2859" s="56" t="str">
        <f t="shared" si="310"/>
        <v>一致</v>
      </c>
      <c r="K2859" s="56" t="str">
        <f>IF($F2859="old", INDEX('外部インタフェース一覧(計算用)'!$B$5:$C$60, MATCH(summary!$B2859, '外部インタフェース一覧(計算用)'!$C$5:$C$60, 0), 1), $B2859)</f>
        <v>生活機能チェックシート</v>
      </c>
      <c r="L2859" s="56">
        <f t="shared" si="314"/>
        <v>7</v>
      </c>
      <c r="M2859" s="56" t="str">
        <f t="shared" si="311"/>
        <v>evaluate_date</v>
      </c>
      <c r="N2859" s="33" t="str">
        <f t="shared" si="312"/>
        <v>評価日</v>
      </c>
      <c r="O2859" s="33" t="str">
        <f t="shared" si="313"/>
        <v>評価日</v>
      </c>
    </row>
    <row r="2860" spans="1:15" hidden="1">
      <c r="A2860" s="56">
        <v>2858</v>
      </c>
      <c r="B2860" s="56" t="s">
        <v>4394</v>
      </c>
      <c r="C2860" s="56">
        <v>8</v>
      </c>
      <c r="D2860" s="33" t="s">
        <v>251</v>
      </c>
      <c r="E2860" s="134" t="s">
        <v>252</v>
      </c>
      <c r="F2860" s="56" t="str">
        <f>VLOOKUP(VLOOKUP($B2860, '外部インタフェース一覧(計算用)'!$B:$C, 2, FALSE), '外部インタフェース一覧(計算用)'!$C:$G, 2, FALSE)</f>
        <v>new</v>
      </c>
      <c r="G2860" s="56" t="str">
        <f>VLOOKUP(VLOOKUP($B2860, '外部インタフェース一覧(計算用)'!$B:$C, 2, FALSE), '外部インタフェース一覧(計算用)'!$C:$G, 5, FALSE)</f>
        <v>LIFE_FUNCTION_CHECK_SHEET_2024_FORM_0320_2021</v>
      </c>
      <c r="H2860" s="56" t="str">
        <f t="shared" si="309"/>
        <v>LIFE_FUNCTION_CHECK_SHEET_2024_FORM_0320_2021_care_level_new</v>
      </c>
      <c r="I2860" s="134" t="str">
        <f t="shared" si="308"/>
        <v>要介護度</v>
      </c>
      <c r="J2860" s="56" t="str">
        <f t="shared" si="310"/>
        <v>一致</v>
      </c>
      <c r="K2860" s="56" t="str">
        <f>IF($F2860="old", INDEX('外部インタフェース一覧(計算用)'!$B$5:$C$60, MATCH(summary!$B2860, '外部インタフェース一覧(計算用)'!$C$5:$C$60, 0), 1), $B2860)</f>
        <v>生活機能チェックシート</v>
      </c>
      <c r="L2860" s="56">
        <f t="shared" si="314"/>
        <v>8</v>
      </c>
      <c r="M2860" s="56" t="str">
        <f t="shared" si="311"/>
        <v>care_level</v>
      </c>
      <c r="N2860" s="33" t="str">
        <f t="shared" si="312"/>
        <v>要介護度</v>
      </c>
      <c r="O2860" s="33" t="str">
        <f t="shared" si="313"/>
        <v>要介護度</v>
      </c>
    </row>
    <row r="2861" spans="1:15" ht="37.5" hidden="1">
      <c r="A2861" s="56">
        <v>2859</v>
      </c>
      <c r="B2861" s="56" t="s">
        <v>4394</v>
      </c>
      <c r="C2861" s="56">
        <v>9</v>
      </c>
      <c r="D2861" s="33" t="s">
        <v>253</v>
      </c>
      <c r="E2861" s="134" t="s">
        <v>254</v>
      </c>
      <c r="F2861" s="56" t="str">
        <f>VLOOKUP(VLOOKUP($B2861, '外部インタフェース一覧(計算用)'!$B:$C, 2, FALSE), '外部インタフェース一覧(計算用)'!$C:$G, 2, FALSE)</f>
        <v>new</v>
      </c>
      <c r="G2861" s="56" t="str">
        <f>VLOOKUP(VLOOKUP($B2861, '外部インタフェース一覧(計算用)'!$B:$C, 2, FALSE), '外部インタフェース一覧(計算用)'!$C:$G, 5, FALSE)</f>
        <v>LIFE_FUNCTION_CHECK_SHEET_2024_FORM_0320_2021</v>
      </c>
      <c r="H2861" s="56" t="str">
        <f t="shared" si="309"/>
        <v>LIFE_FUNCTION_CHECK_SHEET_2024_FORM_0320_2021_impaired_elderly_independence_degree_new</v>
      </c>
      <c r="I2861" s="134" t="str">
        <f t="shared" si="308"/>
        <v>追加</v>
      </c>
      <c r="J2861" s="56" t="str">
        <f t="shared" si="310"/>
        <v>名称変更</v>
      </c>
      <c r="K2861" s="56" t="str">
        <f>IF($F2861="old", INDEX('外部インタフェース一覧(計算用)'!$B$5:$C$60, MATCH(summary!$B2861, '外部インタフェース一覧(計算用)'!$C$5:$C$60, 0), 1), $B2861)</f>
        <v>生活機能チェックシート</v>
      </c>
      <c r="L2861" s="56">
        <f t="shared" si="314"/>
        <v>9</v>
      </c>
      <c r="M2861" s="56" t="str">
        <f t="shared" si="311"/>
        <v>impaired_elderly_independence_degree</v>
      </c>
      <c r="N2861" s="33" t="str">
        <f t="shared" si="312"/>
        <v>追加</v>
      </c>
      <c r="O2861" s="33" t="str">
        <f t="shared" si="313"/>
        <v>障害高齢者の日常生活自立度</v>
      </c>
    </row>
    <row r="2862" spans="1:15" ht="37.5" hidden="1">
      <c r="A2862" s="56">
        <v>2860</v>
      </c>
      <c r="B2862" s="56" t="s">
        <v>4394</v>
      </c>
      <c r="C2862" s="56">
        <v>10</v>
      </c>
      <c r="D2862" s="33" t="s">
        <v>255</v>
      </c>
      <c r="E2862" s="134" t="s">
        <v>256</v>
      </c>
      <c r="F2862" s="56" t="str">
        <f>VLOOKUP(VLOOKUP($B2862, '外部インタフェース一覧(計算用)'!$B:$C, 2, FALSE), '外部インタフェース一覧(計算用)'!$C:$G, 2, FALSE)</f>
        <v>new</v>
      </c>
      <c r="G2862" s="56" t="str">
        <f>VLOOKUP(VLOOKUP($B2862, '外部インタフェース一覧(計算用)'!$B:$C, 2, FALSE), '外部インタフェース一覧(計算用)'!$C:$G, 5, FALSE)</f>
        <v>LIFE_FUNCTION_CHECK_SHEET_2024_FORM_0320_2021</v>
      </c>
      <c r="H2862" s="56" t="str">
        <f t="shared" si="309"/>
        <v>LIFE_FUNCTION_CHECK_SHEET_2024_FORM_0320_2021_dementia_elderly_independence_degree_new</v>
      </c>
      <c r="I2862" s="134" t="str">
        <f t="shared" si="308"/>
        <v>追加</v>
      </c>
      <c r="J2862" s="56" t="str">
        <f t="shared" si="310"/>
        <v>名称変更</v>
      </c>
      <c r="K2862" s="56" t="str">
        <f>IF($F2862="old", INDEX('外部インタフェース一覧(計算用)'!$B$5:$C$60, MATCH(summary!$B2862, '外部インタフェース一覧(計算用)'!$C$5:$C$60, 0), 1), $B2862)</f>
        <v>生活機能チェックシート</v>
      </c>
      <c r="L2862" s="56">
        <f t="shared" si="314"/>
        <v>10</v>
      </c>
      <c r="M2862" s="56" t="str">
        <f t="shared" si="311"/>
        <v>dementia_elderly_independence_degree</v>
      </c>
      <c r="N2862" s="33" t="str">
        <f t="shared" si="312"/>
        <v>追加</v>
      </c>
      <c r="O2862" s="33" t="str">
        <f t="shared" si="313"/>
        <v>認知症高齢者の日常生活自立度</v>
      </c>
    </row>
    <row r="2863" spans="1:15" hidden="1">
      <c r="A2863" s="56">
        <v>2861</v>
      </c>
      <c r="B2863" s="56" t="s">
        <v>4394</v>
      </c>
      <c r="C2863" s="56">
        <v>11</v>
      </c>
      <c r="D2863" s="33" t="s">
        <v>1787</v>
      </c>
      <c r="E2863" s="134" t="s">
        <v>4395</v>
      </c>
      <c r="F2863" s="56" t="str">
        <f>VLOOKUP(VLOOKUP($B2863, '外部インタフェース一覧(計算用)'!$B:$C, 2, FALSE), '外部インタフェース一覧(計算用)'!$C:$G, 2, FALSE)</f>
        <v>new</v>
      </c>
      <c r="G2863" s="56" t="str">
        <f>VLOOKUP(VLOOKUP($B2863, '外部インタフェース一覧(計算用)'!$B:$C, 2, FALSE), '外部インタフェース一覧(計算用)'!$C:$G, 5, FALSE)</f>
        <v>LIFE_FUNCTION_CHECK_SHEET_2024_FORM_0320_2021</v>
      </c>
      <c r="H2863" s="56" t="str">
        <f t="shared" si="309"/>
        <v>LIFE_FUNCTION_CHECK_SHEET_2024_FORM_0320_2021_meal_status_new</v>
      </c>
      <c r="I2863" s="134" t="str">
        <f t="shared" si="308"/>
        <v>ADL　食事　　レベル</v>
      </c>
      <c r="J2863" s="56" t="str">
        <f t="shared" si="310"/>
        <v>名称変更</v>
      </c>
      <c r="K2863" s="33" t="str">
        <f>IF($F2863="old", INDEX('外部インタフェース一覧(計算用)'!$B$5:$C$60, MATCH(summary!$B2863, '外部インタフェース一覧(計算用)'!$C$5:$C$60, 0), 1), $B2863)</f>
        <v>生活機能チェックシート</v>
      </c>
      <c r="L2863" s="56">
        <f t="shared" si="314"/>
        <v>11</v>
      </c>
      <c r="M2863" s="33" t="str">
        <f t="shared" si="311"/>
        <v>meal_status</v>
      </c>
      <c r="N2863" s="33" t="str">
        <f t="shared" si="312"/>
        <v>ADL　食事　　レベル</v>
      </c>
      <c r="O2863" s="33" t="str">
        <f t="shared" si="313"/>
        <v>ADL　食事　レベル</v>
      </c>
    </row>
    <row r="2864" spans="1:15" hidden="1">
      <c r="A2864" s="56">
        <v>2862</v>
      </c>
      <c r="B2864" s="56" t="s">
        <v>4394</v>
      </c>
      <c r="C2864" s="56">
        <v>12</v>
      </c>
      <c r="D2864" s="33" t="s">
        <v>1789</v>
      </c>
      <c r="E2864" s="134" t="s">
        <v>4396</v>
      </c>
      <c r="F2864" s="56" t="str">
        <f>VLOOKUP(VLOOKUP($B2864, '外部インタフェース一覧(計算用)'!$B:$C, 2, FALSE), '外部インタフェース一覧(計算用)'!$C:$G, 2, FALSE)</f>
        <v>new</v>
      </c>
      <c r="G2864" s="56" t="str">
        <f>VLOOKUP(VLOOKUP($B2864, '外部インタフェース一覧(計算用)'!$B:$C, 2, FALSE), '外部インタフェース一覧(計算用)'!$C:$G, 5, FALSE)</f>
        <v>LIFE_FUNCTION_CHECK_SHEET_2024_FORM_0320_2021</v>
      </c>
      <c r="H2864" s="56" t="str">
        <f t="shared" si="309"/>
        <v>LIFE_FUNCTION_CHECK_SHEET_2024_FORM_0320_2021_is_meal_assignment_new</v>
      </c>
      <c r="I2864" s="134" t="str">
        <f t="shared" si="308"/>
        <v>ADL　食事　　課題有無</v>
      </c>
      <c r="J2864" s="56" t="str">
        <f t="shared" si="310"/>
        <v>名称変更</v>
      </c>
      <c r="K2864" s="33" t="str">
        <f>IF($F2864="old", INDEX('外部インタフェース一覧(計算用)'!$B$5:$C$60, MATCH(summary!$B2864, '外部インタフェース一覧(計算用)'!$C$5:$C$60, 0), 1), $B2864)</f>
        <v>生活機能チェックシート</v>
      </c>
      <c r="L2864" s="56">
        <f t="shared" si="314"/>
        <v>12</v>
      </c>
      <c r="M2864" s="33" t="str">
        <f t="shared" si="311"/>
        <v>is_meal_assignment</v>
      </c>
      <c r="N2864" s="33" t="str">
        <f t="shared" si="312"/>
        <v>ADL　食事　　課題有無</v>
      </c>
      <c r="O2864" s="33" t="str">
        <f t="shared" si="313"/>
        <v>ADL　食事　課題有無</v>
      </c>
    </row>
    <row r="2865" spans="1:15" ht="37.5" hidden="1">
      <c r="A2865" s="56">
        <v>2863</v>
      </c>
      <c r="B2865" s="56" t="s">
        <v>4394</v>
      </c>
      <c r="C2865" s="56">
        <v>13</v>
      </c>
      <c r="D2865" s="33" t="s">
        <v>1791</v>
      </c>
      <c r="E2865" s="134" t="s">
        <v>4397</v>
      </c>
      <c r="F2865" s="56" t="str">
        <f>VLOOKUP(VLOOKUP($B2865, '外部インタフェース一覧(計算用)'!$B:$C, 2, FALSE), '外部インタフェース一覧(計算用)'!$C:$G, 2, FALSE)</f>
        <v>new</v>
      </c>
      <c r="G2865" s="56" t="str">
        <f>VLOOKUP(VLOOKUP($B2865, '外部インタフェース一覧(計算用)'!$B:$C, 2, FALSE), '外部インタフェース一覧(計算用)'!$C:$G, 5, FALSE)</f>
        <v>LIFE_FUNCTION_CHECK_SHEET_2024_FORM_0320_2021</v>
      </c>
      <c r="H2865" s="56" t="str">
        <f t="shared" si="309"/>
        <v>LIFE_FUNCTION_CHECK_SHEET_2024_FORM_0320_2021_transfer_bed_chair_status_new</v>
      </c>
      <c r="I2865" s="134" t="str">
        <f t="shared" si="308"/>
        <v>ADL　椅子とベッド間の移乗　　レベル</v>
      </c>
      <c r="J2865" s="56" t="str">
        <f t="shared" si="310"/>
        <v>名称変更</v>
      </c>
      <c r="K2865" s="33" t="str">
        <f>IF($F2865="old", INDEX('外部インタフェース一覧(計算用)'!$B$5:$C$60, MATCH(summary!$B2865, '外部インタフェース一覧(計算用)'!$C$5:$C$60, 0), 1), $B2865)</f>
        <v>生活機能チェックシート</v>
      </c>
      <c r="L2865" s="56">
        <f t="shared" si="314"/>
        <v>13</v>
      </c>
      <c r="M2865" s="33" t="str">
        <f t="shared" si="311"/>
        <v>transfer_bed_chair_status</v>
      </c>
      <c r="N2865" s="33" t="str">
        <f t="shared" si="312"/>
        <v>ADL　椅子とベッド間の移乗　　レベル</v>
      </c>
      <c r="O2865" s="33" t="str">
        <f t="shared" si="313"/>
        <v>ADL　椅子とベッド間の移乗　レベル</v>
      </c>
    </row>
    <row r="2866" spans="1:15" ht="37.5" hidden="1">
      <c r="A2866" s="56">
        <v>2864</v>
      </c>
      <c r="B2866" s="56" t="s">
        <v>4394</v>
      </c>
      <c r="C2866" s="56">
        <v>14</v>
      </c>
      <c r="D2866" s="33" t="s">
        <v>1793</v>
      </c>
      <c r="E2866" s="134" t="s">
        <v>4398</v>
      </c>
      <c r="F2866" s="56" t="str">
        <f>VLOOKUP(VLOOKUP($B2866, '外部インタフェース一覧(計算用)'!$B:$C, 2, FALSE), '外部インタフェース一覧(計算用)'!$C:$G, 2, FALSE)</f>
        <v>new</v>
      </c>
      <c r="G2866" s="56" t="str">
        <f>VLOOKUP(VLOOKUP($B2866, '外部インタフェース一覧(計算用)'!$B:$C, 2, FALSE), '外部インタフェース一覧(計算用)'!$C:$G, 5, FALSE)</f>
        <v>LIFE_FUNCTION_CHECK_SHEET_2024_FORM_0320_2021</v>
      </c>
      <c r="H2866" s="56" t="str">
        <f t="shared" si="309"/>
        <v>LIFE_FUNCTION_CHECK_SHEET_2024_FORM_0320_2021_is_transfer_bed_chair_assignment_new</v>
      </c>
      <c r="I2866" s="134" t="str">
        <f t="shared" si="308"/>
        <v>ADL　椅子とベッド間の移乗　　課題有無</v>
      </c>
      <c r="J2866" s="56" t="str">
        <f t="shared" si="310"/>
        <v>名称変更</v>
      </c>
      <c r="K2866" s="33" t="str">
        <f>IF($F2866="old", INDEX('外部インタフェース一覧(計算用)'!$B$5:$C$60, MATCH(summary!$B2866, '外部インタフェース一覧(計算用)'!$C$5:$C$60, 0), 1), $B2866)</f>
        <v>生活機能チェックシート</v>
      </c>
      <c r="L2866" s="56">
        <f t="shared" si="314"/>
        <v>14</v>
      </c>
      <c r="M2866" s="33" t="str">
        <f t="shared" si="311"/>
        <v>is_transfer_bed_chair_assignment</v>
      </c>
      <c r="N2866" s="33" t="str">
        <f t="shared" si="312"/>
        <v>ADL　椅子とベッド間の移乗　　課題有無</v>
      </c>
      <c r="O2866" s="33" t="str">
        <f t="shared" si="313"/>
        <v>ADL　椅子とベッド間の移乗　課題有無</v>
      </c>
    </row>
    <row r="2867" spans="1:15" ht="37.5" hidden="1">
      <c r="A2867" s="56">
        <v>2865</v>
      </c>
      <c r="B2867" s="56" t="s">
        <v>4394</v>
      </c>
      <c r="C2867" s="56">
        <v>15</v>
      </c>
      <c r="D2867" s="33" t="s">
        <v>1795</v>
      </c>
      <c r="E2867" s="134" t="s">
        <v>4399</v>
      </c>
      <c r="F2867" s="56" t="str">
        <f>VLOOKUP(VLOOKUP($B2867, '外部インタフェース一覧(計算用)'!$B:$C, 2, FALSE), '外部インタフェース一覧(計算用)'!$C:$G, 2, FALSE)</f>
        <v>new</v>
      </c>
      <c r="G2867" s="56" t="str">
        <f>VLOOKUP(VLOOKUP($B2867, '外部インタフェース一覧(計算用)'!$B:$C, 2, FALSE), '外部インタフェース一覧(計算用)'!$C:$G, 5, FALSE)</f>
        <v>LIFE_FUNCTION_CHECK_SHEET_2024_FORM_0320_2021</v>
      </c>
      <c r="H2867" s="56" t="str">
        <f t="shared" si="309"/>
        <v>LIFE_FUNCTION_CHECK_SHEET_2024_FORM_0320_2021_personal_hygiene_and_adjustment_status_new</v>
      </c>
      <c r="I2867" s="134" t="str">
        <f t="shared" si="308"/>
        <v>ADL　整容　　レベル</v>
      </c>
      <c r="J2867" s="56" t="str">
        <f t="shared" si="310"/>
        <v>名称変更</v>
      </c>
      <c r="K2867" s="33" t="str">
        <f>IF($F2867="old", INDEX('外部インタフェース一覧(計算用)'!$B$5:$C$60, MATCH(summary!$B2867, '外部インタフェース一覧(計算用)'!$C$5:$C$60, 0), 1), $B2867)</f>
        <v>生活機能チェックシート</v>
      </c>
      <c r="L2867" s="56">
        <f t="shared" si="314"/>
        <v>15</v>
      </c>
      <c r="M2867" s="33" t="str">
        <f t="shared" si="311"/>
        <v>personal_hygiene_and_adjustment_status</v>
      </c>
      <c r="N2867" s="33" t="str">
        <f t="shared" si="312"/>
        <v>ADL　整容　　レベル</v>
      </c>
      <c r="O2867" s="33" t="str">
        <f t="shared" si="313"/>
        <v>ADL　整容　レベル</v>
      </c>
    </row>
    <row r="2868" spans="1:15" ht="56.25" hidden="1">
      <c r="A2868" s="56">
        <v>2866</v>
      </c>
      <c r="B2868" s="56" t="s">
        <v>4394</v>
      </c>
      <c r="C2868" s="56">
        <v>16</v>
      </c>
      <c r="D2868" s="33" t="s">
        <v>1797</v>
      </c>
      <c r="E2868" s="134" t="s">
        <v>4400</v>
      </c>
      <c r="F2868" s="56" t="str">
        <f>VLOOKUP(VLOOKUP($B2868, '外部インタフェース一覧(計算用)'!$B:$C, 2, FALSE), '外部インタフェース一覧(計算用)'!$C:$G, 2, FALSE)</f>
        <v>new</v>
      </c>
      <c r="G2868" s="56" t="str">
        <f>VLOOKUP(VLOOKUP($B2868, '外部インタフェース一覧(計算用)'!$B:$C, 2, FALSE), '外部インタフェース一覧(計算用)'!$C:$G, 5, FALSE)</f>
        <v>LIFE_FUNCTION_CHECK_SHEET_2024_FORM_0320_2021</v>
      </c>
      <c r="H2868" s="56" t="str">
        <f t="shared" si="309"/>
        <v>LIFE_FUNCTION_CHECK_SHEET_2024_FORM_0320_2021_is_personal_hygiene_and_adjustment_assignment_new</v>
      </c>
      <c r="I2868" s="134" t="str">
        <f t="shared" si="308"/>
        <v>ADL　整容　　課題有無</v>
      </c>
      <c r="J2868" s="56" t="str">
        <f t="shared" si="310"/>
        <v>名称変更</v>
      </c>
      <c r="K2868" s="33" t="str">
        <f>IF($F2868="old", INDEX('外部インタフェース一覧(計算用)'!$B$5:$C$60, MATCH(summary!$B2868, '外部インタフェース一覧(計算用)'!$C$5:$C$60, 0), 1), $B2868)</f>
        <v>生活機能チェックシート</v>
      </c>
      <c r="L2868" s="56">
        <f t="shared" si="314"/>
        <v>16</v>
      </c>
      <c r="M2868" s="33" t="str">
        <f t="shared" si="311"/>
        <v>is_personal_hygiene_and_adjustment_assignment</v>
      </c>
      <c r="N2868" s="33" t="str">
        <f t="shared" si="312"/>
        <v>ADL　整容　　課題有無</v>
      </c>
      <c r="O2868" s="33" t="str">
        <f t="shared" si="313"/>
        <v>ADL　整容　課題有無</v>
      </c>
    </row>
    <row r="2869" spans="1:15" hidden="1">
      <c r="A2869" s="56">
        <v>2867</v>
      </c>
      <c r="B2869" s="56" t="s">
        <v>4394</v>
      </c>
      <c r="C2869" s="56">
        <v>17</v>
      </c>
      <c r="D2869" s="33" t="s">
        <v>1799</v>
      </c>
      <c r="E2869" s="134" t="s">
        <v>4401</v>
      </c>
      <c r="F2869" s="56" t="str">
        <f>VLOOKUP(VLOOKUP($B2869, '外部インタフェース一覧(計算用)'!$B:$C, 2, FALSE), '外部インタフェース一覧(計算用)'!$C:$G, 2, FALSE)</f>
        <v>new</v>
      </c>
      <c r="G2869" s="56" t="str">
        <f>VLOOKUP(VLOOKUP($B2869, '外部インタフェース一覧(計算用)'!$B:$C, 2, FALSE), '外部インタフェース一覧(計算用)'!$C:$G, 5, FALSE)</f>
        <v>LIFE_FUNCTION_CHECK_SHEET_2024_FORM_0320_2021</v>
      </c>
      <c r="H2869" s="56" t="str">
        <f t="shared" si="309"/>
        <v>LIFE_FUNCTION_CHECK_SHEET_2024_FORM_0320_2021_toilet_behavior_status_new</v>
      </c>
      <c r="I2869" s="134" t="str">
        <f t="shared" si="308"/>
        <v>ADL　トイレ動作　　レベル</v>
      </c>
      <c r="J2869" s="56" t="str">
        <f t="shared" si="310"/>
        <v>名称変更</v>
      </c>
      <c r="K2869" s="33" t="str">
        <f>IF($F2869="old", INDEX('外部インタフェース一覧(計算用)'!$B$5:$C$60, MATCH(summary!$B2869, '外部インタフェース一覧(計算用)'!$C$5:$C$60, 0), 1), $B2869)</f>
        <v>生活機能チェックシート</v>
      </c>
      <c r="L2869" s="56">
        <f t="shared" si="314"/>
        <v>17</v>
      </c>
      <c r="M2869" s="33" t="str">
        <f t="shared" si="311"/>
        <v>toilet_behavior_status</v>
      </c>
      <c r="N2869" s="33" t="str">
        <f t="shared" si="312"/>
        <v>ADL　トイレ動作　　レベル</v>
      </c>
      <c r="O2869" s="33" t="str">
        <f t="shared" si="313"/>
        <v>ADL　トイレ動作　レベル</v>
      </c>
    </row>
    <row r="2870" spans="1:15" ht="37.5" hidden="1">
      <c r="A2870" s="56">
        <v>2868</v>
      </c>
      <c r="B2870" s="56" t="s">
        <v>4394</v>
      </c>
      <c r="C2870" s="56">
        <v>18</v>
      </c>
      <c r="D2870" s="33" t="s">
        <v>1801</v>
      </c>
      <c r="E2870" s="134" t="s">
        <v>4402</v>
      </c>
      <c r="F2870" s="56" t="str">
        <f>VLOOKUP(VLOOKUP($B2870, '外部インタフェース一覧(計算用)'!$B:$C, 2, FALSE), '外部インタフェース一覧(計算用)'!$C:$G, 2, FALSE)</f>
        <v>new</v>
      </c>
      <c r="G2870" s="56" t="str">
        <f>VLOOKUP(VLOOKUP($B2870, '外部インタフェース一覧(計算用)'!$B:$C, 2, FALSE), '外部インタフェース一覧(計算用)'!$C:$G, 5, FALSE)</f>
        <v>LIFE_FUNCTION_CHECK_SHEET_2024_FORM_0320_2021</v>
      </c>
      <c r="H2870" s="56" t="str">
        <f t="shared" si="309"/>
        <v>LIFE_FUNCTION_CHECK_SHEET_2024_FORM_0320_2021_is_toilet_behavior_assignment_new</v>
      </c>
      <c r="I2870" s="134" t="str">
        <f t="shared" si="308"/>
        <v>ADL　トイレ動作　　課題有無</v>
      </c>
      <c r="J2870" s="56" t="str">
        <f t="shared" si="310"/>
        <v>名称変更</v>
      </c>
      <c r="K2870" s="33" t="str">
        <f>IF($F2870="old", INDEX('外部インタフェース一覧(計算用)'!$B$5:$C$60, MATCH(summary!$B2870, '外部インタフェース一覧(計算用)'!$C$5:$C$60, 0), 1), $B2870)</f>
        <v>生活機能チェックシート</v>
      </c>
      <c r="L2870" s="56">
        <f t="shared" si="314"/>
        <v>18</v>
      </c>
      <c r="M2870" s="33" t="str">
        <f t="shared" si="311"/>
        <v>is_toilet_behavior_assignment</v>
      </c>
      <c r="N2870" s="33" t="str">
        <f t="shared" si="312"/>
        <v>ADL　トイレ動作　　課題有無</v>
      </c>
      <c r="O2870" s="33" t="str">
        <f t="shared" si="313"/>
        <v>ADL　トイレ動作　課題有無</v>
      </c>
    </row>
    <row r="2871" spans="1:15" hidden="1">
      <c r="A2871" s="56">
        <v>2869</v>
      </c>
      <c r="B2871" s="56" t="s">
        <v>4394</v>
      </c>
      <c r="C2871" s="56">
        <v>19</v>
      </c>
      <c r="D2871" s="33" t="s">
        <v>1803</v>
      </c>
      <c r="E2871" s="134" t="s">
        <v>4403</v>
      </c>
      <c r="F2871" s="56" t="str">
        <f>VLOOKUP(VLOOKUP($B2871, '外部インタフェース一覧(計算用)'!$B:$C, 2, FALSE), '外部インタフェース一覧(計算用)'!$C:$G, 2, FALSE)</f>
        <v>new</v>
      </c>
      <c r="G2871" s="56" t="str">
        <f>VLOOKUP(VLOOKUP($B2871, '外部インタフェース一覧(計算用)'!$B:$C, 2, FALSE), '外部インタフェース一覧(計算用)'!$C:$G, 5, FALSE)</f>
        <v>LIFE_FUNCTION_CHECK_SHEET_2024_FORM_0320_2021</v>
      </c>
      <c r="H2871" s="56" t="str">
        <f t="shared" si="309"/>
        <v>LIFE_FUNCTION_CHECK_SHEET_2024_FORM_0320_2021_bathe_status_new</v>
      </c>
      <c r="I2871" s="134" t="str">
        <f t="shared" si="308"/>
        <v>ADL　入浴　　レベル</v>
      </c>
      <c r="J2871" s="56" t="str">
        <f t="shared" si="310"/>
        <v>名称変更</v>
      </c>
      <c r="K2871" s="33" t="str">
        <f>IF($F2871="old", INDEX('外部インタフェース一覧(計算用)'!$B$5:$C$60, MATCH(summary!$B2871, '外部インタフェース一覧(計算用)'!$C$5:$C$60, 0), 1), $B2871)</f>
        <v>生活機能チェックシート</v>
      </c>
      <c r="L2871" s="56">
        <f t="shared" si="314"/>
        <v>19</v>
      </c>
      <c r="M2871" s="33" t="str">
        <f t="shared" si="311"/>
        <v>bathe_status</v>
      </c>
      <c r="N2871" s="33" t="str">
        <f t="shared" si="312"/>
        <v>ADL　入浴　　レベル</v>
      </c>
      <c r="O2871" s="33" t="str">
        <f t="shared" si="313"/>
        <v>ADL　入浴　レベル</v>
      </c>
    </row>
    <row r="2872" spans="1:15" hidden="1">
      <c r="A2872" s="56">
        <v>2870</v>
      </c>
      <c r="B2872" s="56" t="s">
        <v>4394</v>
      </c>
      <c r="C2872" s="56">
        <v>20</v>
      </c>
      <c r="D2872" s="33" t="s">
        <v>1805</v>
      </c>
      <c r="E2872" s="134" t="s">
        <v>4404</v>
      </c>
      <c r="F2872" s="56" t="str">
        <f>VLOOKUP(VLOOKUP($B2872, '外部インタフェース一覧(計算用)'!$B:$C, 2, FALSE), '外部インタフェース一覧(計算用)'!$C:$G, 2, FALSE)</f>
        <v>new</v>
      </c>
      <c r="G2872" s="56" t="str">
        <f>VLOOKUP(VLOOKUP($B2872, '外部インタフェース一覧(計算用)'!$B:$C, 2, FALSE), '外部インタフェース一覧(計算用)'!$C:$G, 5, FALSE)</f>
        <v>LIFE_FUNCTION_CHECK_SHEET_2024_FORM_0320_2021</v>
      </c>
      <c r="H2872" s="56" t="str">
        <f t="shared" si="309"/>
        <v>LIFE_FUNCTION_CHECK_SHEET_2024_FORM_0320_2021_is_bathe_assignment_new</v>
      </c>
      <c r="I2872" s="134" t="str">
        <f t="shared" ref="I2872:I2935" si="315">IFERROR(INDEX($E:$H, MATCH(LEFT($H2872, LEN($H2872)-4)&amp;"_old", $H:$H, 0), 1), IF(F2872="old", "削除", "追加"))</f>
        <v>ADL　入浴　　課題有無</v>
      </c>
      <c r="J2872" s="56" t="str">
        <f t="shared" si="310"/>
        <v>名称変更</v>
      </c>
      <c r="K2872" s="33" t="str">
        <f>IF($F2872="old", INDEX('外部インタフェース一覧(計算用)'!$B$5:$C$60, MATCH(summary!$B2872, '外部インタフェース一覧(計算用)'!$C$5:$C$60, 0), 1), $B2872)</f>
        <v>生活機能チェックシート</v>
      </c>
      <c r="L2872" s="56">
        <f t="shared" si="314"/>
        <v>20</v>
      </c>
      <c r="M2872" s="33" t="str">
        <f t="shared" si="311"/>
        <v>is_bathe_assignment</v>
      </c>
      <c r="N2872" s="33" t="str">
        <f t="shared" si="312"/>
        <v>ADL　入浴　　課題有無</v>
      </c>
      <c r="O2872" s="33" t="str">
        <f t="shared" si="313"/>
        <v>ADL　入浴　課題有無</v>
      </c>
    </row>
    <row r="2873" spans="1:15" hidden="1">
      <c r="A2873" s="56">
        <v>2871</v>
      </c>
      <c r="B2873" s="56" t="s">
        <v>4394</v>
      </c>
      <c r="C2873" s="56">
        <v>21</v>
      </c>
      <c r="D2873" s="33" t="s">
        <v>1807</v>
      </c>
      <c r="E2873" s="134" t="s">
        <v>4405</v>
      </c>
      <c r="F2873" s="56" t="str">
        <f>VLOOKUP(VLOOKUP($B2873, '外部インタフェース一覧(計算用)'!$B:$C, 2, FALSE), '外部インタフェース一覧(計算用)'!$C:$G, 2, FALSE)</f>
        <v>new</v>
      </c>
      <c r="G2873" s="56" t="str">
        <f>VLOOKUP(VLOOKUP($B2873, '外部インタフェース一覧(計算用)'!$B:$C, 2, FALSE), '外部インタフェース一覧(計算用)'!$C:$G, 5, FALSE)</f>
        <v>LIFE_FUNCTION_CHECK_SHEET_2024_FORM_0320_2021</v>
      </c>
      <c r="H2873" s="56" t="str">
        <f t="shared" si="309"/>
        <v>LIFE_FUNCTION_CHECK_SHEET_2024_FORM_0320_2021_walking_status_new</v>
      </c>
      <c r="I2873" s="134" t="str">
        <f t="shared" si="315"/>
        <v>ADL　平地歩行　　レベル</v>
      </c>
      <c r="J2873" s="56" t="str">
        <f t="shared" si="310"/>
        <v>名称変更</v>
      </c>
      <c r="K2873" s="33" t="str">
        <f>IF($F2873="old", INDEX('外部インタフェース一覧(計算用)'!$B$5:$C$60, MATCH(summary!$B2873, '外部インタフェース一覧(計算用)'!$C$5:$C$60, 0), 1), $B2873)</f>
        <v>生活機能チェックシート</v>
      </c>
      <c r="L2873" s="56">
        <f t="shared" si="314"/>
        <v>21</v>
      </c>
      <c r="M2873" s="33" t="str">
        <f t="shared" si="311"/>
        <v>walking_status</v>
      </c>
      <c r="N2873" s="33" t="str">
        <f t="shared" si="312"/>
        <v>ADL　平地歩行　　レベル</v>
      </c>
      <c r="O2873" s="33" t="str">
        <f t="shared" si="313"/>
        <v>ADL　平地歩行　レベル</v>
      </c>
    </row>
    <row r="2874" spans="1:15" ht="37.5" hidden="1">
      <c r="A2874" s="56">
        <v>2872</v>
      </c>
      <c r="B2874" s="56" t="s">
        <v>4394</v>
      </c>
      <c r="C2874" s="56">
        <v>22</v>
      </c>
      <c r="D2874" s="33" t="s">
        <v>1809</v>
      </c>
      <c r="E2874" s="134" t="s">
        <v>4406</v>
      </c>
      <c r="F2874" s="56" t="str">
        <f>VLOOKUP(VLOOKUP($B2874, '外部インタフェース一覧(計算用)'!$B:$C, 2, FALSE), '外部インタフェース一覧(計算用)'!$C:$G, 2, FALSE)</f>
        <v>new</v>
      </c>
      <c r="G2874" s="56" t="str">
        <f>VLOOKUP(VLOOKUP($B2874, '外部インタフェース一覧(計算用)'!$B:$C, 2, FALSE), '外部インタフェース一覧(計算用)'!$C:$G, 5, FALSE)</f>
        <v>LIFE_FUNCTION_CHECK_SHEET_2024_FORM_0320_2021</v>
      </c>
      <c r="H2874" s="56" t="str">
        <f t="shared" si="309"/>
        <v>LIFE_FUNCTION_CHECK_SHEET_2024_FORM_0320_2021_is_walking_assignment_new</v>
      </c>
      <c r="I2874" s="134" t="str">
        <f t="shared" si="315"/>
        <v>ADL　平地歩行　　課題有無</v>
      </c>
      <c r="J2874" s="56" t="str">
        <f t="shared" si="310"/>
        <v>名称変更</v>
      </c>
      <c r="K2874" s="33" t="str">
        <f>IF($F2874="old", INDEX('外部インタフェース一覧(計算用)'!$B$5:$C$60, MATCH(summary!$B2874, '外部インタフェース一覧(計算用)'!$C$5:$C$60, 0), 1), $B2874)</f>
        <v>生活機能チェックシート</v>
      </c>
      <c r="L2874" s="56">
        <f t="shared" si="314"/>
        <v>22</v>
      </c>
      <c r="M2874" s="33" t="str">
        <f t="shared" si="311"/>
        <v>is_walking_assignment</v>
      </c>
      <c r="N2874" s="33" t="str">
        <f t="shared" si="312"/>
        <v>ADL　平地歩行　　課題有無</v>
      </c>
      <c r="O2874" s="33" t="str">
        <f t="shared" si="313"/>
        <v>ADL　平地歩行　課題有無</v>
      </c>
    </row>
    <row r="2875" spans="1:15" hidden="1">
      <c r="A2875" s="56">
        <v>2873</v>
      </c>
      <c r="B2875" s="56" t="s">
        <v>4394</v>
      </c>
      <c r="C2875" s="56">
        <v>23</v>
      </c>
      <c r="D2875" s="33" t="s">
        <v>1811</v>
      </c>
      <c r="E2875" s="134" t="s">
        <v>4407</v>
      </c>
      <c r="F2875" s="56" t="str">
        <f>VLOOKUP(VLOOKUP($B2875, '外部インタフェース一覧(計算用)'!$B:$C, 2, FALSE), '外部インタフェース一覧(計算用)'!$C:$G, 2, FALSE)</f>
        <v>new</v>
      </c>
      <c r="G2875" s="56" t="str">
        <f>VLOOKUP(VLOOKUP($B2875, '外部インタフェース一覧(計算用)'!$B:$C, 2, FALSE), '外部インタフェース一覧(計算用)'!$C:$G, 5, FALSE)</f>
        <v>LIFE_FUNCTION_CHECK_SHEET_2024_FORM_0320_2021</v>
      </c>
      <c r="H2875" s="56" t="str">
        <f t="shared" si="309"/>
        <v>LIFE_FUNCTION_CHECK_SHEET_2024_FORM_0320_2021_up_stairs_status_new</v>
      </c>
      <c r="I2875" s="134" t="str">
        <f t="shared" si="315"/>
        <v>ADL　階段昇降　　レベル</v>
      </c>
      <c r="J2875" s="56" t="str">
        <f t="shared" si="310"/>
        <v>名称変更</v>
      </c>
      <c r="K2875" s="33" t="str">
        <f>IF($F2875="old", INDEX('外部インタフェース一覧(計算用)'!$B$5:$C$60, MATCH(summary!$B2875, '外部インタフェース一覧(計算用)'!$C$5:$C$60, 0), 1), $B2875)</f>
        <v>生活機能チェックシート</v>
      </c>
      <c r="L2875" s="56">
        <f t="shared" si="314"/>
        <v>23</v>
      </c>
      <c r="M2875" s="33" t="str">
        <f t="shared" si="311"/>
        <v>up_stairs_status</v>
      </c>
      <c r="N2875" s="33" t="str">
        <f t="shared" si="312"/>
        <v>ADL　階段昇降　　レベル</v>
      </c>
      <c r="O2875" s="33" t="str">
        <f t="shared" si="313"/>
        <v>ADL　階段昇降　レベル</v>
      </c>
    </row>
    <row r="2876" spans="1:15" ht="37.5" hidden="1">
      <c r="A2876" s="56">
        <v>2874</v>
      </c>
      <c r="B2876" s="56" t="s">
        <v>4394</v>
      </c>
      <c r="C2876" s="56">
        <v>24</v>
      </c>
      <c r="D2876" s="33" t="s">
        <v>1813</v>
      </c>
      <c r="E2876" s="134" t="s">
        <v>4408</v>
      </c>
      <c r="F2876" s="56" t="str">
        <f>VLOOKUP(VLOOKUP($B2876, '外部インタフェース一覧(計算用)'!$B:$C, 2, FALSE), '外部インタフェース一覧(計算用)'!$C:$G, 2, FALSE)</f>
        <v>new</v>
      </c>
      <c r="G2876" s="56" t="str">
        <f>VLOOKUP(VLOOKUP($B2876, '外部インタフェース一覧(計算用)'!$B:$C, 2, FALSE), '外部インタフェース一覧(計算用)'!$C:$G, 5, FALSE)</f>
        <v>LIFE_FUNCTION_CHECK_SHEET_2024_FORM_0320_2021</v>
      </c>
      <c r="H2876" s="56" t="str">
        <f t="shared" si="309"/>
        <v>LIFE_FUNCTION_CHECK_SHEET_2024_FORM_0320_2021_is_up_stairs_assignment_new</v>
      </c>
      <c r="I2876" s="134" t="str">
        <f t="shared" si="315"/>
        <v>ADL　階段昇降　　課題有無</v>
      </c>
      <c r="J2876" s="56" t="str">
        <f t="shared" si="310"/>
        <v>名称変更</v>
      </c>
      <c r="K2876" s="33" t="str">
        <f>IF($F2876="old", INDEX('外部インタフェース一覧(計算用)'!$B$5:$C$60, MATCH(summary!$B2876, '外部インタフェース一覧(計算用)'!$C$5:$C$60, 0), 1), $B2876)</f>
        <v>生活機能チェックシート</v>
      </c>
      <c r="L2876" s="56">
        <f t="shared" si="314"/>
        <v>24</v>
      </c>
      <c r="M2876" s="33" t="str">
        <f t="shared" si="311"/>
        <v>is_up_stairs_assignment</v>
      </c>
      <c r="N2876" s="33" t="str">
        <f t="shared" si="312"/>
        <v>ADL　階段昇降　　課題有無</v>
      </c>
      <c r="O2876" s="33" t="str">
        <f t="shared" si="313"/>
        <v>ADL　階段昇降　課題有無</v>
      </c>
    </row>
    <row r="2877" spans="1:15" hidden="1">
      <c r="A2877" s="56">
        <v>2875</v>
      </c>
      <c r="B2877" s="56" t="s">
        <v>4394</v>
      </c>
      <c r="C2877" s="56">
        <v>25</v>
      </c>
      <c r="D2877" s="33" t="s">
        <v>1815</v>
      </c>
      <c r="E2877" s="134" t="s">
        <v>4409</v>
      </c>
      <c r="F2877" s="56" t="str">
        <f>VLOOKUP(VLOOKUP($B2877, '外部インタフェース一覧(計算用)'!$B:$C, 2, FALSE), '外部インタフェース一覧(計算用)'!$C:$G, 2, FALSE)</f>
        <v>new</v>
      </c>
      <c r="G2877" s="56" t="str">
        <f>VLOOKUP(VLOOKUP($B2877, '外部インタフェース一覧(計算用)'!$B:$C, 2, FALSE), '外部インタフェース一覧(計算用)'!$C:$G, 5, FALSE)</f>
        <v>LIFE_FUNCTION_CHECK_SHEET_2024_FORM_0320_2021</v>
      </c>
      <c r="H2877" s="56" t="str">
        <f t="shared" si="309"/>
        <v>LIFE_FUNCTION_CHECK_SHEET_2024_FORM_0320_2021_dressing_status_new</v>
      </c>
      <c r="I2877" s="134" t="str">
        <f t="shared" si="315"/>
        <v>ADL　更衣　　レベル</v>
      </c>
      <c r="J2877" s="56" t="str">
        <f t="shared" si="310"/>
        <v>名称変更</v>
      </c>
      <c r="K2877" s="33" t="str">
        <f>IF($F2877="old", INDEX('外部インタフェース一覧(計算用)'!$B$5:$C$60, MATCH(summary!$B2877, '外部インタフェース一覧(計算用)'!$C$5:$C$60, 0), 1), $B2877)</f>
        <v>生活機能チェックシート</v>
      </c>
      <c r="L2877" s="56">
        <f t="shared" si="314"/>
        <v>25</v>
      </c>
      <c r="M2877" s="33" t="str">
        <f t="shared" si="311"/>
        <v>dressing_status</v>
      </c>
      <c r="N2877" s="33" t="str">
        <f t="shared" si="312"/>
        <v>ADL　更衣　　レベル</v>
      </c>
      <c r="O2877" s="33" t="str">
        <f t="shared" si="313"/>
        <v>ADL　更衣　レベル</v>
      </c>
    </row>
    <row r="2878" spans="1:15" ht="37.5" hidden="1">
      <c r="A2878" s="56">
        <v>2876</v>
      </c>
      <c r="B2878" s="56" t="s">
        <v>4394</v>
      </c>
      <c r="C2878" s="56">
        <v>26</v>
      </c>
      <c r="D2878" s="33" t="s">
        <v>1817</v>
      </c>
      <c r="E2878" s="134" t="s">
        <v>4410</v>
      </c>
      <c r="F2878" s="56" t="str">
        <f>VLOOKUP(VLOOKUP($B2878, '外部インタフェース一覧(計算用)'!$B:$C, 2, FALSE), '外部インタフェース一覧(計算用)'!$C:$G, 2, FALSE)</f>
        <v>new</v>
      </c>
      <c r="G2878" s="56" t="str">
        <f>VLOOKUP(VLOOKUP($B2878, '外部インタフェース一覧(計算用)'!$B:$C, 2, FALSE), '外部インタフェース一覧(計算用)'!$C:$G, 5, FALSE)</f>
        <v>LIFE_FUNCTION_CHECK_SHEET_2024_FORM_0320_2021</v>
      </c>
      <c r="H2878" s="56" t="str">
        <f t="shared" si="309"/>
        <v>LIFE_FUNCTION_CHECK_SHEET_2024_FORM_0320_2021_is_dressing_assignment_new</v>
      </c>
      <c r="I2878" s="134" t="str">
        <f t="shared" si="315"/>
        <v>ADL　更衣　　課題有無</v>
      </c>
      <c r="J2878" s="56" t="str">
        <f t="shared" si="310"/>
        <v>名称変更</v>
      </c>
      <c r="K2878" s="33" t="str">
        <f>IF($F2878="old", INDEX('外部インタフェース一覧(計算用)'!$B$5:$C$60, MATCH(summary!$B2878, '外部インタフェース一覧(計算用)'!$C$5:$C$60, 0), 1), $B2878)</f>
        <v>生活機能チェックシート</v>
      </c>
      <c r="L2878" s="56">
        <f t="shared" si="314"/>
        <v>26</v>
      </c>
      <c r="M2878" s="33" t="str">
        <f t="shared" si="311"/>
        <v>is_dressing_assignment</v>
      </c>
      <c r="N2878" s="33" t="str">
        <f t="shared" si="312"/>
        <v>ADL　更衣　　課題有無</v>
      </c>
      <c r="O2878" s="33" t="str">
        <f t="shared" si="313"/>
        <v>ADL　更衣　課題有無</v>
      </c>
    </row>
    <row r="2879" spans="1:15" hidden="1">
      <c r="A2879" s="56">
        <v>2877</v>
      </c>
      <c r="B2879" s="56" t="s">
        <v>4394</v>
      </c>
      <c r="C2879" s="56">
        <v>27</v>
      </c>
      <c r="D2879" s="33" t="s">
        <v>1819</v>
      </c>
      <c r="E2879" s="134" t="s">
        <v>4411</v>
      </c>
      <c r="F2879" s="56" t="str">
        <f>VLOOKUP(VLOOKUP($B2879, '外部インタフェース一覧(計算用)'!$B:$C, 2, FALSE), '外部インタフェース一覧(計算用)'!$C:$G, 2, FALSE)</f>
        <v>new</v>
      </c>
      <c r="G2879" s="56" t="str">
        <f>VLOOKUP(VLOOKUP($B2879, '外部インタフェース一覧(計算用)'!$B:$C, 2, FALSE), '外部インタフェース一覧(計算用)'!$C:$G, 5, FALSE)</f>
        <v>LIFE_FUNCTION_CHECK_SHEET_2024_FORM_0320_2021</v>
      </c>
      <c r="H2879" s="56" t="str">
        <f t="shared" si="309"/>
        <v>LIFE_FUNCTION_CHECK_SHEET_2024_FORM_0320_2021_defecation_status_new</v>
      </c>
      <c r="I2879" s="134" t="str">
        <f t="shared" si="315"/>
        <v>ADL　排便コントロール　　レベル</v>
      </c>
      <c r="J2879" s="56" t="str">
        <f t="shared" si="310"/>
        <v>名称変更</v>
      </c>
      <c r="K2879" s="33" t="str">
        <f>IF($F2879="old", INDEX('外部インタフェース一覧(計算用)'!$B$5:$C$60, MATCH(summary!$B2879, '外部インタフェース一覧(計算用)'!$C$5:$C$60, 0), 1), $B2879)</f>
        <v>生活機能チェックシート</v>
      </c>
      <c r="L2879" s="56">
        <f t="shared" si="314"/>
        <v>27</v>
      </c>
      <c r="M2879" s="33" t="str">
        <f t="shared" si="311"/>
        <v>defecation_status</v>
      </c>
      <c r="N2879" s="33" t="str">
        <f t="shared" si="312"/>
        <v>ADL　排便コントロール　　レベル</v>
      </c>
      <c r="O2879" s="33" t="str">
        <f t="shared" si="313"/>
        <v>ADL　排便コントロール　レベル</v>
      </c>
    </row>
    <row r="2880" spans="1:15" ht="37.5" hidden="1">
      <c r="A2880" s="56">
        <v>2878</v>
      </c>
      <c r="B2880" s="56" t="s">
        <v>4394</v>
      </c>
      <c r="C2880" s="56">
        <v>28</v>
      </c>
      <c r="D2880" s="33" t="s">
        <v>1821</v>
      </c>
      <c r="E2880" s="134" t="s">
        <v>4412</v>
      </c>
      <c r="F2880" s="56" t="str">
        <f>VLOOKUP(VLOOKUP($B2880, '外部インタフェース一覧(計算用)'!$B:$C, 2, FALSE), '外部インタフェース一覧(計算用)'!$C:$G, 2, FALSE)</f>
        <v>new</v>
      </c>
      <c r="G2880" s="56" t="str">
        <f>VLOOKUP(VLOOKUP($B2880, '外部インタフェース一覧(計算用)'!$B:$C, 2, FALSE), '外部インタフェース一覧(計算用)'!$C:$G, 5, FALSE)</f>
        <v>LIFE_FUNCTION_CHECK_SHEET_2024_FORM_0320_2021</v>
      </c>
      <c r="H2880" s="56" t="str">
        <f t="shared" si="309"/>
        <v>LIFE_FUNCTION_CHECK_SHEET_2024_FORM_0320_2021_is_defecation_assignment_new</v>
      </c>
      <c r="I2880" s="134" t="str">
        <f t="shared" si="315"/>
        <v>ADL　排便コントロール　　課題有無</v>
      </c>
      <c r="J2880" s="56" t="str">
        <f t="shared" si="310"/>
        <v>名称変更</v>
      </c>
      <c r="K2880" s="33" t="str">
        <f>IF($F2880="old", INDEX('外部インタフェース一覧(計算用)'!$B$5:$C$60, MATCH(summary!$B2880, '外部インタフェース一覧(計算用)'!$C$5:$C$60, 0), 1), $B2880)</f>
        <v>生活機能チェックシート</v>
      </c>
      <c r="L2880" s="56">
        <f t="shared" si="314"/>
        <v>28</v>
      </c>
      <c r="M2880" s="33" t="str">
        <f t="shared" si="311"/>
        <v>is_defecation_assignment</v>
      </c>
      <c r="N2880" s="33" t="str">
        <f t="shared" si="312"/>
        <v>ADL　排便コントロール　　課題有無</v>
      </c>
      <c r="O2880" s="33" t="str">
        <f t="shared" si="313"/>
        <v>ADL　排便コントロール　課題有無</v>
      </c>
    </row>
    <row r="2881" spans="1:15" hidden="1">
      <c r="A2881" s="56">
        <v>2879</v>
      </c>
      <c r="B2881" s="56" t="s">
        <v>4394</v>
      </c>
      <c r="C2881" s="56">
        <v>29</v>
      </c>
      <c r="D2881" s="33" t="s">
        <v>1823</v>
      </c>
      <c r="E2881" s="134" t="s">
        <v>4413</v>
      </c>
      <c r="F2881" s="56" t="str">
        <f>VLOOKUP(VLOOKUP($B2881, '外部インタフェース一覧(計算用)'!$B:$C, 2, FALSE), '外部インタフェース一覧(計算用)'!$C:$G, 2, FALSE)</f>
        <v>new</v>
      </c>
      <c r="G2881" s="56" t="str">
        <f>VLOOKUP(VLOOKUP($B2881, '外部インタフェース一覧(計算用)'!$B:$C, 2, FALSE), '外部インタフェース一覧(計算用)'!$C:$G, 5, FALSE)</f>
        <v>LIFE_FUNCTION_CHECK_SHEET_2024_FORM_0320_2021</v>
      </c>
      <c r="H2881" s="56" t="str">
        <f t="shared" si="309"/>
        <v>LIFE_FUNCTION_CHECK_SHEET_2024_FORM_0320_2021_urination_status_new</v>
      </c>
      <c r="I2881" s="134" t="str">
        <f t="shared" si="315"/>
        <v>ADL　排尿コントロール　　レベル</v>
      </c>
      <c r="J2881" s="56" t="str">
        <f t="shared" si="310"/>
        <v>名称変更</v>
      </c>
      <c r="K2881" s="33" t="str">
        <f>IF($F2881="old", INDEX('外部インタフェース一覧(計算用)'!$B$5:$C$60, MATCH(summary!$B2881, '外部インタフェース一覧(計算用)'!$C$5:$C$60, 0), 1), $B2881)</f>
        <v>生活機能チェックシート</v>
      </c>
      <c r="L2881" s="56">
        <f t="shared" si="314"/>
        <v>29</v>
      </c>
      <c r="M2881" s="33" t="str">
        <f t="shared" si="311"/>
        <v>urination_status</v>
      </c>
      <c r="N2881" s="33" t="str">
        <f t="shared" si="312"/>
        <v>ADL　排尿コントロール　　レベル</v>
      </c>
      <c r="O2881" s="33" t="str">
        <f t="shared" si="313"/>
        <v>ADL　排尿コントロール　レベル</v>
      </c>
    </row>
    <row r="2882" spans="1:15" ht="37.5" hidden="1">
      <c r="A2882" s="56">
        <v>2880</v>
      </c>
      <c r="B2882" s="56" t="s">
        <v>4394</v>
      </c>
      <c r="C2882" s="56">
        <v>30</v>
      </c>
      <c r="D2882" s="33" t="s">
        <v>1825</v>
      </c>
      <c r="E2882" s="134" t="s">
        <v>4414</v>
      </c>
      <c r="F2882" s="56" t="str">
        <f>VLOOKUP(VLOOKUP($B2882, '外部インタフェース一覧(計算用)'!$B:$C, 2, FALSE), '外部インタフェース一覧(計算用)'!$C:$G, 2, FALSE)</f>
        <v>new</v>
      </c>
      <c r="G2882" s="56" t="str">
        <f>VLOOKUP(VLOOKUP($B2882, '外部インタフェース一覧(計算用)'!$B:$C, 2, FALSE), '外部インタフェース一覧(計算用)'!$C:$G, 5, FALSE)</f>
        <v>LIFE_FUNCTION_CHECK_SHEET_2024_FORM_0320_2021</v>
      </c>
      <c r="H2882" s="56" t="str">
        <f t="shared" si="309"/>
        <v>LIFE_FUNCTION_CHECK_SHEET_2024_FORM_0320_2021_is_urination_assignment_new</v>
      </c>
      <c r="I2882" s="134" t="str">
        <f t="shared" si="315"/>
        <v>ADL　排尿コントロール　　課題有無</v>
      </c>
      <c r="J2882" s="56" t="str">
        <f t="shared" si="310"/>
        <v>名称変更</v>
      </c>
      <c r="K2882" s="33" t="str">
        <f>IF($F2882="old", INDEX('外部インタフェース一覧(計算用)'!$B$5:$C$60, MATCH(summary!$B2882, '外部インタフェース一覧(計算用)'!$C$5:$C$60, 0), 1), $B2882)</f>
        <v>生活機能チェックシート</v>
      </c>
      <c r="L2882" s="56">
        <f t="shared" si="314"/>
        <v>30</v>
      </c>
      <c r="M2882" s="33" t="str">
        <f t="shared" si="311"/>
        <v>is_urination_assignment</v>
      </c>
      <c r="N2882" s="33" t="str">
        <f t="shared" si="312"/>
        <v>ADL　排尿コントロール　　課題有無</v>
      </c>
      <c r="O2882" s="33" t="str">
        <f t="shared" si="313"/>
        <v>ADL　排尿コントロール　課題有無</v>
      </c>
    </row>
    <row r="2883" spans="1:15" ht="37.5" hidden="1">
      <c r="A2883" s="56">
        <v>2881</v>
      </c>
      <c r="B2883" s="56" t="s">
        <v>4394</v>
      </c>
      <c r="C2883" s="56">
        <v>31</v>
      </c>
      <c r="D2883" s="33" t="s">
        <v>1827</v>
      </c>
      <c r="E2883" s="134" t="s">
        <v>4415</v>
      </c>
      <c r="F2883" s="56" t="str">
        <f>VLOOKUP(VLOOKUP($B2883, '外部インタフェース一覧(計算用)'!$B:$C, 2, FALSE), '外部インタフェース一覧(計算用)'!$C:$G, 2, FALSE)</f>
        <v>new</v>
      </c>
      <c r="G2883" s="56" t="str">
        <f>VLOOKUP(VLOOKUP($B2883, '外部インタフェース一覧(計算用)'!$B:$C, 2, FALSE), '外部インタフェース一覧(計算用)'!$C:$G, 5, FALSE)</f>
        <v>LIFE_FUNCTION_CHECK_SHEET_2024_FORM_0320_2021</v>
      </c>
      <c r="H2883" s="56" t="str">
        <f t="shared" ref="H2883:H2946" si="316">G2883&amp;"_"&amp;D2883&amp;"_"&amp;F2883</f>
        <v>LIFE_FUNCTION_CHECK_SHEET_2024_FORM_0320_2021_environment_viewpoint_adl_new</v>
      </c>
      <c r="I2883" s="134" t="str">
        <f t="shared" si="315"/>
        <v>ADL　環境（実施場所・補助具等）（ADL）</v>
      </c>
      <c r="J2883" s="56" t="str">
        <f t="shared" ref="J2883:J2946" si="317">IF(E2883=I2883, "一致", "名称変更")</f>
        <v>名称変更</v>
      </c>
      <c r="K2883" s="33" t="str">
        <f>IF($F2883="old", INDEX('外部インタフェース一覧(計算用)'!$B$5:$C$60, MATCH(summary!$B2883, '外部インタフェース一覧(計算用)'!$C$5:$C$60, 0), 1), $B2883)</f>
        <v>生活機能チェックシート</v>
      </c>
      <c r="L2883" s="56">
        <f t="shared" si="314"/>
        <v>31</v>
      </c>
      <c r="M2883" s="33" t="str">
        <f t="shared" ref="M2883:M2946" si="318">$D2883</f>
        <v>environment_viewpoint_adl</v>
      </c>
      <c r="N2883" s="33" t="str">
        <f t="shared" ref="N2883:N2946" si="319">IF($F2883="old", $E2883, $I2883)</f>
        <v>ADL　環境（実施場所・補助具等）（ADL）</v>
      </c>
      <c r="O2883" s="33" t="str">
        <f t="shared" ref="O2883:O2946" si="320">IF($F2883="old", $I2883, $E2883)</f>
        <v>ADL　環境（実施場所・補助具等）</v>
      </c>
    </row>
    <row r="2884" spans="1:15" ht="37.5" hidden="1">
      <c r="A2884" s="56">
        <v>2882</v>
      </c>
      <c r="B2884" s="56" t="s">
        <v>4394</v>
      </c>
      <c r="C2884" s="56">
        <v>32</v>
      </c>
      <c r="D2884" s="33" t="s">
        <v>1829</v>
      </c>
      <c r="E2884" s="134" t="s">
        <v>4416</v>
      </c>
      <c r="F2884" s="56" t="str">
        <f>VLOOKUP(VLOOKUP($B2884, '外部インタフェース一覧(計算用)'!$B:$C, 2, FALSE), '外部インタフェース一覧(計算用)'!$C:$G, 2, FALSE)</f>
        <v>new</v>
      </c>
      <c r="G2884" s="56" t="str">
        <f>VLOOKUP(VLOOKUP($B2884, '外部インタフェース一覧(計算用)'!$B:$C, 2, FALSE), '外部インタフェース一覧(計算用)'!$C:$G, 5, FALSE)</f>
        <v>LIFE_FUNCTION_CHECK_SHEET_2024_FORM_0320_2021</v>
      </c>
      <c r="H2884" s="56" t="str">
        <f t="shared" si="316"/>
        <v>LIFE_FUNCTION_CHECK_SHEET_2024_FORM_0320_2021_support_viewpoint_adl_new</v>
      </c>
      <c r="I2884" s="134" t="str">
        <f t="shared" si="315"/>
        <v>ADL　状況・生活課題（ADL）</v>
      </c>
      <c r="J2884" s="56" t="str">
        <f t="shared" si="317"/>
        <v>名称変更</v>
      </c>
      <c r="K2884" s="33" t="str">
        <f>IF($F2884="old", INDEX('外部インタフェース一覧(計算用)'!$B$5:$C$60, MATCH(summary!$B2884, '外部インタフェース一覧(計算用)'!$C$5:$C$60, 0), 1), $B2884)</f>
        <v>生活機能チェックシート</v>
      </c>
      <c r="L2884" s="56">
        <f t="shared" ref="L2884:L2947" si="321">C2884</f>
        <v>32</v>
      </c>
      <c r="M2884" s="33" t="str">
        <f t="shared" si="318"/>
        <v>support_viewpoint_adl</v>
      </c>
      <c r="N2884" s="33" t="str">
        <f t="shared" si="319"/>
        <v>ADL　状況・生活課題（ADL）</v>
      </c>
      <c r="O2884" s="33" t="str">
        <f t="shared" si="320"/>
        <v>ADL　状況・生活課題</v>
      </c>
    </row>
    <row r="2885" spans="1:15" hidden="1">
      <c r="A2885" s="56">
        <v>2883</v>
      </c>
      <c r="B2885" s="56" t="s">
        <v>4394</v>
      </c>
      <c r="C2885" s="56">
        <v>33</v>
      </c>
      <c r="D2885" s="33" t="s">
        <v>1831</v>
      </c>
      <c r="E2885" s="134" t="s">
        <v>4417</v>
      </c>
      <c r="F2885" s="56" t="str">
        <f>VLOOKUP(VLOOKUP($B2885, '外部インタフェース一覧(計算用)'!$B:$C, 2, FALSE), '外部インタフェース一覧(計算用)'!$C:$G, 2, FALSE)</f>
        <v>new</v>
      </c>
      <c r="G2885" s="56" t="str">
        <f>VLOOKUP(VLOOKUP($B2885, '外部インタフェース一覧(計算用)'!$B:$C, 2, FALSE), '外部インタフェース一覧(計算用)'!$C:$G, 5, FALSE)</f>
        <v>LIFE_FUNCTION_CHECK_SHEET_2024_FORM_0320_2021</v>
      </c>
      <c r="H2885" s="56" t="str">
        <f t="shared" si="316"/>
        <v>LIFE_FUNCTION_CHECK_SHEET_2024_FORM_0320_2021_cooking_status_new</v>
      </c>
      <c r="I2885" s="134" t="str">
        <f t="shared" si="315"/>
        <v>IADL　調理　　レベル</v>
      </c>
      <c r="J2885" s="56" t="str">
        <f t="shared" si="317"/>
        <v>名称変更</v>
      </c>
      <c r="K2885" s="33" t="str">
        <f>IF($F2885="old", INDEX('外部インタフェース一覧(計算用)'!$B$5:$C$60, MATCH(summary!$B2885, '外部インタフェース一覧(計算用)'!$C$5:$C$60, 0), 1), $B2885)</f>
        <v>生活機能チェックシート</v>
      </c>
      <c r="L2885" s="56">
        <f t="shared" si="321"/>
        <v>33</v>
      </c>
      <c r="M2885" s="33" t="str">
        <f t="shared" si="318"/>
        <v>cooking_status</v>
      </c>
      <c r="N2885" s="33" t="str">
        <f t="shared" si="319"/>
        <v>IADL　調理　　レベル</v>
      </c>
      <c r="O2885" s="33" t="str">
        <f t="shared" si="320"/>
        <v>IADL　調理　レベル</v>
      </c>
    </row>
    <row r="2886" spans="1:15" ht="37.5" hidden="1">
      <c r="A2886" s="56">
        <v>2884</v>
      </c>
      <c r="B2886" s="56" t="s">
        <v>4394</v>
      </c>
      <c r="C2886" s="56">
        <v>34</v>
      </c>
      <c r="D2886" s="33" t="s">
        <v>1833</v>
      </c>
      <c r="E2886" s="134" t="s">
        <v>4418</v>
      </c>
      <c r="F2886" s="56" t="str">
        <f>VLOOKUP(VLOOKUP($B2886, '外部インタフェース一覧(計算用)'!$B:$C, 2, FALSE), '外部インタフェース一覧(計算用)'!$C:$G, 2, FALSE)</f>
        <v>new</v>
      </c>
      <c r="G2886" s="56" t="str">
        <f>VLOOKUP(VLOOKUP($B2886, '外部インタフェース一覧(計算用)'!$B:$C, 2, FALSE), '外部インタフェース一覧(計算用)'!$C:$G, 5, FALSE)</f>
        <v>LIFE_FUNCTION_CHECK_SHEET_2024_FORM_0320_2021</v>
      </c>
      <c r="H2886" s="56" t="str">
        <f t="shared" si="316"/>
        <v>LIFE_FUNCTION_CHECK_SHEET_2024_FORM_0320_2021_is_cooking_assignment_new</v>
      </c>
      <c r="I2886" s="134" t="str">
        <f t="shared" si="315"/>
        <v>IADL　調理　　課題有無</v>
      </c>
      <c r="J2886" s="56" t="str">
        <f t="shared" si="317"/>
        <v>名称変更</v>
      </c>
      <c r="K2886" s="33" t="str">
        <f>IF($F2886="old", INDEX('外部インタフェース一覧(計算用)'!$B$5:$C$60, MATCH(summary!$B2886, '外部インタフェース一覧(計算用)'!$C$5:$C$60, 0), 1), $B2886)</f>
        <v>生活機能チェックシート</v>
      </c>
      <c r="L2886" s="56">
        <f t="shared" si="321"/>
        <v>34</v>
      </c>
      <c r="M2886" s="33" t="str">
        <f t="shared" si="318"/>
        <v>is_cooking_assignment</v>
      </c>
      <c r="N2886" s="33" t="str">
        <f t="shared" si="319"/>
        <v>IADL　調理　　課題有無</v>
      </c>
      <c r="O2886" s="33" t="str">
        <f t="shared" si="320"/>
        <v>IADL　調理　課題有無</v>
      </c>
    </row>
    <row r="2887" spans="1:15" hidden="1">
      <c r="A2887" s="56">
        <v>2885</v>
      </c>
      <c r="B2887" s="56" t="s">
        <v>4394</v>
      </c>
      <c r="C2887" s="56">
        <v>35</v>
      </c>
      <c r="D2887" s="33" t="s">
        <v>1835</v>
      </c>
      <c r="E2887" s="134" t="s">
        <v>4419</v>
      </c>
      <c r="F2887" s="56" t="str">
        <f>VLOOKUP(VLOOKUP($B2887, '外部インタフェース一覧(計算用)'!$B:$C, 2, FALSE), '外部インタフェース一覧(計算用)'!$C:$G, 2, FALSE)</f>
        <v>new</v>
      </c>
      <c r="G2887" s="56" t="str">
        <f>VLOOKUP(VLOOKUP($B2887, '外部インタフェース一覧(計算用)'!$B:$C, 2, FALSE), '外部インタフェース一覧(計算用)'!$C:$G, 5, FALSE)</f>
        <v>LIFE_FUNCTION_CHECK_SHEET_2024_FORM_0320_2021</v>
      </c>
      <c r="H2887" s="56" t="str">
        <f t="shared" si="316"/>
        <v>LIFE_FUNCTION_CHECK_SHEET_2024_FORM_0320_2021_washing_status_new</v>
      </c>
      <c r="I2887" s="134" t="str">
        <f t="shared" si="315"/>
        <v>IADL　洗濯　　レベル</v>
      </c>
      <c r="J2887" s="56" t="str">
        <f t="shared" si="317"/>
        <v>名称変更</v>
      </c>
      <c r="K2887" s="33" t="str">
        <f>IF($F2887="old", INDEX('外部インタフェース一覧(計算用)'!$B$5:$C$60, MATCH(summary!$B2887, '外部インタフェース一覧(計算用)'!$C$5:$C$60, 0), 1), $B2887)</f>
        <v>生活機能チェックシート</v>
      </c>
      <c r="L2887" s="56">
        <f t="shared" si="321"/>
        <v>35</v>
      </c>
      <c r="M2887" s="33" t="str">
        <f t="shared" si="318"/>
        <v>washing_status</v>
      </c>
      <c r="N2887" s="33" t="str">
        <f t="shared" si="319"/>
        <v>IADL　洗濯　　レベル</v>
      </c>
      <c r="O2887" s="33" t="str">
        <f t="shared" si="320"/>
        <v>IADL　洗濯　レベル</v>
      </c>
    </row>
    <row r="2888" spans="1:15" ht="37.5" hidden="1">
      <c r="A2888" s="56">
        <v>2886</v>
      </c>
      <c r="B2888" s="56" t="s">
        <v>4394</v>
      </c>
      <c r="C2888" s="56">
        <v>36</v>
      </c>
      <c r="D2888" s="33" t="s">
        <v>1837</v>
      </c>
      <c r="E2888" s="134" t="s">
        <v>4420</v>
      </c>
      <c r="F2888" s="56" t="str">
        <f>VLOOKUP(VLOOKUP($B2888, '外部インタフェース一覧(計算用)'!$B:$C, 2, FALSE), '外部インタフェース一覧(計算用)'!$C:$G, 2, FALSE)</f>
        <v>new</v>
      </c>
      <c r="G2888" s="56" t="str">
        <f>VLOOKUP(VLOOKUP($B2888, '外部インタフェース一覧(計算用)'!$B:$C, 2, FALSE), '外部インタフェース一覧(計算用)'!$C:$G, 5, FALSE)</f>
        <v>LIFE_FUNCTION_CHECK_SHEET_2024_FORM_0320_2021</v>
      </c>
      <c r="H2888" s="56" t="str">
        <f t="shared" si="316"/>
        <v>LIFE_FUNCTION_CHECK_SHEET_2024_FORM_0320_2021_is_washing_assignment_new</v>
      </c>
      <c r="I2888" s="134" t="str">
        <f t="shared" si="315"/>
        <v>IADL　洗濯　　課題有無</v>
      </c>
      <c r="J2888" s="56" t="str">
        <f t="shared" si="317"/>
        <v>名称変更</v>
      </c>
      <c r="K2888" s="33" t="str">
        <f>IF($F2888="old", INDEX('外部インタフェース一覧(計算用)'!$B$5:$C$60, MATCH(summary!$B2888, '外部インタフェース一覧(計算用)'!$C$5:$C$60, 0), 1), $B2888)</f>
        <v>生活機能チェックシート</v>
      </c>
      <c r="L2888" s="56">
        <f t="shared" si="321"/>
        <v>36</v>
      </c>
      <c r="M2888" s="33" t="str">
        <f t="shared" si="318"/>
        <v>is_washing_assignment</v>
      </c>
      <c r="N2888" s="33" t="str">
        <f t="shared" si="319"/>
        <v>IADL　洗濯　　課題有無</v>
      </c>
      <c r="O2888" s="33" t="str">
        <f t="shared" si="320"/>
        <v>IADL　洗濯　課題有無</v>
      </c>
    </row>
    <row r="2889" spans="1:15" hidden="1">
      <c r="A2889" s="56">
        <v>2887</v>
      </c>
      <c r="B2889" s="56" t="s">
        <v>4394</v>
      </c>
      <c r="C2889" s="56">
        <v>37</v>
      </c>
      <c r="D2889" s="33" t="s">
        <v>1839</v>
      </c>
      <c r="E2889" s="134" t="s">
        <v>4421</v>
      </c>
      <c r="F2889" s="56" t="str">
        <f>VLOOKUP(VLOOKUP($B2889, '外部インタフェース一覧(計算用)'!$B:$C, 2, FALSE), '外部インタフェース一覧(計算用)'!$C:$G, 2, FALSE)</f>
        <v>new</v>
      </c>
      <c r="G2889" s="56" t="str">
        <f>VLOOKUP(VLOOKUP($B2889, '外部インタフェース一覧(計算用)'!$B:$C, 2, FALSE), '外部インタフェース一覧(計算用)'!$C:$G, 5, FALSE)</f>
        <v>LIFE_FUNCTION_CHECK_SHEET_2024_FORM_0320_2021</v>
      </c>
      <c r="H2889" s="56" t="str">
        <f t="shared" si="316"/>
        <v>LIFE_FUNCTION_CHECK_SHEET_2024_FORM_0320_2021_cleaning_status_new</v>
      </c>
      <c r="I2889" s="134" t="str">
        <f t="shared" si="315"/>
        <v>IADL　掃除　　レベル</v>
      </c>
      <c r="J2889" s="56" t="str">
        <f t="shared" si="317"/>
        <v>名称変更</v>
      </c>
      <c r="K2889" s="33" t="str">
        <f>IF($F2889="old", INDEX('外部インタフェース一覧(計算用)'!$B$5:$C$60, MATCH(summary!$B2889, '外部インタフェース一覧(計算用)'!$C$5:$C$60, 0), 1), $B2889)</f>
        <v>生活機能チェックシート</v>
      </c>
      <c r="L2889" s="56">
        <f t="shared" si="321"/>
        <v>37</v>
      </c>
      <c r="M2889" s="33" t="str">
        <f t="shared" si="318"/>
        <v>cleaning_status</v>
      </c>
      <c r="N2889" s="33" t="str">
        <f t="shared" si="319"/>
        <v>IADL　掃除　　レベル</v>
      </c>
      <c r="O2889" s="33" t="str">
        <f t="shared" si="320"/>
        <v>IADL　掃除　レベル</v>
      </c>
    </row>
    <row r="2890" spans="1:15" ht="37.5" hidden="1">
      <c r="A2890" s="56">
        <v>2888</v>
      </c>
      <c r="B2890" s="56" t="s">
        <v>4394</v>
      </c>
      <c r="C2890" s="56">
        <v>38</v>
      </c>
      <c r="D2890" s="33" t="s">
        <v>1841</v>
      </c>
      <c r="E2890" s="134" t="s">
        <v>4422</v>
      </c>
      <c r="F2890" s="56" t="str">
        <f>VLOOKUP(VLOOKUP($B2890, '外部インタフェース一覧(計算用)'!$B:$C, 2, FALSE), '外部インタフェース一覧(計算用)'!$C:$G, 2, FALSE)</f>
        <v>new</v>
      </c>
      <c r="G2890" s="56" t="str">
        <f>VLOOKUP(VLOOKUP($B2890, '外部インタフェース一覧(計算用)'!$B:$C, 2, FALSE), '外部インタフェース一覧(計算用)'!$C:$G, 5, FALSE)</f>
        <v>LIFE_FUNCTION_CHECK_SHEET_2024_FORM_0320_2021</v>
      </c>
      <c r="H2890" s="56" t="str">
        <f t="shared" si="316"/>
        <v>LIFE_FUNCTION_CHECK_SHEET_2024_FORM_0320_2021_is_cleaning_assignment_new</v>
      </c>
      <c r="I2890" s="134" t="str">
        <f t="shared" si="315"/>
        <v>IADL　掃除　　課題有無</v>
      </c>
      <c r="J2890" s="56" t="str">
        <f t="shared" si="317"/>
        <v>名称変更</v>
      </c>
      <c r="K2890" s="33" t="str">
        <f>IF($F2890="old", INDEX('外部インタフェース一覧(計算用)'!$B$5:$C$60, MATCH(summary!$B2890, '外部インタフェース一覧(計算用)'!$C$5:$C$60, 0), 1), $B2890)</f>
        <v>生活機能チェックシート</v>
      </c>
      <c r="L2890" s="56">
        <f t="shared" si="321"/>
        <v>38</v>
      </c>
      <c r="M2890" s="33" t="str">
        <f t="shared" si="318"/>
        <v>is_cleaning_assignment</v>
      </c>
      <c r="N2890" s="33" t="str">
        <f t="shared" si="319"/>
        <v>IADL　掃除　　課題有無</v>
      </c>
      <c r="O2890" s="33" t="str">
        <f t="shared" si="320"/>
        <v>IADL　掃除　課題有無</v>
      </c>
    </row>
    <row r="2891" spans="1:15" ht="37.5" hidden="1">
      <c r="A2891" s="56">
        <v>2889</v>
      </c>
      <c r="B2891" s="56" t="s">
        <v>4394</v>
      </c>
      <c r="C2891" s="56">
        <v>39</v>
      </c>
      <c r="D2891" s="33" t="s">
        <v>1843</v>
      </c>
      <c r="E2891" s="134" t="s">
        <v>4423</v>
      </c>
      <c r="F2891" s="56" t="str">
        <f>VLOOKUP(VLOOKUP($B2891, '外部インタフェース一覧(計算用)'!$B:$C, 2, FALSE), '外部インタフェース一覧(計算用)'!$C:$G, 2, FALSE)</f>
        <v>new</v>
      </c>
      <c r="G2891" s="56" t="str">
        <f>VLOOKUP(VLOOKUP($B2891, '外部インタフェース一覧(計算用)'!$B:$C, 2, FALSE), '外部インタフェース一覧(計算用)'!$C:$G, 5, FALSE)</f>
        <v>LIFE_FUNCTION_CHECK_SHEET_2024_FORM_0320_2021</v>
      </c>
      <c r="H2891" s="56" t="str">
        <f t="shared" si="316"/>
        <v>LIFE_FUNCTION_CHECK_SHEET_2024_FORM_0320_2021_environment_viewpoint_iadl_new</v>
      </c>
      <c r="I2891" s="134" t="str">
        <f t="shared" si="315"/>
        <v>IADL　環境（実施場所・補助具等）（IADL）</v>
      </c>
      <c r="J2891" s="56" t="str">
        <f t="shared" si="317"/>
        <v>名称変更</v>
      </c>
      <c r="K2891" s="33" t="str">
        <f>IF($F2891="old", INDEX('外部インタフェース一覧(計算用)'!$B$5:$C$60, MATCH(summary!$B2891, '外部インタフェース一覧(計算用)'!$C$5:$C$60, 0), 1), $B2891)</f>
        <v>生活機能チェックシート</v>
      </c>
      <c r="L2891" s="56">
        <f t="shared" si="321"/>
        <v>39</v>
      </c>
      <c r="M2891" s="33" t="str">
        <f t="shared" si="318"/>
        <v>environment_viewpoint_iadl</v>
      </c>
      <c r="N2891" s="33" t="str">
        <f t="shared" si="319"/>
        <v>IADL　環境（実施場所・補助具等）（IADL）</v>
      </c>
      <c r="O2891" s="33" t="str">
        <f t="shared" si="320"/>
        <v>IADL　環境（実施場所・補助具等）</v>
      </c>
    </row>
    <row r="2892" spans="1:15" ht="37.5" hidden="1">
      <c r="A2892" s="56">
        <v>2890</v>
      </c>
      <c r="B2892" s="56" t="s">
        <v>4394</v>
      </c>
      <c r="C2892" s="56">
        <v>40</v>
      </c>
      <c r="D2892" s="33" t="s">
        <v>1845</v>
      </c>
      <c r="E2892" s="134" t="s">
        <v>4424</v>
      </c>
      <c r="F2892" s="56" t="str">
        <f>VLOOKUP(VLOOKUP($B2892, '外部インタフェース一覧(計算用)'!$B:$C, 2, FALSE), '外部インタフェース一覧(計算用)'!$C:$G, 2, FALSE)</f>
        <v>new</v>
      </c>
      <c r="G2892" s="56" t="str">
        <f>VLOOKUP(VLOOKUP($B2892, '外部インタフェース一覧(計算用)'!$B:$C, 2, FALSE), '外部インタフェース一覧(計算用)'!$C:$G, 5, FALSE)</f>
        <v>LIFE_FUNCTION_CHECK_SHEET_2024_FORM_0320_2021</v>
      </c>
      <c r="H2892" s="56" t="str">
        <f t="shared" si="316"/>
        <v>LIFE_FUNCTION_CHECK_SHEET_2024_FORM_0320_2021_support_viewpoint_iadl_new</v>
      </c>
      <c r="I2892" s="134" t="str">
        <f t="shared" si="315"/>
        <v>IADL　状況・生活課題（IADL）</v>
      </c>
      <c r="J2892" s="56" t="str">
        <f t="shared" si="317"/>
        <v>名称変更</v>
      </c>
      <c r="K2892" s="33" t="str">
        <f>IF($F2892="old", INDEX('外部インタフェース一覧(計算用)'!$B$5:$C$60, MATCH(summary!$B2892, '外部インタフェース一覧(計算用)'!$C$5:$C$60, 0), 1), $B2892)</f>
        <v>生活機能チェックシート</v>
      </c>
      <c r="L2892" s="56">
        <f t="shared" si="321"/>
        <v>40</v>
      </c>
      <c r="M2892" s="33" t="str">
        <f t="shared" si="318"/>
        <v>support_viewpoint_iadl</v>
      </c>
      <c r="N2892" s="33" t="str">
        <f t="shared" si="319"/>
        <v>IADL　状況・生活課題（IADL）</v>
      </c>
      <c r="O2892" s="33" t="str">
        <f t="shared" si="320"/>
        <v>IADL　状況・生活課題</v>
      </c>
    </row>
    <row r="2893" spans="1:15" hidden="1">
      <c r="A2893" s="56">
        <v>2891</v>
      </c>
      <c r="B2893" s="56" t="s">
        <v>4394</v>
      </c>
      <c r="C2893" s="56">
        <v>41</v>
      </c>
      <c r="D2893" s="33" t="s">
        <v>1847</v>
      </c>
      <c r="E2893" s="134" t="s">
        <v>4425</v>
      </c>
      <c r="F2893" s="56" t="str">
        <f>VLOOKUP(VLOOKUP($B2893, '外部インタフェース一覧(計算用)'!$B:$C, 2, FALSE), '外部インタフェース一覧(計算用)'!$C:$G, 2, FALSE)</f>
        <v>new</v>
      </c>
      <c r="G2893" s="56" t="str">
        <f>VLOOKUP(VLOOKUP($B2893, '外部インタフェース一覧(計算用)'!$B:$C, 2, FALSE), '外部インタフェース一覧(計算用)'!$C:$G, 5, FALSE)</f>
        <v>LIFE_FUNCTION_CHECK_SHEET_2024_FORM_0320_2021</v>
      </c>
      <c r="H2893" s="56" t="str">
        <f t="shared" si="316"/>
        <v>LIFE_FUNCTION_CHECK_SHEET_2024_FORM_0320_2021_roll_over_status_new</v>
      </c>
      <c r="I2893" s="134" t="str">
        <f t="shared" si="315"/>
        <v>起居動作　寝返り　　レベル</v>
      </c>
      <c r="J2893" s="56" t="str">
        <f t="shared" si="317"/>
        <v>名称変更</v>
      </c>
      <c r="K2893" s="33" t="str">
        <f>IF($F2893="old", INDEX('外部インタフェース一覧(計算用)'!$B$5:$C$60, MATCH(summary!$B2893, '外部インタフェース一覧(計算用)'!$C$5:$C$60, 0), 1), $B2893)</f>
        <v>生活機能チェックシート</v>
      </c>
      <c r="L2893" s="56">
        <f t="shared" si="321"/>
        <v>41</v>
      </c>
      <c r="M2893" s="33" t="str">
        <f t="shared" si="318"/>
        <v>roll_over_status</v>
      </c>
      <c r="N2893" s="33" t="str">
        <f t="shared" si="319"/>
        <v>起居動作　寝返り　　レベル</v>
      </c>
      <c r="O2893" s="33" t="str">
        <f t="shared" si="320"/>
        <v>基本動作　寝返り　レベル</v>
      </c>
    </row>
    <row r="2894" spans="1:15" ht="37.5" hidden="1">
      <c r="A2894" s="56">
        <v>2892</v>
      </c>
      <c r="B2894" s="56" t="s">
        <v>4394</v>
      </c>
      <c r="C2894" s="56">
        <v>42</v>
      </c>
      <c r="D2894" s="33" t="s">
        <v>1849</v>
      </c>
      <c r="E2894" s="134" t="s">
        <v>4426</v>
      </c>
      <c r="F2894" s="56" t="str">
        <f>VLOOKUP(VLOOKUP($B2894, '外部インタフェース一覧(計算用)'!$B:$C, 2, FALSE), '外部インタフェース一覧(計算用)'!$C:$G, 2, FALSE)</f>
        <v>new</v>
      </c>
      <c r="G2894" s="56" t="str">
        <f>VLOOKUP(VLOOKUP($B2894, '外部インタフェース一覧(計算用)'!$B:$C, 2, FALSE), '外部インタフェース一覧(計算用)'!$C:$G, 5, FALSE)</f>
        <v>LIFE_FUNCTION_CHECK_SHEET_2024_FORM_0320_2021</v>
      </c>
      <c r="H2894" s="56" t="str">
        <f t="shared" si="316"/>
        <v>LIFE_FUNCTION_CHECK_SHEET_2024_FORM_0320_2021_is_roll_over_assignment_new</v>
      </c>
      <c r="I2894" s="134" t="str">
        <f t="shared" si="315"/>
        <v>起居動作　寝返り　　課題有無</v>
      </c>
      <c r="J2894" s="56" t="str">
        <f t="shared" si="317"/>
        <v>名称変更</v>
      </c>
      <c r="K2894" s="33" t="str">
        <f>IF($F2894="old", INDEX('外部インタフェース一覧(計算用)'!$B$5:$C$60, MATCH(summary!$B2894, '外部インタフェース一覧(計算用)'!$C$5:$C$60, 0), 1), $B2894)</f>
        <v>生活機能チェックシート</v>
      </c>
      <c r="L2894" s="56">
        <f t="shared" si="321"/>
        <v>42</v>
      </c>
      <c r="M2894" s="33" t="str">
        <f t="shared" si="318"/>
        <v>is_roll_over_assignment</v>
      </c>
      <c r="N2894" s="33" t="str">
        <f t="shared" si="319"/>
        <v>起居動作　寝返り　　課題有無</v>
      </c>
      <c r="O2894" s="33" t="str">
        <f t="shared" si="320"/>
        <v>基本動作　寝返り　課題有無</v>
      </c>
    </row>
    <row r="2895" spans="1:15" hidden="1">
      <c r="A2895" s="56">
        <v>2893</v>
      </c>
      <c r="B2895" s="56" t="s">
        <v>4394</v>
      </c>
      <c r="C2895" s="56">
        <v>43</v>
      </c>
      <c r="D2895" s="33" t="s">
        <v>1851</v>
      </c>
      <c r="E2895" s="134" t="s">
        <v>4427</v>
      </c>
      <c r="F2895" s="56" t="str">
        <f>VLOOKUP(VLOOKUP($B2895, '外部インタフェース一覧(計算用)'!$B:$C, 2, FALSE), '外部インタフェース一覧(計算用)'!$C:$G, 2, FALSE)</f>
        <v>new</v>
      </c>
      <c r="G2895" s="56" t="str">
        <f>VLOOKUP(VLOOKUP($B2895, '外部インタフェース一覧(計算用)'!$B:$C, 2, FALSE), '外部インタフェース一覧(計算用)'!$C:$G, 5, FALSE)</f>
        <v>LIFE_FUNCTION_CHECK_SHEET_2024_FORM_0320_2021</v>
      </c>
      <c r="H2895" s="56" t="str">
        <f t="shared" si="316"/>
        <v>LIFE_FUNCTION_CHECK_SHEET_2024_FORM_0320_2021_get_up_status_new</v>
      </c>
      <c r="I2895" s="134" t="str">
        <f t="shared" si="315"/>
        <v>起居動作　起き上がり　　レベル</v>
      </c>
      <c r="J2895" s="56" t="str">
        <f t="shared" si="317"/>
        <v>名称変更</v>
      </c>
      <c r="K2895" s="33" t="str">
        <f>IF($F2895="old", INDEX('外部インタフェース一覧(計算用)'!$B$5:$C$60, MATCH(summary!$B2895, '外部インタフェース一覧(計算用)'!$C$5:$C$60, 0), 1), $B2895)</f>
        <v>生活機能チェックシート</v>
      </c>
      <c r="L2895" s="56">
        <f t="shared" si="321"/>
        <v>43</v>
      </c>
      <c r="M2895" s="33" t="str">
        <f t="shared" si="318"/>
        <v>get_up_status</v>
      </c>
      <c r="N2895" s="33" t="str">
        <f t="shared" si="319"/>
        <v>起居動作　起き上がり　　レベル</v>
      </c>
      <c r="O2895" s="33" t="str">
        <f t="shared" si="320"/>
        <v>基本動作　起き上がり　レベル</v>
      </c>
    </row>
    <row r="2896" spans="1:15" ht="37.5" hidden="1">
      <c r="A2896" s="56">
        <v>2894</v>
      </c>
      <c r="B2896" s="56" t="s">
        <v>4394</v>
      </c>
      <c r="C2896" s="56">
        <v>44</v>
      </c>
      <c r="D2896" s="33" t="s">
        <v>1853</v>
      </c>
      <c r="E2896" s="134" t="s">
        <v>4428</v>
      </c>
      <c r="F2896" s="56" t="str">
        <f>VLOOKUP(VLOOKUP($B2896, '外部インタフェース一覧(計算用)'!$B:$C, 2, FALSE), '外部インタフェース一覧(計算用)'!$C:$G, 2, FALSE)</f>
        <v>new</v>
      </c>
      <c r="G2896" s="56" t="str">
        <f>VLOOKUP(VLOOKUP($B2896, '外部インタフェース一覧(計算用)'!$B:$C, 2, FALSE), '外部インタフェース一覧(計算用)'!$C:$G, 5, FALSE)</f>
        <v>LIFE_FUNCTION_CHECK_SHEET_2024_FORM_0320_2021</v>
      </c>
      <c r="H2896" s="56" t="str">
        <f t="shared" si="316"/>
        <v>LIFE_FUNCTION_CHECK_SHEET_2024_FORM_0320_2021_is_get_up_assignment_new</v>
      </c>
      <c r="I2896" s="134" t="str">
        <f t="shared" si="315"/>
        <v>起居動作　起き上がり　　課題有無</v>
      </c>
      <c r="J2896" s="56" t="str">
        <f t="shared" si="317"/>
        <v>名称変更</v>
      </c>
      <c r="K2896" s="33" t="str">
        <f>IF($F2896="old", INDEX('外部インタフェース一覧(計算用)'!$B$5:$C$60, MATCH(summary!$B2896, '外部インタフェース一覧(計算用)'!$C$5:$C$60, 0), 1), $B2896)</f>
        <v>生活機能チェックシート</v>
      </c>
      <c r="L2896" s="56">
        <f t="shared" si="321"/>
        <v>44</v>
      </c>
      <c r="M2896" s="33" t="str">
        <f t="shared" si="318"/>
        <v>is_get_up_assignment</v>
      </c>
      <c r="N2896" s="33" t="str">
        <f t="shared" si="319"/>
        <v>起居動作　起き上がり　　課題有無</v>
      </c>
      <c r="O2896" s="33" t="str">
        <f t="shared" si="320"/>
        <v>基本動作　起き上がり　課題有無</v>
      </c>
    </row>
    <row r="2897" spans="1:15" hidden="1">
      <c r="A2897" s="56">
        <v>2895</v>
      </c>
      <c r="B2897" s="56" t="s">
        <v>4394</v>
      </c>
      <c r="C2897" s="56">
        <v>45</v>
      </c>
      <c r="D2897" s="33" t="s">
        <v>1855</v>
      </c>
      <c r="E2897" s="134" t="s">
        <v>4429</v>
      </c>
      <c r="F2897" s="56" t="str">
        <f>VLOOKUP(VLOOKUP($B2897, '外部インタフェース一覧(計算用)'!$B:$C, 2, FALSE), '外部インタフェース一覧(計算用)'!$C:$G, 2, FALSE)</f>
        <v>new</v>
      </c>
      <c r="G2897" s="56" t="str">
        <f>VLOOKUP(VLOOKUP($B2897, '外部インタフェース一覧(計算用)'!$B:$C, 2, FALSE), '外部インタフェース一覧(計算用)'!$C:$G, 5, FALSE)</f>
        <v>LIFE_FUNCTION_CHECK_SHEET_2024_FORM_0320_2021</v>
      </c>
      <c r="H2897" s="56" t="str">
        <f t="shared" si="316"/>
        <v>LIFE_FUNCTION_CHECK_SHEET_2024_FORM_0320_2021_sitting_status_new</v>
      </c>
      <c r="I2897" s="134" t="str">
        <f t="shared" si="315"/>
        <v>起居動作　座位　　レベル</v>
      </c>
      <c r="J2897" s="56" t="str">
        <f t="shared" si="317"/>
        <v>名称変更</v>
      </c>
      <c r="K2897" s="33" t="str">
        <f>IF($F2897="old", INDEX('外部インタフェース一覧(計算用)'!$B$5:$C$60, MATCH(summary!$B2897, '外部インタフェース一覧(計算用)'!$C$5:$C$60, 0), 1), $B2897)</f>
        <v>生活機能チェックシート</v>
      </c>
      <c r="L2897" s="56">
        <f t="shared" si="321"/>
        <v>45</v>
      </c>
      <c r="M2897" s="33" t="str">
        <f t="shared" si="318"/>
        <v>sitting_status</v>
      </c>
      <c r="N2897" s="33" t="str">
        <f t="shared" si="319"/>
        <v>起居動作　座位　　レベル</v>
      </c>
      <c r="O2897" s="33" t="str">
        <f t="shared" si="320"/>
        <v>基本動作　座位の保持　レベル</v>
      </c>
    </row>
    <row r="2898" spans="1:15" hidden="1">
      <c r="A2898" s="56">
        <v>2896</v>
      </c>
      <c r="B2898" s="56" t="s">
        <v>4394</v>
      </c>
      <c r="C2898" s="56">
        <v>46</v>
      </c>
      <c r="D2898" s="33" t="s">
        <v>1857</v>
      </c>
      <c r="E2898" s="134" t="s">
        <v>4430</v>
      </c>
      <c r="F2898" s="56" t="str">
        <f>VLOOKUP(VLOOKUP($B2898, '外部インタフェース一覧(計算用)'!$B:$C, 2, FALSE), '外部インタフェース一覧(計算用)'!$C:$G, 2, FALSE)</f>
        <v>new</v>
      </c>
      <c r="G2898" s="56" t="str">
        <f>VLOOKUP(VLOOKUP($B2898, '外部インタフェース一覧(計算用)'!$B:$C, 2, FALSE), '外部インタフェース一覧(計算用)'!$C:$G, 5, FALSE)</f>
        <v>LIFE_FUNCTION_CHECK_SHEET_2024_FORM_0320_2021</v>
      </c>
      <c r="H2898" s="56" t="str">
        <f t="shared" si="316"/>
        <v>LIFE_FUNCTION_CHECK_SHEET_2024_FORM_0320_2021_is_sitting_assignment_new</v>
      </c>
      <c r="I2898" s="134" t="str">
        <f t="shared" si="315"/>
        <v>起居動作　座位　　課題有無</v>
      </c>
      <c r="J2898" s="56" t="str">
        <f t="shared" si="317"/>
        <v>名称変更</v>
      </c>
      <c r="K2898" s="33" t="str">
        <f>IF($F2898="old", INDEX('外部インタフェース一覧(計算用)'!$B$5:$C$60, MATCH(summary!$B2898, '外部インタフェース一覧(計算用)'!$C$5:$C$60, 0), 1), $B2898)</f>
        <v>生活機能チェックシート</v>
      </c>
      <c r="L2898" s="56">
        <f t="shared" si="321"/>
        <v>46</v>
      </c>
      <c r="M2898" s="33" t="str">
        <f t="shared" si="318"/>
        <v>is_sitting_assignment</v>
      </c>
      <c r="N2898" s="33" t="str">
        <f t="shared" si="319"/>
        <v>起居動作　座位　　課題有無</v>
      </c>
      <c r="O2898" s="33" t="str">
        <f t="shared" si="320"/>
        <v>基本動作　座位の保持　課題有無</v>
      </c>
    </row>
    <row r="2899" spans="1:15" ht="37.5" hidden="1">
      <c r="A2899" s="56">
        <v>2897</v>
      </c>
      <c r="B2899" s="56" t="s">
        <v>4394</v>
      </c>
      <c r="C2899" s="56">
        <v>47</v>
      </c>
      <c r="D2899" s="33" t="s">
        <v>1859</v>
      </c>
      <c r="E2899" s="134" t="s">
        <v>4431</v>
      </c>
      <c r="F2899" s="56" t="str">
        <f>VLOOKUP(VLOOKUP($B2899, '外部インタフェース一覧(計算用)'!$B:$C, 2, FALSE), '外部インタフェース一覧(計算用)'!$C:$G, 2, FALSE)</f>
        <v>new</v>
      </c>
      <c r="G2899" s="56" t="str">
        <f>VLOOKUP(VLOOKUP($B2899, '外部インタフェース一覧(計算用)'!$B:$C, 2, FALSE), '外部インタフェース一覧(計算用)'!$C:$G, 5, FALSE)</f>
        <v>LIFE_FUNCTION_CHECK_SHEET_2024_FORM_0320_2021</v>
      </c>
      <c r="H2899" s="56" t="str">
        <f t="shared" si="316"/>
        <v>LIFE_FUNCTION_CHECK_SHEET_2024_FORM_0320_2021_rising_from_chair_status_new</v>
      </c>
      <c r="I2899" s="134" t="str">
        <f t="shared" si="315"/>
        <v>起居動作　立ち上がり　　レベル</v>
      </c>
      <c r="J2899" s="56" t="str">
        <f t="shared" si="317"/>
        <v>名称変更</v>
      </c>
      <c r="K2899" s="33" t="str">
        <f>IF($F2899="old", INDEX('外部インタフェース一覧(計算用)'!$B$5:$C$60, MATCH(summary!$B2899, '外部インタフェース一覧(計算用)'!$C$5:$C$60, 0), 1), $B2899)</f>
        <v>生活機能チェックシート</v>
      </c>
      <c r="L2899" s="56">
        <f t="shared" si="321"/>
        <v>47</v>
      </c>
      <c r="M2899" s="33" t="str">
        <f t="shared" si="318"/>
        <v>rising_from_chair_status</v>
      </c>
      <c r="N2899" s="33" t="str">
        <f t="shared" si="319"/>
        <v>起居動作　立ち上がり　　レベル</v>
      </c>
      <c r="O2899" s="33" t="str">
        <f t="shared" si="320"/>
        <v>基本動作　立ち上がり　レベル</v>
      </c>
    </row>
    <row r="2900" spans="1:15" ht="37.5" hidden="1">
      <c r="A2900" s="56">
        <v>2898</v>
      </c>
      <c r="B2900" s="56" t="s">
        <v>4394</v>
      </c>
      <c r="C2900" s="56">
        <v>48</v>
      </c>
      <c r="D2900" s="33" t="s">
        <v>1861</v>
      </c>
      <c r="E2900" s="134" t="s">
        <v>4432</v>
      </c>
      <c r="F2900" s="56" t="str">
        <f>VLOOKUP(VLOOKUP($B2900, '外部インタフェース一覧(計算用)'!$B:$C, 2, FALSE), '外部インタフェース一覧(計算用)'!$C:$G, 2, FALSE)</f>
        <v>new</v>
      </c>
      <c r="G2900" s="56" t="str">
        <f>VLOOKUP(VLOOKUP($B2900, '外部インタフェース一覧(計算用)'!$B:$C, 2, FALSE), '外部インタフェース一覧(計算用)'!$C:$G, 5, FALSE)</f>
        <v>LIFE_FUNCTION_CHECK_SHEET_2024_FORM_0320_2021</v>
      </c>
      <c r="H2900" s="56" t="str">
        <f t="shared" si="316"/>
        <v>LIFE_FUNCTION_CHECK_SHEET_2024_FORM_0320_2021_is_rising_from_chair_assignment_new</v>
      </c>
      <c r="I2900" s="134" t="str">
        <f t="shared" si="315"/>
        <v>起居動作　立ち上がり　　課題有無</v>
      </c>
      <c r="J2900" s="56" t="str">
        <f t="shared" si="317"/>
        <v>名称変更</v>
      </c>
      <c r="K2900" s="33" t="str">
        <f>IF($F2900="old", INDEX('外部インタフェース一覧(計算用)'!$B$5:$C$60, MATCH(summary!$B2900, '外部インタフェース一覧(計算用)'!$C$5:$C$60, 0), 1), $B2900)</f>
        <v>生活機能チェックシート</v>
      </c>
      <c r="L2900" s="56">
        <f t="shared" si="321"/>
        <v>48</v>
      </c>
      <c r="M2900" s="33" t="str">
        <f t="shared" si="318"/>
        <v>is_rising_from_chair_assignment</v>
      </c>
      <c r="N2900" s="33" t="str">
        <f t="shared" si="319"/>
        <v>起居動作　立ち上がり　　課題有無</v>
      </c>
      <c r="O2900" s="33" t="str">
        <f t="shared" si="320"/>
        <v>基本動作　立ち上がり　課題有無</v>
      </c>
    </row>
    <row r="2901" spans="1:15" hidden="1">
      <c r="A2901" s="56">
        <v>2899</v>
      </c>
      <c r="B2901" s="56" t="s">
        <v>4394</v>
      </c>
      <c r="C2901" s="56">
        <v>49</v>
      </c>
      <c r="D2901" s="33" t="s">
        <v>1863</v>
      </c>
      <c r="E2901" s="134" t="s">
        <v>4433</v>
      </c>
      <c r="F2901" s="56" t="str">
        <f>VLOOKUP(VLOOKUP($B2901, '外部インタフェース一覧(計算用)'!$B:$C, 2, FALSE), '外部インタフェース一覧(計算用)'!$C:$G, 2, FALSE)</f>
        <v>new</v>
      </c>
      <c r="G2901" s="56" t="str">
        <f>VLOOKUP(VLOOKUP($B2901, '外部インタフェース一覧(計算用)'!$B:$C, 2, FALSE), '外部インタフェース一覧(計算用)'!$C:$G, 5, FALSE)</f>
        <v>LIFE_FUNCTION_CHECK_SHEET_2024_FORM_0320_2021</v>
      </c>
      <c r="H2901" s="56" t="str">
        <f t="shared" si="316"/>
        <v>LIFE_FUNCTION_CHECK_SHEET_2024_FORM_0320_2021_standup_status_new</v>
      </c>
      <c r="I2901" s="134" t="str">
        <f t="shared" si="315"/>
        <v>起居動作　立位　　レベル</v>
      </c>
      <c r="J2901" s="56" t="str">
        <f t="shared" si="317"/>
        <v>名称変更</v>
      </c>
      <c r="K2901" s="33" t="str">
        <f>IF($F2901="old", INDEX('外部インタフェース一覧(計算用)'!$B$5:$C$60, MATCH(summary!$B2901, '外部インタフェース一覧(計算用)'!$C$5:$C$60, 0), 1), $B2901)</f>
        <v>生活機能チェックシート</v>
      </c>
      <c r="L2901" s="56">
        <f t="shared" si="321"/>
        <v>49</v>
      </c>
      <c r="M2901" s="33" t="str">
        <f t="shared" si="318"/>
        <v>standup_status</v>
      </c>
      <c r="N2901" s="33" t="str">
        <f t="shared" si="319"/>
        <v>起居動作　立位　　レベル</v>
      </c>
      <c r="O2901" s="33" t="str">
        <f t="shared" si="320"/>
        <v>基本動作　立位の保持　レベル</v>
      </c>
    </row>
    <row r="2902" spans="1:15" ht="37.5" hidden="1">
      <c r="A2902" s="56">
        <v>2900</v>
      </c>
      <c r="B2902" s="56" t="s">
        <v>4394</v>
      </c>
      <c r="C2902" s="56">
        <v>50</v>
      </c>
      <c r="D2902" s="33" t="s">
        <v>1865</v>
      </c>
      <c r="E2902" s="134" t="s">
        <v>4434</v>
      </c>
      <c r="F2902" s="56" t="str">
        <f>VLOOKUP(VLOOKUP($B2902, '外部インタフェース一覧(計算用)'!$B:$C, 2, FALSE), '外部インタフェース一覧(計算用)'!$C:$G, 2, FALSE)</f>
        <v>new</v>
      </c>
      <c r="G2902" s="56" t="str">
        <f>VLOOKUP(VLOOKUP($B2902, '外部インタフェース一覧(計算用)'!$B:$C, 2, FALSE), '外部インタフェース一覧(計算用)'!$C:$G, 5, FALSE)</f>
        <v>LIFE_FUNCTION_CHECK_SHEET_2024_FORM_0320_2021</v>
      </c>
      <c r="H2902" s="56" t="str">
        <f t="shared" si="316"/>
        <v>LIFE_FUNCTION_CHECK_SHEET_2024_FORM_0320_2021_is_standup_assignment_new</v>
      </c>
      <c r="I2902" s="134" t="str">
        <f t="shared" si="315"/>
        <v>起居動作　立位　　課題有無</v>
      </c>
      <c r="J2902" s="56" t="str">
        <f t="shared" si="317"/>
        <v>名称変更</v>
      </c>
      <c r="K2902" s="33" t="str">
        <f>IF($F2902="old", INDEX('外部インタフェース一覧(計算用)'!$B$5:$C$60, MATCH(summary!$B2902, '外部インタフェース一覧(計算用)'!$C$5:$C$60, 0), 1), $B2902)</f>
        <v>生活機能チェックシート</v>
      </c>
      <c r="L2902" s="56">
        <f t="shared" si="321"/>
        <v>50</v>
      </c>
      <c r="M2902" s="33" t="str">
        <f t="shared" si="318"/>
        <v>is_standup_assignment</v>
      </c>
      <c r="N2902" s="33" t="str">
        <f t="shared" si="319"/>
        <v>起居動作　立位　　課題有無</v>
      </c>
      <c r="O2902" s="33" t="str">
        <f t="shared" si="320"/>
        <v>基本動作　立位の保持　課題有無</v>
      </c>
    </row>
    <row r="2903" spans="1:15" ht="37.5" hidden="1">
      <c r="A2903" s="56">
        <v>2901</v>
      </c>
      <c r="B2903" s="56" t="s">
        <v>4394</v>
      </c>
      <c r="C2903" s="56">
        <v>51</v>
      </c>
      <c r="D2903" s="33" t="s">
        <v>1867</v>
      </c>
      <c r="E2903" s="134" t="s">
        <v>4435</v>
      </c>
      <c r="F2903" s="56" t="str">
        <f>VLOOKUP(VLOOKUP($B2903, '外部インタフェース一覧(計算用)'!$B:$C, 2, FALSE), '外部インタフェース一覧(計算用)'!$C:$G, 2, FALSE)</f>
        <v>new</v>
      </c>
      <c r="G2903" s="56" t="str">
        <f>VLOOKUP(VLOOKUP($B2903, '外部インタフェース一覧(計算用)'!$B:$C, 2, FALSE), '外部インタフェース一覧(計算用)'!$C:$G, 5, FALSE)</f>
        <v>LIFE_FUNCTION_CHECK_SHEET_2024_FORM_0320_2021</v>
      </c>
      <c r="H2903" s="56" t="str">
        <f t="shared" si="316"/>
        <v>LIFE_FUNCTION_CHECK_SHEET_2024_FORM_0320_2021_support_viewpoint_standup_new</v>
      </c>
      <c r="I2903" s="134" t="str">
        <f t="shared" si="315"/>
        <v>起居動作　状況・生活課題（起居動作）</v>
      </c>
      <c r="J2903" s="56" t="str">
        <f t="shared" si="317"/>
        <v>名称変更</v>
      </c>
      <c r="K2903" s="33" t="str">
        <f>IF($F2903="old", INDEX('外部インタフェース一覧(計算用)'!$B$5:$C$60, MATCH(summary!$B2903, '外部インタフェース一覧(計算用)'!$C$5:$C$60, 0), 1), $B2903)</f>
        <v>生活機能チェックシート</v>
      </c>
      <c r="L2903" s="56">
        <f t="shared" si="321"/>
        <v>51</v>
      </c>
      <c r="M2903" s="33" t="str">
        <f t="shared" si="318"/>
        <v>support_viewpoint_standup</v>
      </c>
      <c r="N2903" s="33" t="str">
        <f t="shared" si="319"/>
        <v>起居動作　状況・生活課題（起居動作）</v>
      </c>
      <c r="O2903" s="33" t="str">
        <f t="shared" si="320"/>
        <v>基本動作　状況・生活課題</v>
      </c>
    </row>
    <row r="2904" spans="1:15" hidden="1">
      <c r="A2904" s="56">
        <v>2902</v>
      </c>
      <c r="B2904" s="56" t="s">
        <v>4394</v>
      </c>
      <c r="C2904" s="56">
        <v>52</v>
      </c>
      <c r="D2904" s="33" t="s">
        <v>265</v>
      </c>
      <c r="E2904" s="134" t="s">
        <v>266</v>
      </c>
      <c r="F2904" s="56" t="str">
        <f>VLOOKUP(VLOOKUP($B2904, '外部インタフェース一覧(計算用)'!$B:$C, 2, FALSE), '外部インタフェース一覧(計算用)'!$C:$G, 2, FALSE)</f>
        <v>new</v>
      </c>
      <c r="G2904" s="56" t="str">
        <f>VLOOKUP(VLOOKUP($B2904, '外部インタフェース一覧(計算用)'!$B:$C, 2, FALSE), '外部インタフェース一覧(計算用)'!$C:$G, 5, FALSE)</f>
        <v>LIFE_FUNCTION_CHECK_SHEET_2024_FORM_0320_2021</v>
      </c>
      <c r="H2904" s="56" t="str">
        <f t="shared" si="316"/>
        <v>LIFE_FUNCTION_CHECK_SHEET_2024_FORM_0320_2021_version_new</v>
      </c>
      <c r="I2904" s="134" t="str">
        <f t="shared" si="315"/>
        <v>バージョン番号</v>
      </c>
      <c r="J2904" s="56" t="str">
        <f t="shared" si="317"/>
        <v>一致</v>
      </c>
      <c r="K2904" s="56" t="str">
        <f>IF($F2904="old", INDEX('外部インタフェース一覧(計算用)'!$B$5:$C$60, MATCH(summary!$B2904, '外部インタフェース一覧(計算用)'!$C$5:$C$60, 0), 1), $B2904)</f>
        <v>生活機能チェックシート</v>
      </c>
      <c r="L2904" s="56">
        <f t="shared" si="321"/>
        <v>52</v>
      </c>
      <c r="M2904" s="56" t="str">
        <f t="shared" si="318"/>
        <v>version</v>
      </c>
      <c r="N2904" s="33" t="str">
        <f t="shared" si="319"/>
        <v>バージョン番号</v>
      </c>
      <c r="O2904" s="33" t="str">
        <f t="shared" si="320"/>
        <v>バージョン番号</v>
      </c>
    </row>
    <row r="2905" spans="1:15" hidden="1">
      <c r="A2905" s="56">
        <v>2903</v>
      </c>
      <c r="B2905" s="56" t="s">
        <v>4436</v>
      </c>
      <c r="C2905" s="56">
        <v>1</v>
      </c>
      <c r="D2905" s="33" t="s">
        <v>223</v>
      </c>
      <c r="E2905" s="134" t="s">
        <v>224</v>
      </c>
      <c r="F2905" s="56" t="str">
        <f>VLOOKUP(VLOOKUP($B2905, '外部インタフェース一覧(計算用)'!$B:$C, 2, FALSE), '外部インタフェース一覧(計算用)'!$C:$G, 2, FALSE)</f>
        <v>new</v>
      </c>
      <c r="G2905" s="56" t="str">
        <f>VLOOKUP(VLOOKUP($B2905, '外部インタフェース一覧(計算用)'!$B:$C, 2, FALSE), '外部インタフェース一覧(計算用)'!$C:$G, 5, FALSE)</f>
        <v>INDIVIDUAL_FUNCTION_TRAINING_PLAN_INFO_2024_FORM_0330_2021</v>
      </c>
      <c r="H2905" s="56" t="str">
        <f t="shared" si="316"/>
        <v>INDIVIDUAL_FUNCTION_TRAINING_PLAN_INFO_2024_FORM_0330_2021_care_facility_id_new</v>
      </c>
      <c r="I2905" s="134" t="str">
        <f t="shared" si="315"/>
        <v>事業所番号</v>
      </c>
      <c r="J2905" s="56" t="str">
        <f t="shared" si="317"/>
        <v>一致</v>
      </c>
      <c r="K2905" s="56" t="str">
        <f>IF($F2905="old", INDEX('外部インタフェース一覧(計算用)'!$B$5:$C$60, MATCH(summary!$B2905, '外部インタフェース一覧(計算用)'!$C$5:$C$60, 0), 1), $B2905)</f>
        <v>個別機能訓練計画書</v>
      </c>
      <c r="L2905" s="56">
        <f t="shared" si="321"/>
        <v>1</v>
      </c>
      <c r="M2905" s="56" t="str">
        <f t="shared" si="318"/>
        <v>care_facility_id</v>
      </c>
      <c r="N2905" s="33" t="str">
        <f t="shared" si="319"/>
        <v>事業所番号</v>
      </c>
      <c r="O2905" s="33" t="str">
        <f t="shared" si="320"/>
        <v>事業所番号</v>
      </c>
    </row>
    <row r="2906" spans="1:15" hidden="1">
      <c r="A2906" s="56">
        <v>2904</v>
      </c>
      <c r="B2906" s="56" t="s">
        <v>4436</v>
      </c>
      <c r="C2906" s="56">
        <v>2</v>
      </c>
      <c r="D2906" s="33" t="s">
        <v>225</v>
      </c>
      <c r="E2906" s="134" t="s">
        <v>226</v>
      </c>
      <c r="F2906" s="56" t="str">
        <f>VLOOKUP(VLOOKUP($B2906, '外部インタフェース一覧(計算用)'!$B:$C, 2, FALSE), '外部インタフェース一覧(計算用)'!$C:$G, 2, FALSE)</f>
        <v>new</v>
      </c>
      <c r="G2906" s="56" t="str">
        <f>VLOOKUP(VLOOKUP($B2906, '外部インタフェース一覧(計算用)'!$B:$C, 2, FALSE), '外部インタフェース一覧(計算用)'!$C:$G, 5, FALSE)</f>
        <v>INDIVIDUAL_FUNCTION_TRAINING_PLAN_INFO_2024_FORM_0330_2021</v>
      </c>
      <c r="H2906" s="56" t="str">
        <f t="shared" si="316"/>
        <v>INDIVIDUAL_FUNCTION_TRAINING_PLAN_INFO_2024_FORM_0330_2021_service_code_new</v>
      </c>
      <c r="I2906" s="134" t="str">
        <f t="shared" si="315"/>
        <v>サービス種類コード</v>
      </c>
      <c r="J2906" s="56" t="str">
        <f t="shared" si="317"/>
        <v>一致</v>
      </c>
      <c r="K2906" s="56" t="str">
        <f>IF($F2906="old", INDEX('外部インタフェース一覧(計算用)'!$B$5:$C$60, MATCH(summary!$B2906, '外部インタフェース一覧(計算用)'!$C$5:$C$60, 0), 1), $B2906)</f>
        <v>個別機能訓練計画書</v>
      </c>
      <c r="L2906" s="56">
        <f t="shared" si="321"/>
        <v>2</v>
      </c>
      <c r="M2906" s="56" t="str">
        <f t="shared" si="318"/>
        <v>service_code</v>
      </c>
      <c r="N2906" s="33" t="str">
        <f t="shared" si="319"/>
        <v>サービス種類コード</v>
      </c>
      <c r="O2906" s="33" t="str">
        <f t="shared" si="320"/>
        <v>サービス種類コード</v>
      </c>
    </row>
    <row r="2907" spans="1:15" hidden="1">
      <c r="A2907" s="56">
        <v>2905</v>
      </c>
      <c r="B2907" s="56" t="s">
        <v>4436</v>
      </c>
      <c r="C2907" s="56">
        <v>3</v>
      </c>
      <c r="D2907" s="33" t="s">
        <v>229</v>
      </c>
      <c r="E2907" s="134" t="s">
        <v>230</v>
      </c>
      <c r="F2907" s="56" t="str">
        <f>VLOOKUP(VLOOKUP($B2907, '外部インタフェース一覧(計算用)'!$B:$C, 2, FALSE), '外部インタフェース一覧(計算用)'!$C:$G, 2, FALSE)</f>
        <v>new</v>
      </c>
      <c r="G2907" s="56" t="str">
        <f>VLOOKUP(VLOOKUP($B2907, '外部インタフェース一覧(計算用)'!$B:$C, 2, FALSE), '外部インタフェース一覧(計算用)'!$C:$G, 5, FALSE)</f>
        <v>INDIVIDUAL_FUNCTION_TRAINING_PLAN_INFO_2024_FORM_0330_2021</v>
      </c>
      <c r="H2907" s="56" t="str">
        <f t="shared" si="316"/>
        <v>INDIVIDUAL_FUNCTION_TRAINING_PLAN_INFO_2024_FORM_0330_2021_insurer_no_new</v>
      </c>
      <c r="I2907" s="134" t="str">
        <f t="shared" si="315"/>
        <v>保険者番号</v>
      </c>
      <c r="J2907" s="56" t="str">
        <f t="shared" si="317"/>
        <v>一致</v>
      </c>
      <c r="K2907" s="56" t="str">
        <f>IF($F2907="old", INDEX('外部インタフェース一覧(計算用)'!$B$5:$C$60, MATCH(summary!$B2907, '外部インタフェース一覧(計算用)'!$C$5:$C$60, 0), 1), $B2907)</f>
        <v>個別機能訓練計画書</v>
      </c>
      <c r="L2907" s="56">
        <f t="shared" si="321"/>
        <v>3</v>
      </c>
      <c r="M2907" s="56" t="str">
        <f t="shared" si="318"/>
        <v>insurer_no</v>
      </c>
      <c r="N2907" s="33" t="str">
        <f t="shared" si="319"/>
        <v>保険者番号</v>
      </c>
      <c r="O2907" s="33" t="str">
        <f t="shared" si="320"/>
        <v>保険者番号</v>
      </c>
    </row>
    <row r="2908" spans="1:15" hidden="1">
      <c r="A2908" s="56">
        <v>2906</v>
      </c>
      <c r="B2908" s="56" t="s">
        <v>4436</v>
      </c>
      <c r="C2908" s="56">
        <v>4</v>
      </c>
      <c r="D2908" s="33" t="s">
        <v>231</v>
      </c>
      <c r="E2908" s="134" t="s">
        <v>232</v>
      </c>
      <c r="F2908" s="56" t="str">
        <f>VLOOKUP(VLOOKUP($B2908, '外部インタフェース一覧(計算用)'!$B:$C, 2, FALSE), '外部インタフェース一覧(計算用)'!$C:$G, 2, FALSE)</f>
        <v>new</v>
      </c>
      <c r="G2908" s="56" t="str">
        <f>VLOOKUP(VLOOKUP($B2908, '外部インタフェース一覧(計算用)'!$B:$C, 2, FALSE), '外部インタフェース一覧(計算用)'!$C:$G, 5, FALSE)</f>
        <v>INDIVIDUAL_FUNCTION_TRAINING_PLAN_INFO_2024_FORM_0330_2021</v>
      </c>
      <c r="H2908" s="56" t="str">
        <f t="shared" si="316"/>
        <v>INDIVIDUAL_FUNCTION_TRAINING_PLAN_INFO_2024_FORM_0330_2021_insured_no_new</v>
      </c>
      <c r="I2908" s="134" t="str">
        <f t="shared" si="315"/>
        <v>被保険者番号</v>
      </c>
      <c r="J2908" s="56" t="str">
        <f t="shared" si="317"/>
        <v>一致</v>
      </c>
      <c r="K2908" s="56" t="str">
        <f>IF($F2908="old", INDEX('外部インタフェース一覧(計算用)'!$B$5:$C$60, MATCH(summary!$B2908, '外部インタフェース一覧(計算用)'!$C$5:$C$60, 0), 1), $B2908)</f>
        <v>個別機能訓練計画書</v>
      </c>
      <c r="L2908" s="56">
        <f t="shared" si="321"/>
        <v>4</v>
      </c>
      <c r="M2908" s="56" t="str">
        <f t="shared" si="318"/>
        <v>insured_no</v>
      </c>
      <c r="N2908" s="33" t="str">
        <f t="shared" si="319"/>
        <v>被保険者番号</v>
      </c>
      <c r="O2908" s="33" t="str">
        <f t="shared" si="320"/>
        <v>被保険者番号</v>
      </c>
    </row>
    <row r="2909" spans="1:15" ht="37.5" hidden="1">
      <c r="A2909" s="56">
        <v>2907</v>
      </c>
      <c r="B2909" s="56" t="s">
        <v>4436</v>
      </c>
      <c r="C2909" s="56">
        <v>5</v>
      </c>
      <c r="D2909" s="33" t="s">
        <v>227</v>
      </c>
      <c r="E2909" s="134" t="s">
        <v>228</v>
      </c>
      <c r="F2909" s="56" t="str">
        <f>VLOOKUP(VLOOKUP($B2909, '外部インタフェース一覧(計算用)'!$B:$C, 2, FALSE), '外部インタフェース一覧(計算用)'!$C:$G, 2, FALSE)</f>
        <v>new</v>
      </c>
      <c r="G2909" s="56" t="str">
        <f>VLOOKUP(VLOOKUP($B2909, '外部インタフェース一覧(計算用)'!$B:$C, 2, FALSE), '外部インタフェース一覧(計算用)'!$C:$G, 5, FALSE)</f>
        <v>INDIVIDUAL_FUNCTION_TRAINING_PLAN_INFO_2024_FORM_0330_2021</v>
      </c>
      <c r="H2909" s="56" t="str">
        <f t="shared" si="316"/>
        <v>INDIVIDUAL_FUNCTION_TRAINING_PLAN_INFO_2024_FORM_0330_2021_external_system_management_number_new</v>
      </c>
      <c r="I2909" s="134" t="str">
        <f t="shared" si="315"/>
        <v>外部システム管理番号</v>
      </c>
      <c r="J2909" s="56" t="str">
        <f t="shared" si="317"/>
        <v>一致</v>
      </c>
      <c r="K2909" s="56" t="str">
        <f>IF($F2909="old", INDEX('外部インタフェース一覧(計算用)'!$B$5:$C$60, MATCH(summary!$B2909, '外部インタフェース一覧(計算用)'!$C$5:$C$60, 0), 1), $B2909)</f>
        <v>個別機能訓練計画書</v>
      </c>
      <c r="L2909" s="56">
        <f t="shared" si="321"/>
        <v>5</v>
      </c>
      <c r="M2909" s="56" t="str">
        <f t="shared" si="318"/>
        <v>external_system_management_number</v>
      </c>
      <c r="N2909" s="33" t="str">
        <f t="shared" si="319"/>
        <v>外部システム管理番号</v>
      </c>
      <c r="O2909" s="33" t="str">
        <f t="shared" si="320"/>
        <v>外部システム管理番号</v>
      </c>
    </row>
    <row r="2910" spans="1:15" hidden="1">
      <c r="A2910" s="56">
        <v>2908</v>
      </c>
      <c r="B2910" s="56" t="s">
        <v>4436</v>
      </c>
      <c r="C2910" s="56">
        <v>6</v>
      </c>
      <c r="D2910" s="33" t="s">
        <v>4124</v>
      </c>
      <c r="E2910" s="134" t="s">
        <v>4125</v>
      </c>
      <c r="F2910" s="56" t="str">
        <f>VLOOKUP(VLOOKUP($B2910, '外部インタフェース一覧(計算用)'!$B:$C, 2, FALSE), '外部インタフェース一覧(計算用)'!$C:$G, 2, FALSE)</f>
        <v>new</v>
      </c>
      <c r="G2910" s="56" t="str">
        <f>VLOOKUP(VLOOKUP($B2910, '外部インタフェース一覧(計算用)'!$B:$C, 2, FALSE), '外部インタフェース一覧(計算用)'!$C:$G, 5, FALSE)</f>
        <v>INDIVIDUAL_FUNCTION_TRAINING_PLAN_INFO_2024_FORM_0330_2021</v>
      </c>
      <c r="H2910" s="56" t="str">
        <f t="shared" si="316"/>
        <v>INDIVIDUAL_FUNCTION_TRAINING_PLAN_INFO_2024_FORM_0330_2021_trinity_attempt_new</v>
      </c>
      <c r="I2910" s="134" t="str">
        <f t="shared" si="315"/>
        <v>追加</v>
      </c>
      <c r="J2910" s="56" t="str">
        <f t="shared" si="317"/>
        <v>名称変更</v>
      </c>
      <c r="K2910" s="56" t="str">
        <f>IF($F2910="old", INDEX('外部インタフェース一覧(計算用)'!$B$5:$C$60, MATCH(summary!$B2910, '外部インタフェース一覧(計算用)'!$C$5:$C$60, 0), 1), $B2910)</f>
        <v>個別機能訓練計画書</v>
      </c>
      <c r="L2910" s="56">
        <f t="shared" si="321"/>
        <v>6</v>
      </c>
      <c r="M2910" s="56" t="str">
        <f t="shared" si="318"/>
        <v>trinity_attempt</v>
      </c>
      <c r="N2910" s="33" t="str">
        <f t="shared" si="319"/>
        <v>追加</v>
      </c>
      <c r="O2910" s="33" t="str">
        <f t="shared" si="320"/>
        <v>リハ・栄養・口腔の一体的取り組み</v>
      </c>
    </row>
    <row r="2911" spans="1:15" hidden="1">
      <c r="A2911" s="56">
        <v>2909</v>
      </c>
      <c r="B2911" s="56" t="s">
        <v>4436</v>
      </c>
      <c r="C2911" s="56">
        <v>7</v>
      </c>
      <c r="D2911" s="33" t="s">
        <v>270</v>
      </c>
      <c r="E2911" s="134" t="s">
        <v>1470</v>
      </c>
      <c r="F2911" s="56" t="str">
        <f>VLOOKUP(VLOOKUP($B2911, '外部インタフェース一覧(計算用)'!$B:$C, 2, FALSE), '外部インタフェース一覧(計算用)'!$C:$G, 2, FALSE)</f>
        <v>new</v>
      </c>
      <c r="G2911" s="56" t="str">
        <f>VLOOKUP(VLOOKUP($B2911, '外部インタフェース一覧(計算用)'!$B:$C, 2, FALSE), '外部インタフェース一覧(計算用)'!$C:$G, 5, FALSE)</f>
        <v>INDIVIDUAL_FUNCTION_TRAINING_PLAN_INFO_2024_FORM_0330_2021</v>
      </c>
      <c r="H2911" s="56" t="str">
        <f t="shared" si="316"/>
        <v>INDIVIDUAL_FUNCTION_TRAINING_PLAN_INFO_2024_FORM_0330_2021_evaluate_date_new</v>
      </c>
      <c r="I2911" s="134" t="str">
        <f t="shared" si="315"/>
        <v>追加</v>
      </c>
      <c r="J2911" s="56" t="str">
        <f t="shared" si="317"/>
        <v>名称変更</v>
      </c>
      <c r="K2911" s="56" t="str">
        <f>IF($F2911="old", INDEX('外部インタフェース一覧(計算用)'!$B$5:$C$60, MATCH(summary!$B2911, '外部インタフェース一覧(計算用)'!$C$5:$C$60, 0), 1), $B2911)</f>
        <v>個別機能訓練計画書</v>
      </c>
      <c r="L2911" s="56">
        <f t="shared" si="321"/>
        <v>7</v>
      </c>
      <c r="M2911" s="56" t="str">
        <f t="shared" si="318"/>
        <v>evaluate_date</v>
      </c>
      <c r="N2911" s="33" t="str">
        <f t="shared" si="319"/>
        <v>追加</v>
      </c>
      <c r="O2911" s="33" t="str">
        <f t="shared" si="320"/>
        <v>作成日</v>
      </c>
    </row>
    <row r="2912" spans="1:15" hidden="1">
      <c r="A2912" s="56">
        <v>2910</v>
      </c>
      <c r="B2912" s="56" t="s">
        <v>4436</v>
      </c>
      <c r="C2912" s="56">
        <v>8</v>
      </c>
      <c r="D2912" s="33" t="s">
        <v>4437</v>
      </c>
      <c r="E2912" s="134" t="s">
        <v>1871</v>
      </c>
      <c r="F2912" s="56" t="str">
        <f>VLOOKUP(VLOOKUP($B2912, '外部インタフェース一覧(計算用)'!$B:$C, 2, FALSE), '外部インタフェース一覧(計算用)'!$C:$G, 2, FALSE)</f>
        <v>new</v>
      </c>
      <c r="G2912" s="56" t="str">
        <f>VLOOKUP(VLOOKUP($B2912, '外部インタフェース一覧(計算用)'!$B:$C, 2, FALSE), '外部インタフェース一覧(計算用)'!$C:$G, 5, FALSE)</f>
        <v>INDIVIDUAL_FUNCTION_TRAINING_PLAN_INFO_2024_FORM_0330_2021</v>
      </c>
      <c r="H2912" s="56" t="str">
        <f t="shared" si="316"/>
        <v>INDIVIDUAL_FUNCTION_TRAINING_PLAN_INFO_2024_FORM_0330_2021_last_date_new</v>
      </c>
      <c r="I2912" s="134" t="str">
        <f t="shared" si="315"/>
        <v>追加</v>
      </c>
      <c r="J2912" s="56" t="str">
        <f t="shared" si="317"/>
        <v>名称変更</v>
      </c>
      <c r="K2912" s="56" t="str">
        <f>IF($F2912="old", INDEX('外部インタフェース一覧(計算用)'!$B$5:$C$60, MATCH(summary!$B2912, '外部インタフェース一覧(計算用)'!$C$5:$C$60, 0), 1), $B2912)</f>
        <v>個別機能訓練計画書</v>
      </c>
      <c r="L2912" s="56">
        <f t="shared" si="321"/>
        <v>8</v>
      </c>
      <c r="M2912" s="56" t="str">
        <f t="shared" si="318"/>
        <v>last_date</v>
      </c>
      <c r="N2912" s="33" t="str">
        <f t="shared" si="319"/>
        <v>追加</v>
      </c>
      <c r="O2912" s="33" t="str">
        <f t="shared" si="320"/>
        <v>前回作成日</v>
      </c>
    </row>
    <row r="2913" spans="1:15" hidden="1">
      <c r="A2913" s="56">
        <v>2911</v>
      </c>
      <c r="B2913" s="56" t="s">
        <v>4436</v>
      </c>
      <c r="C2913" s="56">
        <v>9</v>
      </c>
      <c r="D2913" s="33" t="s">
        <v>4438</v>
      </c>
      <c r="E2913" s="134" t="s">
        <v>688</v>
      </c>
      <c r="F2913" s="56" t="str">
        <f>VLOOKUP(VLOOKUP($B2913, '外部インタフェース一覧(計算用)'!$B:$C, 2, FALSE), '外部インタフェース一覧(計算用)'!$C:$G, 2, FALSE)</f>
        <v>new</v>
      </c>
      <c r="G2913" s="56" t="str">
        <f>VLOOKUP(VLOOKUP($B2913, '外部インタフェース一覧(計算用)'!$B:$C, 2, FALSE), '外部インタフェース一覧(計算用)'!$C:$G, 5, FALSE)</f>
        <v>INDIVIDUAL_FUNCTION_TRAINING_PLAN_INFO_2024_FORM_0330_2021</v>
      </c>
      <c r="H2913" s="56" t="str">
        <f t="shared" si="316"/>
        <v>INDIVIDUAL_FUNCTION_TRAINING_PLAN_INFO_2024_FORM_0330_2021_first_date_new</v>
      </c>
      <c r="I2913" s="134" t="str">
        <f t="shared" si="315"/>
        <v>追加</v>
      </c>
      <c r="J2913" s="56" t="str">
        <f t="shared" si="317"/>
        <v>名称変更</v>
      </c>
      <c r="K2913" s="56" t="str">
        <f>IF($F2913="old", INDEX('外部インタフェース一覧(計算用)'!$B$5:$C$60, MATCH(summary!$B2913, '外部インタフェース一覧(計算用)'!$C$5:$C$60, 0), 1), $B2913)</f>
        <v>個別機能訓練計画書</v>
      </c>
      <c r="L2913" s="56">
        <f t="shared" si="321"/>
        <v>9</v>
      </c>
      <c r="M2913" s="56" t="str">
        <f t="shared" si="318"/>
        <v>first_date</v>
      </c>
      <c r="N2913" s="33" t="str">
        <f t="shared" si="319"/>
        <v>追加</v>
      </c>
      <c r="O2913" s="33" t="str">
        <f t="shared" si="320"/>
        <v>初回作成日</v>
      </c>
    </row>
    <row r="2914" spans="1:15" hidden="1">
      <c r="A2914" s="56">
        <v>2912</v>
      </c>
      <c r="B2914" s="56" t="s">
        <v>4436</v>
      </c>
      <c r="C2914" s="56">
        <v>10</v>
      </c>
      <c r="D2914" s="33" t="s">
        <v>251</v>
      </c>
      <c r="E2914" s="134" t="s">
        <v>252</v>
      </c>
      <c r="F2914" s="56" t="str">
        <f>VLOOKUP(VLOOKUP($B2914, '外部インタフェース一覧(計算用)'!$B:$C, 2, FALSE), '外部インタフェース一覧(計算用)'!$C:$G, 2, FALSE)</f>
        <v>new</v>
      </c>
      <c r="G2914" s="56" t="str">
        <f>VLOOKUP(VLOOKUP($B2914, '外部インタフェース一覧(計算用)'!$B:$C, 2, FALSE), '外部インタフェース一覧(計算用)'!$C:$G, 5, FALSE)</f>
        <v>INDIVIDUAL_FUNCTION_TRAINING_PLAN_INFO_2024_FORM_0330_2021</v>
      </c>
      <c r="H2914" s="56" t="str">
        <f t="shared" si="316"/>
        <v>INDIVIDUAL_FUNCTION_TRAINING_PLAN_INFO_2024_FORM_0330_2021_care_level_new</v>
      </c>
      <c r="I2914" s="134" t="str">
        <f t="shared" si="315"/>
        <v>要介護度</v>
      </c>
      <c r="J2914" s="56" t="str">
        <f t="shared" si="317"/>
        <v>一致</v>
      </c>
      <c r="K2914" s="56" t="str">
        <f>IF($F2914="old", INDEX('外部インタフェース一覧(計算用)'!$B$5:$C$60, MATCH(summary!$B2914, '外部インタフェース一覧(計算用)'!$C$5:$C$60, 0), 1), $B2914)</f>
        <v>個別機能訓練計画書</v>
      </c>
      <c r="L2914" s="56">
        <f t="shared" si="321"/>
        <v>10</v>
      </c>
      <c r="M2914" s="56" t="str">
        <f t="shared" si="318"/>
        <v>care_level</v>
      </c>
      <c r="N2914" s="33" t="str">
        <f t="shared" si="319"/>
        <v>要介護度</v>
      </c>
      <c r="O2914" s="33" t="str">
        <f t="shared" si="320"/>
        <v>要介護度</v>
      </c>
    </row>
    <row r="2915" spans="1:15" ht="37.5" hidden="1">
      <c r="A2915" s="56">
        <v>2913</v>
      </c>
      <c r="B2915" s="56" t="s">
        <v>4436</v>
      </c>
      <c r="C2915" s="56">
        <v>11</v>
      </c>
      <c r="D2915" s="33" t="s">
        <v>253</v>
      </c>
      <c r="E2915" s="134" t="s">
        <v>254</v>
      </c>
      <c r="F2915" s="56" t="str">
        <f>VLOOKUP(VLOOKUP($B2915, '外部インタフェース一覧(計算用)'!$B:$C, 2, FALSE), '外部インタフェース一覧(計算用)'!$C:$G, 2, FALSE)</f>
        <v>new</v>
      </c>
      <c r="G2915" s="56" t="str">
        <f>VLOOKUP(VLOOKUP($B2915, '外部インタフェース一覧(計算用)'!$B:$C, 2, FALSE), '外部インタフェース一覧(計算用)'!$C:$G, 5, FALSE)</f>
        <v>INDIVIDUAL_FUNCTION_TRAINING_PLAN_INFO_2024_FORM_0330_2021</v>
      </c>
      <c r="H2915" s="56" t="str">
        <f t="shared" si="316"/>
        <v>INDIVIDUAL_FUNCTION_TRAINING_PLAN_INFO_2024_FORM_0330_2021_impaired_elderly_independence_degree_new</v>
      </c>
      <c r="I2915" s="134" t="str">
        <f t="shared" si="315"/>
        <v>障害老人の日常生活自立度</v>
      </c>
      <c r="J2915" s="56" t="str">
        <f t="shared" si="317"/>
        <v>名称変更</v>
      </c>
      <c r="K2915" s="33" t="str">
        <f>IF($F2915="old", INDEX('外部インタフェース一覧(計算用)'!$B$5:$C$60, MATCH(summary!$B2915, '外部インタフェース一覧(計算用)'!$C$5:$C$60, 0), 1), $B2915)</f>
        <v>個別機能訓練計画書</v>
      </c>
      <c r="L2915" s="56">
        <f t="shared" si="321"/>
        <v>11</v>
      </c>
      <c r="M2915" s="33" t="str">
        <f t="shared" si="318"/>
        <v>impaired_elderly_independence_degree</v>
      </c>
      <c r="N2915" s="33" t="str">
        <f t="shared" si="319"/>
        <v>障害老人の日常生活自立度</v>
      </c>
      <c r="O2915" s="33" t="str">
        <f t="shared" si="320"/>
        <v>障害高齢者の日常生活自立度</v>
      </c>
    </row>
    <row r="2916" spans="1:15" ht="37.5" hidden="1">
      <c r="A2916" s="56">
        <v>2914</v>
      </c>
      <c r="B2916" s="56" t="s">
        <v>4436</v>
      </c>
      <c r="C2916" s="56">
        <v>12</v>
      </c>
      <c r="D2916" s="33" t="s">
        <v>255</v>
      </c>
      <c r="E2916" s="134" t="s">
        <v>256</v>
      </c>
      <c r="F2916" s="56" t="str">
        <f>VLOOKUP(VLOOKUP($B2916, '外部インタフェース一覧(計算用)'!$B:$C, 2, FALSE), '外部インタフェース一覧(計算用)'!$C:$G, 2, FALSE)</f>
        <v>new</v>
      </c>
      <c r="G2916" s="56" t="str">
        <f>VLOOKUP(VLOOKUP($B2916, '外部インタフェース一覧(計算用)'!$B:$C, 2, FALSE), '外部インタフェース一覧(計算用)'!$C:$G, 5, FALSE)</f>
        <v>INDIVIDUAL_FUNCTION_TRAINING_PLAN_INFO_2024_FORM_0330_2021</v>
      </c>
      <c r="H2916" s="56" t="str">
        <f t="shared" si="316"/>
        <v>INDIVIDUAL_FUNCTION_TRAINING_PLAN_INFO_2024_FORM_0330_2021_dementia_elderly_independence_degree_new</v>
      </c>
      <c r="I2916" s="134" t="str">
        <f t="shared" si="315"/>
        <v>認知症老人の日常生活自立度</v>
      </c>
      <c r="J2916" s="56" t="str">
        <f t="shared" si="317"/>
        <v>名称変更</v>
      </c>
      <c r="K2916" s="33" t="str">
        <f>IF($F2916="old", INDEX('外部インタフェース一覧(計算用)'!$B$5:$C$60, MATCH(summary!$B2916, '外部インタフェース一覧(計算用)'!$C$5:$C$60, 0), 1), $B2916)</f>
        <v>個別機能訓練計画書</v>
      </c>
      <c r="L2916" s="56">
        <f t="shared" si="321"/>
        <v>12</v>
      </c>
      <c r="M2916" s="33" t="str">
        <f t="shared" si="318"/>
        <v>dementia_elderly_independence_degree</v>
      </c>
      <c r="N2916" s="33" t="str">
        <f t="shared" si="319"/>
        <v>認知症老人の日常生活自立度</v>
      </c>
      <c r="O2916" s="33" t="str">
        <f t="shared" si="320"/>
        <v>認知症高齢者の日常生活自立度</v>
      </c>
    </row>
    <row r="2917" spans="1:15" ht="37.5" hidden="1">
      <c r="A2917" s="56">
        <v>2915</v>
      </c>
      <c r="B2917" s="56" t="s">
        <v>4436</v>
      </c>
      <c r="C2917" s="56">
        <v>13</v>
      </c>
      <c r="D2917" s="33" t="s">
        <v>1876</v>
      </c>
      <c r="E2917" s="134" t="s">
        <v>4439</v>
      </c>
      <c r="F2917" s="56" t="str">
        <f>VLOOKUP(VLOOKUP($B2917, '外部インタフェース一覧(計算用)'!$B:$C, 2, FALSE), '外部インタフェース一覧(計算用)'!$C:$G, 2, FALSE)</f>
        <v>new</v>
      </c>
      <c r="G2917" s="56" t="str">
        <f>VLOOKUP(VLOOKUP($B2917, '外部インタフェース一覧(計算用)'!$B:$C, 2, FALSE), '外部インタフェース一覧(計算用)'!$C:$G, 5, FALSE)</f>
        <v>INDIVIDUAL_FUNCTION_TRAINING_PLAN_INFO_2024_FORM_0330_2021</v>
      </c>
      <c r="H2917" s="56" t="str">
        <f t="shared" si="316"/>
        <v>INDIVIDUAL_FUNCTION_TRAINING_PLAN_INFO_2024_FORM_0330_2021_user_request_new</v>
      </c>
      <c r="I2917" s="134" t="str">
        <f t="shared" si="315"/>
        <v>利用者本人の希望</v>
      </c>
      <c r="J2917" s="56" t="str">
        <f t="shared" si="317"/>
        <v>名称変更</v>
      </c>
      <c r="K2917" s="33" t="str">
        <f>IF($F2917="old", INDEX('外部インタフェース一覧(計算用)'!$B$5:$C$60, MATCH(summary!$B2917, '外部インタフェース一覧(計算用)'!$C$5:$C$60, 0), 1), $B2917)</f>
        <v>個別機能訓練計画書</v>
      </c>
      <c r="L2917" s="56">
        <f t="shared" si="321"/>
        <v>13</v>
      </c>
      <c r="M2917" s="33" t="str">
        <f t="shared" si="318"/>
        <v>user_request</v>
      </c>
      <c r="N2917" s="33" t="str">
        <f t="shared" si="319"/>
        <v>利用者本人の希望</v>
      </c>
      <c r="O2917" s="33" t="str">
        <f t="shared" si="320"/>
        <v>Ⅰ　利用者の基本情報　本人・家族の希望　本人の希望</v>
      </c>
    </row>
    <row r="2918" spans="1:15" ht="37.5" hidden="1">
      <c r="A2918" s="56">
        <v>2916</v>
      </c>
      <c r="B2918" s="56" t="s">
        <v>4436</v>
      </c>
      <c r="C2918" s="56">
        <v>14</v>
      </c>
      <c r="D2918" s="33" t="s">
        <v>1878</v>
      </c>
      <c r="E2918" s="134" t="s">
        <v>4440</v>
      </c>
      <c r="F2918" s="56" t="str">
        <f>VLOOKUP(VLOOKUP($B2918, '外部インタフェース一覧(計算用)'!$B:$C, 2, FALSE), '外部インタフェース一覧(計算用)'!$C:$G, 2, FALSE)</f>
        <v>new</v>
      </c>
      <c r="G2918" s="56" t="str">
        <f>VLOOKUP(VLOOKUP($B2918, '外部インタフェース一覧(計算用)'!$B:$C, 2, FALSE), '外部インタフェース一覧(計算用)'!$C:$G, 5, FALSE)</f>
        <v>INDIVIDUAL_FUNCTION_TRAINING_PLAN_INFO_2024_FORM_0330_2021</v>
      </c>
      <c r="H2918" s="56" t="str">
        <f t="shared" si="316"/>
        <v>INDIVIDUAL_FUNCTION_TRAINING_PLAN_INFO_2024_FORM_0330_2021_user_family_request_new</v>
      </c>
      <c r="I2918" s="134" t="str">
        <f t="shared" si="315"/>
        <v>家族の希望</v>
      </c>
      <c r="J2918" s="56" t="str">
        <f t="shared" si="317"/>
        <v>名称変更</v>
      </c>
      <c r="K2918" s="33" t="str">
        <f>IF($F2918="old", INDEX('外部インタフェース一覧(計算用)'!$B$5:$C$60, MATCH(summary!$B2918, '外部インタフェース一覧(計算用)'!$C$5:$C$60, 0), 1), $B2918)</f>
        <v>個別機能訓練計画書</v>
      </c>
      <c r="L2918" s="56">
        <f t="shared" si="321"/>
        <v>14</v>
      </c>
      <c r="M2918" s="33" t="str">
        <f t="shared" si="318"/>
        <v>user_family_request</v>
      </c>
      <c r="N2918" s="33" t="str">
        <f t="shared" si="319"/>
        <v>家族の希望</v>
      </c>
      <c r="O2918" s="33" t="str">
        <f t="shared" si="320"/>
        <v>Ⅰ　利用者の基本情報　本人・家族の希望　家族の希望</v>
      </c>
    </row>
    <row r="2919" spans="1:15" ht="37.5" hidden="1">
      <c r="A2919" s="56">
        <v>2917</v>
      </c>
      <c r="B2919" s="56" t="s">
        <v>4436</v>
      </c>
      <c r="C2919" s="56">
        <v>15</v>
      </c>
      <c r="D2919" s="33" t="s">
        <v>4441</v>
      </c>
      <c r="E2919" s="134" t="s">
        <v>4442</v>
      </c>
      <c r="F2919" s="56" t="str">
        <f>VLOOKUP(VLOOKUP($B2919, '外部インタフェース一覧(計算用)'!$B:$C, 2, FALSE), '外部インタフェース一覧(計算用)'!$C:$G, 2, FALSE)</f>
        <v>new</v>
      </c>
      <c r="G2919" s="56" t="str">
        <f>VLOOKUP(VLOOKUP($B2919, '外部インタフェース一覧(計算用)'!$B:$C, 2, FALSE), '外部インタフェース一覧(計算用)'!$C:$G, 5, FALSE)</f>
        <v>INDIVIDUAL_FUNCTION_TRAINING_PLAN_INFO_2024_FORM_0330_2021</v>
      </c>
      <c r="H2919" s="56" t="str">
        <f t="shared" si="316"/>
        <v>INDIVIDUAL_FUNCTION_TRAINING_PLAN_INFO_2024_FORM_0330_2021_social_participation_new</v>
      </c>
      <c r="I2919" s="134" t="str">
        <f t="shared" si="315"/>
        <v>追加</v>
      </c>
      <c r="J2919" s="56" t="str">
        <f t="shared" si="317"/>
        <v>名称変更</v>
      </c>
      <c r="K2919" s="56" t="str">
        <f>IF($F2919="old", INDEX('外部インタフェース一覧(計算用)'!$B$5:$C$60, MATCH(summary!$B2919, '外部インタフェース一覧(計算用)'!$C$5:$C$60, 0), 1), $B2919)</f>
        <v>個別機能訓練計画書</v>
      </c>
      <c r="L2919" s="56">
        <f t="shared" si="321"/>
        <v>15</v>
      </c>
      <c r="M2919" s="56" t="str">
        <f t="shared" si="318"/>
        <v>social_participation</v>
      </c>
      <c r="N2919" s="33" t="str">
        <f t="shared" si="319"/>
        <v>追加</v>
      </c>
      <c r="O2919" s="33" t="str">
        <f t="shared" si="320"/>
        <v>Ⅰ　利用者の基本情報　利用者本人の社会参加の状況</v>
      </c>
    </row>
    <row r="2920" spans="1:15" ht="37.5" hidden="1">
      <c r="A2920" s="56">
        <v>2918</v>
      </c>
      <c r="B2920" s="56" t="s">
        <v>4436</v>
      </c>
      <c r="C2920" s="56">
        <v>16</v>
      </c>
      <c r="D2920" s="33" t="s">
        <v>4443</v>
      </c>
      <c r="E2920" s="134" t="s">
        <v>4444</v>
      </c>
      <c r="F2920" s="56" t="str">
        <f>VLOOKUP(VLOOKUP($B2920, '外部インタフェース一覧(計算用)'!$B:$C, 2, FALSE), '外部インタフェース一覧(計算用)'!$C:$G, 2, FALSE)</f>
        <v>new</v>
      </c>
      <c r="G2920" s="56" t="str">
        <f>VLOOKUP(VLOOKUP($B2920, '外部インタフェース一覧(計算用)'!$B:$C, 2, FALSE), '外部インタフェース一覧(計算用)'!$C:$G, 5, FALSE)</f>
        <v>INDIVIDUAL_FUNCTION_TRAINING_PLAN_INFO_2024_FORM_0330_2021</v>
      </c>
      <c r="H2920" s="56" t="str">
        <f t="shared" si="316"/>
        <v>INDIVIDUAL_FUNCTION_TRAINING_PLAN_INFO_2024_FORM_0330_2021_housing_environment_new</v>
      </c>
      <c r="I2920" s="134" t="str">
        <f t="shared" si="315"/>
        <v>追加</v>
      </c>
      <c r="J2920" s="56" t="str">
        <f t="shared" si="317"/>
        <v>名称変更</v>
      </c>
      <c r="K2920" s="56" t="str">
        <f>IF($F2920="old", INDEX('外部インタフェース一覧(計算用)'!$B$5:$C$60, MATCH(summary!$B2920, '外部インタフェース一覧(計算用)'!$C$5:$C$60, 0), 1), $B2920)</f>
        <v>個別機能訓練計画書</v>
      </c>
      <c r="L2920" s="56">
        <f t="shared" si="321"/>
        <v>16</v>
      </c>
      <c r="M2920" s="56" t="str">
        <f t="shared" si="318"/>
        <v>housing_environment</v>
      </c>
      <c r="N2920" s="33" t="str">
        <f t="shared" si="319"/>
        <v>追加</v>
      </c>
      <c r="O2920" s="33" t="str">
        <f t="shared" si="320"/>
        <v>Ⅰ　利用者の基本情報　利用者の居宅の環境（環境因子）</v>
      </c>
    </row>
    <row r="2921" spans="1:15" ht="37.5" hidden="1">
      <c r="A2921" s="56">
        <v>2919</v>
      </c>
      <c r="B2921" s="56" t="s">
        <v>4436</v>
      </c>
      <c r="C2921" s="56">
        <v>17</v>
      </c>
      <c r="D2921" s="33" t="s">
        <v>1884</v>
      </c>
      <c r="E2921" s="134" t="s">
        <v>4445</v>
      </c>
      <c r="F2921" s="56" t="str">
        <f>VLOOKUP(VLOOKUP($B2921, '外部インタフェース一覧(計算用)'!$B:$C, 2, FALSE), '外部インタフェース一覧(計算用)'!$C:$G, 2, FALSE)</f>
        <v>new</v>
      </c>
      <c r="G2921" s="56" t="str">
        <f>VLOOKUP(VLOOKUP($B2921, '外部インタフェース一覧(計算用)'!$B:$C, 2, FALSE), '外部インタフェース一覧(計算用)'!$C:$G, 5, FALSE)</f>
        <v>INDIVIDUAL_FUNCTION_TRAINING_PLAN_INFO_2024_FORM_0330_2021</v>
      </c>
      <c r="H2921" s="56" t="str">
        <f t="shared" si="316"/>
        <v>INDIVIDUAL_FUNCTION_TRAINING_PLAN_INFO_2024_FORM_0330_2021_disease_name_code_new</v>
      </c>
      <c r="I2921" s="134" t="str">
        <f t="shared" si="315"/>
        <v>健康状態・経過　病名（コード）</v>
      </c>
      <c r="J2921" s="56" t="str">
        <f t="shared" si="317"/>
        <v>名称変更</v>
      </c>
      <c r="K2921" s="33" t="str">
        <f>IF($F2921="old", INDEX('外部インタフェース一覧(計算用)'!$B$5:$C$60, MATCH(summary!$B2921, '外部インタフェース一覧(計算用)'!$C$5:$C$60, 0), 1), $B2921)</f>
        <v>個別機能訓練計画書</v>
      </c>
      <c r="L2921" s="56">
        <f t="shared" si="321"/>
        <v>17</v>
      </c>
      <c r="M2921" s="33" t="str">
        <f t="shared" si="318"/>
        <v>disease_name_code</v>
      </c>
      <c r="N2921" s="33" t="str">
        <f t="shared" si="319"/>
        <v>健康状態・経過　病名（コード）</v>
      </c>
      <c r="O2921" s="33" t="str">
        <f t="shared" si="320"/>
        <v>Ⅰ　利用者の基本情報　健康状態・経過　病名（コード）</v>
      </c>
    </row>
    <row r="2922" spans="1:15" ht="37.5" hidden="1">
      <c r="A2922" s="56">
        <v>2920</v>
      </c>
      <c r="B2922" s="56" t="s">
        <v>4436</v>
      </c>
      <c r="C2922" s="56">
        <v>18</v>
      </c>
      <c r="D2922" s="33" t="s">
        <v>4446</v>
      </c>
      <c r="E2922" s="134" t="s">
        <v>4447</v>
      </c>
      <c r="F2922" s="56" t="str">
        <f>VLOOKUP(VLOOKUP($B2922, '外部インタフェース一覧(計算用)'!$B:$C, 2, FALSE), '外部インタフェース一覧(計算用)'!$C:$G, 2, FALSE)</f>
        <v>new</v>
      </c>
      <c r="G2922" s="56" t="str">
        <f>VLOOKUP(VLOOKUP($B2922, '外部インタフェース一覧(計算用)'!$B:$C, 2, FALSE), '外部インタフェース一覧(計算用)'!$C:$G, 5, FALSE)</f>
        <v>INDIVIDUAL_FUNCTION_TRAINING_PLAN_INFO_2024_FORM_0330_2021</v>
      </c>
      <c r="H2922" s="56" t="str">
        <f t="shared" si="316"/>
        <v>INDIVIDUAL_FUNCTION_TRAINING_PLAN_INFO_2024_FORM_0330_2021_onset_date_year_new</v>
      </c>
      <c r="I2922" s="134" t="str">
        <f t="shared" si="315"/>
        <v>追加</v>
      </c>
      <c r="J2922" s="56" t="str">
        <f t="shared" si="317"/>
        <v>名称変更</v>
      </c>
      <c r="K2922" s="56" t="str">
        <f>IF($F2922="old", INDEX('外部インタフェース一覧(計算用)'!$B$5:$C$60, MATCH(summary!$B2922, '外部インタフェース一覧(計算用)'!$C$5:$C$60, 0), 1), $B2922)</f>
        <v>個別機能訓練計画書</v>
      </c>
      <c r="L2922" s="56">
        <f t="shared" si="321"/>
        <v>18</v>
      </c>
      <c r="M2922" s="56" t="str">
        <f t="shared" si="318"/>
        <v>onset_date_year</v>
      </c>
      <c r="N2922" s="33" t="str">
        <f t="shared" si="319"/>
        <v>追加</v>
      </c>
      <c r="O2922" s="33" t="str">
        <f t="shared" si="320"/>
        <v>Ⅰ　利用者の基本情報　健康状態・経過　発症年・受傷年</v>
      </c>
    </row>
    <row r="2923" spans="1:15" ht="37.5" hidden="1">
      <c r="A2923" s="56">
        <v>2921</v>
      </c>
      <c r="B2923" s="56" t="s">
        <v>4436</v>
      </c>
      <c r="C2923" s="56">
        <v>19</v>
      </c>
      <c r="D2923" s="33" t="s">
        <v>4448</v>
      </c>
      <c r="E2923" s="134" t="s">
        <v>4449</v>
      </c>
      <c r="F2923" s="56" t="str">
        <f>VLOOKUP(VLOOKUP($B2923, '外部インタフェース一覧(計算用)'!$B:$C, 2, FALSE), '外部インタフェース一覧(計算用)'!$C:$G, 2, FALSE)</f>
        <v>new</v>
      </c>
      <c r="G2923" s="56" t="str">
        <f>VLOOKUP(VLOOKUP($B2923, '外部インタフェース一覧(計算用)'!$B:$C, 2, FALSE), '外部インタフェース一覧(計算用)'!$C:$G, 5, FALSE)</f>
        <v>INDIVIDUAL_FUNCTION_TRAINING_PLAN_INFO_2024_FORM_0330_2021</v>
      </c>
      <c r="H2923" s="56" t="str">
        <f t="shared" si="316"/>
        <v>INDIVIDUAL_FUNCTION_TRAINING_PLAN_INFO_2024_FORM_0330_2021_onset_date_month_new</v>
      </c>
      <c r="I2923" s="134" t="str">
        <f t="shared" si="315"/>
        <v>追加</v>
      </c>
      <c r="J2923" s="56" t="str">
        <f t="shared" si="317"/>
        <v>名称変更</v>
      </c>
      <c r="K2923" s="56" t="str">
        <f>IF($F2923="old", INDEX('外部インタフェース一覧(計算用)'!$B$5:$C$60, MATCH(summary!$B2923, '外部インタフェース一覧(計算用)'!$C$5:$C$60, 0), 1), $B2923)</f>
        <v>個別機能訓練計画書</v>
      </c>
      <c r="L2923" s="56">
        <f t="shared" si="321"/>
        <v>19</v>
      </c>
      <c r="M2923" s="56" t="str">
        <f t="shared" si="318"/>
        <v>onset_date_month</v>
      </c>
      <c r="N2923" s="33" t="str">
        <f t="shared" si="319"/>
        <v>追加</v>
      </c>
      <c r="O2923" s="33" t="str">
        <f t="shared" si="320"/>
        <v>Ⅰ　利用者の基本情報　健康状態・経過　発症月・受傷月</v>
      </c>
    </row>
    <row r="2924" spans="1:15" ht="37.5" hidden="1">
      <c r="A2924" s="56">
        <v>2922</v>
      </c>
      <c r="B2924" s="56" t="s">
        <v>4436</v>
      </c>
      <c r="C2924" s="56">
        <v>20</v>
      </c>
      <c r="D2924" s="33" t="s">
        <v>4450</v>
      </c>
      <c r="E2924" s="134" t="s">
        <v>4451</v>
      </c>
      <c r="F2924" s="56" t="str">
        <f>VLOOKUP(VLOOKUP($B2924, '外部インタフェース一覧(計算用)'!$B:$C, 2, FALSE), '外部インタフェース一覧(計算用)'!$C:$G, 2, FALSE)</f>
        <v>new</v>
      </c>
      <c r="G2924" s="56" t="str">
        <f>VLOOKUP(VLOOKUP($B2924, '外部インタフェース一覧(計算用)'!$B:$C, 2, FALSE), '外部インタフェース一覧(計算用)'!$C:$G, 5, FALSE)</f>
        <v>INDIVIDUAL_FUNCTION_TRAINING_PLAN_INFO_2024_FORM_0330_2021</v>
      </c>
      <c r="H2924" s="56" t="str">
        <f t="shared" si="316"/>
        <v>INDIVIDUAL_FUNCTION_TRAINING_PLAN_INFO_2024_FORM_0330_2021_onset_date_day_new</v>
      </c>
      <c r="I2924" s="134" t="str">
        <f t="shared" si="315"/>
        <v>追加</v>
      </c>
      <c r="J2924" s="56" t="str">
        <f t="shared" si="317"/>
        <v>名称変更</v>
      </c>
      <c r="K2924" s="56" t="str">
        <f>IF($F2924="old", INDEX('外部インタフェース一覧(計算用)'!$B$5:$C$60, MATCH(summary!$B2924, '外部インタフェース一覧(計算用)'!$C$5:$C$60, 0), 1), $B2924)</f>
        <v>個別機能訓練計画書</v>
      </c>
      <c r="L2924" s="56">
        <f t="shared" si="321"/>
        <v>20</v>
      </c>
      <c r="M2924" s="56" t="str">
        <f t="shared" si="318"/>
        <v>onset_date_day</v>
      </c>
      <c r="N2924" s="33" t="str">
        <f t="shared" si="319"/>
        <v>追加</v>
      </c>
      <c r="O2924" s="33" t="str">
        <f t="shared" si="320"/>
        <v>Ⅰ　利用者の基本情報　健康状態・経過　発症日・受傷日</v>
      </c>
    </row>
    <row r="2925" spans="1:15" ht="37.5" hidden="1">
      <c r="A2925" s="56">
        <v>2923</v>
      </c>
      <c r="B2925" s="56" t="s">
        <v>4436</v>
      </c>
      <c r="C2925" s="56">
        <v>21</v>
      </c>
      <c r="D2925" s="33" t="s">
        <v>4452</v>
      </c>
      <c r="E2925" s="134" t="s">
        <v>4453</v>
      </c>
      <c r="F2925" s="56" t="str">
        <f>VLOOKUP(VLOOKUP($B2925, '外部インタフェース一覧(計算用)'!$B:$C, 2, FALSE), '外部インタフェース一覧(計算用)'!$C:$G, 2, FALSE)</f>
        <v>new</v>
      </c>
      <c r="G2925" s="56" t="str">
        <f>VLOOKUP(VLOOKUP($B2925, '外部インタフェース一覧(計算用)'!$B:$C, 2, FALSE), '外部インタフェース一覧(計算用)'!$C:$G, 5, FALSE)</f>
        <v>INDIVIDUAL_FUNCTION_TRAINING_PLAN_INFO_2024_FORM_0330_2021</v>
      </c>
      <c r="H2925" s="56" t="str">
        <f t="shared" si="316"/>
        <v>INDIVIDUAL_FUNCTION_TRAINING_PLAN_INFO_2024_FORM_0330_2021_latest_admission_date_year_new</v>
      </c>
      <c r="I2925" s="134" t="str">
        <f t="shared" si="315"/>
        <v>追加</v>
      </c>
      <c r="J2925" s="56" t="str">
        <f t="shared" si="317"/>
        <v>名称変更</v>
      </c>
      <c r="K2925" s="56" t="str">
        <f>IF($F2925="old", INDEX('外部インタフェース一覧(計算用)'!$B$5:$C$60, MATCH(summary!$B2925, '外部インタフェース一覧(計算用)'!$C$5:$C$60, 0), 1), $B2925)</f>
        <v>個別機能訓練計画書</v>
      </c>
      <c r="L2925" s="56">
        <f t="shared" si="321"/>
        <v>21</v>
      </c>
      <c r="M2925" s="56" t="str">
        <f t="shared" si="318"/>
        <v>latest_admission_date_year</v>
      </c>
      <c r="N2925" s="33" t="str">
        <f t="shared" si="319"/>
        <v>追加</v>
      </c>
      <c r="O2925" s="33" t="str">
        <f t="shared" si="320"/>
        <v>Ⅰ　利用者の基本情報　健康状態・経過　直近の入院年</v>
      </c>
    </row>
    <row r="2926" spans="1:15" ht="37.5" hidden="1">
      <c r="A2926" s="56">
        <v>2924</v>
      </c>
      <c r="B2926" s="56" t="s">
        <v>4436</v>
      </c>
      <c r="C2926" s="56">
        <v>22</v>
      </c>
      <c r="D2926" s="33" t="s">
        <v>4454</v>
      </c>
      <c r="E2926" s="134" t="s">
        <v>4455</v>
      </c>
      <c r="F2926" s="56" t="str">
        <f>VLOOKUP(VLOOKUP($B2926, '外部インタフェース一覧(計算用)'!$B:$C, 2, FALSE), '外部インタフェース一覧(計算用)'!$C:$G, 2, FALSE)</f>
        <v>new</v>
      </c>
      <c r="G2926" s="56" t="str">
        <f>VLOOKUP(VLOOKUP($B2926, '外部インタフェース一覧(計算用)'!$B:$C, 2, FALSE), '外部インタフェース一覧(計算用)'!$C:$G, 5, FALSE)</f>
        <v>INDIVIDUAL_FUNCTION_TRAINING_PLAN_INFO_2024_FORM_0330_2021</v>
      </c>
      <c r="H2926" s="56" t="str">
        <f t="shared" si="316"/>
        <v>INDIVIDUAL_FUNCTION_TRAINING_PLAN_INFO_2024_FORM_0330_2021_latest_admission_date_month_new</v>
      </c>
      <c r="I2926" s="134" t="str">
        <f t="shared" si="315"/>
        <v>追加</v>
      </c>
      <c r="J2926" s="56" t="str">
        <f t="shared" si="317"/>
        <v>名称変更</v>
      </c>
      <c r="K2926" s="56" t="str">
        <f>IF($F2926="old", INDEX('外部インタフェース一覧(計算用)'!$B$5:$C$60, MATCH(summary!$B2926, '外部インタフェース一覧(計算用)'!$C$5:$C$60, 0), 1), $B2926)</f>
        <v>個別機能訓練計画書</v>
      </c>
      <c r="L2926" s="56">
        <f t="shared" si="321"/>
        <v>22</v>
      </c>
      <c r="M2926" s="56" t="str">
        <f t="shared" si="318"/>
        <v>latest_admission_date_month</v>
      </c>
      <c r="N2926" s="33" t="str">
        <f t="shared" si="319"/>
        <v>追加</v>
      </c>
      <c r="O2926" s="33" t="str">
        <f t="shared" si="320"/>
        <v>Ⅰ　利用者の基本情報　健康状態・経過　直近の入院月</v>
      </c>
    </row>
    <row r="2927" spans="1:15" ht="37.5" hidden="1">
      <c r="A2927" s="56">
        <v>2925</v>
      </c>
      <c r="B2927" s="56" t="s">
        <v>4436</v>
      </c>
      <c r="C2927" s="56">
        <v>23</v>
      </c>
      <c r="D2927" s="33" t="s">
        <v>4456</v>
      </c>
      <c r="E2927" s="134" t="s">
        <v>4457</v>
      </c>
      <c r="F2927" s="56" t="str">
        <f>VLOOKUP(VLOOKUP($B2927, '外部インタフェース一覧(計算用)'!$B:$C, 2, FALSE), '外部インタフェース一覧(計算用)'!$C:$G, 2, FALSE)</f>
        <v>new</v>
      </c>
      <c r="G2927" s="56" t="str">
        <f>VLOOKUP(VLOOKUP($B2927, '外部インタフェース一覧(計算用)'!$B:$C, 2, FALSE), '外部インタフェース一覧(計算用)'!$C:$G, 5, FALSE)</f>
        <v>INDIVIDUAL_FUNCTION_TRAINING_PLAN_INFO_2024_FORM_0330_2021</v>
      </c>
      <c r="H2927" s="56" t="str">
        <f t="shared" si="316"/>
        <v>INDIVIDUAL_FUNCTION_TRAINING_PLAN_INFO_2024_FORM_0330_2021_latest_admission_date_day_new</v>
      </c>
      <c r="I2927" s="134" t="str">
        <f t="shared" si="315"/>
        <v>追加</v>
      </c>
      <c r="J2927" s="56" t="str">
        <f t="shared" si="317"/>
        <v>名称変更</v>
      </c>
      <c r="K2927" s="56" t="str">
        <f>IF($F2927="old", INDEX('外部インタフェース一覧(計算用)'!$B$5:$C$60, MATCH(summary!$B2927, '外部インタフェース一覧(計算用)'!$C$5:$C$60, 0), 1), $B2927)</f>
        <v>個別機能訓練計画書</v>
      </c>
      <c r="L2927" s="56">
        <f t="shared" si="321"/>
        <v>23</v>
      </c>
      <c r="M2927" s="56" t="str">
        <f t="shared" si="318"/>
        <v>latest_admission_date_day</v>
      </c>
      <c r="N2927" s="33" t="str">
        <f t="shared" si="319"/>
        <v>追加</v>
      </c>
      <c r="O2927" s="33" t="str">
        <f t="shared" si="320"/>
        <v>Ⅰ　利用者の基本情報　健康状態・経過　直近の入院日</v>
      </c>
    </row>
    <row r="2928" spans="1:15" ht="37.5" hidden="1">
      <c r="A2928" s="56">
        <v>2926</v>
      </c>
      <c r="B2928" s="56" t="s">
        <v>4436</v>
      </c>
      <c r="C2928" s="56">
        <v>24</v>
      </c>
      <c r="D2928" s="33" t="s">
        <v>4458</v>
      </c>
      <c r="E2928" s="134" t="s">
        <v>4459</v>
      </c>
      <c r="F2928" s="56" t="str">
        <f>VLOOKUP(VLOOKUP($B2928, '外部インタフェース一覧(計算用)'!$B:$C, 2, FALSE), '外部インタフェース一覧(計算用)'!$C:$G, 2, FALSE)</f>
        <v>new</v>
      </c>
      <c r="G2928" s="56" t="str">
        <f>VLOOKUP(VLOOKUP($B2928, '外部インタフェース一覧(計算用)'!$B:$C, 2, FALSE), '外部インタフェース一覧(計算用)'!$C:$G, 5, FALSE)</f>
        <v>INDIVIDUAL_FUNCTION_TRAINING_PLAN_INFO_2024_FORM_0330_2021</v>
      </c>
      <c r="H2928" s="56" t="str">
        <f t="shared" si="316"/>
        <v>INDIVIDUAL_FUNCTION_TRAINING_PLAN_INFO_2024_FORM_0330_2021_latest_discharge_date_year_new</v>
      </c>
      <c r="I2928" s="134" t="str">
        <f t="shared" si="315"/>
        <v>追加</v>
      </c>
      <c r="J2928" s="56" t="str">
        <f t="shared" si="317"/>
        <v>名称変更</v>
      </c>
      <c r="K2928" s="56" t="str">
        <f>IF($F2928="old", INDEX('外部インタフェース一覧(計算用)'!$B$5:$C$60, MATCH(summary!$B2928, '外部インタフェース一覧(計算用)'!$C$5:$C$60, 0), 1), $B2928)</f>
        <v>個別機能訓練計画書</v>
      </c>
      <c r="L2928" s="56">
        <f t="shared" si="321"/>
        <v>24</v>
      </c>
      <c r="M2928" s="56" t="str">
        <f t="shared" si="318"/>
        <v>latest_discharge_date_year</v>
      </c>
      <c r="N2928" s="33" t="str">
        <f t="shared" si="319"/>
        <v>追加</v>
      </c>
      <c r="O2928" s="33" t="str">
        <f t="shared" si="320"/>
        <v>Ⅰ　利用者の基本情報　健康状態・経過　直近の退院年</v>
      </c>
    </row>
    <row r="2929" spans="1:15" ht="37.5" hidden="1">
      <c r="A2929" s="56">
        <v>2927</v>
      </c>
      <c r="B2929" s="56" t="s">
        <v>4436</v>
      </c>
      <c r="C2929" s="56">
        <v>25</v>
      </c>
      <c r="D2929" s="33" t="s">
        <v>4460</v>
      </c>
      <c r="E2929" s="134" t="s">
        <v>4461</v>
      </c>
      <c r="F2929" s="56" t="str">
        <f>VLOOKUP(VLOOKUP($B2929, '外部インタフェース一覧(計算用)'!$B:$C, 2, FALSE), '外部インタフェース一覧(計算用)'!$C:$G, 2, FALSE)</f>
        <v>new</v>
      </c>
      <c r="G2929" s="56" t="str">
        <f>VLOOKUP(VLOOKUP($B2929, '外部インタフェース一覧(計算用)'!$B:$C, 2, FALSE), '外部インタフェース一覧(計算用)'!$C:$G, 5, FALSE)</f>
        <v>INDIVIDUAL_FUNCTION_TRAINING_PLAN_INFO_2024_FORM_0330_2021</v>
      </c>
      <c r="H2929" s="56" t="str">
        <f t="shared" si="316"/>
        <v>INDIVIDUAL_FUNCTION_TRAINING_PLAN_INFO_2024_FORM_0330_2021_latest_discharge_date_month_new</v>
      </c>
      <c r="I2929" s="134" t="str">
        <f t="shared" si="315"/>
        <v>追加</v>
      </c>
      <c r="J2929" s="56" t="str">
        <f t="shared" si="317"/>
        <v>名称変更</v>
      </c>
      <c r="K2929" s="56" t="str">
        <f>IF($F2929="old", INDEX('外部インタフェース一覧(計算用)'!$B$5:$C$60, MATCH(summary!$B2929, '外部インタフェース一覧(計算用)'!$C$5:$C$60, 0), 1), $B2929)</f>
        <v>個別機能訓練計画書</v>
      </c>
      <c r="L2929" s="56">
        <f t="shared" si="321"/>
        <v>25</v>
      </c>
      <c r="M2929" s="56" t="str">
        <f t="shared" si="318"/>
        <v>latest_discharge_date_month</v>
      </c>
      <c r="N2929" s="33" t="str">
        <f t="shared" si="319"/>
        <v>追加</v>
      </c>
      <c r="O2929" s="33" t="str">
        <f t="shared" si="320"/>
        <v>Ⅰ　利用者の基本情報　健康状態・経過　直近の退院月</v>
      </c>
    </row>
    <row r="2930" spans="1:15" ht="37.5" hidden="1">
      <c r="A2930" s="56">
        <v>2928</v>
      </c>
      <c r="B2930" s="56" t="s">
        <v>4436</v>
      </c>
      <c r="C2930" s="56">
        <v>26</v>
      </c>
      <c r="D2930" s="33" t="s">
        <v>4462</v>
      </c>
      <c r="E2930" s="134" t="s">
        <v>4463</v>
      </c>
      <c r="F2930" s="56" t="str">
        <f>VLOOKUP(VLOOKUP($B2930, '外部インタフェース一覧(計算用)'!$B:$C, 2, FALSE), '外部インタフェース一覧(計算用)'!$C:$G, 2, FALSE)</f>
        <v>new</v>
      </c>
      <c r="G2930" s="56" t="str">
        <f>VLOOKUP(VLOOKUP($B2930, '外部インタフェース一覧(計算用)'!$B:$C, 2, FALSE), '外部インタフェース一覧(計算用)'!$C:$G, 5, FALSE)</f>
        <v>INDIVIDUAL_FUNCTION_TRAINING_PLAN_INFO_2024_FORM_0330_2021</v>
      </c>
      <c r="H2930" s="56" t="str">
        <f t="shared" si="316"/>
        <v>INDIVIDUAL_FUNCTION_TRAINING_PLAN_INFO_2024_FORM_0330_2021_latest_discharge_date_day_new</v>
      </c>
      <c r="I2930" s="134" t="str">
        <f t="shared" si="315"/>
        <v>追加</v>
      </c>
      <c r="J2930" s="56" t="str">
        <f t="shared" si="317"/>
        <v>名称変更</v>
      </c>
      <c r="K2930" s="56" t="str">
        <f>IF($F2930="old", INDEX('外部インタフェース一覧(計算用)'!$B$5:$C$60, MATCH(summary!$B2930, '外部インタフェース一覧(計算用)'!$C$5:$C$60, 0), 1), $B2930)</f>
        <v>個別機能訓練計画書</v>
      </c>
      <c r="L2930" s="56">
        <f t="shared" si="321"/>
        <v>26</v>
      </c>
      <c r="M2930" s="56" t="str">
        <f t="shared" si="318"/>
        <v>latest_discharge_date_day</v>
      </c>
      <c r="N2930" s="33" t="str">
        <f t="shared" si="319"/>
        <v>追加</v>
      </c>
      <c r="O2930" s="33" t="str">
        <f t="shared" si="320"/>
        <v>Ⅰ　利用者の基本情報　健康状態・経過　直近の退院日</v>
      </c>
    </row>
    <row r="2931" spans="1:15" ht="56.25" hidden="1">
      <c r="A2931" s="56">
        <v>2929</v>
      </c>
      <c r="B2931" s="56" t="s">
        <v>4436</v>
      </c>
      <c r="C2931" s="56">
        <v>27</v>
      </c>
      <c r="D2931" s="33" t="s">
        <v>1893</v>
      </c>
      <c r="E2931" s="134" t="s">
        <v>4464</v>
      </c>
      <c r="F2931" s="56" t="str">
        <f>VLOOKUP(VLOOKUP($B2931, '外部インタフェース一覧(計算用)'!$B:$C, 2, FALSE), '外部インタフェース一覧(計算用)'!$C:$G, 2, FALSE)</f>
        <v>new</v>
      </c>
      <c r="G2931" s="56" t="str">
        <f>VLOOKUP(VLOOKUP($B2931, '外部インタフェース一覧(計算用)'!$B:$C, 2, FALSE), '外部インタフェース一覧(計算用)'!$C:$G, 5, FALSE)</f>
        <v>INDIVIDUAL_FUNCTION_TRAINING_PLAN_INFO_2024_FORM_0330_2021</v>
      </c>
      <c r="H2931" s="56" t="str">
        <f t="shared" si="316"/>
        <v>INDIVIDUAL_FUNCTION_TRAINING_PLAN_INFO_2024_FORM_0330_2021_progress_new</v>
      </c>
      <c r="I2931" s="134" t="str">
        <f t="shared" si="315"/>
        <v>健康状態・経過　治療経過（手術がある場合は手術日・術式等）</v>
      </c>
      <c r="J2931" s="56" t="str">
        <f t="shared" si="317"/>
        <v>名称変更</v>
      </c>
      <c r="K2931" s="33" t="str">
        <f>IF($F2931="old", INDEX('外部インタフェース一覧(計算用)'!$B$5:$C$60, MATCH(summary!$B2931, '外部インタフェース一覧(計算用)'!$C$5:$C$60, 0), 1), $B2931)</f>
        <v>個別機能訓練計画書</v>
      </c>
      <c r="L2931" s="56">
        <f t="shared" si="321"/>
        <v>27</v>
      </c>
      <c r="M2931" s="33" t="str">
        <f t="shared" si="318"/>
        <v>progress</v>
      </c>
      <c r="N2931" s="33" t="str">
        <f t="shared" si="319"/>
        <v>健康状態・経過　治療経過（手術がある場合は手術日・術式等）</v>
      </c>
      <c r="O2931" s="33" t="str">
        <f t="shared" si="320"/>
        <v>Ⅰ　利用者の基本情報　健康状態・経過　治療経過（手術がある場合は手術日・術式等）</v>
      </c>
    </row>
    <row r="2932" spans="1:15" ht="56.25" hidden="1">
      <c r="A2932" s="56">
        <v>2930</v>
      </c>
      <c r="B2932" s="56" t="s">
        <v>4436</v>
      </c>
      <c r="C2932" s="56">
        <v>28</v>
      </c>
      <c r="D2932" s="33" t="s">
        <v>4465</v>
      </c>
      <c r="E2932" s="134" t="s">
        <v>4466</v>
      </c>
      <c r="F2932" s="56" t="str">
        <f>VLOOKUP(VLOOKUP($B2932, '外部インタフェース一覧(計算用)'!$B:$C, 2, FALSE), '外部インタフェース一覧(計算用)'!$C:$G, 2, FALSE)</f>
        <v>new</v>
      </c>
      <c r="G2932" s="56" t="str">
        <f>VLOOKUP(VLOOKUP($B2932, '外部インタフェース一覧(計算用)'!$B:$C, 2, FALSE), '外部インタフェース一覧(計算用)'!$C:$G, 5, FALSE)</f>
        <v>INDIVIDUAL_FUNCTION_TRAINING_PLAN_INFO_2024_FORM_0330_2021</v>
      </c>
      <c r="H2932" s="56" t="str">
        <f t="shared" si="316"/>
        <v>INDIVIDUAL_FUNCTION_TRAINING_PLAN_INFO_2024_FORM_0330_2021_complications_control_cerebrovascular_disease_new</v>
      </c>
      <c r="I2932" s="134" t="str">
        <f t="shared" si="315"/>
        <v>追加</v>
      </c>
      <c r="J2932" s="56" t="str">
        <f t="shared" si="317"/>
        <v>名称変更</v>
      </c>
      <c r="K2932" s="56" t="str">
        <f>IF($F2932="old", INDEX('外部インタフェース一覧(計算用)'!$B$5:$C$60, MATCH(summary!$B2932, '外部インタフェース一覧(計算用)'!$C$5:$C$60, 0), 1), $B2932)</f>
        <v>個別機能訓練計画書</v>
      </c>
      <c r="L2932" s="56">
        <f t="shared" si="321"/>
        <v>28</v>
      </c>
      <c r="M2932" s="56" t="str">
        <f t="shared" si="318"/>
        <v>complications_control_cerebrovascular_disease</v>
      </c>
      <c r="N2932" s="33" t="str">
        <f t="shared" si="319"/>
        <v>追加</v>
      </c>
      <c r="O2932" s="33" t="str">
        <f t="shared" si="320"/>
        <v>Ⅰ　利用者の基本情報　健康状態・経過　合併症　脳血管疾患</v>
      </c>
    </row>
    <row r="2933" spans="1:15" ht="37.5" hidden="1">
      <c r="A2933" s="56">
        <v>2931</v>
      </c>
      <c r="B2933" s="56" t="s">
        <v>4436</v>
      </c>
      <c r="C2933" s="56">
        <v>29</v>
      </c>
      <c r="D2933" s="33" t="s">
        <v>4467</v>
      </c>
      <c r="E2933" s="134" t="s">
        <v>4468</v>
      </c>
      <c r="F2933" s="56" t="str">
        <f>VLOOKUP(VLOOKUP($B2933, '外部インタフェース一覧(計算用)'!$B:$C, 2, FALSE), '外部インタフェース一覧(計算用)'!$C:$G, 2, FALSE)</f>
        <v>new</v>
      </c>
      <c r="G2933" s="56" t="str">
        <f>VLOOKUP(VLOOKUP($B2933, '外部インタフェース一覧(計算用)'!$B:$C, 2, FALSE), '外部インタフェース一覧(計算用)'!$C:$G, 5, FALSE)</f>
        <v>INDIVIDUAL_FUNCTION_TRAINING_PLAN_INFO_2024_FORM_0330_2021</v>
      </c>
      <c r="H2933" s="56" t="str">
        <f t="shared" si="316"/>
        <v>INDIVIDUAL_FUNCTION_TRAINING_PLAN_INFO_2024_FORM_0330_2021_complications_control_fracture_new</v>
      </c>
      <c r="I2933" s="134" t="str">
        <f t="shared" si="315"/>
        <v>追加</v>
      </c>
      <c r="J2933" s="56" t="str">
        <f t="shared" si="317"/>
        <v>名称変更</v>
      </c>
      <c r="K2933" s="56" t="str">
        <f>IF($F2933="old", INDEX('外部インタフェース一覧(計算用)'!$B$5:$C$60, MATCH(summary!$B2933, '外部インタフェース一覧(計算用)'!$C$5:$C$60, 0), 1), $B2933)</f>
        <v>個別機能訓練計画書</v>
      </c>
      <c r="L2933" s="56">
        <f t="shared" si="321"/>
        <v>29</v>
      </c>
      <c r="M2933" s="56" t="str">
        <f t="shared" si="318"/>
        <v>complications_control_fracture</v>
      </c>
      <c r="N2933" s="33" t="str">
        <f t="shared" si="319"/>
        <v>追加</v>
      </c>
      <c r="O2933" s="33" t="str">
        <f t="shared" si="320"/>
        <v>Ⅰ　利用者の基本情報　健康状態・経過　合併症　骨折</v>
      </c>
    </row>
    <row r="2934" spans="1:15" ht="37.5" hidden="1">
      <c r="A2934" s="56">
        <v>2932</v>
      </c>
      <c r="B2934" s="56" t="s">
        <v>4436</v>
      </c>
      <c r="C2934" s="56">
        <v>30</v>
      </c>
      <c r="D2934" s="33" t="s">
        <v>4469</v>
      </c>
      <c r="E2934" s="134" t="s">
        <v>4470</v>
      </c>
      <c r="F2934" s="56" t="str">
        <f>VLOOKUP(VLOOKUP($B2934, '外部インタフェース一覧(計算用)'!$B:$C, 2, FALSE), '外部インタフェース一覧(計算用)'!$C:$G, 2, FALSE)</f>
        <v>new</v>
      </c>
      <c r="G2934" s="56" t="str">
        <f>VLOOKUP(VLOOKUP($B2934, '外部インタフェース一覧(計算用)'!$B:$C, 2, FALSE), '外部インタフェース一覧(計算用)'!$C:$G, 5, FALSE)</f>
        <v>INDIVIDUAL_FUNCTION_TRAINING_PLAN_INFO_2024_FORM_0330_2021</v>
      </c>
      <c r="H2934" s="56" t="str">
        <f t="shared" si="316"/>
        <v>INDIVIDUAL_FUNCTION_TRAINING_PLAN_INFO_2024_FORM_0330_2021_complications_control_pneumonia_new</v>
      </c>
      <c r="I2934" s="134" t="str">
        <f t="shared" si="315"/>
        <v>追加</v>
      </c>
      <c r="J2934" s="56" t="str">
        <f t="shared" si="317"/>
        <v>名称変更</v>
      </c>
      <c r="K2934" s="56" t="str">
        <f>IF($F2934="old", INDEX('外部インタフェース一覧(計算用)'!$B$5:$C$60, MATCH(summary!$B2934, '外部インタフェース一覧(計算用)'!$C$5:$C$60, 0), 1), $B2934)</f>
        <v>個別機能訓練計画書</v>
      </c>
      <c r="L2934" s="56">
        <f t="shared" si="321"/>
        <v>30</v>
      </c>
      <c r="M2934" s="56" t="str">
        <f t="shared" si="318"/>
        <v>complications_control_pneumonia</v>
      </c>
      <c r="N2934" s="33" t="str">
        <f t="shared" si="319"/>
        <v>追加</v>
      </c>
      <c r="O2934" s="33" t="str">
        <f t="shared" si="320"/>
        <v>Ⅰ　利用者の基本情報　健康状態・経過　合併症　誤嚥性肺炎</v>
      </c>
    </row>
    <row r="2935" spans="1:15" ht="56.25" hidden="1">
      <c r="A2935" s="56">
        <v>2933</v>
      </c>
      <c r="B2935" s="56" t="s">
        <v>4436</v>
      </c>
      <c r="C2935" s="56">
        <v>31</v>
      </c>
      <c r="D2935" s="33" t="s">
        <v>4471</v>
      </c>
      <c r="E2935" s="134" t="s">
        <v>4472</v>
      </c>
      <c r="F2935" s="56" t="str">
        <f>VLOOKUP(VLOOKUP($B2935, '外部インタフェース一覧(計算用)'!$B:$C, 2, FALSE), '外部インタフェース一覧(計算用)'!$C:$G, 2, FALSE)</f>
        <v>new</v>
      </c>
      <c r="G2935" s="56" t="str">
        <f>VLOOKUP(VLOOKUP($B2935, '外部インタフェース一覧(計算用)'!$B:$C, 2, FALSE), '外部インタフェース一覧(計算用)'!$C:$G, 5, FALSE)</f>
        <v>INDIVIDUAL_FUNCTION_TRAINING_PLAN_INFO_2024_FORM_0330_2021</v>
      </c>
      <c r="H2935" s="56" t="str">
        <f t="shared" si="316"/>
        <v>INDIVIDUAL_FUNCTION_TRAINING_PLAN_INFO_2024_FORM_0330_2021_complications_control_congestive_heart_failure_new</v>
      </c>
      <c r="I2935" s="134" t="str">
        <f t="shared" si="315"/>
        <v>追加</v>
      </c>
      <c r="J2935" s="56" t="str">
        <f t="shared" si="317"/>
        <v>名称変更</v>
      </c>
      <c r="K2935" s="56" t="str">
        <f>IF($F2935="old", INDEX('外部インタフェース一覧(計算用)'!$B$5:$C$60, MATCH(summary!$B2935, '外部インタフェース一覧(計算用)'!$C$5:$C$60, 0), 1), $B2935)</f>
        <v>個別機能訓練計画書</v>
      </c>
      <c r="L2935" s="56">
        <f t="shared" si="321"/>
        <v>31</v>
      </c>
      <c r="M2935" s="56" t="str">
        <f t="shared" si="318"/>
        <v>complications_control_congestive_heart_failure</v>
      </c>
      <c r="N2935" s="33" t="str">
        <f t="shared" si="319"/>
        <v>追加</v>
      </c>
      <c r="O2935" s="33" t="str">
        <f t="shared" si="320"/>
        <v>Ⅰ　利用者の基本情報　健康状態・経過　合併症　うっ血性心不全</v>
      </c>
    </row>
    <row r="2936" spans="1:15" ht="56.25" hidden="1">
      <c r="A2936" s="56">
        <v>2934</v>
      </c>
      <c r="B2936" s="56" t="s">
        <v>4436</v>
      </c>
      <c r="C2936" s="56">
        <v>32</v>
      </c>
      <c r="D2936" s="33" t="s">
        <v>4473</v>
      </c>
      <c r="E2936" s="134" t="s">
        <v>4474</v>
      </c>
      <c r="F2936" s="56" t="str">
        <f>VLOOKUP(VLOOKUP($B2936, '外部インタフェース一覧(計算用)'!$B:$C, 2, FALSE), '外部インタフェース一覧(計算用)'!$C:$G, 2, FALSE)</f>
        <v>new</v>
      </c>
      <c r="G2936" s="56" t="str">
        <f>VLOOKUP(VLOOKUP($B2936, '外部インタフェース一覧(計算用)'!$B:$C, 2, FALSE), '外部インタフェース一覧(計算用)'!$C:$G, 5, FALSE)</f>
        <v>INDIVIDUAL_FUNCTION_TRAINING_PLAN_INFO_2024_FORM_0330_2021</v>
      </c>
      <c r="H2936" s="56" t="str">
        <f t="shared" si="316"/>
        <v>INDIVIDUAL_FUNCTION_TRAINING_PLAN_INFO_2024_FORM_0330_2021_complications_control_urinary_tract_infection_new</v>
      </c>
      <c r="I2936" s="134" t="str">
        <f t="shared" ref="I2936:I2999" si="322">IFERROR(INDEX($E:$H, MATCH(LEFT($H2936, LEN($H2936)-4)&amp;"_old", $H:$H, 0), 1), IF(F2936="old", "削除", "追加"))</f>
        <v>追加</v>
      </c>
      <c r="J2936" s="56" t="str">
        <f t="shared" si="317"/>
        <v>名称変更</v>
      </c>
      <c r="K2936" s="56" t="str">
        <f>IF($F2936="old", INDEX('外部インタフェース一覧(計算用)'!$B$5:$C$60, MATCH(summary!$B2936, '外部インタフェース一覧(計算用)'!$C$5:$C$60, 0), 1), $B2936)</f>
        <v>個別機能訓練計画書</v>
      </c>
      <c r="L2936" s="56">
        <f t="shared" si="321"/>
        <v>32</v>
      </c>
      <c r="M2936" s="56" t="str">
        <f t="shared" si="318"/>
        <v>complications_control_urinary_tract_infection</v>
      </c>
      <c r="N2936" s="33" t="str">
        <f t="shared" si="319"/>
        <v>追加</v>
      </c>
      <c r="O2936" s="33" t="str">
        <f t="shared" si="320"/>
        <v>Ⅰ　利用者の基本情報　健康状態・経過　合併症　尿路感染症</v>
      </c>
    </row>
    <row r="2937" spans="1:15" ht="37.5" hidden="1">
      <c r="A2937" s="56">
        <v>2935</v>
      </c>
      <c r="B2937" s="56" t="s">
        <v>4436</v>
      </c>
      <c r="C2937" s="56">
        <v>33</v>
      </c>
      <c r="D2937" s="33" t="s">
        <v>4475</v>
      </c>
      <c r="E2937" s="134" t="s">
        <v>4476</v>
      </c>
      <c r="F2937" s="56" t="str">
        <f>VLOOKUP(VLOOKUP($B2937, '外部インタフェース一覧(計算用)'!$B:$C, 2, FALSE), '外部インタフェース一覧(計算用)'!$C:$G, 2, FALSE)</f>
        <v>new</v>
      </c>
      <c r="G2937" s="56" t="str">
        <f>VLOOKUP(VLOOKUP($B2937, '外部インタフェース一覧(計算用)'!$B:$C, 2, FALSE), '外部インタフェース一覧(計算用)'!$C:$G, 5, FALSE)</f>
        <v>INDIVIDUAL_FUNCTION_TRAINING_PLAN_INFO_2024_FORM_0330_2021</v>
      </c>
      <c r="H2937" s="56" t="str">
        <f t="shared" si="316"/>
        <v>INDIVIDUAL_FUNCTION_TRAINING_PLAN_INFO_2024_FORM_0330_2021_complications_control_diabetes_new</v>
      </c>
      <c r="I2937" s="134" t="str">
        <f t="shared" si="322"/>
        <v>追加</v>
      </c>
      <c r="J2937" s="56" t="str">
        <f t="shared" si="317"/>
        <v>名称変更</v>
      </c>
      <c r="K2937" s="56" t="str">
        <f>IF($F2937="old", INDEX('外部インタフェース一覧(計算用)'!$B$5:$C$60, MATCH(summary!$B2937, '外部インタフェース一覧(計算用)'!$C$5:$C$60, 0), 1), $B2937)</f>
        <v>個別機能訓練計画書</v>
      </c>
      <c r="L2937" s="56">
        <f t="shared" si="321"/>
        <v>33</v>
      </c>
      <c r="M2937" s="56" t="str">
        <f t="shared" si="318"/>
        <v>complications_control_diabetes</v>
      </c>
      <c r="N2937" s="33" t="str">
        <f t="shared" si="319"/>
        <v>追加</v>
      </c>
      <c r="O2937" s="33" t="str">
        <f t="shared" si="320"/>
        <v>Ⅰ　利用者の基本情報　健康状態・経過　合併症　糖尿病</v>
      </c>
    </row>
    <row r="2938" spans="1:15" ht="37.5" hidden="1">
      <c r="A2938" s="56">
        <v>2936</v>
      </c>
      <c r="B2938" s="56" t="s">
        <v>4436</v>
      </c>
      <c r="C2938" s="56">
        <v>34</v>
      </c>
      <c r="D2938" s="33" t="s">
        <v>4477</v>
      </c>
      <c r="E2938" s="134" t="s">
        <v>4478</v>
      </c>
      <c r="F2938" s="56" t="str">
        <f>VLOOKUP(VLOOKUP($B2938, '外部インタフェース一覧(計算用)'!$B:$C, 2, FALSE), '外部インタフェース一覧(計算用)'!$C:$G, 2, FALSE)</f>
        <v>new</v>
      </c>
      <c r="G2938" s="56" t="str">
        <f>VLOOKUP(VLOOKUP($B2938, '外部インタフェース一覧(計算用)'!$B:$C, 2, FALSE), '外部インタフェース一覧(計算用)'!$C:$G, 5, FALSE)</f>
        <v>INDIVIDUAL_FUNCTION_TRAINING_PLAN_INFO_2024_FORM_0330_2021</v>
      </c>
      <c r="H2938" s="56" t="str">
        <f t="shared" si="316"/>
        <v>INDIVIDUAL_FUNCTION_TRAINING_PLAN_INFO_2024_FORM_0330_2021_complications_control_hypertension_new</v>
      </c>
      <c r="I2938" s="134" t="str">
        <f t="shared" si="322"/>
        <v>追加</v>
      </c>
      <c r="J2938" s="56" t="str">
        <f t="shared" si="317"/>
        <v>名称変更</v>
      </c>
      <c r="K2938" s="56" t="str">
        <f>IF($F2938="old", INDEX('外部インタフェース一覧(計算用)'!$B$5:$C$60, MATCH(summary!$B2938, '外部インタフェース一覧(計算用)'!$C$5:$C$60, 0), 1), $B2938)</f>
        <v>個別機能訓練計画書</v>
      </c>
      <c r="L2938" s="56">
        <f t="shared" si="321"/>
        <v>34</v>
      </c>
      <c r="M2938" s="56" t="str">
        <f t="shared" si="318"/>
        <v>complications_control_hypertension</v>
      </c>
      <c r="N2938" s="33" t="str">
        <f t="shared" si="319"/>
        <v>追加</v>
      </c>
      <c r="O2938" s="33" t="str">
        <f t="shared" si="320"/>
        <v>Ⅰ　利用者の基本情報　健康状態・経過　合併症　高血圧症</v>
      </c>
    </row>
    <row r="2939" spans="1:15" ht="37.5" hidden="1">
      <c r="A2939" s="56">
        <v>2937</v>
      </c>
      <c r="B2939" s="56" t="s">
        <v>4436</v>
      </c>
      <c r="C2939" s="56">
        <v>35</v>
      </c>
      <c r="D2939" s="33" t="s">
        <v>4479</v>
      </c>
      <c r="E2939" s="134" t="s">
        <v>4480</v>
      </c>
      <c r="F2939" s="56" t="str">
        <f>VLOOKUP(VLOOKUP($B2939, '外部インタフェース一覧(計算用)'!$B:$C, 2, FALSE), '外部インタフェース一覧(計算用)'!$C:$G, 2, FALSE)</f>
        <v>new</v>
      </c>
      <c r="G2939" s="56" t="str">
        <f>VLOOKUP(VLOOKUP($B2939, '外部インタフェース一覧(計算用)'!$B:$C, 2, FALSE), '外部インタフェース一覧(計算用)'!$C:$G, 5, FALSE)</f>
        <v>INDIVIDUAL_FUNCTION_TRAINING_PLAN_INFO_2024_FORM_0330_2021</v>
      </c>
      <c r="H2939" s="56" t="str">
        <f t="shared" si="316"/>
        <v>INDIVIDUAL_FUNCTION_TRAINING_PLAN_INFO_2024_FORM_0330_2021_complications_control_osteoporosis_new</v>
      </c>
      <c r="I2939" s="134" t="str">
        <f t="shared" si="322"/>
        <v>追加</v>
      </c>
      <c r="J2939" s="56" t="str">
        <f t="shared" si="317"/>
        <v>名称変更</v>
      </c>
      <c r="K2939" s="56" t="str">
        <f>IF($F2939="old", INDEX('外部インタフェース一覧(計算用)'!$B$5:$C$60, MATCH(summary!$B2939, '外部インタフェース一覧(計算用)'!$C$5:$C$60, 0), 1), $B2939)</f>
        <v>個別機能訓練計画書</v>
      </c>
      <c r="L2939" s="56">
        <f t="shared" si="321"/>
        <v>35</v>
      </c>
      <c r="M2939" s="56" t="str">
        <f t="shared" si="318"/>
        <v>complications_control_osteoporosis</v>
      </c>
      <c r="N2939" s="33" t="str">
        <f t="shared" si="319"/>
        <v>追加</v>
      </c>
      <c r="O2939" s="33" t="str">
        <f t="shared" si="320"/>
        <v>Ⅰ　利用者の基本情報　健康状態・経過　合併症　骨粗しょう症</v>
      </c>
    </row>
    <row r="2940" spans="1:15" ht="56.25" hidden="1">
      <c r="A2940" s="56">
        <v>2938</v>
      </c>
      <c r="B2940" s="56" t="s">
        <v>4436</v>
      </c>
      <c r="C2940" s="56">
        <v>36</v>
      </c>
      <c r="D2940" s="33" t="s">
        <v>4481</v>
      </c>
      <c r="E2940" s="134" t="s">
        <v>4482</v>
      </c>
      <c r="F2940" s="56" t="str">
        <f>VLOOKUP(VLOOKUP($B2940, '外部インタフェース一覧(計算用)'!$B:$C, 2, FALSE), '外部インタフェース一覧(計算用)'!$C:$G, 2, FALSE)</f>
        <v>new</v>
      </c>
      <c r="G2940" s="56" t="str">
        <f>VLOOKUP(VLOOKUP($B2940, '外部インタフェース一覧(計算用)'!$B:$C, 2, FALSE), '外部インタフェース一覧(計算用)'!$C:$G, 5, FALSE)</f>
        <v>INDIVIDUAL_FUNCTION_TRAINING_PLAN_INFO_2024_FORM_0330_2021</v>
      </c>
      <c r="H2940" s="56" t="str">
        <f t="shared" si="316"/>
        <v>INDIVIDUAL_FUNCTION_TRAINING_PLAN_INFO_2024_FORM_0330_2021_complications_control_articular_rheumatism_new</v>
      </c>
      <c r="I2940" s="134" t="str">
        <f t="shared" si="322"/>
        <v>追加</v>
      </c>
      <c r="J2940" s="56" t="str">
        <f t="shared" si="317"/>
        <v>名称変更</v>
      </c>
      <c r="K2940" s="56" t="str">
        <f>IF($F2940="old", INDEX('外部インタフェース一覧(計算用)'!$B$5:$C$60, MATCH(summary!$B2940, '外部インタフェース一覧(計算用)'!$C$5:$C$60, 0), 1), $B2940)</f>
        <v>個別機能訓練計画書</v>
      </c>
      <c r="L2940" s="56">
        <f t="shared" si="321"/>
        <v>36</v>
      </c>
      <c r="M2940" s="56" t="str">
        <f t="shared" si="318"/>
        <v>complications_control_articular_rheumatism</v>
      </c>
      <c r="N2940" s="33" t="str">
        <f t="shared" si="319"/>
        <v>追加</v>
      </c>
      <c r="O2940" s="33" t="str">
        <f t="shared" si="320"/>
        <v>Ⅰ　利用者の基本情報　健康状態・経過　合併症　関節リウマチ</v>
      </c>
    </row>
    <row r="2941" spans="1:15" ht="37.5" hidden="1">
      <c r="A2941" s="56">
        <v>2939</v>
      </c>
      <c r="B2941" s="56" t="s">
        <v>4436</v>
      </c>
      <c r="C2941" s="56">
        <v>37</v>
      </c>
      <c r="D2941" s="33" t="s">
        <v>4483</v>
      </c>
      <c r="E2941" s="134" t="s">
        <v>4484</v>
      </c>
      <c r="F2941" s="56" t="str">
        <f>VLOOKUP(VLOOKUP($B2941, '外部インタフェース一覧(計算用)'!$B:$C, 2, FALSE), '外部インタフェース一覧(計算用)'!$C:$G, 2, FALSE)</f>
        <v>new</v>
      </c>
      <c r="G2941" s="56" t="str">
        <f>VLOOKUP(VLOOKUP($B2941, '外部インタフェース一覧(計算用)'!$B:$C, 2, FALSE), '外部インタフェース一覧(計算用)'!$C:$G, 5, FALSE)</f>
        <v>INDIVIDUAL_FUNCTION_TRAINING_PLAN_INFO_2024_FORM_0330_2021</v>
      </c>
      <c r="H2941" s="56" t="str">
        <f t="shared" si="316"/>
        <v>INDIVIDUAL_FUNCTION_TRAINING_PLAN_INFO_2024_FORM_0330_2021_complications_control_cancer_new</v>
      </c>
      <c r="I2941" s="134" t="str">
        <f t="shared" si="322"/>
        <v>追加</v>
      </c>
      <c r="J2941" s="56" t="str">
        <f t="shared" si="317"/>
        <v>名称変更</v>
      </c>
      <c r="K2941" s="56" t="str">
        <f>IF($F2941="old", INDEX('外部インタフェース一覧(計算用)'!$B$5:$C$60, MATCH(summary!$B2941, '外部インタフェース一覧(計算用)'!$C$5:$C$60, 0), 1), $B2941)</f>
        <v>個別機能訓練計画書</v>
      </c>
      <c r="L2941" s="56">
        <f t="shared" si="321"/>
        <v>37</v>
      </c>
      <c r="M2941" s="56" t="str">
        <f t="shared" si="318"/>
        <v>complications_control_cancer</v>
      </c>
      <c r="N2941" s="33" t="str">
        <f t="shared" si="319"/>
        <v>追加</v>
      </c>
      <c r="O2941" s="33" t="str">
        <f t="shared" si="320"/>
        <v>Ⅰ　利用者の基本情報　健康状態・経過　合併症　がん</v>
      </c>
    </row>
    <row r="2942" spans="1:15" ht="37.5" hidden="1">
      <c r="A2942" s="56">
        <v>2940</v>
      </c>
      <c r="B2942" s="56" t="s">
        <v>4436</v>
      </c>
      <c r="C2942" s="56">
        <v>38</v>
      </c>
      <c r="D2942" s="33" t="s">
        <v>4485</v>
      </c>
      <c r="E2942" s="134" t="s">
        <v>4486</v>
      </c>
      <c r="F2942" s="56" t="str">
        <f>VLOOKUP(VLOOKUP($B2942, '外部インタフェース一覧(計算用)'!$B:$C, 2, FALSE), '外部インタフェース一覧(計算用)'!$C:$G, 2, FALSE)</f>
        <v>new</v>
      </c>
      <c r="G2942" s="56" t="str">
        <f>VLOOKUP(VLOOKUP($B2942, '外部インタフェース一覧(計算用)'!$B:$C, 2, FALSE), '外部インタフェース一覧(計算用)'!$C:$G, 5, FALSE)</f>
        <v>INDIVIDUAL_FUNCTION_TRAINING_PLAN_INFO_2024_FORM_0330_2021</v>
      </c>
      <c r="H2942" s="56" t="str">
        <f t="shared" si="316"/>
        <v>INDIVIDUAL_FUNCTION_TRAINING_PLAN_INFO_2024_FORM_0330_2021_complications_control_depression_state_new</v>
      </c>
      <c r="I2942" s="134" t="str">
        <f t="shared" si="322"/>
        <v>追加</v>
      </c>
      <c r="J2942" s="56" t="str">
        <f t="shared" si="317"/>
        <v>名称変更</v>
      </c>
      <c r="K2942" s="56" t="str">
        <f>IF($F2942="old", INDEX('外部インタフェース一覧(計算用)'!$B$5:$C$60, MATCH(summary!$B2942, '外部インタフェース一覧(計算用)'!$C$5:$C$60, 0), 1), $B2942)</f>
        <v>個別機能訓練計画書</v>
      </c>
      <c r="L2942" s="56">
        <f t="shared" si="321"/>
        <v>38</v>
      </c>
      <c r="M2942" s="56" t="str">
        <f t="shared" si="318"/>
        <v>complications_control_depression_state</v>
      </c>
      <c r="N2942" s="33" t="str">
        <f t="shared" si="319"/>
        <v>追加</v>
      </c>
      <c r="O2942" s="33" t="str">
        <f t="shared" si="320"/>
        <v>Ⅰ　利用者の基本情報　健康状態・経過　合併症　うつ病</v>
      </c>
    </row>
    <row r="2943" spans="1:15" ht="37.5" hidden="1">
      <c r="A2943" s="56">
        <v>2941</v>
      </c>
      <c r="B2943" s="56" t="s">
        <v>4436</v>
      </c>
      <c r="C2943" s="56">
        <v>39</v>
      </c>
      <c r="D2943" s="33" t="s">
        <v>4487</v>
      </c>
      <c r="E2943" s="134" t="s">
        <v>4488</v>
      </c>
      <c r="F2943" s="56" t="str">
        <f>VLOOKUP(VLOOKUP($B2943, '外部インタフェース一覧(計算用)'!$B:$C, 2, FALSE), '外部インタフェース一覧(計算用)'!$C:$G, 2, FALSE)</f>
        <v>new</v>
      </c>
      <c r="G2943" s="56" t="str">
        <f>VLOOKUP(VLOOKUP($B2943, '外部インタフェース一覧(計算用)'!$B:$C, 2, FALSE), '外部インタフェース一覧(計算用)'!$C:$G, 5, FALSE)</f>
        <v>INDIVIDUAL_FUNCTION_TRAINING_PLAN_INFO_2024_FORM_0330_2021</v>
      </c>
      <c r="H2943" s="56" t="str">
        <f t="shared" si="316"/>
        <v>INDIVIDUAL_FUNCTION_TRAINING_PLAN_INFO_2024_FORM_0330_2021_complications_control_dementia_new</v>
      </c>
      <c r="I2943" s="134" t="str">
        <f t="shared" si="322"/>
        <v>追加</v>
      </c>
      <c r="J2943" s="56" t="str">
        <f t="shared" si="317"/>
        <v>名称変更</v>
      </c>
      <c r="K2943" s="56" t="str">
        <f>IF($F2943="old", INDEX('外部インタフェース一覧(計算用)'!$B$5:$C$60, MATCH(summary!$B2943, '外部インタフェース一覧(計算用)'!$C$5:$C$60, 0), 1), $B2943)</f>
        <v>個別機能訓練計画書</v>
      </c>
      <c r="L2943" s="56">
        <f t="shared" si="321"/>
        <v>39</v>
      </c>
      <c r="M2943" s="56" t="str">
        <f t="shared" si="318"/>
        <v>complications_control_dementia</v>
      </c>
      <c r="N2943" s="33" t="str">
        <f t="shared" si="319"/>
        <v>追加</v>
      </c>
      <c r="O2943" s="33" t="str">
        <f t="shared" si="320"/>
        <v>Ⅰ　利用者の基本情報　健康状態・経過　合併症　認知症</v>
      </c>
    </row>
    <row r="2944" spans="1:15" ht="37.5" hidden="1">
      <c r="A2944" s="56">
        <v>2942</v>
      </c>
      <c r="B2944" s="56" t="s">
        <v>4436</v>
      </c>
      <c r="C2944" s="56">
        <v>40</v>
      </c>
      <c r="D2944" s="33" t="s">
        <v>4489</v>
      </c>
      <c r="E2944" s="134" t="s">
        <v>4490</v>
      </c>
      <c r="F2944" s="56" t="str">
        <f>VLOOKUP(VLOOKUP($B2944, '外部インタフェース一覧(計算用)'!$B:$C, 2, FALSE), '外部インタフェース一覧(計算用)'!$C:$G, 2, FALSE)</f>
        <v>new</v>
      </c>
      <c r="G2944" s="56" t="str">
        <f>VLOOKUP(VLOOKUP($B2944, '外部インタフェース一覧(計算用)'!$B:$C, 2, FALSE), '外部インタフェース一覧(計算用)'!$C:$G, 5, FALSE)</f>
        <v>INDIVIDUAL_FUNCTION_TRAINING_PLAN_INFO_2024_FORM_0330_2021</v>
      </c>
      <c r="H2944" s="56" t="str">
        <f t="shared" si="316"/>
        <v>INDIVIDUAL_FUNCTION_TRAINING_PLAN_INFO_2024_FORM_0330_2021_complications_control_decubitus_new</v>
      </c>
      <c r="I2944" s="134" t="str">
        <f t="shared" si="322"/>
        <v>追加</v>
      </c>
      <c r="J2944" s="56" t="str">
        <f t="shared" si="317"/>
        <v>名称変更</v>
      </c>
      <c r="K2944" s="56" t="str">
        <f>IF($F2944="old", INDEX('外部インタフェース一覧(計算用)'!$B$5:$C$60, MATCH(summary!$B2944, '外部インタフェース一覧(計算用)'!$C$5:$C$60, 0), 1), $B2944)</f>
        <v>個別機能訓練計画書</v>
      </c>
      <c r="L2944" s="56">
        <f t="shared" si="321"/>
        <v>40</v>
      </c>
      <c r="M2944" s="56" t="str">
        <f t="shared" si="318"/>
        <v>complications_control_decubitus</v>
      </c>
      <c r="N2944" s="33" t="str">
        <f t="shared" si="319"/>
        <v>追加</v>
      </c>
      <c r="O2944" s="33" t="str">
        <f t="shared" si="320"/>
        <v>Ⅰ　利用者の基本情報　健康状態・経過　合併症　褥瘡</v>
      </c>
    </row>
    <row r="2945" spans="1:15" ht="37.5" hidden="1">
      <c r="A2945" s="56">
        <v>2943</v>
      </c>
      <c r="B2945" s="56" t="s">
        <v>4436</v>
      </c>
      <c r="C2945" s="56">
        <v>41</v>
      </c>
      <c r="D2945" s="33" t="s">
        <v>4491</v>
      </c>
      <c r="E2945" s="134" t="s">
        <v>4492</v>
      </c>
      <c r="F2945" s="56" t="str">
        <f>VLOOKUP(VLOOKUP($B2945, '外部インタフェース一覧(計算用)'!$B:$C, 2, FALSE), '外部インタフェース一覧(計算用)'!$C:$G, 2, FALSE)</f>
        <v>new</v>
      </c>
      <c r="G2945" s="56" t="str">
        <f>VLOOKUP(VLOOKUP($B2945, '外部インタフェース一覧(計算用)'!$B:$C, 2, FALSE), '外部インタフェース一覧(計算用)'!$C:$G, 5, FALSE)</f>
        <v>INDIVIDUAL_FUNCTION_TRAINING_PLAN_INFO_2024_FORM_0330_2021</v>
      </c>
      <c r="H2945" s="56" t="str">
        <f t="shared" si="316"/>
        <v>INDIVIDUAL_FUNCTION_TRAINING_PLAN_INFO_2024_FORM_0330_2021_complications_control_nervous_disease_new</v>
      </c>
      <c r="I2945" s="134" t="str">
        <f t="shared" si="322"/>
        <v>追加</v>
      </c>
      <c r="J2945" s="56" t="str">
        <f t="shared" si="317"/>
        <v>名称変更</v>
      </c>
      <c r="K2945" s="56" t="str">
        <f>IF($F2945="old", INDEX('外部インタフェース一覧(計算用)'!$B$5:$C$60, MATCH(summary!$B2945, '外部インタフェース一覧(計算用)'!$C$5:$C$60, 0), 1), $B2945)</f>
        <v>個別機能訓練計画書</v>
      </c>
      <c r="L2945" s="56">
        <f t="shared" si="321"/>
        <v>41</v>
      </c>
      <c r="M2945" s="56" t="str">
        <f t="shared" si="318"/>
        <v>complications_control_nervous_disease</v>
      </c>
      <c r="N2945" s="33" t="str">
        <f t="shared" si="319"/>
        <v>追加</v>
      </c>
      <c r="O2945" s="33" t="str">
        <f t="shared" si="320"/>
        <v>Ⅰ　利用者の基本情報　健康状態・経過　合併症　神経疾患</v>
      </c>
    </row>
    <row r="2946" spans="1:15" ht="37.5" hidden="1">
      <c r="A2946" s="56">
        <v>2944</v>
      </c>
      <c r="B2946" s="56" t="s">
        <v>4436</v>
      </c>
      <c r="C2946" s="56">
        <v>42</v>
      </c>
      <c r="D2946" s="33" t="s">
        <v>4493</v>
      </c>
      <c r="E2946" s="134" t="s">
        <v>4494</v>
      </c>
      <c r="F2946" s="56" t="str">
        <f>VLOOKUP(VLOOKUP($B2946, '外部インタフェース一覧(計算用)'!$B:$C, 2, FALSE), '外部インタフェース一覧(計算用)'!$C:$G, 2, FALSE)</f>
        <v>new</v>
      </c>
      <c r="G2946" s="56" t="str">
        <f>VLOOKUP(VLOOKUP($B2946, '外部インタフェース一覧(計算用)'!$B:$C, 2, FALSE), '外部インタフェース一覧(計算用)'!$C:$G, 5, FALSE)</f>
        <v>INDIVIDUAL_FUNCTION_TRAINING_PLAN_INFO_2024_FORM_0330_2021</v>
      </c>
      <c r="H2946" s="56" t="str">
        <f t="shared" si="316"/>
        <v>INDIVIDUAL_FUNCTION_TRAINING_PLAN_INFO_2024_FORM_0330_2021_complications_control_motor_disorder_new</v>
      </c>
      <c r="I2946" s="134" t="str">
        <f t="shared" si="322"/>
        <v>追加</v>
      </c>
      <c r="J2946" s="56" t="str">
        <f t="shared" si="317"/>
        <v>名称変更</v>
      </c>
      <c r="K2946" s="56" t="str">
        <f>IF($F2946="old", INDEX('外部インタフェース一覧(計算用)'!$B$5:$C$60, MATCH(summary!$B2946, '外部インタフェース一覧(計算用)'!$C$5:$C$60, 0), 1), $B2946)</f>
        <v>個別機能訓練計画書</v>
      </c>
      <c r="L2946" s="56">
        <f t="shared" si="321"/>
        <v>42</v>
      </c>
      <c r="M2946" s="56" t="str">
        <f t="shared" si="318"/>
        <v>complications_control_motor_disorder</v>
      </c>
      <c r="N2946" s="33" t="str">
        <f t="shared" si="319"/>
        <v>追加</v>
      </c>
      <c r="O2946" s="33" t="str">
        <f t="shared" si="320"/>
        <v>Ⅰ　利用者の基本情報　健康状態・経過　合併症　運動器疾患</v>
      </c>
    </row>
    <row r="2947" spans="1:15" ht="37.5" hidden="1">
      <c r="A2947" s="56">
        <v>2945</v>
      </c>
      <c r="B2947" s="56" t="s">
        <v>4436</v>
      </c>
      <c r="C2947" s="56">
        <v>43</v>
      </c>
      <c r="D2947" s="33" t="s">
        <v>4495</v>
      </c>
      <c r="E2947" s="134" t="s">
        <v>4496</v>
      </c>
      <c r="F2947" s="56" t="str">
        <f>VLOOKUP(VLOOKUP($B2947, '外部インタフェース一覧(計算用)'!$B:$C, 2, FALSE), '外部インタフェース一覧(計算用)'!$C:$G, 2, FALSE)</f>
        <v>new</v>
      </c>
      <c r="G2947" s="56" t="str">
        <f>VLOOKUP(VLOOKUP($B2947, '外部インタフェース一覧(計算用)'!$B:$C, 2, FALSE), '外部インタフェース一覧(計算用)'!$C:$G, 5, FALSE)</f>
        <v>INDIVIDUAL_FUNCTION_TRAINING_PLAN_INFO_2024_FORM_0330_2021</v>
      </c>
      <c r="H2947" s="56" t="str">
        <f t="shared" ref="H2947:H3010" si="323">G2947&amp;"_"&amp;D2947&amp;"_"&amp;F2947</f>
        <v>INDIVIDUAL_FUNCTION_TRAINING_PLAN_INFO_2024_FORM_0330_2021_complications_control_respiratory_disease_new</v>
      </c>
      <c r="I2947" s="134" t="str">
        <f t="shared" si="322"/>
        <v>追加</v>
      </c>
      <c r="J2947" s="56" t="str">
        <f t="shared" ref="J2947:J3010" si="324">IF(E2947=I2947, "一致", "名称変更")</f>
        <v>名称変更</v>
      </c>
      <c r="K2947" s="56" t="str">
        <f>IF($F2947="old", INDEX('外部インタフェース一覧(計算用)'!$B$5:$C$60, MATCH(summary!$B2947, '外部インタフェース一覧(計算用)'!$C$5:$C$60, 0), 1), $B2947)</f>
        <v>個別機能訓練計画書</v>
      </c>
      <c r="L2947" s="56">
        <f t="shared" si="321"/>
        <v>43</v>
      </c>
      <c r="M2947" s="56" t="str">
        <f t="shared" ref="M2947:M3010" si="325">$D2947</f>
        <v>complications_control_respiratory_disease</v>
      </c>
      <c r="N2947" s="33" t="str">
        <f t="shared" ref="N2947:N3010" si="326">IF($F2947="old", $E2947, $I2947)</f>
        <v>追加</v>
      </c>
      <c r="O2947" s="33" t="str">
        <f t="shared" ref="O2947:O3010" si="327">IF($F2947="old", $I2947, $E2947)</f>
        <v>Ⅰ　利用者の基本情報　健康状態・経過　合併症　呼吸器疾患</v>
      </c>
    </row>
    <row r="2948" spans="1:15" ht="37.5" hidden="1">
      <c r="A2948" s="56">
        <v>2946</v>
      </c>
      <c r="B2948" s="56" t="s">
        <v>4436</v>
      </c>
      <c r="C2948" s="56">
        <v>44</v>
      </c>
      <c r="D2948" s="33" t="s">
        <v>4497</v>
      </c>
      <c r="E2948" s="134" t="s">
        <v>4498</v>
      </c>
      <c r="F2948" s="56" t="str">
        <f>VLOOKUP(VLOOKUP($B2948, '外部インタフェース一覧(計算用)'!$B:$C, 2, FALSE), '外部インタフェース一覧(計算用)'!$C:$G, 2, FALSE)</f>
        <v>new</v>
      </c>
      <c r="G2948" s="56" t="str">
        <f>VLOOKUP(VLOOKUP($B2948, '外部インタフェース一覧(計算用)'!$B:$C, 2, FALSE), '外部インタフェース一覧(計算用)'!$C:$G, 5, FALSE)</f>
        <v>INDIVIDUAL_FUNCTION_TRAINING_PLAN_INFO_2024_FORM_0330_2021</v>
      </c>
      <c r="H2948" s="56" t="str">
        <f t="shared" si="323"/>
        <v>INDIVIDUAL_FUNCTION_TRAINING_PLAN_INFO_2024_FORM_0330_2021_complications_control_circulatory_disease_new</v>
      </c>
      <c r="I2948" s="134" t="str">
        <f t="shared" si="322"/>
        <v>追加</v>
      </c>
      <c r="J2948" s="56" t="str">
        <f t="shared" si="324"/>
        <v>名称変更</v>
      </c>
      <c r="K2948" s="56" t="str">
        <f>IF($F2948="old", INDEX('外部インタフェース一覧(計算用)'!$B$5:$C$60, MATCH(summary!$B2948, '外部インタフェース一覧(計算用)'!$C$5:$C$60, 0), 1), $B2948)</f>
        <v>個別機能訓練計画書</v>
      </c>
      <c r="L2948" s="56">
        <f t="shared" ref="L2948:L3011" si="328">C2948</f>
        <v>44</v>
      </c>
      <c r="M2948" s="56" t="str">
        <f t="shared" si="325"/>
        <v>complications_control_circulatory_disease</v>
      </c>
      <c r="N2948" s="33" t="str">
        <f t="shared" si="326"/>
        <v>追加</v>
      </c>
      <c r="O2948" s="33" t="str">
        <f t="shared" si="327"/>
        <v>Ⅰ　利用者の基本情報　健康状態・経過　合併症　循環器疾患</v>
      </c>
    </row>
    <row r="2949" spans="1:15" ht="56.25" hidden="1">
      <c r="A2949" s="56">
        <v>2947</v>
      </c>
      <c r="B2949" s="56" t="s">
        <v>4436</v>
      </c>
      <c r="C2949" s="56">
        <v>45</v>
      </c>
      <c r="D2949" s="33" t="s">
        <v>4499</v>
      </c>
      <c r="E2949" s="134" t="s">
        <v>4500</v>
      </c>
      <c r="F2949" s="56" t="str">
        <f>VLOOKUP(VLOOKUP($B2949, '外部インタフェース一覧(計算用)'!$B:$C, 2, FALSE), '外部インタフェース一覧(計算用)'!$C:$G, 2, FALSE)</f>
        <v>new</v>
      </c>
      <c r="G2949" s="56" t="str">
        <f>VLOOKUP(VLOOKUP($B2949, '外部インタフェース一覧(計算用)'!$B:$C, 2, FALSE), '外部インタフェース一覧(計算用)'!$C:$G, 5, FALSE)</f>
        <v>INDIVIDUAL_FUNCTION_TRAINING_PLAN_INFO_2024_FORM_0330_2021</v>
      </c>
      <c r="H2949" s="56" t="str">
        <f t="shared" si="323"/>
        <v>INDIVIDUAL_FUNCTION_TRAINING_PLAN_INFO_2024_FORM_0330_2021_complications_control_digestive_system_disease_new</v>
      </c>
      <c r="I2949" s="134" t="str">
        <f t="shared" si="322"/>
        <v>追加</v>
      </c>
      <c r="J2949" s="56" t="str">
        <f t="shared" si="324"/>
        <v>名称変更</v>
      </c>
      <c r="K2949" s="56" t="str">
        <f>IF($F2949="old", INDEX('外部インタフェース一覧(計算用)'!$B$5:$C$60, MATCH(summary!$B2949, '外部インタフェース一覧(計算用)'!$C$5:$C$60, 0), 1), $B2949)</f>
        <v>個別機能訓練計画書</v>
      </c>
      <c r="L2949" s="56">
        <f t="shared" si="328"/>
        <v>45</v>
      </c>
      <c r="M2949" s="56" t="str">
        <f t="shared" si="325"/>
        <v>complications_control_digestive_system_disease</v>
      </c>
      <c r="N2949" s="33" t="str">
        <f t="shared" si="326"/>
        <v>追加</v>
      </c>
      <c r="O2949" s="33" t="str">
        <f t="shared" si="327"/>
        <v>Ⅰ　利用者の基本情報　健康状態・経過　合併症　消化器疾患</v>
      </c>
    </row>
    <row r="2950" spans="1:15" ht="37.5" hidden="1">
      <c r="A2950" s="56">
        <v>2948</v>
      </c>
      <c r="B2950" s="56" t="s">
        <v>4436</v>
      </c>
      <c r="C2950" s="56">
        <v>46</v>
      </c>
      <c r="D2950" s="33" t="s">
        <v>4501</v>
      </c>
      <c r="E2950" s="134" t="s">
        <v>4502</v>
      </c>
      <c r="F2950" s="56" t="str">
        <f>VLOOKUP(VLOOKUP($B2950, '外部インタフェース一覧(計算用)'!$B:$C, 2, FALSE), '外部インタフェース一覧(計算用)'!$C:$G, 2, FALSE)</f>
        <v>new</v>
      </c>
      <c r="G2950" s="56" t="str">
        <f>VLOOKUP(VLOOKUP($B2950, '外部インタフェース一覧(計算用)'!$B:$C, 2, FALSE), '外部インタフェース一覧(計算用)'!$C:$G, 5, FALSE)</f>
        <v>INDIVIDUAL_FUNCTION_TRAINING_PLAN_INFO_2024_FORM_0330_2021</v>
      </c>
      <c r="H2950" s="56" t="str">
        <f t="shared" si="323"/>
        <v>INDIVIDUAL_FUNCTION_TRAINING_PLAN_INFO_2024_FORM_0330_2021_complications_control_kidney_disease_new</v>
      </c>
      <c r="I2950" s="134" t="str">
        <f t="shared" si="322"/>
        <v>追加</v>
      </c>
      <c r="J2950" s="56" t="str">
        <f t="shared" si="324"/>
        <v>名称変更</v>
      </c>
      <c r="K2950" s="56" t="str">
        <f>IF($F2950="old", INDEX('外部インタフェース一覧(計算用)'!$B$5:$C$60, MATCH(summary!$B2950, '外部インタフェース一覧(計算用)'!$C$5:$C$60, 0), 1), $B2950)</f>
        <v>個別機能訓練計画書</v>
      </c>
      <c r="L2950" s="56">
        <f t="shared" si="328"/>
        <v>46</v>
      </c>
      <c r="M2950" s="56" t="str">
        <f t="shared" si="325"/>
        <v>complications_control_kidney_disease</v>
      </c>
      <c r="N2950" s="33" t="str">
        <f t="shared" si="326"/>
        <v>追加</v>
      </c>
      <c r="O2950" s="33" t="str">
        <f t="shared" si="327"/>
        <v>Ⅰ　利用者の基本情報　健康状態・経過　合併症　腎疾患</v>
      </c>
    </row>
    <row r="2951" spans="1:15" ht="37.5" hidden="1">
      <c r="A2951" s="56">
        <v>2949</v>
      </c>
      <c r="B2951" s="56" t="s">
        <v>4436</v>
      </c>
      <c r="C2951" s="56">
        <v>47</v>
      </c>
      <c r="D2951" s="33" t="s">
        <v>4503</v>
      </c>
      <c r="E2951" s="134" t="s">
        <v>4504</v>
      </c>
      <c r="F2951" s="56" t="str">
        <f>VLOOKUP(VLOOKUP($B2951, '外部インタフェース一覧(計算用)'!$B:$C, 2, FALSE), '外部インタフェース一覧(計算用)'!$C:$G, 2, FALSE)</f>
        <v>new</v>
      </c>
      <c r="G2951" s="56" t="str">
        <f>VLOOKUP(VLOOKUP($B2951, '外部インタフェース一覧(計算用)'!$B:$C, 2, FALSE), '外部インタフェース一覧(計算用)'!$C:$G, 5, FALSE)</f>
        <v>INDIVIDUAL_FUNCTION_TRAINING_PLAN_INFO_2024_FORM_0330_2021</v>
      </c>
      <c r="H2951" s="56" t="str">
        <f t="shared" si="323"/>
        <v>INDIVIDUAL_FUNCTION_TRAINING_PLAN_INFO_2024_FORM_0330_2021_complications_control_endocrine_disease_new</v>
      </c>
      <c r="I2951" s="134" t="str">
        <f t="shared" si="322"/>
        <v>追加</v>
      </c>
      <c r="J2951" s="56" t="str">
        <f t="shared" si="324"/>
        <v>名称変更</v>
      </c>
      <c r="K2951" s="56" t="str">
        <f>IF($F2951="old", INDEX('外部インタフェース一覧(計算用)'!$B$5:$C$60, MATCH(summary!$B2951, '外部インタフェース一覧(計算用)'!$C$5:$C$60, 0), 1), $B2951)</f>
        <v>個別機能訓練計画書</v>
      </c>
      <c r="L2951" s="56">
        <f t="shared" si="328"/>
        <v>47</v>
      </c>
      <c r="M2951" s="56" t="str">
        <f t="shared" si="325"/>
        <v>complications_control_endocrine_disease</v>
      </c>
      <c r="N2951" s="33" t="str">
        <f t="shared" si="326"/>
        <v>追加</v>
      </c>
      <c r="O2951" s="33" t="str">
        <f t="shared" si="327"/>
        <v>Ⅰ　利用者の基本情報　健康状態、経過　合併症　内分泌疾患</v>
      </c>
    </row>
    <row r="2952" spans="1:15" ht="37.5" hidden="1">
      <c r="A2952" s="56">
        <v>2950</v>
      </c>
      <c r="B2952" s="56" t="s">
        <v>4436</v>
      </c>
      <c r="C2952" s="56">
        <v>48</v>
      </c>
      <c r="D2952" s="33" t="s">
        <v>4505</v>
      </c>
      <c r="E2952" s="134" t="s">
        <v>4506</v>
      </c>
      <c r="F2952" s="56" t="str">
        <f>VLOOKUP(VLOOKUP($B2952, '外部インタフェース一覧(計算用)'!$B:$C, 2, FALSE), '外部インタフェース一覧(計算用)'!$C:$G, 2, FALSE)</f>
        <v>new</v>
      </c>
      <c r="G2952" s="56" t="str">
        <f>VLOOKUP(VLOOKUP($B2952, '外部インタフェース一覧(計算用)'!$B:$C, 2, FALSE), '外部インタフェース一覧(計算用)'!$C:$G, 5, FALSE)</f>
        <v>INDIVIDUAL_FUNCTION_TRAINING_PLAN_INFO_2024_FORM_0330_2021</v>
      </c>
      <c r="H2952" s="56" t="str">
        <f t="shared" si="323"/>
        <v>INDIVIDUAL_FUNCTION_TRAINING_PLAN_INFO_2024_FORM_0330_2021_complications_control_skin_disease_new</v>
      </c>
      <c r="I2952" s="134" t="str">
        <f t="shared" si="322"/>
        <v>追加</v>
      </c>
      <c r="J2952" s="56" t="str">
        <f t="shared" si="324"/>
        <v>名称変更</v>
      </c>
      <c r="K2952" s="56" t="str">
        <f>IF($F2952="old", INDEX('外部インタフェース一覧(計算用)'!$B$5:$C$60, MATCH(summary!$B2952, '外部インタフェース一覧(計算用)'!$C$5:$C$60, 0), 1), $B2952)</f>
        <v>個別機能訓練計画書</v>
      </c>
      <c r="L2952" s="56">
        <f t="shared" si="328"/>
        <v>48</v>
      </c>
      <c r="M2952" s="56" t="str">
        <f t="shared" si="325"/>
        <v>complications_control_skin_disease</v>
      </c>
      <c r="N2952" s="33" t="str">
        <f t="shared" si="326"/>
        <v>追加</v>
      </c>
      <c r="O2952" s="33" t="str">
        <f t="shared" si="327"/>
        <v>Ⅰ　利用者の基本情報　健康状態、経過　合併症　皮膚疾患</v>
      </c>
    </row>
    <row r="2953" spans="1:15" ht="56.25" hidden="1">
      <c r="A2953" s="56">
        <v>2951</v>
      </c>
      <c r="B2953" s="56" t="s">
        <v>4436</v>
      </c>
      <c r="C2953" s="56">
        <v>49</v>
      </c>
      <c r="D2953" s="33" t="s">
        <v>4507</v>
      </c>
      <c r="E2953" s="134" t="s">
        <v>4508</v>
      </c>
      <c r="F2953" s="56" t="str">
        <f>VLOOKUP(VLOOKUP($B2953, '外部インタフェース一覧(計算用)'!$B:$C, 2, FALSE), '外部インタフェース一覧(計算用)'!$C:$G, 2, FALSE)</f>
        <v>new</v>
      </c>
      <c r="G2953" s="56" t="str">
        <f>VLOOKUP(VLOOKUP($B2953, '外部インタフェース一覧(計算用)'!$B:$C, 2, FALSE), '外部インタフェース一覧(計算用)'!$C:$G, 5, FALSE)</f>
        <v>INDIVIDUAL_FUNCTION_TRAINING_PLAN_INFO_2024_FORM_0330_2021</v>
      </c>
      <c r="H2953" s="56" t="str">
        <f t="shared" si="323"/>
        <v>INDIVIDUAL_FUNCTION_TRAINING_PLAN_INFO_2024_FORM_0330_2021_complications_control_neurological_disease_new</v>
      </c>
      <c r="I2953" s="134" t="str">
        <f t="shared" si="322"/>
        <v>追加</v>
      </c>
      <c r="J2953" s="56" t="str">
        <f t="shared" si="324"/>
        <v>名称変更</v>
      </c>
      <c r="K2953" s="56" t="str">
        <f>IF($F2953="old", INDEX('外部インタフェース一覧(計算用)'!$B$5:$C$60, MATCH(summary!$B2953, '外部インタフェース一覧(計算用)'!$C$5:$C$60, 0), 1), $B2953)</f>
        <v>個別機能訓練計画書</v>
      </c>
      <c r="L2953" s="56">
        <f t="shared" si="328"/>
        <v>49</v>
      </c>
      <c r="M2953" s="56" t="str">
        <f t="shared" si="325"/>
        <v>complications_control_neurological_disease</v>
      </c>
      <c r="N2953" s="33" t="str">
        <f t="shared" si="326"/>
        <v>追加</v>
      </c>
      <c r="O2953" s="33" t="str">
        <f t="shared" si="327"/>
        <v>Ⅰ　利用者の基本情報　健康状態、経過　合併症　精神疾患</v>
      </c>
    </row>
    <row r="2954" spans="1:15" ht="37.5" hidden="1">
      <c r="A2954" s="56">
        <v>2952</v>
      </c>
      <c r="B2954" s="56" t="s">
        <v>4436</v>
      </c>
      <c r="C2954" s="56">
        <v>50</v>
      </c>
      <c r="D2954" s="33" t="s">
        <v>4509</v>
      </c>
      <c r="E2954" s="134" t="s">
        <v>4510</v>
      </c>
      <c r="F2954" s="56" t="str">
        <f>VLOOKUP(VLOOKUP($B2954, '外部インタフェース一覧(計算用)'!$B:$C, 2, FALSE), '外部インタフェース一覧(計算用)'!$C:$G, 2, FALSE)</f>
        <v>new</v>
      </c>
      <c r="G2954" s="56" t="str">
        <f>VLOOKUP(VLOOKUP($B2954, '外部インタフェース一覧(計算用)'!$B:$C, 2, FALSE), '外部インタフェース一覧(計算用)'!$C:$G, 5, FALSE)</f>
        <v>INDIVIDUAL_FUNCTION_TRAINING_PLAN_INFO_2024_FORM_0330_2021</v>
      </c>
      <c r="H2954" s="56" t="str">
        <f t="shared" si="323"/>
        <v>INDIVIDUAL_FUNCTION_TRAINING_PLAN_INFO_2024_FORM_0330_2021_complications_control_other_new</v>
      </c>
      <c r="I2954" s="134" t="str">
        <f t="shared" si="322"/>
        <v>追加</v>
      </c>
      <c r="J2954" s="56" t="str">
        <f t="shared" si="324"/>
        <v>名称変更</v>
      </c>
      <c r="K2954" s="56" t="str">
        <f>IF($F2954="old", INDEX('外部インタフェース一覧(計算用)'!$B$5:$C$60, MATCH(summary!$B2954, '外部インタフェース一覧(計算用)'!$C$5:$C$60, 0), 1), $B2954)</f>
        <v>個別機能訓練計画書</v>
      </c>
      <c r="L2954" s="56">
        <f t="shared" si="328"/>
        <v>50</v>
      </c>
      <c r="M2954" s="56" t="str">
        <f t="shared" si="325"/>
        <v>complications_control_other</v>
      </c>
      <c r="N2954" s="33" t="str">
        <f t="shared" si="326"/>
        <v>追加</v>
      </c>
      <c r="O2954" s="33" t="str">
        <f t="shared" si="327"/>
        <v>Ⅰ　利用者の基本情報　健康状態・経過　合併症　その他</v>
      </c>
    </row>
    <row r="2955" spans="1:15" ht="75" hidden="1">
      <c r="A2955" s="56">
        <v>2953</v>
      </c>
      <c r="B2955" s="56" t="s">
        <v>4436</v>
      </c>
      <c r="C2955" s="56">
        <v>51</v>
      </c>
      <c r="D2955" s="33" t="s">
        <v>1907</v>
      </c>
      <c r="E2955" s="134" t="s">
        <v>4511</v>
      </c>
      <c r="F2955" s="56" t="str">
        <f>VLOOKUP(VLOOKUP($B2955, '外部インタフェース一覧(計算用)'!$B:$C, 2, FALSE), '外部インタフェース一覧(計算用)'!$C:$G, 2, FALSE)</f>
        <v>new</v>
      </c>
      <c r="G2955" s="56" t="str">
        <f>VLOOKUP(VLOOKUP($B2955, '外部インタフェース一覧(計算用)'!$B:$C, 2, FALSE), '外部インタフェース一覧(計算用)'!$C:$G, 5, FALSE)</f>
        <v>INDIVIDUAL_FUNCTION_TRAINING_PLAN_INFO_2024_FORM_0330_2021</v>
      </c>
      <c r="H2955" s="56" t="str">
        <f t="shared" si="323"/>
        <v>INDIVIDUAL_FUNCTION_TRAINING_PLAN_INFO_2024_FORM_0330_2021_implementation_status_new</v>
      </c>
      <c r="I2955" s="134" t="str">
        <f t="shared" si="322"/>
        <v>健康状態・経過　機能訓練実施上の留意事項（開始前・訓練中の留意事項、運動強度・負荷量等）</v>
      </c>
      <c r="J2955" s="56" t="str">
        <f t="shared" si="324"/>
        <v>名称変更</v>
      </c>
      <c r="K2955" s="33" t="str">
        <f>IF($F2955="old", INDEX('外部インタフェース一覧(計算用)'!$B$5:$C$60, MATCH(summary!$B2955, '外部インタフェース一覧(計算用)'!$C$5:$C$60, 0), 1), $B2955)</f>
        <v>個別機能訓練計画書</v>
      </c>
      <c r="L2955" s="56">
        <f t="shared" si="328"/>
        <v>51</v>
      </c>
      <c r="M2955" s="33" t="str">
        <f t="shared" si="325"/>
        <v>implementation_status</v>
      </c>
      <c r="N2955" s="33" t="str">
        <f t="shared" si="326"/>
        <v>健康状態・経過　機能訓練実施上の留意事項（開始前・訓練中の留意事項、運動強度・負荷量等）</v>
      </c>
      <c r="O2955" s="33" t="str">
        <f t="shared" si="327"/>
        <v>Ⅰ　利用者の基本情報　健康状態・経過　機能訓練実施上の留意事項（開始前・訓練中の留意事項、運動強度・負荷量等）</v>
      </c>
    </row>
    <row r="2956" spans="1:15" ht="93.75" hidden="1">
      <c r="A2956" s="56">
        <v>2954</v>
      </c>
      <c r="B2956" s="56" t="s">
        <v>4436</v>
      </c>
      <c r="C2956" s="56">
        <v>52</v>
      </c>
      <c r="D2956" s="33" t="s">
        <v>4512</v>
      </c>
      <c r="E2956" s="134" t="s">
        <v>4513</v>
      </c>
      <c r="F2956" s="56" t="str">
        <f>VLOOKUP(VLOOKUP($B2956, '外部インタフェース一覧(計算用)'!$B:$C, 2, FALSE), '外部インタフェース一覧(計算用)'!$C:$G, 2, FALSE)</f>
        <v>new</v>
      </c>
      <c r="G2956" s="56" t="str">
        <f>VLOOKUP(VLOOKUP($B2956, '外部インタフェース一覧(計算用)'!$B:$C, 2, FALSE), '外部インタフェース一覧(計算用)'!$C:$G, 5, FALSE)</f>
        <v>INDIVIDUAL_FUNCTION_TRAINING_PLAN_INFO_2024_FORM_0330_2021</v>
      </c>
      <c r="H2956" s="56" t="str">
        <f t="shared" si="323"/>
        <v>INDIVIDUAL_FUNCTION_TRAINING_PLAN_INFO_2024_FORM_0330_2021_short_goal_functional_training_mind_and_body_function1_new</v>
      </c>
      <c r="I2956" s="134" t="str">
        <f t="shared" si="322"/>
        <v>追加</v>
      </c>
      <c r="J2956" s="56" t="str">
        <f t="shared" si="324"/>
        <v>名称変更</v>
      </c>
      <c r="K2956" s="56" t="str">
        <f>IF($F2956="old", INDEX('外部インタフェース一覧(計算用)'!$B$5:$C$60, MATCH(summary!$B2956, '外部インタフェース一覧(計算用)'!$C$5:$C$60, 0), 1), $B2956)</f>
        <v>個別機能訓練計画書</v>
      </c>
      <c r="L2956" s="56">
        <f t="shared" si="328"/>
        <v>52</v>
      </c>
      <c r="M2956" s="56" t="str">
        <f t="shared" si="325"/>
        <v>short_goal_functional_training_mind_and_body_function1</v>
      </c>
      <c r="N2956" s="33" t="str">
        <f t="shared" si="326"/>
        <v>追加</v>
      </c>
      <c r="O2956" s="33" t="str">
        <f t="shared" si="327"/>
        <v>Ⅱ　個別機能訓練の目標・個別機能訓練項目の設定　個別機能訓練の目標　機能訓練の短期目標（今後3ヶ月）　機能訓練の短期目標（今後3ヶ月間）　機能1</v>
      </c>
    </row>
    <row r="2957" spans="1:15" ht="93.75" hidden="1">
      <c r="A2957" s="56">
        <v>2955</v>
      </c>
      <c r="B2957" s="56" t="s">
        <v>4436</v>
      </c>
      <c r="C2957" s="56">
        <v>53</v>
      </c>
      <c r="D2957" s="33" t="s">
        <v>4514</v>
      </c>
      <c r="E2957" s="134" t="s">
        <v>4515</v>
      </c>
      <c r="F2957" s="56" t="str">
        <f>VLOOKUP(VLOOKUP($B2957, '外部インタフェース一覧(計算用)'!$B:$C, 2, FALSE), '外部インタフェース一覧(計算用)'!$C:$G, 2, FALSE)</f>
        <v>new</v>
      </c>
      <c r="G2957" s="56" t="str">
        <f>VLOOKUP(VLOOKUP($B2957, '外部インタフェース一覧(計算用)'!$B:$C, 2, FALSE), '外部インタフェース一覧(計算用)'!$C:$G, 5, FALSE)</f>
        <v>INDIVIDUAL_FUNCTION_TRAINING_PLAN_INFO_2024_FORM_0330_2021</v>
      </c>
      <c r="H2957" s="56" t="str">
        <f t="shared" si="323"/>
        <v>INDIVIDUAL_FUNCTION_TRAINING_PLAN_INFO_2024_FORM_0330_2021_short_goal_functional_training_mind_and_body_function2_new</v>
      </c>
      <c r="I2957" s="134" t="str">
        <f t="shared" si="322"/>
        <v>追加</v>
      </c>
      <c r="J2957" s="56" t="str">
        <f t="shared" si="324"/>
        <v>名称変更</v>
      </c>
      <c r="K2957" s="56" t="str">
        <f>IF($F2957="old", INDEX('外部インタフェース一覧(計算用)'!$B$5:$C$60, MATCH(summary!$B2957, '外部インタフェース一覧(計算用)'!$C$5:$C$60, 0), 1), $B2957)</f>
        <v>個別機能訓練計画書</v>
      </c>
      <c r="L2957" s="56">
        <f t="shared" si="328"/>
        <v>53</v>
      </c>
      <c r="M2957" s="56" t="str">
        <f t="shared" si="325"/>
        <v>short_goal_functional_training_mind_and_body_function2</v>
      </c>
      <c r="N2957" s="33" t="str">
        <f t="shared" si="326"/>
        <v>追加</v>
      </c>
      <c r="O2957" s="33" t="str">
        <f t="shared" si="327"/>
        <v>Ⅱ　個別機能訓練の目標・個別機能訓練項目の設定　個別機能訓練の目標　機能訓練の短期目標（今後3ヶ月）　機能訓練の短期目標（今後3ヶ月間）　機能2</v>
      </c>
    </row>
    <row r="2958" spans="1:15" ht="93.75" hidden="1">
      <c r="A2958" s="56">
        <v>2956</v>
      </c>
      <c r="B2958" s="56" t="s">
        <v>4436</v>
      </c>
      <c r="C2958" s="56">
        <v>54</v>
      </c>
      <c r="D2958" s="33" t="s">
        <v>4516</v>
      </c>
      <c r="E2958" s="134" t="s">
        <v>4517</v>
      </c>
      <c r="F2958" s="56" t="str">
        <f>VLOOKUP(VLOOKUP($B2958, '外部インタフェース一覧(計算用)'!$B:$C, 2, FALSE), '外部インタフェース一覧(計算用)'!$C:$G, 2, FALSE)</f>
        <v>new</v>
      </c>
      <c r="G2958" s="56" t="str">
        <f>VLOOKUP(VLOOKUP($B2958, '外部インタフェース一覧(計算用)'!$B:$C, 2, FALSE), '外部インタフェース一覧(計算用)'!$C:$G, 5, FALSE)</f>
        <v>INDIVIDUAL_FUNCTION_TRAINING_PLAN_INFO_2024_FORM_0330_2021</v>
      </c>
      <c r="H2958" s="56" t="str">
        <f t="shared" si="323"/>
        <v>INDIVIDUAL_FUNCTION_TRAINING_PLAN_INFO_2024_FORM_0330_2021_short_goal_functional_training_mind_and_body_function3_new</v>
      </c>
      <c r="I2958" s="134" t="str">
        <f t="shared" si="322"/>
        <v>追加</v>
      </c>
      <c r="J2958" s="56" t="str">
        <f t="shared" si="324"/>
        <v>名称変更</v>
      </c>
      <c r="K2958" s="56" t="str">
        <f>IF($F2958="old", INDEX('外部インタフェース一覧(計算用)'!$B$5:$C$60, MATCH(summary!$B2958, '外部インタフェース一覧(計算用)'!$C$5:$C$60, 0), 1), $B2958)</f>
        <v>個別機能訓練計画書</v>
      </c>
      <c r="L2958" s="56">
        <f t="shared" si="328"/>
        <v>54</v>
      </c>
      <c r="M2958" s="56" t="str">
        <f t="shared" si="325"/>
        <v>short_goal_functional_training_mind_and_body_function3</v>
      </c>
      <c r="N2958" s="33" t="str">
        <f t="shared" si="326"/>
        <v>追加</v>
      </c>
      <c r="O2958" s="33" t="str">
        <f t="shared" si="327"/>
        <v>Ⅱ　個別機能訓練の目標・個別機能訓練項目の設定　個別機能訓練の目標　機能訓練の短期目標（今後3ヶ月）　機能訓練の短期目標（今後3ヶ月間）　機能3</v>
      </c>
    </row>
    <row r="2959" spans="1:15" ht="93.75" hidden="1">
      <c r="A2959" s="56">
        <v>2957</v>
      </c>
      <c r="B2959" s="56" t="s">
        <v>4436</v>
      </c>
      <c r="C2959" s="56">
        <v>55</v>
      </c>
      <c r="D2959" s="33" t="s">
        <v>4518</v>
      </c>
      <c r="E2959" s="134" t="s">
        <v>4519</v>
      </c>
      <c r="F2959" s="56" t="str">
        <f>VLOOKUP(VLOOKUP($B2959, '外部インタフェース一覧(計算用)'!$B:$C, 2, FALSE), '外部インタフェース一覧(計算用)'!$C:$G, 2, FALSE)</f>
        <v>new</v>
      </c>
      <c r="G2959" s="56" t="str">
        <f>VLOOKUP(VLOOKUP($B2959, '外部インタフェース一覧(計算用)'!$B:$C, 2, FALSE), '外部インタフェース一覧(計算用)'!$C:$G, 5, FALSE)</f>
        <v>INDIVIDUAL_FUNCTION_TRAINING_PLAN_INFO_2024_FORM_0330_2021</v>
      </c>
      <c r="H2959" s="56" t="str">
        <f t="shared" si="323"/>
        <v>INDIVIDUAL_FUNCTION_TRAINING_PLAN_INFO_2024_FORM_0330_2021_short_goal_functional_training_mind_and_body_function_contents_new</v>
      </c>
      <c r="I2959" s="134" t="str">
        <f t="shared" si="322"/>
        <v>追加</v>
      </c>
      <c r="J2959" s="56" t="str">
        <f t="shared" si="324"/>
        <v>名称変更</v>
      </c>
      <c r="K2959" s="56" t="str">
        <f>IF($F2959="old", INDEX('外部インタフェース一覧(計算用)'!$B$5:$C$60, MATCH(summary!$B2959, '外部インタフェース一覧(計算用)'!$C$5:$C$60, 0), 1), $B2959)</f>
        <v>個別機能訓練計画書</v>
      </c>
      <c r="L2959" s="56">
        <f t="shared" si="328"/>
        <v>55</v>
      </c>
      <c r="M2959" s="56" t="str">
        <f t="shared" si="325"/>
        <v>short_goal_functional_training_mind_and_body_function_contents</v>
      </c>
      <c r="N2959" s="33" t="str">
        <f t="shared" si="326"/>
        <v>追加</v>
      </c>
      <c r="O2959" s="33" t="str">
        <f t="shared" si="327"/>
        <v>Ⅱ　個別機能訓練の目標・個別機能訓練項目の設定　個別機能訓練の目標　機能訓練の短期目標（今後3ヶ月）　機能訓練の短期目標（今後3ヶ月間）　機能（内容）</v>
      </c>
    </row>
    <row r="2960" spans="1:15" ht="93.75" hidden="1">
      <c r="A2960" s="56">
        <v>2958</v>
      </c>
      <c r="B2960" s="56" t="s">
        <v>4436</v>
      </c>
      <c r="C2960" s="56">
        <v>56</v>
      </c>
      <c r="D2960" s="33" t="s">
        <v>4520</v>
      </c>
      <c r="E2960" s="134" t="s">
        <v>4521</v>
      </c>
      <c r="F2960" s="56" t="str">
        <f>VLOOKUP(VLOOKUP($B2960, '外部インタフェース一覧(計算用)'!$B:$C, 2, FALSE), '外部インタフェース一覧(計算用)'!$C:$G, 2, FALSE)</f>
        <v>new</v>
      </c>
      <c r="G2960" s="56" t="str">
        <f>VLOOKUP(VLOOKUP($B2960, '外部インタフェース一覧(計算用)'!$B:$C, 2, FALSE), '外部インタフェース一覧(計算用)'!$C:$G, 5, FALSE)</f>
        <v>INDIVIDUAL_FUNCTION_TRAINING_PLAN_INFO_2024_FORM_0330_2021</v>
      </c>
      <c r="H2960" s="56" t="str">
        <f t="shared" si="323"/>
        <v>INDIVIDUAL_FUNCTION_TRAINING_PLAN_INFO_2024_FORM_0330_2021_short_goal_functional_training_activity1_new</v>
      </c>
      <c r="I2960" s="134" t="str">
        <f t="shared" si="322"/>
        <v>追加</v>
      </c>
      <c r="J2960" s="56" t="str">
        <f t="shared" si="324"/>
        <v>名称変更</v>
      </c>
      <c r="K2960" s="56" t="str">
        <f>IF($F2960="old", INDEX('外部インタフェース一覧(計算用)'!$B$5:$C$60, MATCH(summary!$B2960, '外部インタフェース一覧(計算用)'!$C$5:$C$60, 0), 1), $B2960)</f>
        <v>個別機能訓練計画書</v>
      </c>
      <c r="L2960" s="56">
        <f t="shared" si="328"/>
        <v>56</v>
      </c>
      <c r="M2960" s="56" t="str">
        <f t="shared" si="325"/>
        <v>short_goal_functional_training_activity1</v>
      </c>
      <c r="N2960" s="33" t="str">
        <f t="shared" si="326"/>
        <v>追加</v>
      </c>
      <c r="O2960" s="33" t="str">
        <f t="shared" si="327"/>
        <v>Ⅱ　個別機能訓練の目標・個別機能訓練項目の設定　個別機能訓練の目標　機能訓練の短期目標（今後3ヶ月）　機能訓練の短期目標（今後3ヶ月間）　活動1</v>
      </c>
    </row>
    <row r="2961" spans="1:15" ht="93.75" hidden="1">
      <c r="A2961" s="56">
        <v>2959</v>
      </c>
      <c r="B2961" s="56" t="s">
        <v>4436</v>
      </c>
      <c r="C2961" s="56">
        <v>57</v>
      </c>
      <c r="D2961" s="33" t="s">
        <v>4522</v>
      </c>
      <c r="E2961" s="134" t="s">
        <v>4523</v>
      </c>
      <c r="F2961" s="56" t="str">
        <f>VLOOKUP(VLOOKUP($B2961, '外部インタフェース一覧(計算用)'!$B:$C, 2, FALSE), '外部インタフェース一覧(計算用)'!$C:$G, 2, FALSE)</f>
        <v>new</v>
      </c>
      <c r="G2961" s="56" t="str">
        <f>VLOOKUP(VLOOKUP($B2961, '外部インタフェース一覧(計算用)'!$B:$C, 2, FALSE), '外部インタフェース一覧(計算用)'!$C:$G, 5, FALSE)</f>
        <v>INDIVIDUAL_FUNCTION_TRAINING_PLAN_INFO_2024_FORM_0330_2021</v>
      </c>
      <c r="H2961" s="56" t="str">
        <f t="shared" si="323"/>
        <v>INDIVIDUAL_FUNCTION_TRAINING_PLAN_INFO_2024_FORM_0330_2021_short_goal_functional_training_activity2_new</v>
      </c>
      <c r="I2961" s="134" t="str">
        <f t="shared" si="322"/>
        <v>追加</v>
      </c>
      <c r="J2961" s="56" t="str">
        <f t="shared" si="324"/>
        <v>名称変更</v>
      </c>
      <c r="K2961" s="56" t="str">
        <f>IF($F2961="old", INDEX('外部インタフェース一覧(計算用)'!$B$5:$C$60, MATCH(summary!$B2961, '外部インタフェース一覧(計算用)'!$C$5:$C$60, 0), 1), $B2961)</f>
        <v>個別機能訓練計画書</v>
      </c>
      <c r="L2961" s="56">
        <f t="shared" si="328"/>
        <v>57</v>
      </c>
      <c r="M2961" s="56" t="str">
        <f t="shared" si="325"/>
        <v>short_goal_functional_training_activity2</v>
      </c>
      <c r="N2961" s="33" t="str">
        <f t="shared" si="326"/>
        <v>追加</v>
      </c>
      <c r="O2961" s="33" t="str">
        <f t="shared" si="327"/>
        <v>Ⅱ　個別機能訓練の目標・個別機能訓練項目の設定　個別機能訓練の目標　機能訓練の短期目標（今後3ヶ月）　機能訓練の短期目標（今後3ヶ月間）　活動2</v>
      </c>
    </row>
    <row r="2962" spans="1:15" ht="93.75" hidden="1">
      <c r="A2962" s="56">
        <v>2960</v>
      </c>
      <c r="B2962" s="56" t="s">
        <v>4436</v>
      </c>
      <c r="C2962" s="56">
        <v>58</v>
      </c>
      <c r="D2962" s="33" t="s">
        <v>4524</v>
      </c>
      <c r="E2962" s="134" t="s">
        <v>4525</v>
      </c>
      <c r="F2962" s="56" t="str">
        <f>VLOOKUP(VLOOKUP($B2962, '外部インタフェース一覧(計算用)'!$B:$C, 2, FALSE), '外部インタフェース一覧(計算用)'!$C:$G, 2, FALSE)</f>
        <v>new</v>
      </c>
      <c r="G2962" s="56" t="str">
        <f>VLOOKUP(VLOOKUP($B2962, '外部インタフェース一覧(計算用)'!$B:$C, 2, FALSE), '外部インタフェース一覧(計算用)'!$C:$G, 5, FALSE)</f>
        <v>INDIVIDUAL_FUNCTION_TRAINING_PLAN_INFO_2024_FORM_0330_2021</v>
      </c>
      <c r="H2962" s="56" t="str">
        <f t="shared" si="323"/>
        <v>INDIVIDUAL_FUNCTION_TRAINING_PLAN_INFO_2024_FORM_0330_2021_short_goal_functional_training_activity3_new</v>
      </c>
      <c r="I2962" s="134" t="str">
        <f t="shared" si="322"/>
        <v>追加</v>
      </c>
      <c r="J2962" s="56" t="str">
        <f t="shared" si="324"/>
        <v>名称変更</v>
      </c>
      <c r="K2962" s="56" t="str">
        <f>IF($F2962="old", INDEX('外部インタフェース一覧(計算用)'!$B$5:$C$60, MATCH(summary!$B2962, '外部インタフェース一覧(計算用)'!$C$5:$C$60, 0), 1), $B2962)</f>
        <v>個別機能訓練計画書</v>
      </c>
      <c r="L2962" s="56">
        <f t="shared" si="328"/>
        <v>58</v>
      </c>
      <c r="M2962" s="56" t="str">
        <f t="shared" si="325"/>
        <v>short_goal_functional_training_activity3</v>
      </c>
      <c r="N2962" s="33" t="str">
        <f t="shared" si="326"/>
        <v>追加</v>
      </c>
      <c r="O2962" s="33" t="str">
        <f t="shared" si="327"/>
        <v>Ⅱ　個別機能訓練の目標・個別機能訓練項目の設定　個別機能訓練の目標　機能訓練の短期目標（今後3ヶ月）　機能訓練の短期目標（今後3ヶ月間）　活動3</v>
      </c>
    </row>
    <row r="2963" spans="1:15" ht="93.75" hidden="1">
      <c r="A2963" s="56">
        <v>2961</v>
      </c>
      <c r="B2963" s="56" t="s">
        <v>4436</v>
      </c>
      <c r="C2963" s="56">
        <v>59</v>
      </c>
      <c r="D2963" s="33" t="s">
        <v>4526</v>
      </c>
      <c r="E2963" s="134" t="s">
        <v>4527</v>
      </c>
      <c r="F2963" s="56" t="str">
        <f>VLOOKUP(VLOOKUP($B2963, '外部インタフェース一覧(計算用)'!$B:$C, 2, FALSE), '外部インタフェース一覧(計算用)'!$C:$G, 2, FALSE)</f>
        <v>new</v>
      </c>
      <c r="G2963" s="56" t="str">
        <f>VLOOKUP(VLOOKUP($B2963, '外部インタフェース一覧(計算用)'!$B:$C, 2, FALSE), '外部インタフェース一覧(計算用)'!$C:$G, 5, FALSE)</f>
        <v>INDIVIDUAL_FUNCTION_TRAINING_PLAN_INFO_2024_FORM_0330_2021</v>
      </c>
      <c r="H2963" s="56" t="str">
        <f t="shared" si="323"/>
        <v>INDIVIDUAL_FUNCTION_TRAINING_PLAN_INFO_2024_FORM_0330_2021_short_goal_functional_training_activity_contents_new</v>
      </c>
      <c r="I2963" s="134" t="str">
        <f t="shared" si="322"/>
        <v>追加</v>
      </c>
      <c r="J2963" s="56" t="str">
        <f t="shared" si="324"/>
        <v>名称変更</v>
      </c>
      <c r="K2963" s="56" t="str">
        <f>IF($F2963="old", INDEX('外部インタフェース一覧(計算用)'!$B$5:$C$60, MATCH(summary!$B2963, '外部インタフェース一覧(計算用)'!$C$5:$C$60, 0), 1), $B2963)</f>
        <v>個別機能訓練計画書</v>
      </c>
      <c r="L2963" s="56">
        <f t="shared" si="328"/>
        <v>59</v>
      </c>
      <c r="M2963" s="56" t="str">
        <f t="shared" si="325"/>
        <v>short_goal_functional_training_activity_contents</v>
      </c>
      <c r="N2963" s="33" t="str">
        <f t="shared" si="326"/>
        <v>追加</v>
      </c>
      <c r="O2963" s="33" t="str">
        <f t="shared" si="327"/>
        <v>Ⅱ　個別機能訓練の目標・個別機能訓練項目の設定　個別機能訓練の目標　機能訓練の短期目標（今後3ヶ月）　機能訓練の短期目標（今後3ヶ月間）　活動（内容）</v>
      </c>
    </row>
    <row r="2964" spans="1:15" ht="93.75" hidden="1">
      <c r="A2964" s="56">
        <v>2962</v>
      </c>
      <c r="B2964" s="56" t="s">
        <v>4436</v>
      </c>
      <c r="C2964" s="56">
        <v>60</v>
      </c>
      <c r="D2964" s="33" t="s">
        <v>4528</v>
      </c>
      <c r="E2964" s="134" t="s">
        <v>4529</v>
      </c>
      <c r="F2964" s="56" t="str">
        <f>VLOOKUP(VLOOKUP($B2964, '外部インタフェース一覧(計算用)'!$B:$C, 2, FALSE), '外部インタフェース一覧(計算用)'!$C:$G, 2, FALSE)</f>
        <v>new</v>
      </c>
      <c r="G2964" s="56" t="str">
        <f>VLOOKUP(VLOOKUP($B2964, '外部インタフェース一覧(計算用)'!$B:$C, 2, FALSE), '外部インタフェース一覧(計算用)'!$C:$G, 5, FALSE)</f>
        <v>INDIVIDUAL_FUNCTION_TRAINING_PLAN_INFO_2024_FORM_0330_2021</v>
      </c>
      <c r="H2964" s="56" t="str">
        <f t="shared" si="323"/>
        <v>INDIVIDUAL_FUNCTION_TRAINING_PLAN_INFO_2024_FORM_0330_2021_short_goal_functional_training_activity_join1_new</v>
      </c>
      <c r="I2964" s="134" t="str">
        <f t="shared" si="322"/>
        <v>追加</v>
      </c>
      <c r="J2964" s="56" t="str">
        <f t="shared" si="324"/>
        <v>名称変更</v>
      </c>
      <c r="K2964" s="56" t="str">
        <f>IF($F2964="old", INDEX('外部インタフェース一覧(計算用)'!$B$5:$C$60, MATCH(summary!$B2964, '外部インタフェース一覧(計算用)'!$C$5:$C$60, 0), 1), $B2964)</f>
        <v>個別機能訓練計画書</v>
      </c>
      <c r="L2964" s="56">
        <f t="shared" si="328"/>
        <v>60</v>
      </c>
      <c r="M2964" s="56" t="str">
        <f t="shared" si="325"/>
        <v>short_goal_functional_training_activity_join1</v>
      </c>
      <c r="N2964" s="33" t="str">
        <f t="shared" si="326"/>
        <v>追加</v>
      </c>
      <c r="O2964" s="33" t="str">
        <f t="shared" si="327"/>
        <v>Ⅱ　個別機能訓練の目標・個別機能訓練項目の設定　個別機能訓練の目標　機能訓練の短期目標（今後3ヶ月）　機能訓練の短期目標（今後3ヶ月間）　参加1</v>
      </c>
    </row>
    <row r="2965" spans="1:15" ht="93.75" hidden="1">
      <c r="A2965" s="56">
        <v>2963</v>
      </c>
      <c r="B2965" s="56" t="s">
        <v>4436</v>
      </c>
      <c r="C2965" s="56">
        <v>61</v>
      </c>
      <c r="D2965" s="33" t="s">
        <v>4530</v>
      </c>
      <c r="E2965" s="134" t="s">
        <v>4531</v>
      </c>
      <c r="F2965" s="56" t="str">
        <f>VLOOKUP(VLOOKUP($B2965, '外部インタフェース一覧(計算用)'!$B:$C, 2, FALSE), '外部インタフェース一覧(計算用)'!$C:$G, 2, FALSE)</f>
        <v>new</v>
      </c>
      <c r="G2965" s="56" t="str">
        <f>VLOOKUP(VLOOKUP($B2965, '外部インタフェース一覧(計算用)'!$B:$C, 2, FALSE), '外部インタフェース一覧(計算用)'!$C:$G, 5, FALSE)</f>
        <v>INDIVIDUAL_FUNCTION_TRAINING_PLAN_INFO_2024_FORM_0330_2021</v>
      </c>
      <c r="H2965" s="56" t="str">
        <f t="shared" si="323"/>
        <v>INDIVIDUAL_FUNCTION_TRAINING_PLAN_INFO_2024_FORM_0330_2021_short_goal_functional_training_activity_join2_new</v>
      </c>
      <c r="I2965" s="134" t="str">
        <f t="shared" si="322"/>
        <v>追加</v>
      </c>
      <c r="J2965" s="56" t="str">
        <f t="shared" si="324"/>
        <v>名称変更</v>
      </c>
      <c r="K2965" s="56" t="str">
        <f>IF($F2965="old", INDEX('外部インタフェース一覧(計算用)'!$B$5:$C$60, MATCH(summary!$B2965, '外部インタフェース一覧(計算用)'!$C$5:$C$60, 0), 1), $B2965)</f>
        <v>個別機能訓練計画書</v>
      </c>
      <c r="L2965" s="56">
        <f t="shared" si="328"/>
        <v>61</v>
      </c>
      <c r="M2965" s="56" t="str">
        <f t="shared" si="325"/>
        <v>short_goal_functional_training_activity_join2</v>
      </c>
      <c r="N2965" s="33" t="str">
        <f t="shared" si="326"/>
        <v>追加</v>
      </c>
      <c r="O2965" s="33" t="str">
        <f t="shared" si="327"/>
        <v>Ⅱ　個別機能訓練の目標・個別機能訓練項目の設定　個別機能訓練の目標　機能訓練の短期目標（今後3ヶ月）　機能訓練の短期目標（今後3ヶ月間）　参加2</v>
      </c>
    </row>
    <row r="2966" spans="1:15" ht="93.75" hidden="1">
      <c r="A2966" s="56">
        <v>2964</v>
      </c>
      <c r="B2966" s="56" t="s">
        <v>4436</v>
      </c>
      <c r="C2966" s="56">
        <v>62</v>
      </c>
      <c r="D2966" s="33" t="s">
        <v>4532</v>
      </c>
      <c r="E2966" s="134" t="s">
        <v>4533</v>
      </c>
      <c r="F2966" s="56" t="str">
        <f>VLOOKUP(VLOOKUP($B2966, '外部インタフェース一覧(計算用)'!$B:$C, 2, FALSE), '外部インタフェース一覧(計算用)'!$C:$G, 2, FALSE)</f>
        <v>new</v>
      </c>
      <c r="G2966" s="56" t="str">
        <f>VLOOKUP(VLOOKUP($B2966, '外部インタフェース一覧(計算用)'!$B:$C, 2, FALSE), '外部インタフェース一覧(計算用)'!$C:$G, 5, FALSE)</f>
        <v>INDIVIDUAL_FUNCTION_TRAINING_PLAN_INFO_2024_FORM_0330_2021</v>
      </c>
      <c r="H2966" s="56" t="str">
        <f t="shared" si="323"/>
        <v>INDIVIDUAL_FUNCTION_TRAINING_PLAN_INFO_2024_FORM_0330_2021_short_goal_functional_training_activity_join3_new</v>
      </c>
      <c r="I2966" s="134" t="str">
        <f t="shared" si="322"/>
        <v>追加</v>
      </c>
      <c r="J2966" s="56" t="str">
        <f t="shared" si="324"/>
        <v>名称変更</v>
      </c>
      <c r="K2966" s="56" t="str">
        <f>IF($F2966="old", INDEX('外部インタフェース一覧(計算用)'!$B$5:$C$60, MATCH(summary!$B2966, '外部インタフェース一覧(計算用)'!$C$5:$C$60, 0), 1), $B2966)</f>
        <v>個別機能訓練計画書</v>
      </c>
      <c r="L2966" s="56">
        <f t="shared" si="328"/>
        <v>62</v>
      </c>
      <c r="M2966" s="56" t="str">
        <f t="shared" si="325"/>
        <v>short_goal_functional_training_activity_join3</v>
      </c>
      <c r="N2966" s="33" t="str">
        <f t="shared" si="326"/>
        <v>追加</v>
      </c>
      <c r="O2966" s="33" t="str">
        <f t="shared" si="327"/>
        <v>Ⅱ　個別機能訓練の目標・個別機能訓練項目の設定　個別機能訓練の目標　機能訓練の短期目標（今後3ヶ月）　機能訓練の短期目標（今後3ヶ月間）　参加3</v>
      </c>
    </row>
    <row r="2967" spans="1:15" ht="93.75" hidden="1">
      <c r="A2967" s="56">
        <v>2965</v>
      </c>
      <c r="B2967" s="56" t="s">
        <v>4436</v>
      </c>
      <c r="C2967" s="56">
        <v>63</v>
      </c>
      <c r="D2967" s="33" t="s">
        <v>4534</v>
      </c>
      <c r="E2967" s="134" t="s">
        <v>4535</v>
      </c>
      <c r="F2967" s="56" t="str">
        <f>VLOOKUP(VLOOKUP($B2967, '外部インタフェース一覧(計算用)'!$B:$C, 2, FALSE), '外部インタフェース一覧(計算用)'!$C:$G, 2, FALSE)</f>
        <v>new</v>
      </c>
      <c r="G2967" s="56" t="str">
        <f>VLOOKUP(VLOOKUP($B2967, '外部インタフェース一覧(計算用)'!$B:$C, 2, FALSE), '外部インタフェース一覧(計算用)'!$C:$G, 5, FALSE)</f>
        <v>INDIVIDUAL_FUNCTION_TRAINING_PLAN_INFO_2024_FORM_0330_2021</v>
      </c>
      <c r="H2967" s="56" t="str">
        <f t="shared" si="323"/>
        <v>INDIVIDUAL_FUNCTION_TRAINING_PLAN_INFO_2024_FORM_0330_2021_short_goal_functional_training_activity_join_contents_new</v>
      </c>
      <c r="I2967" s="134" t="str">
        <f t="shared" si="322"/>
        <v>追加</v>
      </c>
      <c r="J2967" s="56" t="str">
        <f t="shared" si="324"/>
        <v>名称変更</v>
      </c>
      <c r="K2967" s="56" t="str">
        <f>IF($F2967="old", INDEX('外部インタフェース一覧(計算用)'!$B$5:$C$60, MATCH(summary!$B2967, '外部インタフェース一覧(計算用)'!$C$5:$C$60, 0), 1), $B2967)</f>
        <v>個別機能訓練計画書</v>
      </c>
      <c r="L2967" s="56">
        <f t="shared" si="328"/>
        <v>63</v>
      </c>
      <c r="M2967" s="56" t="str">
        <f t="shared" si="325"/>
        <v>short_goal_functional_training_activity_join_contents</v>
      </c>
      <c r="N2967" s="33" t="str">
        <f t="shared" si="326"/>
        <v>追加</v>
      </c>
      <c r="O2967" s="33" t="str">
        <f t="shared" si="327"/>
        <v>Ⅱ　個別機能訓練の目標・個別機能訓練項目の設定　個別機能訓練の目標　機能訓練の短期目標（今後3ヶ月）　機能訓練の短期目標（今後3ヶ月間）　参加（内容）</v>
      </c>
    </row>
    <row r="2968" spans="1:15" ht="75" hidden="1">
      <c r="A2968" s="56">
        <v>2966</v>
      </c>
      <c r="B2968" s="56" t="s">
        <v>4436</v>
      </c>
      <c r="C2968" s="56">
        <v>64</v>
      </c>
      <c r="D2968" s="33" t="s">
        <v>1909</v>
      </c>
      <c r="E2968" s="134" t="s">
        <v>4536</v>
      </c>
      <c r="F2968" s="56" t="str">
        <f>VLOOKUP(VLOOKUP($B2968, '外部インタフェース一覧(計算用)'!$B:$C, 2, FALSE), '外部インタフェース一覧(計算用)'!$C:$G, 2, FALSE)</f>
        <v>new</v>
      </c>
      <c r="G2968" s="56" t="str">
        <f>VLOOKUP(VLOOKUP($B2968, '外部インタフェース一覧(計算用)'!$B:$C, 2, FALSE), '外部インタフェース一覧(計算用)'!$C:$G, 5, FALSE)</f>
        <v>INDIVIDUAL_FUNCTION_TRAINING_PLAN_INFO_2024_FORM_0330_2021</v>
      </c>
      <c r="H2968" s="56" t="str">
        <f t="shared" si="323"/>
        <v>INDIVIDUAL_FUNCTION_TRAINING_PLAN_INFO_2024_FORM_0330_2021_short_goal_achievement_new</v>
      </c>
      <c r="I2968" s="134" t="str">
        <f t="shared" si="322"/>
        <v>機能訓練の短期目標（今後３ヶ月）　目標達成度（今後３ヶ月間）</v>
      </c>
      <c r="J2968" s="56" t="str">
        <f t="shared" si="324"/>
        <v>名称変更</v>
      </c>
      <c r="K2968" s="33" t="str">
        <f>IF($F2968="old", INDEX('外部インタフェース一覧(計算用)'!$B$5:$C$60, MATCH(summary!$B2968, '外部インタフェース一覧(計算用)'!$C$5:$C$60, 0), 1), $B2968)</f>
        <v>個別機能訓練計画書</v>
      </c>
      <c r="L2968" s="56">
        <f t="shared" si="328"/>
        <v>64</v>
      </c>
      <c r="M2968" s="33" t="str">
        <f t="shared" si="325"/>
        <v>short_goal_achievement</v>
      </c>
      <c r="N2968" s="33" t="str">
        <f t="shared" si="326"/>
        <v>機能訓練の短期目標（今後３ヶ月）　目標達成度（今後３ヶ月間）</v>
      </c>
      <c r="O2968" s="33" t="str">
        <f t="shared" si="327"/>
        <v>Ⅱ　個別機能訓練の目標・個別機能訓練項目の設定　個別機能訓練の目標　前回作成した短期目標に対する目標達成度（達成・一部・未達）</v>
      </c>
    </row>
    <row r="2969" spans="1:15" ht="75" hidden="1">
      <c r="A2969" s="56">
        <v>2967</v>
      </c>
      <c r="B2969" s="56" t="s">
        <v>4436</v>
      </c>
      <c r="C2969" s="56">
        <v>65</v>
      </c>
      <c r="D2969" s="33" t="s">
        <v>4537</v>
      </c>
      <c r="E2969" s="134" t="s">
        <v>4538</v>
      </c>
      <c r="F2969" s="56" t="str">
        <f>VLOOKUP(VLOOKUP($B2969, '外部インタフェース一覧(計算用)'!$B:$C, 2, FALSE), '外部インタフェース一覧(計算用)'!$C:$G, 2, FALSE)</f>
        <v>new</v>
      </c>
      <c r="G2969" s="56" t="str">
        <f>VLOOKUP(VLOOKUP($B2969, '外部インタフェース一覧(計算用)'!$B:$C, 2, FALSE), '外部インタフェース一覧(計算用)'!$C:$G, 5, FALSE)</f>
        <v>INDIVIDUAL_FUNCTION_TRAINING_PLAN_INFO_2024_FORM_0330_2021</v>
      </c>
      <c r="H2969" s="56" t="str">
        <f t="shared" si="323"/>
        <v>INDIVIDUAL_FUNCTION_TRAINING_PLAN_INFO_2024_FORM_0330_2021_long_goal_functional_training_mind_and_body_function1_new</v>
      </c>
      <c r="I2969" s="134" t="str">
        <f t="shared" si="322"/>
        <v>追加</v>
      </c>
      <c r="J2969" s="56" t="str">
        <f t="shared" si="324"/>
        <v>名称変更</v>
      </c>
      <c r="K2969" s="56" t="str">
        <f>IF($F2969="old", INDEX('外部インタフェース一覧(計算用)'!$B$5:$C$60, MATCH(summary!$B2969, '外部インタフェース一覧(計算用)'!$C$5:$C$60, 0), 1), $B2969)</f>
        <v>個別機能訓練計画書</v>
      </c>
      <c r="L2969" s="56">
        <f t="shared" si="328"/>
        <v>65</v>
      </c>
      <c r="M2969" s="56" t="str">
        <f t="shared" si="325"/>
        <v>long_goal_functional_training_mind_and_body_function1</v>
      </c>
      <c r="N2969" s="33" t="str">
        <f t="shared" si="326"/>
        <v>追加</v>
      </c>
      <c r="O2969" s="33" t="str">
        <f t="shared" si="327"/>
        <v>Ⅱ　個別機能訓練の目標・個別機能訓練項目の設定　個別機能訓練の目標　機能訓練の長期目標　機能訓練の目標_（長期）　機能1</v>
      </c>
    </row>
    <row r="2970" spans="1:15" ht="75" hidden="1">
      <c r="A2970" s="56">
        <v>2968</v>
      </c>
      <c r="B2970" s="56" t="s">
        <v>4436</v>
      </c>
      <c r="C2970" s="56">
        <v>66</v>
      </c>
      <c r="D2970" s="33" t="s">
        <v>4539</v>
      </c>
      <c r="E2970" s="134" t="s">
        <v>4540</v>
      </c>
      <c r="F2970" s="56" t="str">
        <f>VLOOKUP(VLOOKUP($B2970, '外部インタフェース一覧(計算用)'!$B:$C, 2, FALSE), '外部インタフェース一覧(計算用)'!$C:$G, 2, FALSE)</f>
        <v>new</v>
      </c>
      <c r="G2970" s="56" t="str">
        <f>VLOOKUP(VLOOKUP($B2970, '外部インタフェース一覧(計算用)'!$B:$C, 2, FALSE), '外部インタフェース一覧(計算用)'!$C:$G, 5, FALSE)</f>
        <v>INDIVIDUAL_FUNCTION_TRAINING_PLAN_INFO_2024_FORM_0330_2021</v>
      </c>
      <c r="H2970" s="56" t="str">
        <f t="shared" si="323"/>
        <v>INDIVIDUAL_FUNCTION_TRAINING_PLAN_INFO_2024_FORM_0330_2021_long_goal_functional_training_mind_and_body_function2_new</v>
      </c>
      <c r="I2970" s="134" t="str">
        <f t="shared" si="322"/>
        <v>追加</v>
      </c>
      <c r="J2970" s="56" t="str">
        <f t="shared" si="324"/>
        <v>名称変更</v>
      </c>
      <c r="K2970" s="56" t="str">
        <f>IF($F2970="old", INDEX('外部インタフェース一覧(計算用)'!$B$5:$C$60, MATCH(summary!$B2970, '外部インタフェース一覧(計算用)'!$C$5:$C$60, 0), 1), $B2970)</f>
        <v>個別機能訓練計画書</v>
      </c>
      <c r="L2970" s="56">
        <f t="shared" si="328"/>
        <v>66</v>
      </c>
      <c r="M2970" s="56" t="str">
        <f t="shared" si="325"/>
        <v>long_goal_functional_training_mind_and_body_function2</v>
      </c>
      <c r="N2970" s="33" t="str">
        <f t="shared" si="326"/>
        <v>追加</v>
      </c>
      <c r="O2970" s="33" t="str">
        <f t="shared" si="327"/>
        <v>Ⅱ　個別機能訓練の目標・個別機能訓練項目の設定　個別機能訓練の目標　機能訓練の長期目標　機能訓練の目標_（長期）　機能2</v>
      </c>
    </row>
    <row r="2971" spans="1:15" ht="75" hidden="1">
      <c r="A2971" s="56">
        <v>2969</v>
      </c>
      <c r="B2971" s="56" t="s">
        <v>4436</v>
      </c>
      <c r="C2971" s="56">
        <v>67</v>
      </c>
      <c r="D2971" s="33" t="s">
        <v>4541</v>
      </c>
      <c r="E2971" s="134" t="s">
        <v>4542</v>
      </c>
      <c r="F2971" s="56" t="str">
        <f>VLOOKUP(VLOOKUP($B2971, '外部インタフェース一覧(計算用)'!$B:$C, 2, FALSE), '外部インタフェース一覧(計算用)'!$C:$G, 2, FALSE)</f>
        <v>new</v>
      </c>
      <c r="G2971" s="56" t="str">
        <f>VLOOKUP(VLOOKUP($B2971, '外部インタフェース一覧(計算用)'!$B:$C, 2, FALSE), '外部インタフェース一覧(計算用)'!$C:$G, 5, FALSE)</f>
        <v>INDIVIDUAL_FUNCTION_TRAINING_PLAN_INFO_2024_FORM_0330_2021</v>
      </c>
      <c r="H2971" s="56" t="str">
        <f t="shared" si="323"/>
        <v>INDIVIDUAL_FUNCTION_TRAINING_PLAN_INFO_2024_FORM_0330_2021_long_goal_functional_training_mind_and_body_function3_new</v>
      </c>
      <c r="I2971" s="134" t="str">
        <f t="shared" si="322"/>
        <v>追加</v>
      </c>
      <c r="J2971" s="56" t="str">
        <f t="shared" si="324"/>
        <v>名称変更</v>
      </c>
      <c r="K2971" s="56" t="str">
        <f>IF($F2971="old", INDEX('外部インタフェース一覧(計算用)'!$B$5:$C$60, MATCH(summary!$B2971, '外部インタフェース一覧(計算用)'!$C$5:$C$60, 0), 1), $B2971)</f>
        <v>個別機能訓練計画書</v>
      </c>
      <c r="L2971" s="56">
        <f t="shared" si="328"/>
        <v>67</v>
      </c>
      <c r="M2971" s="56" t="str">
        <f t="shared" si="325"/>
        <v>long_goal_functional_training_mind_and_body_function3</v>
      </c>
      <c r="N2971" s="33" t="str">
        <f t="shared" si="326"/>
        <v>追加</v>
      </c>
      <c r="O2971" s="33" t="str">
        <f t="shared" si="327"/>
        <v>Ⅱ　個別機能訓練の目標・個別機能訓練項目の設定　個別機能訓練の目標　機能訓練の長期目標　機能訓練の目標_（長期）　機能3</v>
      </c>
    </row>
    <row r="2972" spans="1:15" ht="75" hidden="1">
      <c r="A2972" s="56">
        <v>2970</v>
      </c>
      <c r="B2972" s="56" t="s">
        <v>4436</v>
      </c>
      <c r="C2972" s="56">
        <v>68</v>
      </c>
      <c r="D2972" s="33" t="s">
        <v>4543</v>
      </c>
      <c r="E2972" s="134" t="s">
        <v>4544</v>
      </c>
      <c r="F2972" s="56" t="str">
        <f>VLOOKUP(VLOOKUP($B2972, '外部インタフェース一覧(計算用)'!$B:$C, 2, FALSE), '外部インタフェース一覧(計算用)'!$C:$G, 2, FALSE)</f>
        <v>new</v>
      </c>
      <c r="G2972" s="56" t="str">
        <f>VLOOKUP(VLOOKUP($B2972, '外部インタフェース一覧(計算用)'!$B:$C, 2, FALSE), '外部インタフェース一覧(計算用)'!$C:$G, 5, FALSE)</f>
        <v>INDIVIDUAL_FUNCTION_TRAINING_PLAN_INFO_2024_FORM_0330_2021</v>
      </c>
      <c r="H2972" s="56" t="str">
        <f t="shared" si="323"/>
        <v>INDIVIDUAL_FUNCTION_TRAINING_PLAN_INFO_2024_FORM_0330_2021_long_goal_functional_training_mind_and_body_function_contents_new</v>
      </c>
      <c r="I2972" s="134" t="str">
        <f t="shared" si="322"/>
        <v>追加</v>
      </c>
      <c r="J2972" s="56" t="str">
        <f t="shared" si="324"/>
        <v>名称変更</v>
      </c>
      <c r="K2972" s="56" t="str">
        <f>IF($F2972="old", INDEX('外部インタフェース一覧(計算用)'!$B$5:$C$60, MATCH(summary!$B2972, '外部インタフェース一覧(計算用)'!$C$5:$C$60, 0), 1), $B2972)</f>
        <v>個別機能訓練計画書</v>
      </c>
      <c r="L2972" s="56">
        <f t="shared" si="328"/>
        <v>68</v>
      </c>
      <c r="M2972" s="56" t="str">
        <f t="shared" si="325"/>
        <v>long_goal_functional_training_mind_and_body_function_contents</v>
      </c>
      <c r="N2972" s="33" t="str">
        <f t="shared" si="326"/>
        <v>追加</v>
      </c>
      <c r="O2972" s="33" t="str">
        <f t="shared" si="327"/>
        <v>Ⅱ　個別機能訓練の目標・個別機能訓練項目の設定　個別機能訓練の目標　機能訓練の長期目標　機能訓練の目標_（長期）　機能（内容）</v>
      </c>
    </row>
    <row r="2973" spans="1:15" ht="75" hidden="1">
      <c r="A2973" s="56">
        <v>2971</v>
      </c>
      <c r="B2973" s="56" t="s">
        <v>4436</v>
      </c>
      <c r="C2973" s="56">
        <v>69</v>
      </c>
      <c r="D2973" s="33" t="s">
        <v>4545</v>
      </c>
      <c r="E2973" s="134" t="s">
        <v>4546</v>
      </c>
      <c r="F2973" s="56" t="str">
        <f>VLOOKUP(VLOOKUP($B2973, '外部インタフェース一覧(計算用)'!$B:$C, 2, FALSE), '外部インタフェース一覧(計算用)'!$C:$G, 2, FALSE)</f>
        <v>new</v>
      </c>
      <c r="G2973" s="56" t="str">
        <f>VLOOKUP(VLOOKUP($B2973, '外部インタフェース一覧(計算用)'!$B:$C, 2, FALSE), '外部インタフェース一覧(計算用)'!$C:$G, 5, FALSE)</f>
        <v>INDIVIDUAL_FUNCTION_TRAINING_PLAN_INFO_2024_FORM_0330_2021</v>
      </c>
      <c r="H2973" s="56" t="str">
        <f t="shared" si="323"/>
        <v>INDIVIDUAL_FUNCTION_TRAINING_PLAN_INFO_2024_FORM_0330_2021_long_goal_functional_training_activity1_new</v>
      </c>
      <c r="I2973" s="134" t="str">
        <f t="shared" si="322"/>
        <v>追加</v>
      </c>
      <c r="J2973" s="56" t="str">
        <f t="shared" si="324"/>
        <v>名称変更</v>
      </c>
      <c r="K2973" s="56" t="str">
        <f>IF($F2973="old", INDEX('外部インタフェース一覧(計算用)'!$B$5:$C$60, MATCH(summary!$B2973, '外部インタフェース一覧(計算用)'!$C$5:$C$60, 0), 1), $B2973)</f>
        <v>個別機能訓練計画書</v>
      </c>
      <c r="L2973" s="56">
        <f t="shared" si="328"/>
        <v>69</v>
      </c>
      <c r="M2973" s="56" t="str">
        <f t="shared" si="325"/>
        <v>long_goal_functional_training_activity1</v>
      </c>
      <c r="N2973" s="33" t="str">
        <f t="shared" si="326"/>
        <v>追加</v>
      </c>
      <c r="O2973" s="33" t="str">
        <f t="shared" si="327"/>
        <v>Ⅱ　個別機能訓練の目標・個別機能訓練項目の設定　個別機能訓練の目標　機能訓練の長期目標　機能訓練の目標（長期）　活動1</v>
      </c>
    </row>
    <row r="2974" spans="1:15" ht="75" hidden="1">
      <c r="A2974" s="56">
        <v>2972</v>
      </c>
      <c r="B2974" s="56" t="s">
        <v>4436</v>
      </c>
      <c r="C2974" s="56">
        <v>70</v>
      </c>
      <c r="D2974" s="33" t="s">
        <v>4547</v>
      </c>
      <c r="E2974" s="134" t="s">
        <v>4548</v>
      </c>
      <c r="F2974" s="56" t="str">
        <f>VLOOKUP(VLOOKUP($B2974, '外部インタフェース一覧(計算用)'!$B:$C, 2, FALSE), '外部インタフェース一覧(計算用)'!$C:$G, 2, FALSE)</f>
        <v>new</v>
      </c>
      <c r="G2974" s="56" t="str">
        <f>VLOOKUP(VLOOKUP($B2974, '外部インタフェース一覧(計算用)'!$B:$C, 2, FALSE), '外部インタフェース一覧(計算用)'!$C:$G, 5, FALSE)</f>
        <v>INDIVIDUAL_FUNCTION_TRAINING_PLAN_INFO_2024_FORM_0330_2021</v>
      </c>
      <c r="H2974" s="56" t="str">
        <f t="shared" si="323"/>
        <v>INDIVIDUAL_FUNCTION_TRAINING_PLAN_INFO_2024_FORM_0330_2021_long_goal_functional_training_activity2_new</v>
      </c>
      <c r="I2974" s="134" t="str">
        <f t="shared" si="322"/>
        <v>追加</v>
      </c>
      <c r="J2974" s="56" t="str">
        <f t="shared" si="324"/>
        <v>名称変更</v>
      </c>
      <c r="K2974" s="56" t="str">
        <f>IF($F2974="old", INDEX('外部インタフェース一覧(計算用)'!$B$5:$C$60, MATCH(summary!$B2974, '外部インタフェース一覧(計算用)'!$C$5:$C$60, 0), 1), $B2974)</f>
        <v>個別機能訓練計画書</v>
      </c>
      <c r="L2974" s="56">
        <f t="shared" si="328"/>
        <v>70</v>
      </c>
      <c r="M2974" s="56" t="str">
        <f t="shared" si="325"/>
        <v>long_goal_functional_training_activity2</v>
      </c>
      <c r="N2974" s="33" t="str">
        <f t="shared" si="326"/>
        <v>追加</v>
      </c>
      <c r="O2974" s="33" t="str">
        <f t="shared" si="327"/>
        <v>Ⅱ　個別機能訓練の目標・個別機能訓練項目の設定　個別機能訓練の目標　機能訓練の長期目標　機能訓練の目標（長期）　活動2</v>
      </c>
    </row>
    <row r="2975" spans="1:15" ht="75" hidden="1">
      <c r="A2975" s="56">
        <v>2973</v>
      </c>
      <c r="B2975" s="56" t="s">
        <v>4436</v>
      </c>
      <c r="C2975" s="56">
        <v>71</v>
      </c>
      <c r="D2975" s="33" t="s">
        <v>4549</v>
      </c>
      <c r="E2975" s="134" t="s">
        <v>4550</v>
      </c>
      <c r="F2975" s="56" t="str">
        <f>VLOOKUP(VLOOKUP($B2975, '外部インタフェース一覧(計算用)'!$B:$C, 2, FALSE), '外部インタフェース一覧(計算用)'!$C:$G, 2, FALSE)</f>
        <v>new</v>
      </c>
      <c r="G2975" s="56" t="str">
        <f>VLOOKUP(VLOOKUP($B2975, '外部インタフェース一覧(計算用)'!$B:$C, 2, FALSE), '外部インタフェース一覧(計算用)'!$C:$G, 5, FALSE)</f>
        <v>INDIVIDUAL_FUNCTION_TRAINING_PLAN_INFO_2024_FORM_0330_2021</v>
      </c>
      <c r="H2975" s="56" t="str">
        <f t="shared" si="323"/>
        <v>INDIVIDUAL_FUNCTION_TRAINING_PLAN_INFO_2024_FORM_0330_2021_long_goal_functional_training_activity3_new</v>
      </c>
      <c r="I2975" s="134" t="str">
        <f t="shared" si="322"/>
        <v>追加</v>
      </c>
      <c r="J2975" s="56" t="str">
        <f t="shared" si="324"/>
        <v>名称変更</v>
      </c>
      <c r="K2975" s="56" t="str">
        <f>IF($F2975="old", INDEX('外部インタフェース一覧(計算用)'!$B$5:$C$60, MATCH(summary!$B2975, '外部インタフェース一覧(計算用)'!$C$5:$C$60, 0), 1), $B2975)</f>
        <v>個別機能訓練計画書</v>
      </c>
      <c r="L2975" s="56">
        <f t="shared" si="328"/>
        <v>71</v>
      </c>
      <c r="M2975" s="56" t="str">
        <f t="shared" si="325"/>
        <v>long_goal_functional_training_activity3</v>
      </c>
      <c r="N2975" s="33" t="str">
        <f t="shared" si="326"/>
        <v>追加</v>
      </c>
      <c r="O2975" s="33" t="str">
        <f t="shared" si="327"/>
        <v>Ⅱ　個別機能訓練の目標・個別機能訓練項目の設定　個別機能訓練の目標　機能訓練の長期目標　機能訓練の目標（長期）　活動3</v>
      </c>
    </row>
    <row r="2976" spans="1:15" ht="75" hidden="1">
      <c r="A2976" s="56">
        <v>2974</v>
      </c>
      <c r="B2976" s="56" t="s">
        <v>4436</v>
      </c>
      <c r="C2976" s="56">
        <v>72</v>
      </c>
      <c r="D2976" s="33" t="s">
        <v>4551</v>
      </c>
      <c r="E2976" s="134" t="s">
        <v>4552</v>
      </c>
      <c r="F2976" s="56" t="str">
        <f>VLOOKUP(VLOOKUP($B2976, '外部インタフェース一覧(計算用)'!$B:$C, 2, FALSE), '外部インタフェース一覧(計算用)'!$C:$G, 2, FALSE)</f>
        <v>new</v>
      </c>
      <c r="G2976" s="56" t="str">
        <f>VLOOKUP(VLOOKUP($B2976, '外部インタフェース一覧(計算用)'!$B:$C, 2, FALSE), '外部インタフェース一覧(計算用)'!$C:$G, 5, FALSE)</f>
        <v>INDIVIDUAL_FUNCTION_TRAINING_PLAN_INFO_2024_FORM_0330_2021</v>
      </c>
      <c r="H2976" s="56" t="str">
        <f t="shared" si="323"/>
        <v>INDIVIDUAL_FUNCTION_TRAINING_PLAN_INFO_2024_FORM_0330_2021_long_goal_functional_training_activity_contents_new</v>
      </c>
      <c r="I2976" s="134" t="str">
        <f t="shared" si="322"/>
        <v>追加</v>
      </c>
      <c r="J2976" s="56" t="str">
        <f t="shared" si="324"/>
        <v>名称変更</v>
      </c>
      <c r="K2976" s="56" t="str">
        <f>IF($F2976="old", INDEX('外部インタフェース一覧(計算用)'!$B$5:$C$60, MATCH(summary!$B2976, '外部インタフェース一覧(計算用)'!$C$5:$C$60, 0), 1), $B2976)</f>
        <v>個別機能訓練計画書</v>
      </c>
      <c r="L2976" s="56">
        <f t="shared" si="328"/>
        <v>72</v>
      </c>
      <c r="M2976" s="56" t="str">
        <f t="shared" si="325"/>
        <v>long_goal_functional_training_activity_contents</v>
      </c>
      <c r="N2976" s="33" t="str">
        <f t="shared" si="326"/>
        <v>追加</v>
      </c>
      <c r="O2976" s="33" t="str">
        <f t="shared" si="327"/>
        <v>Ⅱ　個別機能訓練の目標・個別機能訓練項目の設定　個別機能訓練の目標　機能訓練の長期目標　機能訓練の目標（長期）　活動（内容）</v>
      </c>
    </row>
    <row r="2977" spans="1:15" ht="75" hidden="1">
      <c r="A2977" s="56">
        <v>2975</v>
      </c>
      <c r="B2977" s="56" t="s">
        <v>4436</v>
      </c>
      <c r="C2977" s="56">
        <v>73</v>
      </c>
      <c r="D2977" s="33" t="s">
        <v>4553</v>
      </c>
      <c r="E2977" s="134" t="s">
        <v>4554</v>
      </c>
      <c r="F2977" s="56" t="str">
        <f>VLOOKUP(VLOOKUP($B2977, '外部インタフェース一覧(計算用)'!$B:$C, 2, FALSE), '外部インタフェース一覧(計算用)'!$C:$G, 2, FALSE)</f>
        <v>new</v>
      </c>
      <c r="G2977" s="56" t="str">
        <f>VLOOKUP(VLOOKUP($B2977, '外部インタフェース一覧(計算用)'!$B:$C, 2, FALSE), '外部インタフェース一覧(計算用)'!$C:$G, 5, FALSE)</f>
        <v>INDIVIDUAL_FUNCTION_TRAINING_PLAN_INFO_2024_FORM_0330_2021</v>
      </c>
      <c r="H2977" s="56" t="str">
        <f t="shared" si="323"/>
        <v>INDIVIDUAL_FUNCTION_TRAINING_PLAN_INFO_2024_FORM_0330_2021_long_goal_functional_training_activity_join1_new</v>
      </c>
      <c r="I2977" s="134" t="str">
        <f t="shared" si="322"/>
        <v>追加</v>
      </c>
      <c r="J2977" s="56" t="str">
        <f t="shared" si="324"/>
        <v>名称変更</v>
      </c>
      <c r="K2977" s="56" t="str">
        <f>IF($F2977="old", INDEX('外部インタフェース一覧(計算用)'!$B$5:$C$60, MATCH(summary!$B2977, '外部インタフェース一覧(計算用)'!$C$5:$C$60, 0), 1), $B2977)</f>
        <v>個別機能訓練計画書</v>
      </c>
      <c r="L2977" s="56">
        <f t="shared" si="328"/>
        <v>73</v>
      </c>
      <c r="M2977" s="56" t="str">
        <f t="shared" si="325"/>
        <v>long_goal_functional_training_activity_join1</v>
      </c>
      <c r="N2977" s="33" t="str">
        <f t="shared" si="326"/>
        <v>追加</v>
      </c>
      <c r="O2977" s="33" t="str">
        <f t="shared" si="327"/>
        <v>Ⅱ　個別機能訓練の目標・個別機能訓練項目の設定　個別機能訓練の目標　機能訓練の長期目標　機能訓練の目標（長期）　参加1</v>
      </c>
    </row>
    <row r="2978" spans="1:15" ht="75" hidden="1">
      <c r="A2978" s="56">
        <v>2976</v>
      </c>
      <c r="B2978" s="56" t="s">
        <v>4436</v>
      </c>
      <c r="C2978" s="56">
        <v>74</v>
      </c>
      <c r="D2978" s="33" t="s">
        <v>4555</v>
      </c>
      <c r="E2978" s="134" t="s">
        <v>4556</v>
      </c>
      <c r="F2978" s="56" t="str">
        <f>VLOOKUP(VLOOKUP($B2978, '外部インタフェース一覧(計算用)'!$B:$C, 2, FALSE), '外部インタフェース一覧(計算用)'!$C:$G, 2, FALSE)</f>
        <v>new</v>
      </c>
      <c r="G2978" s="56" t="str">
        <f>VLOOKUP(VLOOKUP($B2978, '外部インタフェース一覧(計算用)'!$B:$C, 2, FALSE), '外部インタフェース一覧(計算用)'!$C:$G, 5, FALSE)</f>
        <v>INDIVIDUAL_FUNCTION_TRAINING_PLAN_INFO_2024_FORM_0330_2021</v>
      </c>
      <c r="H2978" s="56" t="str">
        <f t="shared" si="323"/>
        <v>INDIVIDUAL_FUNCTION_TRAINING_PLAN_INFO_2024_FORM_0330_2021_long_goal_functional_training_activity_join2_new</v>
      </c>
      <c r="I2978" s="134" t="str">
        <f t="shared" si="322"/>
        <v>追加</v>
      </c>
      <c r="J2978" s="56" t="str">
        <f t="shared" si="324"/>
        <v>名称変更</v>
      </c>
      <c r="K2978" s="56" t="str">
        <f>IF($F2978="old", INDEX('外部インタフェース一覧(計算用)'!$B$5:$C$60, MATCH(summary!$B2978, '外部インタフェース一覧(計算用)'!$C$5:$C$60, 0), 1), $B2978)</f>
        <v>個別機能訓練計画書</v>
      </c>
      <c r="L2978" s="56">
        <f t="shared" si="328"/>
        <v>74</v>
      </c>
      <c r="M2978" s="56" t="str">
        <f t="shared" si="325"/>
        <v>long_goal_functional_training_activity_join2</v>
      </c>
      <c r="N2978" s="33" t="str">
        <f t="shared" si="326"/>
        <v>追加</v>
      </c>
      <c r="O2978" s="33" t="str">
        <f t="shared" si="327"/>
        <v>Ⅱ　個別機能訓練の目標・個別機能訓練項目の設定　個別機能訓練の目標　機能訓練の長期目標　機能訓練の目標（長期）　参加2</v>
      </c>
    </row>
    <row r="2979" spans="1:15" ht="75" hidden="1">
      <c r="A2979" s="56">
        <v>2977</v>
      </c>
      <c r="B2979" s="56" t="s">
        <v>4436</v>
      </c>
      <c r="C2979" s="56">
        <v>75</v>
      </c>
      <c r="D2979" s="33" t="s">
        <v>4557</v>
      </c>
      <c r="E2979" s="134" t="s">
        <v>4558</v>
      </c>
      <c r="F2979" s="56" t="str">
        <f>VLOOKUP(VLOOKUP($B2979, '外部インタフェース一覧(計算用)'!$B:$C, 2, FALSE), '外部インタフェース一覧(計算用)'!$C:$G, 2, FALSE)</f>
        <v>new</v>
      </c>
      <c r="G2979" s="56" t="str">
        <f>VLOOKUP(VLOOKUP($B2979, '外部インタフェース一覧(計算用)'!$B:$C, 2, FALSE), '外部インタフェース一覧(計算用)'!$C:$G, 5, FALSE)</f>
        <v>INDIVIDUAL_FUNCTION_TRAINING_PLAN_INFO_2024_FORM_0330_2021</v>
      </c>
      <c r="H2979" s="56" t="str">
        <f t="shared" si="323"/>
        <v>INDIVIDUAL_FUNCTION_TRAINING_PLAN_INFO_2024_FORM_0330_2021_long_goal_functional_training_activity_join3_new</v>
      </c>
      <c r="I2979" s="134" t="str">
        <f t="shared" si="322"/>
        <v>追加</v>
      </c>
      <c r="J2979" s="56" t="str">
        <f t="shared" si="324"/>
        <v>名称変更</v>
      </c>
      <c r="K2979" s="56" t="str">
        <f>IF($F2979="old", INDEX('外部インタフェース一覧(計算用)'!$B$5:$C$60, MATCH(summary!$B2979, '外部インタフェース一覧(計算用)'!$C$5:$C$60, 0), 1), $B2979)</f>
        <v>個別機能訓練計画書</v>
      </c>
      <c r="L2979" s="56">
        <f t="shared" si="328"/>
        <v>75</v>
      </c>
      <c r="M2979" s="56" t="str">
        <f t="shared" si="325"/>
        <v>long_goal_functional_training_activity_join3</v>
      </c>
      <c r="N2979" s="33" t="str">
        <f t="shared" si="326"/>
        <v>追加</v>
      </c>
      <c r="O2979" s="33" t="str">
        <f t="shared" si="327"/>
        <v>Ⅱ　個別機能訓練の目標・個別機能訓練項目の設定　個別機能訓練の目標　機能訓練の長期目標　機能訓練の目標（長期）　参加3</v>
      </c>
    </row>
    <row r="2980" spans="1:15" ht="75" hidden="1">
      <c r="A2980" s="56">
        <v>2978</v>
      </c>
      <c r="B2980" s="56" t="s">
        <v>4436</v>
      </c>
      <c r="C2980" s="56">
        <v>76</v>
      </c>
      <c r="D2980" s="33" t="s">
        <v>4559</v>
      </c>
      <c r="E2980" s="134" t="s">
        <v>4560</v>
      </c>
      <c r="F2980" s="56" t="str">
        <f>VLOOKUP(VLOOKUP($B2980, '外部インタフェース一覧(計算用)'!$B:$C, 2, FALSE), '外部インタフェース一覧(計算用)'!$C:$G, 2, FALSE)</f>
        <v>new</v>
      </c>
      <c r="G2980" s="56" t="str">
        <f>VLOOKUP(VLOOKUP($B2980, '外部インタフェース一覧(計算用)'!$B:$C, 2, FALSE), '外部インタフェース一覧(計算用)'!$C:$G, 5, FALSE)</f>
        <v>INDIVIDUAL_FUNCTION_TRAINING_PLAN_INFO_2024_FORM_0330_2021</v>
      </c>
      <c r="H2980" s="56" t="str">
        <f t="shared" si="323"/>
        <v>INDIVIDUAL_FUNCTION_TRAINING_PLAN_INFO_2024_FORM_0330_2021_long_goal_functional_training_activity_join_contents_new</v>
      </c>
      <c r="I2980" s="134" t="str">
        <f t="shared" si="322"/>
        <v>追加</v>
      </c>
      <c r="J2980" s="56" t="str">
        <f t="shared" si="324"/>
        <v>名称変更</v>
      </c>
      <c r="K2980" s="56" t="str">
        <f>IF($F2980="old", INDEX('外部インタフェース一覧(計算用)'!$B$5:$C$60, MATCH(summary!$B2980, '外部インタフェース一覧(計算用)'!$C$5:$C$60, 0), 1), $B2980)</f>
        <v>個別機能訓練計画書</v>
      </c>
      <c r="L2980" s="56">
        <f t="shared" si="328"/>
        <v>76</v>
      </c>
      <c r="M2980" s="56" t="str">
        <f t="shared" si="325"/>
        <v>long_goal_functional_training_activity_join_contents</v>
      </c>
      <c r="N2980" s="33" t="str">
        <f t="shared" si="326"/>
        <v>追加</v>
      </c>
      <c r="O2980" s="33" t="str">
        <f t="shared" si="327"/>
        <v>Ⅱ　個別機能訓練の目標・個別機能訓練項目の設定　個別機能訓練の目標　機能訓練の長期目標　機能訓練の目標（長期）　参加（内容）</v>
      </c>
    </row>
    <row r="2981" spans="1:15" ht="75" hidden="1">
      <c r="A2981" s="56">
        <v>2979</v>
      </c>
      <c r="B2981" s="56" t="s">
        <v>4436</v>
      </c>
      <c r="C2981" s="56">
        <v>77</v>
      </c>
      <c r="D2981" s="33" t="s">
        <v>1929</v>
      </c>
      <c r="E2981" s="134" t="s">
        <v>4561</v>
      </c>
      <c r="F2981" s="56" t="str">
        <f>VLOOKUP(VLOOKUP($B2981, '外部インタフェース一覧(計算用)'!$B:$C, 2, FALSE), '外部インタフェース一覧(計算用)'!$C:$G, 2, FALSE)</f>
        <v>new</v>
      </c>
      <c r="G2981" s="56" t="str">
        <f>VLOOKUP(VLOOKUP($B2981, '外部インタフェース一覧(計算用)'!$B:$C, 2, FALSE), '外部インタフェース一覧(計算用)'!$C:$G, 5, FALSE)</f>
        <v>INDIVIDUAL_FUNCTION_TRAINING_PLAN_INFO_2024_FORM_0330_2021</v>
      </c>
      <c r="H2981" s="56" t="str">
        <f t="shared" si="323"/>
        <v>INDIVIDUAL_FUNCTION_TRAINING_PLAN_INFO_2024_FORM_0330_2021_long_goal_achievement_new</v>
      </c>
      <c r="I2981" s="134" t="str">
        <f t="shared" si="322"/>
        <v>機能訓練の長期目標　目標達成度（長期）</v>
      </c>
      <c r="J2981" s="56" t="str">
        <f t="shared" si="324"/>
        <v>名称変更</v>
      </c>
      <c r="K2981" s="33" t="str">
        <f>IF($F2981="old", INDEX('外部インタフェース一覧(計算用)'!$B$5:$C$60, MATCH(summary!$B2981, '外部インタフェース一覧(計算用)'!$C$5:$C$60, 0), 1), $B2981)</f>
        <v>個別機能訓練計画書</v>
      </c>
      <c r="L2981" s="56">
        <f t="shared" si="328"/>
        <v>77</v>
      </c>
      <c r="M2981" s="33" t="str">
        <f t="shared" si="325"/>
        <v>long_goal_achievement</v>
      </c>
      <c r="N2981" s="33" t="str">
        <f t="shared" si="326"/>
        <v>機能訓練の長期目標　目標達成度（長期）</v>
      </c>
      <c r="O2981" s="33" t="str">
        <f t="shared" si="327"/>
        <v>Ⅱ　個別機能訓練の目標・個別機能訓練項目の設定　個別機能訓練の目標　前回作成した長期目標に対する目標達成度（達成・一部・未達）</v>
      </c>
    </row>
    <row r="2982" spans="1:15" ht="56.25" hidden="1">
      <c r="A2982" s="56">
        <v>2980</v>
      </c>
      <c r="B2982" s="56" t="s">
        <v>4436</v>
      </c>
      <c r="C2982" s="56">
        <v>78</v>
      </c>
      <c r="D2982" s="33" t="s">
        <v>1949</v>
      </c>
      <c r="E2982" s="134" t="s">
        <v>4562</v>
      </c>
      <c r="F2982" s="56" t="str">
        <f>VLOOKUP(VLOOKUP($B2982, '外部インタフェース一覧(計算用)'!$B:$C, 2, FALSE), '外部インタフェース一覧(計算用)'!$C:$G, 2, FALSE)</f>
        <v>new</v>
      </c>
      <c r="G2982" s="56" t="str">
        <f>VLOOKUP(VLOOKUP($B2982, '外部インタフェース一覧(計算用)'!$B:$C, 2, FALSE), '外部インタフェース一覧(計算用)'!$C:$G, 5, FALSE)</f>
        <v>INDIVIDUAL_FUNCTION_TRAINING_PLAN_INFO_2024_FORM_0330_2021</v>
      </c>
      <c r="H2982" s="56" t="str">
        <f t="shared" si="323"/>
        <v>INDIVIDUAL_FUNCTION_TRAINING_PLAN_INFO_2024_FORM_0330_2021_function_training_content_01_new</v>
      </c>
      <c r="I2982" s="134" t="str">
        <f t="shared" si="322"/>
        <v>個別機能訓練項目　プログラム内容①　プログラム内容①</v>
      </c>
      <c r="J2982" s="56" t="str">
        <f t="shared" si="324"/>
        <v>名称変更</v>
      </c>
      <c r="K2982" s="33" t="str">
        <f>IF($F2982="old", INDEX('外部インタフェース一覧(計算用)'!$B$5:$C$60, MATCH(summary!$B2982, '外部インタフェース一覧(計算用)'!$C$5:$C$60, 0), 1), $B2982)</f>
        <v>個別機能訓練計画書</v>
      </c>
      <c r="L2982" s="56">
        <f t="shared" si="328"/>
        <v>78</v>
      </c>
      <c r="M2982" s="33" t="str">
        <f t="shared" si="325"/>
        <v>function_training_content_01</v>
      </c>
      <c r="N2982" s="33" t="str">
        <f t="shared" si="326"/>
        <v>個別機能訓練項目　プログラム内容①　プログラム内容①</v>
      </c>
      <c r="O2982" s="33" t="str">
        <f t="shared" si="327"/>
        <v>Ⅱ　個別機能訓練の目標・個別機能訓練項目の設定　個別機能訓練項目　プログラム内容①　プログラム内容①</v>
      </c>
    </row>
    <row r="2983" spans="1:15" ht="56.25" hidden="1">
      <c r="A2983" s="56">
        <v>2981</v>
      </c>
      <c r="B2983" s="56" t="s">
        <v>4436</v>
      </c>
      <c r="C2983" s="56">
        <v>79</v>
      </c>
      <c r="D2983" s="33" t="s">
        <v>1951</v>
      </c>
      <c r="E2983" s="134" t="s">
        <v>4563</v>
      </c>
      <c r="F2983" s="56" t="str">
        <f>VLOOKUP(VLOOKUP($B2983, '外部インタフェース一覧(計算用)'!$B:$C, 2, FALSE), '外部インタフェース一覧(計算用)'!$C:$G, 2, FALSE)</f>
        <v>new</v>
      </c>
      <c r="G2983" s="56" t="str">
        <f>VLOOKUP(VLOOKUP($B2983, '外部インタフェース一覧(計算用)'!$B:$C, 2, FALSE), '外部インタフェース一覧(計算用)'!$C:$G, 5, FALSE)</f>
        <v>INDIVIDUAL_FUNCTION_TRAINING_PLAN_INFO_2024_FORM_0330_2021</v>
      </c>
      <c r="H2983" s="56" t="str">
        <f t="shared" si="323"/>
        <v>INDIVIDUAL_FUNCTION_TRAINING_PLAN_INFO_2024_FORM_0330_2021_function_training_note_01_new</v>
      </c>
      <c r="I2983" s="134" t="str">
        <f t="shared" si="322"/>
        <v>個別機能訓練項目　プログラム内容①　留意点①</v>
      </c>
      <c r="J2983" s="56" t="str">
        <f t="shared" si="324"/>
        <v>名称変更</v>
      </c>
      <c r="K2983" s="33" t="str">
        <f>IF($F2983="old", INDEX('外部インタフェース一覧(計算用)'!$B$5:$C$60, MATCH(summary!$B2983, '外部インタフェース一覧(計算用)'!$C$5:$C$60, 0), 1), $B2983)</f>
        <v>個別機能訓練計画書</v>
      </c>
      <c r="L2983" s="56">
        <f t="shared" si="328"/>
        <v>79</v>
      </c>
      <c r="M2983" s="33" t="str">
        <f t="shared" si="325"/>
        <v>function_training_note_01</v>
      </c>
      <c r="N2983" s="33" t="str">
        <f t="shared" si="326"/>
        <v>個別機能訓練項目　プログラム内容①　留意点①</v>
      </c>
      <c r="O2983" s="33" t="str">
        <f t="shared" si="327"/>
        <v>Ⅱ　個別機能訓練の目標・個別機能訓練項目の設定　個別機能訓練項目　プログラム内容①　留意点①</v>
      </c>
    </row>
    <row r="2984" spans="1:15" ht="56.25" hidden="1">
      <c r="A2984" s="56">
        <v>2982</v>
      </c>
      <c r="B2984" s="56" t="s">
        <v>4436</v>
      </c>
      <c r="C2984" s="56">
        <v>80</v>
      </c>
      <c r="D2984" s="33" t="s">
        <v>1953</v>
      </c>
      <c r="E2984" s="134" t="s">
        <v>4564</v>
      </c>
      <c r="F2984" s="56" t="str">
        <f>VLOOKUP(VLOOKUP($B2984, '外部インタフェース一覧(計算用)'!$B:$C, 2, FALSE), '外部インタフェース一覧(計算用)'!$C:$G, 2, FALSE)</f>
        <v>new</v>
      </c>
      <c r="G2984" s="56" t="str">
        <f>VLOOKUP(VLOOKUP($B2984, '外部インタフェース一覧(計算用)'!$B:$C, 2, FALSE), '外部インタフェース一覧(計算用)'!$C:$G, 5, FALSE)</f>
        <v>INDIVIDUAL_FUNCTION_TRAINING_PLAN_INFO_2024_FORM_0330_2021</v>
      </c>
      <c r="H2984" s="56" t="str">
        <f t="shared" si="323"/>
        <v>INDIVIDUAL_FUNCTION_TRAINING_PLAN_INFO_2024_FORM_0330_2021_function_training_frequency_times_01_new</v>
      </c>
      <c r="I2984" s="134" t="str">
        <f t="shared" si="322"/>
        <v>個別機能訓練項目　プログラム内容①　頻度①</v>
      </c>
      <c r="J2984" s="56" t="str">
        <f t="shared" si="324"/>
        <v>名称変更</v>
      </c>
      <c r="K2984" s="33" t="str">
        <f>IF($F2984="old", INDEX('外部インタフェース一覧(計算用)'!$B$5:$C$60, MATCH(summary!$B2984, '外部インタフェース一覧(計算用)'!$C$5:$C$60, 0), 1), $B2984)</f>
        <v>個別機能訓練計画書</v>
      </c>
      <c r="L2984" s="56">
        <f t="shared" si="328"/>
        <v>80</v>
      </c>
      <c r="M2984" s="33" t="str">
        <f t="shared" si="325"/>
        <v>function_training_frequency_times_01</v>
      </c>
      <c r="N2984" s="33" t="str">
        <f t="shared" si="326"/>
        <v>個別機能訓練項目　プログラム内容①　頻度①</v>
      </c>
      <c r="O2984" s="33" t="str">
        <f t="shared" si="327"/>
        <v>Ⅱ　個別機能訓練の目標・個別機能訓練項目の設定　個別機能訓練項目　プログラム内容①　頻度①</v>
      </c>
    </row>
    <row r="2985" spans="1:15" ht="56.25" hidden="1">
      <c r="A2985" s="56">
        <v>2983</v>
      </c>
      <c r="B2985" s="56" t="s">
        <v>4436</v>
      </c>
      <c r="C2985" s="56">
        <v>81</v>
      </c>
      <c r="D2985" s="33" t="s">
        <v>1955</v>
      </c>
      <c r="E2985" s="134" t="s">
        <v>4565</v>
      </c>
      <c r="F2985" s="56" t="str">
        <f>VLOOKUP(VLOOKUP($B2985, '外部インタフェース一覧(計算用)'!$B:$C, 2, FALSE), '外部インタフェース一覧(計算用)'!$C:$G, 2, FALSE)</f>
        <v>new</v>
      </c>
      <c r="G2985" s="56" t="str">
        <f>VLOOKUP(VLOOKUP($B2985, '外部インタフェース一覧(計算用)'!$B:$C, 2, FALSE), '外部インタフェース一覧(計算用)'!$C:$G, 5, FALSE)</f>
        <v>INDIVIDUAL_FUNCTION_TRAINING_PLAN_INFO_2024_FORM_0330_2021</v>
      </c>
      <c r="H2985" s="56" t="str">
        <f t="shared" si="323"/>
        <v>INDIVIDUAL_FUNCTION_TRAINING_PLAN_INFO_2024_FORM_0330_2021_function_training_date_01_new</v>
      </c>
      <c r="I2985" s="134" t="str">
        <f t="shared" si="322"/>
        <v>個別機能訓練項目　プログラム内容①　時間①</v>
      </c>
      <c r="J2985" s="56" t="str">
        <f t="shared" si="324"/>
        <v>名称変更</v>
      </c>
      <c r="K2985" s="33" t="str">
        <f>IF($F2985="old", INDEX('外部インタフェース一覧(計算用)'!$B$5:$C$60, MATCH(summary!$B2985, '外部インタフェース一覧(計算用)'!$C$5:$C$60, 0), 1), $B2985)</f>
        <v>個別機能訓練計画書</v>
      </c>
      <c r="L2985" s="56">
        <f t="shared" si="328"/>
        <v>81</v>
      </c>
      <c r="M2985" s="33" t="str">
        <f t="shared" si="325"/>
        <v>function_training_date_01</v>
      </c>
      <c r="N2985" s="33" t="str">
        <f t="shared" si="326"/>
        <v>個別機能訓練項目　プログラム内容①　時間①</v>
      </c>
      <c r="O2985" s="33" t="str">
        <f t="shared" si="327"/>
        <v>Ⅱ　個別機能訓練の目標・個別機能訓練項目の設定　個別機能訓練項目　プログラム内容①　時間①</v>
      </c>
    </row>
    <row r="2986" spans="1:15" ht="56.25" hidden="1">
      <c r="A2986" s="56">
        <v>2984</v>
      </c>
      <c r="B2986" s="56" t="s">
        <v>4436</v>
      </c>
      <c r="C2986" s="56">
        <v>82</v>
      </c>
      <c r="D2986" s="33" t="s">
        <v>1957</v>
      </c>
      <c r="E2986" s="134" t="s">
        <v>4566</v>
      </c>
      <c r="F2986" s="56" t="str">
        <f>VLOOKUP(VLOOKUP($B2986, '外部インタフェース一覧(計算用)'!$B:$C, 2, FALSE), '外部インタフェース一覧(計算用)'!$C:$G, 2, FALSE)</f>
        <v>new</v>
      </c>
      <c r="G2986" s="56" t="str">
        <f>VLOOKUP(VLOOKUP($B2986, '外部インタフェース一覧(計算用)'!$B:$C, 2, FALSE), '外部インタフェース一覧(計算用)'!$C:$G, 5, FALSE)</f>
        <v>INDIVIDUAL_FUNCTION_TRAINING_PLAN_INFO_2024_FORM_0330_2021</v>
      </c>
      <c r="H2986" s="56" t="str">
        <f t="shared" si="323"/>
        <v>INDIVIDUAL_FUNCTION_TRAINING_PLAN_INFO_2024_FORM_0330_2021_function_training_personnel_01_new</v>
      </c>
      <c r="I2986" s="134" t="str">
        <f t="shared" si="322"/>
        <v>個別機能訓練項目　プログラム内容①　主な実施者①</v>
      </c>
      <c r="J2986" s="56" t="str">
        <f t="shared" si="324"/>
        <v>名称変更</v>
      </c>
      <c r="K2986" s="33" t="str">
        <f>IF($F2986="old", INDEX('外部インタフェース一覧(計算用)'!$B$5:$C$60, MATCH(summary!$B2986, '外部インタフェース一覧(計算用)'!$C$5:$C$60, 0), 1), $B2986)</f>
        <v>個別機能訓練計画書</v>
      </c>
      <c r="L2986" s="56">
        <f t="shared" si="328"/>
        <v>82</v>
      </c>
      <c r="M2986" s="33" t="str">
        <f t="shared" si="325"/>
        <v>function_training_personnel_01</v>
      </c>
      <c r="N2986" s="33" t="str">
        <f t="shared" si="326"/>
        <v>個別機能訓練項目　プログラム内容①　主な実施者①</v>
      </c>
      <c r="O2986" s="33" t="str">
        <f t="shared" si="327"/>
        <v>Ⅱ　個別機能訓練の目標・個別機能訓練項目の設定　個別機能訓練項目　プログラム内容①　主な実施者①</v>
      </c>
    </row>
    <row r="2987" spans="1:15" ht="56.25" hidden="1">
      <c r="A2987" s="56">
        <v>2985</v>
      </c>
      <c r="B2987" s="56" t="s">
        <v>4436</v>
      </c>
      <c r="C2987" s="56">
        <v>83</v>
      </c>
      <c r="D2987" s="33" t="s">
        <v>1959</v>
      </c>
      <c r="E2987" s="134" t="s">
        <v>4567</v>
      </c>
      <c r="F2987" s="56" t="str">
        <f>VLOOKUP(VLOOKUP($B2987, '外部インタフェース一覧(計算用)'!$B:$C, 2, FALSE), '外部インタフェース一覧(計算用)'!$C:$G, 2, FALSE)</f>
        <v>new</v>
      </c>
      <c r="G2987" s="56" t="str">
        <f>VLOOKUP(VLOOKUP($B2987, '外部インタフェース一覧(計算用)'!$B:$C, 2, FALSE), '外部インタフェース一覧(計算用)'!$C:$G, 5, FALSE)</f>
        <v>INDIVIDUAL_FUNCTION_TRAINING_PLAN_INFO_2024_FORM_0330_2021</v>
      </c>
      <c r="H2987" s="56" t="str">
        <f t="shared" si="323"/>
        <v>INDIVIDUAL_FUNCTION_TRAINING_PLAN_INFO_2024_FORM_0330_2021_function_training_content_02_new</v>
      </c>
      <c r="I2987" s="134" t="str">
        <f t="shared" si="322"/>
        <v>個別機能訓練項目　プログラム内容②　プログラム内容②</v>
      </c>
      <c r="J2987" s="56" t="str">
        <f t="shared" si="324"/>
        <v>名称変更</v>
      </c>
      <c r="K2987" s="33" t="str">
        <f>IF($F2987="old", INDEX('外部インタフェース一覧(計算用)'!$B$5:$C$60, MATCH(summary!$B2987, '外部インタフェース一覧(計算用)'!$C$5:$C$60, 0), 1), $B2987)</f>
        <v>個別機能訓練計画書</v>
      </c>
      <c r="L2987" s="56">
        <f t="shared" si="328"/>
        <v>83</v>
      </c>
      <c r="M2987" s="33" t="str">
        <f t="shared" si="325"/>
        <v>function_training_content_02</v>
      </c>
      <c r="N2987" s="33" t="str">
        <f t="shared" si="326"/>
        <v>個別機能訓練項目　プログラム内容②　プログラム内容②</v>
      </c>
      <c r="O2987" s="33" t="str">
        <f t="shared" si="327"/>
        <v>Ⅱ　個別機能訓練の目標・個別機能訓練項目の設定　個別機能訓練項目　プログラム内容②　プログラム内容②</v>
      </c>
    </row>
    <row r="2988" spans="1:15" ht="56.25" hidden="1">
      <c r="A2988" s="56">
        <v>2986</v>
      </c>
      <c r="B2988" s="56" t="s">
        <v>4436</v>
      </c>
      <c r="C2988" s="56">
        <v>84</v>
      </c>
      <c r="D2988" s="33" t="s">
        <v>1961</v>
      </c>
      <c r="E2988" s="134" t="s">
        <v>4568</v>
      </c>
      <c r="F2988" s="56" t="str">
        <f>VLOOKUP(VLOOKUP($B2988, '外部インタフェース一覧(計算用)'!$B:$C, 2, FALSE), '外部インタフェース一覧(計算用)'!$C:$G, 2, FALSE)</f>
        <v>new</v>
      </c>
      <c r="G2988" s="56" t="str">
        <f>VLOOKUP(VLOOKUP($B2988, '外部インタフェース一覧(計算用)'!$B:$C, 2, FALSE), '外部インタフェース一覧(計算用)'!$C:$G, 5, FALSE)</f>
        <v>INDIVIDUAL_FUNCTION_TRAINING_PLAN_INFO_2024_FORM_0330_2021</v>
      </c>
      <c r="H2988" s="56" t="str">
        <f t="shared" si="323"/>
        <v>INDIVIDUAL_FUNCTION_TRAINING_PLAN_INFO_2024_FORM_0330_2021_function_training_note_02_new</v>
      </c>
      <c r="I2988" s="134" t="str">
        <f t="shared" si="322"/>
        <v>個別機能訓練項目　プログラム内容②　留意点②</v>
      </c>
      <c r="J2988" s="56" t="str">
        <f t="shared" si="324"/>
        <v>名称変更</v>
      </c>
      <c r="K2988" s="33" t="str">
        <f>IF($F2988="old", INDEX('外部インタフェース一覧(計算用)'!$B$5:$C$60, MATCH(summary!$B2988, '外部インタフェース一覧(計算用)'!$C$5:$C$60, 0), 1), $B2988)</f>
        <v>個別機能訓練計画書</v>
      </c>
      <c r="L2988" s="56">
        <f t="shared" si="328"/>
        <v>84</v>
      </c>
      <c r="M2988" s="33" t="str">
        <f t="shared" si="325"/>
        <v>function_training_note_02</v>
      </c>
      <c r="N2988" s="33" t="str">
        <f t="shared" si="326"/>
        <v>個別機能訓練項目　プログラム内容②　留意点②</v>
      </c>
      <c r="O2988" s="33" t="str">
        <f t="shared" si="327"/>
        <v>Ⅱ　個別機能訓練の目標・個別機能訓練項目の設定　個別機能訓練項目　プログラム内容②　留意点②</v>
      </c>
    </row>
    <row r="2989" spans="1:15" ht="56.25" hidden="1">
      <c r="A2989" s="56">
        <v>2987</v>
      </c>
      <c r="B2989" s="56" t="s">
        <v>4436</v>
      </c>
      <c r="C2989" s="56">
        <v>85</v>
      </c>
      <c r="D2989" s="33" t="s">
        <v>1963</v>
      </c>
      <c r="E2989" s="134" t="s">
        <v>4569</v>
      </c>
      <c r="F2989" s="56" t="str">
        <f>VLOOKUP(VLOOKUP($B2989, '外部インタフェース一覧(計算用)'!$B:$C, 2, FALSE), '外部インタフェース一覧(計算用)'!$C:$G, 2, FALSE)</f>
        <v>new</v>
      </c>
      <c r="G2989" s="56" t="str">
        <f>VLOOKUP(VLOOKUP($B2989, '外部インタフェース一覧(計算用)'!$B:$C, 2, FALSE), '外部インタフェース一覧(計算用)'!$C:$G, 5, FALSE)</f>
        <v>INDIVIDUAL_FUNCTION_TRAINING_PLAN_INFO_2024_FORM_0330_2021</v>
      </c>
      <c r="H2989" s="56" t="str">
        <f t="shared" si="323"/>
        <v>INDIVIDUAL_FUNCTION_TRAINING_PLAN_INFO_2024_FORM_0330_2021_function_training_frequency_times_02_new</v>
      </c>
      <c r="I2989" s="134" t="str">
        <f t="shared" si="322"/>
        <v>個別機能訓練項目　プログラム内容②　頻度②</v>
      </c>
      <c r="J2989" s="56" t="str">
        <f t="shared" si="324"/>
        <v>名称変更</v>
      </c>
      <c r="K2989" s="33" t="str">
        <f>IF($F2989="old", INDEX('外部インタフェース一覧(計算用)'!$B$5:$C$60, MATCH(summary!$B2989, '外部インタフェース一覧(計算用)'!$C$5:$C$60, 0), 1), $B2989)</f>
        <v>個別機能訓練計画書</v>
      </c>
      <c r="L2989" s="56">
        <f t="shared" si="328"/>
        <v>85</v>
      </c>
      <c r="M2989" s="33" t="str">
        <f t="shared" si="325"/>
        <v>function_training_frequency_times_02</v>
      </c>
      <c r="N2989" s="33" t="str">
        <f t="shared" si="326"/>
        <v>個別機能訓練項目　プログラム内容②　頻度②</v>
      </c>
      <c r="O2989" s="33" t="str">
        <f t="shared" si="327"/>
        <v>Ⅱ　個別機能訓練の目標・個別機能訓練項目の設定　個別機能訓練項目　プログラム内容②　頻度②</v>
      </c>
    </row>
    <row r="2990" spans="1:15" ht="56.25" hidden="1">
      <c r="A2990" s="56">
        <v>2988</v>
      </c>
      <c r="B2990" s="56" t="s">
        <v>4436</v>
      </c>
      <c r="C2990" s="56">
        <v>86</v>
      </c>
      <c r="D2990" s="33" t="s">
        <v>1965</v>
      </c>
      <c r="E2990" s="134" t="s">
        <v>4570</v>
      </c>
      <c r="F2990" s="56" t="str">
        <f>VLOOKUP(VLOOKUP($B2990, '外部インタフェース一覧(計算用)'!$B:$C, 2, FALSE), '外部インタフェース一覧(計算用)'!$C:$G, 2, FALSE)</f>
        <v>new</v>
      </c>
      <c r="G2990" s="56" t="str">
        <f>VLOOKUP(VLOOKUP($B2990, '外部インタフェース一覧(計算用)'!$B:$C, 2, FALSE), '外部インタフェース一覧(計算用)'!$C:$G, 5, FALSE)</f>
        <v>INDIVIDUAL_FUNCTION_TRAINING_PLAN_INFO_2024_FORM_0330_2021</v>
      </c>
      <c r="H2990" s="56" t="str">
        <f t="shared" si="323"/>
        <v>INDIVIDUAL_FUNCTION_TRAINING_PLAN_INFO_2024_FORM_0330_2021_function_training_date_02_new</v>
      </c>
      <c r="I2990" s="134" t="str">
        <f t="shared" si="322"/>
        <v>個別機能訓練項目　プログラム内容②　時間②</v>
      </c>
      <c r="J2990" s="56" t="str">
        <f t="shared" si="324"/>
        <v>名称変更</v>
      </c>
      <c r="K2990" s="33" t="str">
        <f>IF($F2990="old", INDEX('外部インタフェース一覧(計算用)'!$B$5:$C$60, MATCH(summary!$B2990, '外部インタフェース一覧(計算用)'!$C$5:$C$60, 0), 1), $B2990)</f>
        <v>個別機能訓練計画書</v>
      </c>
      <c r="L2990" s="56">
        <f t="shared" si="328"/>
        <v>86</v>
      </c>
      <c r="M2990" s="33" t="str">
        <f t="shared" si="325"/>
        <v>function_training_date_02</v>
      </c>
      <c r="N2990" s="33" t="str">
        <f t="shared" si="326"/>
        <v>個別機能訓練項目　プログラム内容②　時間②</v>
      </c>
      <c r="O2990" s="33" t="str">
        <f t="shared" si="327"/>
        <v>Ⅱ　個別機能訓練の目標・個別機能訓練項目の設定　個別機能訓練項目　プログラム内容②　時間②</v>
      </c>
    </row>
    <row r="2991" spans="1:15" ht="56.25" hidden="1">
      <c r="A2991" s="56">
        <v>2989</v>
      </c>
      <c r="B2991" s="56" t="s">
        <v>4436</v>
      </c>
      <c r="C2991" s="56">
        <v>87</v>
      </c>
      <c r="D2991" s="33" t="s">
        <v>1967</v>
      </c>
      <c r="E2991" s="134" t="s">
        <v>4571</v>
      </c>
      <c r="F2991" s="56" t="str">
        <f>VLOOKUP(VLOOKUP($B2991, '外部インタフェース一覧(計算用)'!$B:$C, 2, FALSE), '外部インタフェース一覧(計算用)'!$C:$G, 2, FALSE)</f>
        <v>new</v>
      </c>
      <c r="G2991" s="56" t="str">
        <f>VLOOKUP(VLOOKUP($B2991, '外部インタフェース一覧(計算用)'!$B:$C, 2, FALSE), '外部インタフェース一覧(計算用)'!$C:$G, 5, FALSE)</f>
        <v>INDIVIDUAL_FUNCTION_TRAINING_PLAN_INFO_2024_FORM_0330_2021</v>
      </c>
      <c r="H2991" s="56" t="str">
        <f t="shared" si="323"/>
        <v>INDIVIDUAL_FUNCTION_TRAINING_PLAN_INFO_2024_FORM_0330_2021_function_training_personnel_02_new</v>
      </c>
      <c r="I2991" s="134" t="str">
        <f t="shared" si="322"/>
        <v>個別機能訓練項目　プログラム内容②　主な実施者②</v>
      </c>
      <c r="J2991" s="56" t="str">
        <f t="shared" si="324"/>
        <v>名称変更</v>
      </c>
      <c r="K2991" s="33" t="str">
        <f>IF($F2991="old", INDEX('外部インタフェース一覧(計算用)'!$B$5:$C$60, MATCH(summary!$B2991, '外部インタフェース一覧(計算用)'!$C$5:$C$60, 0), 1), $B2991)</f>
        <v>個別機能訓練計画書</v>
      </c>
      <c r="L2991" s="56">
        <f t="shared" si="328"/>
        <v>87</v>
      </c>
      <c r="M2991" s="33" t="str">
        <f t="shared" si="325"/>
        <v>function_training_personnel_02</v>
      </c>
      <c r="N2991" s="33" t="str">
        <f t="shared" si="326"/>
        <v>個別機能訓練項目　プログラム内容②　主な実施者②</v>
      </c>
      <c r="O2991" s="33" t="str">
        <f t="shared" si="327"/>
        <v>Ⅱ　個別機能訓練の目標・個別機能訓練項目の設定　個別機能訓練項目　プログラム内容②　主な実施者②</v>
      </c>
    </row>
    <row r="2992" spans="1:15" ht="56.25" hidden="1">
      <c r="A2992" s="56">
        <v>2990</v>
      </c>
      <c r="B2992" s="56" t="s">
        <v>4436</v>
      </c>
      <c r="C2992" s="56">
        <v>88</v>
      </c>
      <c r="D2992" s="33" t="s">
        <v>1969</v>
      </c>
      <c r="E2992" s="134" t="s">
        <v>4572</v>
      </c>
      <c r="F2992" s="56" t="str">
        <f>VLOOKUP(VLOOKUP($B2992, '外部インタフェース一覧(計算用)'!$B:$C, 2, FALSE), '外部インタフェース一覧(計算用)'!$C:$G, 2, FALSE)</f>
        <v>new</v>
      </c>
      <c r="G2992" s="56" t="str">
        <f>VLOOKUP(VLOOKUP($B2992, '外部インタフェース一覧(計算用)'!$B:$C, 2, FALSE), '外部インタフェース一覧(計算用)'!$C:$G, 5, FALSE)</f>
        <v>INDIVIDUAL_FUNCTION_TRAINING_PLAN_INFO_2024_FORM_0330_2021</v>
      </c>
      <c r="H2992" s="56" t="str">
        <f t="shared" si="323"/>
        <v>INDIVIDUAL_FUNCTION_TRAINING_PLAN_INFO_2024_FORM_0330_2021_function_training_content_03_new</v>
      </c>
      <c r="I2992" s="134" t="str">
        <f t="shared" si="322"/>
        <v>個別機能訓練項目　プログラム内容③　プログラム内容③</v>
      </c>
      <c r="J2992" s="56" t="str">
        <f t="shared" si="324"/>
        <v>名称変更</v>
      </c>
      <c r="K2992" s="33" t="str">
        <f>IF($F2992="old", INDEX('外部インタフェース一覧(計算用)'!$B$5:$C$60, MATCH(summary!$B2992, '外部インタフェース一覧(計算用)'!$C$5:$C$60, 0), 1), $B2992)</f>
        <v>個別機能訓練計画書</v>
      </c>
      <c r="L2992" s="56">
        <f t="shared" si="328"/>
        <v>88</v>
      </c>
      <c r="M2992" s="33" t="str">
        <f t="shared" si="325"/>
        <v>function_training_content_03</v>
      </c>
      <c r="N2992" s="33" t="str">
        <f t="shared" si="326"/>
        <v>個別機能訓練項目　プログラム内容③　プログラム内容③</v>
      </c>
      <c r="O2992" s="33" t="str">
        <f t="shared" si="327"/>
        <v>Ⅱ　個別機能訓練の目標・個別機能訓練項目の設定　個別機能訓練項目　プログラム内容③　プログラム内容③</v>
      </c>
    </row>
    <row r="2993" spans="1:15" ht="56.25" hidden="1">
      <c r="A2993" s="56">
        <v>2991</v>
      </c>
      <c r="B2993" s="56" t="s">
        <v>4436</v>
      </c>
      <c r="C2993" s="56">
        <v>89</v>
      </c>
      <c r="D2993" s="33" t="s">
        <v>1971</v>
      </c>
      <c r="E2993" s="134" t="s">
        <v>4573</v>
      </c>
      <c r="F2993" s="56" t="str">
        <f>VLOOKUP(VLOOKUP($B2993, '外部インタフェース一覧(計算用)'!$B:$C, 2, FALSE), '外部インタフェース一覧(計算用)'!$C:$G, 2, FALSE)</f>
        <v>new</v>
      </c>
      <c r="G2993" s="56" t="str">
        <f>VLOOKUP(VLOOKUP($B2993, '外部インタフェース一覧(計算用)'!$B:$C, 2, FALSE), '外部インタフェース一覧(計算用)'!$C:$G, 5, FALSE)</f>
        <v>INDIVIDUAL_FUNCTION_TRAINING_PLAN_INFO_2024_FORM_0330_2021</v>
      </c>
      <c r="H2993" s="56" t="str">
        <f t="shared" si="323"/>
        <v>INDIVIDUAL_FUNCTION_TRAINING_PLAN_INFO_2024_FORM_0330_2021_function_training_note_03_new</v>
      </c>
      <c r="I2993" s="134" t="str">
        <f t="shared" si="322"/>
        <v>個別機能訓練項目　プログラム内容③　留意点③</v>
      </c>
      <c r="J2993" s="56" t="str">
        <f t="shared" si="324"/>
        <v>名称変更</v>
      </c>
      <c r="K2993" s="33" t="str">
        <f>IF($F2993="old", INDEX('外部インタフェース一覧(計算用)'!$B$5:$C$60, MATCH(summary!$B2993, '外部インタフェース一覧(計算用)'!$C$5:$C$60, 0), 1), $B2993)</f>
        <v>個別機能訓練計画書</v>
      </c>
      <c r="L2993" s="56">
        <f t="shared" si="328"/>
        <v>89</v>
      </c>
      <c r="M2993" s="33" t="str">
        <f t="shared" si="325"/>
        <v>function_training_note_03</v>
      </c>
      <c r="N2993" s="33" t="str">
        <f t="shared" si="326"/>
        <v>個別機能訓練項目　プログラム内容③　留意点③</v>
      </c>
      <c r="O2993" s="33" t="str">
        <f t="shared" si="327"/>
        <v>Ⅱ　個別機能訓練の目標・個別機能訓練項目の設定　個別機能訓練項目　プログラム内容③　留意点③</v>
      </c>
    </row>
    <row r="2994" spans="1:15" ht="56.25" hidden="1">
      <c r="A2994" s="56">
        <v>2992</v>
      </c>
      <c r="B2994" s="56" t="s">
        <v>4436</v>
      </c>
      <c r="C2994" s="56">
        <v>90</v>
      </c>
      <c r="D2994" s="33" t="s">
        <v>1973</v>
      </c>
      <c r="E2994" s="134" t="s">
        <v>4574</v>
      </c>
      <c r="F2994" s="56" t="str">
        <f>VLOOKUP(VLOOKUP($B2994, '外部インタフェース一覧(計算用)'!$B:$C, 2, FALSE), '外部インタフェース一覧(計算用)'!$C:$G, 2, FALSE)</f>
        <v>new</v>
      </c>
      <c r="G2994" s="56" t="str">
        <f>VLOOKUP(VLOOKUP($B2994, '外部インタフェース一覧(計算用)'!$B:$C, 2, FALSE), '外部インタフェース一覧(計算用)'!$C:$G, 5, FALSE)</f>
        <v>INDIVIDUAL_FUNCTION_TRAINING_PLAN_INFO_2024_FORM_0330_2021</v>
      </c>
      <c r="H2994" s="56" t="str">
        <f t="shared" si="323"/>
        <v>INDIVIDUAL_FUNCTION_TRAINING_PLAN_INFO_2024_FORM_0330_2021_function_training_frequency_times_03_new</v>
      </c>
      <c r="I2994" s="134" t="str">
        <f t="shared" si="322"/>
        <v>個別機能訓練項目　プログラム内容③　頻度③</v>
      </c>
      <c r="J2994" s="56" t="str">
        <f t="shared" si="324"/>
        <v>名称変更</v>
      </c>
      <c r="K2994" s="33" t="str">
        <f>IF($F2994="old", INDEX('外部インタフェース一覧(計算用)'!$B$5:$C$60, MATCH(summary!$B2994, '外部インタフェース一覧(計算用)'!$C$5:$C$60, 0), 1), $B2994)</f>
        <v>個別機能訓練計画書</v>
      </c>
      <c r="L2994" s="56">
        <f t="shared" si="328"/>
        <v>90</v>
      </c>
      <c r="M2994" s="33" t="str">
        <f t="shared" si="325"/>
        <v>function_training_frequency_times_03</v>
      </c>
      <c r="N2994" s="33" t="str">
        <f t="shared" si="326"/>
        <v>個別機能訓練項目　プログラム内容③　頻度③</v>
      </c>
      <c r="O2994" s="33" t="str">
        <f t="shared" si="327"/>
        <v>Ⅱ　個別機能訓練の目標・個別機能訓練項目の設定　個別機能訓練項目　プログラム内容③　頻度③</v>
      </c>
    </row>
    <row r="2995" spans="1:15" ht="56.25" hidden="1">
      <c r="A2995" s="56">
        <v>2993</v>
      </c>
      <c r="B2995" s="56" t="s">
        <v>4436</v>
      </c>
      <c r="C2995" s="56">
        <v>91</v>
      </c>
      <c r="D2995" s="33" t="s">
        <v>1975</v>
      </c>
      <c r="E2995" s="134" t="s">
        <v>4575</v>
      </c>
      <c r="F2995" s="56" t="str">
        <f>VLOOKUP(VLOOKUP($B2995, '外部インタフェース一覧(計算用)'!$B:$C, 2, FALSE), '外部インタフェース一覧(計算用)'!$C:$G, 2, FALSE)</f>
        <v>new</v>
      </c>
      <c r="G2995" s="56" t="str">
        <f>VLOOKUP(VLOOKUP($B2995, '外部インタフェース一覧(計算用)'!$B:$C, 2, FALSE), '外部インタフェース一覧(計算用)'!$C:$G, 5, FALSE)</f>
        <v>INDIVIDUAL_FUNCTION_TRAINING_PLAN_INFO_2024_FORM_0330_2021</v>
      </c>
      <c r="H2995" s="56" t="str">
        <f t="shared" si="323"/>
        <v>INDIVIDUAL_FUNCTION_TRAINING_PLAN_INFO_2024_FORM_0330_2021_function_training_date_03_new</v>
      </c>
      <c r="I2995" s="134" t="str">
        <f t="shared" si="322"/>
        <v>個別機能訓練項目　プログラム内容③　時間③</v>
      </c>
      <c r="J2995" s="56" t="str">
        <f t="shared" si="324"/>
        <v>名称変更</v>
      </c>
      <c r="K2995" s="33" t="str">
        <f>IF($F2995="old", INDEX('外部インタフェース一覧(計算用)'!$B$5:$C$60, MATCH(summary!$B2995, '外部インタフェース一覧(計算用)'!$C$5:$C$60, 0), 1), $B2995)</f>
        <v>個別機能訓練計画書</v>
      </c>
      <c r="L2995" s="56">
        <f t="shared" si="328"/>
        <v>91</v>
      </c>
      <c r="M2995" s="33" t="str">
        <f t="shared" si="325"/>
        <v>function_training_date_03</v>
      </c>
      <c r="N2995" s="33" t="str">
        <f t="shared" si="326"/>
        <v>個別機能訓練項目　プログラム内容③　時間③</v>
      </c>
      <c r="O2995" s="33" t="str">
        <f t="shared" si="327"/>
        <v>Ⅱ　個別機能訓練の目標・個別機能訓練項目の設定　個別機能訓練項目　プログラム内容③　時間③</v>
      </c>
    </row>
    <row r="2996" spans="1:15" ht="56.25" hidden="1">
      <c r="A2996" s="56">
        <v>2994</v>
      </c>
      <c r="B2996" s="56" t="s">
        <v>4436</v>
      </c>
      <c r="C2996" s="56">
        <v>92</v>
      </c>
      <c r="D2996" s="33" t="s">
        <v>1977</v>
      </c>
      <c r="E2996" s="134" t="s">
        <v>4576</v>
      </c>
      <c r="F2996" s="56" t="str">
        <f>VLOOKUP(VLOOKUP($B2996, '外部インタフェース一覧(計算用)'!$B:$C, 2, FALSE), '外部インタフェース一覧(計算用)'!$C:$G, 2, FALSE)</f>
        <v>new</v>
      </c>
      <c r="G2996" s="56" t="str">
        <f>VLOOKUP(VLOOKUP($B2996, '外部インタフェース一覧(計算用)'!$B:$C, 2, FALSE), '外部インタフェース一覧(計算用)'!$C:$G, 5, FALSE)</f>
        <v>INDIVIDUAL_FUNCTION_TRAINING_PLAN_INFO_2024_FORM_0330_2021</v>
      </c>
      <c r="H2996" s="56" t="str">
        <f t="shared" si="323"/>
        <v>INDIVIDUAL_FUNCTION_TRAINING_PLAN_INFO_2024_FORM_0330_2021_function_training_personnel_03_new</v>
      </c>
      <c r="I2996" s="134" t="str">
        <f t="shared" si="322"/>
        <v>個別機能訓練項目　プログラム内容③　主な実施者③</v>
      </c>
      <c r="J2996" s="56" t="str">
        <f t="shared" si="324"/>
        <v>名称変更</v>
      </c>
      <c r="K2996" s="33" t="str">
        <f>IF($F2996="old", INDEX('外部インタフェース一覧(計算用)'!$B$5:$C$60, MATCH(summary!$B2996, '外部インタフェース一覧(計算用)'!$C$5:$C$60, 0), 1), $B2996)</f>
        <v>個別機能訓練計画書</v>
      </c>
      <c r="L2996" s="56">
        <f t="shared" si="328"/>
        <v>92</v>
      </c>
      <c r="M2996" s="33" t="str">
        <f t="shared" si="325"/>
        <v>function_training_personnel_03</v>
      </c>
      <c r="N2996" s="33" t="str">
        <f t="shared" si="326"/>
        <v>個別機能訓練項目　プログラム内容③　主な実施者③</v>
      </c>
      <c r="O2996" s="33" t="str">
        <f t="shared" si="327"/>
        <v>Ⅱ　個別機能訓練の目標・個別機能訓練項目の設定　個別機能訓練項目　プログラム内容③　主な実施者③</v>
      </c>
    </row>
    <row r="2997" spans="1:15" ht="56.25" hidden="1">
      <c r="A2997" s="56">
        <v>2995</v>
      </c>
      <c r="B2997" s="56" t="s">
        <v>4436</v>
      </c>
      <c r="C2997" s="56">
        <v>93</v>
      </c>
      <c r="D2997" s="33" t="s">
        <v>1979</v>
      </c>
      <c r="E2997" s="134" t="s">
        <v>4577</v>
      </c>
      <c r="F2997" s="56" t="str">
        <f>VLOOKUP(VLOOKUP($B2997, '外部インタフェース一覧(計算用)'!$B:$C, 2, FALSE), '外部インタフェース一覧(計算用)'!$C:$G, 2, FALSE)</f>
        <v>new</v>
      </c>
      <c r="G2997" s="56" t="str">
        <f>VLOOKUP(VLOOKUP($B2997, '外部インタフェース一覧(計算用)'!$B:$C, 2, FALSE), '外部インタフェース一覧(計算用)'!$C:$G, 5, FALSE)</f>
        <v>INDIVIDUAL_FUNCTION_TRAINING_PLAN_INFO_2024_FORM_0330_2021</v>
      </c>
      <c r="H2997" s="56" t="str">
        <f t="shared" si="323"/>
        <v>INDIVIDUAL_FUNCTION_TRAINING_PLAN_INFO_2024_FORM_0330_2021_function_training_content_04_new</v>
      </c>
      <c r="I2997" s="134" t="str">
        <f t="shared" si="322"/>
        <v>個別機能訓練項目　プログラム内容④　プログラム内容④</v>
      </c>
      <c r="J2997" s="56" t="str">
        <f t="shared" si="324"/>
        <v>名称変更</v>
      </c>
      <c r="K2997" s="33" t="str">
        <f>IF($F2997="old", INDEX('外部インタフェース一覧(計算用)'!$B$5:$C$60, MATCH(summary!$B2997, '外部インタフェース一覧(計算用)'!$C$5:$C$60, 0), 1), $B2997)</f>
        <v>個別機能訓練計画書</v>
      </c>
      <c r="L2997" s="56">
        <f t="shared" si="328"/>
        <v>93</v>
      </c>
      <c r="M2997" s="33" t="str">
        <f t="shared" si="325"/>
        <v>function_training_content_04</v>
      </c>
      <c r="N2997" s="33" t="str">
        <f t="shared" si="326"/>
        <v>個別機能訓練項目　プログラム内容④　プログラム内容④</v>
      </c>
      <c r="O2997" s="33" t="str">
        <f t="shared" si="327"/>
        <v>Ⅱ　個別機能訓練の目標・個別機能訓練項目の設定　個別機能訓練項目　プログラム内容④　プログラム内容④</v>
      </c>
    </row>
    <row r="2998" spans="1:15" ht="56.25" hidden="1">
      <c r="A2998" s="56">
        <v>2996</v>
      </c>
      <c r="B2998" s="56" t="s">
        <v>4436</v>
      </c>
      <c r="C2998" s="56">
        <v>94</v>
      </c>
      <c r="D2998" s="33" t="s">
        <v>1981</v>
      </c>
      <c r="E2998" s="134" t="s">
        <v>4578</v>
      </c>
      <c r="F2998" s="56" t="str">
        <f>VLOOKUP(VLOOKUP($B2998, '外部インタフェース一覧(計算用)'!$B:$C, 2, FALSE), '外部インタフェース一覧(計算用)'!$C:$G, 2, FALSE)</f>
        <v>new</v>
      </c>
      <c r="G2998" s="56" t="str">
        <f>VLOOKUP(VLOOKUP($B2998, '外部インタフェース一覧(計算用)'!$B:$C, 2, FALSE), '外部インタフェース一覧(計算用)'!$C:$G, 5, FALSE)</f>
        <v>INDIVIDUAL_FUNCTION_TRAINING_PLAN_INFO_2024_FORM_0330_2021</v>
      </c>
      <c r="H2998" s="56" t="str">
        <f t="shared" si="323"/>
        <v>INDIVIDUAL_FUNCTION_TRAINING_PLAN_INFO_2024_FORM_0330_2021_function_training_note_04_new</v>
      </c>
      <c r="I2998" s="134" t="str">
        <f t="shared" si="322"/>
        <v>個別機能訓練項目　プログラム内容④　留意点④</v>
      </c>
      <c r="J2998" s="56" t="str">
        <f t="shared" si="324"/>
        <v>名称変更</v>
      </c>
      <c r="K2998" s="33" t="str">
        <f>IF($F2998="old", INDEX('外部インタフェース一覧(計算用)'!$B$5:$C$60, MATCH(summary!$B2998, '外部インタフェース一覧(計算用)'!$C$5:$C$60, 0), 1), $B2998)</f>
        <v>個別機能訓練計画書</v>
      </c>
      <c r="L2998" s="56">
        <f t="shared" si="328"/>
        <v>94</v>
      </c>
      <c r="M2998" s="33" t="str">
        <f t="shared" si="325"/>
        <v>function_training_note_04</v>
      </c>
      <c r="N2998" s="33" t="str">
        <f t="shared" si="326"/>
        <v>個別機能訓練項目　プログラム内容④　留意点④</v>
      </c>
      <c r="O2998" s="33" t="str">
        <f t="shared" si="327"/>
        <v>Ⅱ　個別機能訓練の目標・個別機能訓練項目の設定　個別機能訓練項目　プログラム内容④　留意点④</v>
      </c>
    </row>
    <row r="2999" spans="1:15" ht="56.25" hidden="1">
      <c r="A2999" s="56">
        <v>2997</v>
      </c>
      <c r="B2999" s="56" t="s">
        <v>4436</v>
      </c>
      <c r="C2999" s="56">
        <v>95</v>
      </c>
      <c r="D2999" s="33" t="s">
        <v>1983</v>
      </c>
      <c r="E2999" s="134" t="s">
        <v>4579</v>
      </c>
      <c r="F2999" s="56" t="str">
        <f>VLOOKUP(VLOOKUP($B2999, '外部インタフェース一覧(計算用)'!$B:$C, 2, FALSE), '外部インタフェース一覧(計算用)'!$C:$G, 2, FALSE)</f>
        <v>new</v>
      </c>
      <c r="G2999" s="56" t="str">
        <f>VLOOKUP(VLOOKUP($B2999, '外部インタフェース一覧(計算用)'!$B:$C, 2, FALSE), '外部インタフェース一覧(計算用)'!$C:$G, 5, FALSE)</f>
        <v>INDIVIDUAL_FUNCTION_TRAINING_PLAN_INFO_2024_FORM_0330_2021</v>
      </c>
      <c r="H2999" s="56" t="str">
        <f t="shared" si="323"/>
        <v>INDIVIDUAL_FUNCTION_TRAINING_PLAN_INFO_2024_FORM_0330_2021_function_training_frequency_times_04_new</v>
      </c>
      <c r="I2999" s="134" t="str">
        <f t="shared" si="322"/>
        <v>個別機能訓練項目　プログラム内容④　頻度④</v>
      </c>
      <c r="J2999" s="56" t="str">
        <f t="shared" si="324"/>
        <v>名称変更</v>
      </c>
      <c r="K2999" s="33" t="str">
        <f>IF($F2999="old", INDEX('外部インタフェース一覧(計算用)'!$B$5:$C$60, MATCH(summary!$B2999, '外部インタフェース一覧(計算用)'!$C$5:$C$60, 0), 1), $B2999)</f>
        <v>個別機能訓練計画書</v>
      </c>
      <c r="L2999" s="56">
        <f t="shared" si="328"/>
        <v>95</v>
      </c>
      <c r="M2999" s="33" t="str">
        <f t="shared" si="325"/>
        <v>function_training_frequency_times_04</v>
      </c>
      <c r="N2999" s="33" t="str">
        <f t="shared" si="326"/>
        <v>個別機能訓練項目　プログラム内容④　頻度④</v>
      </c>
      <c r="O2999" s="33" t="str">
        <f t="shared" si="327"/>
        <v>Ⅱ　個別機能訓練の目標・個別機能訓練項目の設定　個別機能訓練項目　プログラム内容④　頻度④</v>
      </c>
    </row>
    <row r="3000" spans="1:15" ht="56.25" hidden="1">
      <c r="A3000" s="56">
        <v>2998</v>
      </c>
      <c r="B3000" s="56" t="s">
        <v>4436</v>
      </c>
      <c r="C3000" s="56">
        <v>96</v>
      </c>
      <c r="D3000" s="33" t="s">
        <v>1985</v>
      </c>
      <c r="E3000" s="134" t="s">
        <v>4580</v>
      </c>
      <c r="F3000" s="56" t="str">
        <f>VLOOKUP(VLOOKUP($B3000, '外部インタフェース一覧(計算用)'!$B:$C, 2, FALSE), '外部インタフェース一覧(計算用)'!$C:$G, 2, FALSE)</f>
        <v>new</v>
      </c>
      <c r="G3000" s="56" t="str">
        <f>VLOOKUP(VLOOKUP($B3000, '外部インタフェース一覧(計算用)'!$B:$C, 2, FALSE), '外部インタフェース一覧(計算用)'!$C:$G, 5, FALSE)</f>
        <v>INDIVIDUAL_FUNCTION_TRAINING_PLAN_INFO_2024_FORM_0330_2021</v>
      </c>
      <c r="H3000" s="56" t="str">
        <f t="shared" si="323"/>
        <v>INDIVIDUAL_FUNCTION_TRAINING_PLAN_INFO_2024_FORM_0330_2021_function_training_date_04_new</v>
      </c>
      <c r="I3000" s="134" t="str">
        <f t="shared" ref="I3000:I3063" si="329">IFERROR(INDEX($E:$H, MATCH(LEFT($H3000, LEN($H3000)-4)&amp;"_old", $H:$H, 0), 1), IF(F3000="old", "削除", "追加"))</f>
        <v>個別機能訓練項目　プログラム内容④　時間④</v>
      </c>
      <c r="J3000" s="56" t="str">
        <f t="shared" si="324"/>
        <v>名称変更</v>
      </c>
      <c r="K3000" s="33" t="str">
        <f>IF($F3000="old", INDEX('外部インタフェース一覧(計算用)'!$B$5:$C$60, MATCH(summary!$B3000, '外部インタフェース一覧(計算用)'!$C$5:$C$60, 0), 1), $B3000)</f>
        <v>個別機能訓練計画書</v>
      </c>
      <c r="L3000" s="56">
        <f t="shared" si="328"/>
        <v>96</v>
      </c>
      <c r="M3000" s="33" t="str">
        <f t="shared" si="325"/>
        <v>function_training_date_04</v>
      </c>
      <c r="N3000" s="33" t="str">
        <f t="shared" si="326"/>
        <v>個別機能訓練項目　プログラム内容④　時間④</v>
      </c>
      <c r="O3000" s="33" t="str">
        <f t="shared" si="327"/>
        <v>Ⅱ　個別機能訓練の目標・個別機能訓練項目の設定　個別機能訓練項目　プログラム内容④　時間④</v>
      </c>
    </row>
    <row r="3001" spans="1:15" ht="56.25" hidden="1">
      <c r="A3001" s="56">
        <v>2999</v>
      </c>
      <c r="B3001" s="56" t="s">
        <v>4436</v>
      </c>
      <c r="C3001" s="56">
        <v>97</v>
      </c>
      <c r="D3001" s="33" t="s">
        <v>1987</v>
      </c>
      <c r="E3001" s="134" t="s">
        <v>4581</v>
      </c>
      <c r="F3001" s="56" t="str">
        <f>VLOOKUP(VLOOKUP($B3001, '外部インタフェース一覧(計算用)'!$B:$C, 2, FALSE), '外部インタフェース一覧(計算用)'!$C:$G, 2, FALSE)</f>
        <v>new</v>
      </c>
      <c r="G3001" s="56" t="str">
        <f>VLOOKUP(VLOOKUP($B3001, '外部インタフェース一覧(計算用)'!$B:$C, 2, FALSE), '外部インタフェース一覧(計算用)'!$C:$G, 5, FALSE)</f>
        <v>INDIVIDUAL_FUNCTION_TRAINING_PLAN_INFO_2024_FORM_0330_2021</v>
      </c>
      <c r="H3001" s="56" t="str">
        <f t="shared" si="323"/>
        <v>INDIVIDUAL_FUNCTION_TRAINING_PLAN_INFO_2024_FORM_0330_2021_function_training_personnel_04_new</v>
      </c>
      <c r="I3001" s="134" t="str">
        <f t="shared" si="329"/>
        <v>個別機能訓練項目　プログラム内容④　主な実施者④</v>
      </c>
      <c r="J3001" s="56" t="str">
        <f t="shared" si="324"/>
        <v>名称変更</v>
      </c>
      <c r="K3001" s="33" t="str">
        <f>IF($F3001="old", INDEX('外部インタフェース一覧(計算用)'!$B$5:$C$60, MATCH(summary!$B3001, '外部インタフェース一覧(計算用)'!$C$5:$C$60, 0), 1), $B3001)</f>
        <v>個別機能訓練計画書</v>
      </c>
      <c r="L3001" s="56">
        <f t="shared" si="328"/>
        <v>97</v>
      </c>
      <c r="M3001" s="33" t="str">
        <f t="shared" si="325"/>
        <v>function_training_personnel_04</v>
      </c>
      <c r="N3001" s="33" t="str">
        <f t="shared" si="326"/>
        <v>個別機能訓練項目　プログラム内容④　主な実施者④</v>
      </c>
      <c r="O3001" s="33" t="str">
        <f t="shared" si="327"/>
        <v>Ⅱ　個別機能訓練の目標・個別機能訓練項目の設定　個別機能訓練項目　プログラム内容④　主な実施者④</v>
      </c>
    </row>
    <row r="3002" spans="1:15" ht="56.25" hidden="1">
      <c r="A3002" s="56">
        <v>3000</v>
      </c>
      <c r="B3002" s="56" t="s">
        <v>4436</v>
      </c>
      <c r="C3002" s="56">
        <v>98</v>
      </c>
      <c r="D3002" s="33" t="s">
        <v>1991</v>
      </c>
      <c r="E3002" s="134" t="s">
        <v>4582</v>
      </c>
      <c r="F3002" s="56" t="str">
        <f>VLOOKUP(VLOOKUP($B3002, '外部インタフェース一覧(計算用)'!$B:$C, 2, FALSE), '外部インタフェース一覧(計算用)'!$C:$G, 2, FALSE)</f>
        <v>new</v>
      </c>
      <c r="G3002" s="56" t="str">
        <f>VLOOKUP(VLOOKUP($B3002, '外部インタフェース一覧(計算用)'!$B:$C, 2, FALSE), '外部インタフェース一覧(計算用)'!$C:$G, 5, FALSE)</f>
        <v>INDIVIDUAL_FUNCTION_TRAINING_PLAN_INFO_2024_FORM_0330_2021</v>
      </c>
      <c r="H3002" s="56" t="str">
        <f t="shared" si="323"/>
        <v>INDIVIDUAL_FUNCTION_TRAINING_PLAN_INFO_2024_FORM_0330_2021_program_planner_new</v>
      </c>
      <c r="I3002" s="134" t="str">
        <f t="shared" si="329"/>
        <v>個別機能訓練項目　プログラム内容④　プログラム立案者</v>
      </c>
      <c r="J3002" s="56" t="str">
        <f t="shared" si="324"/>
        <v>名称変更</v>
      </c>
      <c r="K3002" s="33" t="str">
        <f>IF($F3002="old", INDEX('外部インタフェース一覧(計算用)'!$B$5:$C$60, MATCH(summary!$B3002, '外部インタフェース一覧(計算用)'!$C$5:$C$60, 0), 1), $B3002)</f>
        <v>個別機能訓練計画書</v>
      </c>
      <c r="L3002" s="56">
        <f t="shared" si="328"/>
        <v>98</v>
      </c>
      <c r="M3002" s="33" t="str">
        <f t="shared" si="325"/>
        <v>program_planner</v>
      </c>
      <c r="N3002" s="33" t="str">
        <f t="shared" si="326"/>
        <v>個別機能訓練項目　プログラム内容④　プログラム立案者</v>
      </c>
      <c r="O3002" s="33" t="str">
        <f t="shared" si="327"/>
        <v>Ⅱ　個別機能訓練の目標・個別機能訓練項目の設定　個別機能訓練項目　　プログラム立案者</v>
      </c>
    </row>
    <row r="3003" spans="1:15" ht="56.25" hidden="1">
      <c r="A3003" s="56">
        <v>3001</v>
      </c>
      <c r="B3003" s="56" t="s">
        <v>4436</v>
      </c>
      <c r="C3003" s="56">
        <v>99</v>
      </c>
      <c r="D3003" s="33" t="s">
        <v>4583</v>
      </c>
      <c r="E3003" s="134" t="s">
        <v>4584</v>
      </c>
      <c r="F3003" s="56" t="str">
        <f>VLOOKUP(VLOOKUP($B3003, '外部インタフェース一覧(計算用)'!$B:$C, 2, FALSE), '外部インタフェース一覧(計算用)'!$C:$G, 2, FALSE)</f>
        <v>new</v>
      </c>
      <c r="G3003" s="56" t="str">
        <f>VLOOKUP(VLOOKUP($B3003, '外部インタフェース一覧(計算用)'!$B:$C, 2, FALSE), '外部インタフェース一覧(計算用)'!$C:$G, 5, FALSE)</f>
        <v>INDIVIDUAL_FUNCTION_TRAINING_PLAN_INFO_2024_FORM_0330_2021</v>
      </c>
      <c r="H3003" s="56" t="str">
        <f t="shared" si="323"/>
        <v>INDIVIDUAL_FUNCTION_TRAINING_PLAN_INFO_2024_FORM_0330_2021_himself_or_family_routine_work_new</v>
      </c>
      <c r="I3003" s="134" t="str">
        <f t="shared" si="329"/>
        <v>追加</v>
      </c>
      <c r="J3003" s="56" t="str">
        <f t="shared" si="324"/>
        <v>名称変更</v>
      </c>
      <c r="K3003" s="56" t="str">
        <f>IF($F3003="old", INDEX('外部インタフェース一覧(計算用)'!$B$5:$C$60, MATCH(summary!$B3003, '外部インタフェース一覧(計算用)'!$C$5:$C$60, 0), 1), $B3003)</f>
        <v>個別機能訓練計画書</v>
      </c>
      <c r="L3003" s="56">
        <f t="shared" si="328"/>
        <v>99</v>
      </c>
      <c r="M3003" s="56" t="str">
        <f t="shared" si="325"/>
        <v>himself_or_family_routine_work</v>
      </c>
      <c r="N3003" s="33" t="str">
        <f t="shared" si="326"/>
        <v>追加</v>
      </c>
      <c r="O3003" s="33" t="str">
        <f t="shared" si="327"/>
        <v>Ⅱ　個別機能訓練の目標・個別機能訓練項目の設定　利用者本人・家族等がサービス利用時間以外に実施すること</v>
      </c>
    </row>
    <row r="3004" spans="1:15" ht="37.5" hidden="1">
      <c r="A3004" s="56">
        <v>3002</v>
      </c>
      <c r="B3004" s="56" t="s">
        <v>4436</v>
      </c>
      <c r="C3004" s="56">
        <v>100</v>
      </c>
      <c r="D3004" s="33" t="s">
        <v>1995</v>
      </c>
      <c r="E3004" s="134" t="s">
        <v>4585</v>
      </c>
      <c r="F3004" s="56" t="str">
        <f>VLOOKUP(VLOOKUP($B3004, '外部インタフェース一覧(計算用)'!$B:$C, 2, FALSE), '外部インタフェース一覧(計算用)'!$C:$G, 2, FALSE)</f>
        <v>new</v>
      </c>
      <c r="G3004" s="56" t="str">
        <f>VLOOKUP(VLOOKUP($B3004, '外部インタフェース一覧(計算用)'!$B:$C, 2, FALSE), '外部インタフェース一覧(計算用)'!$C:$G, 5, FALSE)</f>
        <v>INDIVIDUAL_FUNCTION_TRAINING_PLAN_INFO_2024_FORM_0330_2021</v>
      </c>
      <c r="H3004" s="56" t="str">
        <f t="shared" si="323"/>
        <v>INDIVIDUAL_FUNCTION_TRAINING_PLAN_INFO_2024_FORM_0330_2021_functional_training_notice_new</v>
      </c>
      <c r="I3004" s="134" t="str">
        <f t="shared" si="329"/>
        <v>特記事項</v>
      </c>
      <c r="J3004" s="56" t="str">
        <f t="shared" si="324"/>
        <v>名称変更</v>
      </c>
      <c r="K3004" s="33" t="str">
        <f>IF($F3004="old", INDEX('外部インタフェース一覧(計算用)'!$B$5:$C$60, MATCH(summary!$B3004, '外部インタフェース一覧(計算用)'!$C$5:$C$60, 0), 1), $B3004)</f>
        <v>個別機能訓練計画書</v>
      </c>
      <c r="L3004" s="56">
        <f t="shared" si="328"/>
        <v>100</v>
      </c>
      <c r="M3004" s="33" t="str">
        <f t="shared" si="325"/>
        <v>functional_training_notice</v>
      </c>
      <c r="N3004" s="33" t="str">
        <f t="shared" si="326"/>
        <v>特記事項</v>
      </c>
      <c r="O3004" s="33" t="str">
        <f t="shared" si="327"/>
        <v>Ⅱ　個別機能訓練の目標・個別機能訓練項目の設定　特記事項</v>
      </c>
    </row>
    <row r="3005" spans="1:15" ht="37.5" hidden="1">
      <c r="A3005" s="56">
        <v>3003</v>
      </c>
      <c r="B3005" s="56" t="s">
        <v>4436</v>
      </c>
      <c r="C3005" s="56">
        <v>101</v>
      </c>
      <c r="D3005" s="33" t="s">
        <v>1996</v>
      </c>
      <c r="E3005" s="134" t="s">
        <v>4586</v>
      </c>
      <c r="F3005" s="56" t="str">
        <f>VLOOKUP(VLOOKUP($B3005, '外部インタフェース一覧(計算用)'!$B:$C, 2, FALSE), '外部インタフェース一覧(計算用)'!$C:$G, 2, FALSE)</f>
        <v>new</v>
      </c>
      <c r="G3005" s="56" t="str">
        <f>VLOOKUP(VLOOKUP($B3005, '外部インタフェース一覧(計算用)'!$B:$C, 2, FALSE), '外部インタフェース一覧(計算用)'!$C:$G, 5, FALSE)</f>
        <v>INDIVIDUAL_FUNCTION_TRAINING_PLAN_INFO_2024_FORM_0330_2021</v>
      </c>
      <c r="H3005" s="56" t="str">
        <f t="shared" si="323"/>
        <v>INDIVIDUAL_FUNCTION_TRAINING_PLAN_INFO_2024_FORM_0330_2021_functional_training_summary_new</v>
      </c>
      <c r="I3005" s="134" t="str">
        <f t="shared" si="329"/>
        <v>個別機能訓練の実施による変化</v>
      </c>
      <c r="J3005" s="56" t="str">
        <f t="shared" si="324"/>
        <v>名称変更</v>
      </c>
      <c r="K3005" s="33" t="str">
        <f>IF($F3005="old", INDEX('外部インタフェース一覧(計算用)'!$B$5:$C$60, MATCH(summary!$B3005, '外部インタフェース一覧(計算用)'!$C$5:$C$60, 0), 1), $B3005)</f>
        <v>個別機能訓練計画書</v>
      </c>
      <c r="L3005" s="56">
        <f t="shared" si="328"/>
        <v>101</v>
      </c>
      <c r="M3005" s="33" t="str">
        <f t="shared" si="325"/>
        <v>functional_training_summary</v>
      </c>
      <c r="N3005" s="33" t="str">
        <f t="shared" si="326"/>
        <v>個別機能訓練の実施による変化</v>
      </c>
      <c r="O3005" s="33" t="str">
        <f t="shared" si="327"/>
        <v>Ⅲ　個別機能訓練実施後の対応　個別機能訓練の実施による変化　内容</v>
      </c>
    </row>
    <row r="3006" spans="1:15" ht="37.5" hidden="1">
      <c r="A3006" s="56">
        <v>3004</v>
      </c>
      <c r="B3006" s="56" t="s">
        <v>4436</v>
      </c>
      <c r="C3006" s="56">
        <v>102</v>
      </c>
      <c r="D3006" s="33" t="s">
        <v>4587</v>
      </c>
      <c r="E3006" s="134" t="s">
        <v>4588</v>
      </c>
      <c r="F3006" s="56" t="str">
        <f>VLOOKUP(VLOOKUP($B3006, '外部インタフェース一覧(計算用)'!$B:$C, 2, FALSE), '外部インタフェース一覧(計算用)'!$C:$G, 2, FALSE)</f>
        <v>new</v>
      </c>
      <c r="G3006" s="56" t="str">
        <f>VLOOKUP(VLOOKUP($B3006, '外部インタフェース一覧(計算用)'!$B:$C, 2, FALSE), '外部インタフェース一覧(計算用)'!$C:$G, 5, FALSE)</f>
        <v>INDIVIDUAL_FUNCTION_TRAINING_PLAN_INFO_2024_FORM_0330_2021</v>
      </c>
      <c r="H3006" s="56" t="str">
        <f t="shared" si="323"/>
        <v>INDIVIDUAL_FUNCTION_TRAINING_PLAN_INFO_2024_FORM_0330_2021_subject_and_factors_new</v>
      </c>
      <c r="I3006" s="134" t="str">
        <f t="shared" si="329"/>
        <v>追加</v>
      </c>
      <c r="J3006" s="56" t="str">
        <f t="shared" si="324"/>
        <v>名称変更</v>
      </c>
      <c r="K3006" s="56" t="str">
        <f>IF($F3006="old", INDEX('外部インタフェース一覧(計算用)'!$B$5:$C$60, MATCH(summary!$B3006, '外部インタフェース一覧(計算用)'!$C$5:$C$60, 0), 1), $B3006)</f>
        <v>個別機能訓練計画書</v>
      </c>
      <c r="L3006" s="56">
        <f t="shared" si="328"/>
        <v>102</v>
      </c>
      <c r="M3006" s="56" t="str">
        <f t="shared" si="325"/>
        <v>subject_and_factors</v>
      </c>
      <c r="N3006" s="33" t="str">
        <f t="shared" si="326"/>
        <v>追加</v>
      </c>
      <c r="O3006" s="33" t="str">
        <f t="shared" si="327"/>
        <v>Ⅲ　個別機能訓練実施後の対応　個別機能訓練実施における課題とその要因</v>
      </c>
    </row>
    <row r="3007" spans="1:15" hidden="1">
      <c r="A3007" s="56">
        <v>3005</v>
      </c>
      <c r="B3007" s="56" t="s">
        <v>4436</v>
      </c>
      <c r="C3007" s="56">
        <v>103</v>
      </c>
      <c r="D3007" s="33" t="s">
        <v>265</v>
      </c>
      <c r="E3007" s="134" t="s">
        <v>266</v>
      </c>
      <c r="F3007" s="56" t="str">
        <f>VLOOKUP(VLOOKUP($B3007, '外部インタフェース一覧(計算用)'!$B:$C, 2, FALSE), '外部インタフェース一覧(計算用)'!$C:$G, 2, FALSE)</f>
        <v>new</v>
      </c>
      <c r="G3007" s="56" t="str">
        <f>VLOOKUP(VLOOKUP($B3007, '外部インタフェース一覧(計算用)'!$B:$C, 2, FALSE), '外部インタフェース一覧(計算用)'!$C:$G, 5, FALSE)</f>
        <v>INDIVIDUAL_FUNCTION_TRAINING_PLAN_INFO_2024_FORM_0330_2021</v>
      </c>
      <c r="H3007" s="56" t="str">
        <f t="shared" si="323"/>
        <v>INDIVIDUAL_FUNCTION_TRAINING_PLAN_INFO_2024_FORM_0330_2021_version_new</v>
      </c>
      <c r="I3007" s="134" t="str">
        <f t="shared" si="329"/>
        <v>バージョン番号</v>
      </c>
      <c r="J3007" s="56" t="str">
        <f t="shared" si="324"/>
        <v>一致</v>
      </c>
      <c r="K3007" s="56" t="str">
        <f>IF($F3007="old", INDEX('外部インタフェース一覧(計算用)'!$B$5:$C$60, MATCH(summary!$B3007, '外部インタフェース一覧(計算用)'!$C$5:$C$60, 0), 1), $B3007)</f>
        <v>個別機能訓練計画書</v>
      </c>
      <c r="L3007" s="56">
        <f t="shared" si="328"/>
        <v>103</v>
      </c>
      <c r="M3007" s="56" t="str">
        <f t="shared" si="325"/>
        <v>version</v>
      </c>
      <c r="N3007" s="33" t="str">
        <f t="shared" si="326"/>
        <v>バージョン番号</v>
      </c>
      <c r="O3007" s="33" t="str">
        <f t="shared" si="327"/>
        <v>バージョン番号</v>
      </c>
    </row>
    <row r="3008" spans="1:15">
      <c r="A3008" s="56">
        <v>3006</v>
      </c>
      <c r="B3008" s="56" t="s">
        <v>4589</v>
      </c>
      <c r="C3008" s="56">
        <v>1</v>
      </c>
      <c r="D3008" s="33" t="s">
        <v>223</v>
      </c>
      <c r="E3008" s="134" t="s">
        <v>224</v>
      </c>
      <c r="F3008" s="56" t="str">
        <f>VLOOKUP(VLOOKUP($B3008, '外部インタフェース一覧(計算用)'!$B:$C, 2, FALSE), '外部インタフェース一覧(計算用)'!$C:$G, 2, FALSE)</f>
        <v>new</v>
      </c>
      <c r="G3008" s="56" t="str">
        <f>VLOOKUP(VLOOKUP($B3008, '外部インタフェース一覧(計算用)'!$B:$C, 2, FALSE), '外部インタフェース一覧(計算用)'!$C:$G, 5, FALSE)</f>
        <v>REHABILITATION_PLAN_2024_FORM_0410_2021</v>
      </c>
      <c r="H3008" s="56" t="str">
        <f t="shared" si="323"/>
        <v>REHABILITATION_PLAN_2024_FORM_0410_2021_care_facility_id_new</v>
      </c>
      <c r="I3008" s="134" t="str">
        <f t="shared" si="329"/>
        <v>事業所番号</v>
      </c>
      <c r="J3008" s="56" t="str">
        <f t="shared" si="324"/>
        <v>一致</v>
      </c>
      <c r="K3008" s="56" t="str">
        <f>IF($F3008="old", INDEX('外部インタフェース一覧(計算用)'!$B$5:$C$60, MATCH(summary!$B3008, '外部インタフェース一覧(計算用)'!$C$5:$C$60, 0), 1), $B3008)</f>
        <v>リハビリテーション計画書</v>
      </c>
      <c r="L3008" s="56">
        <f t="shared" si="328"/>
        <v>1</v>
      </c>
      <c r="M3008" s="56" t="str">
        <f t="shared" si="325"/>
        <v>care_facility_id</v>
      </c>
      <c r="N3008" s="33" t="str">
        <f t="shared" si="326"/>
        <v>事業所番号</v>
      </c>
      <c r="O3008" s="33" t="str">
        <f t="shared" si="327"/>
        <v>事業所番号</v>
      </c>
    </row>
    <row r="3009" spans="1:15">
      <c r="A3009" s="56">
        <v>3007</v>
      </c>
      <c r="B3009" s="56" t="s">
        <v>4589</v>
      </c>
      <c r="C3009" s="56">
        <v>2</v>
      </c>
      <c r="D3009" s="33" t="s">
        <v>225</v>
      </c>
      <c r="E3009" s="134" t="s">
        <v>226</v>
      </c>
      <c r="F3009" s="56" t="str">
        <f>VLOOKUP(VLOOKUP($B3009, '外部インタフェース一覧(計算用)'!$B:$C, 2, FALSE), '外部インタフェース一覧(計算用)'!$C:$G, 2, FALSE)</f>
        <v>new</v>
      </c>
      <c r="G3009" s="56" t="str">
        <f>VLOOKUP(VLOOKUP($B3009, '外部インタフェース一覧(計算用)'!$B:$C, 2, FALSE), '外部インタフェース一覧(計算用)'!$C:$G, 5, FALSE)</f>
        <v>REHABILITATION_PLAN_2024_FORM_0410_2021</v>
      </c>
      <c r="H3009" s="56" t="str">
        <f t="shared" si="323"/>
        <v>REHABILITATION_PLAN_2024_FORM_0410_2021_service_code_new</v>
      </c>
      <c r="I3009" s="134" t="str">
        <f t="shared" si="329"/>
        <v>サービス種類コード</v>
      </c>
      <c r="J3009" s="56" t="str">
        <f t="shared" si="324"/>
        <v>一致</v>
      </c>
      <c r="K3009" s="56" t="str">
        <f>IF($F3009="old", INDEX('外部インタフェース一覧(計算用)'!$B$5:$C$60, MATCH(summary!$B3009, '外部インタフェース一覧(計算用)'!$C$5:$C$60, 0), 1), $B3009)</f>
        <v>リハビリテーション計画書</v>
      </c>
      <c r="L3009" s="56">
        <f t="shared" si="328"/>
        <v>2</v>
      </c>
      <c r="M3009" s="56" t="str">
        <f t="shared" si="325"/>
        <v>service_code</v>
      </c>
      <c r="N3009" s="33" t="str">
        <f t="shared" si="326"/>
        <v>サービス種類コード</v>
      </c>
      <c r="O3009" s="33" t="str">
        <f t="shared" si="327"/>
        <v>サービス種類コード</v>
      </c>
    </row>
    <row r="3010" spans="1:15">
      <c r="A3010" s="56">
        <v>3008</v>
      </c>
      <c r="B3010" s="56" t="s">
        <v>4589</v>
      </c>
      <c r="C3010" s="56">
        <v>3</v>
      </c>
      <c r="D3010" s="33" t="s">
        <v>229</v>
      </c>
      <c r="E3010" s="134" t="s">
        <v>230</v>
      </c>
      <c r="F3010" s="56" t="str">
        <f>VLOOKUP(VLOOKUP($B3010, '外部インタフェース一覧(計算用)'!$B:$C, 2, FALSE), '外部インタフェース一覧(計算用)'!$C:$G, 2, FALSE)</f>
        <v>new</v>
      </c>
      <c r="G3010" s="56" t="str">
        <f>VLOOKUP(VLOOKUP($B3010, '外部インタフェース一覧(計算用)'!$B:$C, 2, FALSE), '外部インタフェース一覧(計算用)'!$C:$G, 5, FALSE)</f>
        <v>REHABILITATION_PLAN_2024_FORM_0410_2021</v>
      </c>
      <c r="H3010" s="56" t="str">
        <f t="shared" si="323"/>
        <v>REHABILITATION_PLAN_2024_FORM_0410_2021_insurer_no_new</v>
      </c>
      <c r="I3010" s="134" t="str">
        <f t="shared" si="329"/>
        <v>保険者番号</v>
      </c>
      <c r="J3010" s="56" t="str">
        <f t="shared" si="324"/>
        <v>一致</v>
      </c>
      <c r="K3010" s="56" t="str">
        <f>IF($F3010="old", INDEX('外部インタフェース一覧(計算用)'!$B$5:$C$60, MATCH(summary!$B3010, '外部インタフェース一覧(計算用)'!$C$5:$C$60, 0), 1), $B3010)</f>
        <v>リハビリテーション計画書</v>
      </c>
      <c r="L3010" s="56">
        <f t="shared" si="328"/>
        <v>3</v>
      </c>
      <c r="M3010" s="56" t="str">
        <f t="shared" si="325"/>
        <v>insurer_no</v>
      </c>
      <c r="N3010" s="33" t="str">
        <f t="shared" si="326"/>
        <v>保険者番号</v>
      </c>
      <c r="O3010" s="33" t="str">
        <f t="shared" si="327"/>
        <v>保険者番号</v>
      </c>
    </row>
    <row r="3011" spans="1:15">
      <c r="A3011" s="56">
        <v>3009</v>
      </c>
      <c r="B3011" s="56" t="s">
        <v>4589</v>
      </c>
      <c r="C3011" s="56">
        <v>4</v>
      </c>
      <c r="D3011" s="33" t="s">
        <v>231</v>
      </c>
      <c r="E3011" s="134" t="s">
        <v>232</v>
      </c>
      <c r="F3011" s="56" t="str">
        <f>VLOOKUP(VLOOKUP($B3011, '外部インタフェース一覧(計算用)'!$B:$C, 2, FALSE), '外部インタフェース一覧(計算用)'!$C:$G, 2, FALSE)</f>
        <v>new</v>
      </c>
      <c r="G3011" s="56" t="str">
        <f>VLOOKUP(VLOOKUP($B3011, '外部インタフェース一覧(計算用)'!$B:$C, 2, FALSE), '外部インタフェース一覧(計算用)'!$C:$G, 5, FALSE)</f>
        <v>REHABILITATION_PLAN_2024_FORM_0410_2021</v>
      </c>
      <c r="H3011" s="56" t="str">
        <f t="shared" ref="H3011:H3075" si="330">G3011&amp;"_"&amp;D3011&amp;"_"&amp;F3011</f>
        <v>REHABILITATION_PLAN_2024_FORM_0410_2021_insured_no_new</v>
      </c>
      <c r="I3011" s="134" t="str">
        <f t="shared" si="329"/>
        <v>被保険者番号</v>
      </c>
      <c r="J3011" s="56" t="str">
        <f t="shared" ref="J3011:J3075" si="331">IF(E3011=I3011, "一致", "名称変更")</f>
        <v>一致</v>
      </c>
      <c r="K3011" s="56" t="str">
        <f>IF($F3011="old", INDEX('外部インタフェース一覧(計算用)'!$B$5:$C$60, MATCH(summary!$B3011, '外部インタフェース一覧(計算用)'!$C$5:$C$60, 0), 1), $B3011)</f>
        <v>リハビリテーション計画書</v>
      </c>
      <c r="L3011" s="56">
        <f t="shared" si="328"/>
        <v>4</v>
      </c>
      <c r="M3011" s="56" t="str">
        <f t="shared" ref="M3011:M3075" si="332">$D3011</f>
        <v>insured_no</v>
      </c>
      <c r="N3011" s="33" t="str">
        <f t="shared" ref="N3011:N3075" si="333">IF($F3011="old", $E3011, $I3011)</f>
        <v>被保険者番号</v>
      </c>
      <c r="O3011" s="33" t="str">
        <f t="shared" ref="O3011:O3075" si="334">IF($F3011="old", $I3011, $E3011)</f>
        <v>被保険者番号</v>
      </c>
    </row>
    <row r="3012" spans="1:15" ht="37.5">
      <c r="A3012" s="56">
        <v>3010</v>
      </c>
      <c r="B3012" s="56" t="s">
        <v>4589</v>
      </c>
      <c r="C3012" s="56">
        <v>5</v>
      </c>
      <c r="D3012" s="33" t="s">
        <v>227</v>
      </c>
      <c r="E3012" s="134" t="s">
        <v>228</v>
      </c>
      <c r="F3012" s="56" t="str">
        <f>VLOOKUP(VLOOKUP($B3012, '外部インタフェース一覧(計算用)'!$B:$C, 2, FALSE), '外部インタフェース一覧(計算用)'!$C:$G, 2, FALSE)</f>
        <v>new</v>
      </c>
      <c r="G3012" s="56" t="str">
        <f>VLOOKUP(VLOOKUP($B3012, '外部インタフェース一覧(計算用)'!$B:$C, 2, FALSE), '外部インタフェース一覧(計算用)'!$C:$G, 5, FALSE)</f>
        <v>REHABILITATION_PLAN_2024_FORM_0410_2021</v>
      </c>
      <c r="H3012" s="56" t="str">
        <f t="shared" si="330"/>
        <v>REHABILITATION_PLAN_2024_FORM_0410_2021_external_system_management_number_new</v>
      </c>
      <c r="I3012" s="134" t="str">
        <f t="shared" si="329"/>
        <v>外部システム管理番号</v>
      </c>
      <c r="J3012" s="56" t="str">
        <f t="shared" si="331"/>
        <v>一致</v>
      </c>
      <c r="K3012" s="56" t="str">
        <f>IF($F3012="old", INDEX('外部インタフェース一覧(計算用)'!$B$5:$C$60, MATCH(summary!$B3012, '外部インタフェース一覧(計算用)'!$C$5:$C$60, 0), 1), $B3012)</f>
        <v>リハビリテーション計画書</v>
      </c>
      <c r="L3012" s="56">
        <f t="shared" ref="L3012:L3076" si="335">C3012</f>
        <v>5</v>
      </c>
      <c r="M3012" s="56" t="str">
        <f t="shared" si="332"/>
        <v>external_system_management_number</v>
      </c>
      <c r="N3012" s="33" t="str">
        <f t="shared" si="333"/>
        <v>外部システム管理番号</v>
      </c>
      <c r="O3012" s="33" t="str">
        <f t="shared" si="334"/>
        <v>外部システム管理番号</v>
      </c>
    </row>
    <row r="3013" spans="1:15">
      <c r="A3013" s="56">
        <v>3011</v>
      </c>
      <c r="B3013" s="56" t="s">
        <v>4589</v>
      </c>
      <c r="C3013" s="56">
        <v>6</v>
      </c>
      <c r="D3013" s="33" t="s">
        <v>2002</v>
      </c>
      <c r="E3013" s="134" t="s">
        <v>2003</v>
      </c>
      <c r="F3013" s="56" t="str">
        <f>VLOOKUP(VLOOKUP($B3013, '外部インタフェース一覧(計算用)'!$B:$C, 2, FALSE), '外部インタフェース一覧(計算用)'!$C:$G, 2, FALSE)</f>
        <v>new</v>
      </c>
      <c r="G3013" s="56" t="str">
        <f>VLOOKUP(VLOOKUP($B3013, '外部インタフェース一覧(計算用)'!$B:$C, 2, FALSE), '外部インタフェース一覧(計算用)'!$C:$G, 5, FALSE)</f>
        <v>REHABILITATION_PLAN_2024_FORM_0410_2021</v>
      </c>
      <c r="H3013" s="56" t="str">
        <f t="shared" si="330"/>
        <v>REHABILITATION_PLAN_2024_FORM_0410_2021_usage_situation_flag_new</v>
      </c>
      <c r="I3013" s="134" t="str">
        <f t="shared" si="329"/>
        <v>入院・外来</v>
      </c>
      <c r="J3013" s="56" t="str">
        <f t="shared" si="331"/>
        <v>一致</v>
      </c>
      <c r="K3013" s="56" t="str">
        <f>IF($F3013="old", INDEX('外部インタフェース一覧(計算用)'!$B$5:$C$60, MATCH(summary!$B3013, '外部インタフェース一覧(計算用)'!$C$5:$C$60, 0), 1), $B3013)</f>
        <v>リハビリテーション計画書</v>
      </c>
      <c r="L3013" s="56">
        <f t="shared" si="335"/>
        <v>6</v>
      </c>
      <c r="M3013" s="56" t="str">
        <f t="shared" si="332"/>
        <v>usage_situation_flag</v>
      </c>
      <c r="N3013" s="33" t="str">
        <f t="shared" si="333"/>
        <v>入院・外来</v>
      </c>
      <c r="O3013" s="33" t="str">
        <f t="shared" si="334"/>
        <v>入院・外来</v>
      </c>
    </row>
    <row r="3014" spans="1:15">
      <c r="A3014" s="56">
        <v>3012</v>
      </c>
      <c r="B3014" s="56" t="s">
        <v>4589</v>
      </c>
      <c r="C3014" s="56">
        <v>7</v>
      </c>
      <c r="D3014" s="33" t="s">
        <v>2004</v>
      </c>
      <c r="E3014" s="134" t="s">
        <v>4590</v>
      </c>
      <c r="F3014" s="56" t="str">
        <f>VLOOKUP(VLOOKUP($B3014, '外部インタフェース一覧(計算用)'!$B:$C, 2, FALSE), '外部インタフェース一覧(計算用)'!$C:$G, 2, FALSE)</f>
        <v>new</v>
      </c>
      <c r="G3014" s="56" t="str">
        <f>VLOOKUP(VLOOKUP($B3014, '外部インタフェース一覧(計算用)'!$B:$C, 2, FALSE), '外部インタフェース一覧(計算用)'!$C:$G, 5, FALSE)</f>
        <v>REHABILITATION_PLAN_2024_FORM_0410_2021</v>
      </c>
      <c r="H3014" s="56" t="str">
        <f t="shared" si="330"/>
        <v>REHABILITATION_PLAN_2024_FORM_0410_2021_visit_flag_new</v>
      </c>
      <c r="I3014" s="134" t="str">
        <f t="shared" si="329"/>
        <v>訪問</v>
      </c>
      <c r="J3014" s="56" t="str">
        <f t="shared" si="331"/>
        <v>名称変更</v>
      </c>
      <c r="K3014" s="33" t="str">
        <f>IF($F3014="old", INDEX('外部インタフェース一覧(計算用)'!$B$5:$C$60, MATCH(summary!$B3014, '外部インタフェース一覧(計算用)'!$C$5:$C$60, 0), 1), $B3014)</f>
        <v>リハビリテーション計画書</v>
      </c>
      <c r="L3014" s="56">
        <f t="shared" si="335"/>
        <v>7</v>
      </c>
      <c r="M3014" s="33" t="str">
        <f t="shared" si="332"/>
        <v>visit_flag</v>
      </c>
      <c r="N3014" s="33" t="str">
        <f t="shared" si="333"/>
        <v>訪問</v>
      </c>
      <c r="O3014" s="33" t="str">
        <f t="shared" si="334"/>
        <v>訪問・通所 訪問</v>
      </c>
    </row>
    <row r="3015" spans="1:15">
      <c r="A3015" s="56">
        <v>3013</v>
      </c>
      <c r="B3015" s="56" t="s">
        <v>4589</v>
      </c>
      <c r="C3015" s="56">
        <v>8</v>
      </c>
      <c r="D3015" s="33" t="s">
        <v>2006</v>
      </c>
      <c r="E3015" s="134" t="s">
        <v>4591</v>
      </c>
      <c r="F3015" s="56" t="str">
        <f>VLOOKUP(VLOOKUP($B3015, '外部インタフェース一覧(計算用)'!$B:$C, 2, FALSE), '外部インタフェース一覧(計算用)'!$C:$G, 2, FALSE)</f>
        <v>new</v>
      </c>
      <c r="G3015" s="56" t="str">
        <f>VLOOKUP(VLOOKUP($B3015, '外部インタフェース一覧(計算用)'!$B:$C, 2, FALSE), '外部インタフェース一覧(計算用)'!$C:$G, 5, FALSE)</f>
        <v>REHABILITATION_PLAN_2024_FORM_0410_2021</v>
      </c>
      <c r="H3015" s="56" t="str">
        <f t="shared" si="330"/>
        <v>REHABILITATION_PLAN_2024_FORM_0410_2021_outpatient_flag_new</v>
      </c>
      <c r="I3015" s="134" t="str">
        <f t="shared" si="329"/>
        <v>通所</v>
      </c>
      <c r="J3015" s="56" t="str">
        <f t="shared" si="331"/>
        <v>名称変更</v>
      </c>
      <c r="K3015" s="33" t="str">
        <f>IF($F3015="old", INDEX('外部インタフェース一覧(計算用)'!$B$5:$C$60, MATCH(summary!$B3015, '外部インタフェース一覧(計算用)'!$C$5:$C$60, 0), 1), $B3015)</f>
        <v>リハビリテーション計画書</v>
      </c>
      <c r="L3015" s="56">
        <f t="shared" si="335"/>
        <v>8</v>
      </c>
      <c r="M3015" s="33" t="str">
        <f t="shared" si="332"/>
        <v>outpatient_flag</v>
      </c>
      <c r="N3015" s="33" t="str">
        <f t="shared" si="333"/>
        <v>通所</v>
      </c>
      <c r="O3015" s="33" t="str">
        <f t="shared" si="334"/>
        <v>訪問・通所　通所</v>
      </c>
    </row>
    <row r="3016" spans="1:15">
      <c r="A3016" s="56">
        <v>3014</v>
      </c>
      <c r="B3016" s="56" t="s">
        <v>4589</v>
      </c>
      <c r="C3016" s="56">
        <v>9</v>
      </c>
      <c r="D3016" s="33" t="s">
        <v>2008</v>
      </c>
      <c r="E3016" s="134" t="s">
        <v>2009</v>
      </c>
      <c r="F3016" s="56" t="str">
        <f>VLOOKUP(VLOOKUP($B3016, '外部インタフェース一覧(計算用)'!$B:$C, 2, FALSE), '外部インタフェース一覧(計算用)'!$C:$G, 2, FALSE)</f>
        <v>new</v>
      </c>
      <c r="G3016" s="56" t="str">
        <f>VLOOKUP(VLOOKUP($B3016, '外部インタフェース一覧(計算用)'!$B:$C, 2, FALSE), '外部インタフェース一覧(計算用)'!$C:$G, 5, FALSE)</f>
        <v>REHABILITATION_PLAN_2024_FORM_0410_2021</v>
      </c>
      <c r="H3016" s="56" t="str">
        <f t="shared" si="330"/>
        <v>REHABILITATION_PLAN_2024_FORM_0410_2021_admission_flag_new</v>
      </c>
      <c r="I3016" s="134" t="str">
        <f t="shared" si="329"/>
        <v>入所</v>
      </c>
      <c r="J3016" s="56" t="str">
        <f t="shared" si="331"/>
        <v>一致</v>
      </c>
      <c r="K3016" s="56" t="str">
        <f>IF($F3016="old", INDEX('外部インタフェース一覧(計算用)'!$B$5:$C$60, MATCH(summary!$B3016, '外部インタフェース一覧(計算用)'!$C$5:$C$60, 0), 1), $B3016)</f>
        <v>リハビリテーション計画書</v>
      </c>
      <c r="L3016" s="56">
        <f t="shared" si="335"/>
        <v>9</v>
      </c>
      <c r="M3016" s="56" t="str">
        <f t="shared" si="332"/>
        <v>admission_flag</v>
      </c>
      <c r="N3016" s="33" t="str">
        <f t="shared" si="333"/>
        <v>入所</v>
      </c>
      <c r="O3016" s="33" t="str">
        <f t="shared" si="334"/>
        <v>入所</v>
      </c>
    </row>
    <row r="3017" spans="1:15">
      <c r="A3017" s="56">
        <v>3015</v>
      </c>
      <c r="B3017" s="56" t="s">
        <v>4589</v>
      </c>
      <c r="C3017" s="56">
        <v>10</v>
      </c>
      <c r="D3017" s="33" t="s">
        <v>4124</v>
      </c>
      <c r="E3017" s="134" t="s">
        <v>4125</v>
      </c>
      <c r="F3017" s="56" t="str">
        <f>VLOOKUP(VLOOKUP($B3017, '外部インタフェース一覧(計算用)'!$B:$C, 2, FALSE), '外部インタフェース一覧(計算用)'!$C:$G, 2, FALSE)</f>
        <v>new</v>
      </c>
      <c r="G3017" s="56" t="str">
        <f>VLOOKUP(VLOOKUP($B3017, '外部インタフェース一覧(計算用)'!$B:$C, 2, FALSE), '外部インタフェース一覧(計算用)'!$C:$G, 5, FALSE)</f>
        <v>REHABILITATION_PLAN_2024_FORM_0410_2021</v>
      </c>
      <c r="H3017" s="56" t="str">
        <f t="shared" si="330"/>
        <v>REHABILITATION_PLAN_2024_FORM_0410_2021_trinity_attempt_new</v>
      </c>
      <c r="I3017" s="134" t="str">
        <f t="shared" si="329"/>
        <v>追加</v>
      </c>
      <c r="J3017" s="56" t="str">
        <f t="shared" si="331"/>
        <v>名称変更</v>
      </c>
      <c r="K3017" s="56" t="str">
        <f>IF($F3017="old", INDEX('外部インタフェース一覧(計算用)'!$B$5:$C$60, MATCH(summary!$B3017, '外部インタフェース一覧(計算用)'!$C$5:$C$60, 0), 1), $B3017)</f>
        <v>リハビリテーション計画書</v>
      </c>
      <c r="L3017" s="56">
        <f t="shared" si="335"/>
        <v>10</v>
      </c>
      <c r="M3017" s="56" t="str">
        <f t="shared" si="332"/>
        <v>trinity_attempt</v>
      </c>
      <c r="N3017" s="33" t="str">
        <f t="shared" si="333"/>
        <v>追加</v>
      </c>
      <c r="O3017" s="33" t="str">
        <f t="shared" si="334"/>
        <v>リハ・栄養・口腔の一体的取り組み</v>
      </c>
    </row>
    <row r="3018" spans="1:15" ht="37.5">
      <c r="A3018" s="56">
        <v>3016</v>
      </c>
      <c r="B3018" s="56" t="s">
        <v>4589</v>
      </c>
      <c r="C3018" s="56">
        <v>11</v>
      </c>
      <c r="D3018" s="33" t="s">
        <v>4592</v>
      </c>
      <c r="E3018" s="134" t="s">
        <v>4593</v>
      </c>
      <c r="F3018" s="56" t="str">
        <f>VLOOKUP(VLOOKUP($B3018, '外部インタフェース一覧(計算用)'!$B:$C, 2, FALSE), '外部インタフェース一覧(計算用)'!$C:$G, 2, FALSE)</f>
        <v>new</v>
      </c>
      <c r="G3018" s="56" t="str">
        <f>VLOOKUP(VLOOKUP($B3018, '外部インタフェース一覧(計算用)'!$B:$C, 2, FALSE), '外部インタフェース一覧(計算用)'!$C:$G, 5, FALSE)</f>
        <v>REHABILITATION_PLAN_2024_FORM_0410_2021</v>
      </c>
      <c r="H3018" s="56" t="str">
        <f t="shared" si="330"/>
        <v>REHABILITATION_PLAN_2024_FORM_0410_2021_short_term_intensive_rehabilitation_new</v>
      </c>
      <c r="I3018" s="134" t="str">
        <f t="shared" si="329"/>
        <v>追加</v>
      </c>
      <c r="J3018" s="56" t="str">
        <f t="shared" si="331"/>
        <v>名称変更</v>
      </c>
      <c r="K3018" s="56" t="str">
        <f>IF($F3018="old", INDEX('外部インタフェース一覧(計算用)'!$B$5:$C$60, MATCH(summary!$B3018, '外部インタフェース一覧(計算用)'!$C$5:$C$60, 0), 1), $B3018)</f>
        <v>リハビリテーション計画書</v>
      </c>
      <c r="L3018" s="56">
        <f t="shared" si="335"/>
        <v>11</v>
      </c>
      <c r="M3018" s="56" t="str">
        <f t="shared" si="332"/>
        <v>short_term_intensive_rehabilitation</v>
      </c>
      <c r="N3018" s="33" t="str">
        <f t="shared" si="333"/>
        <v>追加</v>
      </c>
      <c r="O3018" s="33" t="str">
        <f t="shared" si="334"/>
        <v>短期集中リハビリテーション実施加算の算定</v>
      </c>
    </row>
    <row r="3019" spans="1:15">
      <c r="A3019" s="56">
        <v>3017</v>
      </c>
      <c r="B3019" s="56" t="s">
        <v>4589</v>
      </c>
      <c r="C3019" s="56">
        <v>12</v>
      </c>
      <c r="D3019" s="33" t="s">
        <v>270</v>
      </c>
      <c r="E3019" s="134" t="s">
        <v>4594</v>
      </c>
      <c r="F3019" s="56" t="str">
        <f>VLOOKUP(VLOOKUP($B3019, '外部インタフェース一覧(計算用)'!$B:$C, 2, FALSE), '外部インタフェース一覧(計算用)'!$C:$G, 2, FALSE)</f>
        <v>new</v>
      </c>
      <c r="G3019" s="56" t="str">
        <f>VLOOKUP(VLOOKUP($B3019, '外部インタフェース一覧(計算用)'!$B:$C, 2, FALSE), '外部インタフェース一覧(計算用)'!$C:$G, 5, FALSE)</f>
        <v>REHABILITATION_PLAN_2024_FORM_0410_2021</v>
      </c>
      <c r="H3019" s="56" t="str">
        <f t="shared" si="330"/>
        <v>REHABILITATION_PLAN_2024_FORM_0410_2021_evaluate_date_new</v>
      </c>
      <c r="I3019" s="134" t="str">
        <f t="shared" si="329"/>
        <v>追加</v>
      </c>
      <c r="J3019" s="56" t="str">
        <f t="shared" si="331"/>
        <v>名称変更</v>
      </c>
      <c r="K3019" s="56" t="str">
        <f>IF($F3019="old", INDEX('外部インタフェース一覧(計算用)'!$B$5:$C$60, MATCH(summary!$B3019, '外部インタフェース一覧(計算用)'!$C$5:$C$60, 0), 1), $B3019)</f>
        <v>リハビリテーション計画書</v>
      </c>
      <c r="L3019" s="56">
        <f t="shared" si="335"/>
        <v>12</v>
      </c>
      <c r="M3019" s="56" t="str">
        <f t="shared" si="332"/>
        <v>evaluate_date</v>
      </c>
      <c r="N3019" s="33" t="str">
        <f t="shared" si="333"/>
        <v>追加</v>
      </c>
      <c r="O3019" s="33" t="str">
        <f t="shared" si="334"/>
        <v xml:space="preserve"> 評価日</v>
      </c>
    </row>
    <row r="3020" spans="1:15">
      <c r="A3020" s="56">
        <v>3018</v>
      </c>
      <c r="B3020" s="56" t="s">
        <v>4589</v>
      </c>
      <c r="C3020" s="56">
        <v>13</v>
      </c>
      <c r="D3020" s="33" t="s">
        <v>251</v>
      </c>
      <c r="E3020" s="134" t="s">
        <v>252</v>
      </c>
      <c r="F3020" s="56" t="str">
        <f>VLOOKUP(VLOOKUP($B3020, '外部インタフェース一覧(計算用)'!$B:$C, 2, FALSE), '外部インタフェース一覧(計算用)'!$C:$G, 2, FALSE)</f>
        <v>new</v>
      </c>
      <c r="G3020" s="56" t="str">
        <f>VLOOKUP(VLOOKUP($B3020, '外部インタフェース一覧(計算用)'!$B:$C, 2, FALSE), '外部インタフェース一覧(計算用)'!$C:$G, 5, FALSE)</f>
        <v>REHABILITATION_PLAN_2024_FORM_0410_2021</v>
      </c>
      <c r="H3020" s="56" t="str">
        <f t="shared" si="330"/>
        <v>REHABILITATION_PLAN_2024_FORM_0410_2021_care_level_new</v>
      </c>
      <c r="I3020" s="134" t="str">
        <f t="shared" si="329"/>
        <v>要介護度</v>
      </c>
      <c r="J3020" s="56" t="str">
        <f t="shared" si="331"/>
        <v>一致</v>
      </c>
      <c r="K3020" s="56" t="str">
        <f>IF($F3020="old", INDEX('外部インタフェース一覧(計算用)'!$B$5:$C$60, MATCH(summary!$B3020, '外部インタフェース一覧(計算用)'!$C$5:$C$60, 0), 1), $B3020)</f>
        <v>リハビリテーション計画書</v>
      </c>
      <c r="L3020" s="56">
        <f t="shared" si="335"/>
        <v>13</v>
      </c>
      <c r="M3020" s="56" t="str">
        <f t="shared" si="332"/>
        <v>care_level</v>
      </c>
      <c r="N3020" s="33" t="str">
        <f t="shared" si="333"/>
        <v>要介護度</v>
      </c>
      <c r="O3020" s="33" t="str">
        <f t="shared" si="334"/>
        <v>要介護度</v>
      </c>
    </row>
    <row r="3021" spans="1:15" ht="37.5">
      <c r="A3021" s="56">
        <v>3019</v>
      </c>
      <c r="B3021" s="56" t="s">
        <v>4589</v>
      </c>
      <c r="C3021" s="56">
        <v>14</v>
      </c>
      <c r="D3021" s="33" t="s">
        <v>1876</v>
      </c>
      <c r="E3021" s="134" t="s">
        <v>2015</v>
      </c>
      <c r="F3021" s="56" t="str">
        <f>VLOOKUP(VLOOKUP($B3021, '外部インタフェース一覧(計算用)'!$B:$C, 2, FALSE), '外部インタフェース一覧(計算用)'!$C:$G, 2, FALSE)</f>
        <v>new</v>
      </c>
      <c r="G3021" s="56" t="str">
        <f>VLOOKUP(VLOOKUP($B3021, '外部インタフェース一覧(計算用)'!$B:$C, 2, FALSE), '外部インタフェース一覧(計算用)'!$C:$G, 5, FALSE)</f>
        <v>REHABILITATION_PLAN_2024_FORM_0410_2021</v>
      </c>
      <c r="H3021" s="56" t="str">
        <f t="shared" si="330"/>
        <v>REHABILITATION_PLAN_2024_FORM_0410_2021_user_request_new</v>
      </c>
      <c r="I3021" s="134" t="str">
        <f t="shared" si="329"/>
        <v>本人の希望（したい又はできるようになりたい生活の希望等）</v>
      </c>
      <c r="J3021" s="56" t="str">
        <f t="shared" si="331"/>
        <v>一致</v>
      </c>
      <c r="K3021" s="56" t="str">
        <f>IF($F3021="old", INDEX('外部インタフェース一覧(計算用)'!$B$5:$C$60, MATCH(summary!$B3021, '外部インタフェース一覧(計算用)'!$C$5:$C$60, 0), 1), $B3021)</f>
        <v>リハビリテーション計画書</v>
      </c>
      <c r="L3021" s="56">
        <f t="shared" si="335"/>
        <v>14</v>
      </c>
      <c r="M3021" s="56" t="str">
        <f t="shared" si="332"/>
        <v>user_request</v>
      </c>
      <c r="N3021" s="33" t="str">
        <f t="shared" si="333"/>
        <v>本人の希望（したい又はできるようになりたい生活の希望等）</v>
      </c>
      <c r="O3021" s="33" t="str">
        <f t="shared" si="334"/>
        <v>本人の希望（したい又はできるようになりたい生活の希望等）</v>
      </c>
    </row>
    <row r="3022" spans="1:15" ht="37.5">
      <c r="A3022" s="56">
        <v>3020</v>
      </c>
      <c r="B3022" s="56" t="s">
        <v>4589</v>
      </c>
      <c r="C3022" s="56">
        <v>15</v>
      </c>
      <c r="D3022" s="33" t="s">
        <v>1878</v>
      </c>
      <c r="E3022" s="134" t="s">
        <v>2016</v>
      </c>
      <c r="F3022" s="56" t="str">
        <f>VLOOKUP(VLOOKUP($B3022, '外部インタフェース一覧(計算用)'!$B:$C, 2, FALSE), '外部インタフェース一覧(計算用)'!$C:$G, 2, FALSE)</f>
        <v>new</v>
      </c>
      <c r="G3022" s="56" t="str">
        <f>VLOOKUP(VLOOKUP($B3022, '外部インタフェース一覧(計算用)'!$B:$C, 2, FALSE), '外部インタフェース一覧(計算用)'!$C:$G, 5, FALSE)</f>
        <v>REHABILITATION_PLAN_2024_FORM_0410_2021</v>
      </c>
      <c r="H3022" s="56" t="str">
        <f t="shared" si="330"/>
        <v>REHABILITATION_PLAN_2024_FORM_0410_2021_user_family_request_new</v>
      </c>
      <c r="I3022" s="134" t="str">
        <f t="shared" si="329"/>
        <v>家族の希望（本人にしてほしい生活内容、家族が支援できること等）</v>
      </c>
      <c r="J3022" s="56" t="str">
        <f t="shared" si="331"/>
        <v>一致</v>
      </c>
      <c r="K3022" s="56" t="str">
        <f>IF($F3022="old", INDEX('外部インタフェース一覧(計算用)'!$B$5:$C$60, MATCH(summary!$B3022, '外部インタフェース一覧(計算用)'!$C$5:$C$60, 0), 1), $B3022)</f>
        <v>リハビリテーション計画書</v>
      </c>
      <c r="L3022" s="56">
        <f t="shared" si="335"/>
        <v>15</v>
      </c>
      <c r="M3022" s="56" t="str">
        <f t="shared" si="332"/>
        <v>user_family_request</v>
      </c>
      <c r="N3022" s="33" t="str">
        <f t="shared" si="333"/>
        <v>家族の希望（本人にしてほしい生活内容、家族が支援できること等）</v>
      </c>
      <c r="O3022" s="33" t="str">
        <f t="shared" si="334"/>
        <v>家族の希望（本人にしてほしい生活内容、家族が支援できること等）</v>
      </c>
    </row>
    <row r="3023" spans="1:15">
      <c r="A3023" s="56">
        <v>3021</v>
      </c>
      <c r="B3023" s="56" t="s">
        <v>4589</v>
      </c>
      <c r="C3023" s="56">
        <v>16</v>
      </c>
      <c r="D3023" s="33" t="s">
        <v>436</v>
      </c>
      <c r="E3023" s="134" t="s">
        <v>4595</v>
      </c>
      <c r="F3023" s="56" t="str">
        <f>VLOOKUP(VLOOKUP($B3023, '外部インタフェース一覧(計算用)'!$B:$C, 2, FALSE), '外部インタフェース一覧(計算用)'!$C:$G, 2, FALSE)</f>
        <v>new</v>
      </c>
      <c r="G3023" s="56" t="str">
        <f>VLOOKUP(VLOOKUP($B3023, '外部インタフェース一覧(計算用)'!$B:$C, 2, FALSE), '外部インタフェース一覧(計算用)'!$C:$G, 5, FALSE)</f>
        <v>REHABILITATION_PLAN_2024_FORM_0410_2021</v>
      </c>
      <c r="H3023" s="56" t="str">
        <f t="shared" si="330"/>
        <v>REHABILITATION_PLAN_2024_FORM_0410_2021_disease_name_new</v>
      </c>
      <c r="I3023" s="134" t="str">
        <f t="shared" si="329"/>
        <v>原因疾病</v>
      </c>
      <c r="J3023" s="56" t="str">
        <f t="shared" si="331"/>
        <v>名称変更</v>
      </c>
      <c r="K3023" s="33" t="str">
        <f>IF($F3023="old", INDEX('外部インタフェース一覧(計算用)'!$B$5:$C$60, MATCH(summary!$B3023, '外部インタフェース一覧(計算用)'!$C$5:$C$60, 0), 1), $B3023)</f>
        <v>リハビリテーション計画書</v>
      </c>
      <c r="L3023" s="56">
        <f t="shared" si="335"/>
        <v>16</v>
      </c>
      <c r="M3023" s="33" t="str">
        <f t="shared" si="332"/>
        <v>disease_name</v>
      </c>
      <c r="N3023" s="33" t="str">
        <f t="shared" si="333"/>
        <v>原因疾病</v>
      </c>
      <c r="O3023" s="33" t="str">
        <f t="shared" si="334"/>
        <v>健康状態、経過　原因疾病</v>
      </c>
    </row>
    <row r="3024" spans="1:15">
      <c r="A3024" s="56">
        <v>3022</v>
      </c>
      <c r="B3024" s="56" t="s">
        <v>4589</v>
      </c>
      <c r="C3024" s="56">
        <v>17</v>
      </c>
      <c r="D3024" s="33" t="s">
        <v>4596</v>
      </c>
      <c r="E3024" s="134" t="s">
        <v>4597</v>
      </c>
      <c r="F3024" s="56" t="str">
        <f>VLOOKUP(VLOOKUP($B3024, '外部インタフェース一覧(計算用)'!$B:$C, 2, FALSE), '外部インタフェース一覧(計算用)'!$C:$G, 2, FALSE)</f>
        <v>new</v>
      </c>
      <c r="G3024" s="56" t="str">
        <f>VLOOKUP(VLOOKUP($B3024, '外部インタフェース一覧(計算用)'!$B:$C, 2, FALSE), '外部インタフェース一覧(計算用)'!$C:$G, 5, FALSE)</f>
        <v>REHABILITATION_PLAN_2024_FORM_0410_2021</v>
      </c>
      <c r="H3024" s="56" t="str">
        <f t="shared" si="330"/>
        <v>REHABILITATION_PLAN_2024_FORM_0410_2021_onset_year_new</v>
      </c>
      <c r="I3024" s="134" t="str">
        <f t="shared" si="329"/>
        <v>追加</v>
      </c>
      <c r="J3024" s="56" t="str">
        <f t="shared" si="331"/>
        <v>名称変更</v>
      </c>
      <c r="K3024" s="56" t="str">
        <f>IF($F3024="old", INDEX('外部インタフェース一覧(計算用)'!$B$5:$C$60, MATCH(summary!$B3024, '外部インタフェース一覧(計算用)'!$C$5:$C$60, 0), 1), $B3024)</f>
        <v>リハビリテーション計画書</v>
      </c>
      <c r="L3024" s="56">
        <f t="shared" si="335"/>
        <v>17</v>
      </c>
      <c r="M3024" s="56" t="str">
        <f t="shared" si="332"/>
        <v>onset_year</v>
      </c>
      <c r="N3024" s="33" t="str">
        <f t="shared" si="333"/>
        <v>追加</v>
      </c>
      <c r="O3024" s="33" t="str">
        <f t="shared" si="334"/>
        <v>健康状態、経過　発症年・受傷年</v>
      </c>
    </row>
    <row r="3025" spans="1:15">
      <c r="A3025" s="56">
        <v>3023</v>
      </c>
      <c r="B3025" s="56" t="s">
        <v>4589</v>
      </c>
      <c r="C3025" s="56">
        <v>18</v>
      </c>
      <c r="D3025" s="33" t="s">
        <v>4598</v>
      </c>
      <c r="E3025" s="134" t="s">
        <v>4599</v>
      </c>
      <c r="F3025" s="56" t="str">
        <f>VLOOKUP(VLOOKUP($B3025, '外部インタフェース一覧(計算用)'!$B:$C, 2, FALSE), '外部インタフェース一覧(計算用)'!$C:$G, 2, FALSE)</f>
        <v>new</v>
      </c>
      <c r="G3025" s="56" t="str">
        <f>VLOOKUP(VLOOKUP($B3025, '外部インタフェース一覧(計算用)'!$B:$C, 2, FALSE), '外部インタフェース一覧(計算用)'!$C:$G, 5, FALSE)</f>
        <v>REHABILITATION_PLAN_2024_FORM_0410_2021</v>
      </c>
      <c r="H3025" s="56" t="str">
        <f t="shared" si="330"/>
        <v>REHABILITATION_PLAN_2024_FORM_0410_2021_onset_month_new</v>
      </c>
      <c r="I3025" s="134" t="str">
        <f t="shared" si="329"/>
        <v>追加</v>
      </c>
      <c r="J3025" s="56" t="str">
        <f t="shared" si="331"/>
        <v>名称変更</v>
      </c>
      <c r="K3025" s="56" t="str">
        <f>IF($F3025="old", INDEX('外部インタフェース一覧(計算用)'!$B$5:$C$60, MATCH(summary!$B3025, '外部インタフェース一覧(計算用)'!$C$5:$C$60, 0), 1), $B3025)</f>
        <v>リハビリテーション計画書</v>
      </c>
      <c r="L3025" s="56">
        <f t="shared" si="335"/>
        <v>18</v>
      </c>
      <c r="M3025" s="56" t="str">
        <f t="shared" si="332"/>
        <v>onset_month</v>
      </c>
      <c r="N3025" s="33" t="str">
        <f t="shared" si="333"/>
        <v>追加</v>
      </c>
      <c r="O3025" s="33" t="str">
        <f t="shared" si="334"/>
        <v>健康状態、経過　発症月・受傷月</v>
      </c>
    </row>
    <row r="3026" spans="1:15">
      <c r="A3026" s="56">
        <v>3024</v>
      </c>
      <c r="B3026" s="56" t="s">
        <v>4589</v>
      </c>
      <c r="C3026" s="56">
        <v>19</v>
      </c>
      <c r="D3026" s="33" t="s">
        <v>1887</v>
      </c>
      <c r="E3026" s="134" t="s">
        <v>4600</v>
      </c>
      <c r="F3026" s="56" t="str">
        <f>VLOOKUP(VLOOKUP($B3026, '外部インタフェース一覧(計算用)'!$B:$C, 2, FALSE), '外部インタフェース一覧(計算用)'!$C:$G, 2, FALSE)</f>
        <v>new</v>
      </c>
      <c r="G3026" s="56" t="str">
        <f>VLOOKUP(VLOOKUP($B3026, '外部インタフェース一覧(計算用)'!$B:$C, 2, FALSE), '外部インタフェース一覧(計算用)'!$C:$G, 5, FALSE)</f>
        <v>REHABILITATION_PLAN_2024_FORM_0410_2021</v>
      </c>
      <c r="H3026" s="56" t="str">
        <f t="shared" si="330"/>
        <v>REHABILITATION_PLAN_2024_FORM_0410_2021_onset_date_new</v>
      </c>
      <c r="I3026" s="134" t="str">
        <f t="shared" si="329"/>
        <v>発症日・受傷日</v>
      </c>
      <c r="J3026" s="56" t="str">
        <f t="shared" si="331"/>
        <v>名称変更</v>
      </c>
      <c r="K3026" s="33" t="str">
        <f>IF($F3026="old", INDEX('外部インタフェース一覧(計算用)'!$B$5:$C$60, MATCH(summary!$B3026, '外部インタフェース一覧(計算用)'!$C$5:$C$60, 0), 1), $B3026)</f>
        <v>リハビリテーション計画書</v>
      </c>
      <c r="L3026" s="56">
        <f t="shared" si="335"/>
        <v>19</v>
      </c>
      <c r="M3026" s="33" t="str">
        <f t="shared" si="332"/>
        <v>onset_date</v>
      </c>
      <c r="N3026" s="33" t="str">
        <f t="shared" si="333"/>
        <v>発症日・受傷日</v>
      </c>
      <c r="O3026" s="33" t="str">
        <f t="shared" si="334"/>
        <v>健康状態、経過　発症日・受傷日</v>
      </c>
    </row>
    <row r="3027" spans="1:15" ht="37.5">
      <c r="A3027" s="56">
        <v>3025</v>
      </c>
      <c r="B3027" s="56" t="s">
        <v>4589</v>
      </c>
      <c r="C3027" s="56">
        <v>20</v>
      </c>
      <c r="D3027" s="33" t="s">
        <v>4452</v>
      </c>
      <c r="E3027" s="134" t="s">
        <v>4601</v>
      </c>
      <c r="F3027" s="56" t="str">
        <f>VLOOKUP(VLOOKUP($B3027, '外部インタフェース一覧(計算用)'!$B:$C, 2, FALSE), '外部インタフェース一覧(計算用)'!$C:$G, 2, FALSE)</f>
        <v>new</v>
      </c>
      <c r="G3027" s="56" t="str">
        <f>VLOOKUP(VLOOKUP($B3027, '外部インタフェース一覧(計算用)'!$B:$C, 2, FALSE), '外部インタフェース一覧(計算用)'!$C:$G, 5, FALSE)</f>
        <v>REHABILITATION_PLAN_2024_FORM_0410_2021</v>
      </c>
      <c r="H3027" s="56" t="str">
        <f t="shared" si="330"/>
        <v>REHABILITATION_PLAN_2024_FORM_0410_2021_latest_admission_date_year_new</v>
      </c>
      <c r="I3027" s="134" t="str">
        <f t="shared" si="329"/>
        <v>追加</v>
      </c>
      <c r="J3027" s="56" t="str">
        <f t="shared" si="331"/>
        <v>名称変更</v>
      </c>
      <c r="K3027" s="56" t="str">
        <f>IF($F3027="old", INDEX('外部インタフェース一覧(計算用)'!$B$5:$C$60, MATCH(summary!$B3027, '外部インタフェース一覧(計算用)'!$C$5:$C$60, 0), 1), $B3027)</f>
        <v>リハビリテーション計画書</v>
      </c>
      <c r="L3027" s="56">
        <f t="shared" si="335"/>
        <v>20</v>
      </c>
      <c r="M3027" s="56" t="str">
        <f t="shared" si="332"/>
        <v>latest_admission_date_year</v>
      </c>
      <c r="N3027" s="33" t="str">
        <f t="shared" si="333"/>
        <v>追加</v>
      </c>
      <c r="O3027" s="33" t="str">
        <f t="shared" si="334"/>
        <v>健康状態、経過　直近の入院年</v>
      </c>
    </row>
    <row r="3028" spans="1:15" ht="37.5">
      <c r="A3028" s="56">
        <v>3026</v>
      </c>
      <c r="B3028" s="56" t="s">
        <v>4589</v>
      </c>
      <c r="C3028" s="56">
        <v>21</v>
      </c>
      <c r="D3028" s="33" t="s">
        <v>4602</v>
      </c>
      <c r="E3028" s="134" t="s">
        <v>4603</v>
      </c>
      <c r="F3028" s="56" t="str">
        <f>VLOOKUP(VLOOKUP($B3028, '外部インタフェース一覧(計算用)'!$B:$C, 2, FALSE), '外部インタフェース一覧(計算用)'!$C:$G, 2, FALSE)</f>
        <v>new</v>
      </c>
      <c r="G3028" s="56" t="str">
        <f>VLOOKUP(VLOOKUP($B3028, '外部インタフェース一覧(計算用)'!$B:$C, 2, FALSE), '外部インタフェース一覧(計算用)'!$C:$G, 5, FALSE)</f>
        <v>REHABILITATION_PLAN_2024_FORM_0410_2021</v>
      </c>
      <c r="H3028" s="56" t="str">
        <f t="shared" si="330"/>
        <v>REHABILITATION_PLAN_2024_FORM_0410_2021_latest_admissione_date_month_new</v>
      </c>
      <c r="I3028" s="134" t="str">
        <f t="shared" si="329"/>
        <v>追加</v>
      </c>
      <c r="J3028" s="56" t="str">
        <f t="shared" si="331"/>
        <v>名称変更</v>
      </c>
      <c r="K3028" s="56" t="str">
        <f>IF($F3028="old", INDEX('外部インタフェース一覧(計算用)'!$B$5:$C$60, MATCH(summary!$B3028, '外部インタフェース一覧(計算用)'!$C$5:$C$60, 0), 1), $B3028)</f>
        <v>リハビリテーション計画書</v>
      </c>
      <c r="L3028" s="56">
        <f t="shared" si="335"/>
        <v>21</v>
      </c>
      <c r="M3028" s="56" t="str">
        <f t="shared" si="332"/>
        <v>latest_admissione_date_month</v>
      </c>
      <c r="N3028" s="33" t="str">
        <f t="shared" si="333"/>
        <v>追加</v>
      </c>
      <c r="O3028" s="33" t="str">
        <f t="shared" si="334"/>
        <v>健康状態、経過　直近の入院月</v>
      </c>
    </row>
    <row r="3029" spans="1:15" ht="37.5">
      <c r="A3029" s="56">
        <v>3027</v>
      </c>
      <c r="B3029" s="56" t="s">
        <v>4589</v>
      </c>
      <c r="C3029" s="56">
        <v>22</v>
      </c>
      <c r="D3029" s="33" t="s">
        <v>4456</v>
      </c>
      <c r="E3029" s="134" t="s">
        <v>4604</v>
      </c>
      <c r="F3029" s="56" t="str">
        <f>VLOOKUP(VLOOKUP($B3029, '外部インタフェース一覧(計算用)'!$B:$C, 2, FALSE), '外部インタフェース一覧(計算用)'!$C:$G, 2, FALSE)</f>
        <v>new</v>
      </c>
      <c r="G3029" s="56" t="str">
        <f>VLOOKUP(VLOOKUP($B3029, '外部インタフェース一覧(計算用)'!$B:$C, 2, FALSE), '外部インタフェース一覧(計算用)'!$C:$G, 5, FALSE)</f>
        <v>REHABILITATION_PLAN_2024_FORM_0410_2021</v>
      </c>
      <c r="H3029" s="56" t="str">
        <f t="shared" si="330"/>
        <v>REHABILITATION_PLAN_2024_FORM_0410_2021_latest_admission_date_day_new</v>
      </c>
      <c r="I3029" s="134" t="str">
        <f t="shared" si="329"/>
        <v>追加</v>
      </c>
      <c r="J3029" s="56" t="str">
        <f t="shared" si="331"/>
        <v>名称変更</v>
      </c>
      <c r="K3029" s="56" t="str">
        <f>IF($F3029="old", INDEX('外部インタフェース一覧(計算用)'!$B$5:$C$60, MATCH(summary!$B3029, '外部インタフェース一覧(計算用)'!$C$5:$C$60, 0), 1), $B3029)</f>
        <v>リハビリテーション計画書</v>
      </c>
      <c r="L3029" s="56">
        <f t="shared" si="335"/>
        <v>22</v>
      </c>
      <c r="M3029" s="56" t="str">
        <f t="shared" si="332"/>
        <v>latest_admission_date_day</v>
      </c>
      <c r="N3029" s="33" t="str">
        <f t="shared" si="333"/>
        <v>追加</v>
      </c>
      <c r="O3029" s="33" t="str">
        <f t="shared" si="334"/>
        <v>健康状態、経過　直近の入院日</v>
      </c>
    </row>
    <row r="3030" spans="1:15" ht="37.5">
      <c r="A3030" s="56">
        <v>3028</v>
      </c>
      <c r="B3030" s="56" t="s">
        <v>4589</v>
      </c>
      <c r="C3030" s="56">
        <v>23</v>
      </c>
      <c r="D3030" s="33" t="s">
        <v>4458</v>
      </c>
      <c r="E3030" s="134" t="s">
        <v>4605</v>
      </c>
      <c r="F3030" s="56" t="str">
        <f>VLOOKUP(VLOOKUP($B3030, '外部インタフェース一覧(計算用)'!$B:$C, 2, FALSE), '外部インタフェース一覧(計算用)'!$C:$G, 2, FALSE)</f>
        <v>new</v>
      </c>
      <c r="G3030" s="56" t="str">
        <f>VLOOKUP(VLOOKUP($B3030, '外部インタフェース一覧(計算用)'!$B:$C, 2, FALSE), '外部インタフェース一覧(計算用)'!$C:$G, 5, FALSE)</f>
        <v>REHABILITATION_PLAN_2024_FORM_0410_2021</v>
      </c>
      <c r="H3030" s="56" t="str">
        <f t="shared" si="330"/>
        <v>REHABILITATION_PLAN_2024_FORM_0410_2021_latest_discharge_date_year_new</v>
      </c>
      <c r="I3030" s="134" t="str">
        <f t="shared" si="329"/>
        <v>追加</v>
      </c>
      <c r="J3030" s="56" t="str">
        <f t="shared" si="331"/>
        <v>名称変更</v>
      </c>
      <c r="K3030" s="56" t="str">
        <f>IF($F3030="old", INDEX('外部インタフェース一覧(計算用)'!$B$5:$C$60, MATCH(summary!$B3030, '外部インタフェース一覧(計算用)'!$C$5:$C$60, 0), 1), $B3030)</f>
        <v>リハビリテーション計画書</v>
      </c>
      <c r="L3030" s="56">
        <f t="shared" si="335"/>
        <v>23</v>
      </c>
      <c r="M3030" s="56" t="str">
        <f t="shared" si="332"/>
        <v>latest_discharge_date_year</v>
      </c>
      <c r="N3030" s="33" t="str">
        <f t="shared" si="333"/>
        <v>追加</v>
      </c>
      <c r="O3030" s="33" t="str">
        <f t="shared" si="334"/>
        <v>健康状態、経過　直近の退院年</v>
      </c>
    </row>
    <row r="3031" spans="1:15" ht="37.5">
      <c r="A3031" s="56">
        <v>3029</v>
      </c>
      <c r="B3031" s="56" t="s">
        <v>4589</v>
      </c>
      <c r="C3031" s="56">
        <v>24</v>
      </c>
      <c r="D3031" s="33" t="s">
        <v>4460</v>
      </c>
      <c r="E3031" s="134" t="s">
        <v>4606</v>
      </c>
      <c r="F3031" s="56" t="str">
        <f>VLOOKUP(VLOOKUP($B3031, '外部インタフェース一覧(計算用)'!$B:$C, 2, FALSE), '外部インタフェース一覧(計算用)'!$C:$G, 2, FALSE)</f>
        <v>new</v>
      </c>
      <c r="G3031" s="56" t="str">
        <f>VLOOKUP(VLOOKUP($B3031, '外部インタフェース一覧(計算用)'!$B:$C, 2, FALSE), '外部インタフェース一覧(計算用)'!$C:$G, 5, FALSE)</f>
        <v>REHABILITATION_PLAN_2024_FORM_0410_2021</v>
      </c>
      <c r="H3031" s="56" t="str">
        <f t="shared" si="330"/>
        <v>REHABILITATION_PLAN_2024_FORM_0410_2021_latest_discharge_date_month_new</v>
      </c>
      <c r="I3031" s="134" t="str">
        <f t="shared" si="329"/>
        <v>追加</v>
      </c>
      <c r="J3031" s="56" t="str">
        <f t="shared" si="331"/>
        <v>名称変更</v>
      </c>
      <c r="K3031" s="56" t="str">
        <f>IF($F3031="old", INDEX('外部インタフェース一覧(計算用)'!$B$5:$C$60, MATCH(summary!$B3031, '外部インタフェース一覧(計算用)'!$C$5:$C$60, 0), 1), $B3031)</f>
        <v>リハビリテーション計画書</v>
      </c>
      <c r="L3031" s="56">
        <f t="shared" si="335"/>
        <v>24</v>
      </c>
      <c r="M3031" s="56" t="str">
        <f t="shared" si="332"/>
        <v>latest_discharge_date_month</v>
      </c>
      <c r="N3031" s="33" t="str">
        <f t="shared" si="333"/>
        <v>追加</v>
      </c>
      <c r="O3031" s="33" t="str">
        <f t="shared" si="334"/>
        <v>健康状態、経過　直近の退院月</v>
      </c>
    </row>
    <row r="3032" spans="1:15" ht="37.5">
      <c r="A3032" s="56">
        <v>3030</v>
      </c>
      <c r="B3032" s="56" t="s">
        <v>4589</v>
      </c>
      <c r="C3032" s="56">
        <v>25</v>
      </c>
      <c r="D3032" s="33" t="s">
        <v>4462</v>
      </c>
      <c r="E3032" s="134" t="s">
        <v>4607</v>
      </c>
      <c r="F3032" s="56" t="str">
        <f>VLOOKUP(VLOOKUP($B3032, '外部インタフェース一覧(計算用)'!$B:$C, 2, FALSE), '外部インタフェース一覧(計算用)'!$C:$G, 2, FALSE)</f>
        <v>new</v>
      </c>
      <c r="G3032" s="56" t="str">
        <f>VLOOKUP(VLOOKUP($B3032, '外部インタフェース一覧(計算用)'!$B:$C, 2, FALSE), '外部インタフェース一覧(計算用)'!$C:$G, 5, FALSE)</f>
        <v>REHABILITATION_PLAN_2024_FORM_0410_2021</v>
      </c>
      <c r="H3032" s="56" t="str">
        <f t="shared" si="330"/>
        <v>REHABILITATION_PLAN_2024_FORM_0410_2021_latest_discharge_date_day_new</v>
      </c>
      <c r="I3032" s="134" t="str">
        <f t="shared" si="329"/>
        <v>追加</v>
      </c>
      <c r="J3032" s="56" t="str">
        <f t="shared" si="331"/>
        <v>名称変更</v>
      </c>
      <c r="K3032" s="56" t="str">
        <f>IF($F3032="old", INDEX('外部インタフェース一覧(計算用)'!$B$5:$C$60, MATCH(summary!$B3032, '外部インタフェース一覧(計算用)'!$C$5:$C$60, 0), 1), $B3032)</f>
        <v>リハビリテーション計画書</v>
      </c>
      <c r="L3032" s="56">
        <f t="shared" si="335"/>
        <v>25</v>
      </c>
      <c r="M3032" s="56" t="str">
        <f t="shared" si="332"/>
        <v>latest_discharge_date_day</v>
      </c>
      <c r="N3032" s="33" t="str">
        <f t="shared" si="333"/>
        <v>追加</v>
      </c>
      <c r="O3032" s="33" t="str">
        <f t="shared" si="334"/>
        <v>健康状態、経過　直近の退院日</v>
      </c>
    </row>
    <row r="3033" spans="1:15" ht="37.5">
      <c r="A3033" s="56">
        <v>3031</v>
      </c>
      <c r="B3033" s="56" t="s">
        <v>4589</v>
      </c>
      <c r="C3033" s="56">
        <v>26</v>
      </c>
      <c r="D3033" s="33" t="s">
        <v>1893</v>
      </c>
      <c r="E3033" s="134" t="s">
        <v>4608</v>
      </c>
      <c r="F3033" s="56" t="str">
        <f>VLOOKUP(VLOOKUP($B3033, '外部インタフェース一覧(計算用)'!$B:$C, 2, FALSE), '外部インタフェース一覧(計算用)'!$C:$G, 2, FALSE)</f>
        <v>new</v>
      </c>
      <c r="G3033" s="56" t="str">
        <f>VLOOKUP(VLOOKUP($B3033, '外部インタフェース一覧(計算用)'!$B:$C, 2, FALSE), '外部インタフェース一覧(計算用)'!$C:$G, 5, FALSE)</f>
        <v>REHABILITATION_PLAN_2024_FORM_0410_2021</v>
      </c>
      <c r="H3033" s="56" t="str">
        <f t="shared" si="330"/>
        <v>REHABILITATION_PLAN_2024_FORM_0410_2021_progress_new</v>
      </c>
      <c r="I3033" s="134" t="str">
        <f t="shared" si="329"/>
        <v>治療経過（手術がある場合は手術日・術式等）</v>
      </c>
      <c r="J3033" s="56" t="str">
        <f t="shared" si="331"/>
        <v>名称変更</v>
      </c>
      <c r="K3033" s="33" t="str">
        <f>IF($F3033="old", INDEX('外部インタフェース一覧(計算用)'!$B$5:$C$60, MATCH(summary!$B3033, '外部インタフェース一覧(計算用)'!$C$5:$C$60, 0), 1), $B3033)</f>
        <v>リハビリテーション計画書</v>
      </c>
      <c r="L3033" s="56">
        <f t="shared" si="335"/>
        <v>26</v>
      </c>
      <c r="M3033" s="33" t="str">
        <f t="shared" si="332"/>
        <v>progress</v>
      </c>
      <c r="N3033" s="33" t="str">
        <f t="shared" si="333"/>
        <v>治療経過（手術がある場合は手術日・術式等）</v>
      </c>
      <c r="O3033" s="33" t="str">
        <f t="shared" si="334"/>
        <v>健康状態、経過　治療経過（手術がある場合は手術日・術式等）</v>
      </c>
    </row>
    <row r="3034" spans="1:15" ht="56.25">
      <c r="A3034" s="56">
        <v>3032</v>
      </c>
      <c r="B3034" s="56" t="s">
        <v>4589</v>
      </c>
      <c r="C3034" s="56">
        <v>27</v>
      </c>
      <c r="D3034" s="33" t="s">
        <v>4465</v>
      </c>
      <c r="E3034" s="134" t="s">
        <v>4609</v>
      </c>
      <c r="F3034" s="56" t="str">
        <f>VLOOKUP(VLOOKUP($B3034, '外部インタフェース一覧(計算用)'!$B:$C, 2, FALSE), '外部インタフェース一覧(計算用)'!$C:$G, 2, FALSE)</f>
        <v>new</v>
      </c>
      <c r="G3034" s="56" t="str">
        <f>VLOOKUP(VLOOKUP($B3034, '外部インタフェース一覧(計算用)'!$B:$C, 2, FALSE), '外部インタフェース一覧(計算用)'!$C:$G, 5, FALSE)</f>
        <v>REHABILITATION_PLAN_2024_FORM_0410_2021</v>
      </c>
      <c r="H3034" s="56" t="str">
        <f t="shared" si="330"/>
        <v>REHABILITATION_PLAN_2024_FORM_0410_2021_complications_control_cerebrovascular_disease_new</v>
      </c>
      <c r="I3034" s="134" t="str">
        <f t="shared" si="329"/>
        <v>追加</v>
      </c>
      <c r="J3034" s="56" t="str">
        <f t="shared" si="331"/>
        <v>名称変更</v>
      </c>
      <c r="K3034" s="56" t="str">
        <f>IF($F3034="old", INDEX('外部インタフェース一覧(計算用)'!$B$5:$C$60, MATCH(summary!$B3034, '外部インタフェース一覧(計算用)'!$C$5:$C$60, 0), 1), $B3034)</f>
        <v>リハビリテーション計画書</v>
      </c>
      <c r="L3034" s="56">
        <f t="shared" si="335"/>
        <v>27</v>
      </c>
      <c r="M3034" s="56" t="str">
        <f t="shared" si="332"/>
        <v>complications_control_cerebrovascular_disease</v>
      </c>
      <c r="N3034" s="33" t="str">
        <f t="shared" si="333"/>
        <v>追加</v>
      </c>
      <c r="O3034" s="33" t="str">
        <f t="shared" si="334"/>
        <v>健康状態、経過　合併症　脳血管疾患</v>
      </c>
    </row>
    <row r="3035" spans="1:15" ht="37.5">
      <c r="A3035" s="56">
        <v>3033</v>
      </c>
      <c r="B3035" s="56" t="s">
        <v>4589</v>
      </c>
      <c r="C3035" s="56">
        <v>28</v>
      </c>
      <c r="D3035" s="33" t="s">
        <v>4467</v>
      </c>
      <c r="E3035" s="134" t="s">
        <v>4610</v>
      </c>
      <c r="F3035" s="56" t="str">
        <f>VLOOKUP(VLOOKUP($B3035, '外部インタフェース一覧(計算用)'!$B:$C, 2, FALSE), '外部インタフェース一覧(計算用)'!$C:$G, 2, FALSE)</f>
        <v>new</v>
      </c>
      <c r="G3035" s="56" t="str">
        <f>VLOOKUP(VLOOKUP($B3035, '外部インタフェース一覧(計算用)'!$B:$C, 2, FALSE), '外部インタフェース一覧(計算用)'!$C:$G, 5, FALSE)</f>
        <v>REHABILITATION_PLAN_2024_FORM_0410_2021</v>
      </c>
      <c r="H3035" s="56" t="str">
        <f t="shared" si="330"/>
        <v>REHABILITATION_PLAN_2024_FORM_0410_2021_complications_control_fracture_new</v>
      </c>
      <c r="I3035" s="134" t="str">
        <f t="shared" si="329"/>
        <v>追加</v>
      </c>
      <c r="J3035" s="56" t="str">
        <f t="shared" si="331"/>
        <v>名称変更</v>
      </c>
      <c r="K3035" s="56" t="str">
        <f>IF($F3035="old", INDEX('外部インタフェース一覧(計算用)'!$B$5:$C$60, MATCH(summary!$B3035, '外部インタフェース一覧(計算用)'!$C$5:$C$60, 0), 1), $B3035)</f>
        <v>リハビリテーション計画書</v>
      </c>
      <c r="L3035" s="56">
        <f t="shared" si="335"/>
        <v>28</v>
      </c>
      <c r="M3035" s="56" t="str">
        <f t="shared" si="332"/>
        <v>complications_control_fracture</v>
      </c>
      <c r="N3035" s="33" t="str">
        <f t="shared" si="333"/>
        <v>追加</v>
      </c>
      <c r="O3035" s="33" t="str">
        <f t="shared" si="334"/>
        <v>健康状態、経過　合併症　骨折</v>
      </c>
    </row>
    <row r="3036" spans="1:15" ht="37.5">
      <c r="A3036" s="56">
        <v>3034</v>
      </c>
      <c r="B3036" s="56" t="s">
        <v>4589</v>
      </c>
      <c r="C3036" s="56">
        <v>29</v>
      </c>
      <c r="D3036" s="33" t="s">
        <v>4469</v>
      </c>
      <c r="E3036" s="134" t="s">
        <v>4611</v>
      </c>
      <c r="F3036" s="56" t="str">
        <f>VLOOKUP(VLOOKUP($B3036, '外部インタフェース一覧(計算用)'!$B:$C, 2, FALSE), '外部インタフェース一覧(計算用)'!$C:$G, 2, FALSE)</f>
        <v>new</v>
      </c>
      <c r="G3036" s="56" t="str">
        <f>VLOOKUP(VLOOKUP($B3036, '外部インタフェース一覧(計算用)'!$B:$C, 2, FALSE), '外部インタフェース一覧(計算用)'!$C:$G, 5, FALSE)</f>
        <v>REHABILITATION_PLAN_2024_FORM_0410_2021</v>
      </c>
      <c r="H3036" s="56" t="str">
        <f t="shared" si="330"/>
        <v>REHABILITATION_PLAN_2024_FORM_0410_2021_complications_control_pneumonia_new</v>
      </c>
      <c r="I3036" s="134" t="str">
        <f t="shared" si="329"/>
        <v>追加</v>
      </c>
      <c r="J3036" s="56" t="str">
        <f t="shared" si="331"/>
        <v>名称変更</v>
      </c>
      <c r="K3036" s="56" t="str">
        <f>IF($F3036="old", INDEX('外部インタフェース一覧(計算用)'!$B$5:$C$60, MATCH(summary!$B3036, '外部インタフェース一覧(計算用)'!$C$5:$C$60, 0), 1), $B3036)</f>
        <v>リハビリテーション計画書</v>
      </c>
      <c r="L3036" s="56">
        <f t="shared" si="335"/>
        <v>29</v>
      </c>
      <c r="M3036" s="56" t="str">
        <f t="shared" si="332"/>
        <v>complications_control_pneumonia</v>
      </c>
      <c r="N3036" s="33" t="str">
        <f t="shared" si="333"/>
        <v>追加</v>
      </c>
      <c r="O3036" s="33" t="str">
        <f t="shared" si="334"/>
        <v>健康状態、経過　合併症　誤嚥性肺炎</v>
      </c>
    </row>
    <row r="3037" spans="1:15" ht="56.25">
      <c r="A3037" s="56">
        <v>3035</v>
      </c>
      <c r="B3037" s="56" t="s">
        <v>4589</v>
      </c>
      <c r="C3037" s="56">
        <v>30</v>
      </c>
      <c r="D3037" s="33" t="s">
        <v>4471</v>
      </c>
      <c r="E3037" s="134" t="s">
        <v>4612</v>
      </c>
      <c r="F3037" s="56" t="str">
        <f>VLOOKUP(VLOOKUP($B3037, '外部インタフェース一覧(計算用)'!$B:$C, 2, FALSE), '外部インタフェース一覧(計算用)'!$C:$G, 2, FALSE)</f>
        <v>new</v>
      </c>
      <c r="G3037" s="56" t="str">
        <f>VLOOKUP(VLOOKUP($B3037, '外部インタフェース一覧(計算用)'!$B:$C, 2, FALSE), '外部インタフェース一覧(計算用)'!$C:$G, 5, FALSE)</f>
        <v>REHABILITATION_PLAN_2024_FORM_0410_2021</v>
      </c>
      <c r="H3037" s="56" t="str">
        <f t="shared" si="330"/>
        <v>REHABILITATION_PLAN_2024_FORM_0410_2021_complications_control_congestive_heart_failure_new</v>
      </c>
      <c r="I3037" s="134" t="str">
        <f t="shared" si="329"/>
        <v>追加</v>
      </c>
      <c r="J3037" s="56" t="str">
        <f t="shared" si="331"/>
        <v>名称変更</v>
      </c>
      <c r="K3037" s="56" t="str">
        <f>IF($F3037="old", INDEX('外部インタフェース一覧(計算用)'!$B$5:$C$60, MATCH(summary!$B3037, '外部インタフェース一覧(計算用)'!$C$5:$C$60, 0), 1), $B3037)</f>
        <v>リハビリテーション計画書</v>
      </c>
      <c r="L3037" s="56">
        <f t="shared" si="335"/>
        <v>30</v>
      </c>
      <c r="M3037" s="56" t="str">
        <f t="shared" si="332"/>
        <v>complications_control_congestive_heart_failure</v>
      </c>
      <c r="N3037" s="33" t="str">
        <f t="shared" si="333"/>
        <v>追加</v>
      </c>
      <c r="O3037" s="33" t="str">
        <f t="shared" si="334"/>
        <v>健康状態、経過　合併症　うっ血性心不全</v>
      </c>
    </row>
    <row r="3038" spans="1:15" ht="56.25">
      <c r="A3038" s="56">
        <v>3036</v>
      </c>
      <c r="B3038" s="56" t="s">
        <v>4589</v>
      </c>
      <c r="C3038" s="56">
        <v>31</v>
      </c>
      <c r="D3038" s="33" t="s">
        <v>4473</v>
      </c>
      <c r="E3038" s="134" t="s">
        <v>4613</v>
      </c>
      <c r="F3038" s="56" t="str">
        <f>VLOOKUP(VLOOKUP($B3038, '外部インタフェース一覧(計算用)'!$B:$C, 2, FALSE), '外部インタフェース一覧(計算用)'!$C:$G, 2, FALSE)</f>
        <v>new</v>
      </c>
      <c r="G3038" s="56" t="str">
        <f>VLOOKUP(VLOOKUP($B3038, '外部インタフェース一覧(計算用)'!$B:$C, 2, FALSE), '外部インタフェース一覧(計算用)'!$C:$G, 5, FALSE)</f>
        <v>REHABILITATION_PLAN_2024_FORM_0410_2021</v>
      </c>
      <c r="H3038" s="56" t="str">
        <f t="shared" si="330"/>
        <v>REHABILITATION_PLAN_2024_FORM_0410_2021_complications_control_urinary_tract_infection_new</v>
      </c>
      <c r="I3038" s="134" t="str">
        <f t="shared" si="329"/>
        <v>追加</v>
      </c>
      <c r="J3038" s="56" t="str">
        <f t="shared" si="331"/>
        <v>名称変更</v>
      </c>
      <c r="K3038" s="56" t="str">
        <f>IF($F3038="old", INDEX('外部インタフェース一覧(計算用)'!$B$5:$C$60, MATCH(summary!$B3038, '外部インタフェース一覧(計算用)'!$C$5:$C$60, 0), 1), $B3038)</f>
        <v>リハビリテーション計画書</v>
      </c>
      <c r="L3038" s="56">
        <f t="shared" si="335"/>
        <v>31</v>
      </c>
      <c r="M3038" s="56" t="str">
        <f t="shared" si="332"/>
        <v>complications_control_urinary_tract_infection</v>
      </c>
      <c r="N3038" s="33" t="str">
        <f t="shared" si="333"/>
        <v>追加</v>
      </c>
      <c r="O3038" s="33" t="str">
        <f t="shared" si="334"/>
        <v>健康状態、経過　合併症　尿路感染症</v>
      </c>
    </row>
    <row r="3039" spans="1:15" ht="37.5">
      <c r="A3039" s="56">
        <v>3037</v>
      </c>
      <c r="B3039" s="56" t="s">
        <v>4589</v>
      </c>
      <c r="C3039" s="56">
        <v>32</v>
      </c>
      <c r="D3039" s="33" t="s">
        <v>4475</v>
      </c>
      <c r="E3039" s="134" t="s">
        <v>4614</v>
      </c>
      <c r="F3039" s="56" t="str">
        <f>VLOOKUP(VLOOKUP($B3039, '外部インタフェース一覧(計算用)'!$B:$C, 2, FALSE), '外部インタフェース一覧(計算用)'!$C:$G, 2, FALSE)</f>
        <v>new</v>
      </c>
      <c r="G3039" s="56" t="str">
        <f>VLOOKUP(VLOOKUP($B3039, '外部インタフェース一覧(計算用)'!$B:$C, 2, FALSE), '外部インタフェース一覧(計算用)'!$C:$G, 5, FALSE)</f>
        <v>REHABILITATION_PLAN_2024_FORM_0410_2021</v>
      </c>
      <c r="H3039" s="56" t="str">
        <f t="shared" si="330"/>
        <v>REHABILITATION_PLAN_2024_FORM_0410_2021_complications_control_diabetes_new</v>
      </c>
      <c r="I3039" s="134" t="str">
        <f t="shared" si="329"/>
        <v>追加</v>
      </c>
      <c r="J3039" s="56" t="str">
        <f t="shared" si="331"/>
        <v>名称変更</v>
      </c>
      <c r="K3039" s="56" t="str">
        <f>IF($F3039="old", INDEX('外部インタフェース一覧(計算用)'!$B$5:$C$60, MATCH(summary!$B3039, '外部インタフェース一覧(計算用)'!$C$5:$C$60, 0), 1), $B3039)</f>
        <v>リハビリテーション計画書</v>
      </c>
      <c r="L3039" s="56">
        <f t="shared" si="335"/>
        <v>32</v>
      </c>
      <c r="M3039" s="56" t="str">
        <f t="shared" si="332"/>
        <v>complications_control_diabetes</v>
      </c>
      <c r="N3039" s="33" t="str">
        <f t="shared" si="333"/>
        <v>追加</v>
      </c>
      <c r="O3039" s="33" t="str">
        <f t="shared" si="334"/>
        <v>健康状態、経過　合併症　糖尿病</v>
      </c>
    </row>
    <row r="3040" spans="1:15" ht="37.5">
      <c r="A3040" s="56">
        <v>3038</v>
      </c>
      <c r="B3040" s="56" t="s">
        <v>4589</v>
      </c>
      <c r="C3040" s="56">
        <v>33</v>
      </c>
      <c r="D3040" s="33" t="s">
        <v>4477</v>
      </c>
      <c r="E3040" s="134" t="s">
        <v>4615</v>
      </c>
      <c r="F3040" s="56" t="str">
        <f>VLOOKUP(VLOOKUP($B3040, '外部インタフェース一覧(計算用)'!$B:$C, 2, FALSE), '外部インタフェース一覧(計算用)'!$C:$G, 2, FALSE)</f>
        <v>new</v>
      </c>
      <c r="G3040" s="56" t="str">
        <f>VLOOKUP(VLOOKUP($B3040, '外部インタフェース一覧(計算用)'!$B:$C, 2, FALSE), '外部インタフェース一覧(計算用)'!$C:$G, 5, FALSE)</f>
        <v>REHABILITATION_PLAN_2024_FORM_0410_2021</v>
      </c>
      <c r="H3040" s="56" t="str">
        <f t="shared" si="330"/>
        <v>REHABILITATION_PLAN_2024_FORM_0410_2021_complications_control_hypertension_new</v>
      </c>
      <c r="I3040" s="134" t="str">
        <f t="shared" si="329"/>
        <v>追加</v>
      </c>
      <c r="J3040" s="56" t="str">
        <f t="shared" si="331"/>
        <v>名称変更</v>
      </c>
      <c r="K3040" s="56" t="str">
        <f>IF($F3040="old", INDEX('外部インタフェース一覧(計算用)'!$B$5:$C$60, MATCH(summary!$B3040, '外部インタフェース一覧(計算用)'!$C$5:$C$60, 0), 1), $B3040)</f>
        <v>リハビリテーション計画書</v>
      </c>
      <c r="L3040" s="56">
        <f t="shared" si="335"/>
        <v>33</v>
      </c>
      <c r="M3040" s="56" t="str">
        <f t="shared" si="332"/>
        <v>complications_control_hypertension</v>
      </c>
      <c r="N3040" s="33" t="str">
        <f t="shared" si="333"/>
        <v>追加</v>
      </c>
      <c r="O3040" s="33" t="str">
        <f t="shared" si="334"/>
        <v>健康状態、経過　合併症　高血圧症</v>
      </c>
    </row>
    <row r="3041" spans="1:15" ht="37.5">
      <c r="A3041" s="56">
        <v>3039</v>
      </c>
      <c r="B3041" s="56" t="s">
        <v>4589</v>
      </c>
      <c r="C3041" s="56">
        <v>34</v>
      </c>
      <c r="D3041" s="33" t="s">
        <v>4479</v>
      </c>
      <c r="E3041" s="134" t="s">
        <v>4616</v>
      </c>
      <c r="F3041" s="56" t="str">
        <f>VLOOKUP(VLOOKUP($B3041, '外部インタフェース一覧(計算用)'!$B:$C, 2, FALSE), '外部インタフェース一覧(計算用)'!$C:$G, 2, FALSE)</f>
        <v>new</v>
      </c>
      <c r="G3041" s="56" t="str">
        <f>VLOOKUP(VLOOKUP($B3041, '外部インタフェース一覧(計算用)'!$B:$C, 2, FALSE), '外部インタフェース一覧(計算用)'!$C:$G, 5, FALSE)</f>
        <v>REHABILITATION_PLAN_2024_FORM_0410_2021</v>
      </c>
      <c r="H3041" s="56" t="str">
        <f t="shared" si="330"/>
        <v>REHABILITATION_PLAN_2024_FORM_0410_2021_complications_control_osteoporosis_new</v>
      </c>
      <c r="I3041" s="134" t="str">
        <f t="shared" si="329"/>
        <v>追加</v>
      </c>
      <c r="J3041" s="56" t="str">
        <f t="shared" si="331"/>
        <v>名称変更</v>
      </c>
      <c r="K3041" s="56" t="str">
        <f>IF($F3041="old", INDEX('外部インタフェース一覧(計算用)'!$B$5:$C$60, MATCH(summary!$B3041, '外部インタフェース一覧(計算用)'!$C$5:$C$60, 0), 1), $B3041)</f>
        <v>リハビリテーション計画書</v>
      </c>
      <c r="L3041" s="56">
        <f t="shared" si="335"/>
        <v>34</v>
      </c>
      <c r="M3041" s="56" t="str">
        <f t="shared" si="332"/>
        <v>complications_control_osteoporosis</v>
      </c>
      <c r="N3041" s="33" t="str">
        <f t="shared" si="333"/>
        <v>追加</v>
      </c>
      <c r="O3041" s="33" t="str">
        <f t="shared" si="334"/>
        <v>健康状態、経過　合併症　骨粗しょう症</v>
      </c>
    </row>
    <row r="3042" spans="1:15" ht="56.25">
      <c r="A3042" s="56">
        <v>3040</v>
      </c>
      <c r="B3042" s="56" t="s">
        <v>4589</v>
      </c>
      <c r="C3042" s="56">
        <v>35</v>
      </c>
      <c r="D3042" s="33" t="s">
        <v>4481</v>
      </c>
      <c r="E3042" s="134" t="s">
        <v>4617</v>
      </c>
      <c r="F3042" s="56" t="str">
        <f>VLOOKUP(VLOOKUP($B3042, '外部インタフェース一覧(計算用)'!$B:$C, 2, FALSE), '外部インタフェース一覧(計算用)'!$C:$G, 2, FALSE)</f>
        <v>new</v>
      </c>
      <c r="G3042" s="56" t="str">
        <f>VLOOKUP(VLOOKUP($B3042, '外部インタフェース一覧(計算用)'!$B:$C, 2, FALSE), '外部インタフェース一覧(計算用)'!$C:$G, 5, FALSE)</f>
        <v>REHABILITATION_PLAN_2024_FORM_0410_2021</v>
      </c>
      <c r="H3042" s="56" t="str">
        <f t="shared" si="330"/>
        <v>REHABILITATION_PLAN_2024_FORM_0410_2021_complications_control_articular_rheumatism_new</v>
      </c>
      <c r="I3042" s="134" t="str">
        <f t="shared" si="329"/>
        <v>追加</v>
      </c>
      <c r="J3042" s="56" t="str">
        <f t="shared" si="331"/>
        <v>名称変更</v>
      </c>
      <c r="K3042" s="56" t="str">
        <f>IF($F3042="old", INDEX('外部インタフェース一覧(計算用)'!$B$5:$C$60, MATCH(summary!$B3042, '外部インタフェース一覧(計算用)'!$C$5:$C$60, 0), 1), $B3042)</f>
        <v>リハビリテーション計画書</v>
      </c>
      <c r="L3042" s="56">
        <f t="shared" si="335"/>
        <v>35</v>
      </c>
      <c r="M3042" s="56" t="str">
        <f t="shared" si="332"/>
        <v>complications_control_articular_rheumatism</v>
      </c>
      <c r="N3042" s="33" t="str">
        <f t="shared" si="333"/>
        <v>追加</v>
      </c>
      <c r="O3042" s="33" t="str">
        <f t="shared" si="334"/>
        <v>健康状態、経過　合併症　関節リウマチ</v>
      </c>
    </row>
    <row r="3043" spans="1:15" ht="37.5">
      <c r="A3043" s="56">
        <v>3041</v>
      </c>
      <c r="B3043" s="56" t="s">
        <v>4589</v>
      </c>
      <c r="C3043" s="56">
        <v>36</v>
      </c>
      <c r="D3043" s="33" t="s">
        <v>4483</v>
      </c>
      <c r="E3043" s="134" t="s">
        <v>4618</v>
      </c>
      <c r="F3043" s="56" t="str">
        <f>VLOOKUP(VLOOKUP($B3043, '外部インタフェース一覧(計算用)'!$B:$C, 2, FALSE), '外部インタフェース一覧(計算用)'!$C:$G, 2, FALSE)</f>
        <v>new</v>
      </c>
      <c r="G3043" s="56" t="str">
        <f>VLOOKUP(VLOOKUP($B3043, '外部インタフェース一覧(計算用)'!$B:$C, 2, FALSE), '外部インタフェース一覧(計算用)'!$C:$G, 5, FALSE)</f>
        <v>REHABILITATION_PLAN_2024_FORM_0410_2021</v>
      </c>
      <c r="H3043" s="56" t="str">
        <f t="shared" si="330"/>
        <v>REHABILITATION_PLAN_2024_FORM_0410_2021_complications_control_cancer_new</v>
      </c>
      <c r="I3043" s="134" t="str">
        <f t="shared" si="329"/>
        <v>追加</v>
      </c>
      <c r="J3043" s="56" t="str">
        <f t="shared" si="331"/>
        <v>名称変更</v>
      </c>
      <c r="K3043" s="56" t="str">
        <f>IF($F3043="old", INDEX('外部インタフェース一覧(計算用)'!$B$5:$C$60, MATCH(summary!$B3043, '外部インタフェース一覧(計算用)'!$C$5:$C$60, 0), 1), $B3043)</f>
        <v>リハビリテーション計画書</v>
      </c>
      <c r="L3043" s="56">
        <f t="shared" si="335"/>
        <v>36</v>
      </c>
      <c r="M3043" s="56" t="str">
        <f t="shared" si="332"/>
        <v>complications_control_cancer</v>
      </c>
      <c r="N3043" s="33" t="str">
        <f t="shared" si="333"/>
        <v>追加</v>
      </c>
      <c r="O3043" s="33" t="str">
        <f t="shared" si="334"/>
        <v>健康状態、経過　合併症　がん</v>
      </c>
    </row>
    <row r="3044" spans="1:15" ht="37.5">
      <c r="A3044" s="56">
        <v>3042</v>
      </c>
      <c r="B3044" s="56" t="s">
        <v>4589</v>
      </c>
      <c r="C3044" s="56">
        <v>37</v>
      </c>
      <c r="D3044" s="33" t="s">
        <v>4485</v>
      </c>
      <c r="E3044" s="134" t="s">
        <v>4619</v>
      </c>
      <c r="F3044" s="56" t="str">
        <f>VLOOKUP(VLOOKUP($B3044, '外部インタフェース一覧(計算用)'!$B:$C, 2, FALSE), '外部インタフェース一覧(計算用)'!$C:$G, 2, FALSE)</f>
        <v>new</v>
      </c>
      <c r="G3044" s="56" t="str">
        <f>VLOOKUP(VLOOKUP($B3044, '外部インタフェース一覧(計算用)'!$B:$C, 2, FALSE), '外部インタフェース一覧(計算用)'!$C:$G, 5, FALSE)</f>
        <v>REHABILITATION_PLAN_2024_FORM_0410_2021</v>
      </c>
      <c r="H3044" s="56" t="str">
        <f t="shared" si="330"/>
        <v>REHABILITATION_PLAN_2024_FORM_0410_2021_complications_control_depression_state_new</v>
      </c>
      <c r="I3044" s="134" t="str">
        <f t="shared" si="329"/>
        <v>追加</v>
      </c>
      <c r="J3044" s="56" t="str">
        <f t="shared" si="331"/>
        <v>名称変更</v>
      </c>
      <c r="K3044" s="56" t="str">
        <f>IF($F3044="old", INDEX('外部インタフェース一覧(計算用)'!$B$5:$C$60, MATCH(summary!$B3044, '外部インタフェース一覧(計算用)'!$C$5:$C$60, 0), 1), $B3044)</f>
        <v>リハビリテーション計画書</v>
      </c>
      <c r="L3044" s="56">
        <f t="shared" si="335"/>
        <v>37</v>
      </c>
      <c r="M3044" s="56" t="str">
        <f t="shared" si="332"/>
        <v>complications_control_depression_state</v>
      </c>
      <c r="N3044" s="33" t="str">
        <f t="shared" si="333"/>
        <v>追加</v>
      </c>
      <c r="O3044" s="33" t="str">
        <f t="shared" si="334"/>
        <v>健康状態、経過　合併症　うつ病</v>
      </c>
    </row>
    <row r="3045" spans="1:15" ht="37.5">
      <c r="A3045" s="56">
        <v>3043</v>
      </c>
      <c r="B3045" s="56" t="s">
        <v>4589</v>
      </c>
      <c r="C3045" s="56">
        <v>38</v>
      </c>
      <c r="D3045" s="33" t="s">
        <v>4487</v>
      </c>
      <c r="E3045" s="134" t="s">
        <v>4620</v>
      </c>
      <c r="F3045" s="56" t="str">
        <f>VLOOKUP(VLOOKUP($B3045, '外部インタフェース一覧(計算用)'!$B:$C, 2, FALSE), '外部インタフェース一覧(計算用)'!$C:$G, 2, FALSE)</f>
        <v>new</v>
      </c>
      <c r="G3045" s="56" t="str">
        <f>VLOOKUP(VLOOKUP($B3045, '外部インタフェース一覧(計算用)'!$B:$C, 2, FALSE), '外部インタフェース一覧(計算用)'!$C:$G, 5, FALSE)</f>
        <v>REHABILITATION_PLAN_2024_FORM_0410_2021</v>
      </c>
      <c r="H3045" s="56" t="str">
        <f t="shared" si="330"/>
        <v>REHABILITATION_PLAN_2024_FORM_0410_2021_complications_control_dementia_new</v>
      </c>
      <c r="I3045" s="134" t="str">
        <f t="shared" si="329"/>
        <v>追加</v>
      </c>
      <c r="J3045" s="56" t="str">
        <f t="shared" si="331"/>
        <v>名称変更</v>
      </c>
      <c r="K3045" s="56" t="str">
        <f>IF($F3045="old", INDEX('外部インタフェース一覧(計算用)'!$B$5:$C$60, MATCH(summary!$B3045, '外部インタフェース一覧(計算用)'!$C$5:$C$60, 0), 1), $B3045)</f>
        <v>リハビリテーション計画書</v>
      </c>
      <c r="L3045" s="56">
        <f t="shared" si="335"/>
        <v>38</v>
      </c>
      <c r="M3045" s="56" t="str">
        <f t="shared" si="332"/>
        <v>complications_control_dementia</v>
      </c>
      <c r="N3045" s="33" t="str">
        <f t="shared" si="333"/>
        <v>追加</v>
      </c>
      <c r="O3045" s="33" t="str">
        <f t="shared" si="334"/>
        <v>健康状態、経過　合併症　認知症</v>
      </c>
    </row>
    <row r="3046" spans="1:15" ht="37.5">
      <c r="A3046" s="56">
        <v>3044</v>
      </c>
      <c r="B3046" s="56" t="s">
        <v>4589</v>
      </c>
      <c r="C3046" s="56">
        <v>39</v>
      </c>
      <c r="D3046" s="33" t="s">
        <v>4489</v>
      </c>
      <c r="E3046" s="134" t="s">
        <v>4621</v>
      </c>
      <c r="F3046" s="56" t="str">
        <f>VLOOKUP(VLOOKUP($B3046, '外部インタフェース一覧(計算用)'!$B:$C, 2, FALSE), '外部インタフェース一覧(計算用)'!$C:$G, 2, FALSE)</f>
        <v>new</v>
      </c>
      <c r="G3046" s="56" t="str">
        <f>VLOOKUP(VLOOKUP($B3046, '外部インタフェース一覧(計算用)'!$B:$C, 2, FALSE), '外部インタフェース一覧(計算用)'!$C:$G, 5, FALSE)</f>
        <v>REHABILITATION_PLAN_2024_FORM_0410_2021</v>
      </c>
      <c r="H3046" s="56" t="str">
        <f t="shared" si="330"/>
        <v>REHABILITATION_PLAN_2024_FORM_0410_2021_complications_control_decubitus_new</v>
      </c>
      <c r="I3046" s="134" t="str">
        <f t="shared" si="329"/>
        <v>追加</v>
      </c>
      <c r="J3046" s="56" t="str">
        <f t="shared" si="331"/>
        <v>名称変更</v>
      </c>
      <c r="K3046" s="56" t="str">
        <f>IF($F3046="old", INDEX('外部インタフェース一覧(計算用)'!$B$5:$C$60, MATCH(summary!$B3046, '外部インタフェース一覧(計算用)'!$C$5:$C$60, 0), 1), $B3046)</f>
        <v>リハビリテーション計画書</v>
      </c>
      <c r="L3046" s="56">
        <f t="shared" si="335"/>
        <v>39</v>
      </c>
      <c r="M3046" s="56" t="str">
        <f t="shared" si="332"/>
        <v>complications_control_decubitus</v>
      </c>
      <c r="N3046" s="33" t="str">
        <f t="shared" si="333"/>
        <v>追加</v>
      </c>
      <c r="O3046" s="33" t="str">
        <f t="shared" si="334"/>
        <v>健康状態、経過　合併症　褥瘡</v>
      </c>
    </row>
    <row r="3047" spans="1:15" ht="37.5">
      <c r="A3047" s="56">
        <v>3045</v>
      </c>
      <c r="B3047" s="56" t="s">
        <v>4589</v>
      </c>
      <c r="C3047" s="56">
        <v>40</v>
      </c>
      <c r="D3047" s="33" t="s">
        <v>4491</v>
      </c>
      <c r="E3047" s="134" t="s">
        <v>4622</v>
      </c>
      <c r="F3047" s="56" t="str">
        <f>VLOOKUP(VLOOKUP($B3047, '外部インタフェース一覧(計算用)'!$B:$C, 2, FALSE), '外部インタフェース一覧(計算用)'!$C:$G, 2, FALSE)</f>
        <v>new</v>
      </c>
      <c r="G3047" s="56" t="str">
        <f>VLOOKUP(VLOOKUP($B3047, '外部インタフェース一覧(計算用)'!$B:$C, 2, FALSE), '外部インタフェース一覧(計算用)'!$C:$G, 5, FALSE)</f>
        <v>REHABILITATION_PLAN_2024_FORM_0410_2021</v>
      </c>
      <c r="H3047" s="56" t="str">
        <f t="shared" si="330"/>
        <v>REHABILITATION_PLAN_2024_FORM_0410_2021_complications_control_nervous_disease_new</v>
      </c>
      <c r="I3047" s="134" t="str">
        <f t="shared" si="329"/>
        <v>追加</v>
      </c>
      <c r="J3047" s="56" t="str">
        <f t="shared" si="331"/>
        <v>名称変更</v>
      </c>
      <c r="K3047" s="56" t="str">
        <f>IF($F3047="old", INDEX('外部インタフェース一覧(計算用)'!$B$5:$C$60, MATCH(summary!$B3047, '外部インタフェース一覧(計算用)'!$C$5:$C$60, 0), 1), $B3047)</f>
        <v>リハビリテーション計画書</v>
      </c>
      <c r="L3047" s="56">
        <f t="shared" si="335"/>
        <v>40</v>
      </c>
      <c r="M3047" s="56" t="str">
        <f t="shared" si="332"/>
        <v>complications_control_nervous_disease</v>
      </c>
      <c r="N3047" s="33" t="str">
        <f t="shared" si="333"/>
        <v>追加</v>
      </c>
      <c r="O3047" s="33" t="str">
        <f t="shared" si="334"/>
        <v>健康状態、経過　合併症　神経疾患</v>
      </c>
    </row>
    <row r="3048" spans="1:15" ht="37.5">
      <c r="A3048" s="56">
        <v>3046</v>
      </c>
      <c r="B3048" s="56" t="s">
        <v>4589</v>
      </c>
      <c r="C3048" s="56">
        <v>41</v>
      </c>
      <c r="D3048" s="33" t="s">
        <v>4493</v>
      </c>
      <c r="E3048" s="134" t="s">
        <v>4623</v>
      </c>
      <c r="F3048" s="56" t="str">
        <f>VLOOKUP(VLOOKUP($B3048, '外部インタフェース一覧(計算用)'!$B:$C, 2, FALSE), '外部インタフェース一覧(計算用)'!$C:$G, 2, FALSE)</f>
        <v>new</v>
      </c>
      <c r="G3048" s="56" t="str">
        <f>VLOOKUP(VLOOKUP($B3048, '外部インタフェース一覧(計算用)'!$B:$C, 2, FALSE), '外部インタフェース一覧(計算用)'!$C:$G, 5, FALSE)</f>
        <v>REHABILITATION_PLAN_2024_FORM_0410_2021</v>
      </c>
      <c r="H3048" s="56" t="str">
        <f t="shared" si="330"/>
        <v>REHABILITATION_PLAN_2024_FORM_0410_2021_complications_control_motor_disorder_new</v>
      </c>
      <c r="I3048" s="134" t="str">
        <f t="shared" si="329"/>
        <v>追加</v>
      </c>
      <c r="J3048" s="56" t="str">
        <f t="shared" si="331"/>
        <v>名称変更</v>
      </c>
      <c r="K3048" s="56" t="str">
        <f>IF($F3048="old", INDEX('外部インタフェース一覧(計算用)'!$B$5:$C$60, MATCH(summary!$B3048, '外部インタフェース一覧(計算用)'!$C$5:$C$60, 0), 1), $B3048)</f>
        <v>リハビリテーション計画書</v>
      </c>
      <c r="L3048" s="56">
        <f t="shared" si="335"/>
        <v>41</v>
      </c>
      <c r="M3048" s="56" t="str">
        <f t="shared" si="332"/>
        <v>complications_control_motor_disorder</v>
      </c>
      <c r="N3048" s="33" t="str">
        <f t="shared" si="333"/>
        <v>追加</v>
      </c>
      <c r="O3048" s="33" t="str">
        <f t="shared" si="334"/>
        <v>健康状態、経過　合併症　運動器疾患</v>
      </c>
    </row>
    <row r="3049" spans="1:15" ht="37.5">
      <c r="A3049" s="56">
        <v>3047</v>
      </c>
      <c r="B3049" s="56" t="s">
        <v>4589</v>
      </c>
      <c r="C3049" s="56">
        <v>42</v>
      </c>
      <c r="D3049" s="33" t="s">
        <v>4495</v>
      </c>
      <c r="E3049" s="134" t="s">
        <v>4624</v>
      </c>
      <c r="F3049" s="56" t="str">
        <f>VLOOKUP(VLOOKUP($B3049, '外部インタフェース一覧(計算用)'!$B:$C, 2, FALSE), '外部インタフェース一覧(計算用)'!$C:$G, 2, FALSE)</f>
        <v>new</v>
      </c>
      <c r="G3049" s="56" t="str">
        <f>VLOOKUP(VLOOKUP($B3049, '外部インタフェース一覧(計算用)'!$B:$C, 2, FALSE), '外部インタフェース一覧(計算用)'!$C:$G, 5, FALSE)</f>
        <v>REHABILITATION_PLAN_2024_FORM_0410_2021</v>
      </c>
      <c r="H3049" s="56" t="str">
        <f t="shared" si="330"/>
        <v>REHABILITATION_PLAN_2024_FORM_0410_2021_complications_control_respiratory_disease_new</v>
      </c>
      <c r="I3049" s="134" t="str">
        <f t="shared" si="329"/>
        <v>追加</v>
      </c>
      <c r="J3049" s="56" t="str">
        <f t="shared" si="331"/>
        <v>名称変更</v>
      </c>
      <c r="K3049" s="56" t="str">
        <f>IF($F3049="old", INDEX('外部インタフェース一覧(計算用)'!$B$5:$C$60, MATCH(summary!$B3049, '外部インタフェース一覧(計算用)'!$C$5:$C$60, 0), 1), $B3049)</f>
        <v>リハビリテーション計画書</v>
      </c>
      <c r="L3049" s="56">
        <f t="shared" si="335"/>
        <v>42</v>
      </c>
      <c r="M3049" s="56" t="str">
        <f t="shared" si="332"/>
        <v>complications_control_respiratory_disease</v>
      </c>
      <c r="N3049" s="33" t="str">
        <f t="shared" si="333"/>
        <v>追加</v>
      </c>
      <c r="O3049" s="33" t="str">
        <f t="shared" si="334"/>
        <v>健康状態、経過　合併症　呼吸器疾患</v>
      </c>
    </row>
    <row r="3050" spans="1:15" ht="37.5">
      <c r="A3050" s="56">
        <v>3048</v>
      </c>
      <c r="B3050" s="56" t="s">
        <v>4589</v>
      </c>
      <c r="C3050" s="56">
        <v>43</v>
      </c>
      <c r="D3050" s="33" t="s">
        <v>4497</v>
      </c>
      <c r="E3050" s="134" t="s">
        <v>4625</v>
      </c>
      <c r="F3050" s="56" t="str">
        <f>VLOOKUP(VLOOKUP($B3050, '外部インタフェース一覧(計算用)'!$B:$C, 2, FALSE), '外部インタフェース一覧(計算用)'!$C:$G, 2, FALSE)</f>
        <v>new</v>
      </c>
      <c r="G3050" s="56" t="str">
        <f>VLOOKUP(VLOOKUP($B3050, '外部インタフェース一覧(計算用)'!$B:$C, 2, FALSE), '外部インタフェース一覧(計算用)'!$C:$G, 5, FALSE)</f>
        <v>REHABILITATION_PLAN_2024_FORM_0410_2021</v>
      </c>
      <c r="H3050" s="56" t="str">
        <f t="shared" si="330"/>
        <v>REHABILITATION_PLAN_2024_FORM_0410_2021_complications_control_circulatory_disease_new</v>
      </c>
      <c r="I3050" s="134" t="str">
        <f t="shared" si="329"/>
        <v>追加</v>
      </c>
      <c r="J3050" s="56" t="str">
        <f t="shared" si="331"/>
        <v>名称変更</v>
      </c>
      <c r="K3050" s="56" t="str">
        <f>IF($F3050="old", INDEX('外部インタフェース一覧(計算用)'!$B$5:$C$60, MATCH(summary!$B3050, '外部インタフェース一覧(計算用)'!$C$5:$C$60, 0), 1), $B3050)</f>
        <v>リハビリテーション計画書</v>
      </c>
      <c r="L3050" s="56">
        <f t="shared" si="335"/>
        <v>43</v>
      </c>
      <c r="M3050" s="56" t="str">
        <f t="shared" si="332"/>
        <v>complications_control_circulatory_disease</v>
      </c>
      <c r="N3050" s="33" t="str">
        <f t="shared" si="333"/>
        <v>追加</v>
      </c>
      <c r="O3050" s="33" t="str">
        <f t="shared" si="334"/>
        <v>健康状態、経過　合併症　循環器疾患</v>
      </c>
    </row>
    <row r="3051" spans="1:15" ht="56.25">
      <c r="A3051" s="56">
        <v>3049</v>
      </c>
      <c r="B3051" s="56" t="s">
        <v>4589</v>
      </c>
      <c r="C3051" s="56">
        <v>44</v>
      </c>
      <c r="D3051" s="33" t="s">
        <v>4499</v>
      </c>
      <c r="E3051" s="134" t="s">
        <v>4626</v>
      </c>
      <c r="F3051" s="56" t="str">
        <f>VLOOKUP(VLOOKUP($B3051, '外部インタフェース一覧(計算用)'!$B:$C, 2, FALSE), '外部インタフェース一覧(計算用)'!$C:$G, 2, FALSE)</f>
        <v>new</v>
      </c>
      <c r="G3051" s="56" t="str">
        <f>VLOOKUP(VLOOKUP($B3051, '外部インタフェース一覧(計算用)'!$B:$C, 2, FALSE), '外部インタフェース一覧(計算用)'!$C:$G, 5, FALSE)</f>
        <v>REHABILITATION_PLAN_2024_FORM_0410_2021</v>
      </c>
      <c r="H3051" s="56" t="str">
        <f t="shared" si="330"/>
        <v>REHABILITATION_PLAN_2024_FORM_0410_2021_complications_control_digestive_system_disease_new</v>
      </c>
      <c r="I3051" s="134" t="str">
        <f t="shared" si="329"/>
        <v>追加</v>
      </c>
      <c r="J3051" s="56" t="str">
        <f t="shared" si="331"/>
        <v>名称変更</v>
      </c>
      <c r="K3051" s="56" t="str">
        <f>IF($F3051="old", INDEX('外部インタフェース一覧(計算用)'!$B$5:$C$60, MATCH(summary!$B3051, '外部インタフェース一覧(計算用)'!$C$5:$C$60, 0), 1), $B3051)</f>
        <v>リハビリテーション計画書</v>
      </c>
      <c r="L3051" s="56">
        <f t="shared" si="335"/>
        <v>44</v>
      </c>
      <c r="M3051" s="56" t="str">
        <f t="shared" si="332"/>
        <v>complications_control_digestive_system_disease</v>
      </c>
      <c r="N3051" s="33" t="str">
        <f t="shared" si="333"/>
        <v>追加</v>
      </c>
      <c r="O3051" s="33" t="str">
        <f t="shared" si="334"/>
        <v>健康状態、経過　合併症　消化器疾患</v>
      </c>
    </row>
    <row r="3052" spans="1:15" ht="37.5">
      <c r="A3052" s="56">
        <v>3050</v>
      </c>
      <c r="B3052" s="56" t="s">
        <v>4589</v>
      </c>
      <c r="C3052" s="56">
        <v>45</v>
      </c>
      <c r="D3052" s="33" t="s">
        <v>4501</v>
      </c>
      <c r="E3052" s="134" t="s">
        <v>4627</v>
      </c>
      <c r="F3052" s="56" t="str">
        <f>VLOOKUP(VLOOKUP($B3052, '外部インタフェース一覧(計算用)'!$B:$C, 2, FALSE), '外部インタフェース一覧(計算用)'!$C:$G, 2, FALSE)</f>
        <v>new</v>
      </c>
      <c r="G3052" s="56" t="str">
        <f>VLOOKUP(VLOOKUP($B3052, '外部インタフェース一覧(計算用)'!$B:$C, 2, FALSE), '外部インタフェース一覧(計算用)'!$C:$G, 5, FALSE)</f>
        <v>REHABILITATION_PLAN_2024_FORM_0410_2021</v>
      </c>
      <c r="H3052" s="56" t="str">
        <f t="shared" si="330"/>
        <v>REHABILITATION_PLAN_2024_FORM_0410_2021_complications_control_kidney_disease_new</v>
      </c>
      <c r="I3052" s="134" t="str">
        <f t="shared" si="329"/>
        <v>追加</v>
      </c>
      <c r="J3052" s="56" t="str">
        <f t="shared" si="331"/>
        <v>名称変更</v>
      </c>
      <c r="K3052" s="56" t="str">
        <f>IF($F3052="old", INDEX('外部インタフェース一覧(計算用)'!$B$5:$C$60, MATCH(summary!$B3052, '外部インタフェース一覧(計算用)'!$C$5:$C$60, 0), 1), $B3052)</f>
        <v>リハビリテーション計画書</v>
      </c>
      <c r="L3052" s="56">
        <f t="shared" si="335"/>
        <v>45</v>
      </c>
      <c r="M3052" s="56" t="str">
        <f t="shared" si="332"/>
        <v>complications_control_kidney_disease</v>
      </c>
      <c r="N3052" s="33" t="str">
        <f t="shared" si="333"/>
        <v>追加</v>
      </c>
      <c r="O3052" s="33" t="str">
        <f t="shared" si="334"/>
        <v>健康状態、経過　合併症　腎疾患</v>
      </c>
    </row>
    <row r="3053" spans="1:15" ht="37.5">
      <c r="A3053" s="56">
        <v>3051</v>
      </c>
      <c r="B3053" s="56" t="s">
        <v>4589</v>
      </c>
      <c r="C3053" s="56">
        <v>46</v>
      </c>
      <c r="D3053" s="33" t="s">
        <v>4503</v>
      </c>
      <c r="E3053" s="134" t="s">
        <v>4628</v>
      </c>
      <c r="F3053" s="56" t="str">
        <f>VLOOKUP(VLOOKUP($B3053, '外部インタフェース一覧(計算用)'!$B:$C, 2, FALSE), '外部インタフェース一覧(計算用)'!$C:$G, 2, FALSE)</f>
        <v>new</v>
      </c>
      <c r="G3053" s="56" t="str">
        <f>VLOOKUP(VLOOKUP($B3053, '外部インタフェース一覧(計算用)'!$B:$C, 2, FALSE), '外部インタフェース一覧(計算用)'!$C:$G, 5, FALSE)</f>
        <v>REHABILITATION_PLAN_2024_FORM_0410_2021</v>
      </c>
      <c r="H3053" s="56" t="str">
        <f t="shared" si="330"/>
        <v>REHABILITATION_PLAN_2024_FORM_0410_2021_complications_control_endocrine_disease_new</v>
      </c>
      <c r="I3053" s="134" t="str">
        <f t="shared" si="329"/>
        <v>追加</v>
      </c>
      <c r="J3053" s="56" t="str">
        <f t="shared" si="331"/>
        <v>名称変更</v>
      </c>
      <c r="K3053" s="56" t="str">
        <f>IF($F3053="old", INDEX('外部インタフェース一覧(計算用)'!$B$5:$C$60, MATCH(summary!$B3053, '外部インタフェース一覧(計算用)'!$C$5:$C$60, 0), 1), $B3053)</f>
        <v>リハビリテーション計画書</v>
      </c>
      <c r="L3053" s="56">
        <f t="shared" si="335"/>
        <v>46</v>
      </c>
      <c r="M3053" s="56" t="str">
        <f t="shared" si="332"/>
        <v>complications_control_endocrine_disease</v>
      </c>
      <c r="N3053" s="33" t="str">
        <f t="shared" si="333"/>
        <v>追加</v>
      </c>
      <c r="O3053" s="33" t="str">
        <f t="shared" si="334"/>
        <v>健康状態、経過　合併症　内分泌疾患</v>
      </c>
    </row>
    <row r="3054" spans="1:15" ht="37.5">
      <c r="A3054" s="56">
        <v>3052</v>
      </c>
      <c r="B3054" s="56" t="s">
        <v>4589</v>
      </c>
      <c r="C3054" s="56">
        <v>47</v>
      </c>
      <c r="D3054" s="33" t="s">
        <v>4505</v>
      </c>
      <c r="E3054" s="134" t="s">
        <v>4629</v>
      </c>
      <c r="F3054" s="56" t="str">
        <f>VLOOKUP(VLOOKUP($B3054, '外部インタフェース一覧(計算用)'!$B:$C, 2, FALSE), '外部インタフェース一覧(計算用)'!$C:$G, 2, FALSE)</f>
        <v>new</v>
      </c>
      <c r="G3054" s="56" t="str">
        <f>VLOOKUP(VLOOKUP($B3054, '外部インタフェース一覧(計算用)'!$B:$C, 2, FALSE), '外部インタフェース一覧(計算用)'!$C:$G, 5, FALSE)</f>
        <v>REHABILITATION_PLAN_2024_FORM_0410_2021</v>
      </c>
      <c r="H3054" s="56" t="str">
        <f t="shared" si="330"/>
        <v>REHABILITATION_PLAN_2024_FORM_0410_2021_complications_control_skin_disease_new</v>
      </c>
      <c r="I3054" s="134" t="str">
        <f t="shared" si="329"/>
        <v>追加</v>
      </c>
      <c r="J3054" s="56" t="str">
        <f t="shared" si="331"/>
        <v>名称変更</v>
      </c>
      <c r="K3054" s="56" t="str">
        <f>IF($F3054="old", INDEX('外部インタフェース一覧(計算用)'!$B$5:$C$60, MATCH(summary!$B3054, '外部インタフェース一覧(計算用)'!$C$5:$C$60, 0), 1), $B3054)</f>
        <v>リハビリテーション計画書</v>
      </c>
      <c r="L3054" s="56">
        <f t="shared" si="335"/>
        <v>47</v>
      </c>
      <c r="M3054" s="56" t="str">
        <f t="shared" si="332"/>
        <v>complications_control_skin_disease</v>
      </c>
      <c r="N3054" s="33" t="str">
        <f t="shared" si="333"/>
        <v>追加</v>
      </c>
      <c r="O3054" s="33" t="str">
        <f t="shared" si="334"/>
        <v>健康状態、経過　合併症　皮膚疾患</v>
      </c>
    </row>
    <row r="3055" spans="1:15" ht="56.25">
      <c r="A3055" s="56">
        <v>3053</v>
      </c>
      <c r="B3055" s="56" t="s">
        <v>4589</v>
      </c>
      <c r="C3055" s="56">
        <v>48</v>
      </c>
      <c r="D3055" s="33" t="s">
        <v>4507</v>
      </c>
      <c r="E3055" s="134" t="s">
        <v>4630</v>
      </c>
      <c r="F3055" s="56" t="str">
        <f>VLOOKUP(VLOOKUP($B3055, '外部インタフェース一覧(計算用)'!$B:$C, 2, FALSE), '外部インタフェース一覧(計算用)'!$C:$G, 2, FALSE)</f>
        <v>new</v>
      </c>
      <c r="G3055" s="56" t="str">
        <f>VLOOKUP(VLOOKUP($B3055, '外部インタフェース一覧(計算用)'!$B:$C, 2, FALSE), '外部インタフェース一覧(計算用)'!$C:$G, 5, FALSE)</f>
        <v>REHABILITATION_PLAN_2024_FORM_0410_2021</v>
      </c>
      <c r="H3055" s="56" t="str">
        <f t="shared" si="330"/>
        <v>REHABILITATION_PLAN_2024_FORM_0410_2021_complications_control_neurological_disease_new</v>
      </c>
      <c r="I3055" s="134" t="str">
        <f t="shared" si="329"/>
        <v>追加</v>
      </c>
      <c r="J3055" s="56" t="str">
        <f t="shared" si="331"/>
        <v>名称変更</v>
      </c>
      <c r="K3055" s="56" t="str">
        <f>IF($F3055="old", INDEX('外部インタフェース一覧(計算用)'!$B$5:$C$60, MATCH(summary!$B3055, '外部インタフェース一覧(計算用)'!$C$5:$C$60, 0), 1), $B3055)</f>
        <v>リハビリテーション計画書</v>
      </c>
      <c r="L3055" s="56">
        <f t="shared" si="335"/>
        <v>48</v>
      </c>
      <c r="M3055" s="56" t="str">
        <f t="shared" si="332"/>
        <v>complications_control_neurological_disease</v>
      </c>
      <c r="N3055" s="33" t="str">
        <f t="shared" si="333"/>
        <v>追加</v>
      </c>
      <c r="O3055" s="33" t="str">
        <f t="shared" si="334"/>
        <v>健康状態、経過　合併症　精神疾患</v>
      </c>
    </row>
    <row r="3056" spans="1:15" ht="37.5">
      <c r="A3056" s="56">
        <v>3054</v>
      </c>
      <c r="B3056" s="56" t="s">
        <v>4589</v>
      </c>
      <c r="C3056" s="56">
        <v>49</v>
      </c>
      <c r="D3056" s="33" t="s">
        <v>4509</v>
      </c>
      <c r="E3056" s="134" t="s">
        <v>4631</v>
      </c>
      <c r="F3056" s="56" t="str">
        <f>VLOOKUP(VLOOKUP($B3056, '外部インタフェース一覧(計算用)'!$B:$C, 2, FALSE), '外部インタフェース一覧(計算用)'!$C:$G, 2, FALSE)</f>
        <v>new</v>
      </c>
      <c r="G3056" s="56" t="str">
        <f>VLOOKUP(VLOOKUP($B3056, '外部インタフェース一覧(計算用)'!$B:$C, 2, FALSE), '外部インタフェース一覧(計算用)'!$C:$G, 5, FALSE)</f>
        <v>REHABILITATION_PLAN_2024_FORM_0410_2021</v>
      </c>
      <c r="H3056" s="56" t="str">
        <f t="shared" si="330"/>
        <v>REHABILITATION_PLAN_2024_FORM_0410_2021_complications_control_other_new</v>
      </c>
      <c r="I3056" s="134" t="str">
        <f t="shared" si="329"/>
        <v>追加</v>
      </c>
      <c r="J3056" s="56" t="str">
        <f t="shared" si="331"/>
        <v>名称変更</v>
      </c>
      <c r="K3056" s="56" t="str">
        <f>IF($F3056="old", INDEX('外部インタフェース一覧(計算用)'!$B$5:$C$60, MATCH(summary!$B3056, '外部インタフェース一覧(計算用)'!$C$5:$C$60, 0), 1), $B3056)</f>
        <v>リハビリテーション計画書</v>
      </c>
      <c r="L3056" s="56">
        <f t="shared" si="335"/>
        <v>49</v>
      </c>
      <c r="M3056" s="56" t="str">
        <f t="shared" si="332"/>
        <v>complications_control_other</v>
      </c>
      <c r="N3056" s="33" t="str">
        <f t="shared" si="333"/>
        <v>追加</v>
      </c>
      <c r="O3056" s="33" t="str">
        <f t="shared" si="334"/>
        <v>健康状態、経過　合併症　その他</v>
      </c>
    </row>
    <row r="3057" spans="1:15" ht="37.5">
      <c r="A3057" s="56">
        <v>3054</v>
      </c>
      <c r="B3057" s="56" t="s">
        <v>4589</v>
      </c>
      <c r="C3057" s="56">
        <v>50</v>
      </c>
      <c r="D3057" s="33" t="s">
        <v>4632</v>
      </c>
      <c r="E3057" s="134" t="s">
        <v>4633</v>
      </c>
      <c r="F3057" s="56" t="str">
        <f>VLOOKUP(VLOOKUP($B3057, '外部インタフェース一覧(計算用)'!$B:$C, 2, FALSE), '外部インタフェース一覧(計算用)'!$C:$G, 2, FALSE)</f>
        <v>new</v>
      </c>
      <c r="G3057" s="56" t="str">
        <f>VLOOKUP(VLOOKUP($B3057, '外部インタフェース一覧(計算用)'!$B:$C, 2, FALSE), '外部インタフェース一覧(計算用)'!$C:$G, 5, FALSE)</f>
        <v>REHABILITATION_PLAN_2024_FORM_0410_2021</v>
      </c>
      <c r="H3057" s="56" t="str">
        <f t="shared" ref="H3057" si="336">G3057&amp;"_"&amp;D3057&amp;"_"&amp;F3057</f>
        <v>REHABILITATION_PLAN_2024_FORM_0410_2021_complications_control_other_content_new</v>
      </c>
      <c r="I3057" s="134" t="str">
        <f t="shared" si="329"/>
        <v>追加</v>
      </c>
      <c r="J3057" s="56" t="str">
        <f t="shared" ref="J3057" si="337">IF(E3057=I3057, "一致", "名称変更")</f>
        <v>名称変更</v>
      </c>
      <c r="K3057" s="56" t="str">
        <f>IF($F3057="old", INDEX('外部インタフェース一覧(計算用)'!$B$5:$C$60, MATCH(summary!$B3057, '外部インタフェース一覧(計算用)'!$C$5:$C$60, 0), 1), $B3057)</f>
        <v>リハビリテーション計画書</v>
      </c>
      <c r="L3057" s="56">
        <f t="shared" ref="L3057" si="338">C3057</f>
        <v>50</v>
      </c>
      <c r="M3057" s="56" t="str">
        <f t="shared" si="332"/>
        <v>complications_control_other_content</v>
      </c>
      <c r="N3057" s="33" t="str">
        <f t="shared" si="333"/>
        <v>追加</v>
      </c>
      <c r="O3057" s="33" t="str">
        <f t="shared" si="334"/>
        <v>健康状態、経過　合併症　その他（内容）</v>
      </c>
    </row>
    <row r="3058" spans="1:15" ht="37.5">
      <c r="A3058" s="56">
        <v>3055</v>
      </c>
      <c r="B3058" s="56" t="s">
        <v>4589</v>
      </c>
      <c r="C3058" s="56">
        <v>51</v>
      </c>
      <c r="D3058" s="33" t="s">
        <v>4634</v>
      </c>
      <c r="E3058" s="134" t="s">
        <v>4635</v>
      </c>
      <c r="F3058" s="56" t="str">
        <f>VLOOKUP(VLOOKUP($B3058, '外部インタフェース一覧(計算用)'!$B:$C, 2, FALSE), '外部インタフェース一覧(計算用)'!$C:$G, 2, FALSE)</f>
        <v>new</v>
      </c>
      <c r="G3058" s="56" t="str">
        <f>VLOOKUP(VLOOKUP($B3058, '外部インタフェース一覧(計算用)'!$B:$C, 2, FALSE), '外部インタフェース一覧(計算用)'!$C:$G, 5, FALSE)</f>
        <v>REHABILITATION_PLAN_2024_FORM_0410_2021</v>
      </c>
      <c r="H3058" s="56" t="str">
        <f t="shared" si="330"/>
        <v>REHABILITATION_PLAN_2024_FORM_0410_2021_complications_control_new</v>
      </c>
      <c r="I3058" s="134" t="str">
        <f t="shared" si="329"/>
        <v>追加</v>
      </c>
      <c r="J3058" s="56" t="str">
        <f t="shared" si="331"/>
        <v>名称変更</v>
      </c>
      <c r="K3058" s="56" t="str">
        <f>IF($F3058="old", INDEX('外部インタフェース一覧(計算用)'!$B$5:$C$60, MATCH(summary!$B3058, '外部インタフェース一覧(計算用)'!$C$5:$C$60, 0), 1), $B3058)</f>
        <v>リハビリテーション計画書</v>
      </c>
      <c r="L3058" s="56">
        <f t="shared" si="335"/>
        <v>51</v>
      </c>
      <c r="M3058" s="56" t="str">
        <f t="shared" si="332"/>
        <v>complications_control</v>
      </c>
      <c r="N3058" s="33" t="str">
        <f t="shared" si="333"/>
        <v>追加</v>
      </c>
      <c r="O3058" s="33" t="str">
        <f t="shared" si="334"/>
        <v>健康状態、経過　合併症　コントロール状態</v>
      </c>
    </row>
    <row r="3059" spans="1:15" ht="56.25">
      <c r="A3059" s="56">
        <v>3056</v>
      </c>
      <c r="B3059" s="56" t="s">
        <v>4589</v>
      </c>
      <c r="C3059" s="56">
        <v>52</v>
      </c>
      <c r="D3059" s="33" t="s">
        <v>1907</v>
      </c>
      <c r="E3059" s="134" t="s">
        <v>4636</v>
      </c>
      <c r="F3059" s="56" t="str">
        <f>VLOOKUP(VLOOKUP($B3059, '外部インタフェース一覧(計算用)'!$B:$C, 2, FALSE), '外部インタフェース一覧(計算用)'!$C:$G, 2, FALSE)</f>
        <v>new</v>
      </c>
      <c r="G3059" s="56" t="str">
        <f>VLOOKUP(VLOOKUP($B3059, '外部インタフェース一覧(計算用)'!$B:$C, 2, FALSE), '外部インタフェース一覧(計算用)'!$C:$G, 5, FALSE)</f>
        <v>REHABILITATION_PLAN_2024_FORM_0410_2021</v>
      </c>
      <c r="H3059" s="56" t="str">
        <f t="shared" si="330"/>
        <v>REHABILITATION_PLAN_2024_FORM_0410_2021_implementation_status_new</v>
      </c>
      <c r="I3059" s="134" t="str">
        <f t="shared" si="329"/>
        <v>これまでのリハビリテーションの実施状況（プログラムの実施内容、頻度、量等）</v>
      </c>
      <c r="J3059" s="56" t="str">
        <f t="shared" si="331"/>
        <v>名称変更</v>
      </c>
      <c r="K3059" s="33" t="str">
        <f>IF($F3059="old", INDEX('外部インタフェース一覧(計算用)'!$B$5:$C$60, MATCH(summary!$B3059, '外部インタフェース一覧(計算用)'!$C$5:$C$60, 0), 1), $B3059)</f>
        <v>リハビリテーション計画書</v>
      </c>
      <c r="L3059" s="56">
        <f t="shared" si="335"/>
        <v>52</v>
      </c>
      <c r="M3059" s="33" t="str">
        <f t="shared" si="332"/>
        <v>implementation_status</v>
      </c>
      <c r="N3059" s="33" t="str">
        <f t="shared" si="333"/>
        <v>これまでのリハビリテーションの実施状況（プログラムの実施内容、頻度、量等）</v>
      </c>
      <c r="O3059" s="33" t="str">
        <f t="shared" si="334"/>
        <v>健康状態、経過　これまでのリハビリテーションの実施状況（プログラムの実施内容、頻度、量等）</v>
      </c>
    </row>
    <row r="3060" spans="1:15" ht="37.5">
      <c r="A3060" s="56">
        <v>3057</v>
      </c>
      <c r="B3060" s="56" t="s">
        <v>4589</v>
      </c>
      <c r="C3060" s="56">
        <v>53</v>
      </c>
      <c r="D3060" s="33" t="s">
        <v>2029</v>
      </c>
      <c r="E3060" s="134" t="s">
        <v>2030</v>
      </c>
      <c r="F3060" s="56" t="str">
        <f>VLOOKUP(VLOOKUP($B3060, '外部インタフェース一覧(計算用)'!$B:$C, 2, FALSE), '外部インタフェース一覧(計算用)'!$C:$G, 2, FALSE)</f>
        <v>new</v>
      </c>
      <c r="G3060" s="56" t="str">
        <f>VLOOKUP(VLOOKUP($B3060, '外部インタフェース一覧(計算用)'!$B:$C, 2, FALSE), '外部インタフェース一覧(計算用)'!$C:$G, 5, FALSE)</f>
        <v>REHABILITATION_PLAN_2024_FORM_0410_2021</v>
      </c>
      <c r="H3060" s="56" t="str">
        <f t="shared" si="330"/>
        <v>REHABILITATION_PLAN_2024_FORM_0410_2021_management_seat_flag_new</v>
      </c>
      <c r="I3060" s="134" t="str">
        <f t="shared" si="329"/>
        <v>目標設定等支援・管理シート</v>
      </c>
      <c r="J3060" s="56" t="str">
        <f t="shared" si="331"/>
        <v>一致</v>
      </c>
      <c r="K3060" s="56" t="str">
        <f>IF($F3060="old", INDEX('外部インタフェース一覧(計算用)'!$B$5:$C$60, MATCH(summary!$B3060, '外部インタフェース一覧(計算用)'!$C$5:$C$60, 0), 1), $B3060)</f>
        <v>リハビリテーション計画書</v>
      </c>
      <c r="L3060" s="56">
        <f t="shared" si="335"/>
        <v>53</v>
      </c>
      <c r="M3060" s="56" t="str">
        <f t="shared" si="332"/>
        <v>management_seat_flag</v>
      </c>
      <c r="N3060" s="33" t="str">
        <f t="shared" si="333"/>
        <v>目標設定等支援・管理シート</v>
      </c>
      <c r="O3060" s="33" t="str">
        <f t="shared" si="334"/>
        <v>目標設定等支援・管理シート</v>
      </c>
    </row>
    <row r="3061" spans="1:15" ht="37.5">
      <c r="A3061" s="56">
        <v>3058</v>
      </c>
      <c r="B3061" s="56" t="s">
        <v>4589</v>
      </c>
      <c r="C3061" s="56">
        <v>53</v>
      </c>
      <c r="D3061" s="33" t="s">
        <v>253</v>
      </c>
      <c r="E3061" s="134" t="s">
        <v>254</v>
      </c>
      <c r="F3061" s="56" t="str">
        <f>VLOOKUP(VLOOKUP($B3061, '外部インタフェース一覧(計算用)'!$B:$C, 2, FALSE), '外部インタフェース一覧(計算用)'!$C:$G, 2, FALSE)</f>
        <v>new</v>
      </c>
      <c r="G3061" s="56" t="str">
        <f>VLOOKUP(VLOOKUP($B3061, '外部インタフェース一覧(計算用)'!$B:$C, 2, FALSE), '外部インタフェース一覧(計算用)'!$C:$G, 5, FALSE)</f>
        <v>REHABILITATION_PLAN_2024_FORM_0410_2021</v>
      </c>
      <c r="H3061" s="56" t="str">
        <f t="shared" si="330"/>
        <v>REHABILITATION_PLAN_2024_FORM_0410_2021_impaired_elderly_independence_degree_new</v>
      </c>
      <c r="I3061" s="134" t="str">
        <f t="shared" si="329"/>
        <v>追加</v>
      </c>
      <c r="J3061" s="56" t="str">
        <f t="shared" si="331"/>
        <v>名称変更</v>
      </c>
      <c r="K3061" s="56" t="str">
        <f>IF($F3061="old", INDEX('外部インタフェース一覧(計算用)'!$B$5:$C$60, MATCH(summary!$B3061, '外部インタフェース一覧(計算用)'!$C$5:$C$60, 0), 1), $B3061)</f>
        <v>リハビリテーション計画書</v>
      </c>
      <c r="L3061" s="56">
        <f t="shared" si="335"/>
        <v>53</v>
      </c>
      <c r="M3061" s="56" t="str">
        <f t="shared" si="332"/>
        <v>impaired_elderly_independence_degree</v>
      </c>
      <c r="N3061" s="33" t="str">
        <f t="shared" si="333"/>
        <v>追加</v>
      </c>
      <c r="O3061" s="33" t="str">
        <f t="shared" si="334"/>
        <v>障害高齢者の日常生活自立度</v>
      </c>
    </row>
    <row r="3062" spans="1:15" ht="37.5">
      <c r="A3062" s="56">
        <v>3059</v>
      </c>
      <c r="B3062" s="56" t="s">
        <v>4589</v>
      </c>
      <c r="C3062" s="56">
        <v>54</v>
      </c>
      <c r="D3062" s="33" t="s">
        <v>255</v>
      </c>
      <c r="E3062" s="134" t="s">
        <v>256</v>
      </c>
      <c r="F3062" s="56" t="str">
        <f>VLOOKUP(VLOOKUP($B3062, '外部インタフェース一覧(計算用)'!$B:$C, 2, FALSE), '外部インタフェース一覧(計算用)'!$C:$G, 2, FALSE)</f>
        <v>new</v>
      </c>
      <c r="G3062" s="56" t="str">
        <f>VLOOKUP(VLOOKUP($B3062, '外部インタフェース一覧(計算用)'!$B:$C, 2, FALSE), '外部インタフェース一覧(計算用)'!$C:$G, 5, FALSE)</f>
        <v>REHABILITATION_PLAN_2024_FORM_0410_2021</v>
      </c>
      <c r="H3062" s="56" t="str">
        <f t="shared" si="330"/>
        <v>REHABILITATION_PLAN_2024_FORM_0410_2021_dementia_elderly_independence_degree_new</v>
      </c>
      <c r="I3062" s="134" t="str">
        <f t="shared" si="329"/>
        <v>追加</v>
      </c>
      <c r="J3062" s="56" t="str">
        <f t="shared" si="331"/>
        <v>名称変更</v>
      </c>
      <c r="K3062" s="56" t="str">
        <f>IF($F3062="old", INDEX('外部インタフェース一覧(計算用)'!$B$5:$C$60, MATCH(summary!$B3062, '外部インタフェース一覧(計算用)'!$C$5:$C$60, 0), 1), $B3062)</f>
        <v>リハビリテーション計画書</v>
      </c>
      <c r="L3062" s="56">
        <f t="shared" si="335"/>
        <v>54</v>
      </c>
      <c r="M3062" s="56" t="str">
        <f t="shared" si="332"/>
        <v>dementia_elderly_independence_degree</v>
      </c>
      <c r="N3062" s="33" t="str">
        <f t="shared" si="333"/>
        <v>追加</v>
      </c>
      <c r="O3062" s="33" t="str">
        <f t="shared" si="334"/>
        <v>認知症高齢者の日常生活自立度</v>
      </c>
    </row>
    <row r="3063" spans="1:15" ht="37.5">
      <c r="A3063" s="56">
        <v>3060</v>
      </c>
      <c r="B3063" s="56" t="s">
        <v>4589</v>
      </c>
      <c r="C3063" s="56">
        <v>55</v>
      </c>
      <c r="D3063" s="33" t="s">
        <v>2035</v>
      </c>
      <c r="E3063" s="134" t="s">
        <v>4637</v>
      </c>
      <c r="F3063" s="56" t="str">
        <f>VLOOKUP(VLOOKUP($B3063, '外部インタフェース一覧(計算用)'!$B:$C, 2, FALSE), '外部インタフェース一覧(計算用)'!$C:$G, 2, FALSE)</f>
        <v>new</v>
      </c>
      <c r="G3063" s="56" t="str">
        <f>VLOOKUP(VLOOKUP($B3063, '外部インタフェース一覧(計算用)'!$B:$C, 2, FALSE), '外部インタフェース一覧(計算用)'!$C:$G, 5, FALSE)</f>
        <v>REHABILITATION_PLAN_2024_FORM_0410_2021</v>
      </c>
      <c r="H3063" s="56" t="str">
        <f t="shared" si="330"/>
        <v>REHABILITATION_PLAN_2024_FORM_0410_2021_muscle_weakness_status_new</v>
      </c>
      <c r="I3063" s="134" t="str">
        <f t="shared" si="329"/>
        <v>心身機能・構造　筋力低下_現在の状況</v>
      </c>
      <c r="J3063" s="56" t="str">
        <f t="shared" si="331"/>
        <v>名称変更</v>
      </c>
      <c r="K3063" s="33" t="str">
        <f>IF($F3063="old", INDEX('外部インタフェース一覧(計算用)'!$B$5:$C$60, MATCH(summary!$B3063, '外部インタフェース一覧(計算用)'!$C$5:$C$60, 0), 1), $B3063)</f>
        <v>リハビリテーション計画書</v>
      </c>
      <c r="L3063" s="56">
        <f t="shared" si="335"/>
        <v>55</v>
      </c>
      <c r="M3063" s="33" t="str">
        <f t="shared" si="332"/>
        <v>muscle_weakness_status</v>
      </c>
      <c r="N3063" s="33" t="str">
        <f t="shared" si="333"/>
        <v>心身機能・構造　筋力低下_現在の状況</v>
      </c>
      <c r="O3063" s="33" t="str">
        <f t="shared" si="334"/>
        <v>心身機能・構造　筋力低下　現在の状況</v>
      </c>
    </row>
    <row r="3064" spans="1:15" ht="37.5">
      <c r="A3064" s="56">
        <v>3061</v>
      </c>
      <c r="B3064" s="56" t="s">
        <v>4589</v>
      </c>
      <c r="C3064" s="56">
        <v>56</v>
      </c>
      <c r="D3064" s="33" t="s">
        <v>2037</v>
      </c>
      <c r="E3064" s="134" t="s">
        <v>4638</v>
      </c>
      <c r="F3064" s="56" t="str">
        <f>VLOOKUP(VLOOKUP($B3064, '外部インタフェース一覧(計算用)'!$B:$C, 2, FALSE), '外部インタフェース一覧(計算用)'!$C:$G, 2, FALSE)</f>
        <v>new</v>
      </c>
      <c r="G3064" s="56" t="str">
        <f>VLOOKUP(VLOOKUP($B3064, '外部インタフェース一覧(計算用)'!$B:$C, 2, FALSE), '外部インタフェース一覧(計算用)'!$C:$G, 5, FALSE)</f>
        <v>REHABILITATION_PLAN_2024_FORM_0410_2021</v>
      </c>
      <c r="H3064" s="56" t="str">
        <f t="shared" si="330"/>
        <v>REHABILITATION_PLAN_2024_FORM_0410_2021_muscle_weakness_interference_new</v>
      </c>
      <c r="I3064" s="134" t="str">
        <f t="shared" ref="I3064:I3127" si="339">IFERROR(INDEX($E:$H, MATCH(LEFT($H3064, LEN($H3064)-4)&amp;"_old", $H:$H, 0), 1), IF(F3064="old", "削除", "追加"))</f>
        <v>心身機能・構造　筋力低下_活動への支障</v>
      </c>
      <c r="J3064" s="56" t="str">
        <f t="shared" si="331"/>
        <v>名称変更</v>
      </c>
      <c r="K3064" s="33" t="str">
        <f>IF($F3064="old", INDEX('外部インタフェース一覧(計算用)'!$B$5:$C$60, MATCH(summary!$B3064, '外部インタフェース一覧(計算用)'!$C$5:$C$60, 0), 1), $B3064)</f>
        <v>リハビリテーション計画書</v>
      </c>
      <c r="L3064" s="56">
        <f t="shared" si="335"/>
        <v>56</v>
      </c>
      <c r="M3064" s="33" t="str">
        <f t="shared" si="332"/>
        <v>muscle_weakness_interference</v>
      </c>
      <c r="N3064" s="33" t="str">
        <f t="shared" si="333"/>
        <v>心身機能・構造　筋力低下_活動への支障</v>
      </c>
      <c r="O3064" s="33" t="str">
        <f t="shared" si="334"/>
        <v>心身機能・構造　筋力低下　活動への支障</v>
      </c>
    </row>
    <row r="3065" spans="1:15" ht="37.5">
      <c r="A3065" s="56">
        <v>3062</v>
      </c>
      <c r="B3065" s="56" t="s">
        <v>4589</v>
      </c>
      <c r="C3065" s="56">
        <v>57</v>
      </c>
      <c r="D3065" s="33" t="s">
        <v>2039</v>
      </c>
      <c r="E3065" s="134" t="s">
        <v>4639</v>
      </c>
      <c r="F3065" s="56" t="str">
        <f>VLOOKUP(VLOOKUP($B3065, '外部インタフェース一覧(計算用)'!$B:$C, 2, FALSE), '外部インタフェース一覧(計算用)'!$C:$G, 2, FALSE)</f>
        <v>new</v>
      </c>
      <c r="G3065" s="56" t="str">
        <f>VLOOKUP(VLOOKUP($B3065, '外部インタフェース一覧(計算用)'!$B:$C, 2, FALSE), '外部インタフェース一覧(計算用)'!$C:$G, 5, FALSE)</f>
        <v>REHABILITATION_PLAN_2024_FORM_0410_2021</v>
      </c>
      <c r="H3065" s="56" t="str">
        <f t="shared" si="330"/>
        <v>REHABILITATION_PLAN_2024_FORM_0410_2021_muscle_weakness_notices_new</v>
      </c>
      <c r="I3065" s="134" t="str">
        <f t="shared" si="339"/>
        <v>心身機能・構造　筋力低下_特記事項</v>
      </c>
      <c r="J3065" s="56" t="str">
        <f t="shared" si="331"/>
        <v>名称変更</v>
      </c>
      <c r="K3065" s="33" t="str">
        <f>IF($F3065="old", INDEX('外部インタフェース一覧(計算用)'!$B$5:$C$60, MATCH(summary!$B3065, '外部インタフェース一覧(計算用)'!$C$5:$C$60, 0), 1), $B3065)</f>
        <v>リハビリテーション計画書</v>
      </c>
      <c r="L3065" s="56">
        <f t="shared" si="335"/>
        <v>57</v>
      </c>
      <c r="M3065" s="33" t="str">
        <f t="shared" si="332"/>
        <v>muscle_weakness_notices</v>
      </c>
      <c r="N3065" s="33" t="str">
        <f t="shared" si="333"/>
        <v>心身機能・構造　筋力低下_特記事項</v>
      </c>
      <c r="O3065" s="33" t="str">
        <f t="shared" si="334"/>
        <v>心身機能・構造　筋力低下　特記事項</v>
      </c>
    </row>
    <row r="3066" spans="1:15">
      <c r="A3066" s="56">
        <v>3063</v>
      </c>
      <c r="B3066" s="56" t="s">
        <v>4589</v>
      </c>
      <c r="C3066" s="56">
        <v>58</v>
      </c>
      <c r="D3066" s="33" t="s">
        <v>2041</v>
      </c>
      <c r="E3066" s="134" t="s">
        <v>4640</v>
      </c>
      <c r="F3066" s="56" t="str">
        <f>VLOOKUP(VLOOKUP($B3066, '外部インタフェース一覧(計算用)'!$B:$C, 2, FALSE), '外部インタフェース一覧(計算用)'!$C:$G, 2, FALSE)</f>
        <v>new</v>
      </c>
      <c r="G3066" s="56" t="str">
        <f>VLOOKUP(VLOOKUP($B3066, '外部インタフェース一覧(計算用)'!$B:$C, 2, FALSE), '外部インタフェース一覧(計算用)'!$C:$G, 5, FALSE)</f>
        <v>REHABILITATION_PLAN_2024_FORM_0410_2021</v>
      </c>
      <c r="H3066" s="56" t="str">
        <f t="shared" si="330"/>
        <v>REHABILITATION_PLAN_2024_FORM_0410_2021_paralysis_status_new</v>
      </c>
      <c r="I3066" s="134" t="str">
        <f t="shared" si="339"/>
        <v>心身機能・構造　麻痺_現在の状況</v>
      </c>
      <c r="J3066" s="56" t="str">
        <f t="shared" si="331"/>
        <v>名称変更</v>
      </c>
      <c r="K3066" s="33" t="str">
        <f>IF($F3066="old", INDEX('外部インタフェース一覧(計算用)'!$B$5:$C$60, MATCH(summary!$B3066, '外部インタフェース一覧(計算用)'!$C$5:$C$60, 0), 1), $B3066)</f>
        <v>リハビリテーション計画書</v>
      </c>
      <c r="L3066" s="56">
        <f t="shared" si="335"/>
        <v>58</v>
      </c>
      <c r="M3066" s="33" t="str">
        <f t="shared" si="332"/>
        <v>paralysis_status</v>
      </c>
      <c r="N3066" s="33" t="str">
        <f t="shared" si="333"/>
        <v>心身機能・構造　麻痺_現在の状況</v>
      </c>
      <c r="O3066" s="33" t="str">
        <f t="shared" si="334"/>
        <v>心身機能・構造　麻痺　現在の状況</v>
      </c>
    </row>
    <row r="3067" spans="1:15">
      <c r="A3067" s="56">
        <v>3064</v>
      </c>
      <c r="B3067" s="56" t="s">
        <v>4589</v>
      </c>
      <c r="C3067" s="56">
        <v>59</v>
      </c>
      <c r="D3067" s="33" t="s">
        <v>2043</v>
      </c>
      <c r="E3067" s="134" t="s">
        <v>4641</v>
      </c>
      <c r="F3067" s="56" t="str">
        <f>VLOOKUP(VLOOKUP($B3067, '外部インタフェース一覧(計算用)'!$B:$C, 2, FALSE), '外部インタフェース一覧(計算用)'!$C:$G, 2, FALSE)</f>
        <v>new</v>
      </c>
      <c r="G3067" s="56" t="str">
        <f>VLOOKUP(VLOOKUP($B3067, '外部インタフェース一覧(計算用)'!$B:$C, 2, FALSE), '外部インタフェース一覧(計算用)'!$C:$G, 5, FALSE)</f>
        <v>REHABILITATION_PLAN_2024_FORM_0410_2021</v>
      </c>
      <c r="H3067" s="56" t="str">
        <f t="shared" si="330"/>
        <v>REHABILITATION_PLAN_2024_FORM_0410_2021_paralysis_interference_new</v>
      </c>
      <c r="I3067" s="134" t="str">
        <f t="shared" si="339"/>
        <v>心身機能・構造　麻痺_活動への支障</v>
      </c>
      <c r="J3067" s="56" t="str">
        <f t="shared" si="331"/>
        <v>名称変更</v>
      </c>
      <c r="K3067" s="33" t="str">
        <f>IF($F3067="old", INDEX('外部インタフェース一覧(計算用)'!$B$5:$C$60, MATCH(summary!$B3067, '外部インタフェース一覧(計算用)'!$C$5:$C$60, 0), 1), $B3067)</f>
        <v>リハビリテーション計画書</v>
      </c>
      <c r="L3067" s="56">
        <f t="shared" si="335"/>
        <v>59</v>
      </c>
      <c r="M3067" s="33" t="str">
        <f t="shared" si="332"/>
        <v>paralysis_interference</v>
      </c>
      <c r="N3067" s="33" t="str">
        <f t="shared" si="333"/>
        <v>心身機能・構造　麻痺_活動への支障</v>
      </c>
      <c r="O3067" s="33" t="str">
        <f t="shared" si="334"/>
        <v>心身機能・構造　麻痺　活動への支障</v>
      </c>
    </row>
    <row r="3068" spans="1:15">
      <c r="A3068" s="56">
        <v>3065</v>
      </c>
      <c r="B3068" s="56" t="s">
        <v>4589</v>
      </c>
      <c r="C3068" s="56">
        <v>60</v>
      </c>
      <c r="D3068" s="33" t="s">
        <v>2045</v>
      </c>
      <c r="E3068" s="134" t="s">
        <v>4642</v>
      </c>
      <c r="F3068" s="56" t="str">
        <f>VLOOKUP(VLOOKUP($B3068, '外部インタフェース一覧(計算用)'!$B:$C, 2, FALSE), '外部インタフェース一覧(計算用)'!$C:$G, 2, FALSE)</f>
        <v>new</v>
      </c>
      <c r="G3068" s="56" t="str">
        <f>VLOOKUP(VLOOKUP($B3068, '外部インタフェース一覧(計算用)'!$B:$C, 2, FALSE), '外部インタフェース一覧(計算用)'!$C:$G, 5, FALSE)</f>
        <v>REHABILITATION_PLAN_2024_FORM_0410_2021</v>
      </c>
      <c r="H3068" s="56" t="str">
        <f t="shared" si="330"/>
        <v>REHABILITATION_PLAN_2024_FORM_0410_2021_paralysis_notices_new</v>
      </c>
      <c r="I3068" s="134" t="str">
        <f t="shared" si="339"/>
        <v>心身機能・構造　麻痺_特記事項</v>
      </c>
      <c r="J3068" s="56" t="str">
        <f t="shared" si="331"/>
        <v>名称変更</v>
      </c>
      <c r="K3068" s="33" t="str">
        <f>IF($F3068="old", INDEX('外部インタフェース一覧(計算用)'!$B$5:$C$60, MATCH(summary!$B3068, '外部インタフェース一覧(計算用)'!$C$5:$C$60, 0), 1), $B3068)</f>
        <v>リハビリテーション計画書</v>
      </c>
      <c r="L3068" s="56">
        <f t="shared" si="335"/>
        <v>60</v>
      </c>
      <c r="M3068" s="33" t="str">
        <f t="shared" si="332"/>
        <v>paralysis_notices</v>
      </c>
      <c r="N3068" s="33" t="str">
        <f t="shared" si="333"/>
        <v>心身機能・構造　麻痺_特記事項</v>
      </c>
      <c r="O3068" s="33" t="str">
        <f t="shared" si="334"/>
        <v>心身機能・構造　麻痺　特記事項</v>
      </c>
    </row>
    <row r="3069" spans="1:15" ht="37.5">
      <c r="A3069" s="56">
        <v>3066</v>
      </c>
      <c r="B3069" s="56" t="s">
        <v>4589</v>
      </c>
      <c r="C3069" s="56">
        <v>61</v>
      </c>
      <c r="D3069" s="33" t="s">
        <v>2047</v>
      </c>
      <c r="E3069" s="134" t="s">
        <v>4643</v>
      </c>
      <c r="F3069" s="56" t="str">
        <f>VLOOKUP(VLOOKUP($B3069, '外部インタフェース一覧(計算用)'!$B:$C, 2, FALSE), '外部インタフェース一覧(計算用)'!$C:$G, 2, FALSE)</f>
        <v>new</v>
      </c>
      <c r="G3069" s="56" t="str">
        <f>VLOOKUP(VLOOKUP($B3069, '外部インタフェース一覧(計算用)'!$B:$C, 2, FALSE), '外部インタフェース一覧(計算用)'!$C:$G, 5, FALSE)</f>
        <v>REHABILITATION_PLAN_2024_FORM_0410_2021</v>
      </c>
      <c r="H3069" s="56" t="str">
        <f t="shared" si="330"/>
        <v>REHABILITATION_PLAN_2024_FORM_0410_2021_sensory_dysfunction_status_new</v>
      </c>
      <c r="I3069" s="134" t="str">
        <f t="shared" si="339"/>
        <v>心身機能・構造　感覚機能障害_現在の状況</v>
      </c>
      <c r="J3069" s="56" t="str">
        <f t="shared" si="331"/>
        <v>名称変更</v>
      </c>
      <c r="K3069" s="33" t="str">
        <f>IF($F3069="old", INDEX('外部インタフェース一覧(計算用)'!$B$5:$C$60, MATCH(summary!$B3069, '外部インタフェース一覧(計算用)'!$C$5:$C$60, 0), 1), $B3069)</f>
        <v>リハビリテーション計画書</v>
      </c>
      <c r="L3069" s="56">
        <f t="shared" si="335"/>
        <v>61</v>
      </c>
      <c r="M3069" s="33" t="str">
        <f t="shared" si="332"/>
        <v>sensory_dysfunction_status</v>
      </c>
      <c r="N3069" s="33" t="str">
        <f t="shared" si="333"/>
        <v>心身機能・構造　感覚機能障害_現在の状況</v>
      </c>
      <c r="O3069" s="33" t="str">
        <f t="shared" si="334"/>
        <v>心身機能・構造　感覚機能障害　現在の状況</v>
      </c>
    </row>
    <row r="3070" spans="1:15" ht="37.5">
      <c r="A3070" s="56">
        <v>3067</v>
      </c>
      <c r="B3070" s="56" t="s">
        <v>4589</v>
      </c>
      <c r="C3070" s="56">
        <v>62</v>
      </c>
      <c r="D3070" s="33" t="s">
        <v>2049</v>
      </c>
      <c r="E3070" s="134" t="s">
        <v>4644</v>
      </c>
      <c r="F3070" s="56" t="str">
        <f>VLOOKUP(VLOOKUP($B3070, '外部インタフェース一覧(計算用)'!$B:$C, 2, FALSE), '外部インタフェース一覧(計算用)'!$C:$G, 2, FALSE)</f>
        <v>new</v>
      </c>
      <c r="G3070" s="56" t="str">
        <f>VLOOKUP(VLOOKUP($B3070, '外部インタフェース一覧(計算用)'!$B:$C, 2, FALSE), '外部インタフェース一覧(計算用)'!$C:$G, 5, FALSE)</f>
        <v>REHABILITATION_PLAN_2024_FORM_0410_2021</v>
      </c>
      <c r="H3070" s="56" t="str">
        <f t="shared" si="330"/>
        <v>REHABILITATION_PLAN_2024_FORM_0410_2021_sensory_dysfunction_interference_new</v>
      </c>
      <c r="I3070" s="134" t="str">
        <f t="shared" si="339"/>
        <v>心身機能・構造　感覚機能障害_活動への支障</v>
      </c>
      <c r="J3070" s="56" t="str">
        <f t="shared" si="331"/>
        <v>名称変更</v>
      </c>
      <c r="K3070" s="33" t="str">
        <f>IF($F3070="old", INDEX('外部インタフェース一覧(計算用)'!$B$5:$C$60, MATCH(summary!$B3070, '外部インタフェース一覧(計算用)'!$C$5:$C$60, 0), 1), $B3070)</f>
        <v>リハビリテーション計画書</v>
      </c>
      <c r="L3070" s="56">
        <f t="shared" si="335"/>
        <v>62</v>
      </c>
      <c r="M3070" s="33" t="str">
        <f t="shared" si="332"/>
        <v>sensory_dysfunction_interference</v>
      </c>
      <c r="N3070" s="33" t="str">
        <f t="shared" si="333"/>
        <v>心身機能・構造　感覚機能障害_活動への支障</v>
      </c>
      <c r="O3070" s="33" t="str">
        <f t="shared" si="334"/>
        <v>心身機能・構造　感覚機能障害　活動への支障</v>
      </c>
    </row>
    <row r="3071" spans="1:15" ht="37.5">
      <c r="A3071" s="56">
        <v>3068</v>
      </c>
      <c r="B3071" s="56" t="s">
        <v>4589</v>
      </c>
      <c r="C3071" s="56">
        <v>63</v>
      </c>
      <c r="D3071" s="33" t="s">
        <v>2051</v>
      </c>
      <c r="E3071" s="134" t="s">
        <v>4645</v>
      </c>
      <c r="F3071" s="56" t="str">
        <f>VLOOKUP(VLOOKUP($B3071, '外部インタフェース一覧(計算用)'!$B:$C, 2, FALSE), '外部インタフェース一覧(計算用)'!$C:$G, 2, FALSE)</f>
        <v>new</v>
      </c>
      <c r="G3071" s="56" t="str">
        <f>VLOOKUP(VLOOKUP($B3071, '外部インタフェース一覧(計算用)'!$B:$C, 2, FALSE), '外部インタフェース一覧(計算用)'!$C:$G, 5, FALSE)</f>
        <v>REHABILITATION_PLAN_2024_FORM_0410_2021</v>
      </c>
      <c r="H3071" s="56" t="str">
        <f t="shared" si="330"/>
        <v>REHABILITATION_PLAN_2024_FORM_0410_2021_sensory_dysfunction_notices_new</v>
      </c>
      <c r="I3071" s="134" t="str">
        <f t="shared" si="339"/>
        <v>心身機能・構造　感覚機能障害_特記事項</v>
      </c>
      <c r="J3071" s="56" t="str">
        <f t="shared" si="331"/>
        <v>名称変更</v>
      </c>
      <c r="K3071" s="33" t="str">
        <f>IF($F3071="old", INDEX('外部インタフェース一覧(計算用)'!$B$5:$C$60, MATCH(summary!$B3071, '外部インタフェース一覧(計算用)'!$C$5:$C$60, 0), 1), $B3071)</f>
        <v>リハビリテーション計画書</v>
      </c>
      <c r="L3071" s="56">
        <f t="shared" si="335"/>
        <v>63</v>
      </c>
      <c r="M3071" s="33" t="str">
        <f t="shared" si="332"/>
        <v>sensory_dysfunction_notices</v>
      </c>
      <c r="N3071" s="33" t="str">
        <f t="shared" si="333"/>
        <v>心身機能・構造　感覚機能障害_特記事項</v>
      </c>
      <c r="O3071" s="33" t="str">
        <f t="shared" si="334"/>
        <v>心身機能・構造　感覚機能障害　特記事項</v>
      </c>
    </row>
    <row r="3072" spans="1:15" ht="37.5">
      <c r="A3072" s="56">
        <v>3069</v>
      </c>
      <c r="B3072" s="56" t="s">
        <v>4589</v>
      </c>
      <c r="C3072" s="56">
        <v>64</v>
      </c>
      <c r="D3072" s="33" t="s">
        <v>2053</v>
      </c>
      <c r="E3072" s="134" t="s">
        <v>4646</v>
      </c>
      <c r="F3072" s="56" t="str">
        <f>VLOOKUP(VLOOKUP($B3072, '外部インタフェース一覧(計算用)'!$B:$C, 2, FALSE), '外部インタフェース一覧(計算用)'!$C:$G, 2, FALSE)</f>
        <v>new</v>
      </c>
      <c r="G3072" s="56" t="str">
        <f>VLOOKUP(VLOOKUP($B3072, '外部インタフェース一覧(計算用)'!$B:$C, 2, FALSE), '外部インタフェース一覧(計算用)'!$C:$G, 5, FALSE)</f>
        <v>REHABILITATION_PLAN_2024_FORM_0410_2021</v>
      </c>
      <c r="H3072" s="56" t="str">
        <f t="shared" si="330"/>
        <v>REHABILITATION_PLAN_2024_FORM_0410_2021_limit_joint_range_status_new</v>
      </c>
      <c r="I3072" s="134" t="str">
        <f t="shared" si="339"/>
        <v>心身機能・構造　関節可動域制限_現在の状況</v>
      </c>
      <c r="J3072" s="56" t="str">
        <f t="shared" si="331"/>
        <v>名称変更</v>
      </c>
      <c r="K3072" s="33" t="str">
        <f>IF($F3072="old", INDEX('外部インタフェース一覧(計算用)'!$B$5:$C$60, MATCH(summary!$B3072, '外部インタフェース一覧(計算用)'!$C$5:$C$60, 0), 1), $B3072)</f>
        <v>リハビリテーション計画書</v>
      </c>
      <c r="L3072" s="56">
        <f t="shared" si="335"/>
        <v>64</v>
      </c>
      <c r="M3072" s="33" t="str">
        <f t="shared" si="332"/>
        <v>limit_joint_range_status</v>
      </c>
      <c r="N3072" s="33" t="str">
        <f t="shared" si="333"/>
        <v>心身機能・構造　関節可動域制限_現在の状況</v>
      </c>
      <c r="O3072" s="33" t="str">
        <f t="shared" si="334"/>
        <v>心身機能・構造　関節可動域制限　現在の状況</v>
      </c>
    </row>
    <row r="3073" spans="1:15" ht="37.5">
      <c r="A3073" s="56">
        <v>3070</v>
      </c>
      <c r="B3073" s="56" t="s">
        <v>4589</v>
      </c>
      <c r="C3073" s="56">
        <v>65</v>
      </c>
      <c r="D3073" s="33" t="s">
        <v>2055</v>
      </c>
      <c r="E3073" s="134" t="s">
        <v>4647</v>
      </c>
      <c r="F3073" s="56" t="str">
        <f>VLOOKUP(VLOOKUP($B3073, '外部インタフェース一覧(計算用)'!$B:$C, 2, FALSE), '外部インタフェース一覧(計算用)'!$C:$G, 2, FALSE)</f>
        <v>new</v>
      </c>
      <c r="G3073" s="56" t="str">
        <f>VLOOKUP(VLOOKUP($B3073, '外部インタフェース一覧(計算用)'!$B:$C, 2, FALSE), '外部インタフェース一覧(計算用)'!$C:$G, 5, FALSE)</f>
        <v>REHABILITATION_PLAN_2024_FORM_0410_2021</v>
      </c>
      <c r="H3073" s="56" t="str">
        <f t="shared" si="330"/>
        <v>REHABILITATION_PLAN_2024_FORM_0410_2021_limit_joint_range_interference_new</v>
      </c>
      <c r="I3073" s="134" t="str">
        <f t="shared" si="339"/>
        <v>心身機能・構造　関節可動域制限_活動への支障</v>
      </c>
      <c r="J3073" s="56" t="str">
        <f t="shared" si="331"/>
        <v>名称変更</v>
      </c>
      <c r="K3073" s="33" t="str">
        <f>IF($F3073="old", INDEX('外部インタフェース一覧(計算用)'!$B$5:$C$60, MATCH(summary!$B3073, '外部インタフェース一覧(計算用)'!$C$5:$C$60, 0), 1), $B3073)</f>
        <v>リハビリテーション計画書</v>
      </c>
      <c r="L3073" s="56">
        <f t="shared" si="335"/>
        <v>65</v>
      </c>
      <c r="M3073" s="33" t="str">
        <f t="shared" si="332"/>
        <v>limit_joint_range_interference</v>
      </c>
      <c r="N3073" s="33" t="str">
        <f t="shared" si="333"/>
        <v>心身機能・構造　関節可動域制限_活動への支障</v>
      </c>
      <c r="O3073" s="33" t="str">
        <f t="shared" si="334"/>
        <v>心身機能・構造　関節可動域制限　活動への支障</v>
      </c>
    </row>
    <row r="3074" spans="1:15" ht="37.5">
      <c r="A3074" s="56">
        <v>3071</v>
      </c>
      <c r="B3074" s="56" t="s">
        <v>4589</v>
      </c>
      <c r="C3074" s="56">
        <v>66</v>
      </c>
      <c r="D3074" s="33" t="s">
        <v>2057</v>
      </c>
      <c r="E3074" s="134" t="s">
        <v>4648</v>
      </c>
      <c r="F3074" s="56" t="str">
        <f>VLOOKUP(VLOOKUP($B3074, '外部インタフェース一覧(計算用)'!$B:$C, 2, FALSE), '外部インタフェース一覧(計算用)'!$C:$G, 2, FALSE)</f>
        <v>new</v>
      </c>
      <c r="G3074" s="56" t="str">
        <f>VLOOKUP(VLOOKUP($B3074, '外部インタフェース一覧(計算用)'!$B:$C, 2, FALSE), '外部インタフェース一覧(計算用)'!$C:$G, 5, FALSE)</f>
        <v>REHABILITATION_PLAN_2024_FORM_0410_2021</v>
      </c>
      <c r="H3074" s="56" t="str">
        <f t="shared" si="330"/>
        <v>REHABILITATION_PLAN_2024_FORM_0410_2021_limit_joint_range_notices_new</v>
      </c>
      <c r="I3074" s="134" t="str">
        <f t="shared" si="339"/>
        <v>心身機能・構造　関節可動域制限_特記事項</v>
      </c>
      <c r="J3074" s="56" t="str">
        <f t="shared" si="331"/>
        <v>名称変更</v>
      </c>
      <c r="K3074" s="33" t="str">
        <f>IF($F3074="old", INDEX('外部インタフェース一覧(計算用)'!$B$5:$C$60, MATCH(summary!$B3074, '外部インタフェース一覧(計算用)'!$C$5:$C$60, 0), 1), $B3074)</f>
        <v>リハビリテーション計画書</v>
      </c>
      <c r="L3074" s="56">
        <f t="shared" si="335"/>
        <v>66</v>
      </c>
      <c r="M3074" s="33" t="str">
        <f t="shared" si="332"/>
        <v>limit_joint_range_notices</v>
      </c>
      <c r="N3074" s="33" t="str">
        <f t="shared" si="333"/>
        <v>心身機能・構造　関節可動域制限_特記事項</v>
      </c>
      <c r="O3074" s="33" t="str">
        <f t="shared" si="334"/>
        <v>心身機能・構造　関節可動域制限　特記事項</v>
      </c>
    </row>
    <row r="3075" spans="1:15" ht="37.5">
      <c r="A3075" s="56">
        <v>3072</v>
      </c>
      <c r="B3075" s="56" t="s">
        <v>4589</v>
      </c>
      <c r="C3075" s="56">
        <v>67</v>
      </c>
      <c r="D3075" s="33" t="s">
        <v>2059</v>
      </c>
      <c r="E3075" s="134" t="s">
        <v>4649</v>
      </c>
      <c r="F3075" s="56" t="str">
        <f>VLOOKUP(VLOOKUP($B3075, '外部インタフェース一覧(計算用)'!$B:$C, 2, FALSE), '外部インタフェース一覧(計算用)'!$C:$G, 2, FALSE)</f>
        <v>new</v>
      </c>
      <c r="G3075" s="56" t="str">
        <f>VLOOKUP(VLOOKUP($B3075, '外部インタフェース一覧(計算用)'!$B:$C, 2, FALSE), '外部インタフェース一覧(計算用)'!$C:$G, 5, FALSE)</f>
        <v>REHABILITATION_PLAN_2024_FORM_0410_2021</v>
      </c>
      <c r="H3075" s="56" t="str">
        <f t="shared" si="330"/>
        <v>REHABILITATION_PLAN_2024_FORM_0410_2021_dysphagia_status_new</v>
      </c>
      <c r="I3075" s="134" t="str">
        <f t="shared" si="339"/>
        <v>心身機能・構造　摂食嚥下障害_現在の状況</v>
      </c>
      <c r="J3075" s="56" t="str">
        <f t="shared" si="331"/>
        <v>名称変更</v>
      </c>
      <c r="K3075" s="33" t="str">
        <f>IF($F3075="old", INDEX('外部インタフェース一覧(計算用)'!$B$5:$C$60, MATCH(summary!$B3075, '外部インタフェース一覧(計算用)'!$C$5:$C$60, 0), 1), $B3075)</f>
        <v>リハビリテーション計画書</v>
      </c>
      <c r="L3075" s="56">
        <f t="shared" si="335"/>
        <v>67</v>
      </c>
      <c r="M3075" s="33" t="str">
        <f t="shared" si="332"/>
        <v>dysphagia_status</v>
      </c>
      <c r="N3075" s="33" t="str">
        <f t="shared" si="333"/>
        <v>心身機能・構造　摂食嚥下障害_現在の状況</v>
      </c>
      <c r="O3075" s="33" t="str">
        <f t="shared" si="334"/>
        <v>心身機能・構造　摂食嚥下障害　現在の状況</v>
      </c>
    </row>
    <row r="3076" spans="1:15" ht="37.5">
      <c r="A3076" s="56">
        <v>3073</v>
      </c>
      <c r="B3076" s="56" t="s">
        <v>4589</v>
      </c>
      <c r="C3076" s="56">
        <v>68</v>
      </c>
      <c r="D3076" s="33" t="s">
        <v>2061</v>
      </c>
      <c r="E3076" s="134" t="s">
        <v>4650</v>
      </c>
      <c r="F3076" s="56" t="str">
        <f>VLOOKUP(VLOOKUP($B3076, '外部インタフェース一覧(計算用)'!$B:$C, 2, FALSE), '外部インタフェース一覧(計算用)'!$C:$G, 2, FALSE)</f>
        <v>new</v>
      </c>
      <c r="G3076" s="56" t="str">
        <f>VLOOKUP(VLOOKUP($B3076, '外部インタフェース一覧(計算用)'!$B:$C, 2, FALSE), '外部インタフェース一覧(計算用)'!$C:$G, 5, FALSE)</f>
        <v>REHABILITATION_PLAN_2024_FORM_0410_2021</v>
      </c>
      <c r="H3076" s="56" t="str">
        <f t="shared" ref="H3076:H3139" si="340">G3076&amp;"_"&amp;D3076&amp;"_"&amp;F3076</f>
        <v>REHABILITATION_PLAN_2024_FORM_0410_2021_dysphagia_interference_new</v>
      </c>
      <c r="I3076" s="134" t="str">
        <f t="shared" si="339"/>
        <v>心身機能・構造　摂食嚥下障害_活動への支障</v>
      </c>
      <c r="J3076" s="56" t="str">
        <f t="shared" ref="J3076:J3139" si="341">IF(E3076=I3076, "一致", "名称変更")</f>
        <v>名称変更</v>
      </c>
      <c r="K3076" s="33" t="str">
        <f>IF($F3076="old", INDEX('外部インタフェース一覧(計算用)'!$B$5:$C$60, MATCH(summary!$B3076, '外部インタフェース一覧(計算用)'!$C$5:$C$60, 0), 1), $B3076)</f>
        <v>リハビリテーション計画書</v>
      </c>
      <c r="L3076" s="56">
        <f t="shared" si="335"/>
        <v>68</v>
      </c>
      <c r="M3076" s="33" t="str">
        <f t="shared" ref="M3076:M3139" si="342">$D3076</f>
        <v>dysphagia_interference</v>
      </c>
      <c r="N3076" s="33" t="str">
        <f t="shared" ref="N3076:N3139" si="343">IF($F3076="old", $E3076, $I3076)</f>
        <v>心身機能・構造　摂食嚥下障害_活動への支障</v>
      </c>
      <c r="O3076" s="33" t="str">
        <f t="shared" ref="O3076:O3139" si="344">IF($F3076="old", $I3076, $E3076)</f>
        <v>心身機能・構造　摂食嚥下障害　活動への支障</v>
      </c>
    </row>
    <row r="3077" spans="1:15" ht="37.5">
      <c r="A3077" s="56">
        <v>3074</v>
      </c>
      <c r="B3077" s="56" t="s">
        <v>4589</v>
      </c>
      <c r="C3077" s="56">
        <v>69</v>
      </c>
      <c r="D3077" s="33" t="s">
        <v>2063</v>
      </c>
      <c r="E3077" s="134" t="s">
        <v>4651</v>
      </c>
      <c r="F3077" s="56" t="str">
        <f>VLOOKUP(VLOOKUP($B3077, '外部インタフェース一覧(計算用)'!$B:$C, 2, FALSE), '外部インタフェース一覧(計算用)'!$C:$G, 2, FALSE)</f>
        <v>new</v>
      </c>
      <c r="G3077" s="56" t="str">
        <f>VLOOKUP(VLOOKUP($B3077, '外部インタフェース一覧(計算用)'!$B:$C, 2, FALSE), '外部インタフェース一覧(計算用)'!$C:$G, 5, FALSE)</f>
        <v>REHABILITATION_PLAN_2024_FORM_0410_2021</v>
      </c>
      <c r="H3077" s="56" t="str">
        <f t="shared" si="340"/>
        <v>REHABILITATION_PLAN_2024_FORM_0410_2021_dysphagia_notices_new</v>
      </c>
      <c r="I3077" s="134" t="str">
        <f t="shared" si="339"/>
        <v>心身機能・構造　摂食嚥下障害_特記事項</v>
      </c>
      <c r="J3077" s="56" t="str">
        <f t="shared" si="341"/>
        <v>名称変更</v>
      </c>
      <c r="K3077" s="33" t="str">
        <f>IF($F3077="old", INDEX('外部インタフェース一覧(計算用)'!$B$5:$C$60, MATCH(summary!$B3077, '外部インタフェース一覧(計算用)'!$C$5:$C$60, 0), 1), $B3077)</f>
        <v>リハビリテーション計画書</v>
      </c>
      <c r="L3077" s="56">
        <f t="shared" ref="L3077:L3140" si="345">C3077</f>
        <v>69</v>
      </c>
      <c r="M3077" s="33" t="str">
        <f t="shared" si="342"/>
        <v>dysphagia_notices</v>
      </c>
      <c r="N3077" s="33" t="str">
        <f t="shared" si="343"/>
        <v>心身機能・構造　摂食嚥下障害_特記事項</v>
      </c>
      <c r="O3077" s="33" t="str">
        <f t="shared" si="344"/>
        <v>心身機能・構造　摂食嚥下障害　特記事項</v>
      </c>
    </row>
    <row r="3078" spans="1:15" ht="37.5">
      <c r="A3078" s="56">
        <v>3075</v>
      </c>
      <c r="B3078" s="56" t="s">
        <v>4589</v>
      </c>
      <c r="C3078" s="56">
        <v>70</v>
      </c>
      <c r="D3078" s="33" t="s">
        <v>2065</v>
      </c>
      <c r="E3078" s="134" t="s">
        <v>4652</v>
      </c>
      <c r="F3078" s="56" t="str">
        <f>VLOOKUP(VLOOKUP($B3078, '外部インタフェース一覧(計算用)'!$B:$C, 2, FALSE), '外部インタフェース一覧(計算用)'!$C:$G, 2, FALSE)</f>
        <v>new</v>
      </c>
      <c r="G3078" s="56" t="str">
        <f>VLOOKUP(VLOOKUP($B3078, '外部インタフェース一覧(計算用)'!$B:$C, 2, FALSE), '外部インタフェース一覧(計算用)'!$C:$G, 5, FALSE)</f>
        <v>REHABILITATION_PLAN_2024_FORM_0410_2021</v>
      </c>
      <c r="H3078" s="56" t="str">
        <f t="shared" si="340"/>
        <v>REHABILITATION_PLAN_2024_FORM_0410_2021_alogia_dysarthria_status_new</v>
      </c>
      <c r="I3078" s="134" t="str">
        <f t="shared" si="339"/>
        <v>心身機能・構造　失語症・構音障害_現在の状況</v>
      </c>
      <c r="J3078" s="56" t="str">
        <f t="shared" si="341"/>
        <v>名称変更</v>
      </c>
      <c r="K3078" s="33" t="str">
        <f>IF($F3078="old", INDEX('外部インタフェース一覧(計算用)'!$B$5:$C$60, MATCH(summary!$B3078, '外部インタフェース一覧(計算用)'!$C$5:$C$60, 0), 1), $B3078)</f>
        <v>リハビリテーション計画書</v>
      </c>
      <c r="L3078" s="56">
        <f t="shared" si="345"/>
        <v>70</v>
      </c>
      <c r="M3078" s="33" t="str">
        <f t="shared" si="342"/>
        <v>alogia_dysarthria_status</v>
      </c>
      <c r="N3078" s="33" t="str">
        <f t="shared" si="343"/>
        <v>心身機能・構造　失語症・構音障害_現在の状況</v>
      </c>
      <c r="O3078" s="33" t="str">
        <f t="shared" si="344"/>
        <v>心身機能・構造　失語症・構音障害　現在の状況</v>
      </c>
    </row>
    <row r="3079" spans="1:15" ht="37.5">
      <c r="A3079" s="56">
        <v>3076</v>
      </c>
      <c r="B3079" s="56" t="s">
        <v>4589</v>
      </c>
      <c r="C3079" s="56">
        <v>71</v>
      </c>
      <c r="D3079" s="33" t="s">
        <v>2067</v>
      </c>
      <c r="E3079" s="134" t="s">
        <v>4653</v>
      </c>
      <c r="F3079" s="56" t="str">
        <f>VLOOKUP(VLOOKUP($B3079, '外部インタフェース一覧(計算用)'!$B:$C, 2, FALSE), '外部インタフェース一覧(計算用)'!$C:$G, 2, FALSE)</f>
        <v>new</v>
      </c>
      <c r="G3079" s="56" t="str">
        <f>VLOOKUP(VLOOKUP($B3079, '外部インタフェース一覧(計算用)'!$B:$C, 2, FALSE), '外部インタフェース一覧(計算用)'!$C:$G, 5, FALSE)</f>
        <v>REHABILITATION_PLAN_2024_FORM_0410_2021</v>
      </c>
      <c r="H3079" s="56" t="str">
        <f t="shared" si="340"/>
        <v>REHABILITATION_PLAN_2024_FORM_0410_2021_alogia_dysarthria_interference_new</v>
      </c>
      <c r="I3079" s="134" t="str">
        <f t="shared" si="339"/>
        <v>心身機能・構造　失語症・構音障害_活動への支障</v>
      </c>
      <c r="J3079" s="56" t="str">
        <f t="shared" si="341"/>
        <v>名称変更</v>
      </c>
      <c r="K3079" s="33" t="str">
        <f>IF($F3079="old", INDEX('外部インタフェース一覧(計算用)'!$B$5:$C$60, MATCH(summary!$B3079, '外部インタフェース一覧(計算用)'!$C$5:$C$60, 0), 1), $B3079)</f>
        <v>リハビリテーション計画書</v>
      </c>
      <c r="L3079" s="56">
        <f t="shared" si="345"/>
        <v>71</v>
      </c>
      <c r="M3079" s="33" t="str">
        <f t="shared" si="342"/>
        <v>alogia_dysarthria_interference</v>
      </c>
      <c r="N3079" s="33" t="str">
        <f t="shared" si="343"/>
        <v>心身機能・構造　失語症・構音障害_活動への支障</v>
      </c>
      <c r="O3079" s="33" t="str">
        <f t="shared" si="344"/>
        <v>心身機能・構造　失語症・構音障害　活動への支障</v>
      </c>
    </row>
    <row r="3080" spans="1:15" ht="37.5">
      <c r="A3080" s="56">
        <v>3077</v>
      </c>
      <c r="B3080" s="56" t="s">
        <v>4589</v>
      </c>
      <c r="C3080" s="56">
        <v>72</v>
      </c>
      <c r="D3080" s="33" t="s">
        <v>2069</v>
      </c>
      <c r="E3080" s="134" t="s">
        <v>4654</v>
      </c>
      <c r="F3080" s="56" t="str">
        <f>VLOOKUP(VLOOKUP($B3080, '外部インタフェース一覧(計算用)'!$B:$C, 2, FALSE), '外部インタフェース一覧(計算用)'!$C:$G, 2, FALSE)</f>
        <v>new</v>
      </c>
      <c r="G3080" s="56" t="str">
        <f>VLOOKUP(VLOOKUP($B3080, '外部インタフェース一覧(計算用)'!$B:$C, 2, FALSE), '外部インタフェース一覧(計算用)'!$C:$G, 5, FALSE)</f>
        <v>REHABILITATION_PLAN_2024_FORM_0410_2021</v>
      </c>
      <c r="H3080" s="56" t="str">
        <f t="shared" si="340"/>
        <v>REHABILITATION_PLAN_2024_FORM_0410_2021_alogia_dysarthria_notices_new</v>
      </c>
      <c r="I3080" s="134" t="str">
        <f t="shared" si="339"/>
        <v>心身機能・構造　失語症・構音障害_特記事項</v>
      </c>
      <c r="J3080" s="56" t="str">
        <f t="shared" si="341"/>
        <v>名称変更</v>
      </c>
      <c r="K3080" s="33" t="str">
        <f>IF($F3080="old", INDEX('外部インタフェース一覧(計算用)'!$B$5:$C$60, MATCH(summary!$B3080, '外部インタフェース一覧(計算用)'!$C$5:$C$60, 0), 1), $B3080)</f>
        <v>リハビリテーション計画書</v>
      </c>
      <c r="L3080" s="56">
        <f t="shared" si="345"/>
        <v>72</v>
      </c>
      <c r="M3080" s="33" t="str">
        <f t="shared" si="342"/>
        <v>alogia_dysarthria_notices</v>
      </c>
      <c r="N3080" s="33" t="str">
        <f t="shared" si="343"/>
        <v>心身機能・構造　失語症・構音障害_特記事項</v>
      </c>
      <c r="O3080" s="33" t="str">
        <f t="shared" si="344"/>
        <v>心身機能・構造　失語症・構音障害　特記事項</v>
      </c>
    </row>
    <row r="3081" spans="1:15" ht="37.5">
      <c r="A3081" s="56">
        <v>3078</v>
      </c>
      <c r="B3081" s="56" t="s">
        <v>4589</v>
      </c>
      <c r="C3081" s="56">
        <v>73</v>
      </c>
      <c r="D3081" s="33" t="s">
        <v>2071</v>
      </c>
      <c r="E3081" s="134" t="s">
        <v>4655</v>
      </c>
      <c r="F3081" s="56" t="str">
        <f>VLOOKUP(VLOOKUP($B3081, '外部インタフェース一覧(計算用)'!$B:$C, 2, FALSE), '外部インタフェース一覧(計算用)'!$C:$G, 2, FALSE)</f>
        <v>new</v>
      </c>
      <c r="G3081" s="56" t="str">
        <f>VLOOKUP(VLOOKUP($B3081, '外部インタフェース一覧(計算用)'!$B:$C, 2, FALSE), '外部インタフェース一覧(計算用)'!$C:$G, 5, FALSE)</f>
        <v>REHABILITATION_PLAN_2024_FORM_0410_2021</v>
      </c>
      <c r="H3081" s="56" t="str">
        <f t="shared" si="340"/>
        <v>REHABILITATION_PLAN_2024_FORM_0410_2021_cognitive_dysfunction_status_new</v>
      </c>
      <c r="I3081" s="134" t="str">
        <f t="shared" si="339"/>
        <v>心身機能・構造　見当識障害_現在の状況</v>
      </c>
      <c r="J3081" s="56" t="str">
        <f t="shared" si="341"/>
        <v>名称変更</v>
      </c>
      <c r="K3081" s="33" t="str">
        <f>IF($F3081="old", INDEX('外部インタフェース一覧(計算用)'!$B$5:$C$60, MATCH(summary!$B3081, '外部インタフェース一覧(計算用)'!$C$5:$C$60, 0), 1), $B3081)</f>
        <v>リハビリテーション計画書</v>
      </c>
      <c r="L3081" s="56">
        <f t="shared" si="345"/>
        <v>73</v>
      </c>
      <c r="M3081" s="33" t="str">
        <f t="shared" si="342"/>
        <v>cognitive_dysfunction_status</v>
      </c>
      <c r="N3081" s="33" t="str">
        <f t="shared" si="343"/>
        <v>心身機能・構造　見当識障害_現在の状況</v>
      </c>
      <c r="O3081" s="33" t="str">
        <f t="shared" si="344"/>
        <v>心身機能・構造　見当識障害　現在の状況</v>
      </c>
    </row>
    <row r="3082" spans="1:15" ht="37.5">
      <c r="A3082" s="56">
        <v>3079</v>
      </c>
      <c r="B3082" s="56" t="s">
        <v>4589</v>
      </c>
      <c r="C3082" s="56">
        <v>74</v>
      </c>
      <c r="D3082" s="33" t="s">
        <v>2073</v>
      </c>
      <c r="E3082" s="134" t="s">
        <v>4656</v>
      </c>
      <c r="F3082" s="56" t="str">
        <f>VLOOKUP(VLOOKUP($B3082, '外部インタフェース一覧(計算用)'!$B:$C, 2, FALSE), '外部インタフェース一覧(計算用)'!$C:$G, 2, FALSE)</f>
        <v>new</v>
      </c>
      <c r="G3082" s="56" t="str">
        <f>VLOOKUP(VLOOKUP($B3082, '外部インタフェース一覧(計算用)'!$B:$C, 2, FALSE), '外部インタフェース一覧(計算用)'!$C:$G, 5, FALSE)</f>
        <v>REHABILITATION_PLAN_2024_FORM_0410_2021</v>
      </c>
      <c r="H3082" s="56" t="str">
        <f t="shared" si="340"/>
        <v>REHABILITATION_PLAN_2024_FORM_0410_2021_cognitive_dysfunction_interference_new</v>
      </c>
      <c r="I3082" s="134" t="str">
        <f t="shared" si="339"/>
        <v>心身機能・構造　見当識障害_活動への支障</v>
      </c>
      <c r="J3082" s="56" t="str">
        <f t="shared" si="341"/>
        <v>名称変更</v>
      </c>
      <c r="K3082" s="33" t="str">
        <f>IF($F3082="old", INDEX('外部インタフェース一覧(計算用)'!$B$5:$C$60, MATCH(summary!$B3082, '外部インタフェース一覧(計算用)'!$C$5:$C$60, 0), 1), $B3082)</f>
        <v>リハビリテーション計画書</v>
      </c>
      <c r="L3082" s="56">
        <f t="shared" si="345"/>
        <v>74</v>
      </c>
      <c r="M3082" s="33" t="str">
        <f t="shared" si="342"/>
        <v>cognitive_dysfunction_interference</v>
      </c>
      <c r="N3082" s="33" t="str">
        <f t="shared" si="343"/>
        <v>心身機能・構造　見当識障害_活動への支障</v>
      </c>
      <c r="O3082" s="33" t="str">
        <f t="shared" si="344"/>
        <v>心身機能・構造　見当識障害　活動への支障</v>
      </c>
    </row>
    <row r="3083" spans="1:15" ht="37.5">
      <c r="A3083" s="56">
        <v>3080</v>
      </c>
      <c r="B3083" s="56" t="s">
        <v>4589</v>
      </c>
      <c r="C3083" s="56">
        <v>75</v>
      </c>
      <c r="D3083" s="33" t="s">
        <v>2075</v>
      </c>
      <c r="E3083" s="134" t="s">
        <v>4657</v>
      </c>
      <c r="F3083" s="56" t="str">
        <f>VLOOKUP(VLOOKUP($B3083, '外部インタフェース一覧(計算用)'!$B:$C, 2, FALSE), '外部インタフェース一覧(計算用)'!$C:$G, 2, FALSE)</f>
        <v>new</v>
      </c>
      <c r="G3083" s="56" t="str">
        <f>VLOOKUP(VLOOKUP($B3083, '外部インタフェース一覧(計算用)'!$B:$C, 2, FALSE), '外部インタフェース一覧(計算用)'!$C:$G, 5, FALSE)</f>
        <v>REHABILITATION_PLAN_2024_FORM_0410_2021</v>
      </c>
      <c r="H3083" s="56" t="str">
        <f t="shared" si="340"/>
        <v>REHABILITATION_PLAN_2024_FORM_0410_2021_cognitive_dysfunction_notices_new</v>
      </c>
      <c r="I3083" s="134" t="str">
        <f t="shared" si="339"/>
        <v>心身機能・構造　見当識障害_特記事項</v>
      </c>
      <c r="J3083" s="56" t="str">
        <f t="shared" si="341"/>
        <v>名称変更</v>
      </c>
      <c r="K3083" s="33" t="str">
        <f>IF($F3083="old", INDEX('外部インタフェース一覧(計算用)'!$B$5:$C$60, MATCH(summary!$B3083, '外部インタフェース一覧(計算用)'!$C$5:$C$60, 0), 1), $B3083)</f>
        <v>リハビリテーション計画書</v>
      </c>
      <c r="L3083" s="56">
        <f t="shared" si="345"/>
        <v>75</v>
      </c>
      <c r="M3083" s="33" t="str">
        <f t="shared" si="342"/>
        <v>cognitive_dysfunction_notices</v>
      </c>
      <c r="N3083" s="33" t="str">
        <f t="shared" si="343"/>
        <v>心身機能・構造　見当識障害_特記事項</v>
      </c>
      <c r="O3083" s="33" t="str">
        <f t="shared" si="344"/>
        <v>心身機能・構造　見当識障害　特記事項</v>
      </c>
    </row>
    <row r="3084" spans="1:15" ht="37.5">
      <c r="A3084" s="56">
        <v>3081</v>
      </c>
      <c r="B3084" s="56" t="s">
        <v>4589</v>
      </c>
      <c r="C3084" s="56">
        <v>76</v>
      </c>
      <c r="D3084" s="33" t="s">
        <v>2077</v>
      </c>
      <c r="E3084" s="134" t="s">
        <v>4658</v>
      </c>
      <c r="F3084" s="56" t="str">
        <f>VLOOKUP(VLOOKUP($B3084, '外部インタフェース一覧(計算用)'!$B:$C, 2, FALSE), '外部インタフェース一覧(計算用)'!$C:$G, 2, FALSE)</f>
        <v>new</v>
      </c>
      <c r="G3084" s="56" t="str">
        <f>VLOOKUP(VLOOKUP($B3084, '外部インタフェース一覧(計算用)'!$B:$C, 2, FALSE), '外部インタフェース一覧(計算用)'!$C:$G, 5, FALSE)</f>
        <v>REHABILITATION_PLAN_2024_FORM_0410_2021</v>
      </c>
      <c r="H3084" s="56" t="str">
        <f t="shared" si="340"/>
        <v>REHABILITATION_PLAN_2024_FORM_0410_2021_memory_problem_status_new</v>
      </c>
      <c r="I3084" s="134" t="str">
        <f t="shared" si="339"/>
        <v>心身機能・構造　記憶障害_現在の状況</v>
      </c>
      <c r="J3084" s="56" t="str">
        <f t="shared" si="341"/>
        <v>名称変更</v>
      </c>
      <c r="K3084" s="33" t="str">
        <f>IF($F3084="old", INDEX('外部インタフェース一覧(計算用)'!$B$5:$C$60, MATCH(summary!$B3084, '外部インタフェース一覧(計算用)'!$C$5:$C$60, 0), 1), $B3084)</f>
        <v>リハビリテーション計画書</v>
      </c>
      <c r="L3084" s="56">
        <f t="shared" si="345"/>
        <v>76</v>
      </c>
      <c r="M3084" s="33" t="str">
        <f t="shared" si="342"/>
        <v>memory_problem_status</v>
      </c>
      <c r="N3084" s="33" t="str">
        <f t="shared" si="343"/>
        <v>心身機能・構造　記憶障害_現在の状況</v>
      </c>
      <c r="O3084" s="33" t="str">
        <f t="shared" si="344"/>
        <v>心身機能・構造　記憶障害　現在の状況</v>
      </c>
    </row>
    <row r="3085" spans="1:15" ht="37.5">
      <c r="A3085" s="56">
        <v>3082</v>
      </c>
      <c r="B3085" s="56" t="s">
        <v>4589</v>
      </c>
      <c r="C3085" s="56">
        <v>77</v>
      </c>
      <c r="D3085" s="33" t="s">
        <v>2079</v>
      </c>
      <c r="E3085" s="134" t="s">
        <v>4659</v>
      </c>
      <c r="F3085" s="56" t="str">
        <f>VLOOKUP(VLOOKUP($B3085, '外部インタフェース一覧(計算用)'!$B:$C, 2, FALSE), '外部インタフェース一覧(計算用)'!$C:$G, 2, FALSE)</f>
        <v>new</v>
      </c>
      <c r="G3085" s="56" t="str">
        <f>VLOOKUP(VLOOKUP($B3085, '外部インタフェース一覧(計算用)'!$B:$C, 2, FALSE), '外部インタフェース一覧(計算用)'!$C:$G, 5, FALSE)</f>
        <v>REHABILITATION_PLAN_2024_FORM_0410_2021</v>
      </c>
      <c r="H3085" s="56" t="str">
        <f t="shared" si="340"/>
        <v>REHABILITATION_PLAN_2024_FORM_0410_2021_memory_problem_interference_new</v>
      </c>
      <c r="I3085" s="134" t="str">
        <f t="shared" si="339"/>
        <v>心身機能・構造　記憶障害_活動への支障</v>
      </c>
      <c r="J3085" s="56" t="str">
        <f t="shared" si="341"/>
        <v>名称変更</v>
      </c>
      <c r="K3085" s="33" t="str">
        <f>IF($F3085="old", INDEX('外部インタフェース一覧(計算用)'!$B$5:$C$60, MATCH(summary!$B3085, '外部インタフェース一覧(計算用)'!$C$5:$C$60, 0), 1), $B3085)</f>
        <v>リハビリテーション計画書</v>
      </c>
      <c r="L3085" s="56">
        <f t="shared" si="345"/>
        <v>77</v>
      </c>
      <c r="M3085" s="33" t="str">
        <f t="shared" si="342"/>
        <v>memory_problem_interference</v>
      </c>
      <c r="N3085" s="33" t="str">
        <f t="shared" si="343"/>
        <v>心身機能・構造　記憶障害_活動への支障</v>
      </c>
      <c r="O3085" s="33" t="str">
        <f t="shared" si="344"/>
        <v>心身機能・構造　記憶障害　活動への支障</v>
      </c>
    </row>
    <row r="3086" spans="1:15" ht="37.5">
      <c r="A3086" s="56">
        <v>3083</v>
      </c>
      <c r="B3086" s="56" t="s">
        <v>4589</v>
      </c>
      <c r="C3086" s="56">
        <v>78</v>
      </c>
      <c r="D3086" s="33" t="s">
        <v>2081</v>
      </c>
      <c r="E3086" s="134" t="s">
        <v>4660</v>
      </c>
      <c r="F3086" s="56" t="str">
        <f>VLOOKUP(VLOOKUP($B3086, '外部インタフェース一覧(計算用)'!$B:$C, 2, FALSE), '外部インタフェース一覧(計算用)'!$C:$G, 2, FALSE)</f>
        <v>new</v>
      </c>
      <c r="G3086" s="56" t="str">
        <f>VLOOKUP(VLOOKUP($B3086, '外部インタフェース一覧(計算用)'!$B:$C, 2, FALSE), '外部インタフェース一覧(計算用)'!$C:$G, 5, FALSE)</f>
        <v>REHABILITATION_PLAN_2024_FORM_0410_2021</v>
      </c>
      <c r="H3086" s="56" t="str">
        <f t="shared" si="340"/>
        <v>REHABILITATION_PLAN_2024_FORM_0410_2021_memory_problem_notices_new</v>
      </c>
      <c r="I3086" s="134" t="str">
        <f t="shared" si="339"/>
        <v>心身機能・構造　記憶障害_特記事項</v>
      </c>
      <c r="J3086" s="56" t="str">
        <f t="shared" si="341"/>
        <v>名称変更</v>
      </c>
      <c r="K3086" s="33" t="str">
        <f>IF($F3086="old", INDEX('外部インタフェース一覧(計算用)'!$B$5:$C$60, MATCH(summary!$B3086, '外部インタフェース一覧(計算用)'!$C$5:$C$60, 0), 1), $B3086)</f>
        <v>リハビリテーション計画書</v>
      </c>
      <c r="L3086" s="56">
        <f t="shared" si="345"/>
        <v>78</v>
      </c>
      <c r="M3086" s="33" t="str">
        <f t="shared" si="342"/>
        <v>memory_problem_notices</v>
      </c>
      <c r="N3086" s="33" t="str">
        <f t="shared" si="343"/>
        <v>心身機能・構造　記憶障害_特記事項</v>
      </c>
      <c r="O3086" s="33" t="str">
        <f t="shared" si="344"/>
        <v>心身機能・構造　記憶障害　特記事項</v>
      </c>
    </row>
    <row r="3087" spans="1:15">
      <c r="A3087" s="56">
        <v>3084</v>
      </c>
      <c r="B3087" s="56" t="s">
        <v>4589</v>
      </c>
      <c r="C3087" s="56">
        <v>79</v>
      </c>
      <c r="D3087" s="33" t="s">
        <v>2083</v>
      </c>
      <c r="E3087" s="134" t="s">
        <v>2084</v>
      </c>
      <c r="F3087" s="56" t="str">
        <f>VLOOKUP(VLOOKUP($B3087, '外部インタフェース一覧(計算用)'!$B:$C, 2, FALSE), '外部インタフェース一覧(計算用)'!$C:$G, 2, FALSE)</f>
        <v>new</v>
      </c>
      <c r="G3087" s="56" t="str">
        <f>VLOOKUP(VLOOKUP($B3087, '外部インタフェース一覧(計算用)'!$B:$C, 2, FALSE), '外部インタフェース一覧(計算用)'!$C:$G, 5, FALSE)</f>
        <v>REHABILITATION_PLAN_2024_FORM_0410_2021</v>
      </c>
      <c r="H3087" s="56" t="str">
        <f t="shared" si="340"/>
        <v>REHABILITATION_PLAN_2024_FORM_0410_2021_dysfunction_new</v>
      </c>
      <c r="I3087" s="134" t="str">
        <f t="shared" si="339"/>
        <v>心身機能・構造　高次脳機能障害</v>
      </c>
      <c r="J3087" s="56" t="str">
        <f t="shared" si="341"/>
        <v>一致</v>
      </c>
      <c r="K3087" s="56" t="str">
        <f>IF($F3087="old", INDEX('外部インタフェース一覧(計算用)'!$B$5:$C$60, MATCH(summary!$B3087, '外部インタフェース一覧(計算用)'!$C$5:$C$60, 0), 1), $B3087)</f>
        <v>リハビリテーション計画書</v>
      </c>
      <c r="L3087" s="56">
        <f t="shared" si="345"/>
        <v>79</v>
      </c>
      <c r="M3087" s="56" t="str">
        <f t="shared" si="342"/>
        <v>dysfunction</v>
      </c>
      <c r="N3087" s="33" t="str">
        <f t="shared" si="343"/>
        <v>心身機能・構造　高次脳機能障害</v>
      </c>
      <c r="O3087" s="33" t="str">
        <f t="shared" si="344"/>
        <v>心身機能・構造　高次脳機能障害</v>
      </c>
    </row>
    <row r="3088" spans="1:15" ht="37.5">
      <c r="A3088" s="56">
        <v>3085</v>
      </c>
      <c r="B3088" s="56" t="s">
        <v>4589</v>
      </c>
      <c r="C3088" s="56">
        <v>80</v>
      </c>
      <c r="D3088" s="33" t="s">
        <v>2085</v>
      </c>
      <c r="E3088" s="134" t="s">
        <v>4661</v>
      </c>
      <c r="F3088" s="56" t="str">
        <f>VLOOKUP(VLOOKUP($B3088, '外部インタフェース一覧(計算用)'!$B:$C, 2, FALSE), '外部インタフェース一覧(計算用)'!$C:$G, 2, FALSE)</f>
        <v>new</v>
      </c>
      <c r="G3088" s="56" t="str">
        <f>VLOOKUP(VLOOKUP($B3088, '外部インタフェース一覧(計算用)'!$B:$C, 2, FALSE), '外部インタフェース一覧(計算用)'!$C:$G, 5, FALSE)</f>
        <v>REHABILITATION_PLAN_2024_FORM_0410_2021</v>
      </c>
      <c r="H3088" s="56" t="str">
        <f t="shared" si="340"/>
        <v>REHABILITATION_PLAN_2024_FORM_0410_2021_dysfunction_status_new</v>
      </c>
      <c r="I3088" s="134" t="str">
        <f t="shared" si="339"/>
        <v>心身機能・構造　高次脳機能障害_現在の状況</v>
      </c>
      <c r="J3088" s="56" t="str">
        <f t="shared" si="341"/>
        <v>名称変更</v>
      </c>
      <c r="K3088" s="33" t="str">
        <f>IF($F3088="old", INDEX('外部インタフェース一覧(計算用)'!$B$5:$C$60, MATCH(summary!$B3088, '外部インタフェース一覧(計算用)'!$C$5:$C$60, 0), 1), $B3088)</f>
        <v>リハビリテーション計画書</v>
      </c>
      <c r="L3088" s="56">
        <f t="shared" si="345"/>
        <v>80</v>
      </c>
      <c r="M3088" s="33" t="str">
        <f t="shared" si="342"/>
        <v>dysfunction_status</v>
      </c>
      <c r="N3088" s="33" t="str">
        <f t="shared" si="343"/>
        <v>心身機能・構造　高次脳機能障害_現在の状況</v>
      </c>
      <c r="O3088" s="33" t="str">
        <f t="shared" si="344"/>
        <v>心身機能・構造　高次脳機能障害　現在の状況</v>
      </c>
    </row>
    <row r="3089" spans="1:15" ht="37.5">
      <c r="A3089" s="56">
        <v>3086</v>
      </c>
      <c r="B3089" s="56" t="s">
        <v>4589</v>
      </c>
      <c r="C3089" s="56">
        <v>81</v>
      </c>
      <c r="D3089" s="33" t="s">
        <v>2087</v>
      </c>
      <c r="E3089" s="134" t="s">
        <v>4662</v>
      </c>
      <c r="F3089" s="56" t="str">
        <f>VLOOKUP(VLOOKUP($B3089, '外部インタフェース一覧(計算用)'!$B:$C, 2, FALSE), '外部インタフェース一覧(計算用)'!$C:$G, 2, FALSE)</f>
        <v>new</v>
      </c>
      <c r="G3089" s="56" t="str">
        <f>VLOOKUP(VLOOKUP($B3089, '外部インタフェース一覧(計算用)'!$B:$C, 2, FALSE), '外部インタフェース一覧(計算用)'!$C:$G, 5, FALSE)</f>
        <v>REHABILITATION_PLAN_2024_FORM_0410_2021</v>
      </c>
      <c r="H3089" s="56" t="str">
        <f t="shared" si="340"/>
        <v>REHABILITATION_PLAN_2024_FORM_0410_2021_dysfunction_interference_new</v>
      </c>
      <c r="I3089" s="134" t="str">
        <f t="shared" si="339"/>
        <v>心身機能・構造　高次脳機能障害_活動への支障</v>
      </c>
      <c r="J3089" s="56" t="str">
        <f t="shared" si="341"/>
        <v>名称変更</v>
      </c>
      <c r="K3089" s="33" t="str">
        <f>IF($F3089="old", INDEX('外部インタフェース一覧(計算用)'!$B$5:$C$60, MATCH(summary!$B3089, '外部インタフェース一覧(計算用)'!$C$5:$C$60, 0), 1), $B3089)</f>
        <v>リハビリテーション計画書</v>
      </c>
      <c r="L3089" s="56">
        <f t="shared" si="345"/>
        <v>81</v>
      </c>
      <c r="M3089" s="33" t="str">
        <f t="shared" si="342"/>
        <v>dysfunction_interference</v>
      </c>
      <c r="N3089" s="33" t="str">
        <f t="shared" si="343"/>
        <v>心身機能・構造　高次脳機能障害_活動への支障</v>
      </c>
      <c r="O3089" s="33" t="str">
        <f t="shared" si="344"/>
        <v>心身機能・構造　高次脳機能障害　活動への支障</v>
      </c>
    </row>
    <row r="3090" spans="1:15" ht="37.5">
      <c r="A3090" s="56">
        <v>3087</v>
      </c>
      <c r="B3090" s="56" t="s">
        <v>4589</v>
      </c>
      <c r="C3090" s="56">
        <v>82</v>
      </c>
      <c r="D3090" s="33" t="s">
        <v>2089</v>
      </c>
      <c r="E3090" s="134" t="s">
        <v>4663</v>
      </c>
      <c r="F3090" s="56" t="str">
        <f>VLOOKUP(VLOOKUP($B3090, '外部インタフェース一覧(計算用)'!$B:$C, 2, FALSE), '外部インタフェース一覧(計算用)'!$C:$G, 2, FALSE)</f>
        <v>new</v>
      </c>
      <c r="G3090" s="56" t="str">
        <f>VLOOKUP(VLOOKUP($B3090, '外部インタフェース一覧(計算用)'!$B:$C, 2, FALSE), '外部インタフェース一覧(計算用)'!$C:$G, 5, FALSE)</f>
        <v>REHABILITATION_PLAN_2024_FORM_0410_2021</v>
      </c>
      <c r="H3090" s="56" t="str">
        <f t="shared" si="340"/>
        <v>REHABILITATION_PLAN_2024_FORM_0410_2021_dysfunction_notices_new</v>
      </c>
      <c r="I3090" s="134" t="str">
        <f t="shared" si="339"/>
        <v>心身機能・構造　高次脳機能障害_特記事項</v>
      </c>
      <c r="J3090" s="56" t="str">
        <f t="shared" si="341"/>
        <v>名称変更</v>
      </c>
      <c r="K3090" s="33" t="str">
        <f>IF($F3090="old", INDEX('外部インタフェース一覧(計算用)'!$B$5:$C$60, MATCH(summary!$B3090, '外部インタフェース一覧(計算用)'!$C$5:$C$60, 0), 1), $B3090)</f>
        <v>リハビリテーション計画書</v>
      </c>
      <c r="L3090" s="56">
        <f t="shared" si="345"/>
        <v>82</v>
      </c>
      <c r="M3090" s="33" t="str">
        <f t="shared" si="342"/>
        <v>dysfunction_notices</v>
      </c>
      <c r="N3090" s="33" t="str">
        <f t="shared" si="343"/>
        <v>心身機能・構造　高次脳機能障害_特記事項</v>
      </c>
      <c r="O3090" s="33" t="str">
        <f t="shared" si="344"/>
        <v>心身機能・構造　高次脳機能障害　特記事項</v>
      </c>
    </row>
    <row r="3091" spans="1:15" ht="37.5">
      <c r="A3091" s="56">
        <v>3088</v>
      </c>
      <c r="B3091" s="56" t="s">
        <v>4589</v>
      </c>
      <c r="C3091" s="56">
        <v>83</v>
      </c>
      <c r="D3091" s="33" t="s">
        <v>2091</v>
      </c>
      <c r="E3091" s="134" t="s">
        <v>4664</v>
      </c>
      <c r="F3091" s="56" t="str">
        <f>VLOOKUP(VLOOKUP($B3091, '外部インタフェース一覧(計算用)'!$B:$C, 2, FALSE), '外部インタフェース一覧(計算用)'!$C:$G, 2, FALSE)</f>
        <v>new</v>
      </c>
      <c r="G3091" s="56" t="str">
        <f>VLOOKUP(VLOOKUP($B3091, '外部インタフェース一覧(計算用)'!$B:$C, 2, FALSE), '外部インタフェース一覧(計算用)'!$C:$G, 5, FALSE)</f>
        <v>REHABILITATION_PLAN_2024_FORM_0410_2021</v>
      </c>
      <c r="H3091" s="56" t="str">
        <f t="shared" si="340"/>
        <v>REHABILITATION_PLAN_2024_FORM_0410_2021_nutrition_disorder_status_new</v>
      </c>
      <c r="I3091" s="134" t="str">
        <f t="shared" si="339"/>
        <v>心身機能・構造　栄養障害_現在の状況</v>
      </c>
      <c r="J3091" s="56" t="str">
        <f t="shared" si="341"/>
        <v>名称変更</v>
      </c>
      <c r="K3091" s="33" t="str">
        <f>IF($F3091="old", INDEX('外部インタフェース一覧(計算用)'!$B$5:$C$60, MATCH(summary!$B3091, '外部インタフェース一覧(計算用)'!$C$5:$C$60, 0), 1), $B3091)</f>
        <v>リハビリテーション計画書</v>
      </c>
      <c r="L3091" s="56">
        <f t="shared" si="345"/>
        <v>83</v>
      </c>
      <c r="M3091" s="33" t="str">
        <f t="shared" si="342"/>
        <v>nutrition_disorder_status</v>
      </c>
      <c r="N3091" s="33" t="str">
        <f t="shared" si="343"/>
        <v>心身機能・構造　栄養障害_現在の状況</v>
      </c>
      <c r="O3091" s="33" t="str">
        <f t="shared" si="344"/>
        <v>心身機能・構造　栄養障害　現在の状況</v>
      </c>
    </row>
    <row r="3092" spans="1:15" ht="37.5">
      <c r="A3092" s="56">
        <v>3089</v>
      </c>
      <c r="B3092" s="56" t="s">
        <v>4589</v>
      </c>
      <c r="C3092" s="56">
        <v>84</v>
      </c>
      <c r="D3092" s="33" t="s">
        <v>2093</v>
      </c>
      <c r="E3092" s="134" t="s">
        <v>4665</v>
      </c>
      <c r="F3092" s="56" t="str">
        <f>VLOOKUP(VLOOKUP($B3092, '外部インタフェース一覧(計算用)'!$B:$C, 2, FALSE), '外部インタフェース一覧(計算用)'!$C:$G, 2, FALSE)</f>
        <v>new</v>
      </c>
      <c r="G3092" s="56" t="str">
        <f>VLOOKUP(VLOOKUP($B3092, '外部インタフェース一覧(計算用)'!$B:$C, 2, FALSE), '外部インタフェース一覧(計算用)'!$C:$G, 5, FALSE)</f>
        <v>REHABILITATION_PLAN_2024_FORM_0410_2021</v>
      </c>
      <c r="H3092" s="56" t="str">
        <f t="shared" si="340"/>
        <v>REHABILITATION_PLAN_2024_FORM_0410_2021_nutrition_disorder_interference_new</v>
      </c>
      <c r="I3092" s="134" t="str">
        <f t="shared" si="339"/>
        <v>心身機能・構造　栄養障害_活動への支障</v>
      </c>
      <c r="J3092" s="56" t="str">
        <f t="shared" si="341"/>
        <v>名称変更</v>
      </c>
      <c r="K3092" s="33" t="str">
        <f>IF($F3092="old", INDEX('外部インタフェース一覧(計算用)'!$B$5:$C$60, MATCH(summary!$B3092, '外部インタフェース一覧(計算用)'!$C$5:$C$60, 0), 1), $B3092)</f>
        <v>リハビリテーション計画書</v>
      </c>
      <c r="L3092" s="56">
        <f t="shared" si="345"/>
        <v>84</v>
      </c>
      <c r="M3092" s="33" t="str">
        <f t="shared" si="342"/>
        <v>nutrition_disorder_interference</v>
      </c>
      <c r="N3092" s="33" t="str">
        <f t="shared" si="343"/>
        <v>心身機能・構造　栄養障害_活動への支障</v>
      </c>
      <c r="O3092" s="33" t="str">
        <f t="shared" si="344"/>
        <v>心身機能・構造　栄養障害　活動への支障</v>
      </c>
    </row>
    <row r="3093" spans="1:15" ht="37.5">
      <c r="A3093" s="56">
        <v>3090</v>
      </c>
      <c r="B3093" s="56" t="s">
        <v>4589</v>
      </c>
      <c r="C3093" s="56">
        <v>85</v>
      </c>
      <c r="D3093" s="33" t="s">
        <v>2095</v>
      </c>
      <c r="E3093" s="134" t="s">
        <v>4666</v>
      </c>
      <c r="F3093" s="56" t="str">
        <f>VLOOKUP(VLOOKUP($B3093, '外部インタフェース一覧(計算用)'!$B:$C, 2, FALSE), '外部インタフェース一覧(計算用)'!$C:$G, 2, FALSE)</f>
        <v>new</v>
      </c>
      <c r="G3093" s="56" t="str">
        <f>VLOOKUP(VLOOKUP($B3093, '外部インタフェース一覧(計算用)'!$B:$C, 2, FALSE), '外部インタフェース一覧(計算用)'!$C:$G, 5, FALSE)</f>
        <v>REHABILITATION_PLAN_2024_FORM_0410_2021</v>
      </c>
      <c r="H3093" s="56" t="str">
        <f t="shared" si="340"/>
        <v>REHABILITATION_PLAN_2024_FORM_0410_2021_nutrition_disorder_notices_new</v>
      </c>
      <c r="I3093" s="134" t="str">
        <f t="shared" si="339"/>
        <v>心身機能・構造　栄養障害_特記事項</v>
      </c>
      <c r="J3093" s="56" t="str">
        <f t="shared" si="341"/>
        <v>名称変更</v>
      </c>
      <c r="K3093" s="33" t="str">
        <f>IF($F3093="old", INDEX('外部インタフェース一覧(計算用)'!$B$5:$C$60, MATCH(summary!$B3093, '外部インタフェース一覧(計算用)'!$C$5:$C$60, 0), 1), $B3093)</f>
        <v>リハビリテーション計画書</v>
      </c>
      <c r="L3093" s="56">
        <f t="shared" si="345"/>
        <v>85</v>
      </c>
      <c r="M3093" s="33" t="str">
        <f t="shared" si="342"/>
        <v>nutrition_disorder_notices</v>
      </c>
      <c r="N3093" s="33" t="str">
        <f t="shared" si="343"/>
        <v>心身機能・構造　栄養障害_特記事項</v>
      </c>
      <c r="O3093" s="33" t="str">
        <f t="shared" si="344"/>
        <v>心身機能・構造　栄養障害　特記事項</v>
      </c>
    </row>
    <row r="3094" spans="1:15">
      <c r="A3094" s="56">
        <v>3091</v>
      </c>
      <c r="B3094" s="56" t="s">
        <v>4589</v>
      </c>
      <c r="C3094" s="56">
        <v>86</v>
      </c>
      <c r="D3094" s="33" t="s">
        <v>2103</v>
      </c>
      <c r="E3094" s="134" t="s">
        <v>4667</v>
      </c>
      <c r="F3094" s="56" t="str">
        <f>VLOOKUP(VLOOKUP($B3094, '外部インタフェース一覧(計算用)'!$B:$C, 2, FALSE), '外部インタフェース一覧(計算用)'!$C:$G, 2, FALSE)</f>
        <v>new</v>
      </c>
      <c r="G3094" s="56" t="str">
        <f>VLOOKUP(VLOOKUP($B3094, '外部インタフェース一覧(計算用)'!$B:$C, 2, FALSE), '外部インタフェース一覧(計算用)'!$C:$G, 5, FALSE)</f>
        <v>REHABILITATION_PLAN_2024_FORM_0410_2021</v>
      </c>
      <c r="H3094" s="56" t="str">
        <f t="shared" si="340"/>
        <v>REHABILITATION_PLAN_2024_FORM_0410_2021_piercing_pain_status_new</v>
      </c>
      <c r="I3094" s="134" t="str">
        <f t="shared" si="339"/>
        <v>心身機能・構造　疼痛_現在の状況</v>
      </c>
      <c r="J3094" s="56" t="str">
        <f t="shared" si="341"/>
        <v>名称変更</v>
      </c>
      <c r="K3094" s="33" t="str">
        <f>IF($F3094="old", INDEX('外部インタフェース一覧(計算用)'!$B$5:$C$60, MATCH(summary!$B3094, '外部インタフェース一覧(計算用)'!$C$5:$C$60, 0), 1), $B3094)</f>
        <v>リハビリテーション計画書</v>
      </c>
      <c r="L3094" s="56">
        <f t="shared" si="345"/>
        <v>86</v>
      </c>
      <c r="M3094" s="33" t="str">
        <f t="shared" si="342"/>
        <v>piercing_pain_status</v>
      </c>
      <c r="N3094" s="33" t="str">
        <f t="shared" si="343"/>
        <v>心身機能・構造　疼痛_現在の状況</v>
      </c>
      <c r="O3094" s="33" t="str">
        <f t="shared" si="344"/>
        <v>心身機能・構造　疼痛　現在の状況</v>
      </c>
    </row>
    <row r="3095" spans="1:15" ht="37.5">
      <c r="A3095" s="56">
        <v>3092</v>
      </c>
      <c r="B3095" s="56" t="s">
        <v>4589</v>
      </c>
      <c r="C3095" s="56">
        <v>87</v>
      </c>
      <c r="D3095" s="33" t="s">
        <v>2105</v>
      </c>
      <c r="E3095" s="134" t="s">
        <v>4668</v>
      </c>
      <c r="F3095" s="56" t="str">
        <f>VLOOKUP(VLOOKUP($B3095, '外部インタフェース一覧(計算用)'!$B:$C, 2, FALSE), '外部インタフェース一覧(計算用)'!$C:$G, 2, FALSE)</f>
        <v>new</v>
      </c>
      <c r="G3095" s="56" t="str">
        <f>VLOOKUP(VLOOKUP($B3095, '外部インタフェース一覧(計算用)'!$B:$C, 2, FALSE), '外部インタフェース一覧(計算用)'!$C:$G, 5, FALSE)</f>
        <v>REHABILITATION_PLAN_2024_FORM_0410_2021</v>
      </c>
      <c r="H3095" s="56" t="str">
        <f t="shared" si="340"/>
        <v>REHABILITATION_PLAN_2024_FORM_0410_2021_piercing_pain_interference_new</v>
      </c>
      <c r="I3095" s="134" t="str">
        <f t="shared" si="339"/>
        <v>心身機能・構造　疼痛_活動への支障</v>
      </c>
      <c r="J3095" s="56" t="str">
        <f t="shared" si="341"/>
        <v>名称変更</v>
      </c>
      <c r="K3095" s="33" t="str">
        <f>IF($F3095="old", INDEX('外部インタフェース一覧(計算用)'!$B$5:$C$60, MATCH(summary!$B3095, '外部インタフェース一覧(計算用)'!$C$5:$C$60, 0), 1), $B3095)</f>
        <v>リハビリテーション計画書</v>
      </c>
      <c r="L3095" s="56">
        <f t="shared" si="345"/>
        <v>87</v>
      </c>
      <c r="M3095" s="33" t="str">
        <f t="shared" si="342"/>
        <v>piercing_pain_interference</v>
      </c>
      <c r="N3095" s="33" t="str">
        <f t="shared" si="343"/>
        <v>心身機能・構造　疼痛_活動への支障</v>
      </c>
      <c r="O3095" s="33" t="str">
        <f t="shared" si="344"/>
        <v>心身機能・構造　疼痛　活動への支障</v>
      </c>
    </row>
    <row r="3096" spans="1:15">
      <c r="A3096" s="56">
        <v>3093</v>
      </c>
      <c r="B3096" s="56" t="s">
        <v>4589</v>
      </c>
      <c r="C3096" s="56">
        <v>88</v>
      </c>
      <c r="D3096" s="33" t="s">
        <v>2107</v>
      </c>
      <c r="E3096" s="134" t="s">
        <v>4669</v>
      </c>
      <c r="F3096" s="56" t="str">
        <f>VLOOKUP(VLOOKUP($B3096, '外部インタフェース一覧(計算用)'!$B:$C, 2, FALSE), '外部インタフェース一覧(計算用)'!$C:$G, 2, FALSE)</f>
        <v>new</v>
      </c>
      <c r="G3096" s="56" t="str">
        <f>VLOOKUP(VLOOKUP($B3096, '外部インタフェース一覧(計算用)'!$B:$C, 2, FALSE), '外部インタフェース一覧(計算用)'!$C:$G, 5, FALSE)</f>
        <v>REHABILITATION_PLAN_2024_FORM_0410_2021</v>
      </c>
      <c r="H3096" s="56" t="str">
        <f t="shared" si="340"/>
        <v>REHABILITATION_PLAN_2024_FORM_0410_2021_piercing_pain_notice_new</v>
      </c>
      <c r="I3096" s="134" t="str">
        <f t="shared" si="339"/>
        <v>心身機能・構造　疼痛_特記事項</v>
      </c>
      <c r="J3096" s="56" t="str">
        <f t="shared" si="341"/>
        <v>名称変更</v>
      </c>
      <c r="K3096" s="33" t="str">
        <f>IF($F3096="old", INDEX('外部インタフェース一覧(計算用)'!$B$5:$C$60, MATCH(summary!$B3096, '外部インタフェース一覧(計算用)'!$C$5:$C$60, 0), 1), $B3096)</f>
        <v>リハビリテーション計画書</v>
      </c>
      <c r="L3096" s="56">
        <f t="shared" si="345"/>
        <v>88</v>
      </c>
      <c r="M3096" s="33" t="str">
        <f t="shared" si="342"/>
        <v>piercing_pain_notice</v>
      </c>
      <c r="N3096" s="33" t="str">
        <f t="shared" si="343"/>
        <v>心身機能・構造　疼痛_特記事項</v>
      </c>
      <c r="O3096" s="33" t="str">
        <f t="shared" si="344"/>
        <v>心身機能・構造　疼痛　特記事項</v>
      </c>
    </row>
    <row r="3097" spans="1:15" ht="37.5">
      <c r="A3097" s="56">
        <v>3094</v>
      </c>
      <c r="B3097" s="56" t="s">
        <v>4589</v>
      </c>
      <c r="C3097" s="56">
        <v>89</v>
      </c>
      <c r="D3097" s="33" t="s">
        <v>2109</v>
      </c>
      <c r="E3097" s="134" t="s">
        <v>4670</v>
      </c>
      <c r="F3097" s="56" t="str">
        <f>VLOOKUP(VLOOKUP($B3097, '外部インタフェース一覧(計算用)'!$B:$C, 2, FALSE), '外部インタフェース一覧(計算用)'!$C:$G, 2, FALSE)</f>
        <v>new</v>
      </c>
      <c r="G3097" s="56" t="str">
        <f>VLOOKUP(VLOOKUP($B3097, '外部インタフェース一覧(計算用)'!$B:$C, 2, FALSE), '外部インタフェース一覧(計算用)'!$C:$G, 5, FALSE)</f>
        <v>REHABILITATION_PLAN_2024_FORM_0410_2021</v>
      </c>
      <c r="H3097" s="56" t="str">
        <f t="shared" si="340"/>
        <v>REHABILITATION_PLAN_2024_FORM_0410_2021_bpsd_status_new</v>
      </c>
      <c r="I3097" s="134" t="str">
        <f t="shared" si="339"/>
        <v>心身機能・構造　精神行動障害（BPSD）_現在の状況</v>
      </c>
      <c r="J3097" s="56" t="str">
        <f t="shared" si="341"/>
        <v>名称変更</v>
      </c>
      <c r="K3097" s="33" t="str">
        <f>IF($F3097="old", INDEX('外部インタフェース一覧(計算用)'!$B$5:$C$60, MATCH(summary!$B3097, '外部インタフェース一覧(計算用)'!$C$5:$C$60, 0), 1), $B3097)</f>
        <v>リハビリテーション計画書</v>
      </c>
      <c r="L3097" s="56">
        <f t="shared" si="345"/>
        <v>89</v>
      </c>
      <c r="M3097" s="33" t="str">
        <f t="shared" si="342"/>
        <v>bpsd_status</v>
      </c>
      <c r="N3097" s="33" t="str">
        <f t="shared" si="343"/>
        <v>心身機能・構造　精神行動障害（BPSD）_現在の状況</v>
      </c>
      <c r="O3097" s="33" t="str">
        <f t="shared" si="344"/>
        <v>心身機能・構造　精神行動障害（BPSD）　現在の状況</v>
      </c>
    </row>
    <row r="3098" spans="1:15" ht="37.5">
      <c r="A3098" s="56">
        <v>3095</v>
      </c>
      <c r="B3098" s="56" t="s">
        <v>4589</v>
      </c>
      <c r="C3098" s="56">
        <v>90</v>
      </c>
      <c r="D3098" s="33" t="s">
        <v>2111</v>
      </c>
      <c r="E3098" s="134" t="s">
        <v>4671</v>
      </c>
      <c r="F3098" s="56" t="str">
        <f>VLOOKUP(VLOOKUP($B3098, '外部インタフェース一覧(計算用)'!$B:$C, 2, FALSE), '外部インタフェース一覧(計算用)'!$C:$G, 2, FALSE)</f>
        <v>new</v>
      </c>
      <c r="G3098" s="56" t="str">
        <f>VLOOKUP(VLOOKUP($B3098, '外部インタフェース一覧(計算用)'!$B:$C, 2, FALSE), '外部インタフェース一覧(計算用)'!$C:$G, 5, FALSE)</f>
        <v>REHABILITATION_PLAN_2024_FORM_0410_2021</v>
      </c>
      <c r="H3098" s="56" t="str">
        <f t="shared" si="340"/>
        <v>REHABILITATION_PLAN_2024_FORM_0410_2021_bpsd_interference_new</v>
      </c>
      <c r="I3098" s="134" t="str">
        <f t="shared" si="339"/>
        <v>心身機能・構造　精神行動障害（BPSD）_活動への支障</v>
      </c>
      <c r="J3098" s="56" t="str">
        <f t="shared" si="341"/>
        <v>名称変更</v>
      </c>
      <c r="K3098" s="33" t="str">
        <f>IF($F3098="old", INDEX('外部インタフェース一覧(計算用)'!$B$5:$C$60, MATCH(summary!$B3098, '外部インタフェース一覧(計算用)'!$C$5:$C$60, 0), 1), $B3098)</f>
        <v>リハビリテーション計画書</v>
      </c>
      <c r="L3098" s="56">
        <f t="shared" si="345"/>
        <v>90</v>
      </c>
      <c r="M3098" s="33" t="str">
        <f t="shared" si="342"/>
        <v>bpsd_interference</v>
      </c>
      <c r="N3098" s="33" t="str">
        <f t="shared" si="343"/>
        <v>心身機能・構造　精神行動障害（BPSD）_活動への支障</v>
      </c>
      <c r="O3098" s="33" t="str">
        <f t="shared" si="344"/>
        <v>心身機能・構造　精神行動障害（BPSD）　活動への支障</v>
      </c>
    </row>
    <row r="3099" spans="1:15" ht="37.5">
      <c r="A3099" s="56">
        <v>3096</v>
      </c>
      <c r="B3099" s="56" t="s">
        <v>4589</v>
      </c>
      <c r="C3099" s="56">
        <v>91</v>
      </c>
      <c r="D3099" s="33" t="s">
        <v>2113</v>
      </c>
      <c r="E3099" s="134" t="s">
        <v>4672</v>
      </c>
      <c r="F3099" s="56" t="str">
        <f>VLOOKUP(VLOOKUP($B3099, '外部インタフェース一覧(計算用)'!$B:$C, 2, FALSE), '外部インタフェース一覧(計算用)'!$C:$G, 2, FALSE)</f>
        <v>new</v>
      </c>
      <c r="G3099" s="56" t="str">
        <f>VLOOKUP(VLOOKUP($B3099, '外部インタフェース一覧(計算用)'!$B:$C, 2, FALSE), '外部インタフェース一覧(計算用)'!$C:$G, 5, FALSE)</f>
        <v>REHABILITATION_PLAN_2024_FORM_0410_2021</v>
      </c>
      <c r="H3099" s="56" t="str">
        <f t="shared" si="340"/>
        <v>REHABILITATION_PLAN_2024_FORM_0410_2021_bpsd_notices_new</v>
      </c>
      <c r="I3099" s="134" t="str">
        <f t="shared" si="339"/>
        <v>心身機能・構造　精神行動障害（BPSD）_特記事項</v>
      </c>
      <c r="J3099" s="56" t="str">
        <f t="shared" si="341"/>
        <v>名称変更</v>
      </c>
      <c r="K3099" s="33" t="str">
        <f>IF($F3099="old", INDEX('外部インタフェース一覧(計算用)'!$B$5:$C$60, MATCH(summary!$B3099, '外部インタフェース一覧(計算用)'!$C$5:$C$60, 0), 1), $B3099)</f>
        <v>リハビリテーション計画書</v>
      </c>
      <c r="L3099" s="56">
        <f t="shared" si="345"/>
        <v>91</v>
      </c>
      <c r="M3099" s="33" t="str">
        <f t="shared" si="342"/>
        <v>bpsd_notices</v>
      </c>
      <c r="N3099" s="33" t="str">
        <f t="shared" si="343"/>
        <v>心身機能・構造　精神行動障害（BPSD）_特記事項</v>
      </c>
      <c r="O3099" s="33" t="str">
        <f t="shared" si="344"/>
        <v>心身機能・構造　精神行動障害（BPSD）　特記事項</v>
      </c>
    </row>
    <row r="3100" spans="1:15" ht="56.25">
      <c r="A3100" s="56">
        <v>3097</v>
      </c>
      <c r="B3100" s="56" t="s">
        <v>4589</v>
      </c>
      <c r="C3100" s="56">
        <v>92</v>
      </c>
      <c r="D3100" s="33" t="s">
        <v>2115</v>
      </c>
      <c r="E3100" s="134" t="s">
        <v>4673</v>
      </c>
      <c r="F3100" s="56" t="str">
        <f>VLOOKUP(VLOOKUP($B3100, '外部インタフェース一覧(計算用)'!$B:$C, 2, FALSE), '外部インタフェース一覧(計算用)'!$C:$G, 2, FALSE)</f>
        <v>new</v>
      </c>
      <c r="G3100" s="56" t="str">
        <f>VLOOKUP(VLOOKUP($B3100, '外部インタフェース一覧(計算用)'!$B:$C, 2, FALSE), '外部インタフェース一覧(計算用)'!$C:$G, 5, FALSE)</f>
        <v>REHABILITATION_PLAN_2024_FORM_0410_2021</v>
      </c>
      <c r="H3100" s="56" t="str">
        <f t="shared" si="340"/>
        <v>REHABILITATION_PLAN_2024_FORM_0410_2021_six_minutes_walking_test_or_tug_test_flag_new</v>
      </c>
      <c r="I3100" s="134" t="str">
        <f t="shared" si="339"/>
        <v>心身機能・構造　６分間歩行試験(m)かTimed Up &amp; Go Test(秒)を選択</v>
      </c>
      <c r="J3100" s="56" t="str">
        <f t="shared" si="341"/>
        <v>名称変更</v>
      </c>
      <c r="K3100" s="33" t="str">
        <f>IF($F3100="old", INDEX('外部インタフェース一覧(計算用)'!$B$5:$C$60, MATCH(summary!$B3100, '外部インタフェース一覧(計算用)'!$C$5:$C$60, 0), 1), $B3100)</f>
        <v>リハビリテーション計画書</v>
      </c>
      <c r="L3100" s="56">
        <f t="shared" si="345"/>
        <v>92</v>
      </c>
      <c r="M3100" s="33" t="str">
        <f t="shared" si="342"/>
        <v>six_minutes_walking_test_or_tug_test_flag</v>
      </c>
      <c r="N3100" s="33" t="str">
        <f t="shared" si="343"/>
        <v>心身機能・構造　６分間歩行試験(m)かTimed Up &amp; Go Test(秒)を選択</v>
      </c>
      <c r="O3100" s="33" t="str">
        <f t="shared" si="344"/>
        <v>心身機能・構造　６分間歩行試験かTUG Testを選択</v>
      </c>
    </row>
    <row r="3101" spans="1:15" ht="56.25">
      <c r="A3101" s="56">
        <v>3098</v>
      </c>
      <c r="B3101" s="56" t="s">
        <v>4589</v>
      </c>
      <c r="C3101" s="56">
        <v>93</v>
      </c>
      <c r="D3101" s="33" t="s">
        <v>2117</v>
      </c>
      <c r="E3101" s="134" t="s">
        <v>4674</v>
      </c>
      <c r="F3101" s="56" t="str">
        <f>VLOOKUP(VLOOKUP($B3101, '外部インタフェース一覧(計算用)'!$B:$C, 2, FALSE), '外部インタフェース一覧(計算用)'!$C:$G, 2, FALSE)</f>
        <v>new</v>
      </c>
      <c r="G3101" s="56" t="str">
        <f>VLOOKUP(VLOOKUP($B3101, '外部インタフェース一覧(計算用)'!$B:$C, 2, FALSE), '外部インタフェース一覧(計算用)'!$C:$G, 5, FALSE)</f>
        <v>REHABILITATION_PLAN_2024_FORM_0410_2021</v>
      </c>
      <c r="H3101" s="56" t="str">
        <f t="shared" si="340"/>
        <v>REHABILITATION_PLAN_2024_FORM_0410_2021_six_minutes_walking_test_or_tug_test_status_new</v>
      </c>
      <c r="I3101" s="134" t="str">
        <f t="shared" si="339"/>
        <v>心身機能・構造　６分間歩行試験(m)かTimed Up &amp; Go Test(秒)の値</v>
      </c>
      <c r="J3101" s="56" t="str">
        <f t="shared" si="341"/>
        <v>名称変更</v>
      </c>
      <c r="K3101" s="33" t="str">
        <f>IF($F3101="old", INDEX('外部インタフェース一覧(計算用)'!$B$5:$C$60, MATCH(summary!$B3101, '外部インタフェース一覧(計算用)'!$C$5:$C$60, 0), 1), $B3101)</f>
        <v>リハビリテーション計画書</v>
      </c>
      <c r="L3101" s="56">
        <f t="shared" si="345"/>
        <v>93</v>
      </c>
      <c r="M3101" s="33" t="str">
        <f t="shared" si="342"/>
        <v>six_minutes_walking_test_or_tug_test_status</v>
      </c>
      <c r="N3101" s="33" t="str">
        <f t="shared" si="343"/>
        <v>心身機能・構造　６分間歩行試験(m)かTimed Up &amp; Go Test(秒)の値</v>
      </c>
      <c r="O3101" s="33" t="str">
        <f t="shared" si="344"/>
        <v>心身機能・構造　６分間歩行試験かTUG Testの値</v>
      </c>
    </row>
    <row r="3102" spans="1:15" ht="56.25">
      <c r="A3102" s="56">
        <v>3099</v>
      </c>
      <c r="B3102" s="56" t="s">
        <v>4589</v>
      </c>
      <c r="C3102" s="56">
        <v>94</v>
      </c>
      <c r="D3102" s="33" t="s">
        <v>2119</v>
      </c>
      <c r="E3102" s="134" t="s">
        <v>4675</v>
      </c>
      <c r="F3102" s="56" t="str">
        <f>VLOOKUP(VLOOKUP($B3102, '外部インタフェース一覧(計算用)'!$B:$C, 2, FALSE), '外部インタフェース一覧(計算用)'!$C:$G, 2, FALSE)</f>
        <v>new</v>
      </c>
      <c r="G3102" s="56" t="str">
        <f>VLOOKUP(VLOOKUP($B3102, '外部インタフェース一覧(計算用)'!$B:$C, 2, FALSE), '外部インタフェース一覧(計算用)'!$C:$G, 5, FALSE)</f>
        <v>REHABILITATION_PLAN_2024_FORM_0410_2021</v>
      </c>
      <c r="H3102" s="56" t="str">
        <f t="shared" si="340"/>
        <v>REHABILITATION_PLAN_2024_FORM_0410_2021_six_minutes_walking_test_or_tug_test_notice_new</v>
      </c>
      <c r="I3102" s="134" t="str">
        <f t="shared" si="339"/>
        <v>心身機能・構造　６分間歩行試験(m)かTimed Up &amp; Go Test(秒)の特記事項</v>
      </c>
      <c r="J3102" s="56" t="str">
        <f t="shared" si="341"/>
        <v>名称変更</v>
      </c>
      <c r="K3102" s="33" t="str">
        <f>IF($F3102="old", INDEX('外部インタフェース一覧(計算用)'!$B$5:$C$60, MATCH(summary!$B3102, '外部インタフェース一覧(計算用)'!$C$5:$C$60, 0), 1), $B3102)</f>
        <v>リハビリテーション計画書</v>
      </c>
      <c r="L3102" s="56">
        <f t="shared" si="345"/>
        <v>94</v>
      </c>
      <c r="M3102" s="33" t="str">
        <f t="shared" si="342"/>
        <v>six_minutes_walking_test_or_tug_test_notice</v>
      </c>
      <c r="N3102" s="33" t="str">
        <f t="shared" si="343"/>
        <v>心身機能・構造　６分間歩行試験(m)かTimed Up &amp; Go Test(秒)の特記事項</v>
      </c>
      <c r="O3102" s="33" t="str">
        <f t="shared" si="344"/>
        <v>心身機能・構造　６分間歩行試験かTUG Testの特記事項</v>
      </c>
    </row>
    <row r="3103" spans="1:15" ht="37.5">
      <c r="A3103" s="56">
        <v>3100</v>
      </c>
      <c r="B3103" s="56" t="s">
        <v>4589</v>
      </c>
      <c r="C3103" s="56">
        <v>95</v>
      </c>
      <c r="D3103" s="33" t="s">
        <v>2121</v>
      </c>
      <c r="E3103" s="134" t="s">
        <v>4676</v>
      </c>
      <c r="F3103" s="56" t="str">
        <f>VLOOKUP(VLOOKUP($B3103, '外部インタフェース一覧(計算用)'!$B:$C, 2, FALSE), '外部インタフェース一覧(計算用)'!$C:$G, 2, FALSE)</f>
        <v>new</v>
      </c>
      <c r="G3103" s="56" t="str">
        <f>VLOOKUP(VLOOKUP($B3103, '外部インタフェース一覧(計算用)'!$B:$C, 2, FALSE), '外部インタフェース一覧(計算用)'!$C:$G, 5, FALSE)</f>
        <v>REHABILITATION_PLAN_2024_FORM_0410_2021</v>
      </c>
      <c r="H3103" s="56" t="str">
        <f t="shared" si="340"/>
        <v>REHABILITATION_PLAN_2024_FORM_0410_2021_medication_management_current_status_new</v>
      </c>
      <c r="I3103" s="134" t="str">
        <f t="shared" si="339"/>
        <v>心身機能・構造　服薬管理_状況</v>
      </c>
      <c r="J3103" s="56" t="str">
        <f t="shared" si="341"/>
        <v>名称変更</v>
      </c>
      <c r="K3103" s="33" t="str">
        <f>IF($F3103="old", INDEX('外部インタフェース一覧(計算用)'!$B$5:$C$60, MATCH(summary!$B3103, '外部インタフェース一覧(計算用)'!$C$5:$C$60, 0), 1), $B3103)</f>
        <v>リハビリテーション計画書</v>
      </c>
      <c r="L3103" s="56">
        <f t="shared" si="345"/>
        <v>95</v>
      </c>
      <c r="M3103" s="33" t="str">
        <f t="shared" si="342"/>
        <v>medication_management_current_status</v>
      </c>
      <c r="N3103" s="33" t="str">
        <f t="shared" si="343"/>
        <v>心身機能・構造　服薬管理_状況</v>
      </c>
      <c r="O3103" s="33" t="str">
        <f t="shared" si="344"/>
        <v>心身機能・構造　服薬管理　状況</v>
      </c>
    </row>
    <row r="3104" spans="1:15" ht="37.5">
      <c r="A3104" s="56">
        <v>3101</v>
      </c>
      <c r="B3104" s="56" t="s">
        <v>4589</v>
      </c>
      <c r="C3104" s="56">
        <v>96</v>
      </c>
      <c r="D3104" s="33" t="s">
        <v>2123</v>
      </c>
      <c r="E3104" s="134" t="s">
        <v>4677</v>
      </c>
      <c r="F3104" s="56" t="str">
        <f>VLOOKUP(VLOOKUP($B3104, '外部インタフェース一覧(計算用)'!$B:$C, 2, FALSE), '外部インタフェース一覧(計算用)'!$C:$G, 2, FALSE)</f>
        <v>new</v>
      </c>
      <c r="G3104" s="56" t="str">
        <f>VLOOKUP(VLOOKUP($B3104, '外部インタフェース一覧(計算用)'!$B:$C, 2, FALSE), '外部インタフェース一覧(計算用)'!$C:$G, 5, FALSE)</f>
        <v>REHABILITATION_PLAN_2024_FORM_0410_2021</v>
      </c>
      <c r="H3104" s="56" t="str">
        <f t="shared" si="340"/>
        <v>REHABILITATION_PLAN_2024_FORM_0410_2021_medication_management_notices_new</v>
      </c>
      <c r="I3104" s="134" t="str">
        <f t="shared" si="339"/>
        <v>心身機能・構造　服薬管理_特記事項</v>
      </c>
      <c r="J3104" s="56" t="str">
        <f t="shared" si="341"/>
        <v>名称変更</v>
      </c>
      <c r="K3104" s="33" t="str">
        <f>IF($F3104="old", INDEX('外部インタフェース一覧(計算用)'!$B$5:$C$60, MATCH(summary!$B3104, '外部インタフェース一覧(計算用)'!$C$5:$C$60, 0), 1), $B3104)</f>
        <v>リハビリテーション計画書</v>
      </c>
      <c r="L3104" s="56">
        <f t="shared" si="345"/>
        <v>96</v>
      </c>
      <c r="M3104" s="33" t="str">
        <f t="shared" si="342"/>
        <v>medication_management_notices</v>
      </c>
      <c r="N3104" s="33" t="str">
        <f t="shared" si="343"/>
        <v>心身機能・構造　服薬管理_特記事項</v>
      </c>
      <c r="O3104" s="33" t="str">
        <f t="shared" si="344"/>
        <v>心身機能・構造　服薬管理　特記事項</v>
      </c>
    </row>
    <row r="3105" spans="1:15" ht="37.5">
      <c r="A3105" s="56">
        <v>3102</v>
      </c>
      <c r="B3105" s="56" t="s">
        <v>4589</v>
      </c>
      <c r="C3105" s="56">
        <v>97</v>
      </c>
      <c r="D3105" s="33" t="s">
        <v>2125</v>
      </c>
      <c r="E3105" s="134" t="s">
        <v>2126</v>
      </c>
      <c r="F3105" s="56" t="str">
        <f>VLOOKUP(VLOOKUP($B3105, '外部インタフェース一覧(計算用)'!$B:$C, 2, FALSE), '外部インタフェース一覧(計算用)'!$C:$G, 2, FALSE)</f>
        <v>new</v>
      </c>
      <c r="G3105" s="56" t="str">
        <f>VLOOKUP(VLOOKUP($B3105, '外部インタフェース一覧(計算用)'!$B:$C, 2, FALSE), '外部インタフェース一覧(計算用)'!$C:$G, 5, FALSE)</f>
        <v>REHABILITATION_PLAN_2024_FORM_0410_2021</v>
      </c>
      <c r="H3105" s="56" t="str">
        <f t="shared" si="340"/>
        <v>REHABILITATION_PLAN_2024_FORM_0410_2021_mmse_or_hdsr_flag_new</v>
      </c>
      <c r="I3105" s="134" t="str">
        <f t="shared" si="339"/>
        <v>心身機能・構造　MMSEかHDS-Rを選択</v>
      </c>
      <c r="J3105" s="56" t="str">
        <f t="shared" si="341"/>
        <v>一致</v>
      </c>
      <c r="K3105" s="56" t="str">
        <f>IF($F3105="old", INDEX('外部インタフェース一覧(計算用)'!$B$5:$C$60, MATCH(summary!$B3105, '外部インタフェース一覧(計算用)'!$C$5:$C$60, 0), 1), $B3105)</f>
        <v>リハビリテーション計画書</v>
      </c>
      <c r="L3105" s="56">
        <f t="shared" si="345"/>
        <v>97</v>
      </c>
      <c r="M3105" s="56" t="str">
        <f t="shared" si="342"/>
        <v>mmse_or_hdsr_flag</v>
      </c>
      <c r="N3105" s="33" t="str">
        <f t="shared" si="343"/>
        <v>心身機能・構造　MMSEかHDS-Rを選択</v>
      </c>
      <c r="O3105" s="33" t="str">
        <f t="shared" si="344"/>
        <v>心身機能・構造　MMSEかHDS-Rを選択</v>
      </c>
    </row>
    <row r="3106" spans="1:15" ht="37.5">
      <c r="A3106" s="56">
        <v>3103</v>
      </c>
      <c r="B3106" s="56" t="s">
        <v>4589</v>
      </c>
      <c r="C3106" s="56">
        <v>98</v>
      </c>
      <c r="D3106" s="33" t="s">
        <v>2127</v>
      </c>
      <c r="E3106" s="134" t="s">
        <v>2128</v>
      </c>
      <c r="F3106" s="56" t="str">
        <f>VLOOKUP(VLOOKUP($B3106, '外部インタフェース一覧(計算用)'!$B:$C, 2, FALSE), '外部インタフェース一覧(計算用)'!$C:$G, 2, FALSE)</f>
        <v>new</v>
      </c>
      <c r="G3106" s="56" t="str">
        <f>VLOOKUP(VLOOKUP($B3106, '外部インタフェース一覧(計算用)'!$B:$C, 2, FALSE), '外部インタフェース一覧(計算用)'!$C:$G, 5, FALSE)</f>
        <v>REHABILITATION_PLAN_2024_FORM_0410_2021</v>
      </c>
      <c r="H3106" s="56" t="str">
        <f t="shared" si="340"/>
        <v>REHABILITATION_PLAN_2024_FORM_0410_2021_mmse_or_hdsr_status_new</v>
      </c>
      <c r="I3106" s="134" t="str">
        <f t="shared" si="339"/>
        <v>心身機能・構造　MMSEかHDS-Rの値</v>
      </c>
      <c r="J3106" s="56" t="str">
        <f t="shared" si="341"/>
        <v>一致</v>
      </c>
      <c r="K3106" s="56" t="str">
        <f>IF($F3106="old", INDEX('外部インタフェース一覧(計算用)'!$B$5:$C$60, MATCH(summary!$B3106, '外部インタフェース一覧(計算用)'!$C$5:$C$60, 0), 1), $B3106)</f>
        <v>リハビリテーション計画書</v>
      </c>
      <c r="L3106" s="56">
        <f t="shared" si="345"/>
        <v>98</v>
      </c>
      <c r="M3106" s="56" t="str">
        <f t="shared" si="342"/>
        <v>mmse_or_hdsr_status</v>
      </c>
      <c r="N3106" s="33" t="str">
        <f t="shared" si="343"/>
        <v>心身機能・構造　MMSEかHDS-Rの値</v>
      </c>
      <c r="O3106" s="33" t="str">
        <f t="shared" si="344"/>
        <v>心身機能・構造　MMSEかHDS-Rの値</v>
      </c>
    </row>
    <row r="3107" spans="1:15" ht="37.5">
      <c r="A3107" s="56">
        <v>3104</v>
      </c>
      <c r="B3107" s="56" t="s">
        <v>4589</v>
      </c>
      <c r="C3107" s="56">
        <v>99</v>
      </c>
      <c r="D3107" s="33" t="s">
        <v>2129</v>
      </c>
      <c r="E3107" s="134" t="s">
        <v>2130</v>
      </c>
      <c r="F3107" s="56" t="str">
        <f>VLOOKUP(VLOOKUP($B3107, '外部インタフェース一覧(計算用)'!$B:$C, 2, FALSE), '外部インタフェース一覧(計算用)'!$C:$G, 2, FALSE)</f>
        <v>new</v>
      </c>
      <c r="G3107" s="56" t="str">
        <f>VLOOKUP(VLOOKUP($B3107, '外部インタフェース一覧(計算用)'!$B:$C, 2, FALSE), '外部インタフェース一覧(計算用)'!$C:$G, 5, FALSE)</f>
        <v>REHABILITATION_PLAN_2024_FORM_0410_2021</v>
      </c>
      <c r="H3107" s="56" t="str">
        <f t="shared" si="340"/>
        <v>REHABILITATION_PLAN_2024_FORM_0410_2021_mmse_or_hdsr_notice_new</v>
      </c>
      <c r="I3107" s="134" t="str">
        <f t="shared" si="339"/>
        <v>心身機能・構造　MMSEかHDSRの特記事項</v>
      </c>
      <c r="J3107" s="56" t="str">
        <f t="shared" si="341"/>
        <v>一致</v>
      </c>
      <c r="K3107" s="56" t="str">
        <f>IF($F3107="old", INDEX('外部インタフェース一覧(計算用)'!$B$5:$C$60, MATCH(summary!$B3107, '外部インタフェース一覧(計算用)'!$C$5:$C$60, 0), 1), $B3107)</f>
        <v>リハビリテーション計画書</v>
      </c>
      <c r="L3107" s="56">
        <f t="shared" si="345"/>
        <v>99</v>
      </c>
      <c r="M3107" s="56" t="str">
        <f t="shared" si="342"/>
        <v>mmse_or_hdsr_notice</v>
      </c>
      <c r="N3107" s="33" t="str">
        <f t="shared" si="343"/>
        <v>心身機能・構造　MMSEかHDSRの特記事項</v>
      </c>
      <c r="O3107" s="33" t="str">
        <f t="shared" si="344"/>
        <v>心身機能・構造　MMSEかHDSRの特記事項</v>
      </c>
    </row>
    <row r="3108" spans="1:15" ht="37.5">
      <c r="A3108" s="56">
        <v>3105</v>
      </c>
      <c r="B3108" s="56" t="s">
        <v>4589</v>
      </c>
      <c r="C3108" s="56">
        <v>100</v>
      </c>
      <c r="D3108" s="33" t="s">
        <v>2131</v>
      </c>
      <c r="E3108" s="134" t="s">
        <v>4678</v>
      </c>
      <c r="F3108" s="56" t="str">
        <f>VLOOKUP(VLOOKUP($B3108, '外部インタフェース一覧(計算用)'!$B:$C, 2, FALSE), '外部インタフェース一覧(計算用)'!$C:$G, 2, FALSE)</f>
        <v>new</v>
      </c>
      <c r="G3108" s="56" t="str">
        <f>VLOOKUP(VLOOKUP($B3108, '外部インタフェース一覧(計算用)'!$B:$C, 2, FALSE), '外部インタフェース一覧(計算用)'!$C:$G, 5, FALSE)</f>
        <v>REHABILITATION_PLAN_2024_FORM_0410_2021</v>
      </c>
      <c r="H3108" s="56" t="str">
        <f t="shared" si="340"/>
        <v>REHABILITATION_PLAN_2024_FORM_0410_2021_communication_situation_current_status_new</v>
      </c>
      <c r="I3108" s="134" t="str">
        <f t="shared" si="339"/>
        <v>心身機能・構造　コミュニケーションの状況</v>
      </c>
      <c r="J3108" s="56" t="str">
        <f t="shared" si="341"/>
        <v>名称変更</v>
      </c>
      <c r="K3108" s="33" t="str">
        <f>IF($F3108="old", INDEX('外部インタフェース一覧(計算用)'!$B$5:$C$60, MATCH(summary!$B3108, '外部インタフェース一覧(計算用)'!$C$5:$C$60, 0), 1), $B3108)</f>
        <v>リハビリテーション計画書</v>
      </c>
      <c r="L3108" s="56">
        <f t="shared" si="345"/>
        <v>100</v>
      </c>
      <c r="M3108" s="33" t="str">
        <f t="shared" si="342"/>
        <v>communication_situation_current_status</v>
      </c>
      <c r="N3108" s="33" t="str">
        <f t="shared" si="343"/>
        <v>心身機能・構造　コミュニケーションの状況</v>
      </c>
      <c r="O3108" s="33" t="str">
        <f t="shared" si="344"/>
        <v>心身機能・構造 コミュニケーションの状況＿現在の状況・活動への支障</v>
      </c>
    </row>
    <row r="3109" spans="1:15" ht="37.5">
      <c r="A3109" s="56">
        <v>3106</v>
      </c>
      <c r="B3109" s="56" t="s">
        <v>4589</v>
      </c>
      <c r="C3109" s="56">
        <v>101</v>
      </c>
      <c r="D3109" s="33" t="s">
        <v>4679</v>
      </c>
      <c r="E3109" s="134" t="s">
        <v>4680</v>
      </c>
      <c r="F3109" s="56" t="str">
        <f>VLOOKUP(VLOOKUP($B3109, '外部インタフェース一覧(計算用)'!$B:$C, 2, FALSE), '外部インタフェース一覧(計算用)'!$C:$G, 2, FALSE)</f>
        <v>new</v>
      </c>
      <c r="G3109" s="56" t="str">
        <f>VLOOKUP(VLOOKUP($B3109, '外部インタフェース一覧(計算用)'!$B:$C, 2, FALSE), '外部インタフェース一覧(計算用)'!$C:$G, 5, FALSE)</f>
        <v>REHABILITATION_PLAN_2024_FORM_0410_2021</v>
      </c>
      <c r="H3109" s="56" t="str">
        <f t="shared" si="340"/>
        <v>REHABILITATION_PLAN_2024_FORM_0410_2021_communication_situation_notices_new</v>
      </c>
      <c r="I3109" s="134" t="str">
        <f t="shared" si="339"/>
        <v>追加</v>
      </c>
      <c r="J3109" s="56" t="str">
        <f t="shared" si="341"/>
        <v>名称変更</v>
      </c>
      <c r="K3109" s="56" t="str">
        <f>IF($F3109="old", INDEX('外部インタフェース一覧(計算用)'!$B$5:$C$60, MATCH(summary!$B3109, '外部インタフェース一覧(計算用)'!$C$5:$C$60, 0), 1), $B3109)</f>
        <v>リハビリテーション計画書</v>
      </c>
      <c r="L3109" s="56">
        <f t="shared" si="345"/>
        <v>101</v>
      </c>
      <c r="M3109" s="56" t="str">
        <f t="shared" si="342"/>
        <v>communication_situation_notices</v>
      </c>
      <c r="N3109" s="33" t="str">
        <f t="shared" si="343"/>
        <v>追加</v>
      </c>
      <c r="O3109" s="33" t="str">
        <f t="shared" si="344"/>
        <v>心身機能・構造　コミュニケーションの状況＿特記事項</v>
      </c>
    </row>
    <row r="3110" spans="1:15" ht="37.5">
      <c r="A3110" s="56">
        <v>3107</v>
      </c>
      <c r="B3110" s="56" t="s">
        <v>4589</v>
      </c>
      <c r="C3110" s="56">
        <v>102</v>
      </c>
      <c r="D3110" s="33" t="s">
        <v>2133</v>
      </c>
      <c r="E3110" s="134" t="s">
        <v>4681</v>
      </c>
      <c r="F3110" s="56" t="str">
        <f>VLOOKUP(VLOOKUP($B3110, '外部インタフェース一覧(計算用)'!$B:$C, 2, FALSE), '外部インタフェース一覧(計算用)'!$C:$G, 2, FALSE)</f>
        <v>new</v>
      </c>
      <c r="G3110" s="56" t="str">
        <f>VLOOKUP(VLOOKUP($B3110, '外部インタフェース一覧(計算用)'!$B:$C, 2, FALSE), '外部インタフェース一覧(計算用)'!$C:$G, 5, FALSE)</f>
        <v>REHABILITATION_PLAN_2024_FORM_0410_2021</v>
      </c>
      <c r="H3110" s="56" t="str">
        <f t="shared" si="340"/>
        <v>REHABILITATION_PLAN_2024_FORM_0410_2021_turning_over_start_status_new</v>
      </c>
      <c r="I3110" s="134" t="str">
        <f t="shared" si="339"/>
        <v>活動（基本動作）　寝返り_リハビリ開始時点</v>
      </c>
      <c r="J3110" s="56" t="str">
        <f t="shared" si="341"/>
        <v>名称変更</v>
      </c>
      <c r="K3110" s="33" t="str">
        <f>IF($F3110="old", INDEX('外部インタフェース一覧(計算用)'!$B$5:$C$60, MATCH(summary!$B3110, '外部インタフェース一覧(計算用)'!$C$5:$C$60, 0), 1), $B3110)</f>
        <v>リハビリテーション計画書</v>
      </c>
      <c r="L3110" s="56">
        <f t="shared" si="345"/>
        <v>102</v>
      </c>
      <c r="M3110" s="33" t="str">
        <f t="shared" si="342"/>
        <v>turning_over_start_status</v>
      </c>
      <c r="N3110" s="33" t="str">
        <f t="shared" si="343"/>
        <v>活動（基本動作）　寝返り_リハビリ開始時点</v>
      </c>
      <c r="O3110" s="33" t="str">
        <f t="shared" si="344"/>
        <v>活動（基本動作）　寝返り　リハビリ開始時点</v>
      </c>
    </row>
    <row r="3111" spans="1:15" ht="37.5">
      <c r="A3111" s="56">
        <v>3108</v>
      </c>
      <c r="B3111" s="56" t="s">
        <v>4589</v>
      </c>
      <c r="C3111" s="56">
        <v>103</v>
      </c>
      <c r="D3111" s="33" t="s">
        <v>2135</v>
      </c>
      <c r="E3111" s="134" t="s">
        <v>4682</v>
      </c>
      <c r="F3111" s="56" t="str">
        <f>VLOOKUP(VLOOKUP($B3111, '外部インタフェース一覧(計算用)'!$B:$C, 2, FALSE), '外部インタフェース一覧(計算用)'!$C:$G, 2, FALSE)</f>
        <v>new</v>
      </c>
      <c r="G3111" s="56" t="str">
        <f>VLOOKUP(VLOOKUP($B3111, '外部インタフェース一覧(計算用)'!$B:$C, 2, FALSE), '外部インタフェース一覧(計算用)'!$C:$G, 5, FALSE)</f>
        <v>REHABILITATION_PLAN_2024_FORM_0410_2021</v>
      </c>
      <c r="H3111" s="56" t="str">
        <f t="shared" si="340"/>
        <v>REHABILITATION_PLAN_2024_FORM_0410_2021_turning_over_current_status_new</v>
      </c>
      <c r="I3111" s="134" t="str">
        <f t="shared" si="339"/>
        <v>活動（基本動作）　寝返り_現在の状況</v>
      </c>
      <c r="J3111" s="56" t="str">
        <f t="shared" si="341"/>
        <v>名称変更</v>
      </c>
      <c r="K3111" s="33" t="str">
        <f>IF($F3111="old", INDEX('外部インタフェース一覧(計算用)'!$B$5:$C$60, MATCH(summary!$B3111, '外部インタフェース一覧(計算用)'!$C$5:$C$60, 0), 1), $B3111)</f>
        <v>リハビリテーション計画書</v>
      </c>
      <c r="L3111" s="56">
        <f t="shared" si="345"/>
        <v>103</v>
      </c>
      <c r="M3111" s="33" t="str">
        <f t="shared" si="342"/>
        <v>turning_over_current_status</v>
      </c>
      <c r="N3111" s="33" t="str">
        <f t="shared" si="343"/>
        <v>活動（基本動作）　寝返り_現在の状況</v>
      </c>
      <c r="O3111" s="33" t="str">
        <f t="shared" si="344"/>
        <v>活動（基本動作）　寝返り　現在の状況</v>
      </c>
    </row>
    <row r="3112" spans="1:15">
      <c r="A3112" s="56">
        <v>3109</v>
      </c>
      <c r="B3112" s="56" t="s">
        <v>4589</v>
      </c>
      <c r="C3112" s="56">
        <v>104</v>
      </c>
      <c r="D3112" s="33" t="s">
        <v>2137</v>
      </c>
      <c r="E3112" s="134" t="s">
        <v>4683</v>
      </c>
      <c r="F3112" s="56" t="str">
        <f>VLOOKUP(VLOOKUP($B3112, '外部インタフェース一覧(計算用)'!$B:$C, 2, FALSE), '外部インタフェース一覧(計算用)'!$C:$G, 2, FALSE)</f>
        <v>new</v>
      </c>
      <c r="G3112" s="56" t="str">
        <f>VLOOKUP(VLOOKUP($B3112, '外部インタフェース一覧(計算用)'!$B:$C, 2, FALSE), '外部インタフェース一覧(計算用)'!$C:$G, 5, FALSE)</f>
        <v>REHABILITATION_PLAN_2024_FORM_0410_2021</v>
      </c>
      <c r="H3112" s="56" t="str">
        <f t="shared" si="340"/>
        <v>REHABILITATION_PLAN_2024_FORM_0410_2021_turning_over_notices_new</v>
      </c>
      <c r="I3112" s="134" t="str">
        <f t="shared" si="339"/>
        <v>活動（基本動作）　寝返り_特記事項</v>
      </c>
      <c r="J3112" s="56" t="str">
        <f t="shared" si="341"/>
        <v>名称変更</v>
      </c>
      <c r="K3112" s="33" t="str">
        <f>IF($F3112="old", INDEX('外部インタフェース一覧(計算用)'!$B$5:$C$60, MATCH(summary!$B3112, '外部インタフェース一覧(計算用)'!$C$5:$C$60, 0), 1), $B3112)</f>
        <v>リハビリテーション計画書</v>
      </c>
      <c r="L3112" s="56">
        <f t="shared" si="345"/>
        <v>104</v>
      </c>
      <c r="M3112" s="33" t="str">
        <f t="shared" si="342"/>
        <v>turning_over_notices</v>
      </c>
      <c r="N3112" s="33" t="str">
        <f t="shared" si="343"/>
        <v>活動（基本動作）　寝返り_特記事項</v>
      </c>
      <c r="O3112" s="33" t="str">
        <f t="shared" si="344"/>
        <v>活動（基本動作）　寝返り　特記事項</v>
      </c>
    </row>
    <row r="3113" spans="1:15" ht="37.5">
      <c r="A3113" s="56">
        <v>3110</v>
      </c>
      <c r="B3113" s="56" t="s">
        <v>4589</v>
      </c>
      <c r="C3113" s="56">
        <v>105</v>
      </c>
      <c r="D3113" s="33" t="s">
        <v>2139</v>
      </c>
      <c r="E3113" s="134" t="s">
        <v>4684</v>
      </c>
      <c r="F3113" s="56" t="str">
        <f>VLOOKUP(VLOOKUP($B3113, '外部インタフェース一覧(計算用)'!$B:$C, 2, FALSE), '外部インタフェース一覧(計算用)'!$C:$G, 2, FALSE)</f>
        <v>new</v>
      </c>
      <c r="G3113" s="56" t="str">
        <f>VLOOKUP(VLOOKUP($B3113, '外部インタフェース一覧(計算用)'!$B:$C, 2, FALSE), '外部インタフェース一覧(計算用)'!$C:$G, 5, FALSE)</f>
        <v>REHABILITATION_PLAN_2024_FORM_0410_2021</v>
      </c>
      <c r="H3113" s="56" t="str">
        <f t="shared" si="340"/>
        <v>REHABILITATION_PLAN_2024_FORM_0410_2021_get_up_start_status_new</v>
      </c>
      <c r="I3113" s="134" t="str">
        <f t="shared" si="339"/>
        <v>活動（基本動作）　起き上がり_リハビリ開始</v>
      </c>
      <c r="J3113" s="56" t="str">
        <f t="shared" si="341"/>
        <v>名称変更</v>
      </c>
      <c r="K3113" s="33" t="str">
        <f>IF($F3113="old", INDEX('外部インタフェース一覧(計算用)'!$B$5:$C$60, MATCH(summary!$B3113, '外部インタフェース一覧(計算用)'!$C$5:$C$60, 0), 1), $B3113)</f>
        <v>リハビリテーション計画書</v>
      </c>
      <c r="L3113" s="56">
        <f t="shared" si="345"/>
        <v>105</v>
      </c>
      <c r="M3113" s="33" t="str">
        <f t="shared" si="342"/>
        <v>get_up_start_status</v>
      </c>
      <c r="N3113" s="33" t="str">
        <f t="shared" si="343"/>
        <v>活動（基本動作）　起き上がり_リハビリ開始</v>
      </c>
      <c r="O3113" s="33" t="str">
        <f t="shared" si="344"/>
        <v>活動（基本動作）　起き上がり　リハビリ開始時点</v>
      </c>
    </row>
    <row r="3114" spans="1:15" ht="37.5">
      <c r="A3114" s="56">
        <v>3111</v>
      </c>
      <c r="B3114" s="56" t="s">
        <v>4589</v>
      </c>
      <c r="C3114" s="56">
        <v>106</v>
      </c>
      <c r="D3114" s="33" t="s">
        <v>2141</v>
      </c>
      <c r="E3114" s="134" t="s">
        <v>4685</v>
      </c>
      <c r="F3114" s="56" t="str">
        <f>VLOOKUP(VLOOKUP($B3114, '外部インタフェース一覧(計算用)'!$B:$C, 2, FALSE), '外部インタフェース一覧(計算用)'!$C:$G, 2, FALSE)</f>
        <v>new</v>
      </c>
      <c r="G3114" s="56" t="str">
        <f>VLOOKUP(VLOOKUP($B3114, '外部インタフェース一覧(計算用)'!$B:$C, 2, FALSE), '外部インタフェース一覧(計算用)'!$C:$G, 5, FALSE)</f>
        <v>REHABILITATION_PLAN_2024_FORM_0410_2021</v>
      </c>
      <c r="H3114" s="56" t="str">
        <f t="shared" si="340"/>
        <v>REHABILITATION_PLAN_2024_FORM_0410_2021_get_up_current_status_new</v>
      </c>
      <c r="I3114" s="134" t="str">
        <f t="shared" si="339"/>
        <v>活動（基本動作）　起き上がり_現在の状況</v>
      </c>
      <c r="J3114" s="56" t="str">
        <f t="shared" si="341"/>
        <v>名称変更</v>
      </c>
      <c r="K3114" s="33" t="str">
        <f>IF($F3114="old", INDEX('外部インタフェース一覧(計算用)'!$B$5:$C$60, MATCH(summary!$B3114, '外部インタフェース一覧(計算用)'!$C$5:$C$60, 0), 1), $B3114)</f>
        <v>リハビリテーション計画書</v>
      </c>
      <c r="L3114" s="56">
        <f t="shared" si="345"/>
        <v>106</v>
      </c>
      <c r="M3114" s="33" t="str">
        <f t="shared" si="342"/>
        <v>get_up_current_status</v>
      </c>
      <c r="N3114" s="33" t="str">
        <f t="shared" si="343"/>
        <v>活動（基本動作）　起き上がり_現在の状況</v>
      </c>
      <c r="O3114" s="33" t="str">
        <f t="shared" si="344"/>
        <v>活動（基本動作）　起き上がり　現在の状況</v>
      </c>
    </row>
    <row r="3115" spans="1:15" ht="37.5">
      <c r="A3115" s="56">
        <v>3112</v>
      </c>
      <c r="B3115" s="56" t="s">
        <v>4589</v>
      </c>
      <c r="C3115" s="56">
        <v>107</v>
      </c>
      <c r="D3115" s="33" t="s">
        <v>2143</v>
      </c>
      <c r="E3115" s="134" t="s">
        <v>4686</v>
      </c>
      <c r="F3115" s="56" t="str">
        <f>VLOOKUP(VLOOKUP($B3115, '外部インタフェース一覧(計算用)'!$B:$C, 2, FALSE), '外部インタフェース一覧(計算用)'!$C:$G, 2, FALSE)</f>
        <v>new</v>
      </c>
      <c r="G3115" s="56" t="str">
        <f>VLOOKUP(VLOOKUP($B3115, '外部インタフェース一覧(計算用)'!$B:$C, 2, FALSE), '外部インタフェース一覧(計算用)'!$C:$G, 5, FALSE)</f>
        <v>REHABILITATION_PLAN_2024_FORM_0410_2021</v>
      </c>
      <c r="H3115" s="56" t="str">
        <f t="shared" si="340"/>
        <v>REHABILITATION_PLAN_2024_FORM_0410_2021_get_up_current_notices_new</v>
      </c>
      <c r="I3115" s="134" t="str">
        <f t="shared" si="339"/>
        <v>活動（基本動作）　起き上がり_特記事項</v>
      </c>
      <c r="J3115" s="56" t="str">
        <f t="shared" si="341"/>
        <v>名称変更</v>
      </c>
      <c r="K3115" s="33" t="str">
        <f>IF($F3115="old", INDEX('外部インタフェース一覧(計算用)'!$B$5:$C$60, MATCH(summary!$B3115, '外部インタフェース一覧(計算用)'!$C$5:$C$60, 0), 1), $B3115)</f>
        <v>リハビリテーション計画書</v>
      </c>
      <c r="L3115" s="56">
        <f t="shared" si="345"/>
        <v>107</v>
      </c>
      <c r="M3115" s="33" t="str">
        <f t="shared" si="342"/>
        <v>get_up_current_notices</v>
      </c>
      <c r="N3115" s="33" t="str">
        <f t="shared" si="343"/>
        <v>活動（基本動作）　起き上がり_特記事項</v>
      </c>
      <c r="O3115" s="33" t="str">
        <f t="shared" si="344"/>
        <v>活動（基本動作）　起き上がり　特記事項</v>
      </c>
    </row>
    <row r="3116" spans="1:15" ht="37.5">
      <c r="A3116" s="56">
        <v>3113</v>
      </c>
      <c r="B3116" s="56" t="s">
        <v>4589</v>
      </c>
      <c r="C3116" s="56">
        <v>108</v>
      </c>
      <c r="D3116" s="33" t="s">
        <v>2145</v>
      </c>
      <c r="E3116" s="134" t="s">
        <v>4687</v>
      </c>
      <c r="F3116" s="56" t="str">
        <f>VLOOKUP(VLOOKUP($B3116, '外部インタフェース一覧(計算用)'!$B:$C, 2, FALSE), '外部インタフェース一覧(計算用)'!$C:$G, 2, FALSE)</f>
        <v>new</v>
      </c>
      <c r="G3116" s="56" t="str">
        <f>VLOOKUP(VLOOKUP($B3116, '外部インタフェース一覧(計算用)'!$B:$C, 2, FALSE), '外部インタフェース一覧(計算用)'!$C:$G, 5, FALSE)</f>
        <v>REHABILITATION_PLAN_2024_FORM_0410_2021</v>
      </c>
      <c r="H3116" s="56" t="str">
        <f t="shared" si="340"/>
        <v>REHABILITATION_PLAN_2024_FORM_0410_2021_sitting_continuous_start_status_new</v>
      </c>
      <c r="I3116" s="134" t="str">
        <f t="shared" si="339"/>
        <v>活動（基本動作）　座位保持_リハビリ開始時点</v>
      </c>
      <c r="J3116" s="56" t="str">
        <f t="shared" si="341"/>
        <v>名称変更</v>
      </c>
      <c r="K3116" s="33" t="str">
        <f>IF($F3116="old", INDEX('外部インタフェース一覧(計算用)'!$B$5:$C$60, MATCH(summary!$B3116, '外部インタフェース一覧(計算用)'!$C$5:$C$60, 0), 1), $B3116)</f>
        <v>リハビリテーション計画書</v>
      </c>
      <c r="L3116" s="56">
        <f t="shared" si="345"/>
        <v>108</v>
      </c>
      <c r="M3116" s="33" t="str">
        <f t="shared" si="342"/>
        <v>sitting_continuous_start_status</v>
      </c>
      <c r="N3116" s="33" t="str">
        <f t="shared" si="343"/>
        <v>活動（基本動作）　座位保持_リハビリ開始時点</v>
      </c>
      <c r="O3116" s="33" t="str">
        <f t="shared" si="344"/>
        <v>活動（基本動作）　座位の保持 リハビリ開始時点</v>
      </c>
    </row>
    <row r="3117" spans="1:15" ht="37.5">
      <c r="A3117" s="56">
        <v>3114</v>
      </c>
      <c r="B3117" s="56" t="s">
        <v>4589</v>
      </c>
      <c r="C3117" s="56">
        <v>109</v>
      </c>
      <c r="D3117" s="33" t="s">
        <v>2147</v>
      </c>
      <c r="E3117" s="134" t="s">
        <v>4688</v>
      </c>
      <c r="F3117" s="56" t="str">
        <f>VLOOKUP(VLOOKUP($B3117, '外部インタフェース一覧(計算用)'!$B:$C, 2, FALSE), '外部インタフェース一覧(計算用)'!$C:$G, 2, FALSE)</f>
        <v>new</v>
      </c>
      <c r="G3117" s="56" t="str">
        <f>VLOOKUP(VLOOKUP($B3117, '外部インタフェース一覧(計算用)'!$B:$C, 2, FALSE), '外部インタフェース一覧(計算用)'!$C:$G, 5, FALSE)</f>
        <v>REHABILITATION_PLAN_2024_FORM_0410_2021</v>
      </c>
      <c r="H3117" s="56" t="str">
        <f t="shared" si="340"/>
        <v>REHABILITATION_PLAN_2024_FORM_0410_2021_sitting_continuous_current_status_new</v>
      </c>
      <c r="I3117" s="134" t="str">
        <f t="shared" si="339"/>
        <v>活動（基本動作）　座位保持_現在の状況</v>
      </c>
      <c r="J3117" s="56" t="str">
        <f t="shared" si="341"/>
        <v>名称変更</v>
      </c>
      <c r="K3117" s="33" t="str">
        <f>IF($F3117="old", INDEX('外部インタフェース一覧(計算用)'!$B$5:$C$60, MATCH(summary!$B3117, '外部インタフェース一覧(計算用)'!$C$5:$C$60, 0), 1), $B3117)</f>
        <v>リハビリテーション計画書</v>
      </c>
      <c r="L3117" s="56">
        <f t="shared" si="345"/>
        <v>109</v>
      </c>
      <c r="M3117" s="33" t="str">
        <f t="shared" si="342"/>
        <v>sitting_continuous_current_status</v>
      </c>
      <c r="N3117" s="33" t="str">
        <f t="shared" si="343"/>
        <v>活動（基本動作）　座位保持_現在の状況</v>
      </c>
      <c r="O3117" s="33" t="str">
        <f t="shared" si="344"/>
        <v>活動（基本動作）　座位の保持　現在の状況</v>
      </c>
    </row>
    <row r="3118" spans="1:15" ht="37.5">
      <c r="A3118" s="56">
        <v>3115</v>
      </c>
      <c r="B3118" s="56" t="s">
        <v>4589</v>
      </c>
      <c r="C3118" s="56">
        <v>110</v>
      </c>
      <c r="D3118" s="33" t="s">
        <v>2149</v>
      </c>
      <c r="E3118" s="134" t="s">
        <v>4689</v>
      </c>
      <c r="F3118" s="56" t="str">
        <f>VLOOKUP(VLOOKUP($B3118, '外部インタフェース一覧(計算用)'!$B:$C, 2, FALSE), '外部インタフェース一覧(計算用)'!$C:$G, 2, FALSE)</f>
        <v>new</v>
      </c>
      <c r="G3118" s="56" t="str">
        <f>VLOOKUP(VLOOKUP($B3118, '外部インタフェース一覧(計算用)'!$B:$C, 2, FALSE), '外部インタフェース一覧(計算用)'!$C:$G, 5, FALSE)</f>
        <v>REHABILITATION_PLAN_2024_FORM_0410_2021</v>
      </c>
      <c r="H3118" s="56" t="str">
        <f t="shared" si="340"/>
        <v>REHABILITATION_PLAN_2024_FORM_0410_2021_sitting_continuous_notices_new</v>
      </c>
      <c r="I3118" s="134" t="str">
        <f t="shared" si="339"/>
        <v>活動（基本動作）　座位保持_特記事項</v>
      </c>
      <c r="J3118" s="56" t="str">
        <f t="shared" si="341"/>
        <v>名称変更</v>
      </c>
      <c r="K3118" s="33" t="str">
        <f>IF($F3118="old", INDEX('外部インタフェース一覧(計算用)'!$B$5:$C$60, MATCH(summary!$B3118, '外部インタフェース一覧(計算用)'!$C$5:$C$60, 0), 1), $B3118)</f>
        <v>リハビリテーション計画書</v>
      </c>
      <c r="L3118" s="56">
        <f t="shared" si="345"/>
        <v>110</v>
      </c>
      <c r="M3118" s="33" t="str">
        <f t="shared" si="342"/>
        <v>sitting_continuous_notices</v>
      </c>
      <c r="N3118" s="33" t="str">
        <f t="shared" si="343"/>
        <v>活動（基本動作）　座位保持_特記事項</v>
      </c>
      <c r="O3118" s="33" t="str">
        <f t="shared" si="344"/>
        <v>活動（基本動作）　座位の保持　特記事項</v>
      </c>
    </row>
    <row r="3119" spans="1:15" ht="37.5">
      <c r="A3119" s="56">
        <v>3116</v>
      </c>
      <c r="B3119" s="56" t="s">
        <v>4589</v>
      </c>
      <c r="C3119" s="56">
        <v>111</v>
      </c>
      <c r="D3119" s="33" t="s">
        <v>2151</v>
      </c>
      <c r="E3119" s="134" t="s">
        <v>4690</v>
      </c>
      <c r="F3119" s="56" t="str">
        <f>VLOOKUP(VLOOKUP($B3119, '外部インタフェース一覧(計算用)'!$B:$C, 2, FALSE), '外部インタフェース一覧(計算用)'!$C:$G, 2, FALSE)</f>
        <v>new</v>
      </c>
      <c r="G3119" s="56" t="str">
        <f>VLOOKUP(VLOOKUP($B3119, '外部インタフェース一覧(計算用)'!$B:$C, 2, FALSE), '外部インタフェース一覧(計算用)'!$C:$G, 5, FALSE)</f>
        <v>REHABILITATION_PLAN_2024_FORM_0410_2021</v>
      </c>
      <c r="H3119" s="56" t="str">
        <f t="shared" si="340"/>
        <v>REHABILITATION_PLAN_2024_FORM_0410_2021_rising_from_chair_start_status_new</v>
      </c>
      <c r="I3119" s="134" t="str">
        <f t="shared" si="339"/>
        <v>活動（基本動作）　立ち上がり_リハビリ開始時点</v>
      </c>
      <c r="J3119" s="56" t="str">
        <f t="shared" si="341"/>
        <v>名称変更</v>
      </c>
      <c r="K3119" s="33" t="str">
        <f>IF($F3119="old", INDEX('外部インタフェース一覧(計算用)'!$B$5:$C$60, MATCH(summary!$B3119, '外部インタフェース一覧(計算用)'!$C$5:$C$60, 0), 1), $B3119)</f>
        <v>リハビリテーション計画書</v>
      </c>
      <c r="L3119" s="56">
        <f t="shared" si="345"/>
        <v>111</v>
      </c>
      <c r="M3119" s="33" t="str">
        <f t="shared" si="342"/>
        <v>rising_from_chair_start_status</v>
      </c>
      <c r="N3119" s="33" t="str">
        <f t="shared" si="343"/>
        <v>活動（基本動作）　立ち上がり_リハビリ開始時点</v>
      </c>
      <c r="O3119" s="33" t="str">
        <f t="shared" si="344"/>
        <v>活動（基本動作）　立ち上がり　リハビリ開始時点状況</v>
      </c>
    </row>
    <row r="3120" spans="1:15" ht="37.5">
      <c r="A3120" s="56">
        <v>3117</v>
      </c>
      <c r="B3120" s="56" t="s">
        <v>4589</v>
      </c>
      <c r="C3120" s="56">
        <v>112</v>
      </c>
      <c r="D3120" s="33" t="s">
        <v>2153</v>
      </c>
      <c r="E3120" s="134" t="s">
        <v>4691</v>
      </c>
      <c r="F3120" s="56" t="str">
        <f>VLOOKUP(VLOOKUP($B3120, '外部インタフェース一覧(計算用)'!$B:$C, 2, FALSE), '外部インタフェース一覧(計算用)'!$C:$G, 2, FALSE)</f>
        <v>new</v>
      </c>
      <c r="G3120" s="56" t="str">
        <f>VLOOKUP(VLOOKUP($B3120, '外部インタフェース一覧(計算用)'!$B:$C, 2, FALSE), '外部インタフェース一覧(計算用)'!$C:$G, 5, FALSE)</f>
        <v>REHABILITATION_PLAN_2024_FORM_0410_2021</v>
      </c>
      <c r="H3120" s="56" t="str">
        <f t="shared" si="340"/>
        <v>REHABILITATION_PLAN_2024_FORM_0410_2021_rising_from_chair_current_status_new</v>
      </c>
      <c r="I3120" s="134" t="str">
        <f t="shared" si="339"/>
        <v>活動（基本動作）　立ち上がり_現在の状況</v>
      </c>
      <c r="J3120" s="56" t="str">
        <f t="shared" si="341"/>
        <v>名称変更</v>
      </c>
      <c r="K3120" s="33" t="str">
        <f>IF($F3120="old", INDEX('外部インタフェース一覧(計算用)'!$B$5:$C$60, MATCH(summary!$B3120, '外部インタフェース一覧(計算用)'!$C$5:$C$60, 0), 1), $B3120)</f>
        <v>リハビリテーション計画書</v>
      </c>
      <c r="L3120" s="56">
        <f t="shared" si="345"/>
        <v>112</v>
      </c>
      <c r="M3120" s="33" t="str">
        <f t="shared" si="342"/>
        <v>rising_from_chair_current_status</v>
      </c>
      <c r="N3120" s="33" t="str">
        <f t="shared" si="343"/>
        <v>活動（基本動作）　立ち上がり_現在の状況</v>
      </c>
      <c r="O3120" s="33" t="str">
        <f t="shared" si="344"/>
        <v>活動（基本動作）　立ち上がり　現在の状況</v>
      </c>
    </row>
    <row r="3121" spans="1:15" ht="37.5">
      <c r="A3121" s="56">
        <v>3118</v>
      </c>
      <c r="B3121" s="56" t="s">
        <v>4589</v>
      </c>
      <c r="C3121" s="56">
        <v>113</v>
      </c>
      <c r="D3121" s="33" t="s">
        <v>2155</v>
      </c>
      <c r="E3121" s="134" t="s">
        <v>4692</v>
      </c>
      <c r="F3121" s="56" t="str">
        <f>VLOOKUP(VLOOKUP($B3121, '外部インタフェース一覧(計算用)'!$B:$C, 2, FALSE), '外部インタフェース一覧(計算用)'!$C:$G, 2, FALSE)</f>
        <v>new</v>
      </c>
      <c r="G3121" s="56" t="str">
        <f>VLOOKUP(VLOOKUP($B3121, '外部インタフェース一覧(計算用)'!$B:$C, 2, FALSE), '外部インタフェース一覧(計算用)'!$C:$G, 5, FALSE)</f>
        <v>REHABILITATION_PLAN_2024_FORM_0410_2021</v>
      </c>
      <c r="H3121" s="56" t="str">
        <f t="shared" si="340"/>
        <v>REHABILITATION_PLAN_2024_FORM_0410_2021_rising_from_chair_current_notices_new</v>
      </c>
      <c r="I3121" s="134" t="str">
        <f t="shared" si="339"/>
        <v>活動（基本動作）　立ち上がり_特記事項</v>
      </c>
      <c r="J3121" s="56" t="str">
        <f t="shared" si="341"/>
        <v>名称変更</v>
      </c>
      <c r="K3121" s="33" t="str">
        <f>IF($F3121="old", INDEX('外部インタフェース一覧(計算用)'!$B$5:$C$60, MATCH(summary!$B3121, '外部インタフェース一覧(計算用)'!$C$5:$C$60, 0), 1), $B3121)</f>
        <v>リハビリテーション計画書</v>
      </c>
      <c r="L3121" s="56">
        <f t="shared" si="345"/>
        <v>113</v>
      </c>
      <c r="M3121" s="33" t="str">
        <f t="shared" si="342"/>
        <v>rising_from_chair_current_notices</v>
      </c>
      <c r="N3121" s="33" t="str">
        <f t="shared" si="343"/>
        <v>活動（基本動作）　立ち上がり_特記事項</v>
      </c>
      <c r="O3121" s="33" t="str">
        <f t="shared" si="344"/>
        <v>活動（基本動作）　立ち上がり　特記事項</v>
      </c>
    </row>
    <row r="3122" spans="1:15" ht="37.5">
      <c r="A3122" s="56">
        <v>3119</v>
      </c>
      <c r="B3122" s="56" t="s">
        <v>4589</v>
      </c>
      <c r="C3122" s="56">
        <v>114</v>
      </c>
      <c r="D3122" s="33" t="s">
        <v>2157</v>
      </c>
      <c r="E3122" s="134" t="s">
        <v>4693</v>
      </c>
      <c r="F3122" s="56" t="str">
        <f>VLOOKUP(VLOOKUP($B3122, '外部インタフェース一覧(計算用)'!$B:$C, 2, FALSE), '外部インタフェース一覧(計算用)'!$C:$G, 2, FALSE)</f>
        <v>new</v>
      </c>
      <c r="G3122" s="56" t="str">
        <f>VLOOKUP(VLOOKUP($B3122, '外部インタフェース一覧(計算用)'!$B:$C, 2, FALSE), '外部インタフェース一覧(計算用)'!$C:$G, 5, FALSE)</f>
        <v>REHABILITATION_PLAN_2024_FORM_0410_2021</v>
      </c>
      <c r="H3122" s="56" t="str">
        <f t="shared" si="340"/>
        <v>REHABILITATION_PLAN_2024_FORM_0410_2021_standup_continuous_start_status_new</v>
      </c>
      <c r="I3122" s="134" t="str">
        <f t="shared" si="339"/>
        <v>活動（基本動作）　立位保持_リハビリ開始時点</v>
      </c>
      <c r="J3122" s="56" t="str">
        <f t="shared" si="341"/>
        <v>名称変更</v>
      </c>
      <c r="K3122" s="33" t="str">
        <f>IF($F3122="old", INDEX('外部インタフェース一覧(計算用)'!$B$5:$C$60, MATCH(summary!$B3122, '外部インタフェース一覧(計算用)'!$C$5:$C$60, 0), 1), $B3122)</f>
        <v>リハビリテーション計画書</v>
      </c>
      <c r="L3122" s="56">
        <f t="shared" si="345"/>
        <v>114</v>
      </c>
      <c r="M3122" s="33" t="str">
        <f t="shared" si="342"/>
        <v>standup_continuous_start_status</v>
      </c>
      <c r="N3122" s="33" t="str">
        <f t="shared" si="343"/>
        <v>活動（基本動作）　立位保持_リハビリ開始時点</v>
      </c>
      <c r="O3122" s="33" t="str">
        <f t="shared" si="344"/>
        <v>活動（基本動作）　立位の保持　リハビリ開始時点</v>
      </c>
    </row>
    <row r="3123" spans="1:15" ht="37.5">
      <c r="A3123" s="56">
        <v>3120</v>
      </c>
      <c r="B3123" s="56" t="s">
        <v>4589</v>
      </c>
      <c r="C3123" s="56">
        <v>115</v>
      </c>
      <c r="D3123" s="33" t="s">
        <v>2159</v>
      </c>
      <c r="E3123" s="134" t="s">
        <v>4694</v>
      </c>
      <c r="F3123" s="56" t="str">
        <f>VLOOKUP(VLOOKUP($B3123, '外部インタフェース一覧(計算用)'!$B:$C, 2, FALSE), '外部インタフェース一覧(計算用)'!$C:$G, 2, FALSE)</f>
        <v>new</v>
      </c>
      <c r="G3123" s="56" t="str">
        <f>VLOOKUP(VLOOKUP($B3123, '外部インタフェース一覧(計算用)'!$B:$C, 2, FALSE), '外部インタフェース一覧(計算用)'!$C:$G, 5, FALSE)</f>
        <v>REHABILITATION_PLAN_2024_FORM_0410_2021</v>
      </c>
      <c r="H3123" s="56" t="str">
        <f t="shared" si="340"/>
        <v>REHABILITATION_PLAN_2024_FORM_0410_2021_standup_continuous_current_status_new</v>
      </c>
      <c r="I3123" s="134" t="str">
        <f t="shared" si="339"/>
        <v>活動（基本動作）　立位保持_現在の状況</v>
      </c>
      <c r="J3123" s="56" t="str">
        <f t="shared" si="341"/>
        <v>名称変更</v>
      </c>
      <c r="K3123" s="33" t="str">
        <f>IF($F3123="old", INDEX('外部インタフェース一覧(計算用)'!$B$5:$C$60, MATCH(summary!$B3123, '外部インタフェース一覧(計算用)'!$C$5:$C$60, 0), 1), $B3123)</f>
        <v>リハビリテーション計画書</v>
      </c>
      <c r="L3123" s="56">
        <f t="shared" si="345"/>
        <v>115</v>
      </c>
      <c r="M3123" s="33" t="str">
        <f t="shared" si="342"/>
        <v>standup_continuous_current_status</v>
      </c>
      <c r="N3123" s="33" t="str">
        <f t="shared" si="343"/>
        <v>活動（基本動作）　立位保持_現在の状況</v>
      </c>
      <c r="O3123" s="33" t="str">
        <f t="shared" si="344"/>
        <v>活動（基本動作）　立位の保持　現在の状況</v>
      </c>
    </row>
    <row r="3124" spans="1:15" ht="37.5">
      <c r="A3124" s="56">
        <v>3121</v>
      </c>
      <c r="B3124" s="56" t="s">
        <v>4589</v>
      </c>
      <c r="C3124" s="56">
        <v>116</v>
      </c>
      <c r="D3124" s="33" t="s">
        <v>2161</v>
      </c>
      <c r="E3124" s="134" t="s">
        <v>4695</v>
      </c>
      <c r="F3124" s="56" t="str">
        <f>VLOOKUP(VLOOKUP($B3124, '外部インタフェース一覧(計算用)'!$B:$C, 2, FALSE), '外部インタフェース一覧(計算用)'!$C:$G, 2, FALSE)</f>
        <v>new</v>
      </c>
      <c r="G3124" s="56" t="str">
        <f>VLOOKUP(VLOOKUP($B3124, '外部インタフェース一覧(計算用)'!$B:$C, 2, FALSE), '外部インタフェース一覧(計算用)'!$C:$G, 5, FALSE)</f>
        <v>REHABILITATION_PLAN_2024_FORM_0410_2021</v>
      </c>
      <c r="H3124" s="56" t="str">
        <f t="shared" si="340"/>
        <v>REHABILITATION_PLAN_2024_FORM_0410_2021_standup_continuous_notices_new</v>
      </c>
      <c r="I3124" s="134" t="str">
        <f t="shared" si="339"/>
        <v>活動（基本動作）　立位保持_特記事項</v>
      </c>
      <c r="J3124" s="56" t="str">
        <f t="shared" si="341"/>
        <v>名称変更</v>
      </c>
      <c r="K3124" s="33" t="str">
        <f>IF($F3124="old", INDEX('外部インタフェース一覧(計算用)'!$B$5:$C$60, MATCH(summary!$B3124, '外部インタフェース一覧(計算用)'!$C$5:$C$60, 0), 1), $B3124)</f>
        <v>リハビリテーション計画書</v>
      </c>
      <c r="L3124" s="56">
        <f t="shared" si="345"/>
        <v>116</v>
      </c>
      <c r="M3124" s="33" t="str">
        <f t="shared" si="342"/>
        <v>standup_continuous_notices</v>
      </c>
      <c r="N3124" s="33" t="str">
        <f t="shared" si="343"/>
        <v>活動（基本動作）　立位保持_特記事項</v>
      </c>
      <c r="O3124" s="33" t="str">
        <f t="shared" si="344"/>
        <v>活動（基本動作）　立位の保持　特記事項</v>
      </c>
    </row>
    <row r="3125" spans="1:15" ht="37.5">
      <c r="A3125" s="56">
        <v>3122</v>
      </c>
      <c r="B3125" s="56" t="s">
        <v>4589</v>
      </c>
      <c r="C3125" s="56">
        <v>117</v>
      </c>
      <c r="D3125" s="33" t="s">
        <v>2163</v>
      </c>
      <c r="E3125" s="134" t="s">
        <v>4696</v>
      </c>
      <c r="F3125" s="56" t="str">
        <f>VLOOKUP(VLOOKUP($B3125, '外部インタフェース一覧(計算用)'!$B:$C, 2, FALSE), '外部インタフェース一覧(計算用)'!$C:$G, 2, FALSE)</f>
        <v>new</v>
      </c>
      <c r="G3125" s="56" t="str">
        <f>VLOOKUP(VLOOKUP($B3125, '外部インタフェース一覧(計算用)'!$B:$C, 2, FALSE), '外部インタフェース一覧(計算用)'!$C:$G, 5, FALSE)</f>
        <v>REHABILITATION_PLAN_2024_FORM_0410_2021</v>
      </c>
      <c r="H3125" s="56" t="str">
        <f t="shared" si="340"/>
        <v>REHABILITATION_PLAN_2024_FORM_0410_2021_meal_start_status_new</v>
      </c>
      <c r="I3125" s="134" t="str">
        <f t="shared" si="339"/>
        <v>活動（ADL）　食事_リハビリ開始時点</v>
      </c>
      <c r="J3125" s="56" t="str">
        <f t="shared" si="341"/>
        <v>名称変更</v>
      </c>
      <c r="K3125" s="33" t="str">
        <f>IF($F3125="old", INDEX('外部インタフェース一覧(計算用)'!$B$5:$C$60, MATCH(summary!$B3125, '外部インタフェース一覧(計算用)'!$C$5:$C$60, 0), 1), $B3125)</f>
        <v>リハビリテーション計画書</v>
      </c>
      <c r="L3125" s="56">
        <f t="shared" si="345"/>
        <v>117</v>
      </c>
      <c r="M3125" s="33" t="str">
        <f t="shared" si="342"/>
        <v>meal_start_status</v>
      </c>
      <c r="N3125" s="33" t="str">
        <f t="shared" si="343"/>
        <v>活動（ADL）　食事_リハビリ開始時点</v>
      </c>
      <c r="O3125" s="33" t="str">
        <f t="shared" si="344"/>
        <v>活動（ADL）　食事　リハビリ開始時点</v>
      </c>
    </row>
    <row r="3126" spans="1:15">
      <c r="A3126" s="56">
        <v>3123</v>
      </c>
      <c r="B3126" s="56" t="s">
        <v>4589</v>
      </c>
      <c r="C3126" s="56">
        <v>118</v>
      </c>
      <c r="D3126" s="33" t="s">
        <v>2165</v>
      </c>
      <c r="E3126" s="134" t="s">
        <v>4697</v>
      </c>
      <c r="F3126" s="56" t="str">
        <f>VLOOKUP(VLOOKUP($B3126, '外部インタフェース一覧(計算用)'!$B:$C, 2, FALSE), '外部インタフェース一覧(計算用)'!$C:$G, 2, FALSE)</f>
        <v>new</v>
      </c>
      <c r="G3126" s="56" t="str">
        <f>VLOOKUP(VLOOKUP($B3126, '外部インタフェース一覧(計算用)'!$B:$C, 2, FALSE), '外部インタフェース一覧(計算用)'!$C:$G, 5, FALSE)</f>
        <v>REHABILITATION_PLAN_2024_FORM_0410_2021</v>
      </c>
      <c r="H3126" s="56" t="str">
        <f t="shared" si="340"/>
        <v>REHABILITATION_PLAN_2024_FORM_0410_2021_meal_current_status_new</v>
      </c>
      <c r="I3126" s="134" t="str">
        <f t="shared" si="339"/>
        <v>活動（ADL）　食事_現在の状況</v>
      </c>
      <c r="J3126" s="56" t="str">
        <f t="shared" si="341"/>
        <v>名称変更</v>
      </c>
      <c r="K3126" s="33" t="str">
        <f>IF($F3126="old", INDEX('外部インタフェース一覧(計算用)'!$B$5:$C$60, MATCH(summary!$B3126, '外部インタフェース一覧(計算用)'!$C$5:$C$60, 0), 1), $B3126)</f>
        <v>リハビリテーション計画書</v>
      </c>
      <c r="L3126" s="56">
        <f t="shared" si="345"/>
        <v>118</v>
      </c>
      <c r="M3126" s="33" t="str">
        <f t="shared" si="342"/>
        <v>meal_current_status</v>
      </c>
      <c r="N3126" s="33" t="str">
        <f t="shared" si="343"/>
        <v>活動（ADL）　食事_現在の状況</v>
      </c>
      <c r="O3126" s="33" t="str">
        <f t="shared" si="344"/>
        <v>活動（ADL）　食事　現在の状況</v>
      </c>
    </row>
    <row r="3127" spans="1:15">
      <c r="A3127" s="56">
        <v>3124</v>
      </c>
      <c r="B3127" s="56" t="s">
        <v>4589</v>
      </c>
      <c r="C3127" s="56">
        <v>119</v>
      </c>
      <c r="D3127" s="33" t="s">
        <v>2167</v>
      </c>
      <c r="E3127" s="134" t="s">
        <v>4698</v>
      </c>
      <c r="F3127" s="56" t="str">
        <f>VLOOKUP(VLOOKUP($B3127, '外部インタフェース一覧(計算用)'!$B:$C, 2, FALSE), '外部インタフェース一覧(計算用)'!$C:$G, 2, FALSE)</f>
        <v>new</v>
      </c>
      <c r="G3127" s="56" t="str">
        <f>VLOOKUP(VLOOKUP($B3127, '外部インタフェース一覧(計算用)'!$B:$C, 2, FALSE), '外部インタフェース一覧(計算用)'!$C:$G, 5, FALSE)</f>
        <v>REHABILITATION_PLAN_2024_FORM_0410_2021</v>
      </c>
      <c r="H3127" s="56" t="str">
        <f t="shared" si="340"/>
        <v>REHABILITATION_PLAN_2024_FORM_0410_2021_meal_notices_new</v>
      </c>
      <c r="I3127" s="134" t="str">
        <f t="shared" si="339"/>
        <v>活動（ADL）　食事_特記事項</v>
      </c>
      <c r="J3127" s="56" t="str">
        <f t="shared" si="341"/>
        <v>名称変更</v>
      </c>
      <c r="K3127" s="33" t="str">
        <f>IF($F3127="old", INDEX('外部インタフェース一覧(計算用)'!$B$5:$C$60, MATCH(summary!$B3127, '外部インタフェース一覧(計算用)'!$C$5:$C$60, 0), 1), $B3127)</f>
        <v>リハビリテーション計画書</v>
      </c>
      <c r="L3127" s="56">
        <f t="shared" si="345"/>
        <v>119</v>
      </c>
      <c r="M3127" s="33" t="str">
        <f t="shared" si="342"/>
        <v>meal_notices</v>
      </c>
      <c r="N3127" s="33" t="str">
        <f t="shared" si="343"/>
        <v>活動（ADL）　食事_特記事項</v>
      </c>
      <c r="O3127" s="33" t="str">
        <f t="shared" si="344"/>
        <v>活動（ADL）　食事　特記事項</v>
      </c>
    </row>
    <row r="3128" spans="1:15" ht="37.5">
      <c r="A3128" s="56">
        <v>3125</v>
      </c>
      <c r="B3128" s="56" t="s">
        <v>4589</v>
      </c>
      <c r="C3128" s="56">
        <v>120</v>
      </c>
      <c r="D3128" s="33" t="s">
        <v>2169</v>
      </c>
      <c r="E3128" s="134" t="s">
        <v>4699</v>
      </c>
      <c r="F3128" s="56" t="str">
        <f>VLOOKUP(VLOOKUP($B3128, '外部インタフェース一覧(計算用)'!$B:$C, 2, FALSE), '外部インタフェース一覧(計算用)'!$C:$G, 2, FALSE)</f>
        <v>new</v>
      </c>
      <c r="G3128" s="56" t="str">
        <f>VLOOKUP(VLOOKUP($B3128, '外部インタフェース一覧(計算用)'!$B:$C, 2, FALSE), '外部インタフェース一覧(計算用)'!$C:$G, 5, FALSE)</f>
        <v>REHABILITATION_PLAN_2024_FORM_0410_2021</v>
      </c>
      <c r="H3128" s="56" t="str">
        <f t="shared" si="340"/>
        <v>REHABILITATION_PLAN_2024_FORM_0410_2021_transfer_start_status_new</v>
      </c>
      <c r="I3128" s="134" t="str">
        <f t="shared" ref="I3128:I3191" si="346">IFERROR(INDEX($E:$H, MATCH(LEFT($H3128, LEN($H3128)-4)&amp;"_old", $H:$H, 0), 1), IF(F3128="old", "削除", "追加"))</f>
        <v>活動（ADL）　イスとベッド間の移乗_リハビリ開始時点</v>
      </c>
      <c r="J3128" s="56" t="str">
        <f t="shared" si="341"/>
        <v>名称変更</v>
      </c>
      <c r="K3128" s="33" t="str">
        <f>IF($F3128="old", INDEX('外部インタフェース一覧(計算用)'!$B$5:$C$60, MATCH(summary!$B3128, '外部インタフェース一覧(計算用)'!$C$5:$C$60, 0), 1), $B3128)</f>
        <v>リハビリテーション計画書</v>
      </c>
      <c r="L3128" s="56">
        <f t="shared" si="345"/>
        <v>120</v>
      </c>
      <c r="M3128" s="33" t="str">
        <f t="shared" si="342"/>
        <v>transfer_start_status</v>
      </c>
      <c r="N3128" s="33" t="str">
        <f t="shared" si="343"/>
        <v>活動（ADL）　イスとベッド間の移乗_リハビリ開始時点</v>
      </c>
      <c r="O3128" s="33" t="str">
        <f t="shared" si="344"/>
        <v>活動（ADL）　椅子とベッド間の移乗　リハビリ開始時点</v>
      </c>
    </row>
    <row r="3129" spans="1:15" ht="37.5">
      <c r="A3129" s="56">
        <v>3126</v>
      </c>
      <c r="B3129" s="56" t="s">
        <v>4589</v>
      </c>
      <c r="C3129" s="56">
        <v>121</v>
      </c>
      <c r="D3129" s="33" t="s">
        <v>2171</v>
      </c>
      <c r="E3129" s="134" t="s">
        <v>4700</v>
      </c>
      <c r="F3129" s="56" t="str">
        <f>VLOOKUP(VLOOKUP($B3129, '外部インタフェース一覧(計算用)'!$B:$C, 2, FALSE), '外部インタフェース一覧(計算用)'!$C:$G, 2, FALSE)</f>
        <v>new</v>
      </c>
      <c r="G3129" s="56" t="str">
        <f>VLOOKUP(VLOOKUP($B3129, '外部インタフェース一覧(計算用)'!$B:$C, 2, FALSE), '外部インタフェース一覧(計算用)'!$C:$G, 5, FALSE)</f>
        <v>REHABILITATION_PLAN_2024_FORM_0410_2021</v>
      </c>
      <c r="H3129" s="56" t="str">
        <f t="shared" si="340"/>
        <v>REHABILITATION_PLAN_2024_FORM_0410_2021_transfer_current_status_new</v>
      </c>
      <c r="I3129" s="134" t="str">
        <f t="shared" si="346"/>
        <v>活動（ADL）　イスとベッド間の移乗_現在の状況</v>
      </c>
      <c r="J3129" s="56" t="str">
        <f t="shared" si="341"/>
        <v>名称変更</v>
      </c>
      <c r="K3129" s="33" t="str">
        <f>IF($F3129="old", INDEX('外部インタフェース一覧(計算用)'!$B$5:$C$60, MATCH(summary!$B3129, '外部インタフェース一覧(計算用)'!$C$5:$C$60, 0), 1), $B3129)</f>
        <v>リハビリテーション計画書</v>
      </c>
      <c r="L3129" s="56">
        <f t="shared" si="345"/>
        <v>121</v>
      </c>
      <c r="M3129" s="33" t="str">
        <f t="shared" si="342"/>
        <v>transfer_current_status</v>
      </c>
      <c r="N3129" s="33" t="str">
        <f t="shared" si="343"/>
        <v>活動（ADL）　イスとベッド間の移乗_現在の状況</v>
      </c>
      <c r="O3129" s="33" t="str">
        <f t="shared" si="344"/>
        <v>活動（ADL）　椅子とベッド間の移乗　現在の状況</v>
      </c>
    </row>
    <row r="3130" spans="1:15" ht="37.5">
      <c r="A3130" s="56">
        <v>3127</v>
      </c>
      <c r="B3130" s="56" t="s">
        <v>4589</v>
      </c>
      <c r="C3130" s="56">
        <v>122</v>
      </c>
      <c r="D3130" s="33" t="s">
        <v>2173</v>
      </c>
      <c r="E3130" s="134" t="s">
        <v>4701</v>
      </c>
      <c r="F3130" s="56" t="str">
        <f>VLOOKUP(VLOOKUP($B3130, '外部インタフェース一覧(計算用)'!$B:$C, 2, FALSE), '外部インタフェース一覧(計算用)'!$C:$G, 2, FALSE)</f>
        <v>new</v>
      </c>
      <c r="G3130" s="56" t="str">
        <f>VLOOKUP(VLOOKUP($B3130, '外部インタフェース一覧(計算用)'!$B:$C, 2, FALSE), '外部インタフェース一覧(計算用)'!$C:$G, 5, FALSE)</f>
        <v>REHABILITATION_PLAN_2024_FORM_0410_2021</v>
      </c>
      <c r="H3130" s="56" t="str">
        <f t="shared" si="340"/>
        <v>REHABILITATION_PLAN_2024_FORM_0410_2021_transfer_notice_new</v>
      </c>
      <c r="I3130" s="134" t="str">
        <f t="shared" si="346"/>
        <v>活動（ADL）　イスとベッド間の移乗_特記事項</v>
      </c>
      <c r="J3130" s="56" t="str">
        <f t="shared" si="341"/>
        <v>名称変更</v>
      </c>
      <c r="K3130" s="33" t="str">
        <f>IF($F3130="old", INDEX('外部インタフェース一覧(計算用)'!$B$5:$C$60, MATCH(summary!$B3130, '外部インタフェース一覧(計算用)'!$C$5:$C$60, 0), 1), $B3130)</f>
        <v>リハビリテーション計画書</v>
      </c>
      <c r="L3130" s="56">
        <f t="shared" si="345"/>
        <v>122</v>
      </c>
      <c r="M3130" s="33" t="str">
        <f t="shared" si="342"/>
        <v>transfer_notice</v>
      </c>
      <c r="N3130" s="33" t="str">
        <f t="shared" si="343"/>
        <v>活動（ADL）　イスとベッド間の移乗_特記事項</v>
      </c>
      <c r="O3130" s="33" t="str">
        <f t="shared" si="344"/>
        <v>活動（ADL）　椅子とベッド間の移乗　特記事項</v>
      </c>
    </row>
    <row r="3131" spans="1:15" ht="37.5">
      <c r="A3131" s="56">
        <v>3128</v>
      </c>
      <c r="B3131" s="56" t="s">
        <v>4589</v>
      </c>
      <c r="C3131" s="56">
        <v>123</v>
      </c>
      <c r="D3131" s="33" t="s">
        <v>2175</v>
      </c>
      <c r="E3131" s="134" t="s">
        <v>4702</v>
      </c>
      <c r="F3131" s="56" t="str">
        <f>VLOOKUP(VLOOKUP($B3131, '外部インタフェース一覧(計算用)'!$B:$C, 2, FALSE), '外部インタフェース一覧(計算用)'!$C:$G, 2, FALSE)</f>
        <v>new</v>
      </c>
      <c r="G3131" s="56" t="str">
        <f>VLOOKUP(VLOOKUP($B3131, '外部インタフェース一覧(計算用)'!$B:$C, 2, FALSE), '外部インタフェース一覧(計算用)'!$C:$G, 5, FALSE)</f>
        <v>REHABILITATION_PLAN_2024_FORM_0410_2021</v>
      </c>
      <c r="H3131" s="56" t="str">
        <f t="shared" si="340"/>
        <v>REHABILITATION_PLAN_2024_FORM_0410_2021_cosmesis_start_status_new</v>
      </c>
      <c r="I3131" s="134" t="str">
        <f t="shared" si="346"/>
        <v>活動（ADL）　整容_リハビリ開始時点</v>
      </c>
      <c r="J3131" s="56" t="str">
        <f t="shared" si="341"/>
        <v>名称変更</v>
      </c>
      <c r="K3131" s="33" t="str">
        <f>IF($F3131="old", INDEX('外部インタフェース一覧(計算用)'!$B$5:$C$60, MATCH(summary!$B3131, '外部インタフェース一覧(計算用)'!$C$5:$C$60, 0), 1), $B3131)</f>
        <v>リハビリテーション計画書</v>
      </c>
      <c r="L3131" s="56">
        <f t="shared" si="345"/>
        <v>123</v>
      </c>
      <c r="M3131" s="33" t="str">
        <f t="shared" si="342"/>
        <v>cosmesis_start_status</v>
      </c>
      <c r="N3131" s="33" t="str">
        <f t="shared" si="343"/>
        <v>活動（ADL）　整容_リハビリ開始時点</v>
      </c>
      <c r="O3131" s="33" t="str">
        <f t="shared" si="344"/>
        <v>活動（ADL）　整容　リハビリ開始時点</v>
      </c>
    </row>
    <row r="3132" spans="1:15" ht="37.5">
      <c r="A3132" s="56">
        <v>3129</v>
      </c>
      <c r="B3132" s="56" t="s">
        <v>4589</v>
      </c>
      <c r="C3132" s="56">
        <v>124</v>
      </c>
      <c r="D3132" s="33" t="s">
        <v>2177</v>
      </c>
      <c r="E3132" s="134" t="s">
        <v>4703</v>
      </c>
      <c r="F3132" s="56" t="str">
        <f>VLOOKUP(VLOOKUP($B3132, '外部インタフェース一覧(計算用)'!$B:$C, 2, FALSE), '外部インタフェース一覧(計算用)'!$C:$G, 2, FALSE)</f>
        <v>new</v>
      </c>
      <c r="G3132" s="56" t="str">
        <f>VLOOKUP(VLOOKUP($B3132, '外部インタフェース一覧(計算用)'!$B:$C, 2, FALSE), '外部インタフェース一覧(計算用)'!$C:$G, 5, FALSE)</f>
        <v>REHABILITATION_PLAN_2024_FORM_0410_2021</v>
      </c>
      <c r="H3132" s="56" t="str">
        <f t="shared" si="340"/>
        <v>REHABILITATION_PLAN_2024_FORM_0410_2021_cosmesis_current_status_new</v>
      </c>
      <c r="I3132" s="134" t="str">
        <f t="shared" si="346"/>
        <v>活動（ADL）　整容_現在の状況</v>
      </c>
      <c r="J3132" s="56" t="str">
        <f t="shared" si="341"/>
        <v>名称変更</v>
      </c>
      <c r="K3132" s="33" t="str">
        <f>IF($F3132="old", INDEX('外部インタフェース一覧(計算用)'!$B$5:$C$60, MATCH(summary!$B3132, '外部インタフェース一覧(計算用)'!$C$5:$C$60, 0), 1), $B3132)</f>
        <v>リハビリテーション計画書</v>
      </c>
      <c r="L3132" s="56">
        <f t="shared" si="345"/>
        <v>124</v>
      </c>
      <c r="M3132" s="33" t="str">
        <f t="shared" si="342"/>
        <v>cosmesis_current_status</v>
      </c>
      <c r="N3132" s="33" t="str">
        <f t="shared" si="343"/>
        <v>活動（ADL）　整容_現在の状況</v>
      </c>
      <c r="O3132" s="33" t="str">
        <f t="shared" si="344"/>
        <v>活動（ADL）　整容　現在の状況</v>
      </c>
    </row>
    <row r="3133" spans="1:15">
      <c r="A3133" s="56">
        <v>3130</v>
      </c>
      <c r="B3133" s="56" t="s">
        <v>4589</v>
      </c>
      <c r="C3133" s="56">
        <v>125</v>
      </c>
      <c r="D3133" s="33" t="s">
        <v>2179</v>
      </c>
      <c r="E3133" s="134" t="s">
        <v>4704</v>
      </c>
      <c r="F3133" s="56" t="str">
        <f>VLOOKUP(VLOOKUP($B3133, '外部インタフェース一覧(計算用)'!$B:$C, 2, FALSE), '外部インタフェース一覧(計算用)'!$C:$G, 2, FALSE)</f>
        <v>new</v>
      </c>
      <c r="G3133" s="56" t="str">
        <f>VLOOKUP(VLOOKUP($B3133, '外部インタフェース一覧(計算用)'!$B:$C, 2, FALSE), '外部インタフェース一覧(計算用)'!$C:$G, 5, FALSE)</f>
        <v>REHABILITATION_PLAN_2024_FORM_0410_2021</v>
      </c>
      <c r="H3133" s="56" t="str">
        <f t="shared" si="340"/>
        <v>REHABILITATION_PLAN_2024_FORM_0410_2021_cosmesis_notice_new</v>
      </c>
      <c r="I3133" s="134" t="str">
        <f t="shared" si="346"/>
        <v>活動（ADL）　整容_特記事項</v>
      </c>
      <c r="J3133" s="56" t="str">
        <f t="shared" si="341"/>
        <v>名称変更</v>
      </c>
      <c r="K3133" s="33" t="str">
        <f>IF($F3133="old", INDEX('外部インタフェース一覧(計算用)'!$B$5:$C$60, MATCH(summary!$B3133, '外部インタフェース一覧(計算用)'!$C$5:$C$60, 0), 1), $B3133)</f>
        <v>リハビリテーション計画書</v>
      </c>
      <c r="L3133" s="56">
        <f t="shared" si="345"/>
        <v>125</v>
      </c>
      <c r="M3133" s="33" t="str">
        <f t="shared" si="342"/>
        <v>cosmesis_notice</v>
      </c>
      <c r="N3133" s="33" t="str">
        <f t="shared" si="343"/>
        <v>活動（ADL）　整容_特記事項</v>
      </c>
      <c r="O3133" s="33" t="str">
        <f t="shared" si="344"/>
        <v>活動（ADL）　整容　特記事項</v>
      </c>
    </row>
    <row r="3134" spans="1:15" ht="37.5">
      <c r="A3134" s="56">
        <v>3131</v>
      </c>
      <c r="B3134" s="56" t="s">
        <v>4589</v>
      </c>
      <c r="C3134" s="56">
        <v>126</v>
      </c>
      <c r="D3134" s="33" t="s">
        <v>2181</v>
      </c>
      <c r="E3134" s="134" t="s">
        <v>4705</v>
      </c>
      <c r="F3134" s="56" t="str">
        <f>VLOOKUP(VLOOKUP($B3134, '外部インタフェース一覧(計算用)'!$B:$C, 2, FALSE), '外部インタフェース一覧(計算用)'!$C:$G, 2, FALSE)</f>
        <v>new</v>
      </c>
      <c r="G3134" s="56" t="str">
        <f>VLOOKUP(VLOOKUP($B3134, '外部インタフェース一覧(計算用)'!$B:$C, 2, FALSE), '外部インタフェース一覧(計算用)'!$C:$G, 5, FALSE)</f>
        <v>REHABILITATION_PLAN_2024_FORM_0410_2021</v>
      </c>
      <c r="H3134" s="56" t="str">
        <f t="shared" si="340"/>
        <v>REHABILITATION_PLAN_2024_FORM_0410_2021_toilet_behavior_start_status_new</v>
      </c>
      <c r="I3134" s="134" t="str">
        <f t="shared" si="346"/>
        <v>活動（ADL）　トイレ動作_リハビリ開始時点</v>
      </c>
      <c r="J3134" s="56" t="str">
        <f t="shared" si="341"/>
        <v>名称変更</v>
      </c>
      <c r="K3134" s="33" t="str">
        <f>IF($F3134="old", INDEX('外部インタフェース一覧(計算用)'!$B$5:$C$60, MATCH(summary!$B3134, '外部インタフェース一覧(計算用)'!$C$5:$C$60, 0), 1), $B3134)</f>
        <v>リハビリテーション計画書</v>
      </c>
      <c r="L3134" s="56">
        <f t="shared" si="345"/>
        <v>126</v>
      </c>
      <c r="M3134" s="33" t="str">
        <f t="shared" si="342"/>
        <v>toilet_behavior_start_status</v>
      </c>
      <c r="N3134" s="33" t="str">
        <f t="shared" si="343"/>
        <v>活動（ADL）　トイレ動作_リハビリ開始時点</v>
      </c>
      <c r="O3134" s="33" t="str">
        <f t="shared" si="344"/>
        <v>活動（ADL）　トイレ動作　リハビリ開始時点</v>
      </c>
    </row>
    <row r="3135" spans="1:15" ht="37.5">
      <c r="A3135" s="56">
        <v>3132</v>
      </c>
      <c r="B3135" s="56" t="s">
        <v>4589</v>
      </c>
      <c r="C3135" s="56">
        <v>127</v>
      </c>
      <c r="D3135" s="33" t="s">
        <v>2183</v>
      </c>
      <c r="E3135" s="134" t="s">
        <v>4706</v>
      </c>
      <c r="F3135" s="56" t="str">
        <f>VLOOKUP(VLOOKUP($B3135, '外部インタフェース一覧(計算用)'!$B:$C, 2, FALSE), '外部インタフェース一覧(計算用)'!$C:$G, 2, FALSE)</f>
        <v>new</v>
      </c>
      <c r="G3135" s="56" t="str">
        <f>VLOOKUP(VLOOKUP($B3135, '外部インタフェース一覧(計算用)'!$B:$C, 2, FALSE), '外部インタフェース一覧(計算用)'!$C:$G, 5, FALSE)</f>
        <v>REHABILITATION_PLAN_2024_FORM_0410_2021</v>
      </c>
      <c r="H3135" s="56" t="str">
        <f t="shared" si="340"/>
        <v>REHABILITATION_PLAN_2024_FORM_0410_2021_toilet_behavior_current_status_new</v>
      </c>
      <c r="I3135" s="134" t="str">
        <f t="shared" si="346"/>
        <v>活動（ADL）　トイレ動作_現在の状況</v>
      </c>
      <c r="J3135" s="56" t="str">
        <f t="shared" si="341"/>
        <v>名称変更</v>
      </c>
      <c r="K3135" s="33" t="str">
        <f>IF($F3135="old", INDEX('外部インタフェース一覧(計算用)'!$B$5:$C$60, MATCH(summary!$B3135, '外部インタフェース一覧(計算用)'!$C$5:$C$60, 0), 1), $B3135)</f>
        <v>リハビリテーション計画書</v>
      </c>
      <c r="L3135" s="56">
        <f t="shared" si="345"/>
        <v>127</v>
      </c>
      <c r="M3135" s="33" t="str">
        <f t="shared" si="342"/>
        <v>toilet_behavior_current_status</v>
      </c>
      <c r="N3135" s="33" t="str">
        <f t="shared" si="343"/>
        <v>活動（ADL）　トイレ動作_現在の状況</v>
      </c>
      <c r="O3135" s="33" t="str">
        <f t="shared" si="344"/>
        <v>活動（ADL）　トイレ動作　現在の状況</v>
      </c>
    </row>
    <row r="3136" spans="1:15" ht="37.5">
      <c r="A3136" s="56">
        <v>3133</v>
      </c>
      <c r="B3136" s="56" t="s">
        <v>4589</v>
      </c>
      <c r="C3136" s="56">
        <v>128</v>
      </c>
      <c r="D3136" s="33" t="s">
        <v>2185</v>
      </c>
      <c r="E3136" s="134" t="s">
        <v>4707</v>
      </c>
      <c r="F3136" s="56" t="str">
        <f>VLOOKUP(VLOOKUP($B3136, '外部インタフェース一覧(計算用)'!$B:$C, 2, FALSE), '外部インタフェース一覧(計算用)'!$C:$G, 2, FALSE)</f>
        <v>new</v>
      </c>
      <c r="G3136" s="56" t="str">
        <f>VLOOKUP(VLOOKUP($B3136, '外部インタフェース一覧(計算用)'!$B:$C, 2, FALSE), '外部インタフェース一覧(計算用)'!$C:$G, 5, FALSE)</f>
        <v>REHABILITATION_PLAN_2024_FORM_0410_2021</v>
      </c>
      <c r="H3136" s="56" t="str">
        <f t="shared" si="340"/>
        <v>REHABILITATION_PLAN_2024_FORM_0410_2021_toilet_behavior_notices_new</v>
      </c>
      <c r="I3136" s="134" t="str">
        <f t="shared" si="346"/>
        <v>活動（ADL）　トイレ動作_特記事項</v>
      </c>
      <c r="J3136" s="56" t="str">
        <f t="shared" si="341"/>
        <v>名称変更</v>
      </c>
      <c r="K3136" s="33" t="str">
        <f>IF($F3136="old", INDEX('外部インタフェース一覧(計算用)'!$B$5:$C$60, MATCH(summary!$B3136, '外部インタフェース一覧(計算用)'!$C$5:$C$60, 0), 1), $B3136)</f>
        <v>リハビリテーション計画書</v>
      </c>
      <c r="L3136" s="56">
        <f t="shared" si="345"/>
        <v>128</v>
      </c>
      <c r="M3136" s="33" t="str">
        <f t="shared" si="342"/>
        <v>toilet_behavior_notices</v>
      </c>
      <c r="N3136" s="33" t="str">
        <f t="shared" si="343"/>
        <v>活動（ADL）　トイレ動作_特記事項</v>
      </c>
      <c r="O3136" s="33" t="str">
        <f t="shared" si="344"/>
        <v>活動（ADL）　トイレ動作　特記事項</v>
      </c>
    </row>
    <row r="3137" spans="1:15" ht="37.5">
      <c r="A3137" s="56">
        <v>3134</v>
      </c>
      <c r="B3137" s="56" t="s">
        <v>4589</v>
      </c>
      <c r="C3137" s="56">
        <v>129</v>
      </c>
      <c r="D3137" s="33" t="s">
        <v>2187</v>
      </c>
      <c r="E3137" s="134" t="s">
        <v>4708</v>
      </c>
      <c r="F3137" s="56" t="str">
        <f>VLOOKUP(VLOOKUP($B3137, '外部インタフェース一覧(計算用)'!$B:$C, 2, FALSE), '外部インタフェース一覧(計算用)'!$C:$G, 2, FALSE)</f>
        <v>new</v>
      </c>
      <c r="G3137" s="56" t="str">
        <f>VLOOKUP(VLOOKUP($B3137, '外部インタフェース一覧(計算用)'!$B:$C, 2, FALSE), '外部インタフェース一覧(計算用)'!$C:$G, 5, FALSE)</f>
        <v>REHABILITATION_PLAN_2024_FORM_0410_2021</v>
      </c>
      <c r="H3137" s="56" t="str">
        <f t="shared" si="340"/>
        <v>REHABILITATION_PLAN_2024_FORM_0410_2021_bathe_start_status_new</v>
      </c>
      <c r="I3137" s="134" t="str">
        <f t="shared" si="346"/>
        <v>活動（ADL）　入浴_リハビリ開始時点</v>
      </c>
      <c r="J3137" s="56" t="str">
        <f t="shared" si="341"/>
        <v>名称変更</v>
      </c>
      <c r="K3137" s="33" t="str">
        <f>IF($F3137="old", INDEX('外部インタフェース一覧(計算用)'!$B$5:$C$60, MATCH(summary!$B3137, '外部インタフェース一覧(計算用)'!$C$5:$C$60, 0), 1), $B3137)</f>
        <v>リハビリテーション計画書</v>
      </c>
      <c r="L3137" s="56">
        <f t="shared" si="345"/>
        <v>129</v>
      </c>
      <c r="M3137" s="33" t="str">
        <f t="shared" si="342"/>
        <v>bathe_start_status</v>
      </c>
      <c r="N3137" s="33" t="str">
        <f t="shared" si="343"/>
        <v>活動（ADL）　入浴_リハビリ開始時点</v>
      </c>
      <c r="O3137" s="33" t="str">
        <f t="shared" si="344"/>
        <v>活動（ADL）　入浴　リハビリ開始時点</v>
      </c>
    </row>
    <row r="3138" spans="1:15">
      <c r="A3138" s="56">
        <v>3135</v>
      </c>
      <c r="B3138" s="56" t="s">
        <v>4589</v>
      </c>
      <c r="C3138" s="56">
        <v>130</v>
      </c>
      <c r="D3138" s="33" t="s">
        <v>2189</v>
      </c>
      <c r="E3138" s="134" t="s">
        <v>4709</v>
      </c>
      <c r="F3138" s="56" t="str">
        <f>VLOOKUP(VLOOKUP($B3138, '外部インタフェース一覧(計算用)'!$B:$C, 2, FALSE), '外部インタフェース一覧(計算用)'!$C:$G, 2, FALSE)</f>
        <v>new</v>
      </c>
      <c r="G3138" s="56" t="str">
        <f>VLOOKUP(VLOOKUP($B3138, '外部インタフェース一覧(計算用)'!$B:$C, 2, FALSE), '外部インタフェース一覧(計算用)'!$C:$G, 5, FALSE)</f>
        <v>REHABILITATION_PLAN_2024_FORM_0410_2021</v>
      </c>
      <c r="H3138" s="56" t="str">
        <f t="shared" si="340"/>
        <v>REHABILITATION_PLAN_2024_FORM_0410_2021_bathe_current_status_new</v>
      </c>
      <c r="I3138" s="134" t="str">
        <f t="shared" si="346"/>
        <v>活動（ADL）　入浴_現在の状況</v>
      </c>
      <c r="J3138" s="56" t="str">
        <f t="shared" si="341"/>
        <v>名称変更</v>
      </c>
      <c r="K3138" s="33" t="str">
        <f>IF($F3138="old", INDEX('外部インタフェース一覧(計算用)'!$B$5:$C$60, MATCH(summary!$B3138, '外部インタフェース一覧(計算用)'!$C$5:$C$60, 0), 1), $B3138)</f>
        <v>リハビリテーション計画書</v>
      </c>
      <c r="L3138" s="56">
        <f t="shared" si="345"/>
        <v>130</v>
      </c>
      <c r="M3138" s="33" t="str">
        <f t="shared" si="342"/>
        <v>bathe_current_status</v>
      </c>
      <c r="N3138" s="33" t="str">
        <f t="shared" si="343"/>
        <v>活動（ADL）　入浴_現在の状況</v>
      </c>
      <c r="O3138" s="33" t="str">
        <f t="shared" si="344"/>
        <v>活動（ADL）　入浴　現在の状況</v>
      </c>
    </row>
    <row r="3139" spans="1:15">
      <c r="A3139" s="56">
        <v>3136</v>
      </c>
      <c r="B3139" s="56" t="s">
        <v>4589</v>
      </c>
      <c r="C3139" s="56">
        <v>131</v>
      </c>
      <c r="D3139" s="33" t="s">
        <v>2191</v>
      </c>
      <c r="E3139" s="134" t="s">
        <v>4710</v>
      </c>
      <c r="F3139" s="56" t="str">
        <f>VLOOKUP(VLOOKUP($B3139, '外部インタフェース一覧(計算用)'!$B:$C, 2, FALSE), '外部インタフェース一覧(計算用)'!$C:$G, 2, FALSE)</f>
        <v>new</v>
      </c>
      <c r="G3139" s="56" t="str">
        <f>VLOOKUP(VLOOKUP($B3139, '外部インタフェース一覧(計算用)'!$B:$C, 2, FALSE), '外部インタフェース一覧(計算用)'!$C:$G, 5, FALSE)</f>
        <v>REHABILITATION_PLAN_2024_FORM_0410_2021</v>
      </c>
      <c r="H3139" s="56" t="str">
        <f t="shared" si="340"/>
        <v>REHABILITATION_PLAN_2024_FORM_0410_2021_bathe_notice_new</v>
      </c>
      <c r="I3139" s="134" t="str">
        <f t="shared" si="346"/>
        <v>活動（ADL）　入浴_特記事項</v>
      </c>
      <c r="J3139" s="56" t="str">
        <f t="shared" si="341"/>
        <v>名称変更</v>
      </c>
      <c r="K3139" s="33" t="str">
        <f>IF($F3139="old", INDEX('外部インタフェース一覧(計算用)'!$B$5:$C$60, MATCH(summary!$B3139, '外部インタフェース一覧(計算用)'!$C$5:$C$60, 0), 1), $B3139)</f>
        <v>リハビリテーション計画書</v>
      </c>
      <c r="L3139" s="56">
        <f t="shared" si="345"/>
        <v>131</v>
      </c>
      <c r="M3139" s="33" t="str">
        <f t="shared" si="342"/>
        <v>bathe_notice</v>
      </c>
      <c r="N3139" s="33" t="str">
        <f t="shared" si="343"/>
        <v>活動（ADL）　入浴_特記事項</v>
      </c>
      <c r="O3139" s="33" t="str">
        <f t="shared" si="344"/>
        <v>活動（ADL）　入浴　特記事項</v>
      </c>
    </row>
    <row r="3140" spans="1:15" ht="37.5">
      <c r="A3140" s="56">
        <v>3137</v>
      </c>
      <c r="B3140" s="56" t="s">
        <v>4589</v>
      </c>
      <c r="C3140" s="56">
        <v>132</v>
      </c>
      <c r="D3140" s="33" t="s">
        <v>2195</v>
      </c>
      <c r="E3140" s="134" t="s">
        <v>4711</v>
      </c>
      <c r="F3140" s="56" t="str">
        <f>VLOOKUP(VLOOKUP($B3140, '外部インタフェース一覧(計算用)'!$B:$C, 2, FALSE), '外部インタフェース一覧(計算用)'!$C:$G, 2, FALSE)</f>
        <v>new</v>
      </c>
      <c r="G3140" s="56" t="str">
        <f>VLOOKUP(VLOOKUP($B3140, '外部インタフェース一覧(計算用)'!$B:$C, 2, FALSE), '外部インタフェース一覧(計算用)'!$C:$G, 5, FALSE)</f>
        <v>REHABILITATION_PLAN_2024_FORM_0410_2021</v>
      </c>
      <c r="H3140" s="56" t="str">
        <f t="shared" ref="H3140:H3203" si="347">G3140&amp;"_"&amp;D3140&amp;"_"&amp;F3140</f>
        <v>REHABILITATION_PLAN_2024_FORM_0410_2021_walking_start_status_new</v>
      </c>
      <c r="I3140" s="134" t="str">
        <f t="shared" si="346"/>
        <v>活動（ADL）　平地歩行_リハビリ開始時点</v>
      </c>
      <c r="J3140" s="56" t="str">
        <f t="shared" ref="J3140:J3203" si="348">IF(E3140=I3140, "一致", "名称変更")</f>
        <v>名称変更</v>
      </c>
      <c r="K3140" s="33" t="str">
        <f>IF($F3140="old", INDEX('外部インタフェース一覧(計算用)'!$B$5:$C$60, MATCH(summary!$B3140, '外部インタフェース一覧(計算用)'!$C$5:$C$60, 0), 1), $B3140)</f>
        <v>リハビリテーション計画書</v>
      </c>
      <c r="L3140" s="56">
        <f t="shared" si="345"/>
        <v>132</v>
      </c>
      <c r="M3140" s="33" t="str">
        <f t="shared" ref="M3140:M3203" si="349">$D3140</f>
        <v>walking_start_status</v>
      </c>
      <c r="N3140" s="33" t="str">
        <f t="shared" ref="N3140:N3203" si="350">IF($F3140="old", $E3140, $I3140)</f>
        <v>活動（ADL）　平地歩行_リハビリ開始時点</v>
      </c>
      <c r="O3140" s="33" t="str">
        <f t="shared" ref="O3140:O3203" si="351">IF($F3140="old", $I3140, $E3140)</f>
        <v>活動（ADL）　平地歩行　リハビリ開始時点</v>
      </c>
    </row>
    <row r="3141" spans="1:15" ht="37.5">
      <c r="A3141" s="56">
        <v>3138</v>
      </c>
      <c r="B3141" s="56" t="s">
        <v>4589</v>
      </c>
      <c r="C3141" s="56">
        <v>133</v>
      </c>
      <c r="D3141" s="33" t="s">
        <v>2193</v>
      </c>
      <c r="E3141" s="134" t="s">
        <v>4712</v>
      </c>
      <c r="F3141" s="56" t="str">
        <f>VLOOKUP(VLOOKUP($B3141, '外部インタフェース一覧(計算用)'!$B:$C, 2, FALSE), '外部インタフェース一覧(計算用)'!$C:$G, 2, FALSE)</f>
        <v>new</v>
      </c>
      <c r="G3141" s="56" t="str">
        <f>VLOOKUP(VLOOKUP($B3141, '外部インタフェース一覧(計算用)'!$B:$C, 2, FALSE), '外部インタフェース一覧(計算用)'!$C:$G, 5, FALSE)</f>
        <v>REHABILITATION_PLAN_2024_FORM_0410_2021</v>
      </c>
      <c r="H3141" s="56" t="str">
        <f t="shared" si="347"/>
        <v>REHABILITATION_PLAN_2024_FORM_0410_2021_walking_current_status_new</v>
      </c>
      <c r="I3141" s="134" t="str">
        <f t="shared" si="346"/>
        <v>活動（ADL）　平地歩行_現在の状況</v>
      </c>
      <c r="J3141" s="56" t="str">
        <f t="shared" si="348"/>
        <v>名称変更</v>
      </c>
      <c r="K3141" s="33" t="str">
        <f>IF($F3141="old", INDEX('外部インタフェース一覧(計算用)'!$B$5:$C$60, MATCH(summary!$B3141, '外部インタフェース一覧(計算用)'!$C$5:$C$60, 0), 1), $B3141)</f>
        <v>リハビリテーション計画書</v>
      </c>
      <c r="L3141" s="56">
        <f t="shared" ref="L3141:L3204" si="352">C3141</f>
        <v>133</v>
      </c>
      <c r="M3141" s="33" t="str">
        <f t="shared" si="349"/>
        <v>walking_current_status</v>
      </c>
      <c r="N3141" s="33" t="str">
        <f t="shared" si="350"/>
        <v>活動（ADL）　平地歩行_現在の状況</v>
      </c>
      <c r="O3141" s="33" t="str">
        <f t="shared" si="351"/>
        <v>活動（ADL）　平地歩行　現在の状況</v>
      </c>
    </row>
    <row r="3142" spans="1:15">
      <c r="A3142" s="56">
        <v>3139</v>
      </c>
      <c r="B3142" s="56" t="s">
        <v>4589</v>
      </c>
      <c r="C3142" s="56">
        <v>134</v>
      </c>
      <c r="D3142" s="33" t="s">
        <v>2197</v>
      </c>
      <c r="E3142" s="134" t="s">
        <v>4713</v>
      </c>
      <c r="F3142" s="56" t="str">
        <f>VLOOKUP(VLOOKUP($B3142, '外部インタフェース一覧(計算用)'!$B:$C, 2, FALSE), '外部インタフェース一覧(計算用)'!$C:$G, 2, FALSE)</f>
        <v>new</v>
      </c>
      <c r="G3142" s="56" t="str">
        <f>VLOOKUP(VLOOKUP($B3142, '外部インタフェース一覧(計算用)'!$B:$C, 2, FALSE), '外部インタフェース一覧(計算用)'!$C:$G, 5, FALSE)</f>
        <v>REHABILITATION_PLAN_2024_FORM_0410_2021</v>
      </c>
      <c r="H3142" s="56" t="str">
        <f t="shared" si="347"/>
        <v>REHABILITATION_PLAN_2024_FORM_0410_2021_walking_notice_new</v>
      </c>
      <c r="I3142" s="134" t="str">
        <f t="shared" si="346"/>
        <v>活動（ADL）　平地歩行_特記事項</v>
      </c>
      <c r="J3142" s="56" t="str">
        <f t="shared" si="348"/>
        <v>名称変更</v>
      </c>
      <c r="K3142" s="33" t="str">
        <f>IF($F3142="old", INDEX('外部インタフェース一覧(計算用)'!$B$5:$C$60, MATCH(summary!$B3142, '外部インタフェース一覧(計算用)'!$C$5:$C$60, 0), 1), $B3142)</f>
        <v>リハビリテーション計画書</v>
      </c>
      <c r="L3142" s="56">
        <f t="shared" si="352"/>
        <v>134</v>
      </c>
      <c r="M3142" s="33" t="str">
        <f t="shared" si="349"/>
        <v>walking_notice</v>
      </c>
      <c r="N3142" s="33" t="str">
        <f t="shared" si="350"/>
        <v>活動（ADL）　平地歩行_特記事項</v>
      </c>
      <c r="O3142" s="33" t="str">
        <f t="shared" si="351"/>
        <v>活動（ADL）　平地歩行　特記事項</v>
      </c>
    </row>
    <row r="3143" spans="1:15" ht="37.5">
      <c r="A3143" s="56">
        <v>3140</v>
      </c>
      <c r="B3143" s="56" t="s">
        <v>4589</v>
      </c>
      <c r="C3143" s="56">
        <v>135</v>
      </c>
      <c r="D3143" s="33" t="s">
        <v>2201</v>
      </c>
      <c r="E3143" s="134" t="s">
        <v>4714</v>
      </c>
      <c r="F3143" s="56" t="str">
        <f>VLOOKUP(VLOOKUP($B3143, '外部インタフェース一覧(計算用)'!$B:$C, 2, FALSE), '外部インタフェース一覧(計算用)'!$C:$G, 2, FALSE)</f>
        <v>new</v>
      </c>
      <c r="G3143" s="56" t="str">
        <f>VLOOKUP(VLOOKUP($B3143, '外部インタフェース一覧(計算用)'!$B:$C, 2, FALSE), '外部インタフェース一覧(計算用)'!$C:$G, 5, FALSE)</f>
        <v>REHABILITATION_PLAN_2024_FORM_0410_2021</v>
      </c>
      <c r="H3143" s="56" t="str">
        <f t="shared" si="347"/>
        <v>REHABILITATION_PLAN_2024_FORM_0410_2021_up_stairs_start_status_new</v>
      </c>
      <c r="I3143" s="134" t="str">
        <f t="shared" si="346"/>
        <v>活動（ADL）　階段昇降_リハビリ開始時点</v>
      </c>
      <c r="J3143" s="56" t="str">
        <f t="shared" si="348"/>
        <v>名称変更</v>
      </c>
      <c r="K3143" s="33" t="str">
        <f>IF($F3143="old", INDEX('外部インタフェース一覧(計算用)'!$B$5:$C$60, MATCH(summary!$B3143, '外部インタフェース一覧(計算用)'!$C$5:$C$60, 0), 1), $B3143)</f>
        <v>リハビリテーション計画書</v>
      </c>
      <c r="L3143" s="56">
        <f t="shared" si="352"/>
        <v>135</v>
      </c>
      <c r="M3143" s="33" t="str">
        <f t="shared" si="349"/>
        <v>up_stairs_start_status</v>
      </c>
      <c r="N3143" s="33" t="str">
        <f t="shared" si="350"/>
        <v>活動（ADL）　階段昇降_リハビリ開始時点</v>
      </c>
      <c r="O3143" s="33" t="str">
        <f t="shared" si="351"/>
        <v>活動（ADL）　階段昇降　リハビリ開始時点</v>
      </c>
    </row>
    <row r="3144" spans="1:15" ht="37.5">
      <c r="A3144" s="56">
        <v>3141</v>
      </c>
      <c r="B3144" s="56" t="s">
        <v>4589</v>
      </c>
      <c r="C3144" s="56">
        <v>136</v>
      </c>
      <c r="D3144" s="33" t="s">
        <v>2199</v>
      </c>
      <c r="E3144" s="134" t="s">
        <v>4715</v>
      </c>
      <c r="F3144" s="56" t="str">
        <f>VLOOKUP(VLOOKUP($B3144, '外部インタフェース一覧(計算用)'!$B:$C, 2, FALSE), '外部インタフェース一覧(計算用)'!$C:$G, 2, FALSE)</f>
        <v>new</v>
      </c>
      <c r="G3144" s="56" t="str">
        <f>VLOOKUP(VLOOKUP($B3144, '外部インタフェース一覧(計算用)'!$B:$C, 2, FALSE), '外部インタフェース一覧(計算用)'!$C:$G, 5, FALSE)</f>
        <v>REHABILITATION_PLAN_2024_FORM_0410_2021</v>
      </c>
      <c r="H3144" s="56" t="str">
        <f t="shared" si="347"/>
        <v>REHABILITATION_PLAN_2024_FORM_0410_2021_up_stairs_current_status_new</v>
      </c>
      <c r="I3144" s="134" t="str">
        <f t="shared" si="346"/>
        <v>活動（ADL）　階段昇降_現在の状況</v>
      </c>
      <c r="J3144" s="56" t="str">
        <f t="shared" si="348"/>
        <v>名称変更</v>
      </c>
      <c r="K3144" s="33" t="str">
        <f>IF($F3144="old", INDEX('外部インタフェース一覧(計算用)'!$B$5:$C$60, MATCH(summary!$B3144, '外部インタフェース一覧(計算用)'!$C$5:$C$60, 0), 1), $B3144)</f>
        <v>リハビリテーション計画書</v>
      </c>
      <c r="L3144" s="56">
        <f t="shared" si="352"/>
        <v>136</v>
      </c>
      <c r="M3144" s="33" t="str">
        <f t="shared" si="349"/>
        <v>up_stairs_current_status</v>
      </c>
      <c r="N3144" s="33" t="str">
        <f t="shared" si="350"/>
        <v>活動（ADL）　階段昇降_現在の状況</v>
      </c>
      <c r="O3144" s="33" t="str">
        <f t="shared" si="351"/>
        <v>活動（ADL）　階段昇降　現在の状況</v>
      </c>
    </row>
    <row r="3145" spans="1:15">
      <c r="A3145" s="56">
        <v>3142</v>
      </c>
      <c r="B3145" s="56" t="s">
        <v>4589</v>
      </c>
      <c r="C3145" s="56">
        <v>137</v>
      </c>
      <c r="D3145" s="33" t="s">
        <v>2203</v>
      </c>
      <c r="E3145" s="134" t="s">
        <v>4716</v>
      </c>
      <c r="F3145" s="56" t="str">
        <f>VLOOKUP(VLOOKUP($B3145, '外部インタフェース一覧(計算用)'!$B:$C, 2, FALSE), '外部インタフェース一覧(計算用)'!$C:$G, 2, FALSE)</f>
        <v>new</v>
      </c>
      <c r="G3145" s="56" t="str">
        <f>VLOOKUP(VLOOKUP($B3145, '外部インタフェース一覧(計算用)'!$B:$C, 2, FALSE), '外部インタフェース一覧(計算用)'!$C:$G, 5, FALSE)</f>
        <v>REHABILITATION_PLAN_2024_FORM_0410_2021</v>
      </c>
      <c r="H3145" s="56" t="str">
        <f t="shared" si="347"/>
        <v>REHABILITATION_PLAN_2024_FORM_0410_2021_up_stairs_notice_new</v>
      </c>
      <c r="I3145" s="134" t="str">
        <f t="shared" si="346"/>
        <v>活動（ADL）　階段昇降_特記事項</v>
      </c>
      <c r="J3145" s="56" t="str">
        <f t="shared" si="348"/>
        <v>名称変更</v>
      </c>
      <c r="K3145" s="33" t="str">
        <f>IF($F3145="old", INDEX('外部インタフェース一覧(計算用)'!$B$5:$C$60, MATCH(summary!$B3145, '外部インタフェース一覧(計算用)'!$C$5:$C$60, 0), 1), $B3145)</f>
        <v>リハビリテーション計画書</v>
      </c>
      <c r="L3145" s="56">
        <f t="shared" si="352"/>
        <v>137</v>
      </c>
      <c r="M3145" s="33" t="str">
        <f t="shared" si="349"/>
        <v>up_stairs_notice</v>
      </c>
      <c r="N3145" s="33" t="str">
        <f t="shared" si="350"/>
        <v>活動（ADL）　階段昇降_特記事項</v>
      </c>
      <c r="O3145" s="33" t="str">
        <f t="shared" si="351"/>
        <v>活動（ADL）　階段昇降　特記事項</v>
      </c>
    </row>
    <row r="3146" spans="1:15" ht="37.5">
      <c r="A3146" s="56">
        <v>3143</v>
      </c>
      <c r="B3146" s="56" t="s">
        <v>4589</v>
      </c>
      <c r="C3146" s="56">
        <v>138</v>
      </c>
      <c r="D3146" s="33" t="s">
        <v>2207</v>
      </c>
      <c r="E3146" s="134" t="s">
        <v>4717</v>
      </c>
      <c r="F3146" s="56" t="str">
        <f>VLOOKUP(VLOOKUP($B3146, '外部インタフェース一覧(計算用)'!$B:$C, 2, FALSE), '外部インタフェース一覧(計算用)'!$C:$G, 2, FALSE)</f>
        <v>new</v>
      </c>
      <c r="G3146" s="56" t="str">
        <f>VLOOKUP(VLOOKUP($B3146, '外部インタフェース一覧(計算用)'!$B:$C, 2, FALSE), '外部インタフェース一覧(計算用)'!$C:$G, 5, FALSE)</f>
        <v>REHABILITATION_PLAN_2024_FORM_0410_2021</v>
      </c>
      <c r="H3146" s="56" t="str">
        <f t="shared" si="347"/>
        <v>REHABILITATION_PLAN_2024_FORM_0410_2021_dressing_start_status_new</v>
      </c>
      <c r="I3146" s="134" t="str">
        <f t="shared" si="346"/>
        <v>活動（ADL）　更衣_リハビリ開始時点</v>
      </c>
      <c r="J3146" s="56" t="str">
        <f t="shared" si="348"/>
        <v>名称変更</v>
      </c>
      <c r="K3146" s="33" t="str">
        <f>IF($F3146="old", INDEX('外部インタフェース一覧(計算用)'!$B$5:$C$60, MATCH(summary!$B3146, '外部インタフェース一覧(計算用)'!$C$5:$C$60, 0), 1), $B3146)</f>
        <v>リハビリテーション計画書</v>
      </c>
      <c r="L3146" s="56">
        <f t="shared" si="352"/>
        <v>138</v>
      </c>
      <c r="M3146" s="33" t="str">
        <f t="shared" si="349"/>
        <v>dressing_start_status</v>
      </c>
      <c r="N3146" s="33" t="str">
        <f t="shared" si="350"/>
        <v>活動（ADL）　更衣_リハビリ開始時点</v>
      </c>
      <c r="O3146" s="33" t="str">
        <f t="shared" si="351"/>
        <v>活動（ADL）　更衣　リハビリ開始時点</v>
      </c>
    </row>
    <row r="3147" spans="1:15" ht="37.5">
      <c r="A3147" s="56">
        <v>3144</v>
      </c>
      <c r="B3147" s="56" t="s">
        <v>4589</v>
      </c>
      <c r="C3147" s="56">
        <v>139</v>
      </c>
      <c r="D3147" s="33" t="s">
        <v>2205</v>
      </c>
      <c r="E3147" s="134" t="s">
        <v>4718</v>
      </c>
      <c r="F3147" s="56" t="str">
        <f>VLOOKUP(VLOOKUP($B3147, '外部インタフェース一覧(計算用)'!$B:$C, 2, FALSE), '外部インタフェース一覧(計算用)'!$C:$G, 2, FALSE)</f>
        <v>new</v>
      </c>
      <c r="G3147" s="56" t="str">
        <f>VLOOKUP(VLOOKUP($B3147, '外部インタフェース一覧(計算用)'!$B:$C, 2, FALSE), '外部インタフェース一覧(計算用)'!$C:$G, 5, FALSE)</f>
        <v>REHABILITATION_PLAN_2024_FORM_0410_2021</v>
      </c>
      <c r="H3147" s="56" t="str">
        <f t="shared" si="347"/>
        <v>REHABILITATION_PLAN_2024_FORM_0410_2021_dressing_current_status_new</v>
      </c>
      <c r="I3147" s="134" t="str">
        <f t="shared" si="346"/>
        <v>活動（ADL）　更衣_現在の状況</v>
      </c>
      <c r="J3147" s="56" t="str">
        <f t="shared" si="348"/>
        <v>名称変更</v>
      </c>
      <c r="K3147" s="33" t="str">
        <f>IF($F3147="old", INDEX('外部インタフェース一覧(計算用)'!$B$5:$C$60, MATCH(summary!$B3147, '外部インタフェース一覧(計算用)'!$C$5:$C$60, 0), 1), $B3147)</f>
        <v>リハビリテーション計画書</v>
      </c>
      <c r="L3147" s="56">
        <f t="shared" si="352"/>
        <v>139</v>
      </c>
      <c r="M3147" s="33" t="str">
        <f t="shared" si="349"/>
        <v>dressing_current_status</v>
      </c>
      <c r="N3147" s="33" t="str">
        <f t="shared" si="350"/>
        <v>活動（ADL）　更衣_現在の状況</v>
      </c>
      <c r="O3147" s="33" t="str">
        <f t="shared" si="351"/>
        <v>活動（ADL）　更衣　現在の状況</v>
      </c>
    </row>
    <row r="3148" spans="1:15">
      <c r="A3148" s="56">
        <v>3145</v>
      </c>
      <c r="B3148" s="56" t="s">
        <v>4589</v>
      </c>
      <c r="C3148" s="56">
        <v>140</v>
      </c>
      <c r="D3148" s="33" t="s">
        <v>2209</v>
      </c>
      <c r="E3148" s="134" t="s">
        <v>4719</v>
      </c>
      <c r="F3148" s="56" t="str">
        <f>VLOOKUP(VLOOKUP($B3148, '外部インタフェース一覧(計算用)'!$B:$C, 2, FALSE), '外部インタフェース一覧(計算用)'!$C:$G, 2, FALSE)</f>
        <v>new</v>
      </c>
      <c r="G3148" s="56" t="str">
        <f>VLOOKUP(VLOOKUP($B3148, '外部インタフェース一覧(計算用)'!$B:$C, 2, FALSE), '外部インタフェース一覧(計算用)'!$C:$G, 5, FALSE)</f>
        <v>REHABILITATION_PLAN_2024_FORM_0410_2021</v>
      </c>
      <c r="H3148" s="56" t="str">
        <f t="shared" si="347"/>
        <v>REHABILITATION_PLAN_2024_FORM_0410_2021_dressing_notice_new</v>
      </c>
      <c r="I3148" s="134" t="str">
        <f t="shared" si="346"/>
        <v>活動（ADL）　更衣_特記事項</v>
      </c>
      <c r="J3148" s="56" t="str">
        <f t="shared" si="348"/>
        <v>名称変更</v>
      </c>
      <c r="K3148" s="33" t="str">
        <f>IF($F3148="old", INDEX('外部インタフェース一覧(計算用)'!$B$5:$C$60, MATCH(summary!$B3148, '外部インタフェース一覧(計算用)'!$C$5:$C$60, 0), 1), $B3148)</f>
        <v>リハビリテーション計画書</v>
      </c>
      <c r="L3148" s="56">
        <f t="shared" si="352"/>
        <v>140</v>
      </c>
      <c r="M3148" s="33" t="str">
        <f t="shared" si="349"/>
        <v>dressing_notice</v>
      </c>
      <c r="N3148" s="33" t="str">
        <f t="shared" si="350"/>
        <v>活動（ADL）　更衣_特記事項</v>
      </c>
      <c r="O3148" s="33" t="str">
        <f t="shared" si="351"/>
        <v>活動（ADL）　更衣　特記事項</v>
      </c>
    </row>
    <row r="3149" spans="1:15" ht="37.5">
      <c r="A3149" s="56">
        <v>3146</v>
      </c>
      <c r="B3149" s="56" t="s">
        <v>4589</v>
      </c>
      <c r="C3149" s="56">
        <v>141</v>
      </c>
      <c r="D3149" s="33" t="s">
        <v>2211</v>
      </c>
      <c r="E3149" s="134" t="s">
        <v>4720</v>
      </c>
      <c r="F3149" s="56" t="str">
        <f>VLOOKUP(VLOOKUP($B3149, '外部インタフェース一覧(計算用)'!$B:$C, 2, FALSE), '外部インタフェース一覧(計算用)'!$C:$G, 2, FALSE)</f>
        <v>new</v>
      </c>
      <c r="G3149" s="56" t="str">
        <f>VLOOKUP(VLOOKUP($B3149, '外部インタフェース一覧(計算用)'!$B:$C, 2, FALSE), '外部インタフェース一覧(計算用)'!$C:$G, 5, FALSE)</f>
        <v>REHABILITATION_PLAN_2024_FORM_0410_2021</v>
      </c>
      <c r="H3149" s="56" t="str">
        <f t="shared" si="347"/>
        <v>REHABILITATION_PLAN_2024_FORM_0410_2021_defecation_start_status_new</v>
      </c>
      <c r="I3149" s="134" t="str">
        <f t="shared" si="346"/>
        <v>活動（ADL）　排便コントロール_リハビリ開始時点</v>
      </c>
      <c r="J3149" s="56" t="str">
        <f t="shared" si="348"/>
        <v>名称変更</v>
      </c>
      <c r="K3149" s="33" t="str">
        <f>IF($F3149="old", INDEX('外部インタフェース一覧(計算用)'!$B$5:$C$60, MATCH(summary!$B3149, '外部インタフェース一覧(計算用)'!$C$5:$C$60, 0), 1), $B3149)</f>
        <v>リハビリテーション計画書</v>
      </c>
      <c r="L3149" s="56">
        <f t="shared" si="352"/>
        <v>141</v>
      </c>
      <c r="M3149" s="33" t="str">
        <f t="shared" si="349"/>
        <v>defecation_start_status</v>
      </c>
      <c r="N3149" s="33" t="str">
        <f t="shared" si="350"/>
        <v>活動（ADL）　排便コントロール_リハビリ開始時点</v>
      </c>
      <c r="O3149" s="33" t="str">
        <f t="shared" si="351"/>
        <v>活動（ADL）　排便コントロール　リハビリ開始時点</v>
      </c>
    </row>
    <row r="3150" spans="1:15" ht="37.5">
      <c r="A3150" s="56">
        <v>3147</v>
      </c>
      <c r="B3150" s="56" t="s">
        <v>4589</v>
      </c>
      <c r="C3150" s="56">
        <v>142</v>
      </c>
      <c r="D3150" s="33" t="s">
        <v>2213</v>
      </c>
      <c r="E3150" s="134" t="s">
        <v>4721</v>
      </c>
      <c r="F3150" s="56" t="str">
        <f>VLOOKUP(VLOOKUP($B3150, '外部インタフェース一覧(計算用)'!$B:$C, 2, FALSE), '外部インタフェース一覧(計算用)'!$C:$G, 2, FALSE)</f>
        <v>new</v>
      </c>
      <c r="G3150" s="56" t="str">
        <f>VLOOKUP(VLOOKUP($B3150, '外部インタフェース一覧(計算用)'!$B:$C, 2, FALSE), '外部インタフェース一覧(計算用)'!$C:$G, 5, FALSE)</f>
        <v>REHABILITATION_PLAN_2024_FORM_0410_2021</v>
      </c>
      <c r="H3150" s="56" t="str">
        <f t="shared" si="347"/>
        <v>REHABILITATION_PLAN_2024_FORM_0410_2021_defecation_current_status_new</v>
      </c>
      <c r="I3150" s="134" t="str">
        <f t="shared" si="346"/>
        <v>活動（ADL）　排便コントロール_現在の状況</v>
      </c>
      <c r="J3150" s="56" t="str">
        <f t="shared" si="348"/>
        <v>名称変更</v>
      </c>
      <c r="K3150" s="33" t="str">
        <f>IF($F3150="old", INDEX('外部インタフェース一覧(計算用)'!$B$5:$C$60, MATCH(summary!$B3150, '外部インタフェース一覧(計算用)'!$C$5:$C$60, 0), 1), $B3150)</f>
        <v>リハビリテーション計画書</v>
      </c>
      <c r="L3150" s="56">
        <f t="shared" si="352"/>
        <v>142</v>
      </c>
      <c r="M3150" s="33" t="str">
        <f t="shared" si="349"/>
        <v>defecation_current_status</v>
      </c>
      <c r="N3150" s="33" t="str">
        <f t="shared" si="350"/>
        <v>活動（ADL）　排便コントロール_現在の状況</v>
      </c>
      <c r="O3150" s="33" t="str">
        <f t="shared" si="351"/>
        <v>活動（ADL）　排便コントロール　現在の状況</v>
      </c>
    </row>
    <row r="3151" spans="1:15" ht="37.5">
      <c r="A3151" s="56">
        <v>3148</v>
      </c>
      <c r="B3151" s="56" t="s">
        <v>4589</v>
      </c>
      <c r="C3151" s="56">
        <v>143</v>
      </c>
      <c r="D3151" s="33" t="s">
        <v>2215</v>
      </c>
      <c r="E3151" s="134" t="s">
        <v>4722</v>
      </c>
      <c r="F3151" s="56" t="str">
        <f>VLOOKUP(VLOOKUP($B3151, '外部インタフェース一覧(計算用)'!$B:$C, 2, FALSE), '外部インタフェース一覧(計算用)'!$C:$G, 2, FALSE)</f>
        <v>new</v>
      </c>
      <c r="G3151" s="56" t="str">
        <f>VLOOKUP(VLOOKUP($B3151, '外部インタフェース一覧(計算用)'!$B:$C, 2, FALSE), '外部インタフェース一覧(計算用)'!$C:$G, 5, FALSE)</f>
        <v>REHABILITATION_PLAN_2024_FORM_0410_2021</v>
      </c>
      <c r="H3151" s="56" t="str">
        <f t="shared" si="347"/>
        <v>REHABILITATION_PLAN_2024_FORM_0410_2021_defecation_notice_new</v>
      </c>
      <c r="I3151" s="134" t="str">
        <f t="shared" si="346"/>
        <v>活動（ADL）　排便コントロール_特記事項</v>
      </c>
      <c r="J3151" s="56" t="str">
        <f t="shared" si="348"/>
        <v>名称変更</v>
      </c>
      <c r="K3151" s="33" t="str">
        <f>IF($F3151="old", INDEX('外部インタフェース一覧(計算用)'!$B$5:$C$60, MATCH(summary!$B3151, '外部インタフェース一覧(計算用)'!$C$5:$C$60, 0), 1), $B3151)</f>
        <v>リハビリテーション計画書</v>
      </c>
      <c r="L3151" s="56">
        <f t="shared" si="352"/>
        <v>143</v>
      </c>
      <c r="M3151" s="33" t="str">
        <f t="shared" si="349"/>
        <v>defecation_notice</v>
      </c>
      <c r="N3151" s="33" t="str">
        <f t="shared" si="350"/>
        <v>活動（ADL）　排便コントロール_特記事項</v>
      </c>
      <c r="O3151" s="33" t="str">
        <f t="shared" si="351"/>
        <v>活動（ADL）　排便コントロール　特記事項</v>
      </c>
    </row>
    <row r="3152" spans="1:15" ht="37.5">
      <c r="A3152" s="56">
        <v>3149</v>
      </c>
      <c r="B3152" s="56" t="s">
        <v>4589</v>
      </c>
      <c r="C3152" s="56">
        <v>144</v>
      </c>
      <c r="D3152" s="33" t="s">
        <v>2217</v>
      </c>
      <c r="E3152" s="134" t="s">
        <v>4723</v>
      </c>
      <c r="F3152" s="56" t="str">
        <f>VLOOKUP(VLOOKUP($B3152, '外部インタフェース一覧(計算用)'!$B:$C, 2, FALSE), '外部インタフェース一覧(計算用)'!$C:$G, 2, FALSE)</f>
        <v>new</v>
      </c>
      <c r="G3152" s="56" t="str">
        <f>VLOOKUP(VLOOKUP($B3152, '外部インタフェース一覧(計算用)'!$B:$C, 2, FALSE), '外部インタフェース一覧(計算用)'!$C:$G, 5, FALSE)</f>
        <v>REHABILITATION_PLAN_2024_FORM_0410_2021</v>
      </c>
      <c r="H3152" s="56" t="str">
        <f t="shared" si="347"/>
        <v>REHABILITATION_PLAN_2024_FORM_0410_2021_urination_start_status_new</v>
      </c>
      <c r="I3152" s="134" t="str">
        <f t="shared" si="346"/>
        <v>活動（ADL）　排尿コントロール_リハビリ開始時点</v>
      </c>
      <c r="J3152" s="56" t="str">
        <f t="shared" si="348"/>
        <v>名称変更</v>
      </c>
      <c r="K3152" s="33" t="str">
        <f>IF($F3152="old", INDEX('外部インタフェース一覧(計算用)'!$B$5:$C$60, MATCH(summary!$B3152, '外部インタフェース一覧(計算用)'!$C$5:$C$60, 0), 1), $B3152)</f>
        <v>リハビリテーション計画書</v>
      </c>
      <c r="L3152" s="56">
        <f t="shared" si="352"/>
        <v>144</v>
      </c>
      <c r="M3152" s="33" t="str">
        <f t="shared" si="349"/>
        <v>urination_start_status</v>
      </c>
      <c r="N3152" s="33" t="str">
        <f t="shared" si="350"/>
        <v>活動（ADL）　排尿コントロール_リハビリ開始時点</v>
      </c>
      <c r="O3152" s="33" t="str">
        <f t="shared" si="351"/>
        <v>活動（ADL）　排尿コントロール　リハビリ開始時点</v>
      </c>
    </row>
    <row r="3153" spans="1:15" ht="37.5">
      <c r="A3153" s="56">
        <v>3150</v>
      </c>
      <c r="B3153" s="56" t="s">
        <v>4589</v>
      </c>
      <c r="C3153" s="56">
        <v>145</v>
      </c>
      <c r="D3153" s="33" t="s">
        <v>2219</v>
      </c>
      <c r="E3153" s="134" t="s">
        <v>4724</v>
      </c>
      <c r="F3153" s="56" t="str">
        <f>VLOOKUP(VLOOKUP($B3153, '外部インタフェース一覧(計算用)'!$B:$C, 2, FALSE), '外部インタフェース一覧(計算用)'!$C:$G, 2, FALSE)</f>
        <v>new</v>
      </c>
      <c r="G3153" s="56" t="str">
        <f>VLOOKUP(VLOOKUP($B3153, '外部インタフェース一覧(計算用)'!$B:$C, 2, FALSE), '外部インタフェース一覧(計算用)'!$C:$G, 5, FALSE)</f>
        <v>REHABILITATION_PLAN_2024_FORM_0410_2021</v>
      </c>
      <c r="H3153" s="56" t="str">
        <f t="shared" si="347"/>
        <v>REHABILITATION_PLAN_2024_FORM_0410_2021_urination_current_status_new</v>
      </c>
      <c r="I3153" s="134" t="str">
        <f t="shared" si="346"/>
        <v>活動（ADL）　排尿コントロール_現在の状況</v>
      </c>
      <c r="J3153" s="56" t="str">
        <f t="shared" si="348"/>
        <v>名称変更</v>
      </c>
      <c r="K3153" s="33" t="str">
        <f>IF($F3153="old", INDEX('外部インタフェース一覧(計算用)'!$B$5:$C$60, MATCH(summary!$B3153, '外部インタフェース一覧(計算用)'!$C$5:$C$60, 0), 1), $B3153)</f>
        <v>リハビリテーション計画書</v>
      </c>
      <c r="L3153" s="56">
        <f t="shared" si="352"/>
        <v>145</v>
      </c>
      <c r="M3153" s="33" t="str">
        <f t="shared" si="349"/>
        <v>urination_current_status</v>
      </c>
      <c r="N3153" s="33" t="str">
        <f t="shared" si="350"/>
        <v>活動（ADL）　排尿コントロール_現在の状況</v>
      </c>
      <c r="O3153" s="33" t="str">
        <f t="shared" si="351"/>
        <v>活動（ADL）　排尿コントロール　現在の状況</v>
      </c>
    </row>
    <row r="3154" spans="1:15" ht="37.5">
      <c r="A3154" s="56">
        <v>3151</v>
      </c>
      <c r="B3154" s="56" t="s">
        <v>4589</v>
      </c>
      <c r="C3154" s="56">
        <v>146</v>
      </c>
      <c r="D3154" s="33" t="s">
        <v>2221</v>
      </c>
      <c r="E3154" s="134" t="s">
        <v>4725</v>
      </c>
      <c r="F3154" s="56" t="str">
        <f>VLOOKUP(VLOOKUP($B3154, '外部インタフェース一覧(計算用)'!$B:$C, 2, FALSE), '外部インタフェース一覧(計算用)'!$C:$G, 2, FALSE)</f>
        <v>new</v>
      </c>
      <c r="G3154" s="56" t="str">
        <f>VLOOKUP(VLOOKUP($B3154, '外部インタフェース一覧(計算用)'!$B:$C, 2, FALSE), '外部インタフェース一覧(計算用)'!$C:$G, 5, FALSE)</f>
        <v>REHABILITATION_PLAN_2024_FORM_0410_2021</v>
      </c>
      <c r="H3154" s="56" t="str">
        <f t="shared" si="347"/>
        <v>REHABILITATION_PLAN_2024_FORM_0410_2021_urination_notice_new</v>
      </c>
      <c r="I3154" s="134" t="str">
        <f t="shared" si="346"/>
        <v>活動（ADL）　排尿コントロール_特記事項</v>
      </c>
      <c r="J3154" s="56" t="str">
        <f t="shared" si="348"/>
        <v>名称変更</v>
      </c>
      <c r="K3154" s="33" t="str">
        <f>IF($F3154="old", INDEX('外部インタフェース一覧(計算用)'!$B$5:$C$60, MATCH(summary!$B3154, '外部インタフェース一覧(計算用)'!$C$5:$C$60, 0), 1), $B3154)</f>
        <v>リハビリテーション計画書</v>
      </c>
      <c r="L3154" s="56">
        <f t="shared" si="352"/>
        <v>146</v>
      </c>
      <c r="M3154" s="33" t="str">
        <f t="shared" si="349"/>
        <v>urination_notice</v>
      </c>
      <c r="N3154" s="33" t="str">
        <f t="shared" si="350"/>
        <v>活動（ADL）　排尿コントロール_特記事項</v>
      </c>
      <c r="O3154" s="33" t="str">
        <f t="shared" si="351"/>
        <v>活動（ADL）　排尿コントロール　特記事項</v>
      </c>
    </row>
    <row r="3155" spans="1:15" ht="56.25">
      <c r="A3155" s="56">
        <v>3152</v>
      </c>
      <c r="B3155" s="56" t="s">
        <v>4589</v>
      </c>
      <c r="C3155" s="56">
        <v>147</v>
      </c>
      <c r="D3155" s="33" t="s">
        <v>4726</v>
      </c>
      <c r="E3155" s="134" t="s">
        <v>4727</v>
      </c>
      <c r="F3155" s="56" t="str">
        <f>VLOOKUP(VLOOKUP($B3155, '外部インタフェース一覧(計算用)'!$B:$C, 2, FALSE), '外部インタフェース一覧(計算用)'!$C:$G, 2, FALSE)</f>
        <v>new</v>
      </c>
      <c r="G3155" s="56" t="str">
        <f>VLOOKUP(VLOOKUP($B3155, '外部インタフェース一覧(計算用)'!$B:$C, 2, FALSE), '外部インタフェース一覧(計算用)'!$C:$G, 5, FALSE)</f>
        <v>REHABILITATION_PLAN_2024_FORM_0410_2021</v>
      </c>
      <c r="H3155" s="56" t="str">
        <f t="shared" si="347"/>
        <v>REHABILITATION_PLAN_2024_FORM_0410_2021_short_goal_rehabilitation_mind_and_body_function1_new</v>
      </c>
      <c r="I3155" s="134" t="str">
        <f t="shared" si="346"/>
        <v>追加</v>
      </c>
      <c r="J3155" s="56" t="str">
        <f t="shared" si="348"/>
        <v>名称変更</v>
      </c>
      <c r="K3155" s="56" t="str">
        <f>IF($F3155="old", INDEX('外部インタフェース一覧(計算用)'!$B$5:$C$60, MATCH(summary!$B3155, '外部インタフェース一覧(計算用)'!$C$5:$C$60, 0), 1), $B3155)</f>
        <v>リハビリテーション計画書</v>
      </c>
      <c r="L3155" s="56">
        <f t="shared" si="352"/>
        <v>147</v>
      </c>
      <c r="M3155" s="56" t="str">
        <f t="shared" si="349"/>
        <v>short_goal_rehabilitation_mind_and_body_function1</v>
      </c>
      <c r="N3155" s="33" t="str">
        <f t="shared" si="350"/>
        <v>追加</v>
      </c>
      <c r="O3155" s="33" t="str">
        <f t="shared" si="351"/>
        <v>リハビリテーションの短期目標（今後３ヶ月間）　心身機能1</v>
      </c>
    </row>
    <row r="3156" spans="1:15" ht="56.25">
      <c r="A3156" s="56">
        <v>3153</v>
      </c>
      <c r="B3156" s="56" t="s">
        <v>4589</v>
      </c>
      <c r="C3156" s="56">
        <v>148</v>
      </c>
      <c r="D3156" s="33" t="s">
        <v>4728</v>
      </c>
      <c r="E3156" s="134" t="s">
        <v>4729</v>
      </c>
      <c r="F3156" s="56" t="str">
        <f>VLOOKUP(VLOOKUP($B3156, '外部インタフェース一覧(計算用)'!$B:$C, 2, FALSE), '外部インタフェース一覧(計算用)'!$C:$G, 2, FALSE)</f>
        <v>new</v>
      </c>
      <c r="G3156" s="56" t="str">
        <f>VLOOKUP(VLOOKUP($B3156, '外部インタフェース一覧(計算用)'!$B:$C, 2, FALSE), '外部インタフェース一覧(計算用)'!$C:$G, 5, FALSE)</f>
        <v>REHABILITATION_PLAN_2024_FORM_0410_2021</v>
      </c>
      <c r="H3156" s="56" t="str">
        <f t="shared" si="347"/>
        <v>REHABILITATION_PLAN_2024_FORM_0410_2021_short_goal_rehabilitation_mind_and_body_function2_new</v>
      </c>
      <c r="I3156" s="134" t="str">
        <f t="shared" si="346"/>
        <v>追加</v>
      </c>
      <c r="J3156" s="56" t="str">
        <f t="shared" si="348"/>
        <v>名称変更</v>
      </c>
      <c r="K3156" s="56" t="str">
        <f>IF($F3156="old", INDEX('外部インタフェース一覧(計算用)'!$B$5:$C$60, MATCH(summary!$B3156, '外部インタフェース一覧(計算用)'!$C$5:$C$60, 0), 1), $B3156)</f>
        <v>リハビリテーション計画書</v>
      </c>
      <c r="L3156" s="56">
        <f t="shared" si="352"/>
        <v>148</v>
      </c>
      <c r="M3156" s="56" t="str">
        <f t="shared" si="349"/>
        <v>short_goal_rehabilitation_mind_and_body_function2</v>
      </c>
      <c r="N3156" s="33" t="str">
        <f t="shared" si="350"/>
        <v>追加</v>
      </c>
      <c r="O3156" s="33" t="str">
        <f t="shared" si="351"/>
        <v>リハビリテーションの短期目標（今後３ヶ月間）　心身機能2</v>
      </c>
    </row>
    <row r="3157" spans="1:15" ht="56.25">
      <c r="A3157" s="56">
        <v>3154</v>
      </c>
      <c r="B3157" s="56" t="s">
        <v>4589</v>
      </c>
      <c r="C3157" s="56">
        <v>149</v>
      </c>
      <c r="D3157" s="33" t="s">
        <v>4730</v>
      </c>
      <c r="E3157" s="134" t="s">
        <v>4731</v>
      </c>
      <c r="F3157" s="56" t="str">
        <f>VLOOKUP(VLOOKUP($B3157, '外部インタフェース一覧(計算用)'!$B:$C, 2, FALSE), '外部インタフェース一覧(計算用)'!$C:$G, 2, FALSE)</f>
        <v>new</v>
      </c>
      <c r="G3157" s="56" t="str">
        <f>VLOOKUP(VLOOKUP($B3157, '外部インタフェース一覧(計算用)'!$B:$C, 2, FALSE), '外部インタフェース一覧(計算用)'!$C:$G, 5, FALSE)</f>
        <v>REHABILITATION_PLAN_2024_FORM_0410_2021</v>
      </c>
      <c r="H3157" s="56" t="str">
        <f t="shared" si="347"/>
        <v>REHABILITATION_PLAN_2024_FORM_0410_2021_short_goal_rehabilitation_mind_and_body_function3_new</v>
      </c>
      <c r="I3157" s="134" t="str">
        <f t="shared" si="346"/>
        <v>追加</v>
      </c>
      <c r="J3157" s="56" t="str">
        <f t="shared" si="348"/>
        <v>名称変更</v>
      </c>
      <c r="K3157" s="56" t="str">
        <f>IF($F3157="old", INDEX('外部インタフェース一覧(計算用)'!$B$5:$C$60, MATCH(summary!$B3157, '外部インタフェース一覧(計算用)'!$C$5:$C$60, 0), 1), $B3157)</f>
        <v>リハビリテーション計画書</v>
      </c>
      <c r="L3157" s="56">
        <f t="shared" si="352"/>
        <v>149</v>
      </c>
      <c r="M3157" s="56" t="str">
        <f t="shared" si="349"/>
        <v>short_goal_rehabilitation_mind_and_body_function3</v>
      </c>
      <c r="N3157" s="33" t="str">
        <f t="shared" si="350"/>
        <v>追加</v>
      </c>
      <c r="O3157" s="33" t="str">
        <f t="shared" si="351"/>
        <v>リハビリテーションの短期目標（今後３ヶ月間）　心身機能3</v>
      </c>
    </row>
    <row r="3158" spans="1:15" ht="56.25">
      <c r="A3158" s="56">
        <v>3155</v>
      </c>
      <c r="B3158" s="56" t="s">
        <v>4589</v>
      </c>
      <c r="C3158" s="56">
        <v>150</v>
      </c>
      <c r="D3158" s="33" t="s">
        <v>4732</v>
      </c>
      <c r="E3158" s="134" t="s">
        <v>4733</v>
      </c>
      <c r="F3158" s="56" t="str">
        <f>VLOOKUP(VLOOKUP($B3158, '外部インタフェース一覧(計算用)'!$B:$C, 2, FALSE), '外部インタフェース一覧(計算用)'!$C:$G, 2, FALSE)</f>
        <v>new</v>
      </c>
      <c r="G3158" s="56" t="str">
        <f>VLOOKUP(VLOOKUP($B3158, '外部インタフェース一覧(計算用)'!$B:$C, 2, FALSE), '外部インタフェース一覧(計算用)'!$C:$G, 5, FALSE)</f>
        <v>REHABILITATION_PLAN_2024_FORM_0410_2021</v>
      </c>
      <c r="H3158" s="56" t="str">
        <f t="shared" si="347"/>
        <v>REHABILITATION_PLAN_2024_FORM_0410_2021_short_goal_rehabilitation_mind_and_body_function_contents_new</v>
      </c>
      <c r="I3158" s="134" t="str">
        <f t="shared" si="346"/>
        <v>追加</v>
      </c>
      <c r="J3158" s="56" t="str">
        <f t="shared" si="348"/>
        <v>名称変更</v>
      </c>
      <c r="K3158" s="56" t="str">
        <f>IF($F3158="old", INDEX('外部インタフェース一覧(計算用)'!$B$5:$C$60, MATCH(summary!$B3158, '外部インタフェース一覧(計算用)'!$C$5:$C$60, 0), 1), $B3158)</f>
        <v>リハビリテーション計画書</v>
      </c>
      <c r="L3158" s="56">
        <f t="shared" si="352"/>
        <v>150</v>
      </c>
      <c r="M3158" s="56" t="str">
        <f t="shared" si="349"/>
        <v>short_goal_rehabilitation_mind_and_body_function_contents</v>
      </c>
      <c r="N3158" s="33" t="str">
        <f t="shared" si="350"/>
        <v>追加</v>
      </c>
      <c r="O3158" s="33" t="str">
        <f t="shared" si="351"/>
        <v>リハビリテーションの短期目標（今後３ヶ月間）　心身機能（内容）</v>
      </c>
    </row>
    <row r="3159" spans="1:15" ht="37.5">
      <c r="A3159" s="56">
        <v>3156</v>
      </c>
      <c r="B3159" s="56" t="s">
        <v>4589</v>
      </c>
      <c r="C3159" s="56">
        <v>151</v>
      </c>
      <c r="D3159" s="33" t="s">
        <v>4734</v>
      </c>
      <c r="E3159" s="134" t="s">
        <v>4735</v>
      </c>
      <c r="F3159" s="56" t="str">
        <f>VLOOKUP(VLOOKUP($B3159, '外部インタフェース一覧(計算用)'!$B:$C, 2, FALSE), '外部インタフェース一覧(計算用)'!$C:$G, 2, FALSE)</f>
        <v>new</v>
      </c>
      <c r="G3159" s="56" t="str">
        <f>VLOOKUP(VLOOKUP($B3159, '外部インタフェース一覧(計算用)'!$B:$C, 2, FALSE), '外部インタフェース一覧(計算用)'!$C:$G, 5, FALSE)</f>
        <v>REHABILITATION_PLAN_2024_FORM_0410_2021</v>
      </c>
      <c r="H3159" s="56" t="str">
        <f t="shared" si="347"/>
        <v>REHABILITATION_PLAN_2024_FORM_0410_2021_short_goal_rehabilitation_activity1_new</v>
      </c>
      <c r="I3159" s="134" t="str">
        <f t="shared" si="346"/>
        <v>追加</v>
      </c>
      <c r="J3159" s="56" t="str">
        <f t="shared" si="348"/>
        <v>名称変更</v>
      </c>
      <c r="K3159" s="56" t="str">
        <f>IF($F3159="old", INDEX('外部インタフェース一覧(計算用)'!$B$5:$C$60, MATCH(summary!$B3159, '外部インタフェース一覧(計算用)'!$C$5:$C$60, 0), 1), $B3159)</f>
        <v>リハビリテーション計画書</v>
      </c>
      <c r="L3159" s="56">
        <f t="shared" si="352"/>
        <v>151</v>
      </c>
      <c r="M3159" s="56" t="str">
        <f t="shared" si="349"/>
        <v>short_goal_rehabilitation_activity1</v>
      </c>
      <c r="N3159" s="33" t="str">
        <f t="shared" si="350"/>
        <v>追加</v>
      </c>
      <c r="O3159" s="33" t="str">
        <f t="shared" si="351"/>
        <v>リハビリテーションの短期目標（今後３ヶ月間）　活動1</v>
      </c>
    </row>
    <row r="3160" spans="1:15" ht="37.5">
      <c r="A3160" s="56">
        <v>3157</v>
      </c>
      <c r="B3160" s="56" t="s">
        <v>4589</v>
      </c>
      <c r="C3160" s="56">
        <v>152</v>
      </c>
      <c r="D3160" s="33" t="s">
        <v>4736</v>
      </c>
      <c r="E3160" s="134" t="s">
        <v>4737</v>
      </c>
      <c r="F3160" s="56" t="str">
        <f>VLOOKUP(VLOOKUP($B3160, '外部インタフェース一覧(計算用)'!$B:$C, 2, FALSE), '外部インタフェース一覧(計算用)'!$C:$G, 2, FALSE)</f>
        <v>new</v>
      </c>
      <c r="G3160" s="56" t="str">
        <f>VLOOKUP(VLOOKUP($B3160, '外部インタフェース一覧(計算用)'!$B:$C, 2, FALSE), '外部インタフェース一覧(計算用)'!$C:$G, 5, FALSE)</f>
        <v>REHABILITATION_PLAN_2024_FORM_0410_2021</v>
      </c>
      <c r="H3160" s="56" t="str">
        <f t="shared" si="347"/>
        <v>REHABILITATION_PLAN_2024_FORM_0410_2021_short_goal_rehabilitation_activity2_new</v>
      </c>
      <c r="I3160" s="134" t="str">
        <f t="shared" si="346"/>
        <v>追加</v>
      </c>
      <c r="J3160" s="56" t="str">
        <f t="shared" si="348"/>
        <v>名称変更</v>
      </c>
      <c r="K3160" s="56" t="str">
        <f>IF($F3160="old", INDEX('外部インタフェース一覧(計算用)'!$B$5:$C$60, MATCH(summary!$B3160, '外部インタフェース一覧(計算用)'!$C$5:$C$60, 0), 1), $B3160)</f>
        <v>リハビリテーション計画書</v>
      </c>
      <c r="L3160" s="56">
        <f t="shared" si="352"/>
        <v>152</v>
      </c>
      <c r="M3160" s="56" t="str">
        <f t="shared" si="349"/>
        <v>short_goal_rehabilitation_activity2</v>
      </c>
      <c r="N3160" s="33" t="str">
        <f t="shared" si="350"/>
        <v>追加</v>
      </c>
      <c r="O3160" s="33" t="str">
        <f t="shared" si="351"/>
        <v>リハビリテーションの短期目標（今後３ヶ月間）　活動2</v>
      </c>
    </row>
    <row r="3161" spans="1:15" ht="37.5">
      <c r="A3161" s="56">
        <v>3158</v>
      </c>
      <c r="B3161" s="56" t="s">
        <v>4589</v>
      </c>
      <c r="C3161" s="56">
        <v>153</v>
      </c>
      <c r="D3161" s="33" t="s">
        <v>4738</v>
      </c>
      <c r="E3161" s="134" t="s">
        <v>4739</v>
      </c>
      <c r="F3161" s="56" t="str">
        <f>VLOOKUP(VLOOKUP($B3161, '外部インタフェース一覧(計算用)'!$B:$C, 2, FALSE), '外部インタフェース一覧(計算用)'!$C:$G, 2, FALSE)</f>
        <v>new</v>
      </c>
      <c r="G3161" s="56" t="str">
        <f>VLOOKUP(VLOOKUP($B3161, '外部インタフェース一覧(計算用)'!$B:$C, 2, FALSE), '外部インタフェース一覧(計算用)'!$C:$G, 5, FALSE)</f>
        <v>REHABILITATION_PLAN_2024_FORM_0410_2021</v>
      </c>
      <c r="H3161" s="56" t="str">
        <f t="shared" si="347"/>
        <v>REHABILITATION_PLAN_2024_FORM_0410_2021_short_goal_rehabilitation_activity3_new</v>
      </c>
      <c r="I3161" s="134" t="str">
        <f t="shared" si="346"/>
        <v>追加</v>
      </c>
      <c r="J3161" s="56" t="str">
        <f t="shared" si="348"/>
        <v>名称変更</v>
      </c>
      <c r="K3161" s="56" t="str">
        <f>IF($F3161="old", INDEX('外部インタフェース一覧(計算用)'!$B$5:$C$60, MATCH(summary!$B3161, '外部インタフェース一覧(計算用)'!$C$5:$C$60, 0), 1), $B3161)</f>
        <v>リハビリテーション計画書</v>
      </c>
      <c r="L3161" s="56">
        <f t="shared" si="352"/>
        <v>153</v>
      </c>
      <c r="M3161" s="56" t="str">
        <f t="shared" si="349"/>
        <v>short_goal_rehabilitation_activity3</v>
      </c>
      <c r="N3161" s="33" t="str">
        <f t="shared" si="350"/>
        <v>追加</v>
      </c>
      <c r="O3161" s="33" t="str">
        <f t="shared" si="351"/>
        <v>リハビリテーションの短期目標（今後３ヶ月間）　活動3</v>
      </c>
    </row>
    <row r="3162" spans="1:15" ht="37.5">
      <c r="A3162" s="56">
        <v>3159</v>
      </c>
      <c r="B3162" s="56" t="s">
        <v>4589</v>
      </c>
      <c r="C3162" s="56">
        <v>154</v>
      </c>
      <c r="D3162" s="33" t="s">
        <v>4740</v>
      </c>
      <c r="E3162" s="134" t="s">
        <v>4741</v>
      </c>
      <c r="F3162" s="56" t="str">
        <f>VLOOKUP(VLOOKUP($B3162, '外部インタフェース一覧(計算用)'!$B:$C, 2, FALSE), '外部インタフェース一覧(計算用)'!$C:$G, 2, FALSE)</f>
        <v>new</v>
      </c>
      <c r="G3162" s="56" t="str">
        <f>VLOOKUP(VLOOKUP($B3162, '外部インタフェース一覧(計算用)'!$B:$C, 2, FALSE), '外部インタフェース一覧(計算用)'!$C:$G, 5, FALSE)</f>
        <v>REHABILITATION_PLAN_2024_FORM_0410_2021</v>
      </c>
      <c r="H3162" s="56" t="str">
        <f t="shared" si="347"/>
        <v>REHABILITATION_PLAN_2024_FORM_0410_2021_short_goal_rehabilitation_activity_contents_new</v>
      </c>
      <c r="I3162" s="134" t="str">
        <f t="shared" si="346"/>
        <v>追加</v>
      </c>
      <c r="J3162" s="56" t="str">
        <f t="shared" si="348"/>
        <v>名称変更</v>
      </c>
      <c r="K3162" s="56" t="str">
        <f>IF($F3162="old", INDEX('外部インタフェース一覧(計算用)'!$B$5:$C$60, MATCH(summary!$B3162, '外部インタフェース一覧(計算用)'!$C$5:$C$60, 0), 1), $B3162)</f>
        <v>リハビリテーション計画書</v>
      </c>
      <c r="L3162" s="56">
        <f t="shared" si="352"/>
        <v>154</v>
      </c>
      <c r="M3162" s="56" t="str">
        <f t="shared" si="349"/>
        <v>short_goal_rehabilitation_activity_contents</v>
      </c>
      <c r="N3162" s="33" t="str">
        <f t="shared" si="350"/>
        <v>追加</v>
      </c>
      <c r="O3162" s="33" t="str">
        <f t="shared" si="351"/>
        <v>リハビリテーションの短期目標（今後３ヶ月間）　活動（内容）</v>
      </c>
    </row>
    <row r="3163" spans="1:15" ht="37.5">
      <c r="A3163" s="56">
        <v>3160</v>
      </c>
      <c r="B3163" s="56" t="s">
        <v>4589</v>
      </c>
      <c r="C3163" s="56">
        <v>155</v>
      </c>
      <c r="D3163" s="33" t="s">
        <v>4742</v>
      </c>
      <c r="E3163" s="134" t="s">
        <v>4743</v>
      </c>
      <c r="F3163" s="56" t="str">
        <f>VLOOKUP(VLOOKUP($B3163, '外部インタフェース一覧(計算用)'!$B:$C, 2, FALSE), '外部インタフェース一覧(計算用)'!$C:$G, 2, FALSE)</f>
        <v>new</v>
      </c>
      <c r="G3163" s="56" t="str">
        <f>VLOOKUP(VLOOKUP($B3163, '外部インタフェース一覧(計算用)'!$B:$C, 2, FALSE), '外部インタフェース一覧(計算用)'!$C:$G, 5, FALSE)</f>
        <v>REHABILITATION_PLAN_2024_FORM_0410_2021</v>
      </c>
      <c r="H3163" s="56" t="str">
        <f t="shared" si="347"/>
        <v>REHABILITATION_PLAN_2024_FORM_0410_2021_short_goal_rehabilitation_participation1_new</v>
      </c>
      <c r="I3163" s="134" t="str">
        <f t="shared" si="346"/>
        <v>追加</v>
      </c>
      <c r="J3163" s="56" t="str">
        <f t="shared" si="348"/>
        <v>名称変更</v>
      </c>
      <c r="K3163" s="56" t="str">
        <f>IF($F3163="old", INDEX('外部インタフェース一覧(計算用)'!$B$5:$C$60, MATCH(summary!$B3163, '外部インタフェース一覧(計算用)'!$C$5:$C$60, 0), 1), $B3163)</f>
        <v>リハビリテーション計画書</v>
      </c>
      <c r="L3163" s="56">
        <f t="shared" si="352"/>
        <v>155</v>
      </c>
      <c r="M3163" s="56" t="str">
        <f t="shared" si="349"/>
        <v>short_goal_rehabilitation_participation1</v>
      </c>
      <c r="N3163" s="33" t="str">
        <f t="shared" si="350"/>
        <v>追加</v>
      </c>
      <c r="O3163" s="33" t="str">
        <f t="shared" si="351"/>
        <v>リハビリテーションの短期目標（今後３ヶ月間）　参加1</v>
      </c>
    </row>
    <row r="3164" spans="1:15" ht="37.5">
      <c r="A3164" s="56">
        <v>3161</v>
      </c>
      <c r="B3164" s="56" t="s">
        <v>4589</v>
      </c>
      <c r="C3164" s="56">
        <v>156</v>
      </c>
      <c r="D3164" s="33" t="s">
        <v>4744</v>
      </c>
      <c r="E3164" s="134" t="s">
        <v>4745</v>
      </c>
      <c r="F3164" s="56" t="str">
        <f>VLOOKUP(VLOOKUP($B3164, '外部インタフェース一覧(計算用)'!$B:$C, 2, FALSE), '外部インタフェース一覧(計算用)'!$C:$G, 2, FALSE)</f>
        <v>new</v>
      </c>
      <c r="G3164" s="56" t="str">
        <f>VLOOKUP(VLOOKUP($B3164, '外部インタフェース一覧(計算用)'!$B:$C, 2, FALSE), '外部インタフェース一覧(計算用)'!$C:$G, 5, FALSE)</f>
        <v>REHABILITATION_PLAN_2024_FORM_0410_2021</v>
      </c>
      <c r="H3164" s="56" t="str">
        <f t="shared" si="347"/>
        <v>REHABILITATION_PLAN_2024_FORM_0410_2021_short_goal_rehabilitation_participation2_new</v>
      </c>
      <c r="I3164" s="134" t="str">
        <f t="shared" si="346"/>
        <v>追加</v>
      </c>
      <c r="J3164" s="56" t="str">
        <f t="shared" si="348"/>
        <v>名称変更</v>
      </c>
      <c r="K3164" s="56" t="str">
        <f>IF($F3164="old", INDEX('外部インタフェース一覧(計算用)'!$B$5:$C$60, MATCH(summary!$B3164, '外部インタフェース一覧(計算用)'!$C$5:$C$60, 0), 1), $B3164)</f>
        <v>リハビリテーション計画書</v>
      </c>
      <c r="L3164" s="56">
        <f t="shared" si="352"/>
        <v>156</v>
      </c>
      <c r="M3164" s="56" t="str">
        <f t="shared" si="349"/>
        <v>short_goal_rehabilitation_participation2</v>
      </c>
      <c r="N3164" s="33" t="str">
        <f t="shared" si="350"/>
        <v>追加</v>
      </c>
      <c r="O3164" s="33" t="str">
        <f t="shared" si="351"/>
        <v>リハビリテーションの短期目標（今後３ヶ月間）　参加2</v>
      </c>
    </row>
    <row r="3165" spans="1:15" ht="37.5">
      <c r="A3165" s="56">
        <v>3162</v>
      </c>
      <c r="B3165" s="56" t="s">
        <v>4589</v>
      </c>
      <c r="C3165" s="56">
        <v>157</v>
      </c>
      <c r="D3165" s="33" t="s">
        <v>4746</v>
      </c>
      <c r="E3165" s="134" t="s">
        <v>4747</v>
      </c>
      <c r="F3165" s="56" t="str">
        <f>VLOOKUP(VLOOKUP($B3165, '外部インタフェース一覧(計算用)'!$B:$C, 2, FALSE), '外部インタフェース一覧(計算用)'!$C:$G, 2, FALSE)</f>
        <v>new</v>
      </c>
      <c r="G3165" s="56" t="str">
        <f>VLOOKUP(VLOOKUP($B3165, '外部インタフェース一覧(計算用)'!$B:$C, 2, FALSE), '外部インタフェース一覧(計算用)'!$C:$G, 5, FALSE)</f>
        <v>REHABILITATION_PLAN_2024_FORM_0410_2021</v>
      </c>
      <c r="H3165" s="56" t="str">
        <f t="shared" si="347"/>
        <v>REHABILITATION_PLAN_2024_FORM_0410_2021_short_goal_rehabilitation_participation3_new</v>
      </c>
      <c r="I3165" s="134" t="str">
        <f t="shared" si="346"/>
        <v>追加</v>
      </c>
      <c r="J3165" s="56" t="str">
        <f t="shared" si="348"/>
        <v>名称変更</v>
      </c>
      <c r="K3165" s="56" t="str">
        <f>IF($F3165="old", INDEX('外部インタフェース一覧(計算用)'!$B$5:$C$60, MATCH(summary!$B3165, '外部インタフェース一覧(計算用)'!$C$5:$C$60, 0), 1), $B3165)</f>
        <v>リハビリテーション計画書</v>
      </c>
      <c r="L3165" s="56">
        <f t="shared" si="352"/>
        <v>157</v>
      </c>
      <c r="M3165" s="56" t="str">
        <f t="shared" si="349"/>
        <v>short_goal_rehabilitation_participation3</v>
      </c>
      <c r="N3165" s="33" t="str">
        <f t="shared" si="350"/>
        <v>追加</v>
      </c>
      <c r="O3165" s="33" t="str">
        <f t="shared" si="351"/>
        <v>リハビリテーションの短期目標（今後３ヶ月間）　参加3</v>
      </c>
    </row>
    <row r="3166" spans="1:15" ht="56.25">
      <c r="A3166" s="56">
        <v>3163</v>
      </c>
      <c r="B3166" s="56" t="s">
        <v>4589</v>
      </c>
      <c r="C3166" s="56">
        <v>158</v>
      </c>
      <c r="D3166" s="33" t="s">
        <v>4748</v>
      </c>
      <c r="E3166" s="134" t="s">
        <v>4749</v>
      </c>
      <c r="F3166" s="56" t="str">
        <f>VLOOKUP(VLOOKUP($B3166, '外部インタフェース一覧(計算用)'!$B:$C, 2, FALSE), '外部インタフェース一覧(計算用)'!$C:$G, 2, FALSE)</f>
        <v>new</v>
      </c>
      <c r="G3166" s="56" t="str">
        <f>VLOOKUP(VLOOKUP($B3166, '外部インタフェース一覧(計算用)'!$B:$C, 2, FALSE), '外部インタフェース一覧(計算用)'!$C:$G, 5, FALSE)</f>
        <v>REHABILITATION_PLAN_2024_FORM_0410_2021</v>
      </c>
      <c r="H3166" s="56" t="str">
        <f t="shared" si="347"/>
        <v>REHABILITATION_PLAN_2024_FORM_0410_2021_short_goal_rehabilitation_participation_contents_new</v>
      </c>
      <c r="I3166" s="134" t="str">
        <f t="shared" si="346"/>
        <v>追加</v>
      </c>
      <c r="J3166" s="56" t="str">
        <f t="shared" si="348"/>
        <v>名称変更</v>
      </c>
      <c r="K3166" s="56" t="str">
        <f>IF($F3166="old", INDEX('外部インタフェース一覧(計算用)'!$B$5:$C$60, MATCH(summary!$B3166, '外部インタフェース一覧(計算用)'!$C$5:$C$60, 0), 1), $B3166)</f>
        <v>リハビリテーション計画書</v>
      </c>
      <c r="L3166" s="56">
        <f t="shared" si="352"/>
        <v>158</v>
      </c>
      <c r="M3166" s="56" t="str">
        <f t="shared" si="349"/>
        <v>short_goal_rehabilitation_participation_contents</v>
      </c>
      <c r="N3166" s="33" t="str">
        <f t="shared" si="350"/>
        <v>追加</v>
      </c>
      <c r="O3166" s="33" t="str">
        <f t="shared" si="351"/>
        <v>リハビリテーションの短期目標（今後３ヶ月間）　参加（内容）</v>
      </c>
    </row>
    <row r="3167" spans="1:15" ht="56.25">
      <c r="A3167" s="56">
        <v>3164</v>
      </c>
      <c r="B3167" s="56" t="s">
        <v>4589</v>
      </c>
      <c r="C3167" s="56">
        <v>159</v>
      </c>
      <c r="D3167" s="33" t="s">
        <v>4750</v>
      </c>
      <c r="E3167" s="134" t="s">
        <v>4751</v>
      </c>
      <c r="F3167" s="56" t="str">
        <f>VLOOKUP(VLOOKUP($B3167, '外部インタフェース一覧(計算用)'!$B:$C, 2, FALSE), '外部インタフェース一覧(計算用)'!$C:$G, 2, FALSE)</f>
        <v>new</v>
      </c>
      <c r="G3167" s="56" t="str">
        <f>VLOOKUP(VLOOKUP($B3167, '外部インタフェース一覧(計算用)'!$B:$C, 2, FALSE), '外部インタフェース一覧(計算用)'!$C:$G, 5, FALSE)</f>
        <v>REHABILITATION_PLAN_2024_FORM_0410_2021</v>
      </c>
      <c r="H3167" s="56" t="str">
        <f t="shared" si="347"/>
        <v>REHABILITATION_PLAN_2024_FORM_0410_2021_long_goal_rehabilitation_mind_and_body_function1_new</v>
      </c>
      <c r="I3167" s="134" t="str">
        <f t="shared" si="346"/>
        <v>追加</v>
      </c>
      <c r="J3167" s="56" t="str">
        <f t="shared" si="348"/>
        <v>名称変更</v>
      </c>
      <c r="K3167" s="56" t="str">
        <f>IF($F3167="old", INDEX('外部インタフェース一覧(計算用)'!$B$5:$C$60, MATCH(summary!$B3167, '外部インタフェース一覧(計算用)'!$C$5:$C$60, 0), 1), $B3167)</f>
        <v>リハビリテーション計画書</v>
      </c>
      <c r="L3167" s="56">
        <f t="shared" si="352"/>
        <v>159</v>
      </c>
      <c r="M3167" s="56" t="str">
        <f t="shared" si="349"/>
        <v>long_goal_rehabilitation_mind_and_body_function1</v>
      </c>
      <c r="N3167" s="33" t="str">
        <f t="shared" si="350"/>
        <v>追加</v>
      </c>
      <c r="O3167" s="33" t="str">
        <f t="shared" si="351"/>
        <v>リハビリテーションの長期目標　心身機能1</v>
      </c>
    </row>
    <row r="3168" spans="1:15" ht="56.25">
      <c r="A3168" s="56">
        <v>3165</v>
      </c>
      <c r="B3168" s="56" t="s">
        <v>4589</v>
      </c>
      <c r="C3168" s="56">
        <v>160</v>
      </c>
      <c r="D3168" s="33" t="s">
        <v>4752</v>
      </c>
      <c r="E3168" s="134" t="s">
        <v>4753</v>
      </c>
      <c r="F3168" s="56" t="str">
        <f>VLOOKUP(VLOOKUP($B3168, '外部インタフェース一覧(計算用)'!$B:$C, 2, FALSE), '外部インタフェース一覧(計算用)'!$C:$G, 2, FALSE)</f>
        <v>new</v>
      </c>
      <c r="G3168" s="56" t="str">
        <f>VLOOKUP(VLOOKUP($B3168, '外部インタフェース一覧(計算用)'!$B:$C, 2, FALSE), '外部インタフェース一覧(計算用)'!$C:$G, 5, FALSE)</f>
        <v>REHABILITATION_PLAN_2024_FORM_0410_2021</v>
      </c>
      <c r="H3168" s="56" t="str">
        <f t="shared" si="347"/>
        <v>REHABILITATION_PLAN_2024_FORM_0410_2021_long_goal_rehabilitation_mind_and_body_function2_new</v>
      </c>
      <c r="I3168" s="134" t="str">
        <f t="shared" si="346"/>
        <v>追加</v>
      </c>
      <c r="J3168" s="56" t="str">
        <f t="shared" si="348"/>
        <v>名称変更</v>
      </c>
      <c r="K3168" s="56" t="str">
        <f>IF($F3168="old", INDEX('外部インタフェース一覧(計算用)'!$B$5:$C$60, MATCH(summary!$B3168, '外部インタフェース一覧(計算用)'!$C$5:$C$60, 0), 1), $B3168)</f>
        <v>リハビリテーション計画書</v>
      </c>
      <c r="L3168" s="56">
        <f t="shared" si="352"/>
        <v>160</v>
      </c>
      <c r="M3168" s="56" t="str">
        <f t="shared" si="349"/>
        <v>long_goal_rehabilitation_mind_and_body_function2</v>
      </c>
      <c r="N3168" s="33" t="str">
        <f t="shared" si="350"/>
        <v>追加</v>
      </c>
      <c r="O3168" s="33" t="str">
        <f t="shared" si="351"/>
        <v>リハビリテーションの長期目標　心身機能2</v>
      </c>
    </row>
    <row r="3169" spans="1:15" ht="56.25">
      <c r="A3169" s="56">
        <v>3166</v>
      </c>
      <c r="B3169" s="56" t="s">
        <v>4589</v>
      </c>
      <c r="C3169" s="56">
        <v>161</v>
      </c>
      <c r="D3169" s="33" t="s">
        <v>4754</v>
      </c>
      <c r="E3169" s="134" t="s">
        <v>4755</v>
      </c>
      <c r="F3169" s="56" t="str">
        <f>VLOOKUP(VLOOKUP($B3169, '外部インタフェース一覧(計算用)'!$B:$C, 2, FALSE), '外部インタフェース一覧(計算用)'!$C:$G, 2, FALSE)</f>
        <v>new</v>
      </c>
      <c r="G3169" s="56" t="str">
        <f>VLOOKUP(VLOOKUP($B3169, '外部インタフェース一覧(計算用)'!$B:$C, 2, FALSE), '外部インタフェース一覧(計算用)'!$C:$G, 5, FALSE)</f>
        <v>REHABILITATION_PLAN_2024_FORM_0410_2021</v>
      </c>
      <c r="H3169" s="56" t="str">
        <f t="shared" si="347"/>
        <v>REHABILITATION_PLAN_2024_FORM_0410_2021_long_goal_rehabilitation_mind_and_body_function3_new</v>
      </c>
      <c r="I3169" s="134" t="str">
        <f t="shared" si="346"/>
        <v>追加</v>
      </c>
      <c r="J3169" s="56" t="str">
        <f t="shared" si="348"/>
        <v>名称変更</v>
      </c>
      <c r="K3169" s="56" t="str">
        <f>IF($F3169="old", INDEX('外部インタフェース一覧(計算用)'!$B$5:$C$60, MATCH(summary!$B3169, '外部インタフェース一覧(計算用)'!$C$5:$C$60, 0), 1), $B3169)</f>
        <v>リハビリテーション計画書</v>
      </c>
      <c r="L3169" s="56">
        <f t="shared" si="352"/>
        <v>161</v>
      </c>
      <c r="M3169" s="56" t="str">
        <f t="shared" si="349"/>
        <v>long_goal_rehabilitation_mind_and_body_function3</v>
      </c>
      <c r="N3169" s="33" t="str">
        <f t="shared" si="350"/>
        <v>追加</v>
      </c>
      <c r="O3169" s="33" t="str">
        <f t="shared" si="351"/>
        <v>リハビリテーションの長期目標　心身機能3</v>
      </c>
    </row>
    <row r="3170" spans="1:15" ht="56.25">
      <c r="A3170" s="56">
        <v>3167</v>
      </c>
      <c r="B3170" s="56" t="s">
        <v>4589</v>
      </c>
      <c r="C3170" s="56">
        <v>162</v>
      </c>
      <c r="D3170" s="33" t="s">
        <v>4756</v>
      </c>
      <c r="E3170" s="134" t="s">
        <v>4757</v>
      </c>
      <c r="F3170" s="56" t="str">
        <f>VLOOKUP(VLOOKUP($B3170, '外部インタフェース一覧(計算用)'!$B:$C, 2, FALSE), '外部インタフェース一覧(計算用)'!$C:$G, 2, FALSE)</f>
        <v>new</v>
      </c>
      <c r="G3170" s="56" t="str">
        <f>VLOOKUP(VLOOKUP($B3170, '外部インタフェース一覧(計算用)'!$B:$C, 2, FALSE), '外部インタフェース一覧(計算用)'!$C:$G, 5, FALSE)</f>
        <v>REHABILITATION_PLAN_2024_FORM_0410_2021</v>
      </c>
      <c r="H3170" s="56" t="str">
        <f t="shared" si="347"/>
        <v>REHABILITATION_PLAN_2024_FORM_0410_2021_long_goal_rehabilitation_mind_and_body_function_contents_new</v>
      </c>
      <c r="I3170" s="134" t="str">
        <f t="shared" si="346"/>
        <v>追加</v>
      </c>
      <c r="J3170" s="56" t="str">
        <f t="shared" si="348"/>
        <v>名称変更</v>
      </c>
      <c r="K3170" s="56" t="str">
        <f>IF($F3170="old", INDEX('外部インタフェース一覧(計算用)'!$B$5:$C$60, MATCH(summary!$B3170, '外部インタフェース一覧(計算用)'!$C$5:$C$60, 0), 1), $B3170)</f>
        <v>リハビリテーション計画書</v>
      </c>
      <c r="L3170" s="56">
        <f t="shared" si="352"/>
        <v>162</v>
      </c>
      <c r="M3170" s="56" t="str">
        <f t="shared" si="349"/>
        <v>long_goal_rehabilitation_mind_and_body_function_contents</v>
      </c>
      <c r="N3170" s="33" t="str">
        <f t="shared" si="350"/>
        <v>追加</v>
      </c>
      <c r="O3170" s="33" t="str">
        <f t="shared" si="351"/>
        <v>リハビリテーションの長期目標　心身機能（内容）</v>
      </c>
    </row>
    <row r="3171" spans="1:15" ht="37.5">
      <c r="A3171" s="56">
        <v>3168</v>
      </c>
      <c r="B3171" s="56" t="s">
        <v>4589</v>
      </c>
      <c r="C3171" s="56">
        <v>163</v>
      </c>
      <c r="D3171" s="33" t="s">
        <v>4758</v>
      </c>
      <c r="E3171" s="134" t="s">
        <v>4759</v>
      </c>
      <c r="F3171" s="56" t="str">
        <f>VLOOKUP(VLOOKUP($B3171, '外部インタフェース一覧(計算用)'!$B:$C, 2, FALSE), '外部インタフェース一覧(計算用)'!$C:$G, 2, FALSE)</f>
        <v>new</v>
      </c>
      <c r="G3171" s="56" t="str">
        <f>VLOOKUP(VLOOKUP($B3171, '外部インタフェース一覧(計算用)'!$B:$C, 2, FALSE), '外部インタフェース一覧(計算用)'!$C:$G, 5, FALSE)</f>
        <v>REHABILITATION_PLAN_2024_FORM_0410_2021</v>
      </c>
      <c r="H3171" s="56" t="str">
        <f t="shared" si="347"/>
        <v>REHABILITATION_PLAN_2024_FORM_0410_2021_long_goal_rehabilitation_activity1_new</v>
      </c>
      <c r="I3171" s="134" t="str">
        <f t="shared" si="346"/>
        <v>追加</v>
      </c>
      <c r="J3171" s="56" t="str">
        <f t="shared" si="348"/>
        <v>名称変更</v>
      </c>
      <c r="K3171" s="56" t="str">
        <f>IF($F3171="old", INDEX('外部インタフェース一覧(計算用)'!$B$5:$C$60, MATCH(summary!$B3171, '外部インタフェース一覧(計算用)'!$C$5:$C$60, 0), 1), $B3171)</f>
        <v>リハビリテーション計画書</v>
      </c>
      <c r="L3171" s="56">
        <f t="shared" si="352"/>
        <v>163</v>
      </c>
      <c r="M3171" s="56" t="str">
        <f t="shared" si="349"/>
        <v>long_goal_rehabilitation_activity1</v>
      </c>
      <c r="N3171" s="33" t="str">
        <f t="shared" si="350"/>
        <v>追加</v>
      </c>
      <c r="O3171" s="33" t="str">
        <f t="shared" si="351"/>
        <v>リハビリテーションの長期目標　活動1</v>
      </c>
    </row>
    <row r="3172" spans="1:15" ht="37.5">
      <c r="A3172" s="56">
        <v>3169</v>
      </c>
      <c r="B3172" s="56" t="s">
        <v>4589</v>
      </c>
      <c r="C3172" s="56">
        <v>164</v>
      </c>
      <c r="D3172" s="33" t="s">
        <v>4760</v>
      </c>
      <c r="E3172" s="134" t="s">
        <v>4761</v>
      </c>
      <c r="F3172" s="56" t="str">
        <f>VLOOKUP(VLOOKUP($B3172, '外部インタフェース一覧(計算用)'!$B:$C, 2, FALSE), '外部インタフェース一覧(計算用)'!$C:$G, 2, FALSE)</f>
        <v>new</v>
      </c>
      <c r="G3172" s="56" t="str">
        <f>VLOOKUP(VLOOKUP($B3172, '外部インタフェース一覧(計算用)'!$B:$C, 2, FALSE), '外部インタフェース一覧(計算用)'!$C:$G, 5, FALSE)</f>
        <v>REHABILITATION_PLAN_2024_FORM_0410_2021</v>
      </c>
      <c r="H3172" s="56" t="str">
        <f t="shared" si="347"/>
        <v>REHABILITATION_PLAN_2024_FORM_0410_2021_long_goal_rehabilitation_activity2_new</v>
      </c>
      <c r="I3172" s="134" t="str">
        <f t="shared" si="346"/>
        <v>追加</v>
      </c>
      <c r="J3172" s="56" t="str">
        <f t="shared" si="348"/>
        <v>名称変更</v>
      </c>
      <c r="K3172" s="56" t="str">
        <f>IF($F3172="old", INDEX('外部インタフェース一覧(計算用)'!$B$5:$C$60, MATCH(summary!$B3172, '外部インタフェース一覧(計算用)'!$C$5:$C$60, 0), 1), $B3172)</f>
        <v>リハビリテーション計画書</v>
      </c>
      <c r="L3172" s="56">
        <f t="shared" si="352"/>
        <v>164</v>
      </c>
      <c r="M3172" s="56" t="str">
        <f t="shared" si="349"/>
        <v>long_goal_rehabilitation_activity2</v>
      </c>
      <c r="N3172" s="33" t="str">
        <f t="shared" si="350"/>
        <v>追加</v>
      </c>
      <c r="O3172" s="33" t="str">
        <f t="shared" si="351"/>
        <v>リハビリテーションの長期目標　活動2</v>
      </c>
    </row>
    <row r="3173" spans="1:15" ht="37.5">
      <c r="A3173" s="56">
        <v>3170</v>
      </c>
      <c r="B3173" s="56" t="s">
        <v>4589</v>
      </c>
      <c r="C3173" s="56">
        <v>165</v>
      </c>
      <c r="D3173" s="33" t="s">
        <v>4762</v>
      </c>
      <c r="E3173" s="134" t="s">
        <v>4763</v>
      </c>
      <c r="F3173" s="56" t="str">
        <f>VLOOKUP(VLOOKUP($B3173, '外部インタフェース一覧(計算用)'!$B:$C, 2, FALSE), '外部インタフェース一覧(計算用)'!$C:$G, 2, FALSE)</f>
        <v>new</v>
      </c>
      <c r="G3173" s="56" t="str">
        <f>VLOOKUP(VLOOKUP($B3173, '外部インタフェース一覧(計算用)'!$B:$C, 2, FALSE), '外部インタフェース一覧(計算用)'!$C:$G, 5, FALSE)</f>
        <v>REHABILITATION_PLAN_2024_FORM_0410_2021</v>
      </c>
      <c r="H3173" s="56" t="str">
        <f t="shared" si="347"/>
        <v>REHABILITATION_PLAN_2024_FORM_0410_2021_long_goal_rehabilitation_activity3_new</v>
      </c>
      <c r="I3173" s="134" t="str">
        <f t="shared" si="346"/>
        <v>追加</v>
      </c>
      <c r="J3173" s="56" t="str">
        <f t="shared" si="348"/>
        <v>名称変更</v>
      </c>
      <c r="K3173" s="56" t="str">
        <f>IF($F3173="old", INDEX('外部インタフェース一覧(計算用)'!$B$5:$C$60, MATCH(summary!$B3173, '外部インタフェース一覧(計算用)'!$C$5:$C$60, 0), 1), $B3173)</f>
        <v>リハビリテーション計画書</v>
      </c>
      <c r="L3173" s="56">
        <f t="shared" si="352"/>
        <v>165</v>
      </c>
      <c r="M3173" s="56" t="str">
        <f t="shared" si="349"/>
        <v>long_goal_rehabilitation_activity3</v>
      </c>
      <c r="N3173" s="33" t="str">
        <f t="shared" si="350"/>
        <v>追加</v>
      </c>
      <c r="O3173" s="33" t="str">
        <f t="shared" si="351"/>
        <v>リハビリテーションの長期目標　活動3</v>
      </c>
    </row>
    <row r="3174" spans="1:15" ht="37.5">
      <c r="A3174" s="56">
        <v>3171</v>
      </c>
      <c r="B3174" s="56" t="s">
        <v>4589</v>
      </c>
      <c r="C3174" s="56">
        <v>166</v>
      </c>
      <c r="D3174" s="33" t="s">
        <v>4764</v>
      </c>
      <c r="E3174" s="134" t="s">
        <v>4765</v>
      </c>
      <c r="F3174" s="56" t="str">
        <f>VLOOKUP(VLOOKUP($B3174, '外部インタフェース一覧(計算用)'!$B:$C, 2, FALSE), '外部インタフェース一覧(計算用)'!$C:$G, 2, FALSE)</f>
        <v>new</v>
      </c>
      <c r="G3174" s="56" t="str">
        <f>VLOOKUP(VLOOKUP($B3174, '外部インタフェース一覧(計算用)'!$B:$C, 2, FALSE), '外部インタフェース一覧(計算用)'!$C:$G, 5, FALSE)</f>
        <v>REHABILITATION_PLAN_2024_FORM_0410_2021</v>
      </c>
      <c r="H3174" s="56" t="str">
        <f t="shared" si="347"/>
        <v>REHABILITATION_PLAN_2024_FORM_0410_2021_long_goal_rehabilitation_activity_contents_new</v>
      </c>
      <c r="I3174" s="134" t="str">
        <f t="shared" si="346"/>
        <v>追加</v>
      </c>
      <c r="J3174" s="56" t="str">
        <f t="shared" si="348"/>
        <v>名称変更</v>
      </c>
      <c r="K3174" s="56" t="str">
        <f>IF($F3174="old", INDEX('外部インタフェース一覧(計算用)'!$B$5:$C$60, MATCH(summary!$B3174, '外部インタフェース一覧(計算用)'!$C$5:$C$60, 0), 1), $B3174)</f>
        <v>リハビリテーション計画書</v>
      </c>
      <c r="L3174" s="56">
        <f t="shared" si="352"/>
        <v>166</v>
      </c>
      <c r="M3174" s="56" t="str">
        <f t="shared" si="349"/>
        <v>long_goal_rehabilitation_activity_contents</v>
      </c>
      <c r="N3174" s="33" t="str">
        <f t="shared" si="350"/>
        <v>追加</v>
      </c>
      <c r="O3174" s="33" t="str">
        <f t="shared" si="351"/>
        <v>リハビリテーションの長期目標　活動（内容）</v>
      </c>
    </row>
    <row r="3175" spans="1:15" ht="37.5">
      <c r="A3175" s="56">
        <v>3172</v>
      </c>
      <c r="B3175" s="56" t="s">
        <v>4589</v>
      </c>
      <c r="C3175" s="56">
        <v>167</v>
      </c>
      <c r="D3175" s="33" t="s">
        <v>4766</v>
      </c>
      <c r="E3175" s="134" t="s">
        <v>4767</v>
      </c>
      <c r="F3175" s="56" t="str">
        <f>VLOOKUP(VLOOKUP($B3175, '外部インタフェース一覧(計算用)'!$B:$C, 2, FALSE), '外部インタフェース一覧(計算用)'!$C:$G, 2, FALSE)</f>
        <v>new</v>
      </c>
      <c r="G3175" s="56" t="str">
        <f>VLOOKUP(VLOOKUP($B3175, '外部インタフェース一覧(計算用)'!$B:$C, 2, FALSE), '外部インタフェース一覧(計算用)'!$C:$G, 5, FALSE)</f>
        <v>REHABILITATION_PLAN_2024_FORM_0410_2021</v>
      </c>
      <c r="H3175" s="56" t="str">
        <f t="shared" si="347"/>
        <v>REHABILITATION_PLAN_2024_FORM_0410_2021_long_goal_rehabilitation_participation1_new</v>
      </c>
      <c r="I3175" s="134" t="str">
        <f t="shared" si="346"/>
        <v>追加</v>
      </c>
      <c r="J3175" s="56" t="str">
        <f t="shared" si="348"/>
        <v>名称変更</v>
      </c>
      <c r="K3175" s="56" t="str">
        <f>IF($F3175="old", INDEX('外部インタフェース一覧(計算用)'!$B$5:$C$60, MATCH(summary!$B3175, '外部インタフェース一覧(計算用)'!$C$5:$C$60, 0), 1), $B3175)</f>
        <v>リハビリテーション計画書</v>
      </c>
      <c r="L3175" s="56">
        <f t="shared" si="352"/>
        <v>167</v>
      </c>
      <c r="M3175" s="56" t="str">
        <f t="shared" si="349"/>
        <v>long_goal_rehabilitation_participation1</v>
      </c>
      <c r="N3175" s="33" t="str">
        <f t="shared" si="350"/>
        <v>追加</v>
      </c>
      <c r="O3175" s="33" t="str">
        <f t="shared" si="351"/>
        <v>リハビリテーションの長期目標　参加1</v>
      </c>
    </row>
    <row r="3176" spans="1:15" ht="37.5">
      <c r="A3176" s="56">
        <v>3173</v>
      </c>
      <c r="B3176" s="56" t="s">
        <v>4589</v>
      </c>
      <c r="C3176" s="56">
        <v>168</v>
      </c>
      <c r="D3176" s="33" t="s">
        <v>4768</v>
      </c>
      <c r="E3176" s="134" t="s">
        <v>4769</v>
      </c>
      <c r="F3176" s="56" t="str">
        <f>VLOOKUP(VLOOKUP($B3176, '外部インタフェース一覧(計算用)'!$B:$C, 2, FALSE), '外部インタフェース一覧(計算用)'!$C:$G, 2, FALSE)</f>
        <v>new</v>
      </c>
      <c r="G3176" s="56" t="s">
        <v>4770</v>
      </c>
      <c r="H3176" s="56" t="str">
        <f t="shared" si="347"/>
        <v>REHABILITATION_PLAN_2024_FORM_0410_2021_long_goal_rehabilitation_participation2_new</v>
      </c>
      <c r="I3176" s="134" t="str">
        <f t="shared" si="346"/>
        <v>追加</v>
      </c>
      <c r="J3176" s="56" t="str">
        <f t="shared" si="348"/>
        <v>名称変更</v>
      </c>
      <c r="K3176" s="56" t="str">
        <f>IF($F3176="old", INDEX('外部インタフェース一覧(計算用)'!$B$5:$C$60, MATCH(summary!$B3176, '外部インタフェース一覧(計算用)'!$C$5:$C$60, 0), 1), $B3176)</f>
        <v>リハビリテーション計画書</v>
      </c>
      <c r="L3176" s="56">
        <f t="shared" si="352"/>
        <v>168</v>
      </c>
      <c r="M3176" s="56" t="str">
        <f t="shared" si="349"/>
        <v>long_goal_rehabilitation_participation2</v>
      </c>
      <c r="N3176" s="33" t="str">
        <f t="shared" si="350"/>
        <v>追加</v>
      </c>
      <c r="O3176" s="33" t="str">
        <f t="shared" si="351"/>
        <v>リハビリテーションの長期目標　参加2</v>
      </c>
    </row>
    <row r="3177" spans="1:15" ht="37.5">
      <c r="A3177" s="56">
        <v>3174</v>
      </c>
      <c r="B3177" s="56" t="s">
        <v>4589</v>
      </c>
      <c r="C3177" s="56">
        <v>169</v>
      </c>
      <c r="D3177" s="33" t="s">
        <v>4771</v>
      </c>
      <c r="E3177" s="134" t="s">
        <v>4772</v>
      </c>
      <c r="F3177" s="56" t="str">
        <f>VLOOKUP(VLOOKUP($B3177, '外部インタフェース一覧(計算用)'!$B:$C, 2, FALSE), '外部インタフェース一覧(計算用)'!$C:$G, 2, FALSE)</f>
        <v>new</v>
      </c>
      <c r="G3177" s="56" t="str">
        <f>VLOOKUP(VLOOKUP($B3177, '外部インタフェース一覧(計算用)'!$B:$C, 2, FALSE), '外部インタフェース一覧(計算用)'!$C:$G, 5, FALSE)</f>
        <v>REHABILITATION_PLAN_2024_FORM_0410_2021</v>
      </c>
      <c r="H3177" s="56" t="str">
        <f t="shared" si="347"/>
        <v>REHABILITATION_PLAN_2024_FORM_0410_2021_long_goal_rehabilitation_participation3_new</v>
      </c>
      <c r="I3177" s="134" t="str">
        <f t="shared" si="346"/>
        <v>追加</v>
      </c>
      <c r="J3177" s="56" t="str">
        <f t="shared" si="348"/>
        <v>名称変更</v>
      </c>
      <c r="K3177" s="56" t="str">
        <f>IF($F3177="old", INDEX('外部インタフェース一覧(計算用)'!$B$5:$C$60, MATCH(summary!$B3177, '外部インタフェース一覧(計算用)'!$C$5:$C$60, 0), 1), $B3177)</f>
        <v>リハビリテーション計画書</v>
      </c>
      <c r="L3177" s="56">
        <f t="shared" si="352"/>
        <v>169</v>
      </c>
      <c r="M3177" s="56" t="str">
        <f t="shared" si="349"/>
        <v>long_goal_rehabilitation_participation3</v>
      </c>
      <c r="N3177" s="33" t="str">
        <f t="shared" si="350"/>
        <v>追加</v>
      </c>
      <c r="O3177" s="33" t="str">
        <f t="shared" si="351"/>
        <v>　リハビリテーションの長期目標　参加3</v>
      </c>
    </row>
    <row r="3178" spans="1:15" ht="56.25">
      <c r="A3178" s="56">
        <v>3175</v>
      </c>
      <c r="B3178" s="56" t="s">
        <v>4589</v>
      </c>
      <c r="C3178" s="56">
        <v>170</v>
      </c>
      <c r="D3178" s="33" t="s">
        <v>4773</v>
      </c>
      <c r="E3178" s="134" t="s">
        <v>4774</v>
      </c>
      <c r="F3178" s="56" t="str">
        <f>VLOOKUP(VLOOKUP($B3178, '外部インタフェース一覧(計算用)'!$B:$C, 2, FALSE), '外部インタフェース一覧(計算用)'!$C:$G, 2, FALSE)</f>
        <v>new</v>
      </c>
      <c r="G3178" s="56" t="str">
        <f>VLOOKUP(VLOOKUP($B3178, '外部インタフェース一覧(計算用)'!$B:$C, 2, FALSE), '外部インタフェース一覧(計算用)'!$C:$G, 5, FALSE)</f>
        <v>REHABILITATION_PLAN_2024_FORM_0410_2021</v>
      </c>
      <c r="H3178" s="56" t="str">
        <f t="shared" si="347"/>
        <v>REHABILITATION_PLAN_2024_FORM_0410_2021_long_goal_rehabilitation_participation_contents_new</v>
      </c>
      <c r="I3178" s="134" t="str">
        <f t="shared" si="346"/>
        <v>追加</v>
      </c>
      <c r="J3178" s="56" t="str">
        <f t="shared" si="348"/>
        <v>名称変更</v>
      </c>
      <c r="K3178" s="56" t="str">
        <f>IF($F3178="old", INDEX('外部インタフェース一覧(計算用)'!$B$5:$C$60, MATCH(summary!$B3178, '外部インタフェース一覧(計算用)'!$C$5:$C$60, 0), 1), $B3178)</f>
        <v>リハビリテーション計画書</v>
      </c>
      <c r="L3178" s="56">
        <f t="shared" si="352"/>
        <v>170</v>
      </c>
      <c r="M3178" s="56" t="str">
        <f t="shared" si="349"/>
        <v>long_goal_rehabilitation_participation_contents</v>
      </c>
      <c r="N3178" s="33" t="str">
        <f t="shared" si="350"/>
        <v>追加</v>
      </c>
      <c r="O3178" s="33" t="str">
        <f t="shared" si="351"/>
        <v>リハビリテーションの長期目標　参加（内容）</v>
      </c>
    </row>
    <row r="3179" spans="1:15" ht="37.5">
      <c r="A3179" s="56">
        <v>3176</v>
      </c>
      <c r="B3179" s="56" t="s">
        <v>4589</v>
      </c>
      <c r="C3179" s="56">
        <v>171</v>
      </c>
      <c r="D3179" s="33" t="s">
        <v>2263</v>
      </c>
      <c r="E3179" s="134" t="s">
        <v>2264</v>
      </c>
      <c r="F3179" s="56" t="str">
        <f>VLOOKUP(VLOOKUP($B3179, '外部インタフェース一覧(計算用)'!$B:$C, 2, FALSE), '外部インタフェース一覧(計算用)'!$C:$G, 2, FALSE)</f>
        <v>new</v>
      </c>
      <c r="G3179" s="56" t="str">
        <f>VLOOKUP(VLOOKUP($B3179, '外部インタフェース一覧(計算用)'!$B:$C, 2, FALSE), '外部インタフェース一覧(計算用)'!$C:$G, 5, FALSE)</f>
        <v>REHABILITATION_PLAN_2024_FORM_0410_2021</v>
      </c>
      <c r="H3179" s="56" t="str">
        <f t="shared" si="347"/>
        <v>REHABILITATION_PLAN_2024_FORM_0410_2021_rehabilitation_policy_new</v>
      </c>
      <c r="I3179" s="134" t="str">
        <f t="shared" si="346"/>
        <v>リハビリテーションの方針（今後３ヶ月間）</v>
      </c>
      <c r="J3179" s="56" t="str">
        <f t="shared" si="348"/>
        <v>一致</v>
      </c>
      <c r="K3179" s="56" t="str">
        <f>IF($F3179="old", INDEX('外部インタフェース一覧(計算用)'!$B$5:$C$60, MATCH(summary!$B3179, '外部インタフェース一覧(計算用)'!$C$5:$C$60, 0), 1), $B3179)</f>
        <v>リハビリテーション計画書</v>
      </c>
      <c r="L3179" s="56">
        <f t="shared" si="352"/>
        <v>171</v>
      </c>
      <c r="M3179" s="56" t="str">
        <f t="shared" si="349"/>
        <v>rehabilitation_policy</v>
      </c>
      <c r="N3179" s="33" t="str">
        <f t="shared" si="350"/>
        <v>リハビリテーションの方針（今後３ヶ月間）</v>
      </c>
      <c r="O3179" s="33" t="str">
        <f t="shared" si="351"/>
        <v>リハビリテーションの方針（今後３ヶ月間）</v>
      </c>
    </row>
    <row r="3180" spans="1:15" ht="37.5">
      <c r="A3180" s="56">
        <v>3177</v>
      </c>
      <c r="B3180" s="56" t="s">
        <v>4589</v>
      </c>
      <c r="C3180" s="56">
        <v>172</v>
      </c>
      <c r="D3180" s="33" t="s">
        <v>2265</v>
      </c>
      <c r="E3180" s="134" t="s">
        <v>2266</v>
      </c>
      <c r="F3180" s="56" t="str">
        <f>VLOOKUP(VLOOKUP($B3180, '外部インタフェース一覧(計算用)'!$B:$C, 2, FALSE), '外部インタフェース一覧(計算用)'!$C:$G, 2, FALSE)</f>
        <v>new</v>
      </c>
      <c r="G3180" s="56" t="str">
        <f>VLOOKUP(VLOOKUP($B3180, '外部インタフェース一覧(計算用)'!$B:$C, 2, FALSE), '外部インタフェース一覧(計算用)'!$C:$G, 5, FALSE)</f>
        <v>REHABILITATION_PLAN_2024_FORM_0410_2021</v>
      </c>
      <c r="H3180" s="56" t="str">
        <f t="shared" si="347"/>
        <v>REHABILITATION_PLAN_2024_FORM_0410_2021_rehabilitation_life_guidance_new</v>
      </c>
      <c r="I3180" s="134" t="str">
        <f t="shared" si="346"/>
        <v>本人・家族への生活指導の内容（自主トレ指導含む）</v>
      </c>
      <c r="J3180" s="56" t="str">
        <f t="shared" si="348"/>
        <v>一致</v>
      </c>
      <c r="K3180" s="56" t="str">
        <f>IF($F3180="old", INDEX('外部インタフェース一覧(計算用)'!$B$5:$C$60, MATCH(summary!$B3180, '外部インタフェース一覧(計算用)'!$C$5:$C$60, 0), 1), $B3180)</f>
        <v>リハビリテーション計画書</v>
      </c>
      <c r="L3180" s="56">
        <f t="shared" si="352"/>
        <v>172</v>
      </c>
      <c r="M3180" s="56" t="str">
        <f t="shared" si="349"/>
        <v>rehabilitation_life_guidance</v>
      </c>
      <c r="N3180" s="33" t="str">
        <f t="shared" si="350"/>
        <v>本人・家族への生活指導の内容（自主トレ指導含む）</v>
      </c>
      <c r="O3180" s="33" t="str">
        <f t="shared" si="351"/>
        <v>本人・家族への生活指導の内容（自主トレ指導含む）</v>
      </c>
    </row>
    <row r="3181" spans="1:15" ht="56.25">
      <c r="A3181" s="56">
        <v>3178</v>
      </c>
      <c r="B3181" s="56" t="s">
        <v>4589</v>
      </c>
      <c r="C3181" s="56">
        <v>173</v>
      </c>
      <c r="D3181" s="33" t="s">
        <v>2267</v>
      </c>
      <c r="E3181" s="134" t="s">
        <v>4775</v>
      </c>
      <c r="F3181" s="56" t="str">
        <f>VLOOKUP(VLOOKUP($B3181, '外部インタフェース一覧(計算用)'!$B:$C, 2, FALSE), '外部インタフェース一覧(計算用)'!$C:$G, 2, FALSE)</f>
        <v>new</v>
      </c>
      <c r="G3181" s="56" t="str">
        <f>VLOOKUP(VLOOKUP($B3181, '外部インタフェース一覧(計算用)'!$B:$C, 2, FALSE), '外部インタフェース一覧(計算用)'!$C:$G, 5, FALSE)</f>
        <v>REHABILITATION_PLAN_2024_FORM_0410_2021</v>
      </c>
      <c r="H3181" s="56" t="str">
        <f t="shared" si="347"/>
        <v>REHABILITATION_PLAN_2024_FORM_0410_2021_rehabilitation_notes_new</v>
      </c>
      <c r="I3181" s="134" t="str">
        <f t="shared" si="346"/>
        <v xml:space="preserve">リハビリテーション実施上の留意点_（開始前・訓練中の留意事項、運動強度・負荷量等） </v>
      </c>
      <c r="J3181" s="56" t="str">
        <f t="shared" si="348"/>
        <v>名称変更</v>
      </c>
      <c r="K3181" s="33" t="str">
        <f>IF($F3181="old", INDEX('外部インタフェース一覧(計算用)'!$B$5:$C$60, MATCH(summary!$B3181, '外部インタフェース一覧(計算用)'!$C$5:$C$60, 0), 1), $B3181)</f>
        <v>リハビリテーション計画書</v>
      </c>
      <c r="L3181" s="56">
        <f t="shared" si="352"/>
        <v>173</v>
      </c>
      <c r="M3181" s="33" t="str">
        <f t="shared" si="349"/>
        <v>rehabilitation_notes</v>
      </c>
      <c r="N3181" s="33" t="str">
        <f t="shared" si="350"/>
        <v xml:space="preserve">リハビリテーション実施上の留意点_（開始前・訓練中の留意事項、運動強度・負荷量等） </v>
      </c>
      <c r="O3181" s="33" t="str">
        <f t="shared" si="351"/>
        <v xml:space="preserve">リハビリテーション実施上の留意点 （開始前・訓練中の留意事項、運動強度・負荷量等） </v>
      </c>
    </row>
    <row r="3182" spans="1:15" ht="37.5">
      <c r="A3182" s="56">
        <v>3179</v>
      </c>
      <c r="B3182" s="56" t="s">
        <v>4589</v>
      </c>
      <c r="C3182" s="56">
        <v>174</v>
      </c>
      <c r="D3182" s="33" t="s">
        <v>2269</v>
      </c>
      <c r="E3182" s="134" t="s">
        <v>2270</v>
      </c>
      <c r="F3182" s="56" t="str">
        <f>VLOOKUP(VLOOKUP($B3182, '外部インタフェース一覧(計算用)'!$B:$C, 2, FALSE), '外部インタフェース一覧(計算用)'!$C:$G, 2, FALSE)</f>
        <v>new</v>
      </c>
      <c r="G3182" s="56" t="str">
        <f>VLOOKUP(VLOOKUP($B3182, '外部インタフェース一覧(計算用)'!$B:$C, 2, FALSE), '外部インタフェース一覧(計算用)'!$C:$G, 5, FALSE)</f>
        <v>REHABILITATION_PLAN_2024_FORM_0410_2021</v>
      </c>
      <c r="H3182" s="56" t="str">
        <f t="shared" si="347"/>
        <v>REHABILITATION_PLAN_2024_FORM_0410_2021_rehabilitation_review_new</v>
      </c>
      <c r="I3182" s="134" t="str">
        <f t="shared" si="346"/>
        <v>リハビリテーションの見通し・継続理由</v>
      </c>
      <c r="J3182" s="56" t="str">
        <f t="shared" si="348"/>
        <v>一致</v>
      </c>
      <c r="K3182" s="56" t="str">
        <f>IF($F3182="old", INDEX('外部インタフェース一覧(計算用)'!$B$5:$C$60, MATCH(summary!$B3182, '外部インタフェース一覧(計算用)'!$C$5:$C$60, 0), 1), $B3182)</f>
        <v>リハビリテーション計画書</v>
      </c>
      <c r="L3182" s="56">
        <f t="shared" si="352"/>
        <v>174</v>
      </c>
      <c r="M3182" s="56" t="str">
        <f t="shared" si="349"/>
        <v>rehabilitation_review</v>
      </c>
      <c r="N3182" s="33" t="str">
        <f t="shared" si="350"/>
        <v>リハビリテーションの見通し・継続理由</v>
      </c>
      <c r="O3182" s="33" t="str">
        <f t="shared" si="351"/>
        <v>リハビリテーションの見通し・継続理由</v>
      </c>
    </row>
    <row r="3183" spans="1:15" ht="37.5">
      <c r="A3183" s="56">
        <v>3180</v>
      </c>
      <c r="B3183" s="56" t="s">
        <v>4589</v>
      </c>
      <c r="C3183" s="56">
        <v>175</v>
      </c>
      <c r="D3183" s="33" t="s">
        <v>2271</v>
      </c>
      <c r="E3183" s="134" t="s">
        <v>4776</v>
      </c>
      <c r="F3183" s="56" t="str">
        <f>VLOOKUP(VLOOKUP($B3183, '外部インタフェース一覧(計算用)'!$B:$C, 2, FALSE), '外部インタフェース一覧(計算用)'!$C:$G, 2, FALSE)</f>
        <v>new</v>
      </c>
      <c r="G3183" s="56" t="str">
        <f>VLOOKUP(VLOOKUP($B3183, '外部インタフェース一覧(計算用)'!$B:$C, 2, FALSE), '外部インタフェース一覧(計算用)'!$C:$G, 5, FALSE)</f>
        <v>REHABILITATION_PLAN_2024_FORM_0410_2021</v>
      </c>
      <c r="H3183" s="56" t="str">
        <f t="shared" si="347"/>
        <v>REHABILITATION_PLAN_2024_FORM_0410_2021_rehabilitation_time_estimate_new</v>
      </c>
      <c r="I3183" s="134" t="str">
        <f t="shared" si="346"/>
        <v>リハビリテーションの終了目安_時期</v>
      </c>
      <c r="J3183" s="56" t="str">
        <f t="shared" si="348"/>
        <v>名称変更</v>
      </c>
      <c r="K3183" s="33" t="str">
        <f>IF($F3183="old", INDEX('外部インタフェース一覧(計算用)'!$B$5:$C$60, MATCH(summary!$B3183, '外部インタフェース一覧(計算用)'!$C$5:$C$60, 0), 1), $B3183)</f>
        <v>リハビリテーション計画書</v>
      </c>
      <c r="L3183" s="56">
        <f t="shared" si="352"/>
        <v>175</v>
      </c>
      <c r="M3183" s="33" t="str">
        <f t="shared" si="349"/>
        <v>rehabilitation_time_estimate</v>
      </c>
      <c r="N3183" s="33" t="str">
        <f t="shared" si="350"/>
        <v>リハビリテーションの終了目安_時期</v>
      </c>
      <c r="O3183" s="33" t="str">
        <f t="shared" si="351"/>
        <v>リハビリテーションの終了目安　時期</v>
      </c>
    </row>
    <row r="3184" spans="1:15" ht="37.5">
      <c r="A3184" s="56">
        <v>3181</v>
      </c>
      <c r="B3184" s="56" t="s">
        <v>4589</v>
      </c>
      <c r="C3184" s="56">
        <v>176</v>
      </c>
      <c r="D3184" s="33" t="s">
        <v>2273</v>
      </c>
      <c r="E3184" s="134" t="s">
        <v>4777</v>
      </c>
      <c r="F3184" s="56" t="str">
        <f>VLOOKUP(VLOOKUP($B3184, '外部インタフェース一覧(計算用)'!$B:$C, 2, FALSE), '外部インタフェース一覧(計算用)'!$C:$G, 2, FALSE)</f>
        <v>new</v>
      </c>
      <c r="G3184" s="56" t="str">
        <f>VLOOKUP(VLOOKUP($B3184, '外部インタフェース一覧(計算用)'!$B:$C, 2, FALSE), '外部インタフェース一覧(計算用)'!$C:$G, 5, FALSE)</f>
        <v>REHABILITATION_PLAN_2024_FORM_0410_2021</v>
      </c>
      <c r="H3184" s="56" t="str">
        <f t="shared" si="347"/>
        <v>REHABILITATION_PLAN_2024_FORM_0410_2021_rehabilitation_time_estimate_notice_new</v>
      </c>
      <c r="I3184" s="134" t="str">
        <f t="shared" si="346"/>
        <v>リハビリテーションの終了目安_補足</v>
      </c>
      <c r="J3184" s="56" t="str">
        <f t="shared" si="348"/>
        <v>名称変更</v>
      </c>
      <c r="K3184" s="33" t="str">
        <f>IF($F3184="old", INDEX('外部インタフェース一覧(計算用)'!$B$5:$C$60, MATCH(summary!$B3184, '外部インタフェース一覧(計算用)'!$C$5:$C$60, 0), 1), $B3184)</f>
        <v>リハビリテーション計画書</v>
      </c>
      <c r="L3184" s="56">
        <f t="shared" si="352"/>
        <v>176</v>
      </c>
      <c r="M3184" s="33" t="str">
        <f t="shared" si="349"/>
        <v>rehabilitation_time_estimate_notice</v>
      </c>
      <c r="N3184" s="33" t="str">
        <f t="shared" si="350"/>
        <v>リハビリテーションの終了目安_補足</v>
      </c>
      <c r="O3184" s="33" t="str">
        <f t="shared" si="351"/>
        <v>リハビリテーションの終了目安　補足</v>
      </c>
    </row>
    <row r="3185" spans="1:15">
      <c r="A3185" s="56">
        <v>3182</v>
      </c>
      <c r="B3185" s="56" t="s">
        <v>4589</v>
      </c>
      <c r="C3185" s="56">
        <v>177</v>
      </c>
      <c r="D3185" s="33" t="s">
        <v>4778</v>
      </c>
      <c r="E3185" s="134" t="s">
        <v>593</v>
      </c>
      <c r="F3185" s="56" t="str">
        <f>VLOOKUP(VLOOKUP($B3185, '外部インタフェース一覧(計算用)'!$B:$C, 2, FALSE), '外部インタフェース一覧(計算用)'!$C:$G, 2, FALSE)</f>
        <v>new</v>
      </c>
      <c r="G3185" s="56" t="str">
        <f>VLOOKUP(VLOOKUP($B3185, '外部インタフェース一覧(計算用)'!$B:$C, 2, FALSE), '外部インタフェース一覧(計算用)'!$C:$G, 5, FALSE)</f>
        <v>REHABILITATION_PLAN_2024_FORM_0410_2021</v>
      </c>
      <c r="H3185" s="56" t="str">
        <f t="shared" si="347"/>
        <v>REHABILITATION_PLAN_2024_FORM_0410_2021_notice_new</v>
      </c>
      <c r="I3185" s="134" t="str">
        <f t="shared" si="346"/>
        <v>追加</v>
      </c>
      <c r="J3185" s="56" t="str">
        <f t="shared" si="348"/>
        <v>名称変更</v>
      </c>
      <c r="K3185" s="56" t="str">
        <f>IF($F3185="old", INDEX('外部インタフェース一覧(計算用)'!$B$5:$C$60, MATCH(summary!$B3185, '外部インタフェース一覧(計算用)'!$C$5:$C$60, 0), 1), $B3185)</f>
        <v>リハビリテーション計画書</v>
      </c>
      <c r="L3185" s="56">
        <f t="shared" si="352"/>
        <v>177</v>
      </c>
      <c r="M3185" s="56" t="str">
        <f t="shared" si="349"/>
        <v>notice</v>
      </c>
      <c r="N3185" s="33" t="str">
        <f t="shared" si="350"/>
        <v>追加</v>
      </c>
      <c r="O3185" s="33" t="str">
        <f t="shared" si="351"/>
        <v>特記事項</v>
      </c>
    </row>
    <row r="3186" spans="1:15" ht="37.5">
      <c r="A3186" s="56">
        <v>3183</v>
      </c>
      <c r="B3186" s="56" t="s">
        <v>4589</v>
      </c>
      <c r="C3186" s="56">
        <v>178</v>
      </c>
      <c r="D3186" s="33" t="s">
        <v>2430</v>
      </c>
      <c r="E3186" s="134" t="s">
        <v>4779</v>
      </c>
      <c r="F3186" s="56" t="str">
        <f>VLOOKUP(VLOOKUP($B3186, '外部インタフェース一覧(計算用)'!$B:$C, 2, FALSE), '外部インタフェース一覧(計算用)'!$C:$G, 2, FALSE)</f>
        <v>new</v>
      </c>
      <c r="G3186" s="56" t="str">
        <f>VLOOKUP(VLOOKUP($B3186, '外部インタフェース一覧(計算用)'!$B:$C, 2, FALSE), '外部インタフェース一覧(計算用)'!$C:$G, 5, FALSE)</f>
        <v>REHABILITATION_PLAN_2024_FORM_0410_2021</v>
      </c>
      <c r="H3186" s="56" t="str">
        <f t="shared" si="347"/>
        <v>REHABILITATION_PLAN_2024_FORM_0410_2021_prepare_meals_start_status_new</v>
      </c>
      <c r="I3186" s="134" t="str">
        <f t="shared" si="346"/>
        <v>追加</v>
      </c>
      <c r="J3186" s="56" t="str">
        <f t="shared" si="348"/>
        <v>名称変更</v>
      </c>
      <c r="K3186" s="56" t="str">
        <f>IF($F3186="old", INDEX('外部インタフェース一覧(計算用)'!$B$5:$C$60, MATCH(summary!$B3186, '外部インタフェース一覧(計算用)'!$C$5:$C$60, 0), 1), $B3186)</f>
        <v>リハビリテーション計画書</v>
      </c>
      <c r="L3186" s="56">
        <f t="shared" si="352"/>
        <v>178</v>
      </c>
      <c r="M3186" s="56" t="str">
        <f t="shared" si="349"/>
        <v>prepare_meals_start_status</v>
      </c>
      <c r="N3186" s="33" t="str">
        <f t="shared" si="350"/>
        <v>追加</v>
      </c>
      <c r="O3186" s="33" t="str">
        <f t="shared" si="351"/>
        <v>活動（IADL）　食事の用意　開始時</v>
      </c>
    </row>
    <row r="3187" spans="1:15" ht="37.5">
      <c r="A3187" s="56">
        <v>3184</v>
      </c>
      <c r="B3187" s="56" t="s">
        <v>4589</v>
      </c>
      <c r="C3187" s="56">
        <v>179</v>
      </c>
      <c r="D3187" s="33" t="s">
        <v>2432</v>
      </c>
      <c r="E3187" s="134" t="s">
        <v>4780</v>
      </c>
      <c r="F3187" s="56" t="str">
        <f>VLOOKUP(VLOOKUP($B3187, '外部インタフェース一覧(計算用)'!$B:$C, 2, FALSE), '外部インタフェース一覧(計算用)'!$C:$G, 2, FALSE)</f>
        <v>new</v>
      </c>
      <c r="G3187" s="56" t="str">
        <f>VLOOKUP(VLOOKUP($B3187, '外部インタフェース一覧(計算用)'!$B:$C, 2, FALSE), '外部インタフェース一覧(計算用)'!$C:$G, 5, FALSE)</f>
        <v>REHABILITATION_PLAN_2024_FORM_0410_2021</v>
      </c>
      <c r="H3187" s="56" t="str">
        <f t="shared" si="347"/>
        <v>REHABILITATION_PLAN_2024_FORM_0410_2021_prepare_meals_current_status_new</v>
      </c>
      <c r="I3187" s="134" t="str">
        <f t="shared" si="346"/>
        <v>追加</v>
      </c>
      <c r="J3187" s="56" t="str">
        <f t="shared" si="348"/>
        <v>名称変更</v>
      </c>
      <c r="K3187" s="56" t="str">
        <f>IF($F3187="old", INDEX('外部インタフェース一覧(計算用)'!$B$5:$C$60, MATCH(summary!$B3187, '外部インタフェース一覧(計算用)'!$C$5:$C$60, 0), 1), $B3187)</f>
        <v>リハビリテーション計画書</v>
      </c>
      <c r="L3187" s="56">
        <f t="shared" si="352"/>
        <v>179</v>
      </c>
      <c r="M3187" s="56" t="str">
        <f t="shared" si="349"/>
        <v>prepare_meals_current_status</v>
      </c>
      <c r="N3187" s="33" t="str">
        <f t="shared" si="350"/>
        <v>追加</v>
      </c>
      <c r="O3187" s="33" t="str">
        <f t="shared" si="351"/>
        <v>活動（IADL）　食事の用意　現状</v>
      </c>
    </row>
    <row r="3188" spans="1:15" ht="37.5">
      <c r="A3188" s="56">
        <v>3185</v>
      </c>
      <c r="B3188" s="56" t="s">
        <v>4589</v>
      </c>
      <c r="C3188" s="56">
        <v>180</v>
      </c>
      <c r="D3188" s="33" t="s">
        <v>2434</v>
      </c>
      <c r="E3188" s="134" t="s">
        <v>4781</v>
      </c>
      <c r="F3188" s="56" t="str">
        <f>VLOOKUP(VLOOKUP($B3188, '外部インタフェース一覧(計算用)'!$B:$C, 2, FALSE), '外部インタフェース一覧(計算用)'!$C:$G, 2, FALSE)</f>
        <v>new</v>
      </c>
      <c r="G3188" s="56" t="str">
        <f>VLOOKUP(VLOOKUP($B3188, '外部インタフェース一覧(計算用)'!$B:$C, 2, FALSE), '外部インタフェース一覧(計算用)'!$C:$G, 5, FALSE)</f>
        <v>REHABILITATION_PLAN_2024_FORM_0410_2021</v>
      </c>
      <c r="H3188" s="56" t="str">
        <f t="shared" si="347"/>
        <v>REHABILITATION_PLAN_2024_FORM_0410_2021_prepare_meals_notices_new</v>
      </c>
      <c r="I3188" s="134" t="str">
        <f t="shared" si="346"/>
        <v>追加</v>
      </c>
      <c r="J3188" s="56" t="str">
        <f t="shared" si="348"/>
        <v>名称変更</v>
      </c>
      <c r="K3188" s="56" t="str">
        <f>IF($F3188="old", INDEX('外部インタフェース一覧(計算用)'!$B$5:$C$60, MATCH(summary!$B3188, '外部インタフェース一覧(計算用)'!$C$5:$C$60, 0), 1), $B3188)</f>
        <v>リハビリテーション計画書</v>
      </c>
      <c r="L3188" s="56">
        <f t="shared" si="352"/>
        <v>180</v>
      </c>
      <c r="M3188" s="56" t="str">
        <f t="shared" si="349"/>
        <v>prepare_meals_notices</v>
      </c>
      <c r="N3188" s="33" t="str">
        <f t="shared" si="350"/>
        <v>追加</v>
      </c>
      <c r="O3188" s="33" t="str">
        <f t="shared" si="351"/>
        <v>活動（IADL）　食事の用意　特記事項</v>
      </c>
    </row>
    <row r="3189" spans="1:15" ht="37.5">
      <c r="A3189" s="56">
        <v>3186</v>
      </c>
      <c r="B3189" s="56" t="s">
        <v>4589</v>
      </c>
      <c r="C3189" s="56">
        <v>181</v>
      </c>
      <c r="D3189" s="33" t="s">
        <v>2436</v>
      </c>
      <c r="E3189" s="134" t="s">
        <v>4782</v>
      </c>
      <c r="F3189" s="56" t="str">
        <f>VLOOKUP(VLOOKUP($B3189, '外部インタフェース一覧(計算用)'!$B:$C, 2, FALSE), '外部インタフェース一覧(計算用)'!$C:$G, 2, FALSE)</f>
        <v>new</v>
      </c>
      <c r="G3189" s="56" t="str">
        <f>VLOOKUP(VLOOKUP($B3189, '外部インタフェース一覧(計算用)'!$B:$C, 2, FALSE), '外部インタフェース一覧(計算用)'!$C:$G, 5, FALSE)</f>
        <v>REHABILITATION_PLAN_2024_FORM_0410_2021</v>
      </c>
      <c r="H3189" s="56" t="str">
        <f t="shared" si="347"/>
        <v>REHABILITATION_PLAN_2024_FORM_0410_2021_clean_meals_start_status_new</v>
      </c>
      <c r="I3189" s="134" t="str">
        <f t="shared" si="346"/>
        <v>追加</v>
      </c>
      <c r="J3189" s="56" t="str">
        <f t="shared" si="348"/>
        <v>名称変更</v>
      </c>
      <c r="K3189" s="56" t="str">
        <f>IF($F3189="old", INDEX('外部インタフェース一覧(計算用)'!$B$5:$C$60, MATCH(summary!$B3189, '外部インタフェース一覧(計算用)'!$C$5:$C$60, 0), 1), $B3189)</f>
        <v>リハビリテーション計画書</v>
      </c>
      <c r="L3189" s="56">
        <f t="shared" si="352"/>
        <v>181</v>
      </c>
      <c r="M3189" s="56" t="str">
        <f t="shared" si="349"/>
        <v>clean_meals_start_status</v>
      </c>
      <c r="N3189" s="33" t="str">
        <f t="shared" si="350"/>
        <v>追加</v>
      </c>
      <c r="O3189" s="33" t="str">
        <f t="shared" si="351"/>
        <v>活動（IADL）　食事の片付け 開始時</v>
      </c>
    </row>
    <row r="3190" spans="1:15" ht="37.5">
      <c r="A3190" s="56">
        <v>3187</v>
      </c>
      <c r="B3190" s="56" t="s">
        <v>4589</v>
      </c>
      <c r="C3190" s="56">
        <v>182</v>
      </c>
      <c r="D3190" s="33" t="s">
        <v>2438</v>
      </c>
      <c r="E3190" s="134" t="s">
        <v>4783</v>
      </c>
      <c r="F3190" s="56" t="str">
        <f>VLOOKUP(VLOOKUP($B3190, '外部インタフェース一覧(計算用)'!$B:$C, 2, FALSE), '外部インタフェース一覧(計算用)'!$C:$G, 2, FALSE)</f>
        <v>new</v>
      </c>
      <c r="G3190" s="56" t="str">
        <f>VLOOKUP(VLOOKUP($B3190, '外部インタフェース一覧(計算用)'!$B:$C, 2, FALSE), '外部インタフェース一覧(計算用)'!$C:$G, 5, FALSE)</f>
        <v>REHABILITATION_PLAN_2024_FORM_0410_2021</v>
      </c>
      <c r="H3190" s="56" t="str">
        <f t="shared" si="347"/>
        <v>REHABILITATION_PLAN_2024_FORM_0410_2021_clean_meals_current_status_new</v>
      </c>
      <c r="I3190" s="134" t="str">
        <f t="shared" si="346"/>
        <v>追加</v>
      </c>
      <c r="J3190" s="56" t="str">
        <f t="shared" si="348"/>
        <v>名称変更</v>
      </c>
      <c r="K3190" s="56" t="str">
        <f>IF($F3190="old", INDEX('外部インタフェース一覧(計算用)'!$B$5:$C$60, MATCH(summary!$B3190, '外部インタフェース一覧(計算用)'!$C$5:$C$60, 0), 1), $B3190)</f>
        <v>リハビリテーション計画書</v>
      </c>
      <c r="L3190" s="56">
        <f t="shared" si="352"/>
        <v>182</v>
      </c>
      <c r="M3190" s="56" t="str">
        <f t="shared" si="349"/>
        <v>clean_meals_current_status</v>
      </c>
      <c r="N3190" s="33" t="str">
        <f t="shared" si="350"/>
        <v>追加</v>
      </c>
      <c r="O3190" s="33" t="str">
        <f t="shared" si="351"/>
        <v>活動（IADL）　食事の片付け　現状</v>
      </c>
    </row>
    <row r="3191" spans="1:15" ht="37.5">
      <c r="A3191" s="56">
        <v>3188</v>
      </c>
      <c r="B3191" s="56" t="s">
        <v>4589</v>
      </c>
      <c r="C3191" s="56">
        <v>183</v>
      </c>
      <c r="D3191" s="33" t="s">
        <v>2440</v>
      </c>
      <c r="E3191" s="134" t="s">
        <v>4784</v>
      </c>
      <c r="F3191" s="56" t="str">
        <f>VLOOKUP(VLOOKUP($B3191, '外部インタフェース一覧(計算用)'!$B:$C, 2, FALSE), '外部インタフェース一覧(計算用)'!$C:$G, 2, FALSE)</f>
        <v>new</v>
      </c>
      <c r="G3191" s="56" t="str">
        <f>VLOOKUP(VLOOKUP($B3191, '外部インタフェース一覧(計算用)'!$B:$C, 2, FALSE), '外部インタフェース一覧(計算用)'!$C:$G, 5, FALSE)</f>
        <v>REHABILITATION_PLAN_2024_FORM_0410_2021</v>
      </c>
      <c r="H3191" s="56" t="str">
        <f t="shared" si="347"/>
        <v>REHABILITATION_PLAN_2024_FORM_0410_2021_clean_meals_notices_new</v>
      </c>
      <c r="I3191" s="134" t="str">
        <f t="shared" si="346"/>
        <v>追加</v>
      </c>
      <c r="J3191" s="56" t="str">
        <f t="shared" si="348"/>
        <v>名称変更</v>
      </c>
      <c r="K3191" s="56" t="str">
        <f>IF($F3191="old", INDEX('外部インタフェース一覧(計算用)'!$B$5:$C$60, MATCH(summary!$B3191, '外部インタフェース一覧(計算用)'!$C$5:$C$60, 0), 1), $B3191)</f>
        <v>リハビリテーション計画書</v>
      </c>
      <c r="L3191" s="56">
        <f t="shared" si="352"/>
        <v>183</v>
      </c>
      <c r="M3191" s="56" t="str">
        <f t="shared" si="349"/>
        <v>clean_meals_notices</v>
      </c>
      <c r="N3191" s="33" t="str">
        <f t="shared" si="350"/>
        <v>追加</v>
      </c>
      <c r="O3191" s="33" t="str">
        <f t="shared" si="351"/>
        <v>活動（IADL）　食事の片付け 特記事項</v>
      </c>
    </row>
    <row r="3192" spans="1:15">
      <c r="A3192" s="56">
        <v>3189</v>
      </c>
      <c r="B3192" s="56" t="s">
        <v>4589</v>
      </c>
      <c r="C3192" s="56">
        <v>184</v>
      </c>
      <c r="D3192" s="33" t="s">
        <v>2442</v>
      </c>
      <c r="E3192" s="134" t="s">
        <v>4785</v>
      </c>
      <c r="F3192" s="56" t="str">
        <f>VLOOKUP(VLOOKUP($B3192, '外部インタフェース一覧(計算用)'!$B:$C, 2, FALSE), '外部インタフェース一覧(計算用)'!$C:$G, 2, FALSE)</f>
        <v>new</v>
      </c>
      <c r="G3192" s="56" t="str">
        <f>VLOOKUP(VLOOKUP($B3192, '外部インタフェース一覧(計算用)'!$B:$C, 2, FALSE), '外部インタフェース一覧(計算用)'!$C:$G, 5, FALSE)</f>
        <v>REHABILITATION_PLAN_2024_FORM_0410_2021</v>
      </c>
      <c r="H3192" s="56" t="str">
        <f t="shared" si="347"/>
        <v>REHABILITATION_PLAN_2024_FORM_0410_2021_washing_start_status_new</v>
      </c>
      <c r="I3192" s="134" t="str">
        <f t="shared" ref="I3192:I3255" si="353">IFERROR(INDEX($E:$H, MATCH(LEFT($H3192, LEN($H3192)-4)&amp;"_old", $H:$H, 0), 1), IF(F3192="old", "削除", "追加"))</f>
        <v>追加</v>
      </c>
      <c r="J3192" s="56" t="str">
        <f t="shared" si="348"/>
        <v>名称変更</v>
      </c>
      <c r="K3192" s="56" t="str">
        <f>IF($F3192="old", INDEX('外部インタフェース一覧(計算用)'!$B$5:$C$60, MATCH(summary!$B3192, '外部インタフェース一覧(計算用)'!$C$5:$C$60, 0), 1), $B3192)</f>
        <v>リハビリテーション計画書</v>
      </c>
      <c r="L3192" s="56">
        <f t="shared" si="352"/>
        <v>184</v>
      </c>
      <c r="M3192" s="56" t="str">
        <f t="shared" si="349"/>
        <v>washing_start_status</v>
      </c>
      <c r="N3192" s="33" t="str">
        <f t="shared" si="350"/>
        <v>追加</v>
      </c>
      <c r="O3192" s="33" t="str">
        <f t="shared" si="351"/>
        <v>活動（IADL）　洗濯　開始時</v>
      </c>
    </row>
    <row r="3193" spans="1:15" ht="37.5">
      <c r="A3193" s="56">
        <v>3190</v>
      </c>
      <c r="B3193" s="56" t="s">
        <v>4589</v>
      </c>
      <c r="C3193" s="56">
        <v>185</v>
      </c>
      <c r="D3193" s="33" t="s">
        <v>2444</v>
      </c>
      <c r="E3193" s="134" t="s">
        <v>4786</v>
      </c>
      <c r="F3193" s="56" t="str">
        <f>VLOOKUP(VLOOKUP($B3193, '外部インタフェース一覧(計算用)'!$B:$C, 2, FALSE), '外部インタフェース一覧(計算用)'!$C:$G, 2, FALSE)</f>
        <v>new</v>
      </c>
      <c r="G3193" s="56" t="str">
        <f>VLOOKUP(VLOOKUP($B3193, '外部インタフェース一覧(計算用)'!$B:$C, 2, FALSE), '外部インタフェース一覧(計算用)'!$C:$G, 5, FALSE)</f>
        <v>REHABILITATION_PLAN_2024_FORM_0410_2021</v>
      </c>
      <c r="H3193" s="56" t="str">
        <f t="shared" si="347"/>
        <v>REHABILITATION_PLAN_2024_FORM_0410_2021_washing_current_status_new</v>
      </c>
      <c r="I3193" s="134" t="str">
        <f t="shared" si="353"/>
        <v>追加</v>
      </c>
      <c r="J3193" s="56" t="str">
        <f t="shared" si="348"/>
        <v>名称変更</v>
      </c>
      <c r="K3193" s="56" t="str">
        <f>IF($F3193="old", INDEX('外部インタフェース一覧(計算用)'!$B$5:$C$60, MATCH(summary!$B3193, '外部インタフェース一覧(計算用)'!$C$5:$C$60, 0), 1), $B3193)</f>
        <v>リハビリテーション計画書</v>
      </c>
      <c r="L3193" s="56">
        <f t="shared" si="352"/>
        <v>185</v>
      </c>
      <c r="M3193" s="56" t="str">
        <f t="shared" si="349"/>
        <v>washing_current_status</v>
      </c>
      <c r="N3193" s="33" t="str">
        <f t="shared" si="350"/>
        <v>追加</v>
      </c>
      <c r="O3193" s="33" t="str">
        <f t="shared" si="351"/>
        <v>活動（IADL）　洗濯　現状</v>
      </c>
    </row>
    <row r="3194" spans="1:15">
      <c r="A3194" s="56">
        <v>3191</v>
      </c>
      <c r="B3194" s="56" t="s">
        <v>4589</v>
      </c>
      <c r="C3194" s="56">
        <v>186</v>
      </c>
      <c r="D3194" s="33" t="s">
        <v>2446</v>
      </c>
      <c r="E3194" s="134" t="s">
        <v>4787</v>
      </c>
      <c r="F3194" s="56" t="str">
        <f>VLOOKUP(VLOOKUP($B3194, '外部インタフェース一覧(計算用)'!$B:$C, 2, FALSE), '外部インタフェース一覧(計算用)'!$C:$G, 2, FALSE)</f>
        <v>new</v>
      </c>
      <c r="G3194" s="56" t="str">
        <f>VLOOKUP(VLOOKUP($B3194, '外部インタフェース一覧(計算用)'!$B:$C, 2, FALSE), '外部インタフェース一覧(計算用)'!$C:$G, 5, FALSE)</f>
        <v>REHABILITATION_PLAN_2024_FORM_0410_2021</v>
      </c>
      <c r="H3194" s="56" t="str">
        <f t="shared" si="347"/>
        <v>REHABILITATION_PLAN_2024_FORM_0410_2021_washing_notices_new</v>
      </c>
      <c r="I3194" s="134" t="str">
        <f t="shared" si="353"/>
        <v>追加</v>
      </c>
      <c r="J3194" s="56" t="str">
        <f t="shared" si="348"/>
        <v>名称変更</v>
      </c>
      <c r="K3194" s="56" t="str">
        <f>IF($F3194="old", INDEX('外部インタフェース一覧(計算用)'!$B$5:$C$60, MATCH(summary!$B3194, '外部インタフェース一覧(計算用)'!$C$5:$C$60, 0), 1), $B3194)</f>
        <v>リハビリテーション計画書</v>
      </c>
      <c r="L3194" s="56">
        <f t="shared" si="352"/>
        <v>186</v>
      </c>
      <c r="M3194" s="56" t="str">
        <f t="shared" si="349"/>
        <v>washing_notices</v>
      </c>
      <c r="N3194" s="33" t="str">
        <f t="shared" si="350"/>
        <v>追加</v>
      </c>
      <c r="O3194" s="33" t="str">
        <f t="shared" si="351"/>
        <v>活動（IADL）　洗濯　特記事項</v>
      </c>
    </row>
    <row r="3195" spans="1:15" ht="37.5">
      <c r="A3195" s="56">
        <v>3192</v>
      </c>
      <c r="B3195" s="56" t="s">
        <v>4589</v>
      </c>
      <c r="C3195" s="56">
        <v>187</v>
      </c>
      <c r="D3195" s="33" t="s">
        <v>2448</v>
      </c>
      <c r="E3195" s="134" t="s">
        <v>4788</v>
      </c>
      <c r="F3195" s="56" t="str">
        <f>VLOOKUP(VLOOKUP($B3195, '外部インタフェース一覧(計算用)'!$B:$C, 2, FALSE), '外部インタフェース一覧(計算用)'!$C:$G, 2, FALSE)</f>
        <v>new</v>
      </c>
      <c r="G3195" s="56" t="str">
        <f>VLOOKUP(VLOOKUP($B3195, '外部インタフェース一覧(計算用)'!$B:$C, 2, FALSE), '外部インタフェース一覧(計算用)'!$C:$G, 5, FALSE)</f>
        <v>REHABILITATION_PLAN_2024_FORM_0410_2021</v>
      </c>
      <c r="H3195" s="56" t="str">
        <f t="shared" si="347"/>
        <v>REHABILITATION_PLAN_2024_FORM_0410_2021_cleaning_tidy_start_status_new</v>
      </c>
      <c r="I3195" s="134" t="str">
        <f t="shared" si="353"/>
        <v>追加</v>
      </c>
      <c r="J3195" s="56" t="str">
        <f t="shared" si="348"/>
        <v>名称変更</v>
      </c>
      <c r="K3195" s="56" t="str">
        <f>IF($F3195="old", INDEX('外部インタフェース一覧(計算用)'!$B$5:$C$60, MATCH(summary!$B3195, '外部インタフェース一覧(計算用)'!$C$5:$C$60, 0), 1), $B3195)</f>
        <v>リハビリテーション計画書</v>
      </c>
      <c r="L3195" s="56">
        <f t="shared" si="352"/>
        <v>187</v>
      </c>
      <c r="M3195" s="56" t="str">
        <f t="shared" si="349"/>
        <v>cleaning_tidy_start_status</v>
      </c>
      <c r="N3195" s="33" t="str">
        <f t="shared" si="350"/>
        <v>追加</v>
      </c>
      <c r="O3195" s="33" t="str">
        <f t="shared" si="351"/>
        <v>活動（IADL）　掃除や整頓　開始時</v>
      </c>
    </row>
    <row r="3196" spans="1:15" ht="37.5">
      <c r="A3196" s="56">
        <v>3193</v>
      </c>
      <c r="B3196" s="56" t="s">
        <v>4589</v>
      </c>
      <c r="C3196" s="56">
        <v>188</v>
      </c>
      <c r="D3196" s="33" t="s">
        <v>2450</v>
      </c>
      <c r="E3196" s="134" t="s">
        <v>4789</v>
      </c>
      <c r="F3196" s="56" t="str">
        <f>VLOOKUP(VLOOKUP($B3196, '外部インタフェース一覧(計算用)'!$B:$C, 2, FALSE), '外部インタフェース一覧(計算用)'!$C:$G, 2, FALSE)</f>
        <v>new</v>
      </c>
      <c r="G3196" s="56" t="str">
        <f>VLOOKUP(VLOOKUP($B3196, '外部インタフェース一覧(計算用)'!$B:$C, 2, FALSE), '外部インタフェース一覧(計算用)'!$C:$G, 5, FALSE)</f>
        <v>REHABILITATION_PLAN_2024_FORM_0410_2021</v>
      </c>
      <c r="H3196" s="56" t="str">
        <f t="shared" si="347"/>
        <v>REHABILITATION_PLAN_2024_FORM_0410_2021_cleaning_tidy_current_status_new</v>
      </c>
      <c r="I3196" s="134" t="str">
        <f t="shared" si="353"/>
        <v>追加</v>
      </c>
      <c r="J3196" s="56" t="str">
        <f t="shared" si="348"/>
        <v>名称変更</v>
      </c>
      <c r="K3196" s="56" t="str">
        <f>IF($F3196="old", INDEX('外部インタフェース一覧(計算用)'!$B$5:$C$60, MATCH(summary!$B3196, '外部インタフェース一覧(計算用)'!$C$5:$C$60, 0), 1), $B3196)</f>
        <v>リハビリテーション計画書</v>
      </c>
      <c r="L3196" s="56">
        <f t="shared" si="352"/>
        <v>188</v>
      </c>
      <c r="M3196" s="56" t="str">
        <f t="shared" si="349"/>
        <v>cleaning_tidy_current_status</v>
      </c>
      <c r="N3196" s="33" t="str">
        <f t="shared" si="350"/>
        <v>追加</v>
      </c>
      <c r="O3196" s="33" t="str">
        <f t="shared" si="351"/>
        <v>活動（IADL）　掃除や整頓　現状</v>
      </c>
    </row>
    <row r="3197" spans="1:15">
      <c r="A3197" s="56">
        <v>3194</v>
      </c>
      <c r="B3197" s="56" t="s">
        <v>4589</v>
      </c>
      <c r="C3197" s="56">
        <v>189</v>
      </c>
      <c r="D3197" s="33" t="s">
        <v>2452</v>
      </c>
      <c r="E3197" s="134" t="s">
        <v>4790</v>
      </c>
      <c r="F3197" s="56" t="str">
        <f>VLOOKUP(VLOOKUP($B3197, '外部インタフェース一覧(計算用)'!$B:$C, 2, FALSE), '外部インタフェース一覧(計算用)'!$C:$G, 2, FALSE)</f>
        <v>new</v>
      </c>
      <c r="G3197" s="56" t="str">
        <f>VLOOKUP(VLOOKUP($B3197, '外部インタフェース一覧(計算用)'!$B:$C, 2, FALSE), '外部インタフェース一覧(計算用)'!$C:$G, 5, FALSE)</f>
        <v>REHABILITATION_PLAN_2024_FORM_0410_2021</v>
      </c>
      <c r="H3197" s="56" t="str">
        <f t="shared" si="347"/>
        <v>REHABILITATION_PLAN_2024_FORM_0410_2021_cleaning_tidy_notices_new</v>
      </c>
      <c r="I3197" s="134" t="str">
        <f t="shared" si="353"/>
        <v>追加</v>
      </c>
      <c r="J3197" s="56" t="str">
        <f t="shared" si="348"/>
        <v>名称変更</v>
      </c>
      <c r="K3197" s="56" t="str">
        <f>IF($F3197="old", INDEX('外部インタフェース一覧(計算用)'!$B$5:$C$60, MATCH(summary!$B3197, '外部インタフェース一覧(計算用)'!$C$5:$C$60, 0), 1), $B3197)</f>
        <v>リハビリテーション計画書</v>
      </c>
      <c r="L3197" s="56">
        <f t="shared" si="352"/>
        <v>189</v>
      </c>
      <c r="M3197" s="56" t="str">
        <f t="shared" si="349"/>
        <v>cleaning_tidy_notices</v>
      </c>
      <c r="N3197" s="33" t="str">
        <f t="shared" si="350"/>
        <v>追加</v>
      </c>
      <c r="O3197" s="33" t="str">
        <f t="shared" si="351"/>
        <v>活動（IADL）　掃除や整頓　特記事項</v>
      </c>
    </row>
    <row r="3198" spans="1:15" ht="37.5">
      <c r="A3198" s="56">
        <v>3195</v>
      </c>
      <c r="B3198" s="56" t="s">
        <v>4589</v>
      </c>
      <c r="C3198" s="56">
        <v>190</v>
      </c>
      <c r="D3198" s="33" t="s">
        <v>2454</v>
      </c>
      <c r="E3198" s="134" t="s">
        <v>4791</v>
      </c>
      <c r="F3198" s="56" t="str">
        <f>VLOOKUP(VLOOKUP($B3198, '外部インタフェース一覧(計算用)'!$B:$C, 2, FALSE), '外部インタフェース一覧(計算用)'!$C:$G, 2, FALSE)</f>
        <v>new</v>
      </c>
      <c r="G3198" s="56" t="str">
        <f>VLOOKUP(VLOOKUP($B3198, '外部インタフェース一覧(計算用)'!$B:$C, 2, FALSE), '外部インタフェース一覧(計算用)'!$C:$G, 5, FALSE)</f>
        <v>REHABILITATION_PLAN_2024_FORM_0410_2021</v>
      </c>
      <c r="H3198" s="56" t="str">
        <f t="shared" si="347"/>
        <v>REHABILITATION_PLAN_2024_FORM_0410_2021_heavy_lifting_start_status_new</v>
      </c>
      <c r="I3198" s="134" t="str">
        <f t="shared" si="353"/>
        <v>追加</v>
      </c>
      <c r="J3198" s="56" t="str">
        <f t="shared" si="348"/>
        <v>名称変更</v>
      </c>
      <c r="K3198" s="56" t="str">
        <f>IF($F3198="old", INDEX('外部インタフェース一覧(計算用)'!$B$5:$C$60, MATCH(summary!$B3198, '外部インタフェース一覧(計算用)'!$C$5:$C$60, 0), 1), $B3198)</f>
        <v>リハビリテーション計画書</v>
      </c>
      <c r="L3198" s="56">
        <f t="shared" si="352"/>
        <v>190</v>
      </c>
      <c r="M3198" s="56" t="str">
        <f t="shared" si="349"/>
        <v>heavy_lifting_start_status</v>
      </c>
      <c r="N3198" s="33" t="str">
        <f t="shared" si="350"/>
        <v>追加</v>
      </c>
      <c r="O3198" s="33" t="str">
        <f t="shared" si="351"/>
        <v>活動（IADL）　力仕事　開始時</v>
      </c>
    </row>
    <row r="3199" spans="1:15" ht="37.5">
      <c r="A3199" s="56">
        <v>3196</v>
      </c>
      <c r="B3199" s="56" t="s">
        <v>4589</v>
      </c>
      <c r="C3199" s="56">
        <v>191</v>
      </c>
      <c r="D3199" s="33" t="s">
        <v>2456</v>
      </c>
      <c r="E3199" s="134" t="s">
        <v>4792</v>
      </c>
      <c r="F3199" s="56" t="str">
        <f>VLOOKUP(VLOOKUP($B3199, '外部インタフェース一覧(計算用)'!$B:$C, 2, FALSE), '外部インタフェース一覧(計算用)'!$C:$G, 2, FALSE)</f>
        <v>new</v>
      </c>
      <c r="G3199" s="56" t="str">
        <f>VLOOKUP(VLOOKUP($B3199, '外部インタフェース一覧(計算用)'!$B:$C, 2, FALSE), '外部インタフェース一覧(計算用)'!$C:$G, 5, FALSE)</f>
        <v>REHABILITATION_PLAN_2024_FORM_0410_2021</v>
      </c>
      <c r="H3199" s="56" t="str">
        <f t="shared" si="347"/>
        <v>REHABILITATION_PLAN_2024_FORM_0410_2021_heavy_lifting_current_status_new</v>
      </c>
      <c r="I3199" s="134" t="str">
        <f t="shared" si="353"/>
        <v>追加</v>
      </c>
      <c r="J3199" s="56" t="str">
        <f t="shared" si="348"/>
        <v>名称変更</v>
      </c>
      <c r="K3199" s="56" t="str">
        <f>IF($F3199="old", INDEX('外部インタフェース一覧(計算用)'!$B$5:$C$60, MATCH(summary!$B3199, '外部インタフェース一覧(計算用)'!$C$5:$C$60, 0), 1), $B3199)</f>
        <v>リハビリテーション計画書</v>
      </c>
      <c r="L3199" s="56">
        <f t="shared" si="352"/>
        <v>191</v>
      </c>
      <c r="M3199" s="56" t="str">
        <f t="shared" si="349"/>
        <v>heavy_lifting_current_status</v>
      </c>
      <c r="N3199" s="33" t="str">
        <f t="shared" si="350"/>
        <v>追加</v>
      </c>
      <c r="O3199" s="33" t="str">
        <f t="shared" si="351"/>
        <v>活動（IADL）　力仕事　現状</v>
      </c>
    </row>
    <row r="3200" spans="1:15">
      <c r="A3200" s="56">
        <v>3197</v>
      </c>
      <c r="B3200" s="56" t="s">
        <v>4589</v>
      </c>
      <c r="C3200" s="56">
        <v>192</v>
      </c>
      <c r="D3200" s="33" t="s">
        <v>2458</v>
      </c>
      <c r="E3200" s="134" t="s">
        <v>4793</v>
      </c>
      <c r="F3200" s="56" t="str">
        <f>VLOOKUP(VLOOKUP($B3200, '外部インタフェース一覧(計算用)'!$B:$C, 2, FALSE), '外部インタフェース一覧(計算用)'!$C:$G, 2, FALSE)</f>
        <v>new</v>
      </c>
      <c r="G3200" s="56" t="str">
        <f>VLOOKUP(VLOOKUP($B3200, '外部インタフェース一覧(計算用)'!$B:$C, 2, FALSE), '外部インタフェース一覧(計算用)'!$C:$G, 5, FALSE)</f>
        <v>REHABILITATION_PLAN_2024_FORM_0410_2021</v>
      </c>
      <c r="H3200" s="56" t="str">
        <f t="shared" si="347"/>
        <v>REHABILITATION_PLAN_2024_FORM_0410_2021_heavy_lifting_notices_new</v>
      </c>
      <c r="I3200" s="134" t="str">
        <f t="shared" si="353"/>
        <v>追加</v>
      </c>
      <c r="J3200" s="56" t="str">
        <f t="shared" si="348"/>
        <v>名称変更</v>
      </c>
      <c r="K3200" s="56" t="str">
        <f>IF($F3200="old", INDEX('外部インタフェース一覧(計算用)'!$B$5:$C$60, MATCH(summary!$B3200, '外部インタフェース一覧(計算用)'!$C$5:$C$60, 0), 1), $B3200)</f>
        <v>リハビリテーション計画書</v>
      </c>
      <c r="L3200" s="56">
        <f t="shared" si="352"/>
        <v>192</v>
      </c>
      <c r="M3200" s="56" t="str">
        <f t="shared" si="349"/>
        <v>heavy_lifting_notices</v>
      </c>
      <c r="N3200" s="33" t="str">
        <f t="shared" si="350"/>
        <v>追加</v>
      </c>
      <c r="O3200" s="33" t="str">
        <f t="shared" si="351"/>
        <v>活動（IADL）　力仕事　特記事項</v>
      </c>
    </row>
    <row r="3201" spans="1:15" ht="37.5">
      <c r="A3201" s="56">
        <v>3198</v>
      </c>
      <c r="B3201" s="56" t="s">
        <v>4589</v>
      </c>
      <c r="C3201" s="56">
        <v>193</v>
      </c>
      <c r="D3201" s="33" t="s">
        <v>2460</v>
      </c>
      <c r="E3201" s="134" t="s">
        <v>4794</v>
      </c>
      <c r="F3201" s="56" t="str">
        <f>VLOOKUP(VLOOKUP($B3201, '外部インタフェース一覧(計算用)'!$B:$C, 2, FALSE), '外部インタフェース一覧(計算用)'!$C:$G, 2, FALSE)</f>
        <v>new</v>
      </c>
      <c r="G3201" s="56" t="str">
        <f>VLOOKUP(VLOOKUP($B3201, '外部インタフェース一覧(計算用)'!$B:$C, 2, FALSE), '外部インタフェース一覧(計算用)'!$C:$G, 5, FALSE)</f>
        <v>REHABILITATION_PLAN_2024_FORM_0410_2021</v>
      </c>
      <c r="H3201" s="56" t="str">
        <f t="shared" si="347"/>
        <v>REHABILITATION_PLAN_2024_FORM_0410_2021_shopping_start_status_new</v>
      </c>
      <c r="I3201" s="134" t="str">
        <f t="shared" si="353"/>
        <v>追加</v>
      </c>
      <c r="J3201" s="56" t="str">
        <f t="shared" si="348"/>
        <v>名称変更</v>
      </c>
      <c r="K3201" s="56" t="str">
        <f>IF($F3201="old", INDEX('外部インタフェース一覧(計算用)'!$B$5:$C$60, MATCH(summary!$B3201, '外部インタフェース一覧(計算用)'!$C$5:$C$60, 0), 1), $B3201)</f>
        <v>リハビリテーション計画書</v>
      </c>
      <c r="L3201" s="56">
        <f t="shared" si="352"/>
        <v>193</v>
      </c>
      <c r="M3201" s="56" t="str">
        <f t="shared" si="349"/>
        <v>shopping_start_status</v>
      </c>
      <c r="N3201" s="33" t="str">
        <f t="shared" si="350"/>
        <v>追加</v>
      </c>
      <c r="O3201" s="33" t="str">
        <f t="shared" si="351"/>
        <v>活動（IADL）　買物　開始時</v>
      </c>
    </row>
    <row r="3202" spans="1:15" ht="37.5">
      <c r="A3202" s="56">
        <v>3199</v>
      </c>
      <c r="B3202" s="56" t="s">
        <v>4589</v>
      </c>
      <c r="C3202" s="56">
        <v>194</v>
      </c>
      <c r="D3202" s="33" t="s">
        <v>2462</v>
      </c>
      <c r="E3202" s="134" t="s">
        <v>4795</v>
      </c>
      <c r="F3202" s="56" t="str">
        <f>VLOOKUP(VLOOKUP($B3202, '外部インタフェース一覧(計算用)'!$B:$C, 2, FALSE), '外部インタフェース一覧(計算用)'!$C:$G, 2, FALSE)</f>
        <v>new</v>
      </c>
      <c r="G3202" s="56" t="str">
        <f>VLOOKUP(VLOOKUP($B3202, '外部インタフェース一覧(計算用)'!$B:$C, 2, FALSE), '外部インタフェース一覧(計算用)'!$C:$G, 5, FALSE)</f>
        <v>REHABILITATION_PLAN_2024_FORM_0410_2021</v>
      </c>
      <c r="H3202" s="56" t="str">
        <f t="shared" si="347"/>
        <v>REHABILITATION_PLAN_2024_FORM_0410_2021_shopping_current_status_new</v>
      </c>
      <c r="I3202" s="134" t="str">
        <f t="shared" si="353"/>
        <v>追加</v>
      </c>
      <c r="J3202" s="56" t="str">
        <f t="shared" si="348"/>
        <v>名称変更</v>
      </c>
      <c r="K3202" s="56" t="str">
        <f>IF($F3202="old", INDEX('外部インタフェース一覧(計算用)'!$B$5:$C$60, MATCH(summary!$B3202, '外部インタフェース一覧(計算用)'!$C$5:$C$60, 0), 1), $B3202)</f>
        <v>リハビリテーション計画書</v>
      </c>
      <c r="L3202" s="56">
        <f t="shared" si="352"/>
        <v>194</v>
      </c>
      <c r="M3202" s="56" t="str">
        <f t="shared" si="349"/>
        <v>shopping_current_status</v>
      </c>
      <c r="N3202" s="33" t="str">
        <f t="shared" si="350"/>
        <v>追加</v>
      </c>
      <c r="O3202" s="33" t="str">
        <f t="shared" si="351"/>
        <v>活動（IADL）　買物　現状</v>
      </c>
    </row>
    <row r="3203" spans="1:15">
      <c r="A3203" s="56">
        <v>3200</v>
      </c>
      <c r="B3203" s="56" t="s">
        <v>4589</v>
      </c>
      <c r="C3203" s="56">
        <v>195</v>
      </c>
      <c r="D3203" s="33" t="s">
        <v>2464</v>
      </c>
      <c r="E3203" s="134" t="s">
        <v>4796</v>
      </c>
      <c r="F3203" s="56" t="str">
        <f>VLOOKUP(VLOOKUP($B3203, '外部インタフェース一覧(計算用)'!$B:$C, 2, FALSE), '外部インタフェース一覧(計算用)'!$C:$G, 2, FALSE)</f>
        <v>new</v>
      </c>
      <c r="G3203" s="56" t="str">
        <f>VLOOKUP(VLOOKUP($B3203, '外部インタフェース一覧(計算用)'!$B:$C, 2, FALSE), '外部インタフェース一覧(計算用)'!$C:$G, 5, FALSE)</f>
        <v>REHABILITATION_PLAN_2024_FORM_0410_2021</v>
      </c>
      <c r="H3203" s="56" t="str">
        <f t="shared" si="347"/>
        <v>REHABILITATION_PLAN_2024_FORM_0410_2021_shopping_notices_new</v>
      </c>
      <c r="I3203" s="134" t="str">
        <f t="shared" si="353"/>
        <v>追加</v>
      </c>
      <c r="J3203" s="56" t="str">
        <f t="shared" si="348"/>
        <v>名称変更</v>
      </c>
      <c r="K3203" s="56" t="str">
        <f>IF($F3203="old", INDEX('外部インタフェース一覧(計算用)'!$B$5:$C$60, MATCH(summary!$B3203, '外部インタフェース一覧(計算用)'!$C$5:$C$60, 0), 1), $B3203)</f>
        <v>リハビリテーション計画書</v>
      </c>
      <c r="L3203" s="56">
        <f t="shared" si="352"/>
        <v>195</v>
      </c>
      <c r="M3203" s="56" t="str">
        <f t="shared" si="349"/>
        <v>shopping_notices</v>
      </c>
      <c r="N3203" s="33" t="str">
        <f t="shared" si="350"/>
        <v>追加</v>
      </c>
      <c r="O3203" s="33" t="str">
        <f t="shared" si="351"/>
        <v>活動（IADL）　買物　特記事項</v>
      </c>
    </row>
    <row r="3204" spans="1:15">
      <c r="A3204" s="56">
        <v>3201</v>
      </c>
      <c r="B3204" s="56" t="s">
        <v>4589</v>
      </c>
      <c r="C3204" s="56">
        <v>196</v>
      </c>
      <c r="D3204" s="33" t="s">
        <v>2466</v>
      </c>
      <c r="E3204" s="134" t="s">
        <v>4797</v>
      </c>
      <c r="F3204" s="56" t="str">
        <f>VLOOKUP(VLOOKUP($B3204, '外部インタフェース一覧(計算用)'!$B:$C, 2, FALSE), '外部インタフェース一覧(計算用)'!$C:$G, 2, FALSE)</f>
        <v>new</v>
      </c>
      <c r="G3204" s="56" t="str">
        <f>VLOOKUP(VLOOKUP($B3204, '外部インタフェース一覧(計算用)'!$B:$C, 2, FALSE), '外部インタフェース一覧(計算用)'!$C:$G, 5, FALSE)</f>
        <v>REHABILITATION_PLAN_2024_FORM_0410_2021</v>
      </c>
      <c r="H3204" s="56" t="str">
        <f t="shared" ref="H3204:H3267" si="354">G3204&amp;"_"&amp;D3204&amp;"_"&amp;F3204</f>
        <v>REHABILITATION_PLAN_2024_FORM_0410_2021_outing_start_status_new</v>
      </c>
      <c r="I3204" s="134" t="str">
        <f t="shared" si="353"/>
        <v>追加</v>
      </c>
      <c r="J3204" s="56" t="str">
        <f t="shared" ref="J3204:J3267" si="355">IF(E3204=I3204, "一致", "名称変更")</f>
        <v>名称変更</v>
      </c>
      <c r="K3204" s="56" t="str">
        <f>IF($F3204="old", INDEX('外部インタフェース一覧(計算用)'!$B$5:$C$60, MATCH(summary!$B3204, '外部インタフェース一覧(計算用)'!$C$5:$C$60, 0), 1), $B3204)</f>
        <v>リハビリテーション計画書</v>
      </c>
      <c r="L3204" s="56">
        <f t="shared" si="352"/>
        <v>196</v>
      </c>
      <c r="M3204" s="56" t="str">
        <f t="shared" ref="M3204:M3267" si="356">$D3204</f>
        <v>outing_start_status</v>
      </c>
      <c r="N3204" s="33" t="str">
        <f t="shared" ref="N3204:N3267" si="357">IF($F3204="old", $E3204, $I3204)</f>
        <v>追加</v>
      </c>
      <c r="O3204" s="33" t="str">
        <f t="shared" ref="O3204:O3267" si="358">IF($F3204="old", $I3204, $E3204)</f>
        <v>活動（IADL）　外出　開始時</v>
      </c>
    </row>
    <row r="3205" spans="1:15">
      <c r="A3205" s="56">
        <v>3202</v>
      </c>
      <c r="B3205" s="56" t="s">
        <v>4589</v>
      </c>
      <c r="C3205" s="56">
        <v>197</v>
      </c>
      <c r="D3205" s="33" t="s">
        <v>2468</v>
      </c>
      <c r="E3205" s="134" t="s">
        <v>4798</v>
      </c>
      <c r="F3205" s="56" t="str">
        <f>VLOOKUP(VLOOKUP($B3205, '外部インタフェース一覧(計算用)'!$B:$C, 2, FALSE), '外部インタフェース一覧(計算用)'!$C:$G, 2, FALSE)</f>
        <v>new</v>
      </c>
      <c r="G3205" s="56" t="str">
        <f>VLOOKUP(VLOOKUP($B3205, '外部インタフェース一覧(計算用)'!$B:$C, 2, FALSE), '外部インタフェース一覧(計算用)'!$C:$G, 5, FALSE)</f>
        <v>REHABILITATION_PLAN_2024_FORM_0410_2021</v>
      </c>
      <c r="H3205" s="56" t="str">
        <f t="shared" si="354"/>
        <v>REHABILITATION_PLAN_2024_FORM_0410_2021_outing_current_status_new</v>
      </c>
      <c r="I3205" s="134" t="str">
        <f t="shared" si="353"/>
        <v>追加</v>
      </c>
      <c r="J3205" s="56" t="str">
        <f t="shared" si="355"/>
        <v>名称変更</v>
      </c>
      <c r="K3205" s="56" t="str">
        <f>IF($F3205="old", INDEX('外部インタフェース一覧(計算用)'!$B$5:$C$60, MATCH(summary!$B3205, '外部インタフェース一覧(計算用)'!$C$5:$C$60, 0), 1), $B3205)</f>
        <v>リハビリテーション計画書</v>
      </c>
      <c r="L3205" s="56">
        <f t="shared" ref="L3205:L3268" si="359">C3205</f>
        <v>197</v>
      </c>
      <c r="M3205" s="56" t="str">
        <f t="shared" si="356"/>
        <v>outing_current_status</v>
      </c>
      <c r="N3205" s="33" t="str">
        <f t="shared" si="357"/>
        <v>追加</v>
      </c>
      <c r="O3205" s="33" t="str">
        <f t="shared" si="358"/>
        <v>活動（IADL）　外出　現状</v>
      </c>
    </row>
    <row r="3206" spans="1:15">
      <c r="A3206" s="56">
        <v>3203</v>
      </c>
      <c r="B3206" s="56" t="s">
        <v>4589</v>
      </c>
      <c r="C3206" s="56">
        <v>198</v>
      </c>
      <c r="D3206" s="33" t="s">
        <v>2470</v>
      </c>
      <c r="E3206" s="134" t="s">
        <v>4799</v>
      </c>
      <c r="F3206" s="56" t="str">
        <f>VLOOKUP(VLOOKUP($B3206, '外部インタフェース一覧(計算用)'!$B:$C, 2, FALSE), '外部インタフェース一覧(計算用)'!$C:$G, 2, FALSE)</f>
        <v>new</v>
      </c>
      <c r="G3206" s="56" t="str">
        <f>VLOOKUP(VLOOKUP($B3206, '外部インタフェース一覧(計算用)'!$B:$C, 2, FALSE), '外部インタフェース一覧(計算用)'!$C:$G, 5, FALSE)</f>
        <v>REHABILITATION_PLAN_2024_FORM_0410_2021</v>
      </c>
      <c r="H3206" s="56" t="str">
        <f t="shared" si="354"/>
        <v>REHABILITATION_PLAN_2024_FORM_0410_2021_outing_notices_new</v>
      </c>
      <c r="I3206" s="134" t="str">
        <f t="shared" si="353"/>
        <v>追加</v>
      </c>
      <c r="J3206" s="56" t="str">
        <f t="shared" si="355"/>
        <v>名称変更</v>
      </c>
      <c r="K3206" s="56" t="str">
        <f>IF($F3206="old", INDEX('外部インタフェース一覧(計算用)'!$B$5:$C$60, MATCH(summary!$B3206, '外部インタフェース一覧(計算用)'!$C$5:$C$60, 0), 1), $B3206)</f>
        <v>リハビリテーション計画書</v>
      </c>
      <c r="L3206" s="56">
        <f t="shared" si="359"/>
        <v>198</v>
      </c>
      <c r="M3206" s="56" t="str">
        <f t="shared" si="356"/>
        <v>outing_notices</v>
      </c>
      <c r="N3206" s="33" t="str">
        <f t="shared" si="357"/>
        <v>追加</v>
      </c>
      <c r="O3206" s="33" t="str">
        <f t="shared" si="358"/>
        <v>活動（IADL）　外出　特記事項</v>
      </c>
    </row>
    <row r="3207" spans="1:15" ht="37.5">
      <c r="A3207" s="56">
        <v>3204</v>
      </c>
      <c r="B3207" s="56" t="s">
        <v>4589</v>
      </c>
      <c r="C3207" s="56">
        <v>199</v>
      </c>
      <c r="D3207" s="33" t="s">
        <v>2472</v>
      </c>
      <c r="E3207" s="134" t="s">
        <v>4800</v>
      </c>
      <c r="F3207" s="56" t="str">
        <f>VLOOKUP(VLOOKUP($B3207, '外部インタフェース一覧(計算用)'!$B:$C, 2, FALSE), '外部インタフェース一覧(計算用)'!$C:$G, 2, FALSE)</f>
        <v>new</v>
      </c>
      <c r="G3207" s="56" t="str">
        <f>VLOOKUP(VLOOKUP($B3207, '外部インタフェース一覧(計算用)'!$B:$C, 2, FALSE), '外部インタフェース一覧(計算用)'!$C:$G, 5, FALSE)</f>
        <v>REHABILITATION_PLAN_2024_FORM_0410_2021</v>
      </c>
      <c r="H3207" s="56" t="str">
        <f t="shared" si="354"/>
        <v>REHABILITATION_PLAN_2024_FORM_0410_2021_outdoor_walking_start_status_new</v>
      </c>
      <c r="I3207" s="134" t="str">
        <f t="shared" si="353"/>
        <v>追加</v>
      </c>
      <c r="J3207" s="56" t="str">
        <f t="shared" si="355"/>
        <v>名称変更</v>
      </c>
      <c r="K3207" s="56" t="str">
        <f>IF($F3207="old", INDEX('外部インタフェース一覧(計算用)'!$B$5:$C$60, MATCH(summary!$B3207, '外部インタフェース一覧(計算用)'!$C$5:$C$60, 0), 1), $B3207)</f>
        <v>リハビリテーション計画書</v>
      </c>
      <c r="L3207" s="56">
        <f t="shared" si="359"/>
        <v>199</v>
      </c>
      <c r="M3207" s="56" t="str">
        <f t="shared" si="356"/>
        <v>outdoor_walking_start_status</v>
      </c>
      <c r="N3207" s="33" t="str">
        <f t="shared" si="357"/>
        <v>追加</v>
      </c>
      <c r="O3207" s="33" t="str">
        <f t="shared" si="358"/>
        <v>活動（IADL）　屋外歩行　開始時</v>
      </c>
    </row>
    <row r="3208" spans="1:15" ht="37.5">
      <c r="A3208" s="56">
        <v>3205</v>
      </c>
      <c r="B3208" s="56" t="s">
        <v>4589</v>
      </c>
      <c r="C3208" s="56">
        <v>200</v>
      </c>
      <c r="D3208" s="33" t="s">
        <v>2474</v>
      </c>
      <c r="E3208" s="134" t="s">
        <v>4801</v>
      </c>
      <c r="F3208" s="56" t="str">
        <f>VLOOKUP(VLOOKUP($B3208, '外部インタフェース一覧(計算用)'!$B:$C, 2, FALSE), '外部インタフェース一覧(計算用)'!$C:$G, 2, FALSE)</f>
        <v>new</v>
      </c>
      <c r="G3208" s="56" t="str">
        <f>VLOOKUP(VLOOKUP($B3208, '外部インタフェース一覧(計算用)'!$B:$C, 2, FALSE), '外部インタフェース一覧(計算用)'!$C:$G, 5, FALSE)</f>
        <v>REHABILITATION_PLAN_2024_FORM_0410_2021</v>
      </c>
      <c r="H3208" s="56" t="str">
        <f t="shared" si="354"/>
        <v>REHABILITATION_PLAN_2024_FORM_0410_2021_outdoor_walking_current_status_new</v>
      </c>
      <c r="I3208" s="134" t="str">
        <f t="shared" si="353"/>
        <v>追加</v>
      </c>
      <c r="J3208" s="56" t="str">
        <f t="shared" si="355"/>
        <v>名称変更</v>
      </c>
      <c r="K3208" s="56" t="str">
        <f>IF($F3208="old", INDEX('外部インタフェース一覧(計算用)'!$B$5:$C$60, MATCH(summary!$B3208, '外部インタフェース一覧(計算用)'!$C$5:$C$60, 0), 1), $B3208)</f>
        <v>リハビリテーション計画書</v>
      </c>
      <c r="L3208" s="56">
        <f t="shared" si="359"/>
        <v>200</v>
      </c>
      <c r="M3208" s="56" t="str">
        <f t="shared" si="356"/>
        <v>outdoor_walking_current_status</v>
      </c>
      <c r="N3208" s="33" t="str">
        <f t="shared" si="357"/>
        <v>追加</v>
      </c>
      <c r="O3208" s="33" t="str">
        <f t="shared" si="358"/>
        <v>活動（IADL）　屋外歩行　現状</v>
      </c>
    </row>
    <row r="3209" spans="1:15" ht="37.5">
      <c r="A3209" s="56">
        <v>3206</v>
      </c>
      <c r="B3209" s="56" t="s">
        <v>4589</v>
      </c>
      <c r="C3209" s="56">
        <v>201</v>
      </c>
      <c r="D3209" s="33" t="s">
        <v>2476</v>
      </c>
      <c r="E3209" s="134" t="s">
        <v>4802</v>
      </c>
      <c r="F3209" s="56" t="str">
        <f>VLOOKUP(VLOOKUP($B3209, '外部インタフェース一覧(計算用)'!$B:$C, 2, FALSE), '外部インタフェース一覧(計算用)'!$C:$G, 2, FALSE)</f>
        <v>new</v>
      </c>
      <c r="G3209" s="56" t="str">
        <f>VLOOKUP(VLOOKUP($B3209, '外部インタフェース一覧(計算用)'!$B:$C, 2, FALSE), '外部インタフェース一覧(計算用)'!$C:$G, 5, FALSE)</f>
        <v>REHABILITATION_PLAN_2024_FORM_0410_2021</v>
      </c>
      <c r="H3209" s="56" t="str">
        <f t="shared" si="354"/>
        <v>REHABILITATION_PLAN_2024_FORM_0410_2021_outdoor_walking_notices_new</v>
      </c>
      <c r="I3209" s="134" t="str">
        <f t="shared" si="353"/>
        <v>追加</v>
      </c>
      <c r="J3209" s="56" t="str">
        <f t="shared" si="355"/>
        <v>名称変更</v>
      </c>
      <c r="K3209" s="56" t="str">
        <f>IF($F3209="old", INDEX('外部インタフェース一覧(計算用)'!$B$5:$C$60, MATCH(summary!$B3209, '外部インタフェース一覧(計算用)'!$C$5:$C$60, 0), 1), $B3209)</f>
        <v>リハビリテーション計画書</v>
      </c>
      <c r="L3209" s="56">
        <f t="shared" si="359"/>
        <v>201</v>
      </c>
      <c r="M3209" s="56" t="str">
        <f t="shared" si="356"/>
        <v>outdoor_walking_notices</v>
      </c>
      <c r="N3209" s="33" t="str">
        <f t="shared" si="357"/>
        <v>追加</v>
      </c>
      <c r="O3209" s="33" t="str">
        <f t="shared" si="358"/>
        <v>活動（IADL）　屋外歩行　特記事項</v>
      </c>
    </row>
    <row r="3210" spans="1:15">
      <c r="A3210" s="56">
        <v>3207</v>
      </c>
      <c r="B3210" s="56" t="s">
        <v>4589</v>
      </c>
      <c r="C3210" s="56">
        <v>202</v>
      </c>
      <c r="D3210" s="33" t="s">
        <v>2478</v>
      </c>
      <c r="E3210" s="134" t="s">
        <v>4803</v>
      </c>
      <c r="F3210" s="56" t="str">
        <f>VLOOKUP(VLOOKUP($B3210, '外部インタフェース一覧(計算用)'!$B:$C, 2, FALSE), '外部インタフェース一覧(計算用)'!$C:$G, 2, FALSE)</f>
        <v>new</v>
      </c>
      <c r="G3210" s="56" t="str">
        <f>VLOOKUP(VLOOKUP($B3210, '外部インタフェース一覧(計算用)'!$B:$C, 2, FALSE), '外部インタフェース一覧(計算用)'!$C:$G, 5, FALSE)</f>
        <v>REHABILITATION_PLAN_2024_FORM_0410_2021</v>
      </c>
      <c r="H3210" s="56" t="str">
        <f t="shared" si="354"/>
        <v>REHABILITATION_PLAN_2024_FORM_0410_2021_hobby_start_status_new</v>
      </c>
      <c r="I3210" s="134" t="str">
        <f t="shared" si="353"/>
        <v>追加</v>
      </c>
      <c r="J3210" s="56" t="str">
        <f t="shared" si="355"/>
        <v>名称変更</v>
      </c>
      <c r="K3210" s="56" t="str">
        <f>IF($F3210="old", INDEX('外部インタフェース一覧(計算用)'!$B$5:$C$60, MATCH(summary!$B3210, '外部インタフェース一覧(計算用)'!$C$5:$C$60, 0), 1), $B3210)</f>
        <v>リハビリテーション計画書</v>
      </c>
      <c r="L3210" s="56">
        <f t="shared" si="359"/>
        <v>202</v>
      </c>
      <c r="M3210" s="56" t="str">
        <f t="shared" si="356"/>
        <v>hobby_start_status</v>
      </c>
      <c r="N3210" s="33" t="str">
        <f t="shared" si="357"/>
        <v>追加</v>
      </c>
      <c r="O3210" s="33" t="str">
        <f t="shared" si="358"/>
        <v>活動（IADL）　趣味　開始時</v>
      </c>
    </row>
    <row r="3211" spans="1:15">
      <c r="A3211" s="56">
        <v>3208</v>
      </c>
      <c r="B3211" s="56" t="s">
        <v>4589</v>
      </c>
      <c r="C3211" s="56">
        <v>203</v>
      </c>
      <c r="D3211" s="33" t="s">
        <v>2480</v>
      </c>
      <c r="E3211" s="134" t="s">
        <v>4804</v>
      </c>
      <c r="F3211" s="56" t="str">
        <f>VLOOKUP(VLOOKUP($B3211, '外部インタフェース一覧(計算用)'!$B:$C, 2, FALSE), '外部インタフェース一覧(計算用)'!$C:$G, 2, FALSE)</f>
        <v>new</v>
      </c>
      <c r="G3211" s="56" t="str">
        <f>VLOOKUP(VLOOKUP($B3211, '外部インタフェース一覧(計算用)'!$B:$C, 2, FALSE), '外部インタフェース一覧(計算用)'!$C:$G, 5, FALSE)</f>
        <v>REHABILITATION_PLAN_2024_FORM_0410_2021</v>
      </c>
      <c r="H3211" s="56" t="str">
        <f t="shared" si="354"/>
        <v>REHABILITATION_PLAN_2024_FORM_0410_2021_hobby_current_status_new</v>
      </c>
      <c r="I3211" s="134" t="str">
        <f t="shared" si="353"/>
        <v>追加</v>
      </c>
      <c r="J3211" s="56" t="str">
        <f t="shared" si="355"/>
        <v>名称変更</v>
      </c>
      <c r="K3211" s="56" t="str">
        <f>IF($F3211="old", INDEX('外部インタフェース一覧(計算用)'!$B$5:$C$60, MATCH(summary!$B3211, '外部インタフェース一覧(計算用)'!$C$5:$C$60, 0), 1), $B3211)</f>
        <v>リハビリテーション計画書</v>
      </c>
      <c r="L3211" s="56">
        <f t="shared" si="359"/>
        <v>203</v>
      </c>
      <c r="M3211" s="56" t="str">
        <f t="shared" si="356"/>
        <v>hobby_current_status</v>
      </c>
      <c r="N3211" s="33" t="str">
        <f t="shared" si="357"/>
        <v>追加</v>
      </c>
      <c r="O3211" s="33" t="str">
        <f t="shared" si="358"/>
        <v>活動（IADL）　趣味　現状</v>
      </c>
    </row>
    <row r="3212" spans="1:15">
      <c r="A3212" s="56">
        <v>3209</v>
      </c>
      <c r="B3212" s="56" t="s">
        <v>4589</v>
      </c>
      <c r="C3212" s="56">
        <v>204</v>
      </c>
      <c r="D3212" s="33" t="s">
        <v>2482</v>
      </c>
      <c r="E3212" s="134" t="s">
        <v>4805</v>
      </c>
      <c r="F3212" s="56" t="str">
        <f>VLOOKUP(VLOOKUP($B3212, '外部インタフェース一覧(計算用)'!$B:$C, 2, FALSE), '外部インタフェース一覧(計算用)'!$C:$G, 2, FALSE)</f>
        <v>new</v>
      </c>
      <c r="G3212" s="56" t="str">
        <f>VLOOKUP(VLOOKUP($B3212, '外部インタフェース一覧(計算用)'!$B:$C, 2, FALSE), '外部インタフェース一覧(計算用)'!$C:$G, 5, FALSE)</f>
        <v>REHABILITATION_PLAN_2024_FORM_0410_2021</v>
      </c>
      <c r="H3212" s="56" t="str">
        <f t="shared" si="354"/>
        <v>REHABILITATION_PLAN_2024_FORM_0410_2021_hobby_notices_new</v>
      </c>
      <c r="I3212" s="134" t="str">
        <f t="shared" si="353"/>
        <v>追加</v>
      </c>
      <c r="J3212" s="56" t="str">
        <f t="shared" si="355"/>
        <v>名称変更</v>
      </c>
      <c r="K3212" s="56" t="str">
        <f>IF($F3212="old", INDEX('外部インタフェース一覧(計算用)'!$B$5:$C$60, MATCH(summary!$B3212, '外部インタフェース一覧(計算用)'!$C$5:$C$60, 0), 1), $B3212)</f>
        <v>リハビリテーション計画書</v>
      </c>
      <c r="L3212" s="56">
        <f t="shared" si="359"/>
        <v>204</v>
      </c>
      <c r="M3212" s="56" t="str">
        <f t="shared" si="356"/>
        <v>hobby_notices</v>
      </c>
      <c r="N3212" s="33" t="str">
        <f t="shared" si="357"/>
        <v>追加</v>
      </c>
      <c r="O3212" s="33" t="str">
        <f t="shared" si="358"/>
        <v>活動（IADL）　趣味　特記事項</v>
      </c>
    </row>
    <row r="3213" spans="1:15" ht="37.5">
      <c r="A3213" s="56">
        <v>3210</v>
      </c>
      <c r="B3213" s="56" t="s">
        <v>4589</v>
      </c>
      <c r="C3213" s="56">
        <v>205</v>
      </c>
      <c r="D3213" s="33" t="s">
        <v>2484</v>
      </c>
      <c r="E3213" s="134" t="s">
        <v>4806</v>
      </c>
      <c r="F3213" s="56" t="str">
        <f>VLOOKUP(VLOOKUP($B3213, '外部インタフェース一覧(計算用)'!$B:$C, 2, FALSE), '外部インタフェース一覧(計算用)'!$C:$G, 2, FALSE)</f>
        <v>new</v>
      </c>
      <c r="G3213" s="56" t="str">
        <f>VLOOKUP(VLOOKUP($B3213, '外部インタフェース一覧(計算用)'!$B:$C, 2, FALSE), '外部インタフェース一覧(計算用)'!$C:$G, 5, FALSE)</f>
        <v>REHABILITATION_PLAN_2024_FORM_0410_2021</v>
      </c>
      <c r="H3213" s="56" t="str">
        <f t="shared" si="354"/>
        <v>REHABILITATION_PLAN_2024_FORM_0410_2021_use_transportation_start_status_new</v>
      </c>
      <c r="I3213" s="134" t="str">
        <f t="shared" si="353"/>
        <v>追加</v>
      </c>
      <c r="J3213" s="56" t="str">
        <f t="shared" si="355"/>
        <v>名称変更</v>
      </c>
      <c r="K3213" s="56" t="str">
        <f>IF($F3213="old", INDEX('外部インタフェース一覧(計算用)'!$B$5:$C$60, MATCH(summary!$B3213, '外部インタフェース一覧(計算用)'!$C$5:$C$60, 0), 1), $B3213)</f>
        <v>リハビリテーション計画書</v>
      </c>
      <c r="L3213" s="56">
        <f t="shared" si="359"/>
        <v>205</v>
      </c>
      <c r="M3213" s="56" t="str">
        <f t="shared" si="356"/>
        <v>use_transportation_start_status</v>
      </c>
      <c r="N3213" s="33" t="str">
        <f t="shared" si="357"/>
        <v>追加</v>
      </c>
      <c r="O3213" s="33" t="str">
        <f t="shared" si="358"/>
        <v>活動（IADL）　交通手段の利用　開始時</v>
      </c>
    </row>
    <row r="3214" spans="1:15" ht="37.5">
      <c r="A3214" s="56">
        <v>3211</v>
      </c>
      <c r="B3214" s="56" t="s">
        <v>4589</v>
      </c>
      <c r="C3214" s="56">
        <v>206</v>
      </c>
      <c r="D3214" s="33" t="s">
        <v>2486</v>
      </c>
      <c r="E3214" s="134" t="s">
        <v>4807</v>
      </c>
      <c r="F3214" s="56" t="str">
        <f>VLOOKUP(VLOOKUP($B3214, '外部インタフェース一覧(計算用)'!$B:$C, 2, FALSE), '外部インタフェース一覧(計算用)'!$C:$G, 2, FALSE)</f>
        <v>new</v>
      </c>
      <c r="G3214" s="56" t="str">
        <f>VLOOKUP(VLOOKUP($B3214, '外部インタフェース一覧(計算用)'!$B:$C, 2, FALSE), '外部インタフェース一覧(計算用)'!$C:$G, 5, FALSE)</f>
        <v>REHABILITATION_PLAN_2024_FORM_0410_2021</v>
      </c>
      <c r="H3214" s="56" t="str">
        <f t="shared" si="354"/>
        <v>REHABILITATION_PLAN_2024_FORM_0410_2021_use_transportation_current_status_new</v>
      </c>
      <c r="I3214" s="134" t="str">
        <f t="shared" si="353"/>
        <v>追加</v>
      </c>
      <c r="J3214" s="56" t="str">
        <f t="shared" si="355"/>
        <v>名称変更</v>
      </c>
      <c r="K3214" s="56" t="str">
        <f>IF($F3214="old", INDEX('外部インタフェース一覧(計算用)'!$B$5:$C$60, MATCH(summary!$B3214, '外部インタフェース一覧(計算用)'!$C$5:$C$60, 0), 1), $B3214)</f>
        <v>リハビリテーション計画書</v>
      </c>
      <c r="L3214" s="56">
        <f t="shared" si="359"/>
        <v>206</v>
      </c>
      <c r="M3214" s="56" t="str">
        <f t="shared" si="356"/>
        <v>use_transportation_current_status</v>
      </c>
      <c r="N3214" s="33" t="str">
        <f t="shared" si="357"/>
        <v>追加</v>
      </c>
      <c r="O3214" s="33" t="str">
        <f t="shared" si="358"/>
        <v>活動（IADL）　交通手段の利用　現状</v>
      </c>
    </row>
    <row r="3215" spans="1:15" ht="37.5">
      <c r="A3215" s="56">
        <v>3212</v>
      </c>
      <c r="B3215" s="56" t="s">
        <v>4589</v>
      </c>
      <c r="C3215" s="56">
        <v>207</v>
      </c>
      <c r="D3215" s="33" t="s">
        <v>2488</v>
      </c>
      <c r="E3215" s="134" t="s">
        <v>4808</v>
      </c>
      <c r="F3215" s="56" t="str">
        <f>VLOOKUP(VLOOKUP($B3215, '外部インタフェース一覧(計算用)'!$B:$C, 2, FALSE), '外部インタフェース一覧(計算用)'!$C:$G, 2, FALSE)</f>
        <v>new</v>
      </c>
      <c r="G3215" s="56" t="str">
        <f>VLOOKUP(VLOOKUP($B3215, '外部インタフェース一覧(計算用)'!$B:$C, 2, FALSE), '外部インタフェース一覧(計算用)'!$C:$G, 5, FALSE)</f>
        <v>REHABILITATION_PLAN_2024_FORM_0410_2021</v>
      </c>
      <c r="H3215" s="56" t="str">
        <f t="shared" si="354"/>
        <v>REHABILITATION_PLAN_2024_FORM_0410_2021_use_transportation_notices_new</v>
      </c>
      <c r="I3215" s="134" t="str">
        <f t="shared" si="353"/>
        <v>追加</v>
      </c>
      <c r="J3215" s="56" t="str">
        <f t="shared" si="355"/>
        <v>名称変更</v>
      </c>
      <c r="K3215" s="56" t="str">
        <f>IF($F3215="old", INDEX('外部インタフェース一覧(計算用)'!$B$5:$C$60, MATCH(summary!$B3215, '外部インタフェース一覧(計算用)'!$C$5:$C$60, 0), 1), $B3215)</f>
        <v>リハビリテーション計画書</v>
      </c>
      <c r="L3215" s="56">
        <f t="shared" si="359"/>
        <v>207</v>
      </c>
      <c r="M3215" s="56" t="str">
        <f t="shared" si="356"/>
        <v>use_transportation_notices</v>
      </c>
      <c r="N3215" s="33" t="str">
        <f t="shared" si="357"/>
        <v>追加</v>
      </c>
      <c r="O3215" s="33" t="str">
        <f t="shared" si="358"/>
        <v>活動（IADL）　交通手段の利用　特記事項</v>
      </c>
    </row>
    <row r="3216" spans="1:15">
      <c r="A3216" s="56">
        <v>3213</v>
      </c>
      <c r="B3216" s="56" t="s">
        <v>4589</v>
      </c>
      <c r="C3216" s="56">
        <v>208</v>
      </c>
      <c r="D3216" s="33" t="s">
        <v>2490</v>
      </c>
      <c r="E3216" s="134" t="s">
        <v>4809</v>
      </c>
      <c r="F3216" s="56" t="str">
        <f>VLOOKUP(VLOOKUP($B3216, '外部インタフェース一覧(計算用)'!$B:$C, 2, FALSE), '外部インタフェース一覧(計算用)'!$C:$G, 2, FALSE)</f>
        <v>new</v>
      </c>
      <c r="G3216" s="56" t="str">
        <f>VLOOKUP(VLOOKUP($B3216, '外部インタフェース一覧(計算用)'!$B:$C, 2, FALSE), '外部インタフェース一覧(計算用)'!$C:$G, 5, FALSE)</f>
        <v>REHABILITATION_PLAN_2024_FORM_0410_2021</v>
      </c>
      <c r="H3216" s="56" t="str">
        <f t="shared" si="354"/>
        <v>REHABILITATION_PLAN_2024_FORM_0410_2021_travel_start_status_new</v>
      </c>
      <c r="I3216" s="134" t="str">
        <f t="shared" si="353"/>
        <v>追加</v>
      </c>
      <c r="J3216" s="56" t="str">
        <f t="shared" si="355"/>
        <v>名称変更</v>
      </c>
      <c r="K3216" s="56" t="str">
        <f>IF($F3216="old", INDEX('外部インタフェース一覧(計算用)'!$B$5:$C$60, MATCH(summary!$B3216, '外部インタフェース一覧(計算用)'!$C$5:$C$60, 0), 1), $B3216)</f>
        <v>リハビリテーション計画書</v>
      </c>
      <c r="L3216" s="56">
        <f t="shared" si="359"/>
        <v>208</v>
      </c>
      <c r="M3216" s="56" t="str">
        <f t="shared" si="356"/>
        <v>travel_start_status</v>
      </c>
      <c r="N3216" s="33" t="str">
        <f t="shared" si="357"/>
        <v>追加</v>
      </c>
      <c r="O3216" s="33" t="str">
        <f t="shared" si="358"/>
        <v>活動（IADL）　旅行　開始時</v>
      </c>
    </row>
    <row r="3217" spans="1:15">
      <c r="A3217" s="56">
        <v>3214</v>
      </c>
      <c r="B3217" s="56" t="s">
        <v>4589</v>
      </c>
      <c r="C3217" s="56">
        <v>209</v>
      </c>
      <c r="D3217" s="33" t="s">
        <v>2492</v>
      </c>
      <c r="E3217" s="134" t="s">
        <v>4810</v>
      </c>
      <c r="F3217" s="56" t="str">
        <f>VLOOKUP(VLOOKUP($B3217, '外部インタフェース一覧(計算用)'!$B:$C, 2, FALSE), '外部インタフェース一覧(計算用)'!$C:$G, 2, FALSE)</f>
        <v>new</v>
      </c>
      <c r="G3217" s="56" t="str">
        <f>VLOOKUP(VLOOKUP($B3217, '外部インタフェース一覧(計算用)'!$B:$C, 2, FALSE), '外部インタフェース一覧(計算用)'!$C:$G, 5, FALSE)</f>
        <v>REHABILITATION_PLAN_2024_FORM_0410_2021</v>
      </c>
      <c r="H3217" s="56" t="str">
        <f t="shared" si="354"/>
        <v>REHABILITATION_PLAN_2024_FORM_0410_2021_travel_current_status_new</v>
      </c>
      <c r="I3217" s="134" t="str">
        <f t="shared" si="353"/>
        <v>追加</v>
      </c>
      <c r="J3217" s="56" t="str">
        <f t="shared" si="355"/>
        <v>名称変更</v>
      </c>
      <c r="K3217" s="56" t="str">
        <f>IF($F3217="old", INDEX('外部インタフェース一覧(計算用)'!$B$5:$C$60, MATCH(summary!$B3217, '外部インタフェース一覧(計算用)'!$C$5:$C$60, 0), 1), $B3217)</f>
        <v>リハビリテーション計画書</v>
      </c>
      <c r="L3217" s="56">
        <f t="shared" si="359"/>
        <v>209</v>
      </c>
      <c r="M3217" s="56" t="str">
        <f t="shared" si="356"/>
        <v>travel_current_status</v>
      </c>
      <c r="N3217" s="33" t="str">
        <f t="shared" si="357"/>
        <v>追加</v>
      </c>
      <c r="O3217" s="33" t="str">
        <f t="shared" si="358"/>
        <v>活動（IADL）　旅行　現状</v>
      </c>
    </row>
    <row r="3218" spans="1:15">
      <c r="A3218" s="56">
        <v>3215</v>
      </c>
      <c r="B3218" s="56" t="s">
        <v>4589</v>
      </c>
      <c r="C3218" s="56">
        <v>210</v>
      </c>
      <c r="D3218" s="33" t="s">
        <v>2494</v>
      </c>
      <c r="E3218" s="134" t="s">
        <v>4811</v>
      </c>
      <c r="F3218" s="56" t="str">
        <f>VLOOKUP(VLOOKUP($B3218, '外部インタフェース一覧(計算用)'!$B:$C, 2, FALSE), '外部インタフェース一覧(計算用)'!$C:$G, 2, FALSE)</f>
        <v>new</v>
      </c>
      <c r="G3218" s="56" t="str">
        <f>VLOOKUP(VLOOKUP($B3218, '外部インタフェース一覧(計算用)'!$B:$C, 2, FALSE), '外部インタフェース一覧(計算用)'!$C:$G, 5, FALSE)</f>
        <v>REHABILITATION_PLAN_2024_FORM_0410_2021</v>
      </c>
      <c r="H3218" s="56" t="str">
        <f t="shared" si="354"/>
        <v>REHABILITATION_PLAN_2024_FORM_0410_2021_travel_notices_new</v>
      </c>
      <c r="I3218" s="134" t="str">
        <f t="shared" si="353"/>
        <v>追加</v>
      </c>
      <c r="J3218" s="56" t="str">
        <f t="shared" si="355"/>
        <v>名称変更</v>
      </c>
      <c r="K3218" s="56" t="str">
        <f>IF($F3218="old", INDEX('外部インタフェース一覧(計算用)'!$B$5:$C$60, MATCH(summary!$B3218, '外部インタフェース一覧(計算用)'!$C$5:$C$60, 0), 1), $B3218)</f>
        <v>リハビリテーション計画書</v>
      </c>
      <c r="L3218" s="56">
        <f t="shared" si="359"/>
        <v>210</v>
      </c>
      <c r="M3218" s="56" t="str">
        <f t="shared" si="356"/>
        <v>travel_notices</v>
      </c>
      <c r="N3218" s="33" t="str">
        <f t="shared" si="357"/>
        <v>追加</v>
      </c>
      <c r="O3218" s="33" t="str">
        <f t="shared" si="358"/>
        <v>活動（IADL）　旅行　特記事項</v>
      </c>
    </row>
    <row r="3219" spans="1:15" ht="37.5">
      <c r="A3219" s="56">
        <v>3216</v>
      </c>
      <c r="B3219" s="56" t="s">
        <v>4589</v>
      </c>
      <c r="C3219" s="56">
        <v>211</v>
      </c>
      <c r="D3219" s="33" t="s">
        <v>2496</v>
      </c>
      <c r="E3219" s="134" t="s">
        <v>4812</v>
      </c>
      <c r="F3219" s="56" t="str">
        <f>VLOOKUP(VLOOKUP($B3219, '外部インタフェース一覧(計算用)'!$B:$C, 2, FALSE), '外部インタフェース一覧(計算用)'!$C:$G, 2, FALSE)</f>
        <v>new</v>
      </c>
      <c r="G3219" s="56" t="str">
        <f>VLOOKUP(VLOOKUP($B3219, '外部インタフェース一覧(計算用)'!$B:$C, 2, FALSE), '外部インタフェース一覧(計算用)'!$C:$G, 5, FALSE)</f>
        <v>REHABILITATION_PLAN_2024_FORM_0410_2021</v>
      </c>
      <c r="H3219" s="56" t="str">
        <f t="shared" si="354"/>
        <v>REHABILITATION_PLAN_2024_FORM_0410_2021_garden_work_start_status_new</v>
      </c>
      <c r="I3219" s="134" t="str">
        <f t="shared" si="353"/>
        <v>追加</v>
      </c>
      <c r="J3219" s="56" t="str">
        <f t="shared" si="355"/>
        <v>名称変更</v>
      </c>
      <c r="K3219" s="56" t="str">
        <f>IF($F3219="old", INDEX('外部インタフェース一覧(計算用)'!$B$5:$C$60, MATCH(summary!$B3219, '外部インタフェース一覧(計算用)'!$C$5:$C$60, 0), 1), $B3219)</f>
        <v>リハビリテーション計画書</v>
      </c>
      <c r="L3219" s="56">
        <f t="shared" si="359"/>
        <v>211</v>
      </c>
      <c r="M3219" s="56" t="str">
        <f t="shared" si="356"/>
        <v>garden_work_start_status</v>
      </c>
      <c r="N3219" s="33" t="str">
        <f t="shared" si="357"/>
        <v>追加</v>
      </c>
      <c r="O3219" s="33" t="str">
        <f t="shared" si="358"/>
        <v>活動（IADL）　庭仕事　開始時</v>
      </c>
    </row>
    <row r="3220" spans="1:15" ht="37.5">
      <c r="A3220" s="56">
        <v>3217</v>
      </c>
      <c r="B3220" s="56" t="s">
        <v>4589</v>
      </c>
      <c r="C3220" s="56">
        <v>212</v>
      </c>
      <c r="D3220" s="33" t="s">
        <v>2498</v>
      </c>
      <c r="E3220" s="134" t="s">
        <v>4813</v>
      </c>
      <c r="F3220" s="56" t="str">
        <f>VLOOKUP(VLOOKUP($B3220, '外部インタフェース一覧(計算用)'!$B:$C, 2, FALSE), '外部インタフェース一覧(計算用)'!$C:$G, 2, FALSE)</f>
        <v>new</v>
      </c>
      <c r="G3220" s="56" t="str">
        <f>VLOOKUP(VLOOKUP($B3220, '外部インタフェース一覧(計算用)'!$B:$C, 2, FALSE), '外部インタフェース一覧(計算用)'!$C:$G, 5, FALSE)</f>
        <v>REHABILITATION_PLAN_2024_FORM_0410_2021</v>
      </c>
      <c r="H3220" s="56" t="str">
        <f t="shared" si="354"/>
        <v>REHABILITATION_PLAN_2024_FORM_0410_2021_garden_work_current_status_new</v>
      </c>
      <c r="I3220" s="134" t="str">
        <f t="shared" si="353"/>
        <v>追加</v>
      </c>
      <c r="J3220" s="56" t="str">
        <f t="shared" si="355"/>
        <v>名称変更</v>
      </c>
      <c r="K3220" s="56" t="str">
        <f>IF($F3220="old", INDEX('外部インタフェース一覧(計算用)'!$B$5:$C$60, MATCH(summary!$B3220, '外部インタフェース一覧(計算用)'!$C$5:$C$60, 0), 1), $B3220)</f>
        <v>リハビリテーション計画書</v>
      </c>
      <c r="L3220" s="56">
        <f t="shared" si="359"/>
        <v>212</v>
      </c>
      <c r="M3220" s="56" t="str">
        <f t="shared" si="356"/>
        <v>garden_work_current_status</v>
      </c>
      <c r="N3220" s="33" t="str">
        <f t="shared" si="357"/>
        <v>追加</v>
      </c>
      <c r="O3220" s="33" t="str">
        <f t="shared" si="358"/>
        <v>活動（IADL）　庭仕事　現状</v>
      </c>
    </row>
    <row r="3221" spans="1:15">
      <c r="A3221" s="56">
        <v>3218</v>
      </c>
      <c r="B3221" s="56" t="s">
        <v>4589</v>
      </c>
      <c r="C3221" s="56">
        <v>213</v>
      </c>
      <c r="D3221" s="33" t="s">
        <v>2500</v>
      </c>
      <c r="E3221" s="134" t="s">
        <v>4814</v>
      </c>
      <c r="F3221" s="56" t="str">
        <f>VLOOKUP(VLOOKUP($B3221, '外部インタフェース一覧(計算用)'!$B:$C, 2, FALSE), '外部インタフェース一覧(計算用)'!$C:$G, 2, FALSE)</f>
        <v>new</v>
      </c>
      <c r="G3221" s="56" t="str">
        <f>VLOOKUP(VLOOKUP($B3221, '外部インタフェース一覧(計算用)'!$B:$C, 2, FALSE), '外部インタフェース一覧(計算用)'!$C:$G, 5, FALSE)</f>
        <v>REHABILITATION_PLAN_2024_FORM_0410_2021</v>
      </c>
      <c r="H3221" s="56" t="str">
        <f t="shared" si="354"/>
        <v>REHABILITATION_PLAN_2024_FORM_0410_2021_garden_work_notices_new</v>
      </c>
      <c r="I3221" s="134" t="str">
        <f t="shared" si="353"/>
        <v>追加</v>
      </c>
      <c r="J3221" s="56" t="str">
        <f t="shared" si="355"/>
        <v>名称変更</v>
      </c>
      <c r="K3221" s="56" t="str">
        <f>IF($F3221="old", INDEX('外部インタフェース一覧(計算用)'!$B$5:$C$60, MATCH(summary!$B3221, '外部インタフェース一覧(計算用)'!$C$5:$C$60, 0), 1), $B3221)</f>
        <v>リハビリテーション計画書</v>
      </c>
      <c r="L3221" s="56">
        <f t="shared" si="359"/>
        <v>213</v>
      </c>
      <c r="M3221" s="56" t="str">
        <f t="shared" si="356"/>
        <v>garden_work_notices</v>
      </c>
      <c r="N3221" s="33" t="str">
        <f t="shared" si="357"/>
        <v>追加</v>
      </c>
      <c r="O3221" s="33" t="str">
        <f t="shared" si="358"/>
        <v>活動（IADL）　庭仕事　特記事項</v>
      </c>
    </row>
    <row r="3222" spans="1:15" ht="37.5">
      <c r="A3222" s="56">
        <v>3219</v>
      </c>
      <c r="B3222" s="56" t="s">
        <v>4589</v>
      </c>
      <c r="C3222" s="56">
        <v>214</v>
      </c>
      <c r="D3222" s="33" t="s">
        <v>2502</v>
      </c>
      <c r="E3222" s="134" t="s">
        <v>4815</v>
      </c>
      <c r="F3222" s="56" t="str">
        <f>VLOOKUP(VLOOKUP($B3222, '外部インタフェース一覧(計算用)'!$B:$C, 2, FALSE), '外部インタフェース一覧(計算用)'!$C:$G, 2, FALSE)</f>
        <v>new</v>
      </c>
      <c r="G3222" s="56" t="str">
        <f>VLOOKUP(VLOOKUP($B3222, '外部インタフェース一覧(計算用)'!$B:$C, 2, FALSE), '外部インタフェース一覧(計算用)'!$C:$G, 5, FALSE)</f>
        <v>REHABILITATION_PLAN_2024_FORM_0410_2021</v>
      </c>
      <c r="H3222" s="56" t="str">
        <f t="shared" si="354"/>
        <v>REHABILITATION_PLAN_2024_FORM_0410_2021_care_home_car_start_status_new</v>
      </c>
      <c r="I3222" s="134" t="str">
        <f t="shared" si="353"/>
        <v>追加</v>
      </c>
      <c r="J3222" s="56" t="str">
        <f t="shared" si="355"/>
        <v>名称変更</v>
      </c>
      <c r="K3222" s="56" t="str">
        <f>IF($F3222="old", INDEX('外部インタフェース一覧(計算用)'!$B$5:$C$60, MATCH(summary!$B3222, '外部インタフェース一覧(計算用)'!$C$5:$C$60, 0), 1), $B3222)</f>
        <v>リハビリテーション計画書</v>
      </c>
      <c r="L3222" s="56">
        <f t="shared" si="359"/>
        <v>214</v>
      </c>
      <c r="M3222" s="56" t="str">
        <f t="shared" si="356"/>
        <v>care_home_car_start_status</v>
      </c>
      <c r="N3222" s="33" t="str">
        <f t="shared" si="357"/>
        <v>追加</v>
      </c>
      <c r="O3222" s="33" t="str">
        <f t="shared" si="358"/>
        <v>活動（IADL）　家や車の手入れ　開始時</v>
      </c>
    </row>
    <row r="3223" spans="1:15" ht="37.5">
      <c r="A3223" s="56">
        <v>3220</v>
      </c>
      <c r="B3223" s="56" t="s">
        <v>4589</v>
      </c>
      <c r="C3223" s="56">
        <v>215</v>
      </c>
      <c r="D3223" s="33" t="s">
        <v>2504</v>
      </c>
      <c r="E3223" s="134" t="s">
        <v>4816</v>
      </c>
      <c r="F3223" s="56" t="str">
        <f>VLOOKUP(VLOOKUP($B3223, '外部インタフェース一覧(計算用)'!$B:$C, 2, FALSE), '外部インタフェース一覧(計算用)'!$C:$G, 2, FALSE)</f>
        <v>new</v>
      </c>
      <c r="G3223" s="56" t="str">
        <f>VLOOKUP(VLOOKUP($B3223, '外部インタフェース一覧(計算用)'!$B:$C, 2, FALSE), '外部インタフェース一覧(計算用)'!$C:$G, 5, FALSE)</f>
        <v>REHABILITATION_PLAN_2024_FORM_0410_2021</v>
      </c>
      <c r="H3223" s="56" t="str">
        <f t="shared" si="354"/>
        <v>REHABILITATION_PLAN_2024_FORM_0410_2021_care_home_car_current_status_new</v>
      </c>
      <c r="I3223" s="134" t="str">
        <f t="shared" si="353"/>
        <v>追加</v>
      </c>
      <c r="J3223" s="56" t="str">
        <f t="shared" si="355"/>
        <v>名称変更</v>
      </c>
      <c r="K3223" s="56" t="str">
        <f>IF($F3223="old", INDEX('外部インタフェース一覧(計算用)'!$B$5:$C$60, MATCH(summary!$B3223, '外部インタフェース一覧(計算用)'!$C$5:$C$60, 0), 1), $B3223)</f>
        <v>リハビリテーション計画書</v>
      </c>
      <c r="L3223" s="56">
        <f t="shared" si="359"/>
        <v>215</v>
      </c>
      <c r="M3223" s="56" t="str">
        <f t="shared" si="356"/>
        <v>care_home_car_current_status</v>
      </c>
      <c r="N3223" s="33" t="str">
        <f t="shared" si="357"/>
        <v>追加</v>
      </c>
      <c r="O3223" s="33" t="str">
        <f t="shared" si="358"/>
        <v>活動（IADL）　家や車の手入れ　現状</v>
      </c>
    </row>
    <row r="3224" spans="1:15" ht="37.5">
      <c r="A3224" s="56">
        <v>3221</v>
      </c>
      <c r="B3224" s="56" t="s">
        <v>4589</v>
      </c>
      <c r="C3224" s="56">
        <v>216</v>
      </c>
      <c r="D3224" s="33" t="s">
        <v>2506</v>
      </c>
      <c r="E3224" s="134" t="s">
        <v>4817</v>
      </c>
      <c r="F3224" s="56" t="str">
        <f>VLOOKUP(VLOOKUP($B3224, '外部インタフェース一覧(計算用)'!$B:$C, 2, FALSE), '外部インタフェース一覧(計算用)'!$C:$G, 2, FALSE)</f>
        <v>new</v>
      </c>
      <c r="G3224" s="56" t="str">
        <f>VLOOKUP(VLOOKUP($B3224, '外部インタフェース一覧(計算用)'!$B:$C, 2, FALSE), '外部インタフェース一覧(計算用)'!$C:$G, 5, FALSE)</f>
        <v>REHABILITATION_PLAN_2024_FORM_0410_2021</v>
      </c>
      <c r="H3224" s="56" t="str">
        <f t="shared" si="354"/>
        <v>REHABILITATION_PLAN_2024_FORM_0410_2021_care_home_car_notices_new</v>
      </c>
      <c r="I3224" s="134" t="str">
        <f t="shared" si="353"/>
        <v>追加</v>
      </c>
      <c r="J3224" s="56" t="str">
        <f t="shared" si="355"/>
        <v>名称変更</v>
      </c>
      <c r="K3224" s="56" t="str">
        <f>IF($F3224="old", INDEX('外部インタフェース一覧(計算用)'!$B$5:$C$60, MATCH(summary!$B3224, '外部インタフェース一覧(計算用)'!$C$5:$C$60, 0), 1), $B3224)</f>
        <v>リハビリテーション計画書</v>
      </c>
      <c r="L3224" s="56">
        <f t="shared" si="359"/>
        <v>216</v>
      </c>
      <c r="M3224" s="56" t="str">
        <f t="shared" si="356"/>
        <v>care_home_car_notices</v>
      </c>
      <c r="N3224" s="33" t="str">
        <f t="shared" si="357"/>
        <v>追加</v>
      </c>
      <c r="O3224" s="33" t="str">
        <f t="shared" si="358"/>
        <v>活動（IADL）　家や車の手入れ　特記事項</v>
      </c>
    </row>
    <row r="3225" spans="1:15">
      <c r="A3225" s="56">
        <v>3222</v>
      </c>
      <c r="B3225" s="56" t="s">
        <v>4589</v>
      </c>
      <c r="C3225" s="56">
        <v>217</v>
      </c>
      <c r="D3225" s="33" t="s">
        <v>2508</v>
      </c>
      <c r="E3225" s="134" t="s">
        <v>4818</v>
      </c>
      <c r="F3225" s="56" t="str">
        <f>VLOOKUP(VLOOKUP($B3225, '外部インタフェース一覧(計算用)'!$B:$C, 2, FALSE), '外部インタフェース一覧(計算用)'!$C:$G, 2, FALSE)</f>
        <v>new</v>
      </c>
      <c r="G3225" s="56" t="str">
        <f>VLOOKUP(VLOOKUP($B3225, '外部インタフェース一覧(計算用)'!$B:$C, 2, FALSE), '外部インタフェース一覧(計算用)'!$C:$G, 5, FALSE)</f>
        <v>REHABILITATION_PLAN_2024_FORM_0410_2021</v>
      </c>
      <c r="H3225" s="56" t="str">
        <f t="shared" si="354"/>
        <v>REHABILITATION_PLAN_2024_FORM_0410_2021_reading_start_status_new</v>
      </c>
      <c r="I3225" s="134" t="str">
        <f t="shared" si="353"/>
        <v>追加</v>
      </c>
      <c r="J3225" s="56" t="str">
        <f t="shared" si="355"/>
        <v>名称変更</v>
      </c>
      <c r="K3225" s="56" t="str">
        <f>IF($F3225="old", INDEX('外部インタフェース一覧(計算用)'!$B$5:$C$60, MATCH(summary!$B3225, '外部インタフェース一覧(計算用)'!$C$5:$C$60, 0), 1), $B3225)</f>
        <v>リハビリテーション計画書</v>
      </c>
      <c r="L3225" s="56">
        <f t="shared" si="359"/>
        <v>217</v>
      </c>
      <c r="M3225" s="56" t="str">
        <f t="shared" si="356"/>
        <v>reading_start_status</v>
      </c>
      <c r="N3225" s="33" t="str">
        <f t="shared" si="357"/>
        <v>追加</v>
      </c>
      <c r="O3225" s="33" t="str">
        <f t="shared" si="358"/>
        <v>活動（IADL）　読書　開始時</v>
      </c>
    </row>
    <row r="3226" spans="1:15" ht="37.5">
      <c r="A3226" s="56">
        <v>3223</v>
      </c>
      <c r="B3226" s="56" t="s">
        <v>4589</v>
      </c>
      <c r="C3226" s="56">
        <v>218</v>
      </c>
      <c r="D3226" s="33" t="s">
        <v>2510</v>
      </c>
      <c r="E3226" s="134" t="s">
        <v>4819</v>
      </c>
      <c r="F3226" s="56" t="str">
        <f>VLOOKUP(VLOOKUP($B3226, '外部インタフェース一覧(計算用)'!$B:$C, 2, FALSE), '外部インタフェース一覧(計算用)'!$C:$G, 2, FALSE)</f>
        <v>new</v>
      </c>
      <c r="G3226" s="56" t="str">
        <f>VLOOKUP(VLOOKUP($B3226, '外部インタフェース一覧(計算用)'!$B:$C, 2, FALSE), '外部インタフェース一覧(計算用)'!$C:$G, 5, FALSE)</f>
        <v>REHABILITATION_PLAN_2024_FORM_0410_2021</v>
      </c>
      <c r="H3226" s="56" t="str">
        <f t="shared" si="354"/>
        <v>REHABILITATION_PLAN_2024_FORM_0410_2021_reading_current_status_new</v>
      </c>
      <c r="I3226" s="134" t="str">
        <f t="shared" si="353"/>
        <v>追加</v>
      </c>
      <c r="J3226" s="56" t="str">
        <f t="shared" si="355"/>
        <v>名称変更</v>
      </c>
      <c r="K3226" s="56" t="str">
        <f>IF($F3226="old", INDEX('外部インタフェース一覧(計算用)'!$B$5:$C$60, MATCH(summary!$B3226, '外部インタフェース一覧(計算用)'!$C$5:$C$60, 0), 1), $B3226)</f>
        <v>リハビリテーション計画書</v>
      </c>
      <c r="L3226" s="56">
        <f t="shared" si="359"/>
        <v>218</v>
      </c>
      <c r="M3226" s="56" t="str">
        <f t="shared" si="356"/>
        <v>reading_current_status</v>
      </c>
      <c r="N3226" s="33" t="str">
        <f t="shared" si="357"/>
        <v>追加</v>
      </c>
      <c r="O3226" s="33" t="str">
        <f t="shared" si="358"/>
        <v>活動（IADL）　読書　現状</v>
      </c>
    </row>
    <row r="3227" spans="1:15">
      <c r="A3227" s="56">
        <v>3224</v>
      </c>
      <c r="B3227" s="56" t="s">
        <v>4589</v>
      </c>
      <c r="C3227" s="56">
        <v>219</v>
      </c>
      <c r="D3227" s="33" t="s">
        <v>2512</v>
      </c>
      <c r="E3227" s="134" t="s">
        <v>4820</v>
      </c>
      <c r="F3227" s="56" t="str">
        <f>VLOOKUP(VLOOKUP($B3227, '外部インタフェース一覧(計算用)'!$B:$C, 2, FALSE), '外部インタフェース一覧(計算用)'!$C:$G, 2, FALSE)</f>
        <v>new</v>
      </c>
      <c r="G3227" s="56" t="str">
        <f>VLOOKUP(VLOOKUP($B3227, '外部インタフェース一覧(計算用)'!$B:$C, 2, FALSE), '外部インタフェース一覧(計算用)'!$C:$G, 5, FALSE)</f>
        <v>REHABILITATION_PLAN_2024_FORM_0410_2021</v>
      </c>
      <c r="H3227" s="56" t="str">
        <f t="shared" si="354"/>
        <v>REHABILITATION_PLAN_2024_FORM_0410_2021_reading_notices_new</v>
      </c>
      <c r="I3227" s="134" t="str">
        <f t="shared" si="353"/>
        <v>追加</v>
      </c>
      <c r="J3227" s="56" t="str">
        <f t="shared" si="355"/>
        <v>名称変更</v>
      </c>
      <c r="K3227" s="56" t="str">
        <f>IF($F3227="old", INDEX('外部インタフェース一覧(計算用)'!$B$5:$C$60, MATCH(summary!$B3227, '外部インタフェース一覧(計算用)'!$C$5:$C$60, 0), 1), $B3227)</f>
        <v>リハビリテーション計画書</v>
      </c>
      <c r="L3227" s="56">
        <f t="shared" si="359"/>
        <v>219</v>
      </c>
      <c r="M3227" s="56" t="str">
        <f t="shared" si="356"/>
        <v>reading_notices</v>
      </c>
      <c r="N3227" s="33" t="str">
        <f t="shared" si="357"/>
        <v>追加</v>
      </c>
      <c r="O3227" s="33" t="str">
        <f t="shared" si="358"/>
        <v>活動（IADL）　読書　特記事項</v>
      </c>
    </row>
    <row r="3228" spans="1:15">
      <c r="A3228" s="56">
        <v>3225</v>
      </c>
      <c r="B3228" s="56" t="s">
        <v>4589</v>
      </c>
      <c r="C3228" s="56">
        <v>220</v>
      </c>
      <c r="D3228" s="33" t="s">
        <v>2514</v>
      </c>
      <c r="E3228" s="134" t="s">
        <v>4821</v>
      </c>
      <c r="F3228" s="56" t="str">
        <f>VLOOKUP(VLOOKUP($B3228, '外部インタフェース一覧(計算用)'!$B:$C, 2, FALSE), '外部インタフェース一覧(計算用)'!$C:$G, 2, FALSE)</f>
        <v>new</v>
      </c>
      <c r="G3228" s="56" t="str">
        <f>VLOOKUP(VLOOKUP($B3228, '外部インタフェース一覧(計算用)'!$B:$C, 2, FALSE), '外部インタフェース一覧(計算用)'!$C:$G, 5, FALSE)</f>
        <v>REHABILITATION_PLAN_2024_FORM_0410_2021</v>
      </c>
      <c r="H3228" s="56" t="str">
        <f t="shared" si="354"/>
        <v>REHABILITATION_PLAN_2024_FORM_0410_2021_work_start_status_new</v>
      </c>
      <c r="I3228" s="134" t="str">
        <f t="shared" si="353"/>
        <v>追加</v>
      </c>
      <c r="J3228" s="56" t="str">
        <f t="shared" si="355"/>
        <v>名称変更</v>
      </c>
      <c r="K3228" s="56" t="str">
        <f>IF($F3228="old", INDEX('外部インタフェース一覧(計算用)'!$B$5:$C$60, MATCH(summary!$B3228, '外部インタフェース一覧(計算用)'!$C$5:$C$60, 0), 1), $B3228)</f>
        <v>リハビリテーション計画書</v>
      </c>
      <c r="L3228" s="56">
        <f t="shared" si="359"/>
        <v>220</v>
      </c>
      <c r="M3228" s="56" t="str">
        <f t="shared" si="356"/>
        <v>work_start_status</v>
      </c>
      <c r="N3228" s="33" t="str">
        <f t="shared" si="357"/>
        <v>追加</v>
      </c>
      <c r="O3228" s="33" t="str">
        <f t="shared" si="358"/>
        <v>活動（IADL）　仕事　開始時</v>
      </c>
    </row>
    <row r="3229" spans="1:15">
      <c r="A3229" s="56">
        <v>3226</v>
      </c>
      <c r="B3229" s="56" t="s">
        <v>4589</v>
      </c>
      <c r="C3229" s="56">
        <v>221</v>
      </c>
      <c r="D3229" s="33" t="s">
        <v>2516</v>
      </c>
      <c r="E3229" s="134" t="s">
        <v>4822</v>
      </c>
      <c r="F3229" s="56" t="str">
        <f>VLOOKUP(VLOOKUP($B3229, '外部インタフェース一覧(計算用)'!$B:$C, 2, FALSE), '外部インタフェース一覧(計算用)'!$C:$G, 2, FALSE)</f>
        <v>new</v>
      </c>
      <c r="G3229" s="56" t="str">
        <f>VLOOKUP(VLOOKUP($B3229, '外部インタフェース一覧(計算用)'!$B:$C, 2, FALSE), '外部インタフェース一覧(計算用)'!$C:$G, 5, FALSE)</f>
        <v>REHABILITATION_PLAN_2024_FORM_0410_2021</v>
      </c>
      <c r="H3229" s="56" t="str">
        <f t="shared" si="354"/>
        <v>REHABILITATION_PLAN_2024_FORM_0410_2021_work_current_status_new</v>
      </c>
      <c r="I3229" s="134" t="str">
        <f t="shared" si="353"/>
        <v>追加</v>
      </c>
      <c r="J3229" s="56" t="str">
        <f t="shared" si="355"/>
        <v>名称変更</v>
      </c>
      <c r="K3229" s="56" t="str">
        <f>IF($F3229="old", INDEX('外部インタフェース一覧(計算用)'!$B$5:$C$60, MATCH(summary!$B3229, '外部インタフェース一覧(計算用)'!$C$5:$C$60, 0), 1), $B3229)</f>
        <v>リハビリテーション計画書</v>
      </c>
      <c r="L3229" s="56">
        <f t="shared" si="359"/>
        <v>221</v>
      </c>
      <c r="M3229" s="56" t="str">
        <f t="shared" si="356"/>
        <v>work_current_status</v>
      </c>
      <c r="N3229" s="33" t="str">
        <f t="shared" si="357"/>
        <v>追加</v>
      </c>
      <c r="O3229" s="33" t="str">
        <f t="shared" si="358"/>
        <v>活動（IADL）　仕事　現状</v>
      </c>
    </row>
    <row r="3230" spans="1:15">
      <c r="A3230" s="56">
        <v>3227</v>
      </c>
      <c r="B3230" s="56" t="s">
        <v>4589</v>
      </c>
      <c r="C3230" s="56">
        <v>222</v>
      </c>
      <c r="D3230" s="33" t="s">
        <v>2518</v>
      </c>
      <c r="E3230" s="134" t="s">
        <v>4823</v>
      </c>
      <c r="F3230" s="56" t="str">
        <f>VLOOKUP(VLOOKUP($B3230, '外部インタフェース一覧(計算用)'!$B:$C, 2, FALSE), '外部インタフェース一覧(計算用)'!$C:$G, 2, FALSE)</f>
        <v>new</v>
      </c>
      <c r="G3230" s="56" t="str">
        <f>VLOOKUP(VLOOKUP($B3230, '外部インタフェース一覧(計算用)'!$B:$C, 2, FALSE), '外部インタフェース一覧(計算用)'!$C:$G, 5, FALSE)</f>
        <v>REHABILITATION_PLAN_2024_FORM_0410_2021</v>
      </c>
      <c r="H3230" s="56" t="str">
        <f t="shared" si="354"/>
        <v>REHABILITATION_PLAN_2024_FORM_0410_2021_work_notices_new</v>
      </c>
      <c r="I3230" s="134" t="str">
        <f t="shared" si="353"/>
        <v>追加</v>
      </c>
      <c r="J3230" s="56" t="str">
        <f t="shared" si="355"/>
        <v>名称変更</v>
      </c>
      <c r="K3230" s="56" t="str">
        <f>IF($F3230="old", INDEX('外部インタフェース一覧(計算用)'!$B$5:$C$60, MATCH(summary!$B3230, '外部インタフェース一覧(計算用)'!$C$5:$C$60, 0), 1), $B3230)</f>
        <v>リハビリテーション計画書</v>
      </c>
      <c r="L3230" s="56">
        <f t="shared" si="359"/>
        <v>222</v>
      </c>
      <c r="M3230" s="56" t="str">
        <f t="shared" si="356"/>
        <v>work_notices</v>
      </c>
      <c r="N3230" s="33" t="str">
        <f t="shared" si="357"/>
        <v>追加</v>
      </c>
      <c r="O3230" s="33" t="str">
        <f t="shared" si="358"/>
        <v>活動（IADL）　仕事　特記事項</v>
      </c>
    </row>
    <row r="3231" spans="1:15" ht="37.5">
      <c r="A3231" s="56">
        <v>3228</v>
      </c>
      <c r="B3231" s="56" t="s">
        <v>4589</v>
      </c>
      <c r="C3231" s="56">
        <v>223</v>
      </c>
      <c r="D3231" s="33" t="s">
        <v>2282</v>
      </c>
      <c r="E3231" s="134" t="s">
        <v>4824</v>
      </c>
      <c r="F3231" s="56" t="str">
        <f>VLOOKUP(VLOOKUP($B3231, '外部インタフェース一覧(計算用)'!$B:$C, 2, FALSE), '外部インタフェース一覧(計算用)'!$C:$G, 2, FALSE)</f>
        <v>new</v>
      </c>
      <c r="G3231" s="56" t="str">
        <f>VLOOKUP(VLOOKUP($B3231, '外部インタフェース一覧(計算用)'!$B:$C, 2, FALSE), '外部インタフェース一覧(計算用)'!$C:$G, 5, FALSE)</f>
        <v>REHABILITATION_PLAN_2024_FORM_0410_2021</v>
      </c>
      <c r="H3231" s="56" t="str">
        <f t="shared" si="354"/>
        <v>REHABILITATION_PLAN_2024_FORM_0410_2021_family_status_new</v>
      </c>
      <c r="I3231" s="134" t="str">
        <f t="shared" si="353"/>
        <v>追加</v>
      </c>
      <c r="J3231" s="56" t="str">
        <f t="shared" si="355"/>
        <v>名称変更</v>
      </c>
      <c r="K3231" s="56" t="str">
        <f>IF($F3231="old", INDEX('外部インタフェース一覧(計算用)'!$B$5:$C$60, MATCH(summary!$B3231, '外部インタフェース一覧(計算用)'!$C$5:$C$60, 0), 1), $B3231)</f>
        <v>リハビリテーション計画書</v>
      </c>
      <c r="L3231" s="56">
        <f t="shared" si="359"/>
        <v>223</v>
      </c>
      <c r="M3231" s="56" t="str">
        <f t="shared" si="356"/>
        <v>family_status</v>
      </c>
      <c r="N3231" s="33" t="str">
        <f t="shared" si="357"/>
        <v>追加</v>
      </c>
      <c r="O3231" s="33" t="str">
        <f t="shared" si="358"/>
        <v>環境因子（現状について記載する）　家族　現在の状況</v>
      </c>
    </row>
    <row r="3232" spans="1:15" ht="37.5">
      <c r="A3232" s="56">
        <v>3229</v>
      </c>
      <c r="B3232" s="56" t="s">
        <v>4589</v>
      </c>
      <c r="C3232" s="56">
        <v>224</v>
      </c>
      <c r="D3232" s="33" t="s">
        <v>2284</v>
      </c>
      <c r="E3232" s="134" t="s">
        <v>4825</v>
      </c>
      <c r="F3232" s="56" t="str">
        <f>VLOOKUP(VLOOKUP($B3232, '外部インタフェース一覧(計算用)'!$B:$C, 2, FALSE), '外部インタフェース一覧(計算用)'!$C:$G, 2, FALSE)</f>
        <v>new</v>
      </c>
      <c r="G3232" s="56" t="str">
        <f>VLOOKUP(VLOOKUP($B3232, '外部インタフェース一覧(計算用)'!$B:$C, 2, FALSE), '外部インタフェース一覧(計算用)'!$C:$G, 5, FALSE)</f>
        <v>REHABILITATION_PLAN_2024_FORM_0410_2021</v>
      </c>
      <c r="H3232" s="56" t="str">
        <f t="shared" si="354"/>
        <v>REHABILITATION_PLAN_2024_FORM_0410_2021_living_with_new</v>
      </c>
      <c r="I3232" s="134" t="str">
        <f t="shared" si="353"/>
        <v>追加</v>
      </c>
      <c r="J3232" s="56" t="str">
        <f t="shared" si="355"/>
        <v>名称変更</v>
      </c>
      <c r="K3232" s="56" t="str">
        <f>IF($F3232="old", INDEX('外部インタフェース一覧(計算用)'!$B$5:$C$60, MATCH(summary!$B3232, '外部インタフェース一覧(計算用)'!$C$5:$C$60, 0), 1), $B3232)</f>
        <v>リハビリテーション計画書</v>
      </c>
      <c r="L3232" s="56">
        <f t="shared" si="359"/>
        <v>224</v>
      </c>
      <c r="M3232" s="56" t="str">
        <f t="shared" si="356"/>
        <v>living_with</v>
      </c>
      <c r="N3232" s="33" t="str">
        <f t="shared" si="357"/>
        <v>追加</v>
      </c>
      <c r="O3232" s="33" t="str">
        <f t="shared" si="358"/>
        <v>環境因子（現状について記載する）　家族　同居家族</v>
      </c>
    </row>
    <row r="3233" spans="1:15" ht="37.5">
      <c r="A3233" s="56">
        <v>3230</v>
      </c>
      <c r="B3233" s="56" t="s">
        <v>4589</v>
      </c>
      <c r="C3233" s="56">
        <v>225</v>
      </c>
      <c r="D3233" s="33" t="s">
        <v>2310</v>
      </c>
      <c r="E3233" s="134" t="s">
        <v>4826</v>
      </c>
      <c r="F3233" s="56" t="str">
        <f>VLOOKUP(VLOOKUP($B3233, '外部インタフェース一覧(計算用)'!$B:$C, 2, FALSE), '外部インタフェース一覧(計算用)'!$C:$G, 2, FALSE)</f>
        <v>new</v>
      </c>
      <c r="G3233" s="56" t="str">
        <f>VLOOKUP(VLOOKUP($B3233, '外部インタフェース一覧(計算用)'!$B:$C, 2, FALSE), '外部インタフェース一覧(計算用)'!$C:$G, 5, FALSE)</f>
        <v>REHABILITATION_PLAN_2024_FORM_0410_2021</v>
      </c>
      <c r="H3233" s="56" t="str">
        <f t="shared" si="354"/>
        <v>REHABILITATION_PLAN_2024_FORM_0410_2021_living_house_new</v>
      </c>
      <c r="I3233" s="134" t="str">
        <f t="shared" si="353"/>
        <v>追加</v>
      </c>
      <c r="J3233" s="56" t="str">
        <f t="shared" si="355"/>
        <v>名称変更</v>
      </c>
      <c r="K3233" s="56" t="str">
        <f>IF($F3233="old", INDEX('外部インタフェース一覧(計算用)'!$B$5:$C$60, MATCH(summary!$B3233, '外部インタフェース一覧(計算用)'!$C$5:$C$60, 0), 1), $B3233)</f>
        <v>リハビリテーション計画書</v>
      </c>
      <c r="L3233" s="56">
        <f t="shared" si="359"/>
        <v>225</v>
      </c>
      <c r="M3233" s="56" t="str">
        <f t="shared" si="356"/>
        <v>living_house</v>
      </c>
      <c r="N3233" s="33" t="str">
        <f t="shared" si="357"/>
        <v>追加</v>
      </c>
      <c r="O3233" s="33" t="str">
        <f t="shared" si="358"/>
        <v>環境因子（現状について記載する）　住環境　一戸建</v>
      </c>
    </row>
    <row r="3234" spans="1:15" ht="37.5">
      <c r="A3234" s="56">
        <v>3231</v>
      </c>
      <c r="B3234" s="56" t="s">
        <v>4589</v>
      </c>
      <c r="C3234" s="56">
        <v>226</v>
      </c>
      <c r="D3234" s="33" t="s">
        <v>2312</v>
      </c>
      <c r="E3234" s="134" t="s">
        <v>4827</v>
      </c>
      <c r="F3234" s="56" t="str">
        <f>VLOOKUP(VLOOKUP($B3234, '外部インタフェース一覧(計算用)'!$B:$C, 2, FALSE), '外部インタフェース一覧(計算用)'!$C:$G, 2, FALSE)</f>
        <v>new</v>
      </c>
      <c r="G3234" s="56" t="str">
        <f>VLOOKUP(VLOOKUP($B3234, '外部インタフェース一覧(計算用)'!$B:$C, 2, FALSE), '外部インタフェース一覧(計算用)'!$C:$G, 5, FALSE)</f>
        <v>REHABILITATION_PLAN_2024_FORM_0410_2021</v>
      </c>
      <c r="H3234" s="56" t="str">
        <f t="shared" si="354"/>
        <v>REHABILITATION_PLAN_2024_FORM_0410_2021_living_apartment_building_new</v>
      </c>
      <c r="I3234" s="134" t="str">
        <f t="shared" si="353"/>
        <v>追加</v>
      </c>
      <c r="J3234" s="56" t="str">
        <f t="shared" si="355"/>
        <v>名称変更</v>
      </c>
      <c r="K3234" s="56" t="str">
        <f>IF($F3234="old", INDEX('外部インタフェース一覧(計算用)'!$B$5:$C$60, MATCH(summary!$B3234, '外部インタフェース一覧(計算用)'!$C$5:$C$60, 0), 1), $B3234)</f>
        <v>リハビリテーション計画書</v>
      </c>
      <c r="L3234" s="56">
        <f t="shared" si="359"/>
        <v>226</v>
      </c>
      <c r="M3234" s="56" t="str">
        <f t="shared" si="356"/>
        <v>living_apartment_building</v>
      </c>
      <c r="N3234" s="33" t="str">
        <f t="shared" si="357"/>
        <v>追加</v>
      </c>
      <c r="O3234" s="33" t="str">
        <f t="shared" si="358"/>
        <v>環境因子（現状について記載する）　住環境　集合住宅</v>
      </c>
    </row>
    <row r="3235" spans="1:15" ht="37.5">
      <c r="A3235" s="56">
        <v>3232</v>
      </c>
      <c r="B3235" s="56" t="s">
        <v>4589</v>
      </c>
      <c r="C3235" s="56">
        <v>227</v>
      </c>
      <c r="D3235" s="33" t="s">
        <v>2314</v>
      </c>
      <c r="E3235" s="134" t="s">
        <v>4828</v>
      </c>
      <c r="F3235" s="56" t="str">
        <f>VLOOKUP(VLOOKUP($B3235, '外部インタフェース一覧(計算用)'!$B:$C, 2, FALSE), '外部インタフェース一覧(計算用)'!$C:$G, 2, FALSE)</f>
        <v>new</v>
      </c>
      <c r="G3235" s="56" t="str">
        <f>VLOOKUP(VLOOKUP($B3235, '外部インタフェース一覧(計算用)'!$B:$C, 2, FALSE), '外部インタフェース一覧(計算用)'!$C:$G, 5, FALSE)</f>
        <v>REHABILITATION_PLAN_2024_FORM_0410_2021</v>
      </c>
      <c r="H3235" s="56" t="str">
        <f t="shared" si="354"/>
        <v>REHABILITATION_PLAN_2024_FORM_0410_2021_living_apartment_floor_new</v>
      </c>
      <c r="I3235" s="134" t="str">
        <f t="shared" si="353"/>
        <v>追加</v>
      </c>
      <c r="J3235" s="56" t="str">
        <f t="shared" si="355"/>
        <v>名称変更</v>
      </c>
      <c r="K3235" s="56" t="str">
        <f>IF($F3235="old", INDEX('外部インタフェース一覧(計算用)'!$B$5:$C$60, MATCH(summary!$B3235, '外部インタフェース一覧(計算用)'!$C$5:$C$60, 0), 1), $B3235)</f>
        <v>リハビリテーション計画書</v>
      </c>
      <c r="L3235" s="56">
        <f t="shared" si="359"/>
        <v>227</v>
      </c>
      <c r="M3235" s="56" t="str">
        <f t="shared" si="356"/>
        <v>living_apartment_floor</v>
      </c>
      <c r="N3235" s="33" t="str">
        <f t="shared" si="357"/>
        <v>追加</v>
      </c>
      <c r="O3235" s="33" t="str">
        <f t="shared" si="358"/>
        <v>環境因子（現状について記載する）　住環境　集合住宅　階</v>
      </c>
    </row>
    <row r="3236" spans="1:15" ht="37.5">
      <c r="A3236" s="56">
        <v>3233</v>
      </c>
      <c r="B3236" s="56" t="s">
        <v>4589</v>
      </c>
      <c r="C3236" s="56">
        <v>228</v>
      </c>
      <c r="D3236" s="33" t="s">
        <v>2316</v>
      </c>
      <c r="E3236" s="134" t="s">
        <v>4829</v>
      </c>
      <c r="F3236" s="56" t="str">
        <f>VLOOKUP(VLOOKUP($B3236, '外部インタフェース一覧(計算用)'!$B:$C, 2, FALSE), '外部インタフェース一覧(計算用)'!$C:$G, 2, FALSE)</f>
        <v>new</v>
      </c>
      <c r="G3236" s="56" t="str">
        <f>VLOOKUP(VLOOKUP($B3236, '外部インタフェース一覧(計算用)'!$B:$C, 2, FALSE), '外部インタフェース一覧(計算用)'!$C:$G, 5, FALSE)</f>
        <v>REHABILITATION_PLAN_2024_FORM_0410_2021</v>
      </c>
      <c r="H3236" s="56" t="str">
        <f t="shared" si="354"/>
        <v>REHABILITATION_PLAN_2024_FORM_0410_2021_living_stairs_new</v>
      </c>
      <c r="I3236" s="134" t="str">
        <f t="shared" si="353"/>
        <v>追加</v>
      </c>
      <c r="J3236" s="56" t="str">
        <f t="shared" si="355"/>
        <v>名称変更</v>
      </c>
      <c r="K3236" s="56" t="str">
        <f>IF($F3236="old", INDEX('外部インタフェース一覧(計算用)'!$B$5:$C$60, MATCH(summary!$B3236, '外部インタフェース一覧(計算用)'!$C$5:$C$60, 0), 1), $B3236)</f>
        <v>リハビリテーション計画書</v>
      </c>
      <c r="L3236" s="56">
        <f t="shared" si="359"/>
        <v>228</v>
      </c>
      <c r="M3236" s="56" t="str">
        <f t="shared" si="356"/>
        <v>living_stairs</v>
      </c>
      <c r="N3236" s="33" t="str">
        <f t="shared" si="357"/>
        <v>追加</v>
      </c>
      <c r="O3236" s="33" t="str">
        <f t="shared" si="358"/>
        <v>環境因子（現状について記載する）　住環境　階段</v>
      </c>
    </row>
    <row r="3237" spans="1:15" ht="37.5">
      <c r="A3237" s="56">
        <v>3234</v>
      </c>
      <c r="B3237" s="56" t="s">
        <v>4589</v>
      </c>
      <c r="C3237" s="56">
        <v>229</v>
      </c>
      <c r="D3237" s="33" t="s">
        <v>2318</v>
      </c>
      <c r="E3237" s="134" t="s">
        <v>4830</v>
      </c>
      <c r="F3237" s="56" t="str">
        <f>VLOOKUP(VLOOKUP($B3237, '外部インタフェース一覧(計算用)'!$B:$C, 2, FALSE), '外部インタフェース一覧(計算用)'!$C:$G, 2, FALSE)</f>
        <v>new</v>
      </c>
      <c r="G3237" s="56" t="str">
        <f>VLOOKUP(VLOOKUP($B3237, '外部インタフェース一覧(計算用)'!$B:$C, 2, FALSE), '外部インタフェース一覧(計算用)'!$C:$G, 5, FALSE)</f>
        <v>REHABILITATION_PLAN_2024_FORM_0410_2021</v>
      </c>
      <c r="H3237" s="56" t="str">
        <f t="shared" si="354"/>
        <v>REHABILITATION_PLAN_2024_FORM_0410_2021_living_elevator_new</v>
      </c>
      <c r="I3237" s="134" t="str">
        <f t="shared" si="353"/>
        <v>追加</v>
      </c>
      <c r="J3237" s="56" t="str">
        <f t="shared" si="355"/>
        <v>名称変更</v>
      </c>
      <c r="K3237" s="56" t="str">
        <f>IF($F3237="old", INDEX('外部インタフェース一覧(計算用)'!$B$5:$C$60, MATCH(summary!$B3237, '外部インタフェース一覧(計算用)'!$C$5:$C$60, 0), 1), $B3237)</f>
        <v>リハビリテーション計画書</v>
      </c>
      <c r="L3237" s="56">
        <f t="shared" si="359"/>
        <v>229</v>
      </c>
      <c r="M3237" s="56" t="str">
        <f t="shared" si="356"/>
        <v>living_elevator</v>
      </c>
      <c r="N3237" s="33" t="str">
        <f t="shared" si="357"/>
        <v>追加</v>
      </c>
      <c r="O3237" s="33" t="str">
        <f t="shared" si="358"/>
        <v>環境因子（現状について記載する）　住環境　エレベーター</v>
      </c>
    </row>
    <row r="3238" spans="1:15" ht="37.5">
      <c r="A3238" s="56">
        <v>3235</v>
      </c>
      <c r="B3238" s="56" t="s">
        <v>4589</v>
      </c>
      <c r="C3238" s="56">
        <v>230</v>
      </c>
      <c r="D3238" s="33" t="s">
        <v>2320</v>
      </c>
      <c r="E3238" s="134" t="s">
        <v>4831</v>
      </c>
      <c r="F3238" s="56" t="str">
        <f>VLOOKUP(VLOOKUP($B3238, '外部インタフェース一覧(計算用)'!$B:$C, 2, FALSE), '外部インタフェース一覧(計算用)'!$C:$G, 2, FALSE)</f>
        <v>new</v>
      </c>
      <c r="G3238" s="56" t="str">
        <f>VLOOKUP(VLOOKUP($B3238, '外部インタフェース一覧(計算用)'!$B:$C, 2, FALSE), '外部インタフェース一覧(計算用)'!$C:$G, 5, FALSE)</f>
        <v>REHABILITATION_PLAN_2024_FORM_0410_2021</v>
      </c>
      <c r="H3238" s="56" t="str">
        <f t="shared" si="354"/>
        <v>REHABILITATION_PLAN_2024_FORM_0410_2021_living_step_entrance_new</v>
      </c>
      <c r="I3238" s="134" t="str">
        <f t="shared" si="353"/>
        <v>追加</v>
      </c>
      <c r="J3238" s="56" t="str">
        <f t="shared" si="355"/>
        <v>名称変更</v>
      </c>
      <c r="K3238" s="56" t="str">
        <f>IF($F3238="old", INDEX('外部インタフェース一覧(計算用)'!$B$5:$C$60, MATCH(summary!$B3238, '外部インタフェース一覧(計算用)'!$C$5:$C$60, 0), 1), $B3238)</f>
        <v>リハビリテーション計画書</v>
      </c>
      <c r="L3238" s="56">
        <f t="shared" si="359"/>
        <v>230</v>
      </c>
      <c r="M3238" s="56" t="str">
        <f t="shared" si="356"/>
        <v>living_step_entrance</v>
      </c>
      <c r="N3238" s="33" t="str">
        <f t="shared" si="357"/>
        <v>追加</v>
      </c>
      <c r="O3238" s="33" t="str">
        <f t="shared" si="358"/>
        <v>環境因子（現状について記載する）　住環境　玄関前の段差</v>
      </c>
    </row>
    <row r="3239" spans="1:15" ht="37.5">
      <c r="A3239" s="56">
        <v>3236</v>
      </c>
      <c r="B3239" s="56" t="s">
        <v>4589</v>
      </c>
      <c r="C3239" s="56">
        <v>231</v>
      </c>
      <c r="D3239" s="33" t="s">
        <v>2322</v>
      </c>
      <c r="E3239" s="134" t="s">
        <v>4832</v>
      </c>
      <c r="F3239" s="56" t="str">
        <f>VLOOKUP(VLOOKUP($B3239, '外部インタフェース一覧(計算用)'!$B:$C, 2, FALSE), '外部インタフェース一覧(計算用)'!$C:$G, 2, FALSE)</f>
        <v>new</v>
      </c>
      <c r="G3239" s="56" t="str">
        <f>VLOOKUP(VLOOKUP($B3239, '外部インタフェース一覧(計算用)'!$B:$C, 2, FALSE), '外部インタフェース一覧(計算用)'!$C:$G, 5, FALSE)</f>
        <v>REHABILITATION_PLAN_2024_FORM_0410_2021</v>
      </c>
      <c r="H3239" s="56" t="str">
        <f t="shared" si="354"/>
        <v>REHABILITATION_PLAN_2024_FORM_0410_2021_living_handrail_new</v>
      </c>
      <c r="I3239" s="134" t="str">
        <f t="shared" si="353"/>
        <v>追加</v>
      </c>
      <c r="J3239" s="56" t="str">
        <f t="shared" si="355"/>
        <v>名称変更</v>
      </c>
      <c r="K3239" s="56" t="str">
        <f>IF($F3239="old", INDEX('外部インタフェース一覧(計算用)'!$B$5:$C$60, MATCH(summary!$B3239, '外部インタフェース一覧(計算用)'!$C$5:$C$60, 0), 1), $B3239)</f>
        <v>リハビリテーション計画書</v>
      </c>
      <c r="L3239" s="56">
        <f t="shared" si="359"/>
        <v>231</v>
      </c>
      <c r="M3239" s="56" t="str">
        <f t="shared" si="356"/>
        <v>living_handrail</v>
      </c>
      <c r="N3239" s="33" t="str">
        <f t="shared" si="357"/>
        <v>追加</v>
      </c>
      <c r="O3239" s="33" t="str">
        <f t="shared" si="358"/>
        <v>環境因子（現状について記載する）　住環境　手すり</v>
      </c>
    </row>
    <row r="3240" spans="1:15" ht="37.5">
      <c r="A3240" s="56">
        <v>3237</v>
      </c>
      <c r="B3240" s="56" t="s">
        <v>4589</v>
      </c>
      <c r="C3240" s="56">
        <v>232</v>
      </c>
      <c r="D3240" s="33" t="s">
        <v>2324</v>
      </c>
      <c r="E3240" s="134" t="s">
        <v>4833</v>
      </c>
      <c r="F3240" s="56" t="str">
        <f>VLOOKUP(VLOOKUP($B3240, '外部インタフェース一覧(計算用)'!$B:$C, 2, FALSE), '外部インタフェース一覧(計算用)'!$C:$G, 2, FALSE)</f>
        <v>new</v>
      </c>
      <c r="G3240" s="56" t="str">
        <f>VLOOKUP(VLOOKUP($B3240, '外部インタフェース一覧(計算用)'!$B:$C, 2, FALSE), '外部インタフェース一覧(計算用)'!$C:$G, 5, FALSE)</f>
        <v>REHABILITATION_PLAN_2024_FORM_0410_2021</v>
      </c>
      <c r="H3240" s="56" t="str">
        <f t="shared" si="354"/>
        <v>REHABILITATION_PLAN_2024_FORM_0410_2021_living_handrail_location_new</v>
      </c>
      <c r="I3240" s="134" t="str">
        <f t="shared" si="353"/>
        <v>追加</v>
      </c>
      <c r="J3240" s="56" t="str">
        <f t="shared" si="355"/>
        <v>名称変更</v>
      </c>
      <c r="K3240" s="56" t="str">
        <f>IF($F3240="old", INDEX('外部インタフェース一覧(計算用)'!$B$5:$C$60, MATCH(summary!$B3240, '外部インタフェース一覧(計算用)'!$C$5:$C$60, 0), 1), $B3240)</f>
        <v>リハビリテーション計画書</v>
      </c>
      <c r="L3240" s="56">
        <f t="shared" si="359"/>
        <v>232</v>
      </c>
      <c r="M3240" s="56" t="str">
        <f t="shared" si="356"/>
        <v>living_handrail_location</v>
      </c>
      <c r="N3240" s="33" t="str">
        <f t="shared" si="357"/>
        <v>追加</v>
      </c>
      <c r="O3240" s="33" t="str">
        <f t="shared" si="358"/>
        <v>環境因子（現状について記載する）　住環境　手すり　設置場所</v>
      </c>
    </row>
    <row r="3241" spans="1:15" ht="37.5">
      <c r="A3241" s="56">
        <v>3238</v>
      </c>
      <c r="B3241" s="56" t="s">
        <v>4589</v>
      </c>
      <c r="C3241" s="56">
        <v>233</v>
      </c>
      <c r="D3241" s="33" t="s">
        <v>4834</v>
      </c>
      <c r="E3241" s="134" t="s">
        <v>4835</v>
      </c>
      <c r="F3241" s="56" t="str">
        <f>VLOOKUP(VLOOKUP($B3241, '外部インタフェース一覧(計算用)'!$B:$C, 2, FALSE), '外部インタフェース一覧(計算用)'!$C:$G, 2, FALSE)</f>
        <v>new</v>
      </c>
      <c r="G3241" s="56" t="str">
        <f>VLOOKUP(VLOOKUP($B3241, '外部インタフェース一覧(計算用)'!$B:$C, 2, FALSE), '外部インタフェース一覧(計算用)'!$C:$G, 5, FALSE)</f>
        <v>REHABILITATION_PLAN_2024_FORM_0410_2021</v>
      </c>
      <c r="H3241" s="56" t="str">
        <f t="shared" si="354"/>
        <v>REHABILITATION_PLAN_2024_FORM_0410_2021_living_dinning_low_table_new</v>
      </c>
      <c r="I3241" s="134" t="str">
        <f t="shared" si="353"/>
        <v>追加</v>
      </c>
      <c r="J3241" s="56" t="str">
        <f t="shared" si="355"/>
        <v>名称変更</v>
      </c>
      <c r="K3241" s="56" t="str">
        <f>IF($F3241="old", INDEX('外部インタフェース一覧(計算用)'!$B$5:$C$60, MATCH(summary!$B3241, '外部インタフェース一覧(計算用)'!$C$5:$C$60, 0), 1), $B3241)</f>
        <v>リハビリテーション計画書</v>
      </c>
      <c r="L3241" s="56">
        <f t="shared" si="359"/>
        <v>233</v>
      </c>
      <c r="M3241" s="56" t="str">
        <f t="shared" si="356"/>
        <v>living_dinning_low_table</v>
      </c>
      <c r="N3241" s="33" t="str">
        <f t="shared" si="357"/>
        <v>追加</v>
      </c>
      <c r="O3241" s="33" t="str">
        <f t="shared" si="358"/>
        <v>環境因子（現状について記載する）　住環境　食事座卓</v>
      </c>
    </row>
    <row r="3242" spans="1:15" ht="37.5">
      <c r="A3242" s="56">
        <v>3239</v>
      </c>
      <c r="B3242" s="56" t="s">
        <v>4589</v>
      </c>
      <c r="C3242" s="56">
        <v>234</v>
      </c>
      <c r="D3242" s="33" t="s">
        <v>4836</v>
      </c>
      <c r="E3242" s="134" t="s">
        <v>4837</v>
      </c>
      <c r="F3242" s="56" t="str">
        <f>VLOOKUP(VLOOKUP($B3242, '外部インタフェース一覧(計算用)'!$B:$C, 2, FALSE), '外部インタフェース一覧(計算用)'!$C:$G, 2, FALSE)</f>
        <v>new</v>
      </c>
      <c r="G3242" s="56" t="str">
        <f>VLOOKUP(VLOOKUP($B3242, '外部インタフェース一覧(計算用)'!$B:$C, 2, FALSE), '外部インタフェース一覧(計算用)'!$C:$G, 5, FALSE)</f>
        <v>REHABILITATION_PLAN_2024_FORM_0410_2021</v>
      </c>
      <c r="H3242" s="56" t="str">
        <f t="shared" si="354"/>
        <v>REHABILITATION_PLAN_2024_FORM_0410_2021_living_dinning_table_new</v>
      </c>
      <c r="I3242" s="134" t="str">
        <f t="shared" si="353"/>
        <v>追加</v>
      </c>
      <c r="J3242" s="56" t="str">
        <f t="shared" si="355"/>
        <v>名称変更</v>
      </c>
      <c r="K3242" s="56" t="str">
        <f>IF($F3242="old", INDEX('外部インタフェース一覧(計算用)'!$B$5:$C$60, MATCH(summary!$B3242, '外部インタフェース一覧(計算用)'!$C$5:$C$60, 0), 1), $B3242)</f>
        <v>リハビリテーション計画書</v>
      </c>
      <c r="L3242" s="56">
        <f t="shared" si="359"/>
        <v>234</v>
      </c>
      <c r="M3242" s="56" t="str">
        <f t="shared" si="356"/>
        <v>living_dinning_table</v>
      </c>
      <c r="N3242" s="33" t="str">
        <f t="shared" si="357"/>
        <v>追加</v>
      </c>
      <c r="O3242" s="33" t="str">
        <f t="shared" si="358"/>
        <v>環境因子（現状について記載する）　住環境　テーブル・いす</v>
      </c>
    </row>
    <row r="3243" spans="1:15" ht="37.5">
      <c r="A3243" s="56">
        <v>3240</v>
      </c>
      <c r="B3243" s="56" t="s">
        <v>4589</v>
      </c>
      <c r="C3243" s="56">
        <v>235</v>
      </c>
      <c r="D3243" s="33" t="s">
        <v>4838</v>
      </c>
      <c r="E3243" s="134" t="s">
        <v>4839</v>
      </c>
      <c r="F3243" s="56" t="str">
        <f>VLOOKUP(VLOOKUP($B3243, '外部インタフェース一覧(計算用)'!$B:$C, 2, FALSE), '外部インタフェース一覧(計算用)'!$C:$G, 2, FALSE)</f>
        <v>new</v>
      </c>
      <c r="G3243" s="56" t="str">
        <f>VLOOKUP(VLOOKUP($B3243, '外部インタフェース一覧(計算用)'!$B:$C, 2, FALSE), '外部インタフェース一覧(計算用)'!$C:$G, 5, FALSE)</f>
        <v>REHABILITATION_PLAN_2024_FORM_0410_2021</v>
      </c>
      <c r="H3243" s="56" t="str">
        <f t="shared" si="354"/>
        <v>REHABILITATION_PLAN_2024_FORM_0410_2021_living_dinning_other_new</v>
      </c>
      <c r="I3243" s="134" t="str">
        <f t="shared" si="353"/>
        <v>追加</v>
      </c>
      <c r="J3243" s="56" t="str">
        <f t="shared" si="355"/>
        <v>名称変更</v>
      </c>
      <c r="K3243" s="56" t="str">
        <f>IF($F3243="old", INDEX('外部インタフェース一覧(計算用)'!$B$5:$C$60, MATCH(summary!$B3243, '外部インタフェース一覧(計算用)'!$C$5:$C$60, 0), 1), $B3243)</f>
        <v>リハビリテーション計画書</v>
      </c>
      <c r="L3243" s="56">
        <f t="shared" si="359"/>
        <v>235</v>
      </c>
      <c r="M3243" s="56" t="str">
        <f t="shared" si="356"/>
        <v>living_dinning_other</v>
      </c>
      <c r="N3243" s="33" t="str">
        <f>IF($F3243="old", $E3243, $I3243)</f>
        <v>追加</v>
      </c>
      <c r="O3243" s="33" t="str">
        <f t="shared" si="358"/>
        <v>環境因子（現状について記載する）　住環境　ソファ</v>
      </c>
    </row>
    <row r="3244" spans="1:15" ht="37.5">
      <c r="A3244" s="56">
        <v>3241</v>
      </c>
      <c r="B3244" s="56" t="s">
        <v>4589</v>
      </c>
      <c r="C3244" s="56">
        <v>236</v>
      </c>
      <c r="D3244" s="33" t="s">
        <v>2330</v>
      </c>
      <c r="E3244" s="134" t="s">
        <v>4840</v>
      </c>
      <c r="F3244" s="56" t="str">
        <f>VLOOKUP(VLOOKUP($B3244, '外部インタフェース一覧(計算用)'!$B:$C, 2, FALSE), '外部インタフェース一覧(計算用)'!$C:$G, 2, FALSE)</f>
        <v>new</v>
      </c>
      <c r="G3244" s="56" t="str">
        <f>VLOOKUP(VLOOKUP($B3244, '外部インタフェース一覧(計算用)'!$B:$C, 2, FALSE), '外部インタフェース一覧(計算用)'!$C:$G, 5, FALSE)</f>
        <v>REHABILITATION_PLAN_2024_FORM_0410_2021</v>
      </c>
      <c r="H3244" s="56" t="str">
        <f t="shared" si="354"/>
        <v>REHABILITATION_PLAN_2024_FORM_0410_2021_toilet_western_style_new</v>
      </c>
      <c r="I3244" s="134" t="str">
        <f t="shared" si="353"/>
        <v>追加</v>
      </c>
      <c r="J3244" s="56" t="str">
        <f t="shared" si="355"/>
        <v>名称変更</v>
      </c>
      <c r="K3244" s="56" t="str">
        <f>IF($F3244="old", INDEX('外部インタフェース一覧(計算用)'!$B$5:$C$60, MATCH(summary!$B3244, '外部インタフェース一覧(計算用)'!$C$5:$C$60, 0), 1), $B3244)</f>
        <v>リハビリテーション計画書</v>
      </c>
      <c r="L3244" s="56">
        <f t="shared" si="359"/>
        <v>236</v>
      </c>
      <c r="M3244" s="56" t="str">
        <f t="shared" si="356"/>
        <v>toilet_western_style</v>
      </c>
      <c r="N3244" s="33" t="str">
        <f t="shared" si="357"/>
        <v>追加</v>
      </c>
      <c r="O3244" s="33" t="str">
        <f t="shared" si="358"/>
        <v>環境因子（現状について記載する）　住環境　排せつ　洋式トイレ</v>
      </c>
    </row>
    <row r="3245" spans="1:15" ht="37.5">
      <c r="A3245" s="56">
        <v>3242</v>
      </c>
      <c r="B3245" s="56" t="s">
        <v>4589</v>
      </c>
      <c r="C3245" s="56">
        <v>237</v>
      </c>
      <c r="D3245" s="33" t="s">
        <v>4841</v>
      </c>
      <c r="E3245" s="134" t="s">
        <v>4842</v>
      </c>
      <c r="F3245" s="56" t="str">
        <f>VLOOKUP(VLOOKUP($B3245, '外部インタフェース一覧(計算用)'!$B:$C, 2, FALSE), '外部インタフェース一覧(計算用)'!$C:$G, 2, FALSE)</f>
        <v>new</v>
      </c>
      <c r="G3245" s="56" t="str">
        <f>VLOOKUP(VLOOKUP($B3245, '外部インタフェース一覧(計算用)'!$B:$C, 2, FALSE), '外部インタフェース一覧(計算用)'!$C:$G, 5, FALSE)</f>
        <v>REHABILITATION_PLAN_2024_FORM_0410_2021</v>
      </c>
      <c r="H3245" s="56" t="str">
        <f t="shared" si="354"/>
        <v>REHABILITATION_PLAN_2024_FORM_0410_2021_toilet_japanese_style_new</v>
      </c>
      <c r="I3245" s="134" t="str">
        <f t="shared" si="353"/>
        <v>追加</v>
      </c>
      <c r="J3245" s="56" t="str">
        <f t="shared" si="355"/>
        <v>名称変更</v>
      </c>
      <c r="K3245" s="56" t="str">
        <f>IF($F3245="old", INDEX('外部インタフェース一覧(計算用)'!$B$5:$C$60, MATCH(summary!$B3245, '外部インタフェース一覧(計算用)'!$C$5:$C$60, 0), 1), $B3245)</f>
        <v>リハビリテーション計画書</v>
      </c>
      <c r="L3245" s="56">
        <f t="shared" si="359"/>
        <v>237</v>
      </c>
      <c r="M3245" s="56" t="str">
        <f t="shared" si="356"/>
        <v>toilet_japanese_style</v>
      </c>
      <c r="N3245" s="33" t="str">
        <f t="shared" si="357"/>
        <v>追加</v>
      </c>
      <c r="O3245" s="33" t="str">
        <f t="shared" si="358"/>
        <v>環境因子（現状について記載する）　住環境　排せつ 和式トイレ</v>
      </c>
    </row>
    <row r="3246" spans="1:15" ht="37.5">
      <c r="A3246" s="56">
        <v>3243</v>
      </c>
      <c r="B3246" s="56" t="s">
        <v>4589</v>
      </c>
      <c r="C3246" s="56">
        <v>238</v>
      </c>
      <c r="D3246" s="33" t="s">
        <v>4843</v>
      </c>
      <c r="E3246" s="134" t="s">
        <v>4844</v>
      </c>
      <c r="F3246" s="56" t="str">
        <f>VLOOKUP(VLOOKUP($B3246, '外部インタフェース一覧(計算用)'!$B:$C, 2, FALSE), '外部インタフェース一覧(計算用)'!$C:$G, 2, FALSE)</f>
        <v>new</v>
      </c>
      <c r="G3246" s="56" t="str">
        <f>VLOOKUP(VLOOKUP($B3246, '外部インタフェース一覧(計算用)'!$B:$C, 2, FALSE), '外部インタフェース一覧(計算用)'!$C:$G, 5, FALSE)</f>
        <v>REHABILITATION_PLAN_2024_FORM_0410_2021</v>
      </c>
      <c r="H3246" s="56" t="str">
        <f t="shared" si="354"/>
        <v>REHABILITATION_PLAN_2024_FORM_0410_2021_toilet_portable_style_new</v>
      </c>
      <c r="I3246" s="134" t="str">
        <f t="shared" si="353"/>
        <v>追加</v>
      </c>
      <c r="J3246" s="56" t="str">
        <f t="shared" si="355"/>
        <v>名称変更</v>
      </c>
      <c r="K3246" s="56" t="str">
        <f>IF($F3246="old", INDEX('外部インタフェース一覧(計算用)'!$B$5:$C$60, MATCH(summary!$B3246, '外部インタフェース一覧(計算用)'!$C$5:$C$60, 0), 1), $B3246)</f>
        <v>リハビリテーション計画書</v>
      </c>
      <c r="L3246" s="56">
        <f t="shared" si="359"/>
        <v>238</v>
      </c>
      <c r="M3246" s="56" t="str">
        <f t="shared" si="356"/>
        <v>toilet_portable_style</v>
      </c>
      <c r="N3246" s="33" t="str">
        <f t="shared" si="357"/>
        <v>追加</v>
      </c>
      <c r="O3246" s="33" t="str">
        <f t="shared" si="358"/>
        <v>環境因子（現状について記載する）　住環境　排せつ ポータブルトイレ</v>
      </c>
    </row>
    <row r="3247" spans="1:15" ht="37.5">
      <c r="A3247" s="56">
        <v>3244</v>
      </c>
      <c r="B3247" s="56" t="s">
        <v>4589</v>
      </c>
      <c r="C3247" s="56">
        <v>239</v>
      </c>
      <c r="D3247" s="33" t="s">
        <v>4845</v>
      </c>
      <c r="E3247" s="134" t="s">
        <v>4846</v>
      </c>
      <c r="F3247" s="56" t="str">
        <f>VLOOKUP(VLOOKUP($B3247, '外部インタフェース一覧(計算用)'!$B:$C, 2, FALSE), '外部インタフェース一覧(計算用)'!$C:$G, 2, FALSE)</f>
        <v>new</v>
      </c>
      <c r="G3247" s="56" t="str">
        <f>VLOOKUP(VLOOKUP($B3247, '外部インタフェース一覧(計算用)'!$B:$C, 2, FALSE), '外部インタフェース一覧(計算用)'!$C:$G, 5, FALSE)</f>
        <v>REHABILITATION_PLAN_2024_FORM_0410_2021</v>
      </c>
      <c r="H3247" s="56" t="str">
        <f t="shared" si="354"/>
        <v>REHABILITATION_PLAN_2024_FORM_0410_2021_sleep_on_bed_new</v>
      </c>
      <c r="I3247" s="134" t="str">
        <f t="shared" si="353"/>
        <v>追加</v>
      </c>
      <c r="J3247" s="56" t="str">
        <f t="shared" si="355"/>
        <v>名称変更</v>
      </c>
      <c r="K3247" s="56" t="str">
        <f>IF($F3247="old", INDEX('外部インタフェース一覧(計算用)'!$B$5:$C$60, MATCH(summary!$B3247, '外部インタフェース一覧(計算用)'!$C$5:$C$60, 0), 1), $B3247)</f>
        <v>リハビリテーション計画書</v>
      </c>
      <c r="L3247" s="56">
        <f t="shared" si="359"/>
        <v>239</v>
      </c>
      <c r="M3247" s="56" t="str">
        <f t="shared" si="356"/>
        <v>sleep_on_bed</v>
      </c>
      <c r="N3247" s="33" t="str">
        <f t="shared" si="357"/>
        <v>追加</v>
      </c>
      <c r="O3247" s="33" t="str">
        <f t="shared" si="358"/>
        <v>環境因子（現状について記載する）　住環境　睡眠　ベッド</v>
      </c>
    </row>
    <row r="3248" spans="1:15" ht="37.5">
      <c r="A3248" s="56">
        <v>3245</v>
      </c>
      <c r="B3248" s="56" t="s">
        <v>4589</v>
      </c>
      <c r="C3248" s="56">
        <v>240</v>
      </c>
      <c r="D3248" s="33" t="s">
        <v>4847</v>
      </c>
      <c r="E3248" s="134" t="s">
        <v>4848</v>
      </c>
      <c r="F3248" s="56" t="str">
        <f>VLOOKUP(VLOOKUP($B3248, '外部インタフェース一覧(計算用)'!$B:$C, 2, FALSE), '外部インタフェース一覧(計算用)'!$C:$G, 2, FALSE)</f>
        <v>new</v>
      </c>
      <c r="G3248" s="56" t="str">
        <f>VLOOKUP(VLOOKUP($B3248, '外部インタフェース一覧(計算用)'!$B:$C, 2, FALSE), '外部インタフェース一覧(計算用)'!$C:$G, 5, FALSE)</f>
        <v>REHABILITATION_PLAN_2024_FORM_0410_2021</v>
      </c>
      <c r="H3248" s="56" t="str">
        <f t="shared" si="354"/>
        <v>REHABILITATION_PLAN_2024_FORM_0410_2021_sleep_on_nursing_bed_new</v>
      </c>
      <c r="I3248" s="134" t="str">
        <f t="shared" si="353"/>
        <v>追加</v>
      </c>
      <c r="J3248" s="56" t="str">
        <f t="shared" si="355"/>
        <v>名称変更</v>
      </c>
      <c r="K3248" s="56" t="str">
        <f>IF($F3248="old", INDEX('外部インタフェース一覧(計算用)'!$B$5:$C$60, MATCH(summary!$B3248, '外部インタフェース一覧(計算用)'!$C$5:$C$60, 0), 1), $B3248)</f>
        <v>リハビリテーション計画書</v>
      </c>
      <c r="L3248" s="56">
        <f t="shared" si="359"/>
        <v>240</v>
      </c>
      <c r="M3248" s="56" t="str">
        <f t="shared" si="356"/>
        <v>sleep_on_nursing_bed</v>
      </c>
      <c r="N3248" s="33" t="str">
        <f t="shared" si="357"/>
        <v>追加</v>
      </c>
      <c r="O3248" s="33" t="str">
        <f t="shared" si="358"/>
        <v>環境因子（現状について記載する）　住環境　睡眠　介護用ベッド</v>
      </c>
    </row>
    <row r="3249" spans="1:15" ht="37.5">
      <c r="A3249" s="56">
        <v>3246</v>
      </c>
      <c r="B3249" s="56" t="s">
        <v>4589</v>
      </c>
      <c r="C3249" s="56">
        <v>241</v>
      </c>
      <c r="D3249" s="33" t="s">
        <v>4849</v>
      </c>
      <c r="E3249" s="134" t="s">
        <v>4850</v>
      </c>
      <c r="F3249" s="56" t="str">
        <f>VLOOKUP(VLOOKUP($B3249, '外部インタフェース一覧(計算用)'!$B:$C, 2, FALSE), '外部インタフェース一覧(計算用)'!$C:$G, 2, FALSE)</f>
        <v>new</v>
      </c>
      <c r="G3249" s="56" t="str">
        <f>VLOOKUP(VLOOKUP($B3249, '外部インタフェース一覧(計算用)'!$B:$C, 2, FALSE), '外部インタフェース一覧(計算用)'!$C:$G, 5, FALSE)</f>
        <v>REHABILITATION_PLAN_2024_FORM_0410_2021</v>
      </c>
      <c r="H3249" s="56" t="str">
        <f t="shared" si="354"/>
        <v>REHABILITATION_PLAN_2024_FORM_0410_2021_sleep_on_futon_new</v>
      </c>
      <c r="I3249" s="134" t="str">
        <f t="shared" si="353"/>
        <v>追加</v>
      </c>
      <c r="J3249" s="56" t="str">
        <f t="shared" si="355"/>
        <v>名称変更</v>
      </c>
      <c r="K3249" s="56" t="str">
        <f>IF($F3249="old", INDEX('外部インタフェース一覧(計算用)'!$B$5:$C$60, MATCH(summary!$B3249, '外部インタフェース一覧(計算用)'!$C$5:$C$60, 0), 1), $B3249)</f>
        <v>リハビリテーション計画書</v>
      </c>
      <c r="L3249" s="56">
        <f t="shared" si="359"/>
        <v>241</v>
      </c>
      <c r="M3249" s="56" t="str">
        <f t="shared" si="356"/>
        <v>sleep_on_futon</v>
      </c>
      <c r="N3249" s="33" t="str">
        <f t="shared" si="357"/>
        <v>追加</v>
      </c>
      <c r="O3249" s="33" t="str">
        <f t="shared" si="358"/>
        <v>環境因子（現状について記載する）　住環境　睡眠　布団</v>
      </c>
    </row>
    <row r="3250" spans="1:15" ht="37.5">
      <c r="A3250" s="56">
        <v>3247</v>
      </c>
      <c r="B3250" s="56" t="s">
        <v>4589</v>
      </c>
      <c r="C3250" s="56">
        <v>242</v>
      </c>
      <c r="D3250" s="33" t="s">
        <v>4851</v>
      </c>
      <c r="E3250" s="134" t="s">
        <v>4852</v>
      </c>
      <c r="F3250" s="56" t="str">
        <f>VLOOKUP(VLOOKUP($B3250, '外部インタフェース一覧(計算用)'!$B:$C, 2, FALSE), '外部インタフェース一覧(計算用)'!$C:$G, 2, FALSE)</f>
        <v>new</v>
      </c>
      <c r="G3250" s="56" t="str">
        <f>VLOOKUP(VLOOKUP($B3250, '外部インタフェース一覧(計算用)'!$B:$C, 2, FALSE), '外部インタフェース一覧(計算用)'!$C:$G, 5, FALSE)</f>
        <v>REHABILITATION_PLAN_2024_FORM_0410_2021</v>
      </c>
      <c r="H3250" s="56" t="str">
        <f t="shared" si="354"/>
        <v>REHABILITATION_PLAN_2024_FORM_0410_2021_sleep_on_others_new</v>
      </c>
      <c r="I3250" s="134" t="str">
        <f t="shared" si="353"/>
        <v>追加</v>
      </c>
      <c r="J3250" s="56" t="str">
        <f t="shared" si="355"/>
        <v>名称変更</v>
      </c>
      <c r="K3250" s="56" t="str">
        <f>IF($F3250="old", INDEX('外部インタフェース一覧(計算用)'!$B$5:$C$60, MATCH(summary!$B3250, '外部インタフェース一覧(計算用)'!$C$5:$C$60, 0), 1), $B3250)</f>
        <v>リハビリテーション計画書</v>
      </c>
      <c r="L3250" s="56">
        <f t="shared" si="359"/>
        <v>242</v>
      </c>
      <c r="M3250" s="56" t="str">
        <f t="shared" si="356"/>
        <v>sleep_on_others</v>
      </c>
      <c r="N3250" s="33" t="str">
        <f t="shared" si="357"/>
        <v>追加</v>
      </c>
      <c r="O3250" s="33" t="str">
        <f t="shared" si="358"/>
        <v>環境因子（現状について記載する）　住環境　睡眠　その他</v>
      </c>
    </row>
    <row r="3251" spans="1:15" ht="37.5">
      <c r="A3251" s="56">
        <v>3248</v>
      </c>
      <c r="B3251" s="56" t="s">
        <v>4589</v>
      </c>
      <c r="C3251" s="56">
        <v>243</v>
      </c>
      <c r="D3251" s="33" t="s">
        <v>2338</v>
      </c>
      <c r="E3251" s="134" t="s">
        <v>4853</v>
      </c>
      <c r="F3251" s="56" t="str">
        <f>VLOOKUP(VLOOKUP($B3251, '外部インタフェース一覧(計算用)'!$B:$C, 2, FALSE), '外部インタフェース一覧(計算用)'!$C:$G, 2, FALSE)</f>
        <v>new</v>
      </c>
      <c r="G3251" s="56" t="str">
        <f>VLOOKUP(VLOOKUP($B3251, '外部インタフェース一覧(計算用)'!$B:$C, 2, FALSE), '外部インタフェース一覧(計算用)'!$C:$G, 5, FALSE)</f>
        <v>REHABILITATION_PLAN_2024_FORM_0410_2021</v>
      </c>
      <c r="H3251" s="56" t="str">
        <f t="shared" si="354"/>
        <v>REHABILITATION_PLAN_2024_FORM_0410_2021_living_environment_other_content_new</v>
      </c>
      <c r="I3251" s="134" t="str">
        <f t="shared" si="353"/>
        <v>追加</v>
      </c>
      <c r="J3251" s="56" t="str">
        <f t="shared" si="355"/>
        <v>名称変更</v>
      </c>
      <c r="K3251" s="56" t="str">
        <f>IF($F3251="old", INDEX('外部インタフェース一覧(計算用)'!$B$5:$C$60, MATCH(summary!$B3251, '外部インタフェース一覧(計算用)'!$C$5:$C$60, 0), 1), $B3251)</f>
        <v>リハビリテーション計画書</v>
      </c>
      <c r="L3251" s="56">
        <f t="shared" si="359"/>
        <v>243</v>
      </c>
      <c r="M3251" s="56" t="str">
        <f t="shared" si="356"/>
        <v>living_environment_other_content</v>
      </c>
      <c r="N3251" s="33" t="str">
        <f t="shared" si="357"/>
        <v>追加</v>
      </c>
      <c r="O3251" s="33" t="str">
        <f t="shared" si="358"/>
        <v>環境因子（現状について記載する）　住環境　その他</v>
      </c>
    </row>
    <row r="3252" spans="1:15" ht="37.5">
      <c r="A3252" s="56">
        <v>3249</v>
      </c>
      <c r="B3252" s="56" t="s">
        <v>4589</v>
      </c>
      <c r="C3252" s="56">
        <v>244</v>
      </c>
      <c r="D3252" s="33" t="s">
        <v>2344</v>
      </c>
      <c r="E3252" s="134" t="s">
        <v>4854</v>
      </c>
      <c r="F3252" s="56" t="str">
        <f>VLOOKUP(VLOOKUP($B3252, '外部インタフェース一覧(計算用)'!$B:$C, 2, FALSE), '外部インタフェース一覧(計算用)'!$C:$G, 2, FALSE)</f>
        <v>new</v>
      </c>
      <c r="G3252" s="56" t="str">
        <f>VLOOKUP(VLOOKUP($B3252, '外部インタフェース一覧(計算用)'!$B:$C, 2, FALSE), '外部インタフェース一覧(計算用)'!$C:$G, 5, FALSE)</f>
        <v>REHABILITATION_PLAN_2024_FORM_0410_2021</v>
      </c>
      <c r="H3252" s="56" t="str">
        <f t="shared" si="354"/>
        <v>REHABILITATION_PLAN_2024_FORM_0410_2021_house_circumference_new</v>
      </c>
      <c r="I3252" s="134" t="str">
        <f t="shared" si="353"/>
        <v>追加</v>
      </c>
      <c r="J3252" s="56" t="str">
        <f t="shared" si="355"/>
        <v>名称変更</v>
      </c>
      <c r="K3252" s="56" t="str">
        <f>IF($F3252="old", INDEX('外部インタフェース一覧(計算用)'!$B$5:$C$60, MATCH(summary!$B3252, '外部インタフェース一覧(計算用)'!$C$5:$C$60, 0), 1), $B3252)</f>
        <v>リハビリテーション計画書</v>
      </c>
      <c r="L3252" s="56">
        <f t="shared" si="359"/>
        <v>244</v>
      </c>
      <c r="M3252" s="56" t="str">
        <f t="shared" si="356"/>
        <v>house_circumference</v>
      </c>
      <c r="N3252" s="33" t="str">
        <f t="shared" si="357"/>
        <v>追加</v>
      </c>
      <c r="O3252" s="33" t="str">
        <f t="shared" si="358"/>
        <v>環境因子（現状について記載する）　自宅周辺　自宅周辺</v>
      </c>
    </row>
    <row r="3253" spans="1:15" ht="37.5">
      <c r="A3253" s="56">
        <v>3250</v>
      </c>
      <c r="B3253" s="56" t="s">
        <v>4589</v>
      </c>
      <c r="C3253" s="56">
        <v>245</v>
      </c>
      <c r="D3253" s="33" t="s">
        <v>2350</v>
      </c>
      <c r="E3253" s="134" t="s">
        <v>4855</v>
      </c>
      <c r="F3253" s="56" t="str">
        <f>VLOOKUP(VLOOKUP($B3253, '外部インタフェース一覧(計算用)'!$B:$C, 2, FALSE), '外部インタフェース一覧(計算用)'!$C:$G, 2, FALSE)</f>
        <v>new</v>
      </c>
      <c r="G3253" s="56" t="str">
        <f>VLOOKUP(VLOOKUP($B3253, '外部インタフェース一覧(計算用)'!$B:$C, 2, FALSE), '外部インタフェース一覧(計算用)'!$C:$G, 5, FALSE)</f>
        <v>REHABILITATION_PLAN_2024_FORM_0410_2021</v>
      </c>
      <c r="H3253" s="56" t="str">
        <f t="shared" si="354"/>
        <v>REHABILITATION_PLAN_2024_FORM_0410_2021_transportation_new</v>
      </c>
      <c r="I3253" s="134" t="str">
        <f t="shared" si="353"/>
        <v>追加</v>
      </c>
      <c r="J3253" s="56" t="str">
        <f t="shared" si="355"/>
        <v>名称変更</v>
      </c>
      <c r="K3253" s="56" t="str">
        <f>IF($F3253="old", INDEX('外部インタフェース一覧(計算用)'!$B$5:$C$60, MATCH(summary!$B3253, '外部インタフェース一覧(計算用)'!$C$5:$C$60, 0), 1), $B3253)</f>
        <v>リハビリテーション計画書</v>
      </c>
      <c r="L3253" s="56">
        <f t="shared" si="359"/>
        <v>245</v>
      </c>
      <c r="M3253" s="56" t="str">
        <f t="shared" si="356"/>
        <v>transportation</v>
      </c>
      <c r="N3253" s="33" t="str">
        <f t="shared" si="357"/>
        <v>追加</v>
      </c>
      <c r="O3253" s="33" t="str">
        <f t="shared" si="358"/>
        <v>環境因子（現状について記載する）　外出手段　外出手段</v>
      </c>
    </row>
    <row r="3254" spans="1:15" ht="37.5">
      <c r="A3254" s="56">
        <v>3251</v>
      </c>
      <c r="B3254" s="56" t="s">
        <v>4589</v>
      </c>
      <c r="C3254" s="56">
        <v>246</v>
      </c>
      <c r="D3254" s="33" t="s">
        <v>2354</v>
      </c>
      <c r="E3254" s="134" t="s">
        <v>4856</v>
      </c>
      <c r="F3254" s="56" t="str">
        <f>VLOOKUP(VLOOKUP($B3254, '外部インタフェース一覧(計算用)'!$B:$C, 2, FALSE), '外部インタフェース一覧(計算用)'!$C:$G, 2, FALSE)</f>
        <v>new</v>
      </c>
      <c r="G3254" s="56" t="str">
        <f>VLOOKUP(VLOOKUP($B3254, '外部インタフェース一覧(計算用)'!$B:$C, 2, FALSE), '外部インタフェース一覧(計算用)'!$C:$G, 5, FALSE)</f>
        <v>REHABILITATION_PLAN_2024_FORM_0410_2021</v>
      </c>
      <c r="H3254" s="56" t="str">
        <f t="shared" si="354"/>
        <v>REHABILITATION_PLAN_2024_FORM_0410_2021_services_new</v>
      </c>
      <c r="I3254" s="134" t="str">
        <f t="shared" si="353"/>
        <v>追加</v>
      </c>
      <c r="J3254" s="56" t="str">
        <f t="shared" si="355"/>
        <v>名称変更</v>
      </c>
      <c r="K3254" s="56" t="str">
        <f>IF($F3254="old", INDEX('外部インタフェース一覧(計算用)'!$B$5:$C$60, MATCH(summary!$B3254, '外部インタフェース一覧(計算用)'!$C$5:$C$60, 0), 1), $B3254)</f>
        <v>リハビリテーション計画書</v>
      </c>
      <c r="L3254" s="56">
        <f t="shared" si="359"/>
        <v>246</v>
      </c>
      <c r="M3254" s="56" t="str">
        <f t="shared" si="356"/>
        <v>services</v>
      </c>
      <c r="N3254" s="33" t="str">
        <f t="shared" si="357"/>
        <v>追加</v>
      </c>
      <c r="O3254" s="33" t="str">
        <f t="shared" si="358"/>
        <v>環境因子（現状について記載する）　他サービスの利用　他サービスの利用</v>
      </c>
    </row>
    <row r="3255" spans="1:15" ht="37.5">
      <c r="A3255" s="56">
        <v>3252</v>
      </c>
      <c r="B3255" s="56" t="s">
        <v>4589</v>
      </c>
      <c r="C3255" s="56">
        <v>247</v>
      </c>
      <c r="D3255" s="33" t="s">
        <v>2288</v>
      </c>
      <c r="E3255" s="134" t="s">
        <v>4857</v>
      </c>
      <c r="F3255" s="56" t="str">
        <f>VLOOKUP(VLOOKUP($B3255, '外部インタフェース一覧(計算用)'!$B:$C, 2, FALSE), '外部インタフェース一覧(計算用)'!$C:$G, 2, FALSE)</f>
        <v>new</v>
      </c>
      <c r="G3255" s="56" t="str">
        <f>VLOOKUP(VLOOKUP($B3255, '外部インタフェース一覧(計算用)'!$B:$C, 2, FALSE), '外部インタフェース一覧(計算用)'!$C:$G, 5, FALSE)</f>
        <v>REHABILITATION_PLAN_2024_FORM_0410_2021</v>
      </c>
      <c r="H3255" s="56" t="str">
        <f t="shared" si="354"/>
        <v>REHABILITATION_PLAN_2024_FORM_0410_2021_stick_status_new</v>
      </c>
      <c r="I3255" s="134" t="str">
        <f t="shared" si="353"/>
        <v>追加</v>
      </c>
      <c r="J3255" s="56" t="str">
        <f t="shared" si="355"/>
        <v>名称変更</v>
      </c>
      <c r="K3255" s="56" t="str">
        <f>IF($F3255="old", INDEX('外部インタフェース一覧(計算用)'!$B$5:$C$60, MATCH(summary!$B3255, '外部インタフェース一覧(計算用)'!$C$5:$C$60, 0), 1), $B3255)</f>
        <v>リハビリテーション計画書</v>
      </c>
      <c r="L3255" s="56">
        <f t="shared" si="359"/>
        <v>247</v>
      </c>
      <c r="M3255" s="56" t="str">
        <f t="shared" si="356"/>
        <v>stick_status</v>
      </c>
      <c r="N3255" s="33" t="str">
        <f t="shared" si="357"/>
        <v>追加</v>
      </c>
      <c r="O3255" s="33" t="str">
        <f t="shared" si="358"/>
        <v>環境因子（現状について記載する）　福祉用具の利用　杖</v>
      </c>
    </row>
    <row r="3256" spans="1:15" ht="37.5">
      <c r="A3256" s="56">
        <v>3253</v>
      </c>
      <c r="B3256" s="56" t="s">
        <v>4589</v>
      </c>
      <c r="C3256" s="56">
        <v>248</v>
      </c>
      <c r="D3256" s="33" t="s">
        <v>2290</v>
      </c>
      <c r="E3256" s="134" t="s">
        <v>4858</v>
      </c>
      <c r="F3256" s="56" t="str">
        <f>VLOOKUP(VLOOKUP($B3256, '外部インタフェース一覧(計算用)'!$B:$C, 2, FALSE), '外部インタフェース一覧(計算用)'!$C:$G, 2, FALSE)</f>
        <v>new</v>
      </c>
      <c r="G3256" s="56" t="str">
        <f>VLOOKUP(VLOOKUP($B3256, '外部インタフェース一覧(計算用)'!$B:$C, 2, FALSE), '外部インタフェース一覧(計算用)'!$C:$G, 5, FALSE)</f>
        <v>REHABILITATION_PLAN_2024_FORM_0410_2021</v>
      </c>
      <c r="H3256" s="56" t="str">
        <f t="shared" si="354"/>
        <v>REHABILITATION_PLAN_2024_FORM_0410_2021_hardness_status_new</v>
      </c>
      <c r="I3256" s="134" t="str">
        <f t="shared" ref="I3256:I3319" si="360">IFERROR(INDEX($E:$H, MATCH(LEFT($H3256, LEN($H3256)-4)&amp;"_old", $H:$H, 0), 1), IF(F3256="old", "削除", "追加"))</f>
        <v>追加</v>
      </c>
      <c r="J3256" s="56" t="str">
        <f t="shared" si="355"/>
        <v>名称変更</v>
      </c>
      <c r="K3256" s="56" t="str">
        <f>IF($F3256="old", INDEX('外部インタフェース一覧(計算用)'!$B$5:$C$60, MATCH(summary!$B3256, '外部インタフェース一覧(計算用)'!$C$5:$C$60, 0), 1), $B3256)</f>
        <v>リハビリテーション計画書</v>
      </c>
      <c r="L3256" s="56">
        <f t="shared" si="359"/>
        <v>248</v>
      </c>
      <c r="M3256" s="56" t="str">
        <f t="shared" si="356"/>
        <v>hardness_status</v>
      </c>
      <c r="N3256" s="33" t="str">
        <f t="shared" si="357"/>
        <v>追加</v>
      </c>
      <c r="O3256" s="33" t="str">
        <f t="shared" si="358"/>
        <v>環境因子（現状について記載する）　福祉用具の利用　装具</v>
      </c>
    </row>
    <row r="3257" spans="1:15" ht="37.5">
      <c r="A3257" s="56">
        <v>3254</v>
      </c>
      <c r="B3257" s="56" t="s">
        <v>4589</v>
      </c>
      <c r="C3257" s="56">
        <v>249</v>
      </c>
      <c r="D3257" s="33" t="s">
        <v>2292</v>
      </c>
      <c r="E3257" s="134" t="s">
        <v>4859</v>
      </c>
      <c r="F3257" s="56" t="str">
        <f>VLOOKUP(VLOOKUP($B3257, '外部インタフェース一覧(計算用)'!$B:$C, 2, FALSE), '外部インタフェース一覧(計算用)'!$C:$G, 2, FALSE)</f>
        <v>new</v>
      </c>
      <c r="G3257" s="56" t="str">
        <f>VLOOKUP(VLOOKUP($B3257, '外部インタフェース一覧(計算用)'!$B:$C, 2, FALSE), '外部インタフェース一覧(計算用)'!$C:$G, 5, FALSE)</f>
        <v>REHABILITATION_PLAN_2024_FORM_0410_2021</v>
      </c>
      <c r="H3257" s="56" t="str">
        <f t="shared" si="354"/>
        <v>REHABILITATION_PLAN_2024_FORM_0410_2021_walker_status_new</v>
      </c>
      <c r="I3257" s="134" t="str">
        <f t="shared" si="360"/>
        <v>追加</v>
      </c>
      <c r="J3257" s="56" t="str">
        <f t="shared" si="355"/>
        <v>名称変更</v>
      </c>
      <c r="K3257" s="56" t="str">
        <f>IF($F3257="old", INDEX('外部インタフェース一覧(計算用)'!$B$5:$C$60, MATCH(summary!$B3257, '外部インタフェース一覧(計算用)'!$C$5:$C$60, 0), 1), $B3257)</f>
        <v>リハビリテーション計画書</v>
      </c>
      <c r="L3257" s="56">
        <f t="shared" si="359"/>
        <v>249</v>
      </c>
      <c r="M3257" s="56" t="str">
        <f t="shared" si="356"/>
        <v>walker_status</v>
      </c>
      <c r="N3257" s="33" t="str">
        <f t="shared" si="357"/>
        <v>追加</v>
      </c>
      <c r="O3257" s="33" t="str">
        <f t="shared" si="358"/>
        <v>環境因子（現状について記載する）　福祉用具の利用　歩行器</v>
      </c>
    </row>
    <row r="3258" spans="1:15" ht="37.5">
      <c r="A3258" s="56">
        <v>3255</v>
      </c>
      <c r="B3258" s="56" t="s">
        <v>4589</v>
      </c>
      <c r="C3258" s="56">
        <v>250</v>
      </c>
      <c r="D3258" s="33" t="s">
        <v>2294</v>
      </c>
      <c r="E3258" s="134" t="s">
        <v>4860</v>
      </c>
      <c r="F3258" s="56" t="str">
        <f>VLOOKUP(VLOOKUP($B3258, '外部インタフェース一覧(計算用)'!$B:$C, 2, FALSE), '外部インタフェース一覧(計算用)'!$C:$G, 2, FALSE)</f>
        <v>new</v>
      </c>
      <c r="G3258" s="56" t="str">
        <f>VLOOKUP(VLOOKUP($B3258, '外部インタフェース一覧(計算用)'!$B:$C, 2, FALSE), '外部インタフェース一覧(計算用)'!$C:$G, 5, FALSE)</f>
        <v>REHABILITATION_PLAN_2024_FORM_0410_2021</v>
      </c>
      <c r="H3258" s="56" t="str">
        <f t="shared" si="354"/>
        <v>REHABILITATION_PLAN_2024_FORM_0410_2021_wheelchair_status_new</v>
      </c>
      <c r="I3258" s="134" t="str">
        <f t="shared" si="360"/>
        <v>追加</v>
      </c>
      <c r="J3258" s="56" t="str">
        <f t="shared" si="355"/>
        <v>名称変更</v>
      </c>
      <c r="K3258" s="56" t="str">
        <f>IF($F3258="old", INDEX('外部インタフェース一覧(計算用)'!$B$5:$C$60, MATCH(summary!$B3258, '外部インタフェース一覧(計算用)'!$C$5:$C$60, 0), 1), $B3258)</f>
        <v>リハビリテーション計画書</v>
      </c>
      <c r="L3258" s="56">
        <f t="shared" si="359"/>
        <v>250</v>
      </c>
      <c r="M3258" s="56" t="str">
        <f t="shared" si="356"/>
        <v>wheelchair_status</v>
      </c>
      <c r="N3258" s="33" t="str">
        <f t="shared" si="357"/>
        <v>追加</v>
      </c>
      <c r="O3258" s="33" t="str">
        <f t="shared" si="358"/>
        <v>環境因子（現状について記載する）　福祉用具の利用　車椅子</v>
      </c>
    </row>
    <row r="3259" spans="1:15" ht="37.5">
      <c r="A3259" s="56">
        <v>3256</v>
      </c>
      <c r="B3259" s="56" t="s">
        <v>4589</v>
      </c>
      <c r="C3259" s="56">
        <v>251</v>
      </c>
      <c r="D3259" s="33" t="s">
        <v>2296</v>
      </c>
      <c r="E3259" s="134" t="s">
        <v>4861</v>
      </c>
      <c r="F3259" s="56" t="str">
        <f>VLOOKUP(VLOOKUP($B3259, '外部インタフェース一覧(計算用)'!$B:$C, 2, FALSE), '外部インタフェース一覧(計算用)'!$C:$G, 2, FALSE)</f>
        <v>new</v>
      </c>
      <c r="G3259" s="56" t="str">
        <f>VLOOKUP(VLOOKUP($B3259, '外部インタフェース一覧(計算用)'!$B:$C, 2, FALSE), '外部インタフェース一覧(計算用)'!$C:$G, 5, FALSE)</f>
        <v>REHABILITATION_PLAN_2024_FORM_0410_2021</v>
      </c>
      <c r="H3259" s="56" t="str">
        <f t="shared" si="354"/>
        <v>REHABILITATION_PLAN_2024_FORM_0410_2021_handrail_status_new</v>
      </c>
      <c r="I3259" s="134" t="str">
        <f t="shared" si="360"/>
        <v>追加</v>
      </c>
      <c r="J3259" s="56" t="str">
        <f t="shared" si="355"/>
        <v>名称変更</v>
      </c>
      <c r="K3259" s="56" t="str">
        <f>IF($F3259="old", INDEX('外部インタフェース一覧(計算用)'!$B$5:$C$60, MATCH(summary!$B3259, '外部インタフェース一覧(計算用)'!$C$5:$C$60, 0), 1), $B3259)</f>
        <v>リハビリテーション計画書</v>
      </c>
      <c r="L3259" s="56">
        <f t="shared" si="359"/>
        <v>251</v>
      </c>
      <c r="M3259" s="56" t="str">
        <f t="shared" si="356"/>
        <v>handrail_status</v>
      </c>
      <c r="N3259" s="33" t="str">
        <f t="shared" si="357"/>
        <v>追加</v>
      </c>
      <c r="O3259" s="33" t="str">
        <f t="shared" si="358"/>
        <v>環境因子（現状について記載する）　福祉用具の利用　手すり</v>
      </c>
    </row>
    <row r="3260" spans="1:15" ht="37.5">
      <c r="A3260" s="56">
        <v>3257</v>
      </c>
      <c r="B3260" s="56" t="s">
        <v>4589</v>
      </c>
      <c r="C3260" s="56">
        <v>252</v>
      </c>
      <c r="D3260" s="33" t="s">
        <v>2298</v>
      </c>
      <c r="E3260" s="134" t="s">
        <v>4862</v>
      </c>
      <c r="F3260" s="56" t="str">
        <f>VLOOKUP(VLOOKUP($B3260, '外部インタフェース一覧(計算用)'!$B:$C, 2, FALSE), '外部インタフェース一覧(計算用)'!$C:$G, 2, FALSE)</f>
        <v>new</v>
      </c>
      <c r="G3260" s="56" t="str">
        <f>VLOOKUP(VLOOKUP($B3260, '外部インタフェース一覧(計算用)'!$B:$C, 2, FALSE), '外部インタフェース一覧(計算用)'!$C:$G, 5, FALSE)</f>
        <v>REHABILITATION_PLAN_2024_FORM_0410_2021</v>
      </c>
      <c r="H3260" s="56" t="str">
        <f t="shared" si="354"/>
        <v>REHABILITATION_PLAN_2024_FORM_0410_2021_bed_status_new</v>
      </c>
      <c r="I3260" s="134" t="str">
        <f t="shared" si="360"/>
        <v>追加</v>
      </c>
      <c r="J3260" s="56" t="str">
        <f t="shared" si="355"/>
        <v>名称変更</v>
      </c>
      <c r="K3260" s="56" t="str">
        <f>IF($F3260="old", INDEX('外部インタフェース一覧(計算用)'!$B$5:$C$60, MATCH(summary!$B3260, '外部インタフェース一覧(計算用)'!$C$5:$C$60, 0), 1), $B3260)</f>
        <v>リハビリテーション計画書</v>
      </c>
      <c r="L3260" s="56">
        <f t="shared" si="359"/>
        <v>252</v>
      </c>
      <c r="M3260" s="56" t="str">
        <f t="shared" si="356"/>
        <v>bed_status</v>
      </c>
      <c r="N3260" s="33" t="str">
        <f t="shared" si="357"/>
        <v>追加</v>
      </c>
      <c r="O3260" s="33" t="str">
        <f t="shared" si="358"/>
        <v>環境因子（現状について記載する）　福祉用具の利用　介護用ベッド　</v>
      </c>
    </row>
    <row r="3261" spans="1:15" ht="37.5">
      <c r="A3261" s="56">
        <v>3258</v>
      </c>
      <c r="B3261" s="56" t="s">
        <v>4589</v>
      </c>
      <c r="C3261" s="56">
        <v>253</v>
      </c>
      <c r="D3261" s="33" t="s">
        <v>2300</v>
      </c>
      <c r="E3261" s="134" t="s">
        <v>4863</v>
      </c>
      <c r="F3261" s="56" t="str">
        <f>VLOOKUP(VLOOKUP($B3261, '外部インタフェース一覧(計算用)'!$B:$C, 2, FALSE), '外部インタフェース一覧(計算用)'!$C:$G, 2, FALSE)</f>
        <v>new</v>
      </c>
      <c r="G3261" s="56" t="str">
        <f>VLOOKUP(VLOOKUP($B3261, '外部インタフェース一覧(計算用)'!$B:$C, 2, FALSE), '外部インタフェース一覧(計算用)'!$C:$G, 5, FALSE)</f>
        <v>REHABILITATION_PLAN_2024_FORM_0410_2021</v>
      </c>
      <c r="H3261" s="56" t="str">
        <f t="shared" si="354"/>
        <v>REHABILITATION_PLAN_2024_FORM_0410_2021_portable_toilet_status_new</v>
      </c>
      <c r="I3261" s="134" t="str">
        <f t="shared" si="360"/>
        <v>追加</v>
      </c>
      <c r="J3261" s="56" t="str">
        <f t="shared" si="355"/>
        <v>名称変更</v>
      </c>
      <c r="K3261" s="56" t="str">
        <f>IF($F3261="old", INDEX('外部インタフェース一覧(計算用)'!$B$5:$C$60, MATCH(summary!$B3261, '外部インタフェース一覧(計算用)'!$C$5:$C$60, 0), 1), $B3261)</f>
        <v>リハビリテーション計画書</v>
      </c>
      <c r="L3261" s="56">
        <f t="shared" si="359"/>
        <v>253</v>
      </c>
      <c r="M3261" s="56" t="str">
        <f t="shared" si="356"/>
        <v>portable_toilet_status</v>
      </c>
      <c r="N3261" s="33" t="str">
        <f t="shared" si="357"/>
        <v>追加</v>
      </c>
      <c r="O3261" s="33" t="str">
        <f t="shared" si="358"/>
        <v>環境因子（現状について記載する）　福祉用具の利用　ポータブルトイレ</v>
      </c>
    </row>
    <row r="3262" spans="1:15" ht="37.5">
      <c r="A3262" s="56">
        <v>3259</v>
      </c>
      <c r="B3262" s="56" t="s">
        <v>4589</v>
      </c>
      <c r="C3262" s="56">
        <v>254</v>
      </c>
      <c r="D3262" s="33" t="s">
        <v>4864</v>
      </c>
      <c r="E3262" s="134" t="s">
        <v>4865</v>
      </c>
      <c r="F3262" s="56" t="str">
        <f>VLOOKUP(VLOOKUP($B3262, '外部インタフェース一覧(計算用)'!$B:$C, 2, FALSE), '外部インタフェース一覧(計算用)'!$C:$G, 2, FALSE)</f>
        <v>new</v>
      </c>
      <c r="G3262" s="56" t="str">
        <f>VLOOKUP(VLOOKUP($B3262, '外部インタフェース一覧(計算用)'!$B:$C, 2, FALSE), '外部インタフェース一覧(計算用)'!$C:$G, 5, FALSE)</f>
        <v>REHABILITATION_PLAN_2024_FORM_0410_2021</v>
      </c>
      <c r="H3262" s="56" t="str">
        <f t="shared" si="354"/>
        <v>REHABILITATION_PLAN_2024_FORM_0410_2021_shower_chair_status_new</v>
      </c>
      <c r="I3262" s="134" t="str">
        <f t="shared" si="360"/>
        <v>追加</v>
      </c>
      <c r="J3262" s="56" t="str">
        <f t="shared" si="355"/>
        <v>名称変更</v>
      </c>
      <c r="K3262" s="56" t="str">
        <f>IF($F3262="old", INDEX('外部インタフェース一覧(計算用)'!$B$5:$C$60, MATCH(summary!$B3262, '外部インタフェース一覧(計算用)'!$C$5:$C$60, 0), 1), $B3262)</f>
        <v>リハビリテーション計画書</v>
      </c>
      <c r="L3262" s="56">
        <f t="shared" si="359"/>
        <v>254</v>
      </c>
      <c r="M3262" s="56" t="str">
        <f t="shared" si="356"/>
        <v>shower_chair_status</v>
      </c>
      <c r="N3262" s="33" t="str">
        <f t="shared" si="357"/>
        <v>追加</v>
      </c>
      <c r="O3262" s="33" t="str">
        <f t="shared" si="358"/>
        <v>環境因子（現状について記載する）　福祉用具の利用　シャワーチェア</v>
      </c>
    </row>
    <row r="3263" spans="1:15" ht="37.5">
      <c r="A3263" s="56">
        <v>3260</v>
      </c>
      <c r="B3263" s="56" t="s">
        <v>4589</v>
      </c>
      <c r="C3263" s="56">
        <v>255</v>
      </c>
      <c r="D3263" s="33" t="s">
        <v>4866</v>
      </c>
      <c r="E3263" s="134" t="s">
        <v>4867</v>
      </c>
      <c r="F3263" s="56" t="str">
        <f>VLOOKUP(VLOOKUP($B3263, '外部インタフェース一覧(計算用)'!$B:$C, 2, FALSE), '外部インタフェース一覧(計算用)'!$C:$G, 2, FALSE)</f>
        <v>new</v>
      </c>
      <c r="G3263" s="56" t="str">
        <f>VLOOKUP(VLOOKUP($B3263, '外部インタフェース一覧(計算用)'!$B:$C, 2, FALSE), '外部インタフェース一覧(計算用)'!$C:$G, 5, FALSE)</f>
        <v>REHABILITATION_PLAN_2024_FORM_0410_2021</v>
      </c>
      <c r="H3263" s="56" t="str">
        <f t="shared" si="354"/>
        <v>REHABILITATION_PLAN_2024_FORM_0410_2021_social_participation1_new</v>
      </c>
      <c r="I3263" s="134" t="str">
        <f t="shared" si="360"/>
        <v>追加</v>
      </c>
      <c r="J3263" s="56" t="str">
        <f t="shared" si="355"/>
        <v>名称変更</v>
      </c>
      <c r="K3263" s="56" t="str">
        <f>IF($F3263="old", INDEX('外部インタフェース一覧(計算用)'!$B$5:$C$60, MATCH(summary!$B3263, '外部インタフェース一覧(計算用)'!$C$5:$C$60, 0), 1), $B3263)</f>
        <v>リハビリテーション計画書</v>
      </c>
      <c r="L3263" s="56">
        <f t="shared" si="359"/>
        <v>255</v>
      </c>
      <c r="M3263" s="56" t="str">
        <f t="shared" si="356"/>
        <v>social_participation1</v>
      </c>
      <c r="N3263" s="33" t="str">
        <f t="shared" si="357"/>
        <v>追加</v>
      </c>
      <c r="O3263" s="33" t="str">
        <f t="shared" si="358"/>
        <v>社会参加の状況（家庭内の役割、余暇活動、社会地域活動等）1</v>
      </c>
    </row>
    <row r="3264" spans="1:15" ht="37.5">
      <c r="A3264" s="56">
        <v>3261</v>
      </c>
      <c r="B3264" s="56" t="s">
        <v>4589</v>
      </c>
      <c r="C3264" s="56">
        <v>256</v>
      </c>
      <c r="D3264" s="33" t="s">
        <v>4868</v>
      </c>
      <c r="E3264" s="134" t="s">
        <v>4869</v>
      </c>
      <c r="F3264" s="56" t="str">
        <f>VLOOKUP(VLOOKUP($B3264, '外部インタフェース一覧(計算用)'!$B:$C, 2, FALSE), '外部インタフェース一覧(計算用)'!$C:$G, 2, FALSE)</f>
        <v>new</v>
      </c>
      <c r="G3264" s="56" t="str">
        <f>VLOOKUP(VLOOKUP($B3264, '外部インタフェース一覧(計算用)'!$B:$C, 2, FALSE), '外部インタフェース一覧(計算用)'!$C:$G, 5, FALSE)</f>
        <v>REHABILITATION_PLAN_2024_FORM_0410_2021</v>
      </c>
      <c r="H3264" s="56" t="str">
        <f t="shared" si="354"/>
        <v>REHABILITATION_PLAN_2024_FORM_0410_2021_social_participation2_new</v>
      </c>
      <c r="I3264" s="134" t="str">
        <f t="shared" si="360"/>
        <v>追加</v>
      </c>
      <c r="J3264" s="56" t="str">
        <f t="shared" si="355"/>
        <v>名称変更</v>
      </c>
      <c r="K3264" s="56" t="str">
        <f>IF($F3264="old", INDEX('外部インタフェース一覧(計算用)'!$B$5:$C$60, MATCH(summary!$B3264, '外部インタフェース一覧(計算用)'!$C$5:$C$60, 0), 1), $B3264)</f>
        <v>リハビリテーション計画書</v>
      </c>
      <c r="L3264" s="56">
        <f t="shared" si="359"/>
        <v>256</v>
      </c>
      <c r="M3264" s="56" t="str">
        <f t="shared" si="356"/>
        <v>social_participation2</v>
      </c>
      <c r="N3264" s="33" t="str">
        <f t="shared" si="357"/>
        <v>追加</v>
      </c>
      <c r="O3264" s="33" t="str">
        <f t="shared" si="358"/>
        <v>社会参加の状況（家庭内の役割、余暇活動、社会地域活動等）2</v>
      </c>
    </row>
    <row r="3265" spans="1:15" ht="37.5">
      <c r="A3265" s="56">
        <v>3262</v>
      </c>
      <c r="B3265" s="56" t="s">
        <v>4589</v>
      </c>
      <c r="C3265" s="56">
        <v>257</v>
      </c>
      <c r="D3265" s="33" t="s">
        <v>4870</v>
      </c>
      <c r="E3265" s="134" t="s">
        <v>4871</v>
      </c>
      <c r="F3265" s="56" t="str">
        <f>VLOOKUP(VLOOKUP($B3265, '外部インタフェース一覧(計算用)'!$B:$C, 2, FALSE), '外部インタフェース一覧(計算用)'!$C:$G, 2, FALSE)</f>
        <v>new</v>
      </c>
      <c r="G3265" s="56" t="str">
        <f>VLOOKUP(VLOOKUP($B3265, '外部インタフェース一覧(計算用)'!$B:$C, 2, FALSE), '外部インタフェース一覧(計算用)'!$C:$G, 5, FALSE)</f>
        <v>REHABILITATION_PLAN_2024_FORM_0410_2021</v>
      </c>
      <c r="H3265" s="56" t="str">
        <f t="shared" si="354"/>
        <v>REHABILITATION_PLAN_2024_FORM_0410_2021_social_participation3_new</v>
      </c>
      <c r="I3265" s="134" t="str">
        <f t="shared" si="360"/>
        <v>追加</v>
      </c>
      <c r="J3265" s="56" t="str">
        <f t="shared" si="355"/>
        <v>名称変更</v>
      </c>
      <c r="K3265" s="56" t="str">
        <f>IF($F3265="old", INDEX('外部インタフェース一覧(計算用)'!$B$5:$C$60, MATCH(summary!$B3265, '外部インタフェース一覧(計算用)'!$C$5:$C$60, 0), 1), $B3265)</f>
        <v>リハビリテーション計画書</v>
      </c>
      <c r="L3265" s="56">
        <f t="shared" si="359"/>
        <v>257</v>
      </c>
      <c r="M3265" s="56" t="str">
        <f t="shared" si="356"/>
        <v>social_participation3</v>
      </c>
      <c r="N3265" s="33" t="str">
        <f t="shared" si="357"/>
        <v>追加</v>
      </c>
      <c r="O3265" s="33" t="str">
        <f t="shared" si="358"/>
        <v>社会参加の状況（家庭内の役割、余暇活動、社会地域活動等）3</v>
      </c>
    </row>
    <row r="3266" spans="1:15" ht="56.25">
      <c r="A3266" s="56">
        <v>3263</v>
      </c>
      <c r="B3266" s="56" t="s">
        <v>4589</v>
      </c>
      <c r="C3266" s="56">
        <v>258</v>
      </c>
      <c r="D3266" s="33" t="s">
        <v>2524</v>
      </c>
      <c r="E3266" s="134" t="s">
        <v>4872</v>
      </c>
      <c r="F3266" s="56" t="str">
        <f>VLOOKUP(VLOOKUP($B3266, '外部インタフェース一覧(計算用)'!$B:$C, 2, FALSE), '外部インタフェース一覧(計算用)'!$C:$G, 2, FALSE)</f>
        <v>new</v>
      </c>
      <c r="G3266" s="56" t="str">
        <f>VLOOKUP(VLOOKUP($B3266, '外部インタフェース一覧(計算用)'!$B:$C, 2, FALSE), '外部インタフェース一覧(計算用)'!$C:$G, 5, FALSE)</f>
        <v>REHABILITATION_PLAN_2024_FORM_0410_2021</v>
      </c>
      <c r="H3266" s="56" t="str">
        <f t="shared" si="354"/>
        <v>REHABILITATION_PLAN_2024_FORM_0410_2021_important_issues_acitives_participation_new</v>
      </c>
      <c r="I3266" s="134" t="str">
        <f t="shared" si="360"/>
        <v>追加</v>
      </c>
      <c r="J3266" s="56" t="str">
        <f t="shared" si="355"/>
        <v>名称変更</v>
      </c>
      <c r="K3266" s="56" t="str">
        <f>IF($F3266="old", INDEX('外部インタフェース一覧(計算用)'!$B$5:$C$60, MATCH(summary!$B3266, '外部インタフェース一覧(計算用)'!$C$5:$C$60, 0), 1), $B3266)</f>
        <v>リハビリテーション計画書</v>
      </c>
      <c r="L3266" s="56">
        <f t="shared" si="359"/>
        <v>258</v>
      </c>
      <c r="M3266" s="56" t="str">
        <f t="shared" si="356"/>
        <v>important_issues_acitives_participation</v>
      </c>
      <c r="N3266" s="33" t="str">
        <f t="shared" si="357"/>
        <v>追加</v>
      </c>
      <c r="O3266" s="33" t="str">
        <f t="shared" si="358"/>
        <v>活動・参加に影響を及ぼす課題の要因分析　活動と参加において重要性の高い課題</v>
      </c>
    </row>
    <row r="3267" spans="1:15" ht="56.25">
      <c r="A3267" s="56">
        <v>3264</v>
      </c>
      <c r="B3267" s="56" t="s">
        <v>4589</v>
      </c>
      <c r="C3267" s="56">
        <v>259</v>
      </c>
      <c r="D3267" s="33" t="s">
        <v>4873</v>
      </c>
      <c r="E3267" s="134" t="s">
        <v>4874</v>
      </c>
      <c r="F3267" s="56" t="str">
        <f>VLOOKUP(VLOOKUP($B3267, '外部インタフェース一覧(計算用)'!$B:$C, 2, FALSE), '外部インタフェース一覧(計算用)'!$C:$G, 2, FALSE)</f>
        <v>new</v>
      </c>
      <c r="G3267" s="56" t="str">
        <f>VLOOKUP(VLOOKUP($B3267, '外部インタフェース一覧(計算用)'!$B:$C, 2, FALSE), '外部インタフェース一覧(計算用)'!$C:$G, 5, FALSE)</f>
        <v>REHABILITATION_PLAN_2024_FORM_0410_2021</v>
      </c>
      <c r="H3267" s="56" t="str">
        <f t="shared" si="354"/>
        <v>REHABILITATION_PLAN_2024_FORM_0410_2021_problems_dysfunction_affect_activities_participation_status_1_new</v>
      </c>
      <c r="I3267" s="134" t="str">
        <f t="shared" si="360"/>
        <v>追加</v>
      </c>
      <c r="J3267" s="56" t="str">
        <f t="shared" si="355"/>
        <v>名称変更</v>
      </c>
      <c r="K3267" s="56" t="str">
        <f>IF($F3267="old", INDEX('外部インタフェース一覧(計算用)'!$B$5:$C$60, MATCH(summary!$B3267, '外部インタフェース一覧(計算用)'!$C$5:$C$60, 0), 1), $B3267)</f>
        <v>リハビリテーション計画書</v>
      </c>
      <c r="L3267" s="56">
        <f t="shared" si="359"/>
        <v>259</v>
      </c>
      <c r="M3267" s="56" t="str">
        <f t="shared" si="356"/>
        <v>problems_dysfunction_affect_activities_participation_status_1</v>
      </c>
      <c r="N3267" s="33" t="str">
        <f t="shared" si="357"/>
        <v>追加</v>
      </c>
      <c r="O3267" s="33" t="str">
        <f t="shared" si="358"/>
        <v>活動・参加に影響を及ぼす課題の要因分析　活動と参加に影響を及ぼす機能障害1</v>
      </c>
    </row>
    <row r="3268" spans="1:15" ht="56.25">
      <c r="A3268" s="56">
        <v>3265</v>
      </c>
      <c r="B3268" s="56" t="s">
        <v>4589</v>
      </c>
      <c r="C3268" s="56">
        <v>260</v>
      </c>
      <c r="D3268" s="33" t="s">
        <v>4875</v>
      </c>
      <c r="E3268" s="134" t="s">
        <v>4876</v>
      </c>
      <c r="F3268" s="56" t="str">
        <f>VLOOKUP(VLOOKUP($B3268, '外部インタフェース一覧(計算用)'!$B:$C, 2, FALSE), '外部インタフェース一覧(計算用)'!$C:$G, 2, FALSE)</f>
        <v>new</v>
      </c>
      <c r="G3268" s="56" t="str">
        <f>VLOOKUP(VLOOKUP($B3268, '外部インタフェース一覧(計算用)'!$B:$C, 2, FALSE), '外部インタフェース一覧(計算用)'!$C:$G, 5, FALSE)</f>
        <v>REHABILITATION_PLAN_2024_FORM_0410_2021</v>
      </c>
      <c r="H3268" s="56" t="str">
        <f t="shared" ref="H3268:H3331" si="361">G3268&amp;"_"&amp;D3268&amp;"_"&amp;F3268</f>
        <v>REHABILITATION_PLAN_2024_FORM_0410_2021_problems_dysfunction_affect_activities_participation_1_new</v>
      </c>
      <c r="I3268" s="134" t="str">
        <f t="shared" si="360"/>
        <v>追加</v>
      </c>
      <c r="J3268" s="56" t="str">
        <f t="shared" ref="J3268:J3331" si="362">IF(E3268=I3268, "一致", "名称変更")</f>
        <v>名称変更</v>
      </c>
      <c r="K3268" s="56" t="str">
        <f>IF($F3268="old", INDEX('外部インタフェース一覧(計算用)'!$B$5:$C$60, MATCH(summary!$B3268, '外部インタフェース一覧(計算用)'!$C$5:$C$60, 0), 1), $B3268)</f>
        <v>リハビリテーション計画書</v>
      </c>
      <c r="L3268" s="56">
        <f t="shared" si="359"/>
        <v>260</v>
      </c>
      <c r="M3268" s="56" t="str">
        <f t="shared" ref="M3268:M3331" si="363">$D3268</f>
        <v>problems_dysfunction_affect_activities_participation_1</v>
      </c>
      <c r="N3268" s="33" t="str">
        <f t="shared" ref="N3268:N3331" si="364">IF($F3268="old", $E3268, $I3268)</f>
        <v>追加</v>
      </c>
      <c r="O3268" s="33" t="str">
        <f t="shared" ref="O3268:O3331" si="365">IF($F3268="old", $I3268, $E3268)</f>
        <v>活動・参加に影響を及ぼす課題の要因分析　活動と参加に影響を及ぼす機能障害内容1</v>
      </c>
    </row>
    <row r="3269" spans="1:15" ht="56.25">
      <c r="A3269" s="56">
        <v>3266</v>
      </c>
      <c r="B3269" s="56" t="s">
        <v>4589</v>
      </c>
      <c r="C3269" s="56">
        <v>261</v>
      </c>
      <c r="D3269" s="33" t="s">
        <v>4877</v>
      </c>
      <c r="E3269" s="134" t="s">
        <v>4878</v>
      </c>
      <c r="F3269" s="56" t="str">
        <f>VLOOKUP(VLOOKUP($B3269, '外部インタフェース一覧(計算用)'!$B:$C, 2, FALSE), '外部インタフェース一覧(計算用)'!$C:$G, 2, FALSE)</f>
        <v>new</v>
      </c>
      <c r="G3269" s="56" t="str">
        <f>VLOOKUP(VLOOKUP($B3269, '外部インタフェース一覧(計算用)'!$B:$C, 2, FALSE), '外部インタフェース一覧(計算用)'!$C:$G, 5, FALSE)</f>
        <v>REHABILITATION_PLAN_2024_FORM_0410_2021</v>
      </c>
      <c r="H3269" s="56" t="str">
        <f t="shared" si="361"/>
        <v>REHABILITATION_PLAN_2024_FORM_0410_2021_problems_dysfunction_affect_activities_participation_status_2_new</v>
      </c>
      <c r="I3269" s="134" t="str">
        <f t="shared" si="360"/>
        <v>追加</v>
      </c>
      <c r="J3269" s="56" t="str">
        <f t="shared" si="362"/>
        <v>名称変更</v>
      </c>
      <c r="K3269" s="56" t="str">
        <f>IF($F3269="old", INDEX('外部インタフェース一覧(計算用)'!$B$5:$C$60, MATCH(summary!$B3269, '外部インタフェース一覧(計算用)'!$C$5:$C$60, 0), 1), $B3269)</f>
        <v>リハビリテーション計画書</v>
      </c>
      <c r="L3269" s="56">
        <f t="shared" ref="L3269:L3332" si="366">C3269</f>
        <v>261</v>
      </c>
      <c r="M3269" s="56" t="str">
        <f t="shared" si="363"/>
        <v>problems_dysfunction_affect_activities_participation_status_2</v>
      </c>
      <c r="N3269" s="33" t="str">
        <f t="shared" si="364"/>
        <v>追加</v>
      </c>
      <c r="O3269" s="33" t="str">
        <f t="shared" si="365"/>
        <v>活動・参加に影響を及ぼす課題の要因分析　活動と参加に影響を及ぼす機能障害2</v>
      </c>
    </row>
    <row r="3270" spans="1:15" ht="56.25">
      <c r="A3270" s="56">
        <v>3267</v>
      </c>
      <c r="B3270" s="56" t="s">
        <v>4589</v>
      </c>
      <c r="C3270" s="56">
        <v>262</v>
      </c>
      <c r="D3270" s="33" t="s">
        <v>4879</v>
      </c>
      <c r="E3270" s="134" t="s">
        <v>4880</v>
      </c>
      <c r="F3270" s="56" t="str">
        <f>VLOOKUP(VLOOKUP($B3270, '外部インタフェース一覧(計算用)'!$B:$C, 2, FALSE), '外部インタフェース一覧(計算用)'!$C:$G, 2, FALSE)</f>
        <v>new</v>
      </c>
      <c r="G3270" s="56" t="str">
        <f>VLOOKUP(VLOOKUP($B3270, '外部インタフェース一覧(計算用)'!$B:$C, 2, FALSE), '外部インタフェース一覧(計算用)'!$C:$G, 5, FALSE)</f>
        <v>REHABILITATION_PLAN_2024_FORM_0410_2021</v>
      </c>
      <c r="H3270" s="56" t="str">
        <f t="shared" si="361"/>
        <v>REHABILITATION_PLAN_2024_FORM_0410_2021_problems_dysfunction_affect_activities_participation_2_new</v>
      </c>
      <c r="I3270" s="134" t="str">
        <f t="shared" si="360"/>
        <v>追加</v>
      </c>
      <c r="J3270" s="56" t="str">
        <f t="shared" si="362"/>
        <v>名称変更</v>
      </c>
      <c r="K3270" s="56" t="str">
        <f>IF($F3270="old", INDEX('外部インタフェース一覧(計算用)'!$B$5:$C$60, MATCH(summary!$B3270, '外部インタフェース一覧(計算用)'!$C$5:$C$60, 0), 1), $B3270)</f>
        <v>リハビリテーション計画書</v>
      </c>
      <c r="L3270" s="56">
        <f t="shared" si="366"/>
        <v>262</v>
      </c>
      <c r="M3270" s="56" t="str">
        <f t="shared" si="363"/>
        <v>problems_dysfunction_affect_activities_participation_2</v>
      </c>
      <c r="N3270" s="33" t="str">
        <f t="shared" si="364"/>
        <v>追加</v>
      </c>
      <c r="O3270" s="33" t="str">
        <f t="shared" si="365"/>
        <v>活動・参加に影響を及ぼす課題の要因分析　活動と参加に影響を及ぼす機能障害内容2</v>
      </c>
    </row>
    <row r="3271" spans="1:15" ht="56.25">
      <c r="A3271" s="56">
        <v>3268</v>
      </c>
      <c r="B3271" s="56" t="s">
        <v>4589</v>
      </c>
      <c r="C3271" s="56">
        <v>263</v>
      </c>
      <c r="D3271" s="33" t="s">
        <v>4881</v>
      </c>
      <c r="E3271" s="134" t="s">
        <v>4882</v>
      </c>
      <c r="F3271" s="56" t="str">
        <f>VLOOKUP(VLOOKUP($B3271, '外部インタフェース一覧(計算用)'!$B:$C, 2, FALSE), '外部インタフェース一覧(計算用)'!$C:$G, 2, FALSE)</f>
        <v>new</v>
      </c>
      <c r="G3271" s="56" t="str">
        <f>VLOOKUP(VLOOKUP($B3271, '外部インタフェース一覧(計算用)'!$B:$C, 2, FALSE), '外部インタフェース一覧(計算用)'!$C:$G, 5, FALSE)</f>
        <v>REHABILITATION_PLAN_2024_FORM_0410_2021</v>
      </c>
      <c r="H3271" s="56" t="str">
        <f t="shared" si="361"/>
        <v>REHABILITATION_PLAN_2024_FORM_0410_2021_problems_dysfunction_affect_activities_participation_status_3_new</v>
      </c>
      <c r="I3271" s="134" t="str">
        <f t="shared" si="360"/>
        <v>追加</v>
      </c>
      <c r="J3271" s="56" t="str">
        <f t="shared" si="362"/>
        <v>名称変更</v>
      </c>
      <c r="K3271" s="56" t="str">
        <f>IF($F3271="old", INDEX('外部インタフェース一覧(計算用)'!$B$5:$C$60, MATCH(summary!$B3271, '外部インタフェース一覧(計算用)'!$C$5:$C$60, 0), 1), $B3271)</f>
        <v>リハビリテーション計画書</v>
      </c>
      <c r="L3271" s="56">
        <f t="shared" si="366"/>
        <v>263</v>
      </c>
      <c r="M3271" s="56" t="str">
        <f t="shared" si="363"/>
        <v>problems_dysfunction_affect_activities_participation_status_3</v>
      </c>
      <c r="N3271" s="33" t="str">
        <f t="shared" si="364"/>
        <v>追加</v>
      </c>
      <c r="O3271" s="33" t="str">
        <f t="shared" si="365"/>
        <v>活動・参加に影響を及ぼす課題の要因分析　活動と参加に影響を及ぼす機能障害3</v>
      </c>
    </row>
    <row r="3272" spans="1:15" ht="56.25">
      <c r="A3272" s="56">
        <v>3269</v>
      </c>
      <c r="B3272" s="56" t="s">
        <v>4589</v>
      </c>
      <c r="C3272" s="56">
        <v>264</v>
      </c>
      <c r="D3272" s="33" t="s">
        <v>4883</v>
      </c>
      <c r="E3272" s="134" t="s">
        <v>4884</v>
      </c>
      <c r="F3272" s="56" t="str">
        <f>VLOOKUP(VLOOKUP($B3272, '外部インタフェース一覧(計算用)'!$B:$C, 2, FALSE), '外部インタフェース一覧(計算用)'!$C:$G, 2, FALSE)</f>
        <v>new</v>
      </c>
      <c r="G3272" s="56" t="str">
        <f>VLOOKUP(VLOOKUP($B3272, '外部インタフェース一覧(計算用)'!$B:$C, 2, FALSE), '外部インタフェース一覧(計算用)'!$C:$G, 5, FALSE)</f>
        <v>REHABILITATION_PLAN_2024_FORM_0410_2021</v>
      </c>
      <c r="H3272" s="56" t="str">
        <f t="shared" si="361"/>
        <v>REHABILITATION_PLAN_2024_FORM_0410_2021_problems_dysfunction_affect_activities_participation_3_new</v>
      </c>
      <c r="I3272" s="134" t="str">
        <f t="shared" si="360"/>
        <v>追加</v>
      </c>
      <c r="J3272" s="56" t="str">
        <f t="shared" si="362"/>
        <v>名称変更</v>
      </c>
      <c r="K3272" s="56" t="str">
        <f>IF($F3272="old", INDEX('外部インタフェース一覧(計算用)'!$B$5:$C$60, MATCH(summary!$B3272, '外部インタフェース一覧(計算用)'!$C$5:$C$60, 0), 1), $B3272)</f>
        <v>リハビリテーション計画書</v>
      </c>
      <c r="L3272" s="56">
        <f t="shared" si="366"/>
        <v>264</v>
      </c>
      <c r="M3272" s="56" t="str">
        <f t="shared" si="363"/>
        <v>problems_dysfunction_affect_activities_participation_3</v>
      </c>
      <c r="N3272" s="33" t="str">
        <f t="shared" si="364"/>
        <v>追加</v>
      </c>
      <c r="O3272" s="33" t="str">
        <f t="shared" si="365"/>
        <v>活動・参加に影響を及ぼす課題の要因分析　活動と参加に影響を及ぼす機能障害内容3</v>
      </c>
    </row>
    <row r="3273" spans="1:15" ht="56.25">
      <c r="A3273" s="56">
        <v>3270</v>
      </c>
      <c r="B3273" s="56" t="s">
        <v>4589</v>
      </c>
      <c r="C3273" s="56">
        <v>265</v>
      </c>
      <c r="D3273" s="33" t="s">
        <v>4885</v>
      </c>
      <c r="E3273" s="134" t="s">
        <v>4886</v>
      </c>
      <c r="F3273" s="56" t="str">
        <f>VLOOKUP(VLOOKUP($B3273, '外部インタフェース一覧(計算用)'!$B:$C, 2, FALSE), '外部インタフェース一覧(計算用)'!$C:$G, 2, FALSE)</f>
        <v>new</v>
      </c>
      <c r="G3273" s="56" t="str">
        <f>VLOOKUP(VLOOKUP($B3273, '外部インタフェース一覧(計算用)'!$B:$C, 2, FALSE), '外部インタフェース一覧(計算用)'!$C:$G, 5, FALSE)</f>
        <v>REHABILITATION_PLAN_2024_FORM_0410_2021</v>
      </c>
      <c r="H3273" s="56" t="str">
        <f t="shared" si="361"/>
        <v>REHABILITATION_PLAN_2024_FORM_0410_2021_problems_dysfunction_affect_activities_participation_status_4_new</v>
      </c>
      <c r="I3273" s="134" t="str">
        <f t="shared" si="360"/>
        <v>追加</v>
      </c>
      <c r="J3273" s="56" t="str">
        <f t="shared" si="362"/>
        <v>名称変更</v>
      </c>
      <c r="K3273" s="56" t="str">
        <f>IF($F3273="old", INDEX('外部インタフェース一覧(計算用)'!$B$5:$C$60, MATCH(summary!$B3273, '外部インタフェース一覧(計算用)'!$C$5:$C$60, 0), 1), $B3273)</f>
        <v>リハビリテーション計画書</v>
      </c>
      <c r="L3273" s="56">
        <f t="shared" si="366"/>
        <v>265</v>
      </c>
      <c r="M3273" s="56" t="str">
        <f t="shared" si="363"/>
        <v>problems_dysfunction_affect_activities_participation_status_4</v>
      </c>
      <c r="N3273" s="33" t="str">
        <f t="shared" si="364"/>
        <v>追加</v>
      </c>
      <c r="O3273" s="33" t="str">
        <f t="shared" si="365"/>
        <v>活動・参加に影響を及ぼす課題の要因分析　活動と参加に影響を及ぼす機能障害4</v>
      </c>
    </row>
    <row r="3274" spans="1:15" ht="56.25">
      <c r="A3274" s="56">
        <v>3271</v>
      </c>
      <c r="B3274" s="56" t="s">
        <v>4589</v>
      </c>
      <c r="C3274" s="56">
        <v>266</v>
      </c>
      <c r="D3274" s="33" t="s">
        <v>4887</v>
      </c>
      <c r="E3274" s="134" t="s">
        <v>4888</v>
      </c>
      <c r="F3274" s="56" t="str">
        <f>VLOOKUP(VLOOKUP($B3274, '外部インタフェース一覧(計算用)'!$B:$C, 2, FALSE), '外部インタフェース一覧(計算用)'!$C:$G, 2, FALSE)</f>
        <v>new</v>
      </c>
      <c r="G3274" s="56" t="str">
        <f>VLOOKUP(VLOOKUP($B3274, '外部インタフェース一覧(計算用)'!$B:$C, 2, FALSE), '外部インタフェース一覧(計算用)'!$C:$G, 5, FALSE)</f>
        <v>REHABILITATION_PLAN_2024_FORM_0410_2021</v>
      </c>
      <c r="H3274" s="56" t="str">
        <f t="shared" si="361"/>
        <v>REHABILITATION_PLAN_2024_FORM_0410_2021_problems_dysfunction_affect_activities_participation_4_new</v>
      </c>
      <c r="I3274" s="134" t="str">
        <f t="shared" si="360"/>
        <v>追加</v>
      </c>
      <c r="J3274" s="56" t="str">
        <f t="shared" si="362"/>
        <v>名称変更</v>
      </c>
      <c r="K3274" s="56" t="str">
        <f>IF($F3274="old", INDEX('外部インタフェース一覧(計算用)'!$B$5:$C$60, MATCH(summary!$B3274, '外部インタフェース一覧(計算用)'!$C$5:$C$60, 0), 1), $B3274)</f>
        <v>リハビリテーション計画書</v>
      </c>
      <c r="L3274" s="56">
        <f t="shared" si="366"/>
        <v>266</v>
      </c>
      <c r="M3274" s="56" t="str">
        <f t="shared" si="363"/>
        <v>problems_dysfunction_affect_activities_participation_4</v>
      </c>
      <c r="N3274" s="33" t="str">
        <f t="shared" si="364"/>
        <v>追加</v>
      </c>
      <c r="O3274" s="33" t="str">
        <f t="shared" si="365"/>
        <v>活動・参加に影響を及ぼす課題の要因分析　活動と参加に影響を及ぼす機能障害内容4</v>
      </c>
    </row>
    <row r="3275" spans="1:15" ht="56.25">
      <c r="A3275" s="56">
        <v>3272</v>
      </c>
      <c r="B3275" s="56" t="s">
        <v>4589</v>
      </c>
      <c r="C3275" s="56">
        <v>267</v>
      </c>
      <c r="D3275" s="33" t="s">
        <v>4889</v>
      </c>
      <c r="E3275" s="134" t="s">
        <v>4890</v>
      </c>
      <c r="F3275" s="56" t="str">
        <f>VLOOKUP(VLOOKUP($B3275, '外部インタフェース一覧(計算用)'!$B:$C, 2, FALSE), '外部インタフェース一覧(計算用)'!$C:$G, 2, FALSE)</f>
        <v>new</v>
      </c>
      <c r="G3275" s="56" t="str">
        <f>VLOOKUP(VLOOKUP($B3275, '外部インタフェース一覧(計算用)'!$B:$C, 2, FALSE), '外部インタフェース一覧(計算用)'!$C:$G, 5, FALSE)</f>
        <v>REHABILITATION_PLAN_2024_FORM_0410_2021</v>
      </c>
      <c r="H3275" s="56" t="str">
        <f t="shared" si="361"/>
        <v>REHABILITATION_PLAN_2024_FORM_0410_2021_other_problems_affect_activities_participation_status_1_new</v>
      </c>
      <c r="I3275" s="134" t="str">
        <f t="shared" si="360"/>
        <v>追加</v>
      </c>
      <c r="J3275" s="56" t="str">
        <f t="shared" si="362"/>
        <v>名称変更</v>
      </c>
      <c r="K3275" s="56" t="str">
        <f>IF($F3275="old", INDEX('外部インタフェース一覧(計算用)'!$B$5:$C$60, MATCH(summary!$B3275, '外部インタフェース一覧(計算用)'!$C$5:$C$60, 0), 1), $B3275)</f>
        <v>リハビリテーション計画書</v>
      </c>
      <c r="L3275" s="56">
        <f t="shared" si="366"/>
        <v>267</v>
      </c>
      <c r="M3275" s="56" t="str">
        <f t="shared" si="363"/>
        <v>other_problems_affect_activities_participation_status_1</v>
      </c>
      <c r="N3275" s="33" t="str">
        <f t="shared" si="364"/>
        <v>追加</v>
      </c>
      <c r="O3275" s="33" t="str">
        <f t="shared" si="365"/>
        <v>活動・参加に影響を及ぼす課題の要因分析　活動と参加に影響を及ぼす機能障害以外の因子1</v>
      </c>
    </row>
    <row r="3276" spans="1:15" ht="56.25">
      <c r="A3276" s="56">
        <v>3273</v>
      </c>
      <c r="B3276" s="56" t="s">
        <v>4589</v>
      </c>
      <c r="C3276" s="56">
        <v>268</v>
      </c>
      <c r="D3276" s="33" t="s">
        <v>4891</v>
      </c>
      <c r="E3276" s="134" t="s">
        <v>4892</v>
      </c>
      <c r="F3276" s="56" t="str">
        <f>VLOOKUP(VLOOKUP($B3276, '外部インタフェース一覧(計算用)'!$B:$C, 2, FALSE), '外部インタフェース一覧(計算用)'!$C:$G, 2, FALSE)</f>
        <v>new</v>
      </c>
      <c r="G3276" s="56" t="str">
        <f>VLOOKUP(VLOOKUP($B3276, '外部インタフェース一覧(計算用)'!$B:$C, 2, FALSE), '外部インタフェース一覧(計算用)'!$C:$G, 5, FALSE)</f>
        <v>REHABILITATION_PLAN_2024_FORM_0410_2021</v>
      </c>
      <c r="H3276" s="56" t="str">
        <f t="shared" si="361"/>
        <v>REHABILITATION_PLAN_2024_FORM_0410_2021_other_problems_affect_activities_participation_1_new</v>
      </c>
      <c r="I3276" s="134" t="str">
        <f t="shared" si="360"/>
        <v>追加</v>
      </c>
      <c r="J3276" s="56" t="str">
        <f t="shared" si="362"/>
        <v>名称変更</v>
      </c>
      <c r="K3276" s="56" t="str">
        <f>IF($F3276="old", INDEX('外部インタフェース一覧(計算用)'!$B$5:$C$60, MATCH(summary!$B3276, '外部インタフェース一覧(計算用)'!$C$5:$C$60, 0), 1), $B3276)</f>
        <v>リハビリテーション計画書</v>
      </c>
      <c r="L3276" s="56">
        <f t="shared" si="366"/>
        <v>268</v>
      </c>
      <c r="M3276" s="56" t="str">
        <f t="shared" si="363"/>
        <v>other_problems_affect_activities_participation_1</v>
      </c>
      <c r="N3276" s="33" t="str">
        <f t="shared" si="364"/>
        <v>追加</v>
      </c>
      <c r="O3276" s="33" t="str">
        <f t="shared" si="365"/>
        <v>活動・参加に影響を及ぼす課題の要因分析　活動と参加に影響を及ぼす機能障害以外の因子内容1</v>
      </c>
    </row>
    <row r="3277" spans="1:15" ht="56.25">
      <c r="A3277" s="56">
        <v>3274</v>
      </c>
      <c r="B3277" s="56" t="s">
        <v>4589</v>
      </c>
      <c r="C3277" s="56">
        <v>269</v>
      </c>
      <c r="D3277" s="33" t="s">
        <v>4893</v>
      </c>
      <c r="E3277" s="134" t="s">
        <v>4894</v>
      </c>
      <c r="F3277" s="56" t="str">
        <f>VLOOKUP(VLOOKUP($B3277, '外部インタフェース一覧(計算用)'!$B:$C, 2, FALSE), '外部インタフェース一覧(計算用)'!$C:$G, 2, FALSE)</f>
        <v>new</v>
      </c>
      <c r="G3277" s="56" t="str">
        <f>VLOOKUP(VLOOKUP($B3277, '外部インタフェース一覧(計算用)'!$B:$C, 2, FALSE), '外部インタフェース一覧(計算用)'!$C:$G, 5, FALSE)</f>
        <v>REHABILITATION_PLAN_2024_FORM_0410_2021</v>
      </c>
      <c r="H3277" s="56" t="str">
        <f t="shared" si="361"/>
        <v>REHABILITATION_PLAN_2024_FORM_0410_2021_other_problems_affect_activities_participation_status_2_new</v>
      </c>
      <c r="I3277" s="134" t="str">
        <f t="shared" si="360"/>
        <v>追加</v>
      </c>
      <c r="J3277" s="56" t="str">
        <f t="shared" si="362"/>
        <v>名称変更</v>
      </c>
      <c r="K3277" s="56" t="str">
        <f>IF($F3277="old", INDEX('外部インタフェース一覧(計算用)'!$B$5:$C$60, MATCH(summary!$B3277, '外部インタフェース一覧(計算用)'!$C$5:$C$60, 0), 1), $B3277)</f>
        <v>リハビリテーション計画書</v>
      </c>
      <c r="L3277" s="56">
        <f t="shared" si="366"/>
        <v>269</v>
      </c>
      <c r="M3277" s="56" t="str">
        <f t="shared" si="363"/>
        <v>other_problems_affect_activities_participation_status_2</v>
      </c>
      <c r="N3277" s="33" t="str">
        <f t="shared" si="364"/>
        <v>追加</v>
      </c>
      <c r="O3277" s="33" t="str">
        <f t="shared" si="365"/>
        <v>活動・参加に影響を及ぼす課題の要因分析　活動と参加に影響を及ぼす機能障害以外の因子2</v>
      </c>
    </row>
    <row r="3278" spans="1:15" ht="56.25">
      <c r="A3278" s="56">
        <v>3275</v>
      </c>
      <c r="B3278" s="56" t="s">
        <v>4589</v>
      </c>
      <c r="C3278" s="56">
        <v>270</v>
      </c>
      <c r="D3278" s="33" t="s">
        <v>4895</v>
      </c>
      <c r="E3278" s="134" t="s">
        <v>4896</v>
      </c>
      <c r="F3278" s="56" t="str">
        <f>VLOOKUP(VLOOKUP($B3278, '外部インタフェース一覧(計算用)'!$B:$C, 2, FALSE), '外部インタフェース一覧(計算用)'!$C:$G, 2, FALSE)</f>
        <v>new</v>
      </c>
      <c r="G3278" s="56" t="str">
        <f>VLOOKUP(VLOOKUP($B3278, '外部インタフェース一覧(計算用)'!$B:$C, 2, FALSE), '外部インタフェース一覧(計算用)'!$C:$G, 5, FALSE)</f>
        <v>REHABILITATION_PLAN_2024_FORM_0410_2021</v>
      </c>
      <c r="H3278" s="56" t="str">
        <f t="shared" si="361"/>
        <v>REHABILITATION_PLAN_2024_FORM_0410_2021_other_problems_affect_activities_participation_2_new</v>
      </c>
      <c r="I3278" s="134" t="str">
        <f t="shared" si="360"/>
        <v>追加</v>
      </c>
      <c r="J3278" s="56" t="str">
        <f t="shared" si="362"/>
        <v>名称変更</v>
      </c>
      <c r="K3278" s="56" t="str">
        <f>IF($F3278="old", INDEX('外部インタフェース一覧(計算用)'!$B$5:$C$60, MATCH(summary!$B3278, '外部インタフェース一覧(計算用)'!$C$5:$C$60, 0), 1), $B3278)</f>
        <v>リハビリテーション計画書</v>
      </c>
      <c r="L3278" s="56">
        <f t="shared" si="366"/>
        <v>270</v>
      </c>
      <c r="M3278" s="56" t="str">
        <f t="shared" si="363"/>
        <v>other_problems_affect_activities_participation_2</v>
      </c>
      <c r="N3278" s="33" t="str">
        <f t="shared" si="364"/>
        <v>追加</v>
      </c>
      <c r="O3278" s="33" t="str">
        <f t="shared" si="365"/>
        <v>活動・参加に影響を及ぼす課題の要因分析　活動と参加に影響を及ぼす機能障害以外の因子内容2</v>
      </c>
    </row>
    <row r="3279" spans="1:15" ht="56.25">
      <c r="A3279" s="56">
        <v>3276</v>
      </c>
      <c r="B3279" s="56" t="s">
        <v>4589</v>
      </c>
      <c r="C3279" s="56">
        <v>271</v>
      </c>
      <c r="D3279" s="33" t="s">
        <v>4897</v>
      </c>
      <c r="E3279" s="134" t="s">
        <v>4898</v>
      </c>
      <c r="F3279" s="56" t="str">
        <f>VLOOKUP(VLOOKUP($B3279, '外部インタフェース一覧(計算用)'!$B:$C, 2, FALSE), '外部インタフェース一覧(計算用)'!$C:$G, 2, FALSE)</f>
        <v>new</v>
      </c>
      <c r="G3279" s="56" t="str">
        <f>VLOOKUP(VLOOKUP($B3279, '外部インタフェース一覧(計算用)'!$B:$C, 2, FALSE), '外部インタフェース一覧(計算用)'!$C:$G, 5, FALSE)</f>
        <v>REHABILITATION_PLAN_2024_FORM_0410_2021</v>
      </c>
      <c r="H3279" s="56" t="str">
        <f t="shared" si="361"/>
        <v>REHABILITATION_PLAN_2024_FORM_0410_2021_other_problems_affect_activities_participation_status_3_new</v>
      </c>
      <c r="I3279" s="134" t="str">
        <f t="shared" si="360"/>
        <v>追加</v>
      </c>
      <c r="J3279" s="56" t="str">
        <f t="shared" si="362"/>
        <v>名称変更</v>
      </c>
      <c r="K3279" s="56" t="str">
        <f>IF($F3279="old", INDEX('外部インタフェース一覧(計算用)'!$B$5:$C$60, MATCH(summary!$B3279, '外部インタフェース一覧(計算用)'!$C$5:$C$60, 0), 1), $B3279)</f>
        <v>リハビリテーション計画書</v>
      </c>
      <c r="L3279" s="56">
        <f t="shared" si="366"/>
        <v>271</v>
      </c>
      <c r="M3279" s="56" t="str">
        <f t="shared" si="363"/>
        <v>other_problems_affect_activities_participation_status_3</v>
      </c>
      <c r="N3279" s="33" t="str">
        <f t="shared" si="364"/>
        <v>追加</v>
      </c>
      <c r="O3279" s="33" t="str">
        <f t="shared" si="365"/>
        <v>活動・参加に影響を及ぼす課題の要因分析　活動と参加に影響を及ぼす機能障害以外の因子3</v>
      </c>
    </row>
    <row r="3280" spans="1:15" ht="56.25">
      <c r="A3280" s="56">
        <v>3277</v>
      </c>
      <c r="B3280" s="56" t="s">
        <v>4589</v>
      </c>
      <c r="C3280" s="56">
        <v>272</v>
      </c>
      <c r="D3280" s="33" t="s">
        <v>4899</v>
      </c>
      <c r="E3280" s="134" t="s">
        <v>4900</v>
      </c>
      <c r="F3280" s="56" t="str">
        <f>VLOOKUP(VLOOKUP($B3280, '外部インタフェース一覧(計算用)'!$B:$C, 2, FALSE), '外部インタフェース一覧(計算用)'!$C:$G, 2, FALSE)</f>
        <v>new</v>
      </c>
      <c r="G3280" s="56" t="str">
        <f>VLOOKUP(VLOOKUP($B3280, '外部インタフェース一覧(計算用)'!$B:$C, 2, FALSE), '外部インタフェース一覧(計算用)'!$C:$G, 5, FALSE)</f>
        <v>REHABILITATION_PLAN_2024_FORM_0410_2021</v>
      </c>
      <c r="H3280" s="56" t="str">
        <f t="shared" si="361"/>
        <v>REHABILITATION_PLAN_2024_FORM_0410_2021_other_problems_affect_activities_participation_3_new</v>
      </c>
      <c r="I3280" s="134" t="str">
        <f t="shared" si="360"/>
        <v>追加</v>
      </c>
      <c r="J3280" s="56" t="str">
        <f t="shared" si="362"/>
        <v>名称変更</v>
      </c>
      <c r="K3280" s="56" t="str">
        <f>IF($F3280="old", INDEX('外部インタフェース一覧(計算用)'!$B$5:$C$60, MATCH(summary!$B3280, '外部インタフェース一覧(計算用)'!$C$5:$C$60, 0), 1), $B3280)</f>
        <v>リハビリテーション計画書</v>
      </c>
      <c r="L3280" s="56">
        <f t="shared" si="366"/>
        <v>272</v>
      </c>
      <c r="M3280" s="56" t="str">
        <f t="shared" si="363"/>
        <v>other_problems_affect_activities_participation_3</v>
      </c>
      <c r="N3280" s="33" t="str">
        <f t="shared" si="364"/>
        <v>追加</v>
      </c>
      <c r="O3280" s="33" t="str">
        <f t="shared" si="365"/>
        <v>活動・参加に影響を及ぼす課題の要因分析　活動と参加に影響を及ぼす機能障害以外の因子内容3</v>
      </c>
    </row>
    <row r="3281" spans="1:15" ht="56.25">
      <c r="A3281" s="56">
        <v>3278</v>
      </c>
      <c r="B3281" s="56" t="s">
        <v>4589</v>
      </c>
      <c r="C3281" s="56">
        <v>273</v>
      </c>
      <c r="D3281" s="33" t="s">
        <v>4901</v>
      </c>
      <c r="E3281" s="134" t="s">
        <v>4902</v>
      </c>
      <c r="F3281" s="56" t="str">
        <f>VLOOKUP(VLOOKUP($B3281, '外部インタフェース一覧(計算用)'!$B:$C, 2, FALSE), '外部インタフェース一覧(計算用)'!$C:$G, 2, FALSE)</f>
        <v>new</v>
      </c>
      <c r="G3281" s="56" t="str">
        <f>VLOOKUP(VLOOKUP($B3281, '外部インタフェース一覧(計算用)'!$B:$C, 2, FALSE), '外部インタフェース一覧(計算用)'!$C:$G, 5, FALSE)</f>
        <v>REHABILITATION_PLAN_2024_FORM_0410_2021</v>
      </c>
      <c r="H3281" s="56" t="str">
        <f t="shared" si="361"/>
        <v>REHABILITATION_PLAN_2024_FORM_0410_2021_other_problems_affect_activities_participation_status_4_new</v>
      </c>
      <c r="I3281" s="134" t="str">
        <f t="shared" si="360"/>
        <v>追加</v>
      </c>
      <c r="J3281" s="56" t="str">
        <f t="shared" si="362"/>
        <v>名称変更</v>
      </c>
      <c r="K3281" s="56" t="str">
        <f>IF($F3281="old", INDEX('外部インタフェース一覧(計算用)'!$B$5:$C$60, MATCH(summary!$B3281, '外部インタフェース一覧(計算用)'!$C$5:$C$60, 0), 1), $B3281)</f>
        <v>リハビリテーション計画書</v>
      </c>
      <c r="L3281" s="56">
        <f t="shared" si="366"/>
        <v>273</v>
      </c>
      <c r="M3281" s="56" t="str">
        <f t="shared" si="363"/>
        <v>other_problems_affect_activities_participation_status_4</v>
      </c>
      <c r="N3281" s="33" t="str">
        <f t="shared" si="364"/>
        <v>追加</v>
      </c>
      <c r="O3281" s="33" t="str">
        <f t="shared" si="365"/>
        <v>活動・参加に影響を及ぼす課題の要因分析　活動と参加に影響を及ぼす機能障害以外の因子4</v>
      </c>
    </row>
    <row r="3282" spans="1:15" ht="56.25">
      <c r="A3282" s="56">
        <v>3279</v>
      </c>
      <c r="B3282" s="56" t="s">
        <v>4589</v>
      </c>
      <c r="C3282" s="56">
        <v>274</v>
      </c>
      <c r="D3282" s="33" t="s">
        <v>4903</v>
      </c>
      <c r="E3282" s="134" t="s">
        <v>4904</v>
      </c>
      <c r="F3282" s="56" t="str">
        <f>VLOOKUP(VLOOKUP($B3282, '外部インタフェース一覧(計算用)'!$B:$C, 2, FALSE), '外部インタフェース一覧(計算用)'!$C:$G, 2, FALSE)</f>
        <v>new</v>
      </c>
      <c r="G3282" s="56" t="str">
        <f>VLOOKUP(VLOOKUP($B3282, '外部インタフェース一覧(計算用)'!$B:$C, 2, FALSE), '外部インタフェース一覧(計算用)'!$C:$G, 5, FALSE)</f>
        <v>REHABILITATION_PLAN_2024_FORM_0410_2021</v>
      </c>
      <c r="H3282" s="56" t="str">
        <f t="shared" si="361"/>
        <v>REHABILITATION_PLAN_2024_FORM_0410_2021_other_problems_affect_activities_participation_4_new</v>
      </c>
      <c r="I3282" s="134" t="str">
        <f t="shared" si="360"/>
        <v>追加</v>
      </c>
      <c r="J3282" s="56" t="str">
        <f t="shared" si="362"/>
        <v>名称変更</v>
      </c>
      <c r="K3282" s="56" t="str">
        <f>IF($F3282="old", INDEX('外部インタフェース一覧(計算用)'!$B$5:$C$60, MATCH(summary!$B3282, '外部インタフェース一覧(計算用)'!$C$5:$C$60, 0), 1), $B3282)</f>
        <v>リハビリテーション計画書</v>
      </c>
      <c r="L3282" s="56">
        <f t="shared" si="366"/>
        <v>274</v>
      </c>
      <c r="M3282" s="56" t="str">
        <f t="shared" si="363"/>
        <v>other_problems_affect_activities_participation_4</v>
      </c>
      <c r="N3282" s="33" t="str">
        <f t="shared" si="364"/>
        <v>追加</v>
      </c>
      <c r="O3282" s="33" t="str">
        <f t="shared" si="365"/>
        <v>活動・参加に影響を及ぼす課題の要因分析　活動と参加に影響を及ぼす機能障害以外の因子内容4</v>
      </c>
    </row>
    <row r="3283" spans="1:15" ht="37.5">
      <c r="A3283" s="56">
        <v>3280</v>
      </c>
      <c r="B3283" s="56" t="s">
        <v>4589</v>
      </c>
      <c r="C3283" s="56">
        <v>275</v>
      </c>
      <c r="D3283" s="33" t="s">
        <v>2530</v>
      </c>
      <c r="E3283" s="134" t="s">
        <v>4905</v>
      </c>
      <c r="F3283" s="56" t="str">
        <f>VLOOKUP(VLOOKUP($B3283, '外部インタフェース一覧(計算用)'!$B:$C, 2, FALSE), '外部インタフェース一覧(計算用)'!$C:$G, 2, FALSE)</f>
        <v>new</v>
      </c>
      <c r="G3283" s="56" t="str">
        <f>VLOOKUP(VLOOKUP($B3283, '外部インタフェース一覧(計算用)'!$B:$C, 2, FALSE), '外部インタフェース一覧(計算用)'!$C:$G, 5, FALSE)</f>
        <v>REHABILITATION_PLAN_2024_FORM_0410_2021</v>
      </c>
      <c r="H3283" s="56" t="str">
        <f t="shared" si="361"/>
        <v>REHABILITATION_PLAN_2024_FORM_0410_2021_visit_frequency_flag_new</v>
      </c>
      <c r="I3283" s="134" t="str">
        <f t="shared" si="360"/>
        <v>追加</v>
      </c>
      <c r="J3283" s="56" t="str">
        <f t="shared" si="362"/>
        <v>名称変更</v>
      </c>
      <c r="K3283" s="56" t="str">
        <f>IF($F3283="old", INDEX('外部インタフェース一覧(計算用)'!$B$5:$C$60, MATCH(summary!$B3283, '外部インタフェース一覧(計算用)'!$C$5:$C$60, 0), 1), $B3283)</f>
        <v>リハビリテーション計画書</v>
      </c>
      <c r="L3283" s="56">
        <f t="shared" si="366"/>
        <v>275</v>
      </c>
      <c r="M3283" s="56" t="str">
        <f t="shared" si="363"/>
        <v>visit_frequency_flag</v>
      </c>
      <c r="N3283" s="33" t="str">
        <f t="shared" si="364"/>
        <v>追加</v>
      </c>
      <c r="O3283" s="33" t="str">
        <f t="shared" si="365"/>
        <v>要因分析を踏まえた具体的なサービス内容　訪問・通所頻度</v>
      </c>
    </row>
    <row r="3284" spans="1:15" ht="37.5">
      <c r="A3284" s="56">
        <v>3281</v>
      </c>
      <c r="B3284" s="56" t="s">
        <v>4589</v>
      </c>
      <c r="C3284" s="56">
        <v>276</v>
      </c>
      <c r="D3284" s="33" t="s">
        <v>2534</v>
      </c>
      <c r="E3284" s="134" t="s">
        <v>4906</v>
      </c>
      <c r="F3284" s="56" t="str">
        <f>VLOOKUP(VLOOKUP($B3284, '外部インタフェース一覧(計算用)'!$B:$C, 2, FALSE), '外部インタフェース一覧(計算用)'!$C:$G, 2, FALSE)</f>
        <v>new</v>
      </c>
      <c r="G3284" s="56" t="str">
        <f>VLOOKUP(VLOOKUP($B3284, '外部インタフェース一覧(計算用)'!$B:$C, 2, FALSE), '外部インタフェース一覧(計算用)'!$C:$G, 5, FALSE)</f>
        <v>REHABILITATION_PLAN_2024_FORM_0410_2021</v>
      </c>
      <c r="H3284" s="56" t="str">
        <f t="shared" si="361"/>
        <v>REHABILITATION_PLAN_2024_FORM_0410_2021_use_time_flag_new</v>
      </c>
      <c r="I3284" s="134" t="str">
        <f t="shared" si="360"/>
        <v>追加</v>
      </c>
      <c r="J3284" s="56" t="str">
        <f t="shared" si="362"/>
        <v>名称変更</v>
      </c>
      <c r="K3284" s="56" t="str">
        <f>IF($F3284="old", INDEX('外部インタフェース一覧(計算用)'!$B$5:$C$60, MATCH(summary!$B3284, '外部インタフェース一覧(計算用)'!$C$5:$C$60, 0), 1), $B3284)</f>
        <v>リハビリテーション計画書</v>
      </c>
      <c r="L3284" s="56">
        <f t="shared" si="366"/>
        <v>276</v>
      </c>
      <c r="M3284" s="56" t="str">
        <f t="shared" si="363"/>
        <v>use_time_flag</v>
      </c>
      <c r="N3284" s="33" t="str">
        <f t="shared" si="364"/>
        <v>追加</v>
      </c>
      <c r="O3284" s="33" t="str">
        <f t="shared" si="365"/>
        <v>要因分析を踏まえた具体的なサービス内容　利用時間</v>
      </c>
    </row>
    <row r="3285" spans="1:15" ht="37.5">
      <c r="A3285" s="56">
        <v>3282</v>
      </c>
      <c r="B3285" s="56" t="s">
        <v>4589</v>
      </c>
      <c r="C3285" s="56">
        <v>277</v>
      </c>
      <c r="D3285" s="33" t="s">
        <v>4907</v>
      </c>
      <c r="E3285" s="134" t="s">
        <v>4908</v>
      </c>
      <c r="F3285" s="56" t="str">
        <f>VLOOKUP(VLOOKUP($B3285, '外部インタフェース一覧(計算用)'!$B:$C, 2, FALSE), '外部インタフェース一覧(計算用)'!$C:$G, 2, FALSE)</f>
        <v>new</v>
      </c>
      <c r="G3285" s="56" t="str">
        <f>VLOOKUP(VLOOKUP($B3285, '外部インタフェース一覧(計算用)'!$B:$C, 2, FALSE), '外部インタフェース一覧(計算用)'!$C:$G, 5, FALSE)</f>
        <v>REHABILITATION_PLAN_2024_FORM_0410_2021</v>
      </c>
      <c r="H3285" s="56" t="str">
        <f t="shared" si="361"/>
        <v>REHABILITATION_PLAN_2024_FORM_0410_2021_service_1_assignment_new</v>
      </c>
      <c r="I3285" s="134" t="str">
        <f t="shared" si="360"/>
        <v>追加</v>
      </c>
      <c r="J3285" s="56" t="str">
        <f t="shared" si="362"/>
        <v>名称変更</v>
      </c>
      <c r="K3285" s="56" t="str">
        <f>IF($F3285="old", INDEX('外部インタフェース一覧(計算用)'!$B$5:$C$60, MATCH(summary!$B3285, '外部インタフェース一覧(計算用)'!$C$5:$C$60, 0), 1), $B3285)</f>
        <v>リハビリテーション計画書</v>
      </c>
      <c r="L3285" s="56">
        <f t="shared" si="366"/>
        <v>277</v>
      </c>
      <c r="M3285" s="56" t="str">
        <f t="shared" si="363"/>
        <v>service_1_assignment</v>
      </c>
      <c r="N3285" s="33" t="str">
        <f t="shared" si="364"/>
        <v>追加</v>
      </c>
      <c r="O3285" s="33" t="str">
        <f t="shared" si="365"/>
        <v>要因分析を踏まえた具体的なサービス内容　サービス1　解決すべき課題</v>
      </c>
    </row>
    <row r="3286" spans="1:15" ht="37.5">
      <c r="A3286" s="56">
        <v>3283</v>
      </c>
      <c r="B3286" s="56" t="s">
        <v>4589</v>
      </c>
      <c r="C3286" s="56">
        <v>278</v>
      </c>
      <c r="D3286" s="33" t="s">
        <v>4909</v>
      </c>
      <c r="E3286" s="134" t="s">
        <v>4910</v>
      </c>
      <c r="F3286" s="56" t="str">
        <f>VLOOKUP(VLOOKUP($B3286, '外部インタフェース一覧(計算用)'!$B:$C, 2, FALSE), '外部インタフェース一覧(計算用)'!$C:$G, 2, FALSE)</f>
        <v>new</v>
      </c>
      <c r="G3286" s="56" t="str">
        <f>VLOOKUP(VLOOKUP($B3286, '外部インタフェース一覧(計算用)'!$B:$C, 2, FALSE), '外部インタフェース一覧(計算用)'!$C:$G, 5, FALSE)</f>
        <v>REHABILITATION_PLAN_2024_FORM_0410_2021</v>
      </c>
      <c r="H3286" s="56" t="str">
        <f t="shared" si="361"/>
        <v>REHABILITATION_PLAN_2024_FORM_0410_2021_service_1_period_new</v>
      </c>
      <c r="I3286" s="134" t="str">
        <f t="shared" si="360"/>
        <v>追加</v>
      </c>
      <c r="J3286" s="56" t="str">
        <f t="shared" si="362"/>
        <v>名称変更</v>
      </c>
      <c r="K3286" s="56" t="str">
        <f>IF($F3286="old", INDEX('外部インタフェース一覧(計算用)'!$B$5:$C$60, MATCH(summary!$B3286, '外部インタフェース一覧(計算用)'!$C$5:$C$60, 0), 1), $B3286)</f>
        <v>リハビリテーション計画書</v>
      </c>
      <c r="L3286" s="56">
        <f t="shared" si="366"/>
        <v>278</v>
      </c>
      <c r="M3286" s="56" t="str">
        <f t="shared" si="363"/>
        <v>service_1_period</v>
      </c>
      <c r="N3286" s="33" t="str">
        <f t="shared" si="364"/>
        <v>追加</v>
      </c>
      <c r="O3286" s="33" t="str">
        <f t="shared" si="365"/>
        <v>要因分析を踏まえた具体的なサービス内容　サービス1　期間</v>
      </c>
    </row>
    <row r="3287" spans="1:15" ht="37.5">
      <c r="A3287" s="56">
        <v>3284</v>
      </c>
      <c r="B3287" s="56" t="s">
        <v>4589</v>
      </c>
      <c r="C3287" s="56">
        <v>279</v>
      </c>
      <c r="D3287" s="33" t="s">
        <v>4911</v>
      </c>
      <c r="E3287" s="134" t="s">
        <v>4912</v>
      </c>
      <c r="F3287" s="56" t="str">
        <f>VLOOKUP(VLOOKUP($B3287, '外部インタフェース一覧(計算用)'!$B:$C, 2, FALSE), '外部インタフェース一覧(計算用)'!$C:$G, 2, FALSE)</f>
        <v>new</v>
      </c>
      <c r="G3287" s="56" t="str">
        <f>VLOOKUP(VLOOKUP($B3287, '外部インタフェース一覧(計算用)'!$B:$C, 2, FALSE), '外部インタフェース一覧(計算用)'!$C:$G, 5, FALSE)</f>
        <v>REHABILITATION_PLAN_2024_FORM_0410_2021</v>
      </c>
      <c r="H3287" s="56" t="str">
        <f t="shared" si="361"/>
        <v>REHABILITATION_PLAN_2024_FORM_0410_2021_service_1_support_detail_1_new</v>
      </c>
      <c r="I3287" s="134" t="str">
        <f t="shared" si="360"/>
        <v>追加</v>
      </c>
      <c r="J3287" s="56" t="str">
        <f t="shared" si="362"/>
        <v>名称変更</v>
      </c>
      <c r="K3287" s="56" t="str">
        <f>IF($F3287="old", INDEX('外部インタフェース一覧(計算用)'!$B$5:$C$60, MATCH(summary!$B3287, '外部インタフェース一覧(計算用)'!$C$5:$C$60, 0), 1), $B3287)</f>
        <v>リハビリテーション計画書</v>
      </c>
      <c r="L3287" s="56">
        <f t="shared" si="366"/>
        <v>279</v>
      </c>
      <c r="M3287" s="56" t="str">
        <f t="shared" si="363"/>
        <v>service_1_support_detail_1</v>
      </c>
      <c r="N3287" s="33" t="str">
        <f t="shared" si="364"/>
        <v>追加</v>
      </c>
      <c r="O3287" s="33" t="str">
        <f t="shared" si="365"/>
        <v>要因分析を踏まえた具体的なサービス内容　サービス1　具体的支援内容1</v>
      </c>
    </row>
    <row r="3288" spans="1:15" ht="37.5">
      <c r="A3288" s="56">
        <v>3285</v>
      </c>
      <c r="B3288" s="56" t="s">
        <v>4589</v>
      </c>
      <c r="C3288" s="56">
        <v>280</v>
      </c>
      <c r="D3288" s="33" t="s">
        <v>4913</v>
      </c>
      <c r="E3288" s="134" t="s">
        <v>4914</v>
      </c>
      <c r="F3288" s="56" t="str">
        <f>VLOOKUP(VLOOKUP($B3288, '外部インタフェース一覧(計算用)'!$B:$C, 2, FALSE), '外部インタフェース一覧(計算用)'!$C:$G, 2, FALSE)</f>
        <v>new</v>
      </c>
      <c r="G3288" s="56" t="str">
        <f>VLOOKUP(VLOOKUP($B3288, '外部インタフェース一覧(計算用)'!$B:$C, 2, FALSE), '外部インタフェース一覧(計算用)'!$C:$G, 5, FALSE)</f>
        <v>REHABILITATION_PLAN_2024_FORM_0410_2021</v>
      </c>
      <c r="H3288" s="56" t="str">
        <f t="shared" si="361"/>
        <v>REHABILITATION_PLAN_2024_FORM_0410_2021_service_1_frequency_times_1_new</v>
      </c>
      <c r="I3288" s="134" t="str">
        <f t="shared" si="360"/>
        <v>追加</v>
      </c>
      <c r="J3288" s="56" t="str">
        <f t="shared" si="362"/>
        <v>名称変更</v>
      </c>
      <c r="K3288" s="56" t="str">
        <f>IF($F3288="old", INDEX('外部インタフェース一覧(計算用)'!$B$5:$C$60, MATCH(summary!$B3288, '外部インタフェース一覧(計算用)'!$C$5:$C$60, 0), 1), $B3288)</f>
        <v>リハビリテーション計画書</v>
      </c>
      <c r="L3288" s="56">
        <f t="shared" si="366"/>
        <v>280</v>
      </c>
      <c r="M3288" s="56" t="str">
        <f t="shared" si="363"/>
        <v>service_1_frequency_times_1</v>
      </c>
      <c r="N3288" s="33" t="str">
        <f t="shared" si="364"/>
        <v>追加</v>
      </c>
      <c r="O3288" s="33" t="str">
        <f t="shared" si="365"/>
        <v>要因分析を踏まえた具体的なサービス内容　サービス1　頻度1</v>
      </c>
    </row>
    <row r="3289" spans="1:15" ht="37.5">
      <c r="A3289" s="56">
        <v>3286</v>
      </c>
      <c r="B3289" s="56" t="s">
        <v>4589</v>
      </c>
      <c r="C3289" s="56">
        <v>281</v>
      </c>
      <c r="D3289" s="33" t="s">
        <v>4915</v>
      </c>
      <c r="E3289" s="134" t="s">
        <v>4916</v>
      </c>
      <c r="F3289" s="56" t="str">
        <f>VLOOKUP(VLOOKUP($B3289, '外部インタフェース一覧(計算用)'!$B:$C, 2, FALSE), '外部インタフェース一覧(計算用)'!$C:$G, 2, FALSE)</f>
        <v>new</v>
      </c>
      <c r="G3289" s="56" t="str">
        <f>VLOOKUP(VLOOKUP($B3289, '外部インタフェース一覧(計算用)'!$B:$C, 2, FALSE), '外部インタフェース一覧(計算用)'!$C:$G, 5, FALSE)</f>
        <v>REHABILITATION_PLAN_2024_FORM_0410_2021</v>
      </c>
      <c r="H3289" s="56" t="str">
        <f t="shared" si="361"/>
        <v>REHABILITATION_PLAN_2024_FORM_0410_2021_service_1_time_1_new</v>
      </c>
      <c r="I3289" s="134" t="str">
        <f t="shared" si="360"/>
        <v>追加</v>
      </c>
      <c r="J3289" s="56" t="str">
        <f t="shared" si="362"/>
        <v>名称変更</v>
      </c>
      <c r="K3289" s="56" t="str">
        <f>IF($F3289="old", INDEX('外部インタフェース一覧(計算用)'!$B$5:$C$60, MATCH(summary!$B3289, '外部インタフェース一覧(計算用)'!$C$5:$C$60, 0), 1), $B3289)</f>
        <v>リハビリテーション計画書</v>
      </c>
      <c r="L3289" s="56">
        <f t="shared" si="366"/>
        <v>281</v>
      </c>
      <c r="M3289" s="56" t="str">
        <f t="shared" si="363"/>
        <v>service_1_time_1</v>
      </c>
      <c r="N3289" s="33" t="str">
        <f t="shared" si="364"/>
        <v>追加</v>
      </c>
      <c r="O3289" s="33" t="str">
        <f t="shared" si="365"/>
        <v>要因分析を踏まえた具体的なサービス内容　サービス1　時間1</v>
      </c>
    </row>
    <row r="3290" spans="1:15" ht="37.5">
      <c r="A3290" s="56">
        <v>3287</v>
      </c>
      <c r="B3290" s="56" t="s">
        <v>4589</v>
      </c>
      <c r="C3290" s="56">
        <v>282</v>
      </c>
      <c r="D3290" s="33" t="s">
        <v>4917</v>
      </c>
      <c r="E3290" s="134" t="s">
        <v>4918</v>
      </c>
      <c r="F3290" s="56" t="str">
        <f>VLOOKUP(VLOOKUP($B3290, '外部インタフェース一覧(計算用)'!$B:$C, 2, FALSE), '外部インタフェース一覧(計算用)'!$C:$G, 2, FALSE)</f>
        <v>new</v>
      </c>
      <c r="G3290" s="56" t="str">
        <f>VLOOKUP(VLOOKUP($B3290, '外部インタフェース一覧(計算用)'!$B:$C, 2, FALSE), '外部インタフェース一覧(計算用)'!$C:$G, 5, FALSE)</f>
        <v>REHABILITATION_PLAN_2024_FORM_0410_2021</v>
      </c>
      <c r="H3290" s="56" t="str">
        <f t="shared" si="361"/>
        <v>REHABILITATION_PLAN_2024_FORM_0410_2021_service_1_support_detail_2_new</v>
      </c>
      <c r="I3290" s="134" t="str">
        <f t="shared" si="360"/>
        <v>追加</v>
      </c>
      <c r="J3290" s="56" t="str">
        <f t="shared" si="362"/>
        <v>名称変更</v>
      </c>
      <c r="K3290" s="56" t="str">
        <f>IF($F3290="old", INDEX('外部インタフェース一覧(計算用)'!$B$5:$C$60, MATCH(summary!$B3290, '外部インタフェース一覧(計算用)'!$C$5:$C$60, 0), 1), $B3290)</f>
        <v>リハビリテーション計画書</v>
      </c>
      <c r="L3290" s="56">
        <f t="shared" si="366"/>
        <v>282</v>
      </c>
      <c r="M3290" s="56" t="str">
        <f t="shared" si="363"/>
        <v>service_1_support_detail_2</v>
      </c>
      <c r="N3290" s="33" t="str">
        <f t="shared" si="364"/>
        <v>追加</v>
      </c>
      <c r="O3290" s="33" t="str">
        <f t="shared" si="365"/>
        <v>要因分析を踏まえた具体的なサービス内容　サービス1　具体的支援内容2</v>
      </c>
    </row>
    <row r="3291" spans="1:15" ht="37.5">
      <c r="A3291" s="56">
        <v>3288</v>
      </c>
      <c r="B3291" s="56" t="s">
        <v>4589</v>
      </c>
      <c r="C3291" s="56">
        <v>283</v>
      </c>
      <c r="D3291" s="33" t="s">
        <v>4919</v>
      </c>
      <c r="E3291" s="134" t="s">
        <v>4920</v>
      </c>
      <c r="F3291" s="56" t="str">
        <f>VLOOKUP(VLOOKUP($B3291, '外部インタフェース一覧(計算用)'!$B:$C, 2, FALSE), '外部インタフェース一覧(計算用)'!$C:$G, 2, FALSE)</f>
        <v>new</v>
      </c>
      <c r="G3291" s="56" t="str">
        <f>VLOOKUP(VLOOKUP($B3291, '外部インタフェース一覧(計算用)'!$B:$C, 2, FALSE), '外部インタフェース一覧(計算用)'!$C:$G, 5, FALSE)</f>
        <v>REHABILITATION_PLAN_2024_FORM_0410_2021</v>
      </c>
      <c r="H3291" s="56" t="str">
        <f t="shared" si="361"/>
        <v>REHABILITATION_PLAN_2024_FORM_0410_2021_service_1_frequency_times_2_new</v>
      </c>
      <c r="I3291" s="134" t="str">
        <f t="shared" si="360"/>
        <v>追加</v>
      </c>
      <c r="J3291" s="56" t="str">
        <f t="shared" si="362"/>
        <v>名称変更</v>
      </c>
      <c r="K3291" s="56" t="str">
        <f>IF($F3291="old", INDEX('外部インタフェース一覧(計算用)'!$B$5:$C$60, MATCH(summary!$B3291, '外部インタフェース一覧(計算用)'!$C$5:$C$60, 0), 1), $B3291)</f>
        <v>リハビリテーション計画書</v>
      </c>
      <c r="L3291" s="56">
        <f t="shared" si="366"/>
        <v>283</v>
      </c>
      <c r="M3291" s="56" t="str">
        <f t="shared" si="363"/>
        <v>service_1_frequency_times_2</v>
      </c>
      <c r="N3291" s="33" t="str">
        <f t="shared" si="364"/>
        <v>追加</v>
      </c>
      <c r="O3291" s="33" t="str">
        <f t="shared" si="365"/>
        <v>要因分析を踏まえた具体的なサービス内容　サービス1　頻度2</v>
      </c>
    </row>
    <row r="3292" spans="1:15" ht="37.5">
      <c r="A3292" s="56">
        <v>3289</v>
      </c>
      <c r="B3292" s="56" t="s">
        <v>4589</v>
      </c>
      <c r="C3292" s="56">
        <v>284</v>
      </c>
      <c r="D3292" s="33" t="s">
        <v>4921</v>
      </c>
      <c r="E3292" s="134" t="s">
        <v>4922</v>
      </c>
      <c r="F3292" s="56" t="str">
        <f>VLOOKUP(VLOOKUP($B3292, '外部インタフェース一覧(計算用)'!$B:$C, 2, FALSE), '外部インタフェース一覧(計算用)'!$C:$G, 2, FALSE)</f>
        <v>new</v>
      </c>
      <c r="G3292" s="56" t="str">
        <f>VLOOKUP(VLOOKUP($B3292, '外部インタフェース一覧(計算用)'!$B:$C, 2, FALSE), '外部インタフェース一覧(計算用)'!$C:$G, 5, FALSE)</f>
        <v>REHABILITATION_PLAN_2024_FORM_0410_2021</v>
      </c>
      <c r="H3292" s="56" t="str">
        <f t="shared" si="361"/>
        <v>REHABILITATION_PLAN_2024_FORM_0410_2021_service_1_time_2_new</v>
      </c>
      <c r="I3292" s="134" t="str">
        <f t="shared" si="360"/>
        <v>追加</v>
      </c>
      <c r="J3292" s="56" t="str">
        <f t="shared" si="362"/>
        <v>名称変更</v>
      </c>
      <c r="K3292" s="56" t="str">
        <f>IF($F3292="old", INDEX('外部インタフェース一覧(計算用)'!$B$5:$C$60, MATCH(summary!$B3292, '外部インタフェース一覧(計算用)'!$C$5:$C$60, 0), 1), $B3292)</f>
        <v>リハビリテーション計画書</v>
      </c>
      <c r="L3292" s="56">
        <f t="shared" si="366"/>
        <v>284</v>
      </c>
      <c r="M3292" s="56" t="str">
        <f t="shared" si="363"/>
        <v>service_1_time_2</v>
      </c>
      <c r="N3292" s="33" t="str">
        <f t="shared" si="364"/>
        <v>追加</v>
      </c>
      <c r="O3292" s="33" t="str">
        <f t="shared" si="365"/>
        <v>要因分析を踏まえた具体的なサービス内容　サービス1　時間2</v>
      </c>
    </row>
    <row r="3293" spans="1:15" ht="37.5">
      <c r="A3293" s="56">
        <v>3290</v>
      </c>
      <c r="B3293" s="56" t="s">
        <v>4589</v>
      </c>
      <c r="C3293" s="56">
        <v>285</v>
      </c>
      <c r="D3293" s="33" t="s">
        <v>4923</v>
      </c>
      <c r="E3293" s="134" t="s">
        <v>4924</v>
      </c>
      <c r="F3293" s="56" t="str">
        <f>VLOOKUP(VLOOKUP($B3293, '外部インタフェース一覧(計算用)'!$B:$C, 2, FALSE), '外部インタフェース一覧(計算用)'!$C:$G, 2, FALSE)</f>
        <v>new</v>
      </c>
      <c r="G3293" s="56" t="str">
        <f>VLOOKUP(VLOOKUP($B3293, '外部インタフェース一覧(計算用)'!$B:$C, 2, FALSE), '外部インタフェース一覧(計算用)'!$C:$G, 5, FALSE)</f>
        <v>REHABILITATION_PLAN_2024_FORM_0410_2021</v>
      </c>
      <c r="H3293" s="56" t="str">
        <f t="shared" si="361"/>
        <v>REHABILITATION_PLAN_2024_FORM_0410_2021_service_1_support_detail_3_new</v>
      </c>
      <c r="I3293" s="134" t="str">
        <f t="shared" si="360"/>
        <v>追加</v>
      </c>
      <c r="J3293" s="56" t="str">
        <f t="shared" si="362"/>
        <v>名称変更</v>
      </c>
      <c r="K3293" s="56" t="str">
        <f>IF($F3293="old", INDEX('外部インタフェース一覧(計算用)'!$B$5:$C$60, MATCH(summary!$B3293, '外部インタフェース一覧(計算用)'!$C$5:$C$60, 0), 1), $B3293)</f>
        <v>リハビリテーション計画書</v>
      </c>
      <c r="L3293" s="56">
        <f t="shared" si="366"/>
        <v>285</v>
      </c>
      <c r="M3293" s="56" t="str">
        <f t="shared" si="363"/>
        <v>service_1_support_detail_3</v>
      </c>
      <c r="N3293" s="33" t="str">
        <f t="shared" si="364"/>
        <v>追加</v>
      </c>
      <c r="O3293" s="33" t="str">
        <f t="shared" si="365"/>
        <v>要因分析を踏まえた具体的なサービス内容　サービス1　具体的支援内容3</v>
      </c>
    </row>
    <row r="3294" spans="1:15" ht="37.5">
      <c r="A3294" s="56">
        <v>3291</v>
      </c>
      <c r="B3294" s="56" t="s">
        <v>4589</v>
      </c>
      <c r="C3294" s="56">
        <v>286</v>
      </c>
      <c r="D3294" s="33" t="s">
        <v>4925</v>
      </c>
      <c r="E3294" s="134" t="s">
        <v>4926</v>
      </c>
      <c r="F3294" s="56" t="str">
        <f>VLOOKUP(VLOOKUP($B3294, '外部インタフェース一覧(計算用)'!$B:$C, 2, FALSE), '外部インタフェース一覧(計算用)'!$C:$G, 2, FALSE)</f>
        <v>new</v>
      </c>
      <c r="G3294" s="56" t="str">
        <f>VLOOKUP(VLOOKUP($B3294, '外部インタフェース一覧(計算用)'!$B:$C, 2, FALSE), '外部インタフェース一覧(計算用)'!$C:$G, 5, FALSE)</f>
        <v>REHABILITATION_PLAN_2024_FORM_0410_2021</v>
      </c>
      <c r="H3294" s="56" t="str">
        <f t="shared" si="361"/>
        <v>REHABILITATION_PLAN_2024_FORM_0410_2021_service_1_frequency_times_3_new</v>
      </c>
      <c r="I3294" s="134" t="str">
        <f t="shared" si="360"/>
        <v>追加</v>
      </c>
      <c r="J3294" s="56" t="str">
        <f t="shared" si="362"/>
        <v>名称変更</v>
      </c>
      <c r="K3294" s="56" t="str">
        <f>IF($F3294="old", INDEX('外部インタフェース一覧(計算用)'!$B$5:$C$60, MATCH(summary!$B3294, '外部インタフェース一覧(計算用)'!$C$5:$C$60, 0), 1), $B3294)</f>
        <v>リハビリテーション計画書</v>
      </c>
      <c r="L3294" s="56">
        <f t="shared" si="366"/>
        <v>286</v>
      </c>
      <c r="M3294" s="56" t="str">
        <f t="shared" si="363"/>
        <v>service_1_frequency_times_3</v>
      </c>
      <c r="N3294" s="33" t="str">
        <f t="shared" si="364"/>
        <v>追加</v>
      </c>
      <c r="O3294" s="33" t="str">
        <f t="shared" si="365"/>
        <v>要因分析を踏まえた具体的なサービス内容　サービス1　頻度3</v>
      </c>
    </row>
    <row r="3295" spans="1:15" ht="37.5">
      <c r="A3295" s="56">
        <v>3292</v>
      </c>
      <c r="B3295" s="56" t="s">
        <v>4589</v>
      </c>
      <c r="C3295" s="56">
        <v>287</v>
      </c>
      <c r="D3295" s="33" t="s">
        <v>4927</v>
      </c>
      <c r="E3295" s="134" t="s">
        <v>4928</v>
      </c>
      <c r="F3295" s="56" t="str">
        <f>VLOOKUP(VLOOKUP($B3295, '外部インタフェース一覧(計算用)'!$B:$C, 2, FALSE), '外部インタフェース一覧(計算用)'!$C:$G, 2, FALSE)</f>
        <v>new</v>
      </c>
      <c r="G3295" s="56" t="str">
        <f>VLOOKUP(VLOOKUP($B3295, '外部インタフェース一覧(計算用)'!$B:$C, 2, FALSE), '外部インタフェース一覧(計算用)'!$C:$G, 5, FALSE)</f>
        <v>REHABILITATION_PLAN_2024_FORM_0410_2021</v>
      </c>
      <c r="H3295" s="56" t="str">
        <f t="shared" si="361"/>
        <v>REHABILITATION_PLAN_2024_FORM_0410_2021_service_1_time_3_new</v>
      </c>
      <c r="I3295" s="134" t="str">
        <f t="shared" si="360"/>
        <v>追加</v>
      </c>
      <c r="J3295" s="56" t="str">
        <f t="shared" si="362"/>
        <v>名称変更</v>
      </c>
      <c r="K3295" s="56" t="str">
        <f>IF($F3295="old", INDEX('外部インタフェース一覧(計算用)'!$B$5:$C$60, MATCH(summary!$B3295, '外部インタフェース一覧(計算用)'!$C$5:$C$60, 0), 1), $B3295)</f>
        <v>リハビリテーション計画書</v>
      </c>
      <c r="L3295" s="56">
        <f t="shared" si="366"/>
        <v>287</v>
      </c>
      <c r="M3295" s="56" t="str">
        <f t="shared" si="363"/>
        <v>service_1_time_3</v>
      </c>
      <c r="N3295" s="33" t="str">
        <f t="shared" si="364"/>
        <v>追加</v>
      </c>
      <c r="O3295" s="33" t="str">
        <f t="shared" si="365"/>
        <v>要因分析を踏まえた具体的なサービス内容　サービス1　時間3</v>
      </c>
    </row>
    <row r="3296" spans="1:15" ht="56.25">
      <c r="A3296" s="56">
        <v>3293</v>
      </c>
      <c r="B3296" s="56" t="s">
        <v>4589</v>
      </c>
      <c r="C3296" s="56">
        <v>288</v>
      </c>
      <c r="D3296" s="33" t="s">
        <v>4929</v>
      </c>
      <c r="E3296" s="134" t="s">
        <v>4930</v>
      </c>
      <c r="F3296" s="56" t="str">
        <f>VLOOKUP(VLOOKUP($B3296, '外部インタフェース一覧(計算用)'!$B:$C, 2, FALSE), '外部インタフェース一覧(計算用)'!$C:$G, 2, FALSE)</f>
        <v>new</v>
      </c>
      <c r="G3296" s="56" t="str">
        <f>VLOOKUP(VLOOKUP($B3296, '外部インタフェース一覧(計算用)'!$B:$C, 2, FALSE), '外部インタフェース一覧(計算用)'!$C:$G, 5, FALSE)</f>
        <v>REHABILITATION_PLAN_2024_FORM_0410_2021</v>
      </c>
      <c r="H3296" s="56" t="str">
        <f t="shared" si="361"/>
        <v>REHABILITATION_PLAN_2024_FORM_0410_2021_service_1_himself_or_family_routine_work_01_new</v>
      </c>
      <c r="I3296" s="134" t="str">
        <f t="shared" si="360"/>
        <v>追加</v>
      </c>
      <c r="J3296" s="56" t="str">
        <f t="shared" si="362"/>
        <v>名称変更</v>
      </c>
      <c r="K3296" s="56" t="str">
        <f>IF($F3296="old", INDEX('外部インタフェース一覧(計算用)'!$B$5:$C$60, MATCH(summary!$B3296, '外部インタフェース一覧(計算用)'!$C$5:$C$60, 0), 1), $B3296)</f>
        <v>リハビリテーション計画書</v>
      </c>
      <c r="L3296" s="56">
        <f t="shared" si="366"/>
        <v>288</v>
      </c>
      <c r="M3296" s="56" t="str">
        <f t="shared" si="363"/>
        <v>service_1_himself_or_family_routine_work_01</v>
      </c>
      <c r="N3296" s="33" t="str">
        <f t="shared" si="364"/>
        <v>追加</v>
      </c>
      <c r="O3296" s="33" t="str">
        <f t="shared" si="365"/>
        <v>要因分析を踏まえた具体的なサービス内容　サービス1　日常生活で本人、家族が実施すべきこと</v>
      </c>
    </row>
    <row r="3297" spans="1:15" ht="37.5">
      <c r="A3297" s="56">
        <v>3294</v>
      </c>
      <c r="B3297" s="56" t="s">
        <v>4589</v>
      </c>
      <c r="C3297" s="56">
        <v>289</v>
      </c>
      <c r="D3297" s="33" t="s">
        <v>4931</v>
      </c>
      <c r="E3297" s="134" t="s">
        <v>4932</v>
      </c>
      <c r="F3297" s="56" t="str">
        <f>VLOOKUP(VLOOKUP($B3297, '外部インタフェース一覧(計算用)'!$B:$C, 2, FALSE), '外部インタフェース一覧(計算用)'!$C:$G, 2, FALSE)</f>
        <v>new</v>
      </c>
      <c r="G3297" s="56" t="str">
        <f>VLOOKUP(VLOOKUP($B3297, '外部インタフェース一覧(計算用)'!$B:$C, 2, FALSE), '外部インタフェース一覧(計算用)'!$C:$G, 5, FALSE)</f>
        <v>REHABILITATION_PLAN_2024_FORM_0410_2021</v>
      </c>
      <c r="H3297" s="56" t="str">
        <f t="shared" si="361"/>
        <v>REHABILITATION_PLAN_2024_FORM_0410_2021_service_2_assignment_new</v>
      </c>
      <c r="I3297" s="134" t="str">
        <f t="shared" si="360"/>
        <v>追加</v>
      </c>
      <c r="J3297" s="56" t="str">
        <f t="shared" si="362"/>
        <v>名称変更</v>
      </c>
      <c r="K3297" s="56" t="str">
        <f>IF($F3297="old", INDEX('外部インタフェース一覧(計算用)'!$B$5:$C$60, MATCH(summary!$B3297, '外部インタフェース一覧(計算用)'!$C$5:$C$60, 0), 1), $B3297)</f>
        <v>リハビリテーション計画書</v>
      </c>
      <c r="L3297" s="56">
        <f t="shared" si="366"/>
        <v>289</v>
      </c>
      <c r="M3297" s="56" t="str">
        <f t="shared" si="363"/>
        <v>service_2_assignment</v>
      </c>
      <c r="N3297" s="33" t="str">
        <f t="shared" si="364"/>
        <v>追加</v>
      </c>
      <c r="O3297" s="33" t="str">
        <f t="shared" si="365"/>
        <v>要因分析を踏まえた具体的なサービス内容　サービス2　解決すべき課題</v>
      </c>
    </row>
    <row r="3298" spans="1:15" ht="37.5">
      <c r="A3298" s="56">
        <v>3295</v>
      </c>
      <c r="B3298" s="56" t="s">
        <v>4589</v>
      </c>
      <c r="C3298" s="56">
        <v>290</v>
      </c>
      <c r="D3298" s="33" t="s">
        <v>4933</v>
      </c>
      <c r="E3298" s="134" t="s">
        <v>4934</v>
      </c>
      <c r="F3298" s="56" t="str">
        <f>VLOOKUP(VLOOKUP($B3298, '外部インタフェース一覧(計算用)'!$B:$C, 2, FALSE), '外部インタフェース一覧(計算用)'!$C:$G, 2, FALSE)</f>
        <v>new</v>
      </c>
      <c r="G3298" s="56" t="str">
        <f>VLOOKUP(VLOOKUP($B3298, '外部インタフェース一覧(計算用)'!$B:$C, 2, FALSE), '外部インタフェース一覧(計算用)'!$C:$G, 5, FALSE)</f>
        <v>REHABILITATION_PLAN_2024_FORM_0410_2021</v>
      </c>
      <c r="H3298" s="56" t="str">
        <f t="shared" si="361"/>
        <v>REHABILITATION_PLAN_2024_FORM_0410_2021_service_2_period_new</v>
      </c>
      <c r="I3298" s="134" t="str">
        <f t="shared" si="360"/>
        <v>追加</v>
      </c>
      <c r="J3298" s="56" t="str">
        <f t="shared" si="362"/>
        <v>名称変更</v>
      </c>
      <c r="K3298" s="56" t="str">
        <f>IF($F3298="old", INDEX('外部インタフェース一覧(計算用)'!$B$5:$C$60, MATCH(summary!$B3298, '外部インタフェース一覧(計算用)'!$C$5:$C$60, 0), 1), $B3298)</f>
        <v>リハビリテーション計画書</v>
      </c>
      <c r="L3298" s="56">
        <f t="shared" si="366"/>
        <v>290</v>
      </c>
      <c r="M3298" s="56" t="str">
        <f t="shared" si="363"/>
        <v>service_2_period</v>
      </c>
      <c r="N3298" s="33" t="str">
        <f t="shared" si="364"/>
        <v>追加</v>
      </c>
      <c r="O3298" s="33" t="str">
        <f t="shared" si="365"/>
        <v>要因分析を踏まえた具体的なサービス内容　サービス2　期間</v>
      </c>
    </row>
    <row r="3299" spans="1:15" ht="37.5">
      <c r="A3299" s="56">
        <v>3296</v>
      </c>
      <c r="B3299" s="56" t="s">
        <v>4589</v>
      </c>
      <c r="C3299" s="56">
        <v>291</v>
      </c>
      <c r="D3299" s="33" t="s">
        <v>4935</v>
      </c>
      <c r="E3299" s="134" t="s">
        <v>4936</v>
      </c>
      <c r="F3299" s="56" t="str">
        <f>VLOOKUP(VLOOKUP($B3299, '外部インタフェース一覧(計算用)'!$B:$C, 2, FALSE), '外部インタフェース一覧(計算用)'!$C:$G, 2, FALSE)</f>
        <v>new</v>
      </c>
      <c r="G3299" s="56" t="str">
        <f>VLOOKUP(VLOOKUP($B3299, '外部インタフェース一覧(計算用)'!$B:$C, 2, FALSE), '外部インタフェース一覧(計算用)'!$C:$G, 5, FALSE)</f>
        <v>REHABILITATION_PLAN_2024_FORM_0410_2021</v>
      </c>
      <c r="H3299" s="56" t="str">
        <f t="shared" si="361"/>
        <v>REHABILITATION_PLAN_2024_FORM_0410_2021_service_2_support_detail_1_new</v>
      </c>
      <c r="I3299" s="134" t="str">
        <f t="shared" si="360"/>
        <v>追加</v>
      </c>
      <c r="J3299" s="56" t="str">
        <f t="shared" si="362"/>
        <v>名称変更</v>
      </c>
      <c r="K3299" s="56" t="str">
        <f>IF($F3299="old", INDEX('外部インタフェース一覧(計算用)'!$B$5:$C$60, MATCH(summary!$B3299, '外部インタフェース一覧(計算用)'!$C$5:$C$60, 0), 1), $B3299)</f>
        <v>リハビリテーション計画書</v>
      </c>
      <c r="L3299" s="56">
        <f t="shared" si="366"/>
        <v>291</v>
      </c>
      <c r="M3299" s="56" t="str">
        <f t="shared" si="363"/>
        <v>service_2_support_detail_1</v>
      </c>
      <c r="N3299" s="33" t="str">
        <f t="shared" si="364"/>
        <v>追加</v>
      </c>
      <c r="O3299" s="33" t="str">
        <f t="shared" si="365"/>
        <v>要因分析を踏まえた具体的なサービス内容　サービス2　具体的支援内容1</v>
      </c>
    </row>
    <row r="3300" spans="1:15" ht="37.5">
      <c r="A3300" s="56">
        <v>3297</v>
      </c>
      <c r="B3300" s="56" t="s">
        <v>4589</v>
      </c>
      <c r="C3300" s="56">
        <v>292</v>
      </c>
      <c r="D3300" s="33" t="s">
        <v>4937</v>
      </c>
      <c r="E3300" s="134" t="s">
        <v>4938</v>
      </c>
      <c r="F3300" s="56" t="str">
        <f>VLOOKUP(VLOOKUP($B3300, '外部インタフェース一覧(計算用)'!$B:$C, 2, FALSE), '外部インタフェース一覧(計算用)'!$C:$G, 2, FALSE)</f>
        <v>new</v>
      </c>
      <c r="G3300" s="56" t="str">
        <f>VLOOKUP(VLOOKUP($B3300, '外部インタフェース一覧(計算用)'!$B:$C, 2, FALSE), '外部インタフェース一覧(計算用)'!$C:$G, 5, FALSE)</f>
        <v>REHABILITATION_PLAN_2024_FORM_0410_2021</v>
      </c>
      <c r="H3300" s="56" t="str">
        <f t="shared" si="361"/>
        <v>REHABILITATION_PLAN_2024_FORM_0410_2021_service_2_frequency_times_1_new</v>
      </c>
      <c r="I3300" s="134" t="str">
        <f t="shared" si="360"/>
        <v>追加</v>
      </c>
      <c r="J3300" s="56" t="str">
        <f t="shared" si="362"/>
        <v>名称変更</v>
      </c>
      <c r="K3300" s="56" t="str">
        <f>IF($F3300="old", INDEX('外部インタフェース一覧(計算用)'!$B$5:$C$60, MATCH(summary!$B3300, '外部インタフェース一覧(計算用)'!$C$5:$C$60, 0), 1), $B3300)</f>
        <v>リハビリテーション計画書</v>
      </c>
      <c r="L3300" s="56">
        <f t="shared" si="366"/>
        <v>292</v>
      </c>
      <c r="M3300" s="56" t="str">
        <f t="shared" si="363"/>
        <v>service_2_frequency_times_1</v>
      </c>
      <c r="N3300" s="33" t="str">
        <f t="shared" si="364"/>
        <v>追加</v>
      </c>
      <c r="O3300" s="33" t="str">
        <f t="shared" si="365"/>
        <v>要因分析を踏まえた具体的なサービス内容　サービス2　頻度1</v>
      </c>
    </row>
    <row r="3301" spans="1:15" ht="37.5">
      <c r="A3301" s="56">
        <v>3298</v>
      </c>
      <c r="B3301" s="56" t="s">
        <v>4589</v>
      </c>
      <c r="C3301" s="56">
        <v>293</v>
      </c>
      <c r="D3301" s="33" t="s">
        <v>4939</v>
      </c>
      <c r="E3301" s="134" t="s">
        <v>4940</v>
      </c>
      <c r="F3301" s="56" t="str">
        <f>VLOOKUP(VLOOKUP($B3301, '外部インタフェース一覧(計算用)'!$B:$C, 2, FALSE), '外部インタフェース一覧(計算用)'!$C:$G, 2, FALSE)</f>
        <v>new</v>
      </c>
      <c r="G3301" s="56" t="str">
        <f>VLOOKUP(VLOOKUP($B3301, '外部インタフェース一覧(計算用)'!$B:$C, 2, FALSE), '外部インタフェース一覧(計算用)'!$C:$G, 5, FALSE)</f>
        <v>REHABILITATION_PLAN_2024_FORM_0410_2021</v>
      </c>
      <c r="H3301" s="56" t="str">
        <f t="shared" si="361"/>
        <v>REHABILITATION_PLAN_2024_FORM_0410_2021_service_2_time_1_new</v>
      </c>
      <c r="I3301" s="134" t="str">
        <f t="shared" si="360"/>
        <v>追加</v>
      </c>
      <c r="J3301" s="56" t="str">
        <f t="shared" si="362"/>
        <v>名称変更</v>
      </c>
      <c r="K3301" s="56" t="str">
        <f>IF($F3301="old", INDEX('外部インタフェース一覧(計算用)'!$B$5:$C$60, MATCH(summary!$B3301, '外部インタフェース一覧(計算用)'!$C$5:$C$60, 0), 1), $B3301)</f>
        <v>リハビリテーション計画書</v>
      </c>
      <c r="L3301" s="56">
        <f t="shared" si="366"/>
        <v>293</v>
      </c>
      <c r="M3301" s="56" t="str">
        <f t="shared" si="363"/>
        <v>service_2_time_1</v>
      </c>
      <c r="N3301" s="33" t="str">
        <f t="shared" si="364"/>
        <v>追加</v>
      </c>
      <c r="O3301" s="33" t="str">
        <f t="shared" si="365"/>
        <v>要因分析を踏まえた具体的なサービス内容　サービス2　時間1</v>
      </c>
    </row>
    <row r="3302" spans="1:15" ht="37.5">
      <c r="A3302" s="56">
        <v>3299</v>
      </c>
      <c r="B3302" s="56" t="s">
        <v>4589</v>
      </c>
      <c r="C3302" s="56">
        <v>294</v>
      </c>
      <c r="D3302" s="33" t="s">
        <v>4941</v>
      </c>
      <c r="E3302" s="134" t="s">
        <v>4942</v>
      </c>
      <c r="F3302" s="56" t="str">
        <f>VLOOKUP(VLOOKUP($B3302, '外部インタフェース一覧(計算用)'!$B:$C, 2, FALSE), '外部インタフェース一覧(計算用)'!$C:$G, 2, FALSE)</f>
        <v>new</v>
      </c>
      <c r="G3302" s="56" t="str">
        <f>VLOOKUP(VLOOKUP($B3302, '外部インタフェース一覧(計算用)'!$B:$C, 2, FALSE), '外部インタフェース一覧(計算用)'!$C:$G, 5, FALSE)</f>
        <v>REHABILITATION_PLAN_2024_FORM_0410_2021</v>
      </c>
      <c r="H3302" s="56" t="str">
        <f t="shared" si="361"/>
        <v>REHABILITATION_PLAN_2024_FORM_0410_2021_service_2_support_detail_2_new</v>
      </c>
      <c r="I3302" s="134" t="str">
        <f t="shared" si="360"/>
        <v>追加</v>
      </c>
      <c r="J3302" s="56" t="str">
        <f t="shared" si="362"/>
        <v>名称変更</v>
      </c>
      <c r="K3302" s="56" t="str">
        <f>IF($F3302="old", INDEX('外部インタフェース一覧(計算用)'!$B$5:$C$60, MATCH(summary!$B3302, '外部インタフェース一覧(計算用)'!$C$5:$C$60, 0), 1), $B3302)</f>
        <v>リハビリテーション計画書</v>
      </c>
      <c r="L3302" s="56">
        <f t="shared" si="366"/>
        <v>294</v>
      </c>
      <c r="M3302" s="56" t="str">
        <f t="shared" si="363"/>
        <v>service_2_support_detail_2</v>
      </c>
      <c r="N3302" s="33" t="str">
        <f t="shared" si="364"/>
        <v>追加</v>
      </c>
      <c r="O3302" s="33" t="str">
        <f t="shared" si="365"/>
        <v>要因分析を踏まえた具体的なサービス内容　サービス2　具体的支援内容2</v>
      </c>
    </row>
    <row r="3303" spans="1:15" ht="37.5">
      <c r="A3303" s="56">
        <v>3300</v>
      </c>
      <c r="B3303" s="56" t="s">
        <v>4589</v>
      </c>
      <c r="C3303" s="56">
        <v>295</v>
      </c>
      <c r="D3303" s="33" t="s">
        <v>4943</v>
      </c>
      <c r="E3303" s="134" t="s">
        <v>4944</v>
      </c>
      <c r="F3303" s="56" t="str">
        <f>VLOOKUP(VLOOKUP($B3303, '外部インタフェース一覧(計算用)'!$B:$C, 2, FALSE), '外部インタフェース一覧(計算用)'!$C:$G, 2, FALSE)</f>
        <v>new</v>
      </c>
      <c r="G3303" s="56" t="str">
        <f>VLOOKUP(VLOOKUP($B3303, '外部インタフェース一覧(計算用)'!$B:$C, 2, FALSE), '外部インタフェース一覧(計算用)'!$C:$G, 5, FALSE)</f>
        <v>REHABILITATION_PLAN_2024_FORM_0410_2021</v>
      </c>
      <c r="H3303" s="56" t="str">
        <f t="shared" si="361"/>
        <v>REHABILITATION_PLAN_2024_FORM_0410_2021_service_2_frequency_times_2_new</v>
      </c>
      <c r="I3303" s="134" t="str">
        <f t="shared" si="360"/>
        <v>追加</v>
      </c>
      <c r="J3303" s="56" t="str">
        <f t="shared" si="362"/>
        <v>名称変更</v>
      </c>
      <c r="K3303" s="56" t="str">
        <f>IF($F3303="old", INDEX('外部インタフェース一覧(計算用)'!$B$5:$C$60, MATCH(summary!$B3303, '外部インタフェース一覧(計算用)'!$C$5:$C$60, 0), 1), $B3303)</f>
        <v>リハビリテーション計画書</v>
      </c>
      <c r="L3303" s="56">
        <f t="shared" si="366"/>
        <v>295</v>
      </c>
      <c r="M3303" s="56" t="str">
        <f t="shared" si="363"/>
        <v>service_2_frequency_times_2</v>
      </c>
      <c r="N3303" s="33" t="str">
        <f t="shared" si="364"/>
        <v>追加</v>
      </c>
      <c r="O3303" s="33" t="str">
        <f t="shared" si="365"/>
        <v>要因分析を踏まえた具体的なサービス内容　サービス2　頻度2</v>
      </c>
    </row>
    <row r="3304" spans="1:15" ht="37.5">
      <c r="A3304" s="56">
        <v>3301</v>
      </c>
      <c r="B3304" s="56" t="s">
        <v>4589</v>
      </c>
      <c r="C3304" s="56">
        <v>296</v>
      </c>
      <c r="D3304" s="33" t="s">
        <v>4945</v>
      </c>
      <c r="E3304" s="134" t="s">
        <v>4946</v>
      </c>
      <c r="F3304" s="56" t="str">
        <f>VLOOKUP(VLOOKUP($B3304, '外部インタフェース一覧(計算用)'!$B:$C, 2, FALSE), '外部インタフェース一覧(計算用)'!$C:$G, 2, FALSE)</f>
        <v>new</v>
      </c>
      <c r="G3304" s="56" t="str">
        <f>VLOOKUP(VLOOKUP($B3304, '外部インタフェース一覧(計算用)'!$B:$C, 2, FALSE), '外部インタフェース一覧(計算用)'!$C:$G, 5, FALSE)</f>
        <v>REHABILITATION_PLAN_2024_FORM_0410_2021</v>
      </c>
      <c r="H3304" s="56" t="str">
        <f t="shared" si="361"/>
        <v>REHABILITATION_PLAN_2024_FORM_0410_2021_service_2_time_2_new</v>
      </c>
      <c r="I3304" s="134" t="str">
        <f t="shared" si="360"/>
        <v>追加</v>
      </c>
      <c r="J3304" s="56" t="str">
        <f t="shared" si="362"/>
        <v>名称変更</v>
      </c>
      <c r="K3304" s="56" t="str">
        <f>IF($F3304="old", INDEX('外部インタフェース一覧(計算用)'!$B$5:$C$60, MATCH(summary!$B3304, '外部インタフェース一覧(計算用)'!$C$5:$C$60, 0), 1), $B3304)</f>
        <v>リハビリテーション計画書</v>
      </c>
      <c r="L3304" s="56">
        <f t="shared" si="366"/>
        <v>296</v>
      </c>
      <c r="M3304" s="56" t="str">
        <f t="shared" si="363"/>
        <v>service_2_time_2</v>
      </c>
      <c r="N3304" s="33" t="str">
        <f t="shared" si="364"/>
        <v>追加</v>
      </c>
      <c r="O3304" s="33" t="str">
        <f t="shared" si="365"/>
        <v>要因分析を踏まえた具体的なサービス内容　サービス2　時間2</v>
      </c>
    </row>
    <row r="3305" spans="1:15" ht="37.5">
      <c r="A3305" s="56">
        <v>3302</v>
      </c>
      <c r="B3305" s="56" t="s">
        <v>4589</v>
      </c>
      <c r="C3305" s="56">
        <v>297</v>
      </c>
      <c r="D3305" s="33" t="s">
        <v>4947</v>
      </c>
      <c r="E3305" s="134" t="s">
        <v>4948</v>
      </c>
      <c r="F3305" s="56" t="str">
        <f>VLOOKUP(VLOOKUP($B3305, '外部インタフェース一覧(計算用)'!$B:$C, 2, FALSE), '外部インタフェース一覧(計算用)'!$C:$G, 2, FALSE)</f>
        <v>new</v>
      </c>
      <c r="G3305" s="56" t="str">
        <f>VLOOKUP(VLOOKUP($B3305, '外部インタフェース一覧(計算用)'!$B:$C, 2, FALSE), '外部インタフェース一覧(計算用)'!$C:$G, 5, FALSE)</f>
        <v>REHABILITATION_PLAN_2024_FORM_0410_2021</v>
      </c>
      <c r="H3305" s="56" t="str">
        <f t="shared" si="361"/>
        <v>REHABILITATION_PLAN_2024_FORM_0410_2021_service_2_support_detail_3_new</v>
      </c>
      <c r="I3305" s="134" t="str">
        <f t="shared" si="360"/>
        <v>追加</v>
      </c>
      <c r="J3305" s="56" t="str">
        <f t="shared" si="362"/>
        <v>名称変更</v>
      </c>
      <c r="K3305" s="56" t="str">
        <f>IF($F3305="old", INDEX('外部インタフェース一覧(計算用)'!$B$5:$C$60, MATCH(summary!$B3305, '外部インタフェース一覧(計算用)'!$C$5:$C$60, 0), 1), $B3305)</f>
        <v>リハビリテーション計画書</v>
      </c>
      <c r="L3305" s="56">
        <f t="shared" si="366"/>
        <v>297</v>
      </c>
      <c r="M3305" s="56" t="str">
        <f t="shared" si="363"/>
        <v>service_2_support_detail_3</v>
      </c>
      <c r="N3305" s="33" t="str">
        <f t="shared" si="364"/>
        <v>追加</v>
      </c>
      <c r="O3305" s="33" t="str">
        <f t="shared" si="365"/>
        <v>要因分析を踏まえた具体的なサービス内容　サービス2　具体的支援内容3</v>
      </c>
    </row>
    <row r="3306" spans="1:15" ht="37.5">
      <c r="A3306" s="56">
        <v>3303</v>
      </c>
      <c r="B3306" s="56" t="s">
        <v>4589</v>
      </c>
      <c r="C3306" s="56">
        <v>298</v>
      </c>
      <c r="D3306" s="33" t="s">
        <v>4949</v>
      </c>
      <c r="E3306" s="134" t="s">
        <v>4950</v>
      </c>
      <c r="F3306" s="56" t="str">
        <f>VLOOKUP(VLOOKUP($B3306, '外部インタフェース一覧(計算用)'!$B:$C, 2, FALSE), '外部インタフェース一覧(計算用)'!$C:$G, 2, FALSE)</f>
        <v>new</v>
      </c>
      <c r="G3306" s="56" t="str">
        <f>VLOOKUP(VLOOKUP($B3306, '外部インタフェース一覧(計算用)'!$B:$C, 2, FALSE), '外部インタフェース一覧(計算用)'!$C:$G, 5, FALSE)</f>
        <v>REHABILITATION_PLAN_2024_FORM_0410_2021</v>
      </c>
      <c r="H3306" s="56" t="str">
        <f t="shared" si="361"/>
        <v>REHABILITATION_PLAN_2024_FORM_0410_2021_service_2_frequency_times_3_new</v>
      </c>
      <c r="I3306" s="134" t="str">
        <f t="shared" si="360"/>
        <v>追加</v>
      </c>
      <c r="J3306" s="56" t="str">
        <f t="shared" si="362"/>
        <v>名称変更</v>
      </c>
      <c r="K3306" s="56" t="str">
        <f>IF($F3306="old", INDEX('外部インタフェース一覧(計算用)'!$B$5:$C$60, MATCH(summary!$B3306, '外部インタフェース一覧(計算用)'!$C$5:$C$60, 0), 1), $B3306)</f>
        <v>リハビリテーション計画書</v>
      </c>
      <c r="L3306" s="56">
        <f t="shared" si="366"/>
        <v>298</v>
      </c>
      <c r="M3306" s="56" t="str">
        <f t="shared" si="363"/>
        <v>service_2_frequency_times_3</v>
      </c>
      <c r="N3306" s="33" t="str">
        <f t="shared" si="364"/>
        <v>追加</v>
      </c>
      <c r="O3306" s="33" t="str">
        <f t="shared" si="365"/>
        <v>要因分析を踏まえた具体的なサービス内容　サービス2　頻度3</v>
      </c>
    </row>
    <row r="3307" spans="1:15" ht="37.5">
      <c r="A3307" s="56">
        <v>3304</v>
      </c>
      <c r="B3307" s="56" t="s">
        <v>4589</v>
      </c>
      <c r="C3307" s="56">
        <v>299</v>
      </c>
      <c r="D3307" s="33" t="s">
        <v>4951</v>
      </c>
      <c r="E3307" s="134" t="s">
        <v>4952</v>
      </c>
      <c r="F3307" s="56" t="str">
        <f>VLOOKUP(VLOOKUP($B3307, '外部インタフェース一覧(計算用)'!$B:$C, 2, FALSE), '外部インタフェース一覧(計算用)'!$C:$G, 2, FALSE)</f>
        <v>new</v>
      </c>
      <c r="G3307" s="56" t="str">
        <f>VLOOKUP(VLOOKUP($B3307, '外部インタフェース一覧(計算用)'!$B:$C, 2, FALSE), '外部インタフェース一覧(計算用)'!$C:$G, 5, FALSE)</f>
        <v>REHABILITATION_PLAN_2024_FORM_0410_2021</v>
      </c>
      <c r="H3307" s="56" t="str">
        <f t="shared" si="361"/>
        <v>REHABILITATION_PLAN_2024_FORM_0410_2021_service_2_time_3_new</v>
      </c>
      <c r="I3307" s="134" t="str">
        <f t="shared" si="360"/>
        <v>追加</v>
      </c>
      <c r="J3307" s="56" t="str">
        <f t="shared" si="362"/>
        <v>名称変更</v>
      </c>
      <c r="K3307" s="56" t="str">
        <f>IF($F3307="old", INDEX('外部インタフェース一覧(計算用)'!$B$5:$C$60, MATCH(summary!$B3307, '外部インタフェース一覧(計算用)'!$C$5:$C$60, 0), 1), $B3307)</f>
        <v>リハビリテーション計画書</v>
      </c>
      <c r="L3307" s="56">
        <f t="shared" si="366"/>
        <v>299</v>
      </c>
      <c r="M3307" s="56" t="str">
        <f t="shared" si="363"/>
        <v>service_2_time_3</v>
      </c>
      <c r="N3307" s="33" t="str">
        <f t="shared" si="364"/>
        <v>追加</v>
      </c>
      <c r="O3307" s="33" t="str">
        <f t="shared" si="365"/>
        <v>要因分析を踏まえた具体的なサービス内容　サービス2　時間3</v>
      </c>
    </row>
    <row r="3308" spans="1:15" ht="56.25">
      <c r="A3308" s="56">
        <v>3305</v>
      </c>
      <c r="B3308" s="56" t="s">
        <v>4589</v>
      </c>
      <c r="C3308" s="56">
        <v>300</v>
      </c>
      <c r="D3308" s="33" t="s">
        <v>4953</v>
      </c>
      <c r="E3308" s="134" t="s">
        <v>4954</v>
      </c>
      <c r="F3308" s="56" t="str">
        <f>VLOOKUP(VLOOKUP($B3308, '外部インタフェース一覧(計算用)'!$B:$C, 2, FALSE), '外部インタフェース一覧(計算用)'!$C:$G, 2, FALSE)</f>
        <v>new</v>
      </c>
      <c r="G3308" s="56" t="str">
        <f>VLOOKUP(VLOOKUP($B3308, '外部インタフェース一覧(計算用)'!$B:$C, 2, FALSE), '外部インタフェース一覧(計算用)'!$C:$G, 5, FALSE)</f>
        <v>REHABILITATION_PLAN_2024_FORM_0410_2021</v>
      </c>
      <c r="H3308" s="56" t="str">
        <f t="shared" si="361"/>
        <v>REHABILITATION_PLAN_2024_FORM_0410_2021_service_2_himself_or_family_routine_work_01_new</v>
      </c>
      <c r="I3308" s="134" t="str">
        <f t="shared" si="360"/>
        <v>追加</v>
      </c>
      <c r="J3308" s="56" t="str">
        <f t="shared" si="362"/>
        <v>名称変更</v>
      </c>
      <c r="K3308" s="56" t="str">
        <f>IF($F3308="old", INDEX('外部インタフェース一覧(計算用)'!$B$5:$C$60, MATCH(summary!$B3308, '外部インタフェース一覧(計算用)'!$C$5:$C$60, 0), 1), $B3308)</f>
        <v>リハビリテーション計画書</v>
      </c>
      <c r="L3308" s="56">
        <f t="shared" si="366"/>
        <v>300</v>
      </c>
      <c r="M3308" s="56" t="str">
        <f t="shared" si="363"/>
        <v>service_2_himself_or_family_routine_work_01</v>
      </c>
      <c r="N3308" s="33" t="str">
        <f t="shared" si="364"/>
        <v>追加</v>
      </c>
      <c r="O3308" s="33" t="str">
        <f t="shared" si="365"/>
        <v>要因分析を踏まえた具体的なサービス内容　サービス2　日常生活で本人、家族が実施すべきこと</v>
      </c>
    </row>
    <row r="3309" spans="1:15" ht="37.5">
      <c r="A3309" s="56">
        <v>3306</v>
      </c>
      <c r="B3309" s="56" t="s">
        <v>4589</v>
      </c>
      <c r="C3309" s="56">
        <v>301</v>
      </c>
      <c r="D3309" s="33" t="s">
        <v>4955</v>
      </c>
      <c r="E3309" s="134" t="s">
        <v>4956</v>
      </c>
      <c r="F3309" s="56" t="str">
        <f>VLOOKUP(VLOOKUP($B3309, '外部インタフェース一覧(計算用)'!$B:$C, 2, FALSE), '外部インタフェース一覧(計算用)'!$C:$G, 2, FALSE)</f>
        <v>new</v>
      </c>
      <c r="G3309" s="56" t="str">
        <f>VLOOKUP(VLOOKUP($B3309, '外部インタフェース一覧(計算用)'!$B:$C, 2, FALSE), '外部インタフェース一覧(計算用)'!$C:$G, 5, FALSE)</f>
        <v>REHABILITATION_PLAN_2024_FORM_0410_2021</v>
      </c>
      <c r="H3309" s="56" t="str">
        <f t="shared" si="361"/>
        <v>REHABILITATION_PLAN_2024_FORM_0410_2021_service_3_assignment_new</v>
      </c>
      <c r="I3309" s="134" t="str">
        <f t="shared" si="360"/>
        <v>追加</v>
      </c>
      <c r="J3309" s="56" t="str">
        <f t="shared" si="362"/>
        <v>名称変更</v>
      </c>
      <c r="K3309" s="56" t="str">
        <f>IF($F3309="old", INDEX('外部インタフェース一覧(計算用)'!$B$5:$C$60, MATCH(summary!$B3309, '外部インタフェース一覧(計算用)'!$C$5:$C$60, 0), 1), $B3309)</f>
        <v>リハビリテーション計画書</v>
      </c>
      <c r="L3309" s="56">
        <f t="shared" si="366"/>
        <v>301</v>
      </c>
      <c r="M3309" s="56" t="str">
        <f t="shared" si="363"/>
        <v>service_3_assignment</v>
      </c>
      <c r="N3309" s="33" t="str">
        <f t="shared" si="364"/>
        <v>追加</v>
      </c>
      <c r="O3309" s="33" t="str">
        <f t="shared" si="365"/>
        <v>要因分析を踏まえた具体的なサービス内容　サービス3　解決すべき課題</v>
      </c>
    </row>
    <row r="3310" spans="1:15" ht="37.5">
      <c r="A3310" s="56">
        <v>3307</v>
      </c>
      <c r="B3310" s="56" t="s">
        <v>4589</v>
      </c>
      <c r="C3310" s="56">
        <v>302</v>
      </c>
      <c r="D3310" s="33" t="s">
        <v>4957</v>
      </c>
      <c r="E3310" s="134" t="s">
        <v>4958</v>
      </c>
      <c r="F3310" s="56" t="str">
        <f>VLOOKUP(VLOOKUP($B3310, '外部インタフェース一覧(計算用)'!$B:$C, 2, FALSE), '外部インタフェース一覧(計算用)'!$C:$G, 2, FALSE)</f>
        <v>new</v>
      </c>
      <c r="G3310" s="56" t="str">
        <f>VLOOKUP(VLOOKUP($B3310, '外部インタフェース一覧(計算用)'!$B:$C, 2, FALSE), '外部インタフェース一覧(計算用)'!$C:$G, 5, FALSE)</f>
        <v>REHABILITATION_PLAN_2024_FORM_0410_2021</v>
      </c>
      <c r="H3310" s="56" t="str">
        <f t="shared" si="361"/>
        <v>REHABILITATION_PLAN_2024_FORM_0410_2021_service_3_period_new</v>
      </c>
      <c r="I3310" s="134" t="str">
        <f t="shared" si="360"/>
        <v>追加</v>
      </c>
      <c r="J3310" s="56" t="str">
        <f t="shared" si="362"/>
        <v>名称変更</v>
      </c>
      <c r="K3310" s="56" t="str">
        <f>IF($F3310="old", INDEX('外部インタフェース一覧(計算用)'!$B$5:$C$60, MATCH(summary!$B3310, '外部インタフェース一覧(計算用)'!$C$5:$C$60, 0), 1), $B3310)</f>
        <v>リハビリテーション計画書</v>
      </c>
      <c r="L3310" s="56">
        <f t="shared" si="366"/>
        <v>302</v>
      </c>
      <c r="M3310" s="56" t="str">
        <f t="shared" si="363"/>
        <v>service_3_period</v>
      </c>
      <c r="N3310" s="33" t="str">
        <f t="shared" si="364"/>
        <v>追加</v>
      </c>
      <c r="O3310" s="33" t="str">
        <f t="shared" si="365"/>
        <v>要因分析を踏まえた具体的なサービス内容　サービス3　期間</v>
      </c>
    </row>
    <row r="3311" spans="1:15" ht="37.5">
      <c r="A3311" s="56">
        <v>3308</v>
      </c>
      <c r="B3311" s="56" t="s">
        <v>4589</v>
      </c>
      <c r="C3311" s="56">
        <v>303</v>
      </c>
      <c r="D3311" s="33" t="s">
        <v>4959</v>
      </c>
      <c r="E3311" s="134" t="s">
        <v>4960</v>
      </c>
      <c r="F3311" s="56" t="str">
        <f>VLOOKUP(VLOOKUP($B3311, '外部インタフェース一覧(計算用)'!$B:$C, 2, FALSE), '外部インタフェース一覧(計算用)'!$C:$G, 2, FALSE)</f>
        <v>new</v>
      </c>
      <c r="G3311" s="56" t="str">
        <f>VLOOKUP(VLOOKUP($B3311, '外部インタフェース一覧(計算用)'!$B:$C, 2, FALSE), '外部インタフェース一覧(計算用)'!$C:$G, 5, FALSE)</f>
        <v>REHABILITATION_PLAN_2024_FORM_0410_2021</v>
      </c>
      <c r="H3311" s="56" t="str">
        <f t="shared" si="361"/>
        <v>REHABILITATION_PLAN_2024_FORM_0410_2021_service_3_support_detail_1_new</v>
      </c>
      <c r="I3311" s="134" t="str">
        <f t="shared" si="360"/>
        <v>追加</v>
      </c>
      <c r="J3311" s="56" t="str">
        <f t="shared" si="362"/>
        <v>名称変更</v>
      </c>
      <c r="K3311" s="56" t="str">
        <f>IF($F3311="old", INDEX('外部インタフェース一覧(計算用)'!$B$5:$C$60, MATCH(summary!$B3311, '外部インタフェース一覧(計算用)'!$C$5:$C$60, 0), 1), $B3311)</f>
        <v>リハビリテーション計画書</v>
      </c>
      <c r="L3311" s="56">
        <f t="shared" si="366"/>
        <v>303</v>
      </c>
      <c r="M3311" s="56" t="str">
        <f t="shared" si="363"/>
        <v>service_3_support_detail_1</v>
      </c>
      <c r="N3311" s="33" t="str">
        <f t="shared" si="364"/>
        <v>追加</v>
      </c>
      <c r="O3311" s="33" t="str">
        <f t="shared" si="365"/>
        <v>要因分析を踏まえた具体的なサービス内容　サービス3　具体的支援内容1</v>
      </c>
    </row>
    <row r="3312" spans="1:15" ht="37.5">
      <c r="A3312" s="56">
        <v>3309</v>
      </c>
      <c r="B3312" s="56" t="s">
        <v>4589</v>
      </c>
      <c r="C3312" s="56">
        <v>304</v>
      </c>
      <c r="D3312" s="33" t="s">
        <v>4961</v>
      </c>
      <c r="E3312" s="134" t="s">
        <v>4962</v>
      </c>
      <c r="F3312" s="56" t="str">
        <f>VLOOKUP(VLOOKUP($B3312, '外部インタフェース一覧(計算用)'!$B:$C, 2, FALSE), '外部インタフェース一覧(計算用)'!$C:$G, 2, FALSE)</f>
        <v>new</v>
      </c>
      <c r="G3312" s="56" t="str">
        <f>VLOOKUP(VLOOKUP($B3312, '外部インタフェース一覧(計算用)'!$B:$C, 2, FALSE), '外部インタフェース一覧(計算用)'!$C:$G, 5, FALSE)</f>
        <v>REHABILITATION_PLAN_2024_FORM_0410_2021</v>
      </c>
      <c r="H3312" s="56" t="str">
        <f t="shared" si="361"/>
        <v>REHABILITATION_PLAN_2024_FORM_0410_2021_service_3_frequency_times_1_new</v>
      </c>
      <c r="I3312" s="134" t="str">
        <f t="shared" si="360"/>
        <v>追加</v>
      </c>
      <c r="J3312" s="56" t="str">
        <f t="shared" si="362"/>
        <v>名称変更</v>
      </c>
      <c r="K3312" s="56" t="str">
        <f>IF($F3312="old", INDEX('外部インタフェース一覧(計算用)'!$B$5:$C$60, MATCH(summary!$B3312, '外部インタフェース一覧(計算用)'!$C$5:$C$60, 0), 1), $B3312)</f>
        <v>リハビリテーション計画書</v>
      </c>
      <c r="L3312" s="56">
        <f t="shared" si="366"/>
        <v>304</v>
      </c>
      <c r="M3312" s="56" t="str">
        <f t="shared" si="363"/>
        <v>service_3_frequency_times_1</v>
      </c>
      <c r="N3312" s="33" t="str">
        <f t="shared" si="364"/>
        <v>追加</v>
      </c>
      <c r="O3312" s="33" t="str">
        <f t="shared" si="365"/>
        <v>要因分析を踏まえた具体的なサービス内容　サービス3　頻度1</v>
      </c>
    </row>
    <row r="3313" spans="1:15" ht="37.5">
      <c r="A3313" s="56">
        <v>3310</v>
      </c>
      <c r="B3313" s="56" t="s">
        <v>4589</v>
      </c>
      <c r="C3313" s="56">
        <v>305</v>
      </c>
      <c r="D3313" s="33" t="s">
        <v>4963</v>
      </c>
      <c r="E3313" s="134" t="s">
        <v>4964</v>
      </c>
      <c r="F3313" s="56" t="str">
        <f>VLOOKUP(VLOOKUP($B3313, '外部インタフェース一覧(計算用)'!$B:$C, 2, FALSE), '外部インタフェース一覧(計算用)'!$C:$G, 2, FALSE)</f>
        <v>new</v>
      </c>
      <c r="G3313" s="56" t="str">
        <f>VLOOKUP(VLOOKUP($B3313, '外部インタフェース一覧(計算用)'!$B:$C, 2, FALSE), '外部インタフェース一覧(計算用)'!$C:$G, 5, FALSE)</f>
        <v>REHABILITATION_PLAN_2024_FORM_0410_2021</v>
      </c>
      <c r="H3313" s="56" t="str">
        <f t="shared" si="361"/>
        <v>REHABILITATION_PLAN_2024_FORM_0410_2021_service_3_time_1_new</v>
      </c>
      <c r="I3313" s="134" t="str">
        <f t="shared" si="360"/>
        <v>追加</v>
      </c>
      <c r="J3313" s="56" t="str">
        <f t="shared" si="362"/>
        <v>名称変更</v>
      </c>
      <c r="K3313" s="56" t="str">
        <f>IF($F3313="old", INDEX('外部インタフェース一覧(計算用)'!$B$5:$C$60, MATCH(summary!$B3313, '外部インタフェース一覧(計算用)'!$C$5:$C$60, 0), 1), $B3313)</f>
        <v>リハビリテーション計画書</v>
      </c>
      <c r="L3313" s="56">
        <f t="shared" si="366"/>
        <v>305</v>
      </c>
      <c r="M3313" s="56" t="str">
        <f t="shared" si="363"/>
        <v>service_3_time_1</v>
      </c>
      <c r="N3313" s="33" t="str">
        <f t="shared" si="364"/>
        <v>追加</v>
      </c>
      <c r="O3313" s="33" t="str">
        <f t="shared" si="365"/>
        <v>要因分析を踏まえた具体的なサービス内容　サービス3　時間1</v>
      </c>
    </row>
    <row r="3314" spans="1:15" ht="37.5">
      <c r="A3314" s="56">
        <v>3311</v>
      </c>
      <c r="B3314" s="56" t="s">
        <v>4589</v>
      </c>
      <c r="C3314" s="56">
        <v>306</v>
      </c>
      <c r="D3314" s="33" t="s">
        <v>4965</v>
      </c>
      <c r="E3314" s="134" t="s">
        <v>4966</v>
      </c>
      <c r="F3314" s="56" t="str">
        <f>VLOOKUP(VLOOKUP($B3314, '外部インタフェース一覧(計算用)'!$B:$C, 2, FALSE), '外部インタフェース一覧(計算用)'!$C:$G, 2, FALSE)</f>
        <v>new</v>
      </c>
      <c r="G3314" s="56" t="str">
        <f>VLOOKUP(VLOOKUP($B3314, '外部インタフェース一覧(計算用)'!$B:$C, 2, FALSE), '外部インタフェース一覧(計算用)'!$C:$G, 5, FALSE)</f>
        <v>REHABILITATION_PLAN_2024_FORM_0410_2021</v>
      </c>
      <c r="H3314" s="56" t="str">
        <f t="shared" si="361"/>
        <v>REHABILITATION_PLAN_2024_FORM_0410_2021_service_3_support_detail_2_new</v>
      </c>
      <c r="I3314" s="134" t="str">
        <f t="shared" si="360"/>
        <v>追加</v>
      </c>
      <c r="J3314" s="56" t="str">
        <f t="shared" si="362"/>
        <v>名称変更</v>
      </c>
      <c r="K3314" s="56" t="str">
        <f>IF($F3314="old", INDEX('外部インタフェース一覧(計算用)'!$B$5:$C$60, MATCH(summary!$B3314, '外部インタフェース一覧(計算用)'!$C$5:$C$60, 0), 1), $B3314)</f>
        <v>リハビリテーション計画書</v>
      </c>
      <c r="L3314" s="56">
        <f t="shared" si="366"/>
        <v>306</v>
      </c>
      <c r="M3314" s="56" t="str">
        <f t="shared" si="363"/>
        <v>service_3_support_detail_2</v>
      </c>
      <c r="N3314" s="33" t="str">
        <f t="shared" si="364"/>
        <v>追加</v>
      </c>
      <c r="O3314" s="33" t="str">
        <f t="shared" si="365"/>
        <v>要因分析を踏まえた具体的なサービス内容　サービス3　具体的支援内容2</v>
      </c>
    </row>
    <row r="3315" spans="1:15" ht="37.5">
      <c r="A3315" s="56">
        <v>3312</v>
      </c>
      <c r="B3315" s="56" t="s">
        <v>4589</v>
      </c>
      <c r="C3315" s="56">
        <v>307</v>
      </c>
      <c r="D3315" s="33" t="s">
        <v>4967</v>
      </c>
      <c r="E3315" s="134" t="s">
        <v>4968</v>
      </c>
      <c r="F3315" s="56" t="str">
        <f>VLOOKUP(VLOOKUP($B3315, '外部インタフェース一覧(計算用)'!$B:$C, 2, FALSE), '外部インタフェース一覧(計算用)'!$C:$G, 2, FALSE)</f>
        <v>new</v>
      </c>
      <c r="G3315" s="56" t="str">
        <f>VLOOKUP(VLOOKUP($B3315, '外部インタフェース一覧(計算用)'!$B:$C, 2, FALSE), '外部インタフェース一覧(計算用)'!$C:$G, 5, FALSE)</f>
        <v>REHABILITATION_PLAN_2024_FORM_0410_2021</v>
      </c>
      <c r="H3315" s="56" t="str">
        <f t="shared" si="361"/>
        <v>REHABILITATION_PLAN_2024_FORM_0410_2021_service_3_frequency_times_2_new</v>
      </c>
      <c r="I3315" s="134" t="str">
        <f t="shared" si="360"/>
        <v>追加</v>
      </c>
      <c r="J3315" s="56" t="str">
        <f t="shared" si="362"/>
        <v>名称変更</v>
      </c>
      <c r="K3315" s="56" t="str">
        <f>IF($F3315="old", INDEX('外部インタフェース一覧(計算用)'!$B$5:$C$60, MATCH(summary!$B3315, '外部インタフェース一覧(計算用)'!$C$5:$C$60, 0), 1), $B3315)</f>
        <v>リハビリテーション計画書</v>
      </c>
      <c r="L3315" s="56">
        <f t="shared" si="366"/>
        <v>307</v>
      </c>
      <c r="M3315" s="56" t="str">
        <f t="shared" si="363"/>
        <v>service_3_frequency_times_2</v>
      </c>
      <c r="N3315" s="33" t="str">
        <f t="shared" si="364"/>
        <v>追加</v>
      </c>
      <c r="O3315" s="33" t="str">
        <f t="shared" si="365"/>
        <v>要因分析を踏まえた具体的なサービス内容　サービス3　頻度2</v>
      </c>
    </row>
    <row r="3316" spans="1:15" ht="37.5">
      <c r="A3316" s="56">
        <v>3313</v>
      </c>
      <c r="B3316" s="56" t="s">
        <v>4589</v>
      </c>
      <c r="C3316" s="56">
        <v>308</v>
      </c>
      <c r="D3316" s="33" t="s">
        <v>4969</v>
      </c>
      <c r="E3316" s="134" t="s">
        <v>4970</v>
      </c>
      <c r="F3316" s="56" t="str">
        <f>VLOOKUP(VLOOKUP($B3316, '外部インタフェース一覧(計算用)'!$B:$C, 2, FALSE), '外部インタフェース一覧(計算用)'!$C:$G, 2, FALSE)</f>
        <v>new</v>
      </c>
      <c r="G3316" s="56" t="str">
        <f>VLOOKUP(VLOOKUP($B3316, '外部インタフェース一覧(計算用)'!$B:$C, 2, FALSE), '外部インタフェース一覧(計算用)'!$C:$G, 5, FALSE)</f>
        <v>REHABILITATION_PLAN_2024_FORM_0410_2021</v>
      </c>
      <c r="H3316" s="56" t="str">
        <f t="shared" si="361"/>
        <v>REHABILITATION_PLAN_2024_FORM_0410_2021_service_3_time_2_new</v>
      </c>
      <c r="I3316" s="134" t="str">
        <f t="shared" si="360"/>
        <v>追加</v>
      </c>
      <c r="J3316" s="56" t="str">
        <f t="shared" si="362"/>
        <v>名称変更</v>
      </c>
      <c r="K3316" s="56" t="str">
        <f>IF($F3316="old", INDEX('外部インタフェース一覧(計算用)'!$B$5:$C$60, MATCH(summary!$B3316, '外部インタフェース一覧(計算用)'!$C$5:$C$60, 0), 1), $B3316)</f>
        <v>リハビリテーション計画書</v>
      </c>
      <c r="L3316" s="56">
        <f t="shared" si="366"/>
        <v>308</v>
      </c>
      <c r="M3316" s="56" t="str">
        <f t="shared" si="363"/>
        <v>service_3_time_2</v>
      </c>
      <c r="N3316" s="33" t="str">
        <f t="shared" si="364"/>
        <v>追加</v>
      </c>
      <c r="O3316" s="33" t="str">
        <f t="shared" si="365"/>
        <v>要因分析を踏まえた具体的なサービス内容　サービス3　時間2</v>
      </c>
    </row>
    <row r="3317" spans="1:15" ht="37.5">
      <c r="A3317" s="56">
        <v>3314</v>
      </c>
      <c r="B3317" s="56" t="s">
        <v>4589</v>
      </c>
      <c r="C3317" s="56">
        <v>309</v>
      </c>
      <c r="D3317" s="33" t="s">
        <v>4971</v>
      </c>
      <c r="E3317" s="134" t="s">
        <v>4972</v>
      </c>
      <c r="F3317" s="56" t="str">
        <f>VLOOKUP(VLOOKUP($B3317, '外部インタフェース一覧(計算用)'!$B:$C, 2, FALSE), '外部インタフェース一覧(計算用)'!$C:$G, 2, FALSE)</f>
        <v>new</v>
      </c>
      <c r="G3317" s="56" t="str">
        <f>VLOOKUP(VLOOKUP($B3317, '外部インタフェース一覧(計算用)'!$B:$C, 2, FALSE), '外部インタフェース一覧(計算用)'!$C:$G, 5, FALSE)</f>
        <v>REHABILITATION_PLAN_2024_FORM_0410_2021</v>
      </c>
      <c r="H3317" s="56" t="str">
        <f t="shared" si="361"/>
        <v>REHABILITATION_PLAN_2024_FORM_0410_2021_service_3_support_detail_3_new</v>
      </c>
      <c r="I3317" s="134" t="str">
        <f t="shared" si="360"/>
        <v>追加</v>
      </c>
      <c r="J3317" s="56" t="str">
        <f t="shared" si="362"/>
        <v>名称変更</v>
      </c>
      <c r="K3317" s="56" t="str">
        <f>IF($F3317="old", INDEX('外部インタフェース一覧(計算用)'!$B$5:$C$60, MATCH(summary!$B3317, '外部インタフェース一覧(計算用)'!$C$5:$C$60, 0), 1), $B3317)</f>
        <v>リハビリテーション計画書</v>
      </c>
      <c r="L3317" s="56">
        <f t="shared" si="366"/>
        <v>309</v>
      </c>
      <c r="M3317" s="56" t="str">
        <f t="shared" si="363"/>
        <v>service_3_support_detail_3</v>
      </c>
      <c r="N3317" s="33" t="str">
        <f t="shared" si="364"/>
        <v>追加</v>
      </c>
      <c r="O3317" s="33" t="str">
        <f t="shared" si="365"/>
        <v>要因分析を踏まえた具体的なサービス内容　サービス3　具体的支援内容3</v>
      </c>
    </row>
    <row r="3318" spans="1:15" ht="37.5">
      <c r="A3318" s="56">
        <v>3315</v>
      </c>
      <c r="B3318" s="56" t="s">
        <v>4589</v>
      </c>
      <c r="C3318" s="56">
        <v>310</v>
      </c>
      <c r="D3318" s="33" t="s">
        <v>4973</v>
      </c>
      <c r="E3318" s="134" t="s">
        <v>4974</v>
      </c>
      <c r="F3318" s="56" t="str">
        <f>VLOOKUP(VLOOKUP($B3318, '外部インタフェース一覧(計算用)'!$B:$C, 2, FALSE), '外部インタフェース一覧(計算用)'!$C:$G, 2, FALSE)</f>
        <v>new</v>
      </c>
      <c r="G3318" s="56" t="str">
        <f>VLOOKUP(VLOOKUP($B3318, '外部インタフェース一覧(計算用)'!$B:$C, 2, FALSE), '外部インタフェース一覧(計算用)'!$C:$G, 5, FALSE)</f>
        <v>REHABILITATION_PLAN_2024_FORM_0410_2021</v>
      </c>
      <c r="H3318" s="56" t="str">
        <f t="shared" si="361"/>
        <v>REHABILITATION_PLAN_2024_FORM_0410_2021_service_3_frequency_times_3_new</v>
      </c>
      <c r="I3318" s="134" t="str">
        <f t="shared" si="360"/>
        <v>追加</v>
      </c>
      <c r="J3318" s="56" t="str">
        <f t="shared" si="362"/>
        <v>名称変更</v>
      </c>
      <c r="K3318" s="56" t="str">
        <f>IF($F3318="old", INDEX('外部インタフェース一覧(計算用)'!$B$5:$C$60, MATCH(summary!$B3318, '外部インタフェース一覧(計算用)'!$C$5:$C$60, 0), 1), $B3318)</f>
        <v>リハビリテーション計画書</v>
      </c>
      <c r="L3318" s="56">
        <f t="shared" si="366"/>
        <v>310</v>
      </c>
      <c r="M3318" s="56" t="str">
        <f t="shared" si="363"/>
        <v>service_3_frequency_times_3</v>
      </c>
      <c r="N3318" s="33" t="str">
        <f t="shared" si="364"/>
        <v>追加</v>
      </c>
      <c r="O3318" s="33" t="str">
        <f t="shared" si="365"/>
        <v>要因分析を踏まえた具体的なサービス内容　サービス3　頻度3</v>
      </c>
    </row>
    <row r="3319" spans="1:15" ht="37.5">
      <c r="A3319" s="56">
        <v>3316</v>
      </c>
      <c r="B3319" s="56" t="s">
        <v>4589</v>
      </c>
      <c r="C3319" s="56">
        <v>311</v>
      </c>
      <c r="D3319" s="33" t="s">
        <v>4975</v>
      </c>
      <c r="E3319" s="134" t="s">
        <v>4976</v>
      </c>
      <c r="F3319" s="56" t="str">
        <f>VLOOKUP(VLOOKUP($B3319, '外部インタフェース一覧(計算用)'!$B:$C, 2, FALSE), '外部インタフェース一覧(計算用)'!$C:$G, 2, FALSE)</f>
        <v>new</v>
      </c>
      <c r="G3319" s="56" t="str">
        <f>VLOOKUP(VLOOKUP($B3319, '外部インタフェース一覧(計算用)'!$B:$C, 2, FALSE), '外部インタフェース一覧(計算用)'!$C:$G, 5, FALSE)</f>
        <v>REHABILITATION_PLAN_2024_FORM_0410_2021</v>
      </c>
      <c r="H3319" s="56" t="str">
        <f t="shared" si="361"/>
        <v>REHABILITATION_PLAN_2024_FORM_0410_2021_service_3_time_3_new</v>
      </c>
      <c r="I3319" s="134" t="str">
        <f t="shared" si="360"/>
        <v>追加</v>
      </c>
      <c r="J3319" s="56" t="str">
        <f t="shared" si="362"/>
        <v>名称変更</v>
      </c>
      <c r="K3319" s="56" t="str">
        <f>IF($F3319="old", INDEX('外部インタフェース一覧(計算用)'!$B$5:$C$60, MATCH(summary!$B3319, '外部インタフェース一覧(計算用)'!$C$5:$C$60, 0), 1), $B3319)</f>
        <v>リハビリテーション計画書</v>
      </c>
      <c r="L3319" s="56">
        <f t="shared" si="366"/>
        <v>311</v>
      </c>
      <c r="M3319" s="56" t="str">
        <f t="shared" si="363"/>
        <v>service_3_time_3</v>
      </c>
      <c r="N3319" s="33" t="str">
        <f t="shared" si="364"/>
        <v>追加</v>
      </c>
      <c r="O3319" s="33" t="str">
        <f t="shared" si="365"/>
        <v>要因分析を踏まえた具体的なサービス内容　サービス3　時間3</v>
      </c>
    </row>
    <row r="3320" spans="1:15" ht="56.25">
      <c r="A3320" s="56">
        <v>3317</v>
      </c>
      <c r="B3320" s="56" t="s">
        <v>4589</v>
      </c>
      <c r="C3320" s="56">
        <v>312</v>
      </c>
      <c r="D3320" s="33" t="s">
        <v>4977</v>
      </c>
      <c r="E3320" s="134" t="s">
        <v>4978</v>
      </c>
      <c r="F3320" s="56" t="str">
        <f>VLOOKUP(VLOOKUP($B3320, '外部インタフェース一覧(計算用)'!$B:$C, 2, FALSE), '外部インタフェース一覧(計算用)'!$C:$G, 2, FALSE)</f>
        <v>new</v>
      </c>
      <c r="G3320" s="56" t="str">
        <f>VLOOKUP(VLOOKUP($B3320, '外部インタフェース一覧(計算用)'!$B:$C, 2, FALSE), '外部インタフェース一覧(計算用)'!$C:$G, 5, FALSE)</f>
        <v>REHABILITATION_PLAN_2024_FORM_0410_2021</v>
      </c>
      <c r="H3320" s="56" t="str">
        <f t="shared" si="361"/>
        <v>REHABILITATION_PLAN_2024_FORM_0410_2021_service_3_himself_or_family_routine_work_01_new</v>
      </c>
      <c r="I3320" s="134" t="str">
        <f t="shared" ref="I3320:I3383" si="367">IFERROR(INDEX($E:$H, MATCH(LEFT($H3320, LEN($H3320)-4)&amp;"_old", $H:$H, 0), 1), IF(F3320="old", "削除", "追加"))</f>
        <v>追加</v>
      </c>
      <c r="J3320" s="56" t="str">
        <f t="shared" si="362"/>
        <v>名称変更</v>
      </c>
      <c r="K3320" s="56" t="str">
        <f>IF($F3320="old", INDEX('外部インタフェース一覧(計算用)'!$B$5:$C$60, MATCH(summary!$B3320, '外部インタフェース一覧(計算用)'!$C$5:$C$60, 0), 1), $B3320)</f>
        <v>リハビリテーション計画書</v>
      </c>
      <c r="L3320" s="56">
        <f t="shared" si="366"/>
        <v>312</v>
      </c>
      <c r="M3320" s="56" t="str">
        <f t="shared" si="363"/>
        <v>service_3_himself_or_family_routine_work_01</v>
      </c>
      <c r="N3320" s="33" t="str">
        <f t="shared" si="364"/>
        <v>追加</v>
      </c>
      <c r="O3320" s="33" t="str">
        <f t="shared" si="365"/>
        <v>要因分析を踏まえた具体的なサービス内容　サービス3　日常生活で本人、家族が実施すべきこと</v>
      </c>
    </row>
    <row r="3321" spans="1:15" ht="37.5">
      <c r="A3321" s="56">
        <v>3318</v>
      </c>
      <c r="B3321" s="56" t="s">
        <v>4589</v>
      </c>
      <c r="C3321" s="56">
        <v>313</v>
      </c>
      <c r="D3321" s="33" t="s">
        <v>4979</v>
      </c>
      <c r="E3321" s="134" t="s">
        <v>4980</v>
      </c>
      <c r="F3321" s="56" t="str">
        <f>VLOOKUP(VLOOKUP($B3321, '外部インタフェース一覧(計算用)'!$B:$C, 2, FALSE), '外部インタフェース一覧(計算用)'!$C:$G, 2, FALSE)</f>
        <v>new</v>
      </c>
      <c r="G3321" s="56" t="str">
        <f>VLOOKUP(VLOOKUP($B3321, '外部インタフェース一覧(計算用)'!$B:$C, 2, FALSE), '外部インタフェース一覧(計算用)'!$C:$G, 5, FALSE)</f>
        <v>REHABILITATION_PLAN_2024_FORM_0410_2021</v>
      </c>
      <c r="H3321" s="56" t="str">
        <f t="shared" si="361"/>
        <v>REHABILITATION_PLAN_2024_FORM_0410_2021_service_4_assignment_new</v>
      </c>
      <c r="I3321" s="134" t="str">
        <f t="shared" si="367"/>
        <v>追加</v>
      </c>
      <c r="J3321" s="56" t="str">
        <f t="shared" si="362"/>
        <v>名称変更</v>
      </c>
      <c r="K3321" s="56" t="str">
        <f>IF($F3321="old", INDEX('外部インタフェース一覧(計算用)'!$B$5:$C$60, MATCH(summary!$B3321, '外部インタフェース一覧(計算用)'!$C$5:$C$60, 0), 1), $B3321)</f>
        <v>リハビリテーション計画書</v>
      </c>
      <c r="L3321" s="56">
        <f t="shared" si="366"/>
        <v>313</v>
      </c>
      <c r="M3321" s="56" t="str">
        <f t="shared" si="363"/>
        <v>service_4_assignment</v>
      </c>
      <c r="N3321" s="33" t="str">
        <f t="shared" si="364"/>
        <v>追加</v>
      </c>
      <c r="O3321" s="33" t="str">
        <f t="shared" si="365"/>
        <v>要因分析を踏まえた具体的なサービス内容　サービス4　解決すべき課題</v>
      </c>
    </row>
    <row r="3322" spans="1:15" ht="37.5">
      <c r="A3322" s="56">
        <v>3319</v>
      </c>
      <c r="B3322" s="56" t="s">
        <v>4589</v>
      </c>
      <c r="C3322" s="56">
        <v>314</v>
      </c>
      <c r="D3322" s="33" t="s">
        <v>4981</v>
      </c>
      <c r="E3322" s="134" t="s">
        <v>4982</v>
      </c>
      <c r="F3322" s="56" t="str">
        <f>VLOOKUP(VLOOKUP($B3322, '外部インタフェース一覧(計算用)'!$B:$C, 2, FALSE), '外部インタフェース一覧(計算用)'!$C:$G, 2, FALSE)</f>
        <v>new</v>
      </c>
      <c r="G3322" s="56" t="str">
        <f>VLOOKUP(VLOOKUP($B3322, '外部インタフェース一覧(計算用)'!$B:$C, 2, FALSE), '外部インタフェース一覧(計算用)'!$C:$G, 5, FALSE)</f>
        <v>REHABILITATION_PLAN_2024_FORM_0410_2021</v>
      </c>
      <c r="H3322" s="56" t="str">
        <f t="shared" si="361"/>
        <v>REHABILITATION_PLAN_2024_FORM_0410_2021_service_4_period_new</v>
      </c>
      <c r="I3322" s="134" t="str">
        <f t="shared" si="367"/>
        <v>追加</v>
      </c>
      <c r="J3322" s="56" t="str">
        <f t="shared" si="362"/>
        <v>名称変更</v>
      </c>
      <c r="K3322" s="56" t="str">
        <f>IF($F3322="old", INDEX('外部インタフェース一覧(計算用)'!$B$5:$C$60, MATCH(summary!$B3322, '外部インタフェース一覧(計算用)'!$C$5:$C$60, 0), 1), $B3322)</f>
        <v>リハビリテーション計画書</v>
      </c>
      <c r="L3322" s="56">
        <f t="shared" si="366"/>
        <v>314</v>
      </c>
      <c r="M3322" s="56" t="str">
        <f t="shared" si="363"/>
        <v>service_4_period</v>
      </c>
      <c r="N3322" s="33" t="str">
        <f t="shared" si="364"/>
        <v>追加</v>
      </c>
      <c r="O3322" s="33" t="str">
        <f t="shared" si="365"/>
        <v>要因分析を踏まえた具体的なサービス内容　サービス4　期間</v>
      </c>
    </row>
    <row r="3323" spans="1:15" ht="37.5">
      <c r="A3323" s="56">
        <v>3320</v>
      </c>
      <c r="B3323" s="56" t="s">
        <v>4589</v>
      </c>
      <c r="C3323" s="56">
        <v>315</v>
      </c>
      <c r="D3323" s="33" t="s">
        <v>4983</v>
      </c>
      <c r="E3323" s="134" t="s">
        <v>4984</v>
      </c>
      <c r="F3323" s="56" t="str">
        <f>VLOOKUP(VLOOKUP($B3323, '外部インタフェース一覧(計算用)'!$B:$C, 2, FALSE), '外部インタフェース一覧(計算用)'!$C:$G, 2, FALSE)</f>
        <v>new</v>
      </c>
      <c r="G3323" s="56" t="str">
        <f>VLOOKUP(VLOOKUP($B3323, '外部インタフェース一覧(計算用)'!$B:$C, 2, FALSE), '外部インタフェース一覧(計算用)'!$C:$G, 5, FALSE)</f>
        <v>REHABILITATION_PLAN_2024_FORM_0410_2021</v>
      </c>
      <c r="H3323" s="56" t="str">
        <f t="shared" si="361"/>
        <v>REHABILITATION_PLAN_2024_FORM_0410_2021_service_4_support_detail_1_new</v>
      </c>
      <c r="I3323" s="134" t="str">
        <f t="shared" si="367"/>
        <v>追加</v>
      </c>
      <c r="J3323" s="56" t="str">
        <f t="shared" si="362"/>
        <v>名称変更</v>
      </c>
      <c r="K3323" s="56" t="str">
        <f>IF($F3323="old", INDEX('外部インタフェース一覧(計算用)'!$B$5:$C$60, MATCH(summary!$B3323, '外部インタフェース一覧(計算用)'!$C$5:$C$60, 0), 1), $B3323)</f>
        <v>リハビリテーション計画書</v>
      </c>
      <c r="L3323" s="56">
        <f t="shared" si="366"/>
        <v>315</v>
      </c>
      <c r="M3323" s="56" t="str">
        <f t="shared" si="363"/>
        <v>service_4_support_detail_1</v>
      </c>
      <c r="N3323" s="33" t="str">
        <f t="shared" si="364"/>
        <v>追加</v>
      </c>
      <c r="O3323" s="33" t="str">
        <f t="shared" si="365"/>
        <v>要因分析を踏まえた具体的なサービス内容　サービス4　具体的支援内容1</v>
      </c>
    </row>
    <row r="3324" spans="1:15" ht="37.5">
      <c r="A3324" s="56">
        <v>3321</v>
      </c>
      <c r="B3324" s="56" t="s">
        <v>4589</v>
      </c>
      <c r="C3324" s="56">
        <v>316</v>
      </c>
      <c r="D3324" s="33" t="s">
        <v>4985</v>
      </c>
      <c r="E3324" s="134" t="s">
        <v>4986</v>
      </c>
      <c r="F3324" s="56" t="str">
        <f>VLOOKUP(VLOOKUP($B3324, '外部インタフェース一覧(計算用)'!$B:$C, 2, FALSE), '外部インタフェース一覧(計算用)'!$C:$G, 2, FALSE)</f>
        <v>new</v>
      </c>
      <c r="G3324" s="56" t="str">
        <f>VLOOKUP(VLOOKUP($B3324, '外部インタフェース一覧(計算用)'!$B:$C, 2, FALSE), '外部インタフェース一覧(計算用)'!$C:$G, 5, FALSE)</f>
        <v>REHABILITATION_PLAN_2024_FORM_0410_2021</v>
      </c>
      <c r="H3324" s="56" t="str">
        <f t="shared" si="361"/>
        <v>REHABILITATION_PLAN_2024_FORM_0410_2021_service_4_frequency_times_1_new</v>
      </c>
      <c r="I3324" s="134" t="str">
        <f t="shared" si="367"/>
        <v>追加</v>
      </c>
      <c r="J3324" s="56" t="str">
        <f t="shared" si="362"/>
        <v>名称変更</v>
      </c>
      <c r="K3324" s="56" t="str">
        <f>IF($F3324="old", INDEX('外部インタフェース一覧(計算用)'!$B$5:$C$60, MATCH(summary!$B3324, '外部インタフェース一覧(計算用)'!$C$5:$C$60, 0), 1), $B3324)</f>
        <v>リハビリテーション計画書</v>
      </c>
      <c r="L3324" s="56">
        <f t="shared" si="366"/>
        <v>316</v>
      </c>
      <c r="M3324" s="56" t="str">
        <f t="shared" si="363"/>
        <v>service_4_frequency_times_1</v>
      </c>
      <c r="N3324" s="33" t="str">
        <f t="shared" si="364"/>
        <v>追加</v>
      </c>
      <c r="O3324" s="33" t="str">
        <f t="shared" si="365"/>
        <v>要因分析を踏まえた具体的なサービス内容　サービス4　頻度1</v>
      </c>
    </row>
    <row r="3325" spans="1:15" ht="37.5">
      <c r="A3325" s="56">
        <v>3322</v>
      </c>
      <c r="B3325" s="56" t="s">
        <v>4589</v>
      </c>
      <c r="C3325" s="56">
        <v>317</v>
      </c>
      <c r="D3325" s="33" t="s">
        <v>4987</v>
      </c>
      <c r="E3325" s="134" t="s">
        <v>4988</v>
      </c>
      <c r="F3325" s="56" t="str">
        <f>VLOOKUP(VLOOKUP($B3325, '外部インタフェース一覧(計算用)'!$B:$C, 2, FALSE), '外部インタフェース一覧(計算用)'!$C:$G, 2, FALSE)</f>
        <v>new</v>
      </c>
      <c r="G3325" s="56" t="str">
        <f>VLOOKUP(VLOOKUP($B3325, '外部インタフェース一覧(計算用)'!$B:$C, 2, FALSE), '外部インタフェース一覧(計算用)'!$C:$G, 5, FALSE)</f>
        <v>REHABILITATION_PLAN_2024_FORM_0410_2021</v>
      </c>
      <c r="H3325" s="56" t="str">
        <f t="shared" si="361"/>
        <v>REHABILITATION_PLAN_2024_FORM_0410_2021_service_4_time_1_new</v>
      </c>
      <c r="I3325" s="134" t="str">
        <f t="shared" si="367"/>
        <v>追加</v>
      </c>
      <c r="J3325" s="56" t="str">
        <f t="shared" si="362"/>
        <v>名称変更</v>
      </c>
      <c r="K3325" s="56" t="str">
        <f>IF($F3325="old", INDEX('外部インタフェース一覧(計算用)'!$B$5:$C$60, MATCH(summary!$B3325, '外部インタフェース一覧(計算用)'!$C$5:$C$60, 0), 1), $B3325)</f>
        <v>リハビリテーション計画書</v>
      </c>
      <c r="L3325" s="56">
        <f t="shared" si="366"/>
        <v>317</v>
      </c>
      <c r="M3325" s="56" t="str">
        <f t="shared" si="363"/>
        <v>service_4_time_1</v>
      </c>
      <c r="N3325" s="33" t="str">
        <f t="shared" si="364"/>
        <v>追加</v>
      </c>
      <c r="O3325" s="33" t="str">
        <f t="shared" si="365"/>
        <v>要因分析を踏まえた具体的なサービス内容　サービス4　時間1</v>
      </c>
    </row>
    <row r="3326" spans="1:15" ht="37.5">
      <c r="A3326" s="56">
        <v>3323</v>
      </c>
      <c r="B3326" s="56" t="s">
        <v>4589</v>
      </c>
      <c r="C3326" s="56">
        <v>318</v>
      </c>
      <c r="D3326" s="33" t="s">
        <v>4989</v>
      </c>
      <c r="E3326" s="134" t="s">
        <v>4990</v>
      </c>
      <c r="F3326" s="56" t="str">
        <f>VLOOKUP(VLOOKUP($B3326, '外部インタフェース一覧(計算用)'!$B:$C, 2, FALSE), '外部インタフェース一覧(計算用)'!$C:$G, 2, FALSE)</f>
        <v>new</v>
      </c>
      <c r="G3326" s="56" t="str">
        <f>VLOOKUP(VLOOKUP($B3326, '外部インタフェース一覧(計算用)'!$B:$C, 2, FALSE), '外部インタフェース一覧(計算用)'!$C:$G, 5, FALSE)</f>
        <v>REHABILITATION_PLAN_2024_FORM_0410_2021</v>
      </c>
      <c r="H3326" s="56" t="str">
        <f t="shared" si="361"/>
        <v>REHABILITATION_PLAN_2024_FORM_0410_2021_service_4_support_detail_2_new</v>
      </c>
      <c r="I3326" s="134" t="str">
        <f t="shared" si="367"/>
        <v>追加</v>
      </c>
      <c r="J3326" s="56" t="str">
        <f t="shared" si="362"/>
        <v>名称変更</v>
      </c>
      <c r="K3326" s="56" t="str">
        <f>IF($F3326="old", INDEX('外部インタフェース一覧(計算用)'!$B$5:$C$60, MATCH(summary!$B3326, '外部インタフェース一覧(計算用)'!$C$5:$C$60, 0), 1), $B3326)</f>
        <v>リハビリテーション計画書</v>
      </c>
      <c r="L3326" s="56">
        <f t="shared" si="366"/>
        <v>318</v>
      </c>
      <c r="M3326" s="56" t="str">
        <f t="shared" si="363"/>
        <v>service_4_support_detail_2</v>
      </c>
      <c r="N3326" s="33" t="str">
        <f t="shared" si="364"/>
        <v>追加</v>
      </c>
      <c r="O3326" s="33" t="str">
        <f t="shared" si="365"/>
        <v>要因分析を踏まえた具体的なサービス内容　サービス4　具体的支援内容2</v>
      </c>
    </row>
    <row r="3327" spans="1:15" ht="37.5">
      <c r="A3327" s="56">
        <v>3324</v>
      </c>
      <c r="B3327" s="56" t="s">
        <v>4589</v>
      </c>
      <c r="C3327" s="56">
        <v>319</v>
      </c>
      <c r="D3327" s="33" t="s">
        <v>4991</v>
      </c>
      <c r="E3327" s="134" t="s">
        <v>4992</v>
      </c>
      <c r="F3327" s="56" t="str">
        <f>VLOOKUP(VLOOKUP($B3327, '外部インタフェース一覧(計算用)'!$B:$C, 2, FALSE), '外部インタフェース一覧(計算用)'!$C:$G, 2, FALSE)</f>
        <v>new</v>
      </c>
      <c r="G3327" s="56" t="str">
        <f>VLOOKUP(VLOOKUP($B3327, '外部インタフェース一覧(計算用)'!$B:$C, 2, FALSE), '外部インタフェース一覧(計算用)'!$C:$G, 5, FALSE)</f>
        <v>REHABILITATION_PLAN_2024_FORM_0410_2021</v>
      </c>
      <c r="H3327" s="56" t="str">
        <f t="shared" si="361"/>
        <v>REHABILITATION_PLAN_2024_FORM_0410_2021_service_4_frequency_times_2_new</v>
      </c>
      <c r="I3327" s="134" t="str">
        <f t="shared" si="367"/>
        <v>追加</v>
      </c>
      <c r="J3327" s="56" t="str">
        <f t="shared" si="362"/>
        <v>名称変更</v>
      </c>
      <c r="K3327" s="56" t="str">
        <f>IF($F3327="old", INDEX('外部インタフェース一覧(計算用)'!$B$5:$C$60, MATCH(summary!$B3327, '外部インタフェース一覧(計算用)'!$C$5:$C$60, 0), 1), $B3327)</f>
        <v>リハビリテーション計画書</v>
      </c>
      <c r="L3327" s="56">
        <f t="shared" si="366"/>
        <v>319</v>
      </c>
      <c r="M3327" s="56" t="str">
        <f t="shared" si="363"/>
        <v>service_4_frequency_times_2</v>
      </c>
      <c r="N3327" s="33" t="str">
        <f t="shared" si="364"/>
        <v>追加</v>
      </c>
      <c r="O3327" s="33" t="str">
        <f t="shared" si="365"/>
        <v>要因分析を踏まえた具体的なサービス内容　サービス4　頻度2</v>
      </c>
    </row>
    <row r="3328" spans="1:15" ht="37.5">
      <c r="A3328" s="56">
        <v>3325</v>
      </c>
      <c r="B3328" s="56" t="s">
        <v>4589</v>
      </c>
      <c r="C3328" s="56">
        <v>320</v>
      </c>
      <c r="D3328" s="33" t="s">
        <v>4993</v>
      </c>
      <c r="E3328" s="134" t="s">
        <v>4994</v>
      </c>
      <c r="F3328" s="56" t="str">
        <f>VLOOKUP(VLOOKUP($B3328, '外部インタフェース一覧(計算用)'!$B:$C, 2, FALSE), '外部インタフェース一覧(計算用)'!$C:$G, 2, FALSE)</f>
        <v>new</v>
      </c>
      <c r="G3328" s="56" t="str">
        <f>VLOOKUP(VLOOKUP($B3328, '外部インタフェース一覧(計算用)'!$B:$C, 2, FALSE), '外部インタフェース一覧(計算用)'!$C:$G, 5, FALSE)</f>
        <v>REHABILITATION_PLAN_2024_FORM_0410_2021</v>
      </c>
      <c r="H3328" s="56" t="str">
        <f t="shared" si="361"/>
        <v>REHABILITATION_PLAN_2024_FORM_0410_2021_service_4_time_2_new</v>
      </c>
      <c r="I3328" s="134" t="str">
        <f t="shared" si="367"/>
        <v>追加</v>
      </c>
      <c r="J3328" s="56" t="str">
        <f t="shared" si="362"/>
        <v>名称変更</v>
      </c>
      <c r="K3328" s="56" t="str">
        <f>IF($F3328="old", INDEX('外部インタフェース一覧(計算用)'!$B$5:$C$60, MATCH(summary!$B3328, '外部インタフェース一覧(計算用)'!$C$5:$C$60, 0), 1), $B3328)</f>
        <v>リハビリテーション計画書</v>
      </c>
      <c r="L3328" s="56">
        <f t="shared" si="366"/>
        <v>320</v>
      </c>
      <c r="M3328" s="56" t="str">
        <f t="shared" si="363"/>
        <v>service_4_time_2</v>
      </c>
      <c r="N3328" s="33" t="str">
        <f t="shared" si="364"/>
        <v>追加</v>
      </c>
      <c r="O3328" s="33" t="str">
        <f t="shared" si="365"/>
        <v>要因分析を踏まえた具体的なサービス内容　サービス4　時間2</v>
      </c>
    </row>
    <row r="3329" spans="1:15" ht="37.5">
      <c r="A3329" s="56">
        <v>3326</v>
      </c>
      <c r="B3329" s="56" t="s">
        <v>4589</v>
      </c>
      <c r="C3329" s="56">
        <v>321</v>
      </c>
      <c r="D3329" s="33" t="s">
        <v>4995</v>
      </c>
      <c r="E3329" s="134" t="s">
        <v>4996</v>
      </c>
      <c r="F3329" s="56" t="str">
        <f>VLOOKUP(VLOOKUP($B3329, '外部インタフェース一覧(計算用)'!$B:$C, 2, FALSE), '外部インタフェース一覧(計算用)'!$C:$G, 2, FALSE)</f>
        <v>new</v>
      </c>
      <c r="G3329" s="56" t="str">
        <f>VLOOKUP(VLOOKUP($B3329, '外部インタフェース一覧(計算用)'!$B:$C, 2, FALSE), '外部インタフェース一覧(計算用)'!$C:$G, 5, FALSE)</f>
        <v>REHABILITATION_PLAN_2024_FORM_0410_2021</v>
      </c>
      <c r="H3329" s="56" t="str">
        <f t="shared" si="361"/>
        <v>REHABILITATION_PLAN_2024_FORM_0410_2021_service_4_support_detail_3_new</v>
      </c>
      <c r="I3329" s="134" t="str">
        <f t="shared" si="367"/>
        <v>追加</v>
      </c>
      <c r="J3329" s="56" t="str">
        <f t="shared" si="362"/>
        <v>名称変更</v>
      </c>
      <c r="K3329" s="56" t="str">
        <f>IF($F3329="old", INDEX('外部インタフェース一覧(計算用)'!$B$5:$C$60, MATCH(summary!$B3329, '外部インタフェース一覧(計算用)'!$C$5:$C$60, 0), 1), $B3329)</f>
        <v>リハビリテーション計画書</v>
      </c>
      <c r="L3329" s="56">
        <f t="shared" si="366"/>
        <v>321</v>
      </c>
      <c r="M3329" s="56" t="str">
        <f t="shared" si="363"/>
        <v>service_4_support_detail_3</v>
      </c>
      <c r="N3329" s="33" t="str">
        <f t="shared" si="364"/>
        <v>追加</v>
      </c>
      <c r="O3329" s="33" t="str">
        <f t="shared" si="365"/>
        <v>要因分析を踏まえた具体的なサービス内容　サービス4　具体的支援内容3</v>
      </c>
    </row>
    <row r="3330" spans="1:15" ht="37.5">
      <c r="A3330" s="56">
        <v>3327</v>
      </c>
      <c r="B3330" s="56" t="s">
        <v>4589</v>
      </c>
      <c r="C3330" s="56">
        <v>322</v>
      </c>
      <c r="D3330" s="33" t="s">
        <v>4997</v>
      </c>
      <c r="E3330" s="134" t="s">
        <v>4998</v>
      </c>
      <c r="F3330" s="56" t="str">
        <f>VLOOKUP(VLOOKUP($B3330, '外部インタフェース一覧(計算用)'!$B:$C, 2, FALSE), '外部インタフェース一覧(計算用)'!$C:$G, 2, FALSE)</f>
        <v>new</v>
      </c>
      <c r="G3330" s="56" t="str">
        <f>VLOOKUP(VLOOKUP($B3330, '外部インタフェース一覧(計算用)'!$B:$C, 2, FALSE), '外部インタフェース一覧(計算用)'!$C:$G, 5, FALSE)</f>
        <v>REHABILITATION_PLAN_2024_FORM_0410_2021</v>
      </c>
      <c r="H3330" s="56" t="str">
        <f t="shared" si="361"/>
        <v>REHABILITATION_PLAN_2024_FORM_0410_2021_service_4_frequency_times_3_new</v>
      </c>
      <c r="I3330" s="134" t="str">
        <f t="shared" si="367"/>
        <v>追加</v>
      </c>
      <c r="J3330" s="56" t="str">
        <f t="shared" si="362"/>
        <v>名称変更</v>
      </c>
      <c r="K3330" s="56" t="str">
        <f>IF($F3330="old", INDEX('外部インタフェース一覧(計算用)'!$B$5:$C$60, MATCH(summary!$B3330, '外部インタフェース一覧(計算用)'!$C$5:$C$60, 0), 1), $B3330)</f>
        <v>リハビリテーション計画書</v>
      </c>
      <c r="L3330" s="56">
        <f t="shared" si="366"/>
        <v>322</v>
      </c>
      <c r="M3330" s="56" t="str">
        <f t="shared" si="363"/>
        <v>service_4_frequency_times_3</v>
      </c>
      <c r="N3330" s="33" t="str">
        <f t="shared" si="364"/>
        <v>追加</v>
      </c>
      <c r="O3330" s="33" t="str">
        <f t="shared" si="365"/>
        <v>要因分析を踏まえた具体的なサービス内容　サービス4　頻度3</v>
      </c>
    </row>
    <row r="3331" spans="1:15" ht="37.5">
      <c r="A3331" s="56">
        <v>3328</v>
      </c>
      <c r="B3331" s="56" t="s">
        <v>4589</v>
      </c>
      <c r="C3331" s="56">
        <v>323</v>
      </c>
      <c r="D3331" s="33" t="s">
        <v>4999</v>
      </c>
      <c r="E3331" s="134" t="s">
        <v>5000</v>
      </c>
      <c r="F3331" s="56" t="str">
        <f>VLOOKUP(VLOOKUP($B3331, '外部インタフェース一覧(計算用)'!$B:$C, 2, FALSE), '外部インタフェース一覧(計算用)'!$C:$G, 2, FALSE)</f>
        <v>new</v>
      </c>
      <c r="G3331" s="56" t="str">
        <f>VLOOKUP(VLOOKUP($B3331, '外部インタフェース一覧(計算用)'!$B:$C, 2, FALSE), '外部インタフェース一覧(計算用)'!$C:$G, 5, FALSE)</f>
        <v>REHABILITATION_PLAN_2024_FORM_0410_2021</v>
      </c>
      <c r="H3331" s="56" t="str">
        <f t="shared" si="361"/>
        <v>REHABILITATION_PLAN_2024_FORM_0410_2021_service_4_time_3_new</v>
      </c>
      <c r="I3331" s="134" t="str">
        <f t="shared" si="367"/>
        <v>追加</v>
      </c>
      <c r="J3331" s="56" t="str">
        <f t="shared" si="362"/>
        <v>名称変更</v>
      </c>
      <c r="K3331" s="56" t="str">
        <f>IF($F3331="old", INDEX('外部インタフェース一覧(計算用)'!$B$5:$C$60, MATCH(summary!$B3331, '外部インタフェース一覧(計算用)'!$C$5:$C$60, 0), 1), $B3331)</f>
        <v>リハビリテーション計画書</v>
      </c>
      <c r="L3331" s="56">
        <f t="shared" si="366"/>
        <v>323</v>
      </c>
      <c r="M3331" s="56" t="str">
        <f t="shared" si="363"/>
        <v>service_4_time_3</v>
      </c>
      <c r="N3331" s="33" t="str">
        <f t="shared" si="364"/>
        <v>追加</v>
      </c>
      <c r="O3331" s="33" t="str">
        <f t="shared" si="365"/>
        <v>要因分析を踏まえた具体的なサービス内容　サービス4　時間3</v>
      </c>
    </row>
    <row r="3332" spans="1:15" ht="56.25">
      <c r="A3332" s="56">
        <v>3329</v>
      </c>
      <c r="B3332" s="56" t="s">
        <v>4589</v>
      </c>
      <c r="C3332" s="56">
        <v>324</v>
      </c>
      <c r="D3332" s="33" t="s">
        <v>5001</v>
      </c>
      <c r="E3332" s="134" t="s">
        <v>5002</v>
      </c>
      <c r="F3332" s="56" t="str">
        <f>VLOOKUP(VLOOKUP($B3332, '外部インタフェース一覧(計算用)'!$B:$C, 2, FALSE), '外部インタフェース一覧(計算用)'!$C:$G, 2, FALSE)</f>
        <v>new</v>
      </c>
      <c r="G3332" s="56" t="str">
        <f>VLOOKUP(VLOOKUP($B3332, '外部インタフェース一覧(計算用)'!$B:$C, 2, FALSE), '外部インタフェース一覧(計算用)'!$C:$G, 5, FALSE)</f>
        <v>REHABILITATION_PLAN_2024_FORM_0410_2021</v>
      </c>
      <c r="H3332" s="56" t="str">
        <f t="shared" ref="H3332:H3395" si="368">G3332&amp;"_"&amp;D3332&amp;"_"&amp;F3332</f>
        <v>REHABILITATION_PLAN_2024_FORM_0410_2021_service_4_himself_or_family_routine_work_01_new</v>
      </c>
      <c r="I3332" s="134" t="str">
        <f t="shared" si="367"/>
        <v>追加</v>
      </c>
      <c r="J3332" s="56" t="str">
        <f t="shared" ref="J3332:J3395" si="369">IF(E3332=I3332, "一致", "名称変更")</f>
        <v>名称変更</v>
      </c>
      <c r="K3332" s="56" t="str">
        <f>IF($F3332="old", INDEX('外部インタフェース一覧(計算用)'!$B$5:$C$60, MATCH(summary!$B3332, '外部インタフェース一覧(計算用)'!$C$5:$C$60, 0), 1), $B3332)</f>
        <v>リハビリテーション計画書</v>
      </c>
      <c r="L3332" s="56">
        <f t="shared" si="366"/>
        <v>324</v>
      </c>
      <c r="M3332" s="56" t="str">
        <f t="shared" ref="M3332:M3395" si="370">$D3332</f>
        <v>service_4_himself_or_family_routine_work_01</v>
      </c>
      <c r="N3332" s="33" t="str">
        <f t="shared" ref="N3332:N3395" si="371">IF($F3332="old", $E3332, $I3332)</f>
        <v>追加</v>
      </c>
      <c r="O3332" s="33" t="str">
        <f t="shared" ref="O3332:O3395" si="372">IF($F3332="old", $I3332, $E3332)</f>
        <v>要因分析を踏まえた具体的なサービス内容　サービス4　日常生活で本人、家族が実施すべきこと</v>
      </c>
    </row>
    <row r="3333" spans="1:15" ht="56.25">
      <c r="A3333" s="56">
        <v>3330</v>
      </c>
      <c r="B3333" s="56" t="s">
        <v>4589</v>
      </c>
      <c r="C3333" s="56">
        <v>325</v>
      </c>
      <c r="D3333" s="33" t="s">
        <v>2682</v>
      </c>
      <c r="E3333" s="134" t="s">
        <v>5003</v>
      </c>
      <c r="F3333" s="56" t="str">
        <f>VLOOKUP(VLOOKUP($B3333, '外部インタフェース一覧(計算用)'!$B:$C, 2, FALSE), '外部インタフェース一覧(計算用)'!$C:$G, 2, FALSE)</f>
        <v>new</v>
      </c>
      <c r="G3333" s="56" t="str">
        <f>VLOOKUP(VLOOKUP($B3333, '外部インタフェース一覧(計算用)'!$B:$C, 2, FALSE), '外部インタフェース一覧(計算用)'!$C:$G, 5, FALSE)</f>
        <v>REHABILITATION_PLAN_2024_FORM_0410_2021</v>
      </c>
      <c r="H3333" s="56" t="str">
        <f t="shared" si="368"/>
        <v>REHABILITATION_PLAN_2024_FORM_0410_2021_care_share_flag_new</v>
      </c>
      <c r="I3333" s="134" t="str">
        <f t="shared" si="367"/>
        <v>追加</v>
      </c>
      <c r="J3333" s="56" t="str">
        <f t="shared" si="369"/>
        <v>名称変更</v>
      </c>
      <c r="K3333" s="56" t="str">
        <f>IF($F3333="old", INDEX('外部インタフェース一覧(計算用)'!$B$5:$C$60, MATCH(summary!$B3333, '外部インタフェース一覧(計算用)'!$C$5:$C$60, 0), 1), $B3333)</f>
        <v>リハビリテーション計画書</v>
      </c>
      <c r="L3333" s="56">
        <f t="shared" ref="L3333:L3396" si="373">C3333</f>
        <v>325</v>
      </c>
      <c r="M3333" s="56" t="str">
        <f t="shared" si="370"/>
        <v>care_share_flag</v>
      </c>
      <c r="N3333" s="33" t="str">
        <f t="shared" si="371"/>
        <v>追加</v>
      </c>
      <c r="O3333" s="33" t="str">
        <f t="shared" si="372"/>
        <v>要因分析を踏まえた具体的なサービス内容 他事業所の担当者と共有すべき事項</v>
      </c>
    </row>
    <row r="3334" spans="1:15" ht="56.25">
      <c r="A3334" s="56">
        <v>3331</v>
      </c>
      <c r="B3334" s="56" t="s">
        <v>4589</v>
      </c>
      <c r="C3334" s="56">
        <v>326</v>
      </c>
      <c r="D3334" s="33" t="s">
        <v>2684</v>
      </c>
      <c r="E3334" s="134" t="s">
        <v>5004</v>
      </c>
      <c r="F3334" s="56" t="str">
        <f>VLOOKUP(VLOOKUP($B3334, '外部インタフェース一覧(計算用)'!$B:$C, 2, FALSE), '外部インタフェース一覧(計算用)'!$C:$G, 2, FALSE)</f>
        <v>new</v>
      </c>
      <c r="G3334" s="56" t="str">
        <f>VLOOKUP(VLOOKUP($B3334, '外部インタフェース一覧(計算用)'!$B:$C, 2, FALSE), '外部インタフェース一覧(計算用)'!$C:$G, 5, FALSE)</f>
        <v>REHABILITATION_PLAN_2024_FORM_0410_2021</v>
      </c>
      <c r="H3334" s="56" t="str">
        <f t="shared" si="368"/>
        <v>REHABILITATION_PLAN_2024_FORM_0410_2021_care_share_contents_new</v>
      </c>
      <c r="I3334" s="134" t="str">
        <f t="shared" si="367"/>
        <v>追加</v>
      </c>
      <c r="J3334" s="56" t="str">
        <f t="shared" si="369"/>
        <v>名称変更</v>
      </c>
      <c r="K3334" s="56" t="str">
        <f>IF($F3334="old", INDEX('外部インタフェース一覧(計算用)'!$B$5:$C$60, MATCH(summary!$B3334, '外部インタフェース一覧(計算用)'!$C$5:$C$60, 0), 1), $B3334)</f>
        <v>リハビリテーション計画書</v>
      </c>
      <c r="L3334" s="56">
        <f t="shared" si="373"/>
        <v>326</v>
      </c>
      <c r="M3334" s="56" t="str">
        <f t="shared" si="370"/>
        <v>care_share_contents</v>
      </c>
      <c r="N3334" s="33" t="str">
        <f t="shared" si="371"/>
        <v>追加</v>
      </c>
      <c r="O3334" s="33" t="str">
        <f t="shared" si="372"/>
        <v>要因分析を踏まえた具体的なサービス内容 他事業所の担当者と共有すべき事項　内容</v>
      </c>
    </row>
    <row r="3335" spans="1:15" ht="37.5">
      <c r="A3335" s="56">
        <v>3332</v>
      </c>
      <c r="B3335" s="56" t="s">
        <v>4589</v>
      </c>
      <c r="C3335" s="56">
        <v>327</v>
      </c>
      <c r="D3335" s="33" t="s">
        <v>2686</v>
      </c>
      <c r="E3335" s="134" t="s">
        <v>5005</v>
      </c>
      <c r="F3335" s="56" t="str">
        <f>VLOOKUP(VLOOKUP($B3335, '外部インタフェース一覧(計算用)'!$B:$C, 2, FALSE), '外部インタフェース一覧(計算用)'!$C:$G, 2, FALSE)</f>
        <v>new</v>
      </c>
      <c r="G3335" s="56" t="str">
        <f>VLOOKUP(VLOOKUP($B3335, '外部インタフェース一覧(計算用)'!$B:$C, 2, FALSE), '外部インタフェース一覧(計算用)'!$C:$G, 5, FALSE)</f>
        <v>REHABILITATION_PLAN_2024_FORM_0410_2021</v>
      </c>
      <c r="H3335" s="56" t="str">
        <f t="shared" si="368"/>
        <v>REHABILITATION_PLAN_2024_FORM_0410_2021_nursing_share_flag_new</v>
      </c>
      <c r="I3335" s="134" t="str">
        <f t="shared" si="367"/>
        <v>追加</v>
      </c>
      <c r="J3335" s="56" t="str">
        <f t="shared" si="369"/>
        <v>名称変更</v>
      </c>
      <c r="K3335" s="56" t="str">
        <f>IF($F3335="old", INDEX('外部インタフェース一覧(計算用)'!$B$5:$C$60, MATCH(summary!$B3335, '外部インタフェース一覧(計算用)'!$C$5:$C$60, 0), 1), $B3335)</f>
        <v>リハビリテーション計画書</v>
      </c>
      <c r="L3335" s="56">
        <f t="shared" si="373"/>
        <v>327</v>
      </c>
      <c r="M3335" s="56" t="str">
        <f t="shared" si="370"/>
        <v>nursing_share_flag</v>
      </c>
      <c r="N3335" s="33" t="str">
        <f t="shared" si="371"/>
        <v>追加</v>
      </c>
      <c r="O3335" s="33" t="str">
        <f t="shared" si="372"/>
        <v>要因分析を踏まえた具体的なサービス内容 介護支援専門員と共有すべき事項</v>
      </c>
    </row>
    <row r="3336" spans="1:15" ht="56.25">
      <c r="A3336" s="56">
        <v>3333</v>
      </c>
      <c r="B3336" s="56" t="s">
        <v>4589</v>
      </c>
      <c r="C3336" s="56">
        <v>328</v>
      </c>
      <c r="D3336" s="33" t="s">
        <v>2688</v>
      </c>
      <c r="E3336" s="134" t="s">
        <v>5006</v>
      </c>
      <c r="F3336" s="56" t="str">
        <f>VLOOKUP(VLOOKUP($B3336, '外部インタフェース一覧(計算用)'!$B:$C, 2, FALSE), '外部インタフェース一覧(計算用)'!$C:$G, 2, FALSE)</f>
        <v>new</v>
      </c>
      <c r="G3336" s="56" t="str">
        <f>VLOOKUP(VLOOKUP($B3336, '外部インタフェース一覧(計算用)'!$B:$C, 2, FALSE), '外部インタフェース一覧(計算用)'!$C:$G, 5, FALSE)</f>
        <v>REHABILITATION_PLAN_2024_FORM_0410_2021</v>
      </c>
      <c r="H3336" s="56" t="str">
        <f t="shared" si="368"/>
        <v>REHABILITATION_PLAN_2024_FORM_0410_2021_nursing_share_contents_new</v>
      </c>
      <c r="I3336" s="134" t="str">
        <f t="shared" si="367"/>
        <v>追加</v>
      </c>
      <c r="J3336" s="56" t="str">
        <f t="shared" si="369"/>
        <v>名称変更</v>
      </c>
      <c r="K3336" s="56" t="str">
        <f>IF($F3336="old", INDEX('外部インタフェース一覧(計算用)'!$B$5:$C$60, MATCH(summary!$B3336, '外部インタフェース一覧(計算用)'!$C$5:$C$60, 0), 1), $B3336)</f>
        <v>リハビリテーション計画書</v>
      </c>
      <c r="L3336" s="56">
        <f t="shared" si="373"/>
        <v>328</v>
      </c>
      <c r="M3336" s="56" t="str">
        <f t="shared" si="370"/>
        <v>nursing_share_contents</v>
      </c>
      <c r="N3336" s="33" t="str">
        <f t="shared" si="371"/>
        <v>追加</v>
      </c>
      <c r="O3336" s="33" t="str">
        <f t="shared" si="372"/>
        <v>要因分析を踏まえた具体的なサービス内容 介護支援専門員と共有すべき事項　内容</v>
      </c>
    </row>
    <row r="3337" spans="1:15" ht="37.5">
      <c r="A3337" s="56">
        <v>3334</v>
      </c>
      <c r="B3337" s="56" t="s">
        <v>4589</v>
      </c>
      <c r="C3337" s="56">
        <v>329</v>
      </c>
      <c r="D3337" s="33" t="s">
        <v>2690</v>
      </c>
      <c r="E3337" s="134" t="s">
        <v>5007</v>
      </c>
      <c r="F3337" s="56" t="str">
        <f>VLOOKUP(VLOOKUP($B3337, '外部インタフェース一覧(計算用)'!$B:$C, 2, FALSE), '外部インタフェース一覧(計算用)'!$C:$G, 2, FALSE)</f>
        <v>new</v>
      </c>
      <c r="G3337" s="56" t="str">
        <f>VLOOKUP(VLOOKUP($B3337, '外部インタフェース一覧(計算用)'!$B:$C, 2, FALSE), '外部インタフェース一覧(計算用)'!$C:$G, 5, FALSE)</f>
        <v>REHABILITATION_PLAN_2024_FORM_0410_2021</v>
      </c>
      <c r="H3337" s="56" t="str">
        <f t="shared" si="368"/>
        <v>REHABILITATION_PLAN_2024_FORM_0410_2021_other_share_flag_new</v>
      </c>
      <c r="I3337" s="134" t="str">
        <f t="shared" si="367"/>
        <v>追加</v>
      </c>
      <c r="J3337" s="56" t="str">
        <f t="shared" si="369"/>
        <v>名称変更</v>
      </c>
      <c r="K3337" s="56" t="str">
        <f>IF($F3337="old", INDEX('外部インタフェース一覧(計算用)'!$B$5:$C$60, MATCH(summary!$B3337, '外部インタフェース一覧(計算用)'!$C$5:$C$60, 0), 1), $B3337)</f>
        <v>リハビリテーション計画書</v>
      </c>
      <c r="L3337" s="56">
        <f t="shared" si="373"/>
        <v>329</v>
      </c>
      <c r="M3337" s="56" t="str">
        <f t="shared" si="370"/>
        <v>other_share_flag</v>
      </c>
      <c r="N3337" s="33" t="str">
        <f t="shared" si="371"/>
        <v>追加</v>
      </c>
      <c r="O3337" s="33" t="str">
        <f t="shared" si="372"/>
        <v>要因分析を踏まえた具体的なサービス内容 その他、共有すべき事項</v>
      </c>
    </row>
    <row r="3338" spans="1:15" ht="37.5">
      <c r="A3338" s="56">
        <v>3335</v>
      </c>
      <c r="B3338" s="56" t="s">
        <v>4589</v>
      </c>
      <c r="C3338" s="56">
        <v>330</v>
      </c>
      <c r="D3338" s="33" t="s">
        <v>2692</v>
      </c>
      <c r="E3338" s="134" t="s">
        <v>5008</v>
      </c>
      <c r="F3338" s="56" t="str">
        <f>VLOOKUP(VLOOKUP($B3338, '外部インタフェース一覧(計算用)'!$B:$C, 2, FALSE), '外部インタフェース一覧(計算用)'!$C:$G, 2, FALSE)</f>
        <v>new</v>
      </c>
      <c r="G3338" s="56" t="str">
        <f>VLOOKUP(VLOOKUP($B3338, '外部インタフェース一覧(計算用)'!$B:$C, 2, FALSE), '外部インタフェース一覧(計算用)'!$C:$G, 5, FALSE)</f>
        <v>REHABILITATION_PLAN_2024_FORM_0410_2021</v>
      </c>
      <c r="H3338" s="56" t="str">
        <f t="shared" si="368"/>
        <v>REHABILITATION_PLAN_2024_FORM_0410_2021_other_share_name_new</v>
      </c>
      <c r="I3338" s="134" t="str">
        <f t="shared" si="367"/>
        <v>追加</v>
      </c>
      <c r="J3338" s="56" t="str">
        <f t="shared" si="369"/>
        <v>名称変更</v>
      </c>
      <c r="K3338" s="56" t="str">
        <f>IF($F3338="old", INDEX('外部インタフェース一覧(計算用)'!$B$5:$C$60, MATCH(summary!$B3338, '外部インタフェース一覧(計算用)'!$C$5:$C$60, 0), 1), $B3338)</f>
        <v>リハビリテーション計画書</v>
      </c>
      <c r="L3338" s="56">
        <f t="shared" si="373"/>
        <v>330</v>
      </c>
      <c r="M3338" s="56" t="str">
        <f t="shared" si="370"/>
        <v>other_share_name</v>
      </c>
      <c r="N3338" s="33" t="str">
        <f t="shared" si="371"/>
        <v>追加</v>
      </c>
      <c r="O3338" s="33" t="str">
        <f t="shared" si="372"/>
        <v>要因分析を踏まえた具体的なサービス内容 その他共有すべき事項・名称</v>
      </c>
    </row>
    <row r="3339" spans="1:15" ht="37.5">
      <c r="A3339" s="56">
        <v>3336</v>
      </c>
      <c r="B3339" s="56" t="s">
        <v>4589</v>
      </c>
      <c r="C3339" s="56">
        <v>331</v>
      </c>
      <c r="D3339" s="33" t="s">
        <v>2694</v>
      </c>
      <c r="E3339" s="134" t="s">
        <v>5009</v>
      </c>
      <c r="F3339" s="56" t="str">
        <f>VLOOKUP(VLOOKUP($B3339, '外部インタフェース一覧(計算用)'!$B:$C, 2, FALSE), '外部インタフェース一覧(計算用)'!$C:$G, 2, FALSE)</f>
        <v>new</v>
      </c>
      <c r="G3339" s="56" t="str">
        <f>VLOOKUP(VLOOKUP($B3339, '外部インタフェース一覧(計算用)'!$B:$C, 2, FALSE), '外部インタフェース一覧(計算用)'!$C:$G, 5, FALSE)</f>
        <v>REHABILITATION_PLAN_2024_FORM_0410_2021</v>
      </c>
      <c r="H3339" s="56" t="str">
        <f t="shared" si="368"/>
        <v>REHABILITATION_PLAN_2024_FORM_0410_2021_other_share_contents_new</v>
      </c>
      <c r="I3339" s="134" t="str">
        <f t="shared" si="367"/>
        <v>追加</v>
      </c>
      <c r="J3339" s="56" t="str">
        <f t="shared" si="369"/>
        <v>名称変更</v>
      </c>
      <c r="K3339" s="56" t="str">
        <f>IF($F3339="old", INDEX('外部インタフェース一覧(計算用)'!$B$5:$C$60, MATCH(summary!$B3339, '外部インタフェース一覧(計算用)'!$C$5:$C$60, 0), 1), $B3339)</f>
        <v>リハビリテーション計画書</v>
      </c>
      <c r="L3339" s="56">
        <f t="shared" si="373"/>
        <v>331</v>
      </c>
      <c r="M3339" s="56" t="str">
        <f t="shared" si="370"/>
        <v>other_share_contents</v>
      </c>
      <c r="N3339" s="33" t="str">
        <f t="shared" si="371"/>
        <v>追加</v>
      </c>
      <c r="O3339" s="33" t="str">
        <f t="shared" si="372"/>
        <v>要因分析を踏まえた具体的なサービス内容 その他、共有すべき事項　内容</v>
      </c>
    </row>
    <row r="3340" spans="1:15" ht="37.5">
      <c r="A3340" s="56">
        <v>3337</v>
      </c>
      <c r="B3340" s="56" t="s">
        <v>4589</v>
      </c>
      <c r="C3340" s="56">
        <v>332</v>
      </c>
      <c r="D3340" s="33" t="s">
        <v>2696</v>
      </c>
      <c r="E3340" s="134" t="s">
        <v>5010</v>
      </c>
      <c r="F3340" s="56" t="str">
        <f>VLOOKUP(VLOOKUP($B3340, '外部インタフェース一覧(計算用)'!$B:$C, 2, FALSE), '外部インタフェース一覧(計算用)'!$C:$G, 2, FALSE)</f>
        <v>new</v>
      </c>
      <c r="G3340" s="56" t="str">
        <f>VLOOKUP(VLOOKUP($B3340, '外部インタフェース一覧(計算用)'!$B:$C, 2, FALSE), '外部インタフェース一覧(計算用)'!$C:$G, 5, FALSE)</f>
        <v>REHABILITATION_PLAN_2024_FORM_0410_2021</v>
      </c>
      <c r="H3340" s="56" t="str">
        <f t="shared" si="368"/>
        <v>REHABILITATION_PLAN_2024_FORM_0410_2021_information_providing_01_new</v>
      </c>
      <c r="I3340" s="134" t="str">
        <f t="shared" si="367"/>
        <v>追加</v>
      </c>
      <c r="J3340" s="56" t="str">
        <f t="shared" si="369"/>
        <v>名称変更</v>
      </c>
      <c r="K3340" s="56" t="str">
        <f>IF($F3340="old", INDEX('外部インタフェース一覧(計算用)'!$B$5:$C$60, MATCH(summary!$B3340, '外部インタフェース一覧(計算用)'!$C$5:$C$60, 0), 1), $B3340)</f>
        <v>リハビリテーション計画書</v>
      </c>
      <c r="L3340" s="56">
        <f t="shared" si="373"/>
        <v>332</v>
      </c>
      <c r="M3340" s="56" t="str">
        <f t="shared" si="370"/>
        <v>information_providing_01</v>
      </c>
      <c r="N3340" s="33" t="str">
        <f t="shared" si="371"/>
        <v>追加</v>
      </c>
      <c r="O3340" s="33" t="str">
        <f t="shared" si="372"/>
        <v>要因分析を踏まえた具体的なサービス内容 情報提供先01　介護支援専門員</v>
      </c>
    </row>
    <row r="3341" spans="1:15" ht="37.5">
      <c r="A3341" s="56">
        <v>3338</v>
      </c>
      <c r="B3341" s="56" t="s">
        <v>4589</v>
      </c>
      <c r="C3341" s="56">
        <v>333</v>
      </c>
      <c r="D3341" s="33" t="s">
        <v>2698</v>
      </c>
      <c r="E3341" s="134" t="s">
        <v>5011</v>
      </c>
      <c r="F3341" s="56" t="str">
        <f>VLOOKUP(VLOOKUP($B3341, '外部インタフェース一覧(計算用)'!$B:$C, 2, FALSE), '外部インタフェース一覧(計算用)'!$C:$G, 2, FALSE)</f>
        <v>new</v>
      </c>
      <c r="G3341" s="56" t="str">
        <f>VLOOKUP(VLOOKUP($B3341, '外部インタフェース一覧(計算用)'!$B:$C, 2, FALSE), '外部インタフェース一覧(計算用)'!$C:$G, 5, FALSE)</f>
        <v>REHABILITATION_PLAN_2024_FORM_0410_2021</v>
      </c>
      <c r="H3341" s="56" t="str">
        <f t="shared" si="368"/>
        <v>REHABILITATION_PLAN_2024_FORM_0410_2021_information_providing_02_new</v>
      </c>
      <c r="I3341" s="134" t="str">
        <f t="shared" si="367"/>
        <v>追加</v>
      </c>
      <c r="J3341" s="56" t="str">
        <f t="shared" si="369"/>
        <v>名称変更</v>
      </c>
      <c r="K3341" s="56" t="str">
        <f>IF($F3341="old", INDEX('外部インタフェース一覧(計算用)'!$B$5:$C$60, MATCH(summary!$B3341, '外部インタフェース一覧(計算用)'!$C$5:$C$60, 0), 1), $B3341)</f>
        <v>リハビリテーション計画書</v>
      </c>
      <c r="L3341" s="56">
        <f t="shared" si="373"/>
        <v>333</v>
      </c>
      <c r="M3341" s="56" t="str">
        <f t="shared" si="370"/>
        <v>information_providing_02</v>
      </c>
      <c r="N3341" s="33" t="str">
        <f t="shared" si="371"/>
        <v>追加</v>
      </c>
      <c r="O3341" s="33" t="str">
        <f t="shared" si="372"/>
        <v>要因分析を踏まえた具体的なサービス内容情報提供先02　医師</v>
      </c>
    </row>
    <row r="3342" spans="1:15" ht="56.25">
      <c r="A3342" s="56">
        <v>3339</v>
      </c>
      <c r="B3342" s="56" t="s">
        <v>4589</v>
      </c>
      <c r="C3342" s="56">
        <v>334</v>
      </c>
      <c r="D3342" s="33" t="s">
        <v>2700</v>
      </c>
      <c r="E3342" s="134" t="s">
        <v>5012</v>
      </c>
      <c r="F3342" s="56" t="str">
        <f>VLOOKUP(VLOOKUP($B3342, '外部インタフェース一覧(計算用)'!$B:$C, 2, FALSE), '外部インタフェース一覧(計算用)'!$C:$G, 2, FALSE)</f>
        <v>new</v>
      </c>
      <c r="G3342" s="56" t="str">
        <f>VLOOKUP(VLOOKUP($B3342, '外部インタフェース一覧(計算用)'!$B:$C, 2, FALSE), '外部インタフェース一覧(計算用)'!$C:$G, 5, FALSE)</f>
        <v>REHABILITATION_PLAN_2024_FORM_0410_2021</v>
      </c>
      <c r="H3342" s="56" t="str">
        <f t="shared" si="368"/>
        <v>REHABILITATION_PLAN_2024_FORM_0410_2021_information_providing_03_new</v>
      </c>
      <c r="I3342" s="134" t="str">
        <f t="shared" si="367"/>
        <v>追加</v>
      </c>
      <c r="J3342" s="56" t="str">
        <f t="shared" si="369"/>
        <v>名称変更</v>
      </c>
      <c r="K3342" s="56" t="str">
        <f>IF($F3342="old", INDEX('外部インタフェース一覧(計算用)'!$B$5:$C$60, MATCH(summary!$B3342, '外部インタフェース一覧(計算用)'!$C$5:$C$60, 0), 1), $B3342)</f>
        <v>リハビリテーション計画書</v>
      </c>
      <c r="L3342" s="56">
        <f t="shared" si="373"/>
        <v>334</v>
      </c>
      <c r="M3342" s="56" t="str">
        <f t="shared" si="370"/>
        <v>information_providing_03</v>
      </c>
      <c r="N3342" s="33" t="str">
        <f t="shared" si="371"/>
        <v>追加</v>
      </c>
      <c r="O3342" s="33" t="str">
        <f t="shared" si="372"/>
        <v>要因分析を踏まえた具体的なサービス内容情報提供先03　その他に利用している介護サービス</v>
      </c>
    </row>
    <row r="3343" spans="1:15" ht="56.25">
      <c r="A3343" s="56">
        <v>3340</v>
      </c>
      <c r="B3343" s="56" t="s">
        <v>4589</v>
      </c>
      <c r="C3343" s="56">
        <v>335</v>
      </c>
      <c r="D3343" s="33" t="s">
        <v>5013</v>
      </c>
      <c r="E3343" s="134" t="s">
        <v>5014</v>
      </c>
      <c r="F3343" s="56" t="str">
        <f>VLOOKUP(VLOOKUP($B3343, '外部インタフェース一覧(計算用)'!$B:$C, 2, FALSE), '外部インタフェース一覧(計算用)'!$C:$G, 2, FALSE)</f>
        <v>new</v>
      </c>
      <c r="G3343" s="56" t="str">
        <f>VLOOKUP(VLOOKUP($B3343, '外部インタフェース一覧(計算用)'!$B:$C, 2, FALSE), '外部インタフェース一覧(計算用)'!$C:$G, 5, FALSE)</f>
        <v>REHABILITATION_PLAN_2024_FORM_0410_2021</v>
      </c>
      <c r="H3343" s="56" t="str">
        <f t="shared" si="368"/>
        <v>REHABILITATION_PLAN_2024_FORM_0410_2021_information_providing_03_name_new</v>
      </c>
      <c r="I3343" s="134" t="str">
        <f t="shared" si="367"/>
        <v>追加</v>
      </c>
      <c r="J3343" s="56" t="str">
        <f t="shared" si="369"/>
        <v>名称変更</v>
      </c>
      <c r="K3343" s="56" t="str">
        <f>IF($F3343="old", INDEX('外部インタフェース一覧(計算用)'!$B$5:$C$60, MATCH(summary!$B3343, '外部インタフェース一覧(計算用)'!$C$5:$C$60, 0), 1), $B3343)</f>
        <v>リハビリテーション計画書</v>
      </c>
      <c r="L3343" s="56">
        <f t="shared" si="373"/>
        <v>335</v>
      </c>
      <c r="M3343" s="56" t="str">
        <f t="shared" si="370"/>
        <v>information_providing_03_name</v>
      </c>
      <c r="N3343" s="33" t="str">
        <f t="shared" si="371"/>
        <v>追加</v>
      </c>
      <c r="O3343" s="33" t="str">
        <f t="shared" si="372"/>
        <v>要因分析を踏まえた具体的なサービス内容情報提供先03　その他に利用している介護サービス　名称</v>
      </c>
    </row>
    <row r="3344" spans="1:15" ht="37.5">
      <c r="A3344" s="56">
        <v>3341</v>
      </c>
      <c r="B3344" s="56" t="s">
        <v>4589</v>
      </c>
      <c r="C3344" s="56">
        <v>336</v>
      </c>
      <c r="D3344" s="33" t="s">
        <v>2702</v>
      </c>
      <c r="E3344" s="134" t="s">
        <v>5015</v>
      </c>
      <c r="F3344" s="56" t="str">
        <f>VLOOKUP(VLOOKUP($B3344, '外部インタフェース一覧(計算用)'!$B:$C, 2, FALSE), '外部インタフェース一覧(計算用)'!$C:$G, 2, FALSE)</f>
        <v>new</v>
      </c>
      <c r="G3344" s="56" t="str">
        <f>VLOOKUP(VLOOKUP($B3344, '外部インタフェース一覧(計算用)'!$B:$C, 2, FALSE), '外部インタフェース一覧(計算用)'!$C:$G, 5, FALSE)</f>
        <v>REHABILITATION_PLAN_2024_FORM_0410_2021</v>
      </c>
      <c r="H3344" s="56" t="str">
        <f t="shared" si="368"/>
        <v>REHABILITATION_PLAN_2024_FORM_0410_2021_information_providing_04_new</v>
      </c>
      <c r="I3344" s="134" t="str">
        <f t="shared" si="367"/>
        <v>追加</v>
      </c>
      <c r="J3344" s="56" t="str">
        <f t="shared" si="369"/>
        <v>名称変更</v>
      </c>
      <c r="K3344" s="56" t="str">
        <f>IF($F3344="old", INDEX('外部インタフェース一覧(計算用)'!$B$5:$C$60, MATCH(summary!$B3344, '外部インタフェース一覧(計算用)'!$C$5:$C$60, 0), 1), $B3344)</f>
        <v>リハビリテーション計画書</v>
      </c>
      <c r="L3344" s="56">
        <f t="shared" si="373"/>
        <v>336</v>
      </c>
      <c r="M3344" s="56" t="str">
        <f t="shared" si="370"/>
        <v>information_providing_04</v>
      </c>
      <c r="N3344" s="33" t="str">
        <f t="shared" si="371"/>
        <v>追加</v>
      </c>
      <c r="O3344" s="33" t="str">
        <f t="shared" si="372"/>
        <v>要因分析を踏まえた具体的なサービス内容情報提供先04　その他</v>
      </c>
    </row>
    <row r="3345" spans="1:15" ht="37.5">
      <c r="A3345" s="56">
        <v>3342</v>
      </c>
      <c r="B3345" s="56" t="s">
        <v>4589</v>
      </c>
      <c r="C3345" s="56">
        <v>337</v>
      </c>
      <c r="D3345" s="33" t="s">
        <v>2704</v>
      </c>
      <c r="E3345" s="134" t="s">
        <v>5016</v>
      </c>
      <c r="F3345" s="56" t="str">
        <f>VLOOKUP(VLOOKUP($B3345, '外部インタフェース一覧(計算用)'!$B:$C, 2, FALSE), '外部インタフェース一覧(計算用)'!$C:$G, 2, FALSE)</f>
        <v>new</v>
      </c>
      <c r="G3345" s="56" t="str">
        <f>VLOOKUP(VLOOKUP($B3345, '外部インタフェース一覧(計算用)'!$B:$C, 2, FALSE), '外部インタフェース一覧(計算用)'!$C:$G, 5, FALSE)</f>
        <v>REHABILITATION_PLAN_2024_FORM_0410_2021</v>
      </c>
      <c r="H3345" s="56" t="str">
        <f t="shared" si="368"/>
        <v>REHABILITATION_PLAN_2024_FORM_0410_2021_information_providing_04_name_new</v>
      </c>
      <c r="I3345" s="134" t="str">
        <f t="shared" si="367"/>
        <v>追加</v>
      </c>
      <c r="J3345" s="56" t="str">
        <f t="shared" si="369"/>
        <v>名称変更</v>
      </c>
      <c r="K3345" s="56" t="str">
        <f>IF($F3345="old", INDEX('外部インタフェース一覧(計算用)'!$B$5:$C$60, MATCH(summary!$B3345, '外部インタフェース一覧(計算用)'!$C$5:$C$60, 0), 1), $B3345)</f>
        <v>リハビリテーション計画書</v>
      </c>
      <c r="L3345" s="56">
        <f t="shared" si="373"/>
        <v>337</v>
      </c>
      <c r="M3345" s="56" t="str">
        <f t="shared" si="370"/>
        <v>information_providing_04_name</v>
      </c>
      <c r="N3345" s="33" t="str">
        <f t="shared" si="371"/>
        <v>追加</v>
      </c>
      <c r="O3345" s="33" t="str">
        <f t="shared" si="372"/>
        <v>要因分析を踏まえた具体的なサービス内容情報提供先04　その他　名称</v>
      </c>
    </row>
    <row r="3346" spans="1:15" ht="56.25">
      <c r="A3346" s="56">
        <v>3343</v>
      </c>
      <c r="B3346" s="56" t="s">
        <v>4589</v>
      </c>
      <c r="C3346" s="56">
        <v>338</v>
      </c>
      <c r="D3346" s="33" t="s">
        <v>5017</v>
      </c>
      <c r="E3346" s="134" t="s">
        <v>5018</v>
      </c>
      <c r="F3346" s="56" t="str">
        <f>VLOOKUP(VLOOKUP($B3346, '外部インタフェース一覧(計算用)'!$B:$C, 2, FALSE), '外部インタフェース一覧(計算用)'!$C:$G, 2, FALSE)</f>
        <v>new</v>
      </c>
      <c r="G3346" s="56" t="str">
        <f>VLOOKUP(VLOOKUP($B3346, '外部インタフェース一覧(計算用)'!$B:$C, 2, FALSE), '外部インタフェース一覧(計算用)'!$C:$G, 5, FALSE)</f>
        <v>REHABILITATION_PLAN_2024_FORM_0410_2021</v>
      </c>
      <c r="H3346" s="56" t="str">
        <f t="shared" si="368"/>
        <v>REHABILITATION_PLAN_2024_FORM_0410_2021_improvement_new</v>
      </c>
      <c r="I3346" s="134" t="str">
        <f t="shared" si="367"/>
        <v>追加</v>
      </c>
      <c r="J3346" s="56" t="str">
        <f t="shared" si="369"/>
        <v>名称変更</v>
      </c>
      <c r="K3346" s="56" t="str">
        <f>IF($F3346="old", INDEX('外部インタフェース一覧(計算用)'!$B$5:$C$60, MATCH(summary!$B3346, '外部インタフェース一覧(計算用)'!$C$5:$C$60, 0), 1), $B3346)</f>
        <v>リハビリテーション計画書</v>
      </c>
      <c r="L3346" s="56">
        <f t="shared" si="373"/>
        <v>338</v>
      </c>
      <c r="M3346" s="56" t="str">
        <f t="shared" si="370"/>
        <v>improvement</v>
      </c>
      <c r="N3346" s="33" t="str">
        <f t="shared" si="371"/>
        <v>追加</v>
      </c>
      <c r="O3346" s="33" t="str">
        <f t="shared" si="372"/>
        <v>リハビリテーション開始時から比較して、改善した・出来るようになった活動と参加</v>
      </c>
    </row>
    <row r="3347" spans="1:15" ht="37.5">
      <c r="A3347" s="56">
        <v>3344</v>
      </c>
      <c r="B3347" s="56" t="s">
        <v>4589</v>
      </c>
      <c r="C3347" s="56">
        <v>339</v>
      </c>
      <c r="D3347" s="33" t="s">
        <v>5019</v>
      </c>
      <c r="E3347" s="134" t="s">
        <v>5020</v>
      </c>
      <c r="F3347" s="56" t="str">
        <f>VLOOKUP(VLOOKUP($B3347, '外部インタフェース一覧(計算用)'!$B:$C, 2, FALSE), '外部インタフェース一覧(計算用)'!$C:$G, 2, FALSE)</f>
        <v>new</v>
      </c>
      <c r="G3347" s="56" t="str">
        <f>VLOOKUP(VLOOKUP($B3347, '外部インタフェース一覧(計算用)'!$B:$C, 2, FALSE), '外部インタフェース一覧(計算用)'!$C:$G, 5, FALSE)</f>
        <v>REHABILITATION_PLAN_2024_FORM_0410_2021</v>
      </c>
      <c r="H3347" s="56" t="str">
        <f t="shared" si="368"/>
        <v>REHABILITATION_PLAN_2024_FORM_0410_2021_subtraction_non_medical_treatment_new</v>
      </c>
      <c r="I3347" s="134" t="str">
        <f t="shared" si="367"/>
        <v>追加</v>
      </c>
      <c r="J3347" s="56" t="str">
        <f t="shared" si="369"/>
        <v>名称変更</v>
      </c>
      <c r="K3347" s="56" t="str">
        <f>IF($F3347="old", INDEX('外部インタフェース一覧(計算用)'!$B$5:$C$60, MATCH(summary!$B3347, '外部インタフェース一覧(計算用)'!$C$5:$C$60, 0), 1), $B3347)</f>
        <v>リハビリテーション計画書</v>
      </c>
      <c r="L3347" s="56">
        <f t="shared" si="373"/>
        <v>339</v>
      </c>
      <c r="M3347" s="56" t="str">
        <f t="shared" si="370"/>
        <v>subtraction_non_medical_treatment</v>
      </c>
      <c r="N3347" s="33" t="str">
        <f t="shared" si="371"/>
        <v>追加</v>
      </c>
      <c r="O3347" s="33" t="str">
        <f t="shared" si="372"/>
        <v>診療未実施減算　診療未実施減算の適用</v>
      </c>
    </row>
    <row r="3348" spans="1:15" ht="37.5">
      <c r="A3348" s="56">
        <v>3345</v>
      </c>
      <c r="B3348" s="56" t="s">
        <v>4589</v>
      </c>
      <c r="C3348" s="56">
        <v>340</v>
      </c>
      <c r="D3348" s="33" t="s">
        <v>5021</v>
      </c>
      <c r="E3348" s="134" t="s">
        <v>5022</v>
      </c>
      <c r="F3348" s="56" t="str">
        <f>VLOOKUP(VLOOKUP($B3348, '外部インタフェース一覧(計算用)'!$B:$C, 2, FALSE), '外部インタフェース一覧(計算用)'!$C:$G, 2, FALSE)</f>
        <v>new</v>
      </c>
      <c r="G3348" s="56" t="str">
        <f>VLOOKUP(VLOOKUP($B3348, '外部インタフェース一覧(計算用)'!$B:$C, 2, FALSE), '外部インタフェース一覧(計算用)'!$C:$G, 5, FALSE)</f>
        <v>REHABILITATION_PLAN_2024_FORM_0410_2021</v>
      </c>
      <c r="H3348" s="56" t="str">
        <f t="shared" si="368"/>
        <v>REHABILITATION_PLAN_2024_FORM_0410_2021_seminar_status_new</v>
      </c>
      <c r="I3348" s="134" t="str">
        <f t="shared" si="367"/>
        <v>追加</v>
      </c>
      <c r="J3348" s="56" t="str">
        <f t="shared" si="369"/>
        <v>名称変更</v>
      </c>
      <c r="K3348" s="56" t="str">
        <f>IF($F3348="old", INDEX('外部インタフェース一覧(計算用)'!$B$5:$C$60, MATCH(summary!$B3348, '外部インタフェース一覧(計算用)'!$C$5:$C$60, 0), 1), $B3348)</f>
        <v>リハビリテーション計画書</v>
      </c>
      <c r="L3348" s="56">
        <f t="shared" si="373"/>
        <v>340</v>
      </c>
      <c r="M3348" s="56" t="str">
        <f t="shared" si="370"/>
        <v>seminar_status</v>
      </c>
      <c r="N3348" s="33" t="str">
        <f t="shared" si="371"/>
        <v>追加</v>
      </c>
      <c r="O3348" s="33" t="str">
        <f t="shared" si="372"/>
        <v>情報提供を行った事業所外の医師の適切な研修</v>
      </c>
    </row>
    <row r="3349" spans="1:15">
      <c r="A3349" s="56">
        <v>3346</v>
      </c>
      <c r="B3349" s="56" t="s">
        <v>4589</v>
      </c>
      <c r="C3349" s="56">
        <v>341</v>
      </c>
      <c r="D3349" s="33" t="s">
        <v>265</v>
      </c>
      <c r="E3349" s="134" t="s">
        <v>266</v>
      </c>
      <c r="F3349" s="56" t="str">
        <f>VLOOKUP(VLOOKUP($B3349, '外部インタフェース一覧(計算用)'!$B:$C, 2, FALSE), '外部インタフェース一覧(計算用)'!$C:$G, 2, FALSE)</f>
        <v>new</v>
      </c>
      <c r="G3349" s="56" t="str">
        <f>VLOOKUP(VLOOKUP($B3349, '外部インタフェース一覧(計算用)'!$B:$C, 2, FALSE), '外部インタフェース一覧(計算用)'!$C:$G, 5, FALSE)</f>
        <v>REHABILITATION_PLAN_2024_FORM_0410_2021</v>
      </c>
      <c r="H3349" s="56" t="str">
        <f t="shared" si="368"/>
        <v>REHABILITATION_PLAN_2024_FORM_0410_2021_version_new</v>
      </c>
      <c r="I3349" s="134" t="str">
        <f t="shared" si="367"/>
        <v>バージョン番号</v>
      </c>
      <c r="J3349" s="56" t="str">
        <f t="shared" si="369"/>
        <v>一致</v>
      </c>
      <c r="K3349" s="56" t="str">
        <f>IF($F3349="old", INDEX('外部インタフェース一覧(計算用)'!$B$5:$C$60, MATCH(summary!$B3349, '外部インタフェース一覧(計算用)'!$C$5:$C$60, 0), 1), $B3349)</f>
        <v>リハビリテーション計画書</v>
      </c>
      <c r="L3349" s="56">
        <f t="shared" si="373"/>
        <v>341</v>
      </c>
      <c r="M3349" s="56" t="str">
        <f t="shared" si="370"/>
        <v>version</v>
      </c>
      <c r="N3349" s="33" t="str">
        <f t="shared" si="371"/>
        <v>バージョン番号</v>
      </c>
      <c r="O3349" s="33" t="str">
        <f t="shared" si="372"/>
        <v>バージョン番号</v>
      </c>
    </row>
    <row r="3350" spans="1:15" hidden="1">
      <c r="A3350" s="56">
        <v>3347</v>
      </c>
      <c r="B3350" s="56" t="s">
        <v>5023</v>
      </c>
      <c r="C3350" s="56">
        <v>1</v>
      </c>
      <c r="D3350" s="33" t="s">
        <v>223</v>
      </c>
      <c r="E3350" s="134" t="s">
        <v>224</v>
      </c>
      <c r="F3350" s="56" t="str">
        <f>VLOOKUP(VLOOKUP($B3350, '外部インタフェース一覧(計算用)'!$B:$C, 2, FALSE), '外部インタフェース一覧(計算用)'!$C:$G, 2, FALSE)</f>
        <v>new</v>
      </c>
      <c r="G3350" s="56" t="str">
        <f>VLOOKUP(VLOOKUP($B3350, '外部インタフェース一覧(計算用)'!$B:$C, 2, FALSE), '外部インタフェース一覧(計算用)'!$C:$G, 5, FALSE)</f>
        <v>BEDSORE_MEASURE_CARE_PLAN_2024_FORM_0500_2021</v>
      </c>
      <c r="H3350" s="56" t="str">
        <f t="shared" si="368"/>
        <v>BEDSORE_MEASURE_CARE_PLAN_2024_FORM_0500_2021_care_facility_id_new</v>
      </c>
      <c r="I3350" s="134" t="str">
        <f t="shared" si="367"/>
        <v>事業所番号</v>
      </c>
      <c r="J3350" s="56" t="str">
        <f t="shared" si="369"/>
        <v>一致</v>
      </c>
      <c r="K3350" s="56" t="str">
        <f>IF($F3350="old", INDEX('外部インタフェース一覧(計算用)'!$B$5:$C$60, MATCH(summary!$B3350, '外部インタフェース一覧(計算用)'!$C$5:$C$60, 0), 1), $B3350)</f>
        <v>褥瘡対策に関するスクリーニング・ケア計画書</v>
      </c>
      <c r="L3350" s="56">
        <f t="shared" si="373"/>
        <v>1</v>
      </c>
      <c r="M3350" s="56" t="str">
        <f t="shared" si="370"/>
        <v>care_facility_id</v>
      </c>
      <c r="N3350" s="33" t="str">
        <f t="shared" si="371"/>
        <v>事業所番号</v>
      </c>
      <c r="O3350" s="33" t="str">
        <f t="shared" si="372"/>
        <v>事業所番号</v>
      </c>
    </row>
    <row r="3351" spans="1:15" hidden="1">
      <c r="A3351" s="56">
        <v>3348</v>
      </c>
      <c r="B3351" s="56" t="s">
        <v>5023</v>
      </c>
      <c r="C3351" s="56">
        <v>2</v>
      </c>
      <c r="D3351" s="33" t="s">
        <v>225</v>
      </c>
      <c r="E3351" s="134" t="s">
        <v>226</v>
      </c>
      <c r="F3351" s="56" t="str">
        <f>VLOOKUP(VLOOKUP($B3351, '外部インタフェース一覧(計算用)'!$B:$C, 2, FALSE), '外部インタフェース一覧(計算用)'!$C:$G, 2, FALSE)</f>
        <v>new</v>
      </c>
      <c r="G3351" s="56" t="str">
        <f>VLOOKUP(VLOOKUP($B3351, '外部インタフェース一覧(計算用)'!$B:$C, 2, FALSE), '外部インタフェース一覧(計算用)'!$C:$G, 5, FALSE)</f>
        <v>BEDSORE_MEASURE_CARE_PLAN_2024_FORM_0500_2021</v>
      </c>
      <c r="H3351" s="56" t="str">
        <f t="shared" si="368"/>
        <v>BEDSORE_MEASURE_CARE_PLAN_2024_FORM_0500_2021_service_code_new</v>
      </c>
      <c r="I3351" s="134" t="str">
        <f t="shared" si="367"/>
        <v>サービス種類コード</v>
      </c>
      <c r="J3351" s="56" t="str">
        <f t="shared" si="369"/>
        <v>一致</v>
      </c>
      <c r="K3351" s="56" t="str">
        <f>IF($F3351="old", INDEX('外部インタフェース一覧(計算用)'!$B$5:$C$60, MATCH(summary!$B3351, '外部インタフェース一覧(計算用)'!$C$5:$C$60, 0), 1), $B3351)</f>
        <v>褥瘡対策に関するスクリーニング・ケア計画書</v>
      </c>
      <c r="L3351" s="56">
        <f t="shared" si="373"/>
        <v>2</v>
      </c>
      <c r="M3351" s="56" t="str">
        <f t="shared" si="370"/>
        <v>service_code</v>
      </c>
      <c r="N3351" s="33" t="str">
        <f t="shared" si="371"/>
        <v>サービス種類コード</v>
      </c>
      <c r="O3351" s="33" t="str">
        <f t="shared" si="372"/>
        <v>サービス種類コード</v>
      </c>
    </row>
    <row r="3352" spans="1:15" hidden="1">
      <c r="A3352" s="56">
        <v>3349</v>
      </c>
      <c r="B3352" s="56" t="s">
        <v>5023</v>
      </c>
      <c r="C3352" s="56">
        <v>3</v>
      </c>
      <c r="D3352" s="33" t="s">
        <v>229</v>
      </c>
      <c r="E3352" s="134" t="s">
        <v>230</v>
      </c>
      <c r="F3352" s="56" t="str">
        <f>VLOOKUP(VLOOKUP($B3352, '外部インタフェース一覧(計算用)'!$B:$C, 2, FALSE), '外部インタフェース一覧(計算用)'!$C:$G, 2, FALSE)</f>
        <v>new</v>
      </c>
      <c r="G3352" s="56" t="str">
        <f>VLOOKUP(VLOOKUP($B3352, '外部インタフェース一覧(計算用)'!$B:$C, 2, FALSE), '外部インタフェース一覧(計算用)'!$C:$G, 5, FALSE)</f>
        <v>BEDSORE_MEASURE_CARE_PLAN_2024_FORM_0500_2021</v>
      </c>
      <c r="H3352" s="56" t="str">
        <f t="shared" si="368"/>
        <v>BEDSORE_MEASURE_CARE_PLAN_2024_FORM_0500_2021_insurer_no_new</v>
      </c>
      <c r="I3352" s="134" t="str">
        <f t="shared" si="367"/>
        <v>保険者番号</v>
      </c>
      <c r="J3352" s="56" t="str">
        <f t="shared" si="369"/>
        <v>一致</v>
      </c>
      <c r="K3352" s="56" t="str">
        <f>IF($F3352="old", INDEX('外部インタフェース一覧(計算用)'!$B$5:$C$60, MATCH(summary!$B3352, '外部インタフェース一覧(計算用)'!$C$5:$C$60, 0), 1), $B3352)</f>
        <v>褥瘡対策に関するスクリーニング・ケア計画書</v>
      </c>
      <c r="L3352" s="56">
        <f t="shared" si="373"/>
        <v>3</v>
      </c>
      <c r="M3352" s="56" t="str">
        <f t="shared" si="370"/>
        <v>insurer_no</v>
      </c>
      <c r="N3352" s="33" t="str">
        <f t="shared" si="371"/>
        <v>保険者番号</v>
      </c>
      <c r="O3352" s="33" t="str">
        <f t="shared" si="372"/>
        <v>保険者番号</v>
      </c>
    </row>
    <row r="3353" spans="1:15" hidden="1">
      <c r="A3353" s="56">
        <v>3350</v>
      </c>
      <c r="B3353" s="56" t="s">
        <v>5023</v>
      </c>
      <c r="C3353" s="56">
        <v>4</v>
      </c>
      <c r="D3353" s="33" t="s">
        <v>231</v>
      </c>
      <c r="E3353" s="134" t="s">
        <v>232</v>
      </c>
      <c r="F3353" s="56" t="str">
        <f>VLOOKUP(VLOOKUP($B3353, '外部インタフェース一覧(計算用)'!$B:$C, 2, FALSE), '外部インタフェース一覧(計算用)'!$C:$G, 2, FALSE)</f>
        <v>new</v>
      </c>
      <c r="G3353" s="56" t="str">
        <f>VLOOKUP(VLOOKUP($B3353, '外部インタフェース一覧(計算用)'!$B:$C, 2, FALSE), '外部インタフェース一覧(計算用)'!$C:$G, 5, FALSE)</f>
        <v>BEDSORE_MEASURE_CARE_PLAN_2024_FORM_0500_2021</v>
      </c>
      <c r="H3353" s="56" t="str">
        <f t="shared" si="368"/>
        <v>BEDSORE_MEASURE_CARE_PLAN_2024_FORM_0500_2021_insured_no_new</v>
      </c>
      <c r="I3353" s="134" t="str">
        <f t="shared" si="367"/>
        <v>被保険者番号</v>
      </c>
      <c r="J3353" s="56" t="str">
        <f t="shared" si="369"/>
        <v>一致</v>
      </c>
      <c r="K3353" s="56" t="str">
        <f>IF($F3353="old", INDEX('外部インタフェース一覧(計算用)'!$B$5:$C$60, MATCH(summary!$B3353, '外部インタフェース一覧(計算用)'!$C$5:$C$60, 0), 1), $B3353)</f>
        <v>褥瘡対策に関するスクリーニング・ケア計画書</v>
      </c>
      <c r="L3353" s="56">
        <f t="shared" si="373"/>
        <v>4</v>
      </c>
      <c r="M3353" s="56" t="str">
        <f t="shared" si="370"/>
        <v>insured_no</v>
      </c>
      <c r="N3353" s="33" t="str">
        <f t="shared" si="371"/>
        <v>被保険者番号</v>
      </c>
      <c r="O3353" s="33" t="str">
        <f t="shared" si="372"/>
        <v>被保険者番号</v>
      </c>
    </row>
    <row r="3354" spans="1:15" ht="37.5" hidden="1">
      <c r="A3354" s="56">
        <v>3351</v>
      </c>
      <c r="B3354" s="56" t="s">
        <v>5023</v>
      </c>
      <c r="C3354" s="56">
        <v>5</v>
      </c>
      <c r="D3354" s="33" t="s">
        <v>227</v>
      </c>
      <c r="E3354" s="134" t="s">
        <v>228</v>
      </c>
      <c r="F3354" s="56" t="str">
        <f>VLOOKUP(VLOOKUP($B3354, '外部インタフェース一覧(計算用)'!$B:$C, 2, FALSE), '外部インタフェース一覧(計算用)'!$C:$G, 2, FALSE)</f>
        <v>new</v>
      </c>
      <c r="G3354" s="56" t="str">
        <f>VLOOKUP(VLOOKUP($B3354, '外部インタフェース一覧(計算用)'!$B:$C, 2, FALSE), '外部インタフェース一覧(計算用)'!$C:$G, 5, FALSE)</f>
        <v>BEDSORE_MEASURE_CARE_PLAN_2024_FORM_0500_2021</v>
      </c>
      <c r="H3354" s="56" t="str">
        <f t="shared" si="368"/>
        <v>BEDSORE_MEASURE_CARE_PLAN_2024_FORM_0500_2021_external_system_management_number_new</v>
      </c>
      <c r="I3354" s="134" t="str">
        <f t="shared" si="367"/>
        <v>外部システム管理番号</v>
      </c>
      <c r="J3354" s="56" t="str">
        <f t="shared" si="369"/>
        <v>一致</v>
      </c>
      <c r="K3354" s="56" t="str">
        <f>IF($F3354="old", INDEX('外部インタフェース一覧(計算用)'!$B$5:$C$60, MATCH(summary!$B3354, '外部インタフェース一覧(計算用)'!$C$5:$C$60, 0), 1), $B3354)</f>
        <v>褥瘡対策に関するスクリーニング・ケア計画書</v>
      </c>
      <c r="L3354" s="56">
        <f t="shared" si="373"/>
        <v>5</v>
      </c>
      <c r="M3354" s="56" t="str">
        <f t="shared" si="370"/>
        <v>external_system_management_number</v>
      </c>
      <c r="N3354" s="33" t="str">
        <f t="shared" si="371"/>
        <v>外部システム管理番号</v>
      </c>
      <c r="O3354" s="33" t="str">
        <f t="shared" si="372"/>
        <v>外部システム管理番号</v>
      </c>
    </row>
    <row r="3355" spans="1:15" hidden="1">
      <c r="A3355" s="56">
        <v>3352</v>
      </c>
      <c r="B3355" s="56" t="s">
        <v>5023</v>
      </c>
      <c r="C3355" s="56">
        <v>6</v>
      </c>
      <c r="D3355" s="33" t="s">
        <v>251</v>
      </c>
      <c r="E3355" s="134" t="s">
        <v>252</v>
      </c>
      <c r="F3355" s="56" t="str">
        <f>VLOOKUP(VLOOKUP($B3355, '外部インタフェース一覧(計算用)'!$B:$C, 2, FALSE), '外部インタフェース一覧(計算用)'!$C:$G, 2, FALSE)</f>
        <v>new</v>
      </c>
      <c r="G3355" s="56" t="str">
        <f>VLOOKUP(VLOOKUP($B3355, '外部インタフェース一覧(計算用)'!$B:$C, 2, FALSE), '外部インタフェース一覧(計算用)'!$C:$G, 5, FALSE)</f>
        <v>BEDSORE_MEASURE_CARE_PLAN_2024_FORM_0500_2021</v>
      </c>
      <c r="H3355" s="56" t="str">
        <f t="shared" si="368"/>
        <v>BEDSORE_MEASURE_CARE_PLAN_2024_FORM_0500_2021_care_level_new</v>
      </c>
      <c r="I3355" s="134" t="str">
        <f t="shared" si="367"/>
        <v>追加</v>
      </c>
      <c r="J3355" s="56" t="str">
        <f t="shared" si="369"/>
        <v>名称変更</v>
      </c>
      <c r="K3355" s="56" t="str">
        <f>IF($F3355="old", INDEX('外部インタフェース一覧(計算用)'!$B$5:$C$60, MATCH(summary!$B3355, '外部インタフェース一覧(計算用)'!$C$5:$C$60, 0), 1), $B3355)</f>
        <v>褥瘡対策に関するスクリーニング・ケア計画書</v>
      </c>
      <c r="L3355" s="56">
        <f t="shared" si="373"/>
        <v>6</v>
      </c>
      <c r="M3355" s="56" t="str">
        <f t="shared" si="370"/>
        <v>care_level</v>
      </c>
      <c r="N3355" s="33" t="str">
        <f t="shared" si="371"/>
        <v>追加</v>
      </c>
      <c r="O3355" s="33" t="str">
        <f t="shared" si="372"/>
        <v>要介護度</v>
      </c>
    </row>
    <row r="3356" spans="1:15" ht="37.5" hidden="1">
      <c r="A3356" s="56">
        <v>3353</v>
      </c>
      <c r="B3356" s="56" t="s">
        <v>5023</v>
      </c>
      <c r="C3356" s="56">
        <v>7</v>
      </c>
      <c r="D3356" s="33" t="s">
        <v>253</v>
      </c>
      <c r="E3356" s="134" t="s">
        <v>254</v>
      </c>
      <c r="F3356" s="56" t="str">
        <f>VLOOKUP(VLOOKUP($B3356, '外部インタフェース一覧(計算用)'!$B:$C, 2, FALSE), '外部インタフェース一覧(計算用)'!$C:$G, 2, FALSE)</f>
        <v>new</v>
      </c>
      <c r="G3356" s="56" t="str">
        <f>VLOOKUP(VLOOKUP($B3356, '外部インタフェース一覧(計算用)'!$B:$C, 2, FALSE), '外部インタフェース一覧(計算用)'!$C:$G, 5, FALSE)</f>
        <v>BEDSORE_MEASURE_CARE_PLAN_2024_FORM_0500_2021</v>
      </c>
      <c r="H3356" s="56" t="str">
        <f t="shared" si="368"/>
        <v>BEDSORE_MEASURE_CARE_PLAN_2024_FORM_0500_2021_impaired_elderly_independence_degree_new</v>
      </c>
      <c r="I3356" s="134" t="str">
        <f t="shared" si="367"/>
        <v>追加</v>
      </c>
      <c r="J3356" s="56" t="str">
        <f t="shared" si="369"/>
        <v>名称変更</v>
      </c>
      <c r="K3356" s="56" t="str">
        <f>IF($F3356="old", INDEX('外部インタフェース一覧(計算用)'!$B$5:$C$60, MATCH(summary!$B3356, '外部インタフェース一覧(計算用)'!$C$5:$C$60, 0), 1), $B3356)</f>
        <v>褥瘡対策に関するスクリーニング・ケア計画書</v>
      </c>
      <c r="L3356" s="56">
        <f t="shared" si="373"/>
        <v>7</v>
      </c>
      <c r="M3356" s="56" t="str">
        <f t="shared" si="370"/>
        <v>impaired_elderly_independence_degree</v>
      </c>
      <c r="N3356" s="33" t="str">
        <f t="shared" si="371"/>
        <v>追加</v>
      </c>
      <c r="O3356" s="33" t="str">
        <f t="shared" si="372"/>
        <v>障害高齢者の日常生活自立度</v>
      </c>
    </row>
    <row r="3357" spans="1:15" ht="37.5" hidden="1">
      <c r="A3357" s="56">
        <v>3354</v>
      </c>
      <c r="B3357" s="56" t="s">
        <v>5023</v>
      </c>
      <c r="C3357" s="56">
        <v>8</v>
      </c>
      <c r="D3357" s="33" t="s">
        <v>255</v>
      </c>
      <c r="E3357" s="134" t="s">
        <v>256</v>
      </c>
      <c r="F3357" s="56" t="str">
        <f>VLOOKUP(VLOOKUP($B3357, '外部インタフェース一覧(計算用)'!$B:$C, 2, FALSE), '外部インタフェース一覧(計算用)'!$C:$G, 2, FALSE)</f>
        <v>new</v>
      </c>
      <c r="G3357" s="56" t="str">
        <f>VLOOKUP(VLOOKUP($B3357, '外部インタフェース一覧(計算用)'!$B:$C, 2, FALSE), '外部インタフェース一覧(計算用)'!$C:$G, 5, FALSE)</f>
        <v>BEDSORE_MEASURE_CARE_PLAN_2024_FORM_0500_2021</v>
      </c>
      <c r="H3357" s="56" t="str">
        <f t="shared" si="368"/>
        <v>BEDSORE_MEASURE_CARE_PLAN_2024_FORM_0500_2021_dementia_elderly_independence_degree_new</v>
      </c>
      <c r="I3357" s="134" t="str">
        <f t="shared" si="367"/>
        <v>追加</v>
      </c>
      <c r="J3357" s="56" t="str">
        <f t="shared" si="369"/>
        <v>名称変更</v>
      </c>
      <c r="K3357" s="56" t="str">
        <f>IF($F3357="old", INDEX('外部インタフェース一覧(計算用)'!$B$5:$C$60, MATCH(summary!$B3357, '外部インタフェース一覧(計算用)'!$C$5:$C$60, 0), 1), $B3357)</f>
        <v>褥瘡対策に関するスクリーニング・ケア計画書</v>
      </c>
      <c r="L3357" s="56">
        <f t="shared" si="373"/>
        <v>8</v>
      </c>
      <c r="M3357" s="56" t="str">
        <f t="shared" si="370"/>
        <v>dementia_elderly_independence_degree</v>
      </c>
      <c r="N3357" s="33" t="str">
        <f t="shared" si="371"/>
        <v>追加</v>
      </c>
      <c r="O3357" s="33" t="str">
        <f t="shared" si="372"/>
        <v>認知症高齢者の日常生活自立度</v>
      </c>
    </row>
    <row r="3358" spans="1:15" hidden="1">
      <c r="A3358" s="56">
        <v>3355</v>
      </c>
      <c r="B3358" s="56" t="s">
        <v>5023</v>
      </c>
      <c r="C3358" s="56">
        <v>9</v>
      </c>
      <c r="D3358" s="33" t="s">
        <v>270</v>
      </c>
      <c r="E3358" s="134" t="s">
        <v>271</v>
      </c>
      <c r="F3358" s="56" t="str">
        <f>VLOOKUP(VLOOKUP($B3358, '外部インタフェース一覧(計算用)'!$B:$C, 2, FALSE), '外部インタフェース一覧(計算用)'!$C:$G, 2, FALSE)</f>
        <v>new</v>
      </c>
      <c r="G3358" s="56" t="str">
        <f>VLOOKUP(VLOOKUP($B3358, '外部インタフェース一覧(計算用)'!$B:$C, 2, FALSE), '外部インタフェース一覧(計算用)'!$C:$G, 5, FALSE)</f>
        <v>BEDSORE_MEASURE_CARE_PLAN_2024_FORM_0500_2021</v>
      </c>
      <c r="H3358" s="56" t="str">
        <f t="shared" si="368"/>
        <v>BEDSORE_MEASURE_CARE_PLAN_2024_FORM_0500_2021_evaluate_date_new</v>
      </c>
      <c r="I3358" s="134" t="str">
        <f t="shared" si="367"/>
        <v>評価日</v>
      </c>
      <c r="J3358" s="56" t="str">
        <f t="shared" si="369"/>
        <v>一致</v>
      </c>
      <c r="K3358" s="56" t="str">
        <f>IF($F3358="old", INDEX('外部インタフェース一覧(計算用)'!$B$5:$C$60, MATCH(summary!$B3358, '外部インタフェース一覧(計算用)'!$C$5:$C$60, 0), 1), $B3358)</f>
        <v>褥瘡対策に関するスクリーニング・ケア計画書</v>
      </c>
      <c r="L3358" s="56">
        <f t="shared" si="373"/>
        <v>9</v>
      </c>
      <c r="M3358" s="56" t="str">
        <f t="shared" si="370"/>
        <v>evaluate_date</v>
      </c>
      <c r="N3358" s="33" t="str">
        <f t="shared" si="371"/>
        <v>評価日</v>
      </c>
      <c r="O3358" s="33" t="str">
        <f t="shared" si="372"/>
        <v>評価日</v>
      </c>
    </row>
    <row r="3359" spans="1:15" hidden="1">
      <c r="A3359" s="56">
        <v>3356</v>
      </c>
      <c r="B3359" s="56" t="s">
        <v>5023</v>
      </c>
      <c r="C3359" s="56">
        <v>10</v>
      </c>
      <c r="D3359" s="33" t="s">
        <v>3977</v>
      </c>
      <c r="E3359" s="134" t="s">
        <v>3978</v>
      </c>
      <c r="F3359" s="56" t="str">
        <f>VLOOKUP(VLOOKUP($B3359, '外部インタフェース一覧(計算用)'!$B:$C, 2, FALSE), '外部インタフェース一覧(計算用)'!$C:$G, 2, FALSE)</f>
        <v>new</v>
      </c>
      <c r="G3359" s="56" t="str">
        <f>VLOOKUP(VLOOKUP($B3359, '外部インタフェース一覧(計算用)'!$B:$C, 2, FALSE), '外部インタフェース一覧(計算用)'!$C:$G, 5, FALSE)</f>
        <v>BEDSORE_MEASURE_CARE_PLAN_2024_FORM_0500_2021</v>
      </c>
      <c r="H3359" s="56" t="str">
        <f t="shared" si="368"/>
        <v>BEDSORE_MEASURE_CARE_PLAN_2024_FORM_0500_2021_status_new</v>
      </c>
      <c r="I3359" s="134" t="str">
        <f t="shared" si="367"/>
        <v>追加</v>
      </c>
      <c r="J3359" s="56" t="str">
        <f t="shared" si="369"/>
        <v>名称変更</v>
      </c>
      <c r="K3359" s="56" t="str">
        <f>IF($F3359="old", INDEX('外部インタフェース一覧(計算用)'!$B$5:$C$60, MATCH(summary!$B3359, '外部インタフェース一覧(計算用)'!$C$5:$C$60, 0), 1), $B3359)</f>
        <v>褥瘡対策に関するスクリーニング・ケア計画書</v>
      </c>
      <c r="L3359" s="56">
        <f t="shared" si="373"/>
        <v>10</v>
      </c>
      <c r="M3359" s="56" t="str">
        <f t="shared" si="370"/>
        <v>status</v>
      </c>
      <c r="N3359" s="33" t="str">
        <f t="shared" si="371"/>
        <v>追加</v>
      </c>
      <c r="O3359" s="33" t="str">
        <f t="shared" si="372"/>
        <v>評価時点</v>
      </c>
    </row>
    <row r="3360" spans="1:15" ht="37.5" hidden="1">
      <c r="A3360" s="56">
        <v>3357</v>
      </c>
      <c r="B3360" s="56" t="s">
        <v>5023</v>
      </c>
      <c r="C3360" s="56">
        <v>11</v>
      </c>
      <c r="D3360" s="33" t="s">
        <v>3381</v>
      </c>
      <c r="E3360" s="134" t="s">
        <v>5024</v>
      </c>
      <c r="F3360" s="56" t="str">
        <f>VLOOKUP(VLOOKUP($B3360, '外部インタフェース一覧(計算用)'!$B:$C, 2, FALSE), '外部インタフェース一覧(計算用)'!$C:$G, 2, FALSE)</f>
        <v>new</v>
      </c>
      <c r="G3360" s="56" t="str">
        <f>VLOOKUP(VLOOKUP($B3360, '外部インタフェース一覧(計算用)'!$B:$C, 2, FALSE), '外部インタフェース一覧(計算用)'!$C:$G, 5, FALSE)</f>
        <v>BEDSORE_MEASURE_CARE_PLAN_2024_FORM_0500_2021</v>
      </c>
      <c r="H3360" s="56" t="str">
        <f t="shared" si="368"/>
        <v>BEDSORE_MEASURE_CARE_PLAN_2024_FORM_0500_2021_is_bedsore_new</v>
      </c>
      <c r="I3360" s="134" t="str">
        <f t="shared" si="367"/>
        <v>褥瘡の有無（現在）　褥瘡の有無（現在）</v>
      </c>
      <c r="J3360" s="56" t="str">
        <f t="shared" si="369"/>
        <v>名称変更</v>
      </c>
      <c r="K3360" s="33" t="str">
        <f>IF($F3360="old", INDEX('外部インタフェース一覧(計算用)'!$B$5:$C$60, MATCH(summary!$B3360, '外部インタフェース一覧(計算用)'!$C$5:$C$60, 0), 1), $B3360)</f>
        <v>褥瘡対策に関するスクリーニング・ケア計画書</v>
      </c>
      <c r="L3360" s="56">
        <f t="shared" si="373"/>
        <v>11</v>
      </c>
      <c r="M3360" s="33" t="str">
        <f t="shared" si="370"/>
        <v>is_bedsore</v>
      </c>
      <c r="N3360" s="33" t="str">
        <f t="shared" si="371"/>
        <v>褥瘡の有無（現在）　褥瘡の有無（現在）</v>
      </c>
      <c r="O3360" s="33" t="str">
        <f t="shared" si="372"/>
        <v>褥瘡の有無</v>
      </c>
    </row>
    <row r="3361" spans="1:15" hidden="1">
      <c r="A3361" s="56">
        <v>3358</v>
      </c>
      <c r="B3361" s="56" t="s">
        <v>5023</v>
      </c>
      <c r="C3361" s="56">
        <v>12</v>
      </c>
      <c r="D3361" s="33" t="s">
        <v>5025</v>
      </c>
      <c r="E3361" s="134" t="s">
        <v>5026</v>
      </c>
      <c r="F3361" s="56" t="str">
        <f>VLOOKUP(VLOOKUP($B3361, '外部インタフェース一覧(計算用)'!$B:$C, 2, FALSE), '外部インタフェース一覧(計算用)'!$C:$G, 2, FALSE)</f>
        <v>new</v>
      </c>
      <c r="G3361" s="56" t="str">
        <f>VLOOKUP(VLOOKUP($B3361, '外部インタフェース一覧(計算用)'!$B:$C, 2, FALSE), '外部インタフェース一覧(計算用)'!$C:$G, 5, FALSE)</f>
        <v>BEDSORE_MEASURE_CARE_PLAN_2024_FORM_0500_2021</v>
      </c>
      <c r="H3361" s="56" t="str">
        <f t="shared" si="368"/>
        <v>BEDSORE_MEASURE_CARE_PLAN_2024_FORM_0500_2021_bedsore_onset_year_new</v>
      </c>
      <c r="I3361" s="134" t="str">
        <f t="shared" si="367"/>
        <v>追加</v>
      </c>
      <c r="J3361" s="56" t="str">
        <f t="shared" si="369"/>
        <v>名称変更</v>
      </c>
      <c r="K3361" s="56" t="str">
        <f>IF($F3361="old", INDEX('外部インタフェース一覧(計算用)'!$B$5:$C$60, MATCH(summary!$B3361, '外部インタフェース一覧(計算用)'!$C$5:$C$60, 0), 1), $B3361)</f>
        <v>褥瘡対策に関するスクリーニング・ケア計画書</v>
      </c>
      <c r="L3361" s="56">
        <f t="shared" si="373"/>
        <v>12</v>
      </c>
      <c r="M3361" s="56" t="str">
        <f t="shared" si="370"/>
        <v>bedsore_onset_year</v>
      </c>
      <c r="N3361" s="33" t="str">
        <f t="shared" si="371"/>
        <v>追加</v>
      </c>
      <c r="O3361" s="33" t="str">
        <f t="shared" si="372"/>
        <v>褥瘡の有無　褥瘡発生年</v>
      </c>
    </row>
    <row r="3362" spans="1:15" ht="37.5" hidden="1">
      <c r="A3362" s="56">
        <v>3359</v>
      </c>
      <c r="B3362" s="56" t="s">
        <v>5023</v>
      </c>
      <c r="C3362" s="56">
        <v>13</v>
      </c>
      <c r="D3362" s="33" t="s">
        <v>5027</v>
      </c>
      <c r="E3362" s="134" t="s">
        <v>5028</v>
      </c>
      <c r="F3362" s="56" t="str">
        <f>VLOOKUP(VLOOKUP($B3362, '外部インタフェース一覧(計算用)'!$B:$C, 2, FALSE), '外部インタフェース一覧(計算用)'!$C:$G, 2, FALSE)</f>
        <v>new</v>
      </c>
      <c r="G3362" s="56" t="str">
        <f>VLOOKUP(VLOOKUP($B3362, '外部インタフェース一覧(計算用)'!$B:$C, 2, FALSE), '外部インタフェース一覧(計算用)'!$C:$G, 5, FALSE)</f>
        <v>BEDSORE_MEASURE_CARE_PLAN_2024_FORM_0500_2021</v>
      </c>
      <c r="H3362" s="56" t="str">
        <f t="shared" si="368"/>
        <v>BEDSORE_MEASURE_CARE_PLAN_2024_FORM_0500_2021_bedsore_onset_month_new</v>
      </c>
      <c r="I3362" s="134" t="str">
        <f t="shared" si="367"/>
        <v>追加</v>
      </c>
      <c r="J3362" s="56" t="str">
        <f t="shared" si="369"/>
        <v>名称変更</v>
      </c>
      <c r="K3362" s="56" t="str">
        <f>IF($F3362="old", INDEX('外部インタフェース一覧(計算用)'!$B$5:$C$60, MATCH(summary!$B3362, '外部インタフェース一覧(計算用)'!$C$5:$C$60, 0), 1), $B3362)</f>
        <v>褥瘡対策に関するスクリーニング・ケア計画書</v>
      </c>
      <c r="L3362" s="56">
        <f t="shared" si="373"/>
        <v>13</v>
      </c>
      <c r="M3362" s="56" t="str">
        <f t="shared" si="370"/>
        <v>bedsore_onset_month</v>
      </c>
      <c r="N3362" s="33" t="str">
        <f t="shared" si="371"/>
        <v>追加</v>
      </c>
      <c r="O3362" s="33" t="str">
        <f t="shared" si="372"/>
        <v>褥瘡の有無　褥瘡発生月</v>
      </c>
    </row>
    <row r="3363" spans="1:15" hidden="1">
      <c r="A3363" s="56">
        <v>3360</v>
      </c>
      <c r="B3363" s="56" t="s">
        <v>5023</v>
      </c>
      <c r="C3363" s="56">
        <v>14</v>
      </c>
      <c r="D3363" s="33" t="s">
        <v>5029</v>
      </c>
      <c r="E3363" s="134" t="s">
        <v>5030</v>
      </c>
      <c r="F3363" s="56" t="str">
        <f>VLOOKUP(VLOOKUP($B3363, '外部インタフェース一覧(計算用)'!$B:$C, 2, FALSE), '外部インタフェース一覧(計算用)'!$C:$G, 2, FALSE)</f>
        <v>new</v>
      </c>
      <c r="G3363" s="56" t="str">
        <f>VLOOKUP(VLOOKUP($B3363, '外部インタフェース一覧(計算用)'!$B:$C, 2, FALSE), '外部インタフェース一覧(計算用)'!$C:$G, 5, FALSE)</f>
        <v>BEDSORE_MEASURE_CARE_PLAN_2024_FORM_0500_2021</v>
      </c>
      <c r="H3363" s="56" t="str">
        <f t="shared" si="368"/>
        <v>BEDSORE_MEASURE_CARE_PLAN_2024_FORM_0500_2021_bedsore_onset_day_new</v>
      </c>
      <c r="I3363" s="134" t="str">
        <f t="shared" si="367"/>
        <v>追加</v>
      </c>
      <c r="J3363" s="56" t="str">
        <f t="shared" si="369"/>
        <v>名称変更</v>
      </c>
      <c r="K3363" s="56" t="str">
        <f>IF($F3363="old", INDEX('外部インタフェース一覧(計算用)'!$B$5:$C$60, MATCH(summary!$B3363, '外部インタフェース一覧(計算用)'!$C$5:$C$60, 0), 1), $B3363)</f>
        <v>褥瘡対策に関するスクリーニング・ケア計画書</v>
      </c>
      <c r="L3363" s="56">
        <f t="shared" si="373"/>
        <v>14</v>
      </c>
      <c r="M3363" s="56" t="str">
        <f t="shared" si="370"/>
        <v>bedsore_onset_day</v>
      </c>
      <c r="N3363" s="33" t="str">
        <f t="shared" si="371"/>
        <v>追加</v>
      </c>
      <c r="O3363" s="33" t="str">
        <f t="shared" si="372"/>
        <v>褥瘡の有無　褥瘡発生日</v>
      </c>
    </row>
    <row r="3364" spans="1:15" ht="37.5" hidden="1">
      <c r="A3364" s="56">
        <v>3361</v>
      </c>
      <c r="B3364" s="56" t="s">
        <v>5023</v>
      </c>
      <c r="C3364" s="56">
        <v>15</v>
      </c>
      <c r="D3364" s="33" t="s">
        <v>5031</v>
      </c>
      <c r="E3364" s="134" t="s">
        <v>5032</v>
      </c>
      <c r="F3364" s="56" t="str">
        <f>VLOOKUP(VLOOKUP($B3364, '外部インタフェース一覧(計算用)'!$B:$C, 2, FALSE), '外部インタフェース一覧(計算用)'!$C:$G, 2, FALSE)</f>
        <v>new</v>
      </c>
      <c r="G3364" s="56" t="str">
        <f>VLOOKUP(VLOOKUP($B3364, '外部インタフェース一覧(計算用)'!$B:$C, 2, FALSE), '外部インタフェース一覧(計算用)'!$C:$G, 5, FALSE)</f>
        <v>BEDSORE_MEASURE_CARE_PLAN_2024_FORM_0500_2021</v>
      </c>
      <c r="H3364" s="56" t="str">
        <f t="shared" si="368"/>
        <v>BEDSORE_MEASURE_CARE_PLAN_2024_FORM_0500_2021_bedsore_part_sacral_region_new</v>
      </c>
      <c r="I3364" s="134" t="str">
        <f t="shared" si="367"/>
        <v>追加</v>
      </c>
      <c r="J3364" s="56" t="str">
        <f t="shared" si="369"/>
        <v>名称変更</v>
      </c>
      <c r="K3364" s="56" t="str">
        <f>IF($F3364="old", INDEX('外部インタフェース一覧(計算用)'!$B$5:$C$60, MATCH(summary!$B3364, '外部インタフェース一覧(計算用)'!$C$5:$C$60, 0), 1), $B3364)</f>
        <v>褥瘡対策に関するスクリーニング・ケア計画書</v>
      </c>
      <c r="L3364" s="56">
        <f t="shared" si="373"/>
        <v>15</v>
      </c>
      <c r="M3364" s="56" t="str">
        <f t="shared" si="370"/>
        <v>bedsore_part_sacral_region</v>
      </c>
      <c r="N3364" s="33" t="str">
        <f t="shared" si="371"/>
        <v>追加</v>
      </c>
      <c r="O3364" s="33" t="str">
        <f t="shared" si="372"/>
        <v>褥瘡の有無　仙骨部</v>
      </c>
    </row>
    <row r="3365" spans="1:15" ht="37.5" hidden="1">
      <c r="A3365" s="56">
        <v>3362</v>
      </c>
      <c r="B3365" s="56" t="s">
        <v>5023</v>
      </c>
      <c r="C3365" s="56">
        <v>16</v>
      </c>
      <c r="D3365" s="33" t="s">
        <v>5033</v>
      </c>
      <c r="E3365" s="134" t="s">
        <v>5034</v>
      </c>
      <c r="F3365" s="56" t="str">
        <f>VLOOKUP(VLOOKUP($B3365, '外部インタフェース一覧(計算用)'!$B:$C, 2, FALSE), '外部インタフェース一覧(計算用)'!$C:$G, 2, FALSE)</f>
        <v>new</v>
      </c>
      <c r="G3365" s="56" t="str">
        <f>VLOOKUP(VLOOKUP($B3365, '外部インタフェース一覧(計算用)'!$B:$C, 2, FALSE), '外部インタフェース一覧(計算用)'!$C:$G, 5, FALSE)</f>
        <v>BEDSORE_MEASURE_CARE_PLAN_2024_FORM_0500_2021</v>
      </c>
      <c r="H3365" s="56" t="str">
        <f t="shared" si="368"/>
        <v>BEDSORE_MEASURE_CARE_PLAN_2024_FORM_0500_2021_bedsore_part_ischium_new</v>
      </c>
      <c r="I3365" s="134" t="str">
        <f t="shared" si="367"/>
        <v>追加</v>
      </c>
      <c r="J3365" s="56" t="str">
        <f t="shared" si="369"/>
        <v>名称変更</v>
      </c>
      <c r="K3365" s="56" t="str">
        <f>IF($F3365="old", INDEX('外部インタフェース一覧(計算用)'!$B$5:$C$60, MATCH(summary!$B3365, '外部インタフェース一覧(計算用)'!$C$5:$C$60, 0), 1), $B3365)</f>
        <v>褥瘡対策に関するスクリーニング・ケア計画書</v>
      </c>
      <c r="L3365" s="56">
        <f t="shared" si="373"/>
        <v>16</v>
      </c>
      <c r="M3365" s="56" t="str">
        <f t="shared" si="370"/>
        <v>bedsore_part_ischium</v>
      </c>
      <c r="N3365" s="33" t="str">
        <f t="shared" si="371"/>
        <v>追加</v>
      </c>
      <c r="O3365" s="33" t="str">
        <f t="shared" si="372"/>
        <v>褥瘡の有無　坐骨部</v>
      </c>
    </row>
    <row r="3366" spans="1:15" hidden="1">
      <c r="A3366" s="56">
        <v>3363</v>
      </c>
      <c r="B3366" s="56" t="s">
        <v>5023</v>
      </c>
      <c r="C3366" s="56">
        <v>17</v>
      </c>
      <c r="D3366" s="33" t="s">
        <v>5035</v>
      </c>
      <c r="E3366" s="134" t="s">
        <v>5036</v>
      </c>
      <c r="F3366" s="56" t="str">
        <f>VLOOKUP(VLOOKUP($B3366, '外部インタフェース一覧(計算用)'!$B:$C, 2, FALSE), '外部インタフェース一覧(計算用)'!$C:$G, 2, FALSE)</f>
        <v>new</v>
      </c>
      <c r="G3366" s="56" t="str">
        <f>VLOOKUP(VLOOKUP($B3366, '外部インタフェース一覧(計算用)'!$B:$C, 2, FALSE), '外部インタフェース一覧(計算用)'!$C:$G, 5, FALSE)</f>
        <v>BEDSORE_MEASURE_CARE_PLAN_2024_FORM_0500_2021</v>
      </c>
      <c r="H3366" s="56" t="str">
        <f t="shared" si="368"/>
        <v>BEDSORE_MEASURE_CARE_PLAN_2024_FORM_0500_2021_bedsore_part_coccyx_new</v>
      </c>
      <c r="I3366" s="134" t="str">
        <f t="shared" si="367"/>
        <v>追加</v>
      </c>
      <c r="J3366" s="56" t="str">
        <f t="shared" si="369"/>
        <v>名称変更</v>
      </c>
      <c r="K3366" s="56" t="str">
        <f>IF($F3366="old", INDEX('外部インタフェース一覧(計算用)'!$B$5:$C$60, MATCH(summary!$B3366, '外部インタフェース一覧(計算用)'!$C$5:$C$60, 0), 1), $B3366)</f>
        <v>褥瘡対策に関するスクリーニング・ケア計画書</v>
      </c>
      <c r="L3366" s="56">
        <f t="shared" si="373"/>
        <v>17</v>
      </c>
      <c r="M3366" s="56" t="str">
        <f t="shared" si="370"/>
        <v>bedsore_part_coccyx</v>
      </c>
      <c r="N3366" s="33" t="str">
        <f t="shared" si="371"/>
        <v>追加</v>
      </c>
      <c r="O3366" s="33" t="str">
        <f t="shared" si="372"/>
        <v>褥瘡の有無　尾骨部</v>
      </c>
    </row>
    <row r="3367" spans="1:15" ht="37.5" hidden="1">
      <c r="A3367" s="56">
        <v>3364</v>
      </c>
      <c r="B3367" s="56" t="s">
        <v>5023</v>
      </c>
      <c r="C3367" s="56">
        <v>18</v>
      </c>
      <c r="D3367" s="33" t="s">
        <v>5037</v>
      </c>
      <c r="E3367" s="134" t="s">
        <v>5038</v>
      </c>
      <c r="F3367" s="56" t="str">
        <f>VLOOKUP(VLOOKUP($B3367, '外部インタフェース一覧(計算用)'!$B:$C, 2, FALSE), '外部インタフェース一覧(計算用)'!$C:$G, 2, FALSE)</f>
        <v>new</v>
      </c>
      <c r="G3367" s="56" t="str">
        <f>VLOOKUP(VLOOKUP($B3367, '外部インタフェース一覧(計算用)'!$B:$C, 2, FALSE), '外部インタフェース一覧(計算用)'!$C:$G, 5, FALSE)</f>
        <v>BEDSORE_MEASURE_CARE_PLAN_2024_FORM_0500_2021</v>
      </c>
      <c r="H3367" s="56" t="str">
        <f t="shared" si="368"/>
        <v>BEDSORE_MEASURE_CARE_PLAN_2024_FORM_0500_2021_bedsore_part_iliac_region_new</v>
      </c>
      <c r="I3367" s="134" t="str">
        <f t="shared" si="367"/>
        <v>追加</v>
      </c>
      <c r="J3367" s="56" t="str">
        <f t="shared" si="369"/>
        <v>名称変更</v>
      </c>
      <c r="K3367" s="56" t="str">
        <f>IF($F3367="old", INDEX('外部インタフェース一覧(計算用)'!$B$5:$C$60, MATCH(summary!$B3367, '外部インタフェース一覧(計算用)'!$C$5:$C$60, 0), 1), $B3367)</f>
        <v>褥瘡対策に関するスクリーニング・ケア計画書</v>
      </c>
      <c r="L3367" s="56">
        <f t="shared" si="373"/>
        <v>18</v>
      </c>
      <c r="M3367" s="56" t="str">
        <f t="shared" si="370"/>
        <v>bedsore_part_iliac_region</v>
      </c>
      <c r="N3367" s="33" t="str">
        <f t="shared" si="371"/>
        <v>追加</v>
      </c>
      <c r="O3367" s="33" t="str">
        <f t="shared" si="372"/>
        <v>褥瘡の有無　腸骨部</v>
      </c>
    </row>
    <row r="3368" spans="1:15" ht="37.5" hidden="1">
      <c r="A3368" s="56">
        <v>3365</v>
      </c>
      <c r="B3368" s="56" t="s">
        <v>5023</v>
      </c>
      <c r="C3368" s="56">
        <v>19</v>
      </c>
      <c r="D3368" s="33" t="s">
        <v>5039</v>
      </c>
      <c r="E3368" s="134" t="s">
        <v>5040</v>
      </c>
      <c r="F3368" s="56" t="str">
        <f>VLOOKUP(VLOOKUP($B3368, '外部インタフェース一覧(計算用)'!$B:$C, 2, FALSE), '外部インタフェース一覧(計算用)'!$C:$G, 2, FALSE)</f>
        <v>new</v>
      </c>
      <c r="G3368" s="56" t="str">
        <f>VLOOKUP(VLOOKUP($B3368, '外部インタフェース一覧(計算用)'!$B:$C, 2, FALSE), '外部インタフェース一覧(計算用)'!$C:$G, 5, FALSE)</f>
        <v>BEDSORE_MEASURE_CARE_PLAN_2024_FORM_0500_2021</v>
      </c>
      <c r="H3368" s="56" t="str">
        <f t="shared" si="368"/>
        <v>BEDSORE_MEASURE_CARE_PLAN_2024_FORM_0500_2021_bedsore_part_greater_trochanter_new</v>
      </c>
      <c r="I3368" s="134" t="str">
        <f t="shared" si="367"/>
        <v>追加</v>
      </c>
      <c r="J3368" s="56" t="str">
        <f t="shared" si="369"/>
        <v>名称変更</v>
      </c>
      <c r="K3368" s="56" t="str">
        <f>IF($F3368="old", INDEX('外部インタフェース一覧(計算用)'!$B$5:$C$60, MATCH(summary!$B3368, '外部インタフェース一覧(計算用)'!$C$5:$C$60, 0), 1), $B3368)</f>
        <v>褥瘡対策に関するスクリーニング・ケア計画書</v>
      </c>
      <c r="L3368" s="56">
        <f t="shared" si="373"/>
        <v>19</v>
      </c>
      <c r="M3368" s="56" t="str">
        <f t="shared" si="370"/>
        <v>bedsore_part_greater_trochanter</v>
      </c>
      <c r="N3368" s="33" t="str">
        <f t="shared" si="371"/>
        <v>追加</v>
      </c>
      <c r="O3368" s="33" t="str">
        <f t="shared" si="372"/>
        <v>褥瘡の有無　大転子部</v>
      </c>
    </row>
    <row r="3369" spans="1:15" hidden="1">
      <c r="A3369" s="56">
        <v>3366</v>
      </c>
      <c r="B3369" s="56" t="s">
        <v>5023</v>
      </c>
      <c r="C3369" s="56">
        <v>20</v>
      </c>
      <c r="D3369" s="33" t="s">
        <v>5041</v>
      </c>
      <c r="E3369" s="134" t="s">
        <v>5042</v>
      </c>
      <c r="F3369" s="56" t="str">
        <f>VLOOKUP(VLOOKUP($B3369, '外部インタフェース一覧(計算用)'!$B:$C, 2, FALSE), '外部インタフェース一覧(計算用)'!$C:$G, 2, FALSE)</f>
        <v>new</v>
      </c>
      <c r="G3369" s="56" t="str">
        <f>VLOOKUP(VLOOKUP($B3369, '外部インタフェース一覧(計算用)'!$B:$C, 2, FALSE), '外部インタフェース一覧(計算用)'!$C:$G, 5, FALSE)</f>
        <v>BEDSORE_MEASURE_CARE_PLAN_2024_FORM_0500_2021</v>
      </c>
      <c r="H3369" s="56" t="str">
        <f t="shared" si="368"/>
        <v>BEDSORE_MEASURE_CARE_PLAN_2024_FORM_0500_2021_bedsore_part_heel_new</v>
      </c>
      <c r="I3369" s="134" t="str">
        <f t="shared" si="367"/>
        <v>追加</v>
      </c>
      <c r="J3369" s="56" t="str">
        <f t="shared" si="369"/>
        <v>名称変更</v>
      </c>
      <c r="K3369" s="56" t="str">
        <f>IF($F3369="old", INDEX('外部インタフェース一覧(計算用)'!$B$5:$C$60, MATCH(summary!$B3369, '外部インタフェース一覧(計算用)'!$C$5:$C$60, 0), 1), $B3369)</f>
        <v>褥瘡対策に関するスクリーニング・ケア計画書</v>
      </c>
      <c r="L3369" s="56">
        <f t="shared" si="373"/>
        <v>20</v>
      </c>
      <c r="M3369" s="56" t="str">
        <f t="shared" si="370"/>
        <v>bedsore_part_heel</v>
      </c>
      <c r="N3369" s="33" t="str">
        <f t="shared" si="371"/>
        <v>追加</v>
      </c>
      <c r="O3369" s="33" t="str">
        <f t="shared" si="372"/>
        <v>褥瘡の有無　踵部</v>
      </c>
    </row>
    <row r="3370" spans="1:15" ht="37.5" hidden="1">
      <c r="A3370" s="56">
        <v>3367</v>
      </c>
      <c r="B3370" s="56" t="s">
        <v>5023</v>
      </c>
      <c r="C3370" s="56">
        <v>21</v>
      </c>
      <c r="D3370" s="33" t="s">
        <v>3383</v>
      </c>
      <c r="E3370" s="134" t="s">
        <v>5043</v>
      </c>
      <c r="F3370" s="56" t="str">
        <f>VLOOKUP(VLOOKUP($B3370, '外部インタフェース一覧(計算用)'!$B:$C, 2, FALSE), '外部インタフェース一覧(計算用)'!$C:$G, 2, FALSE)</f>
        <v>new</v>
      </c>
      <c r="G3370" s="56" t="str">
        <f>VLOOKUP(VLOOKUP($B3370, '外部インタフェース一覧(計算用)'!$B:$C, 2, FALSE), '外部インタフェース一覧(計算用)'!$C:$G, 5, FALSE)</f>
        <v>BEDSORE_MEASURE_CARE_PLAN_2024_FORM_0500_2021</v>
      </c>
      <c r="H3370" s="56" t="str">
        <f t="shared" si="368"/>
        <v>BEDSORE_MEASURE_CARE_PLAN_2024_FORM_0500_2021_bedsore_part_other_new</v>
      </c>
      <c r="I3370" s="134" t="str">
        <f t="shared" si="367"/>
        <v>褥瘡の有無（現在）　主な褥瘡部位（現在）</v>
      </c>
      <c r="J3370" s="56" t="str">
        <f t="shared" si="369"/>
        <v>名称変更</v>
      </c>
      <c r="K3370" s="33" t="str">
        <f>IF($F3370="old", INDEX('外部インタフェース一覧(計算用)'!$B$5:$C$60, MATCH(summary!$B3370, '外部インタフェース一覧(計算用)'!$C$5:$C$60, 0), 1), $B3370)</f>
        <v>褥瘡対策に関するスクリーニング・ケア計画書</v>
      </c>
      <c r="L3370" s="56">
        <f t="shared" si="373"/>
        <v>21</v>
      </c>
      <c r="M3370" s="33" t="str">
        <f t="shared" si="370"/>
        <v>bedsore_part_other</v>
      </c>
      <c r="N3370" s="33" t="str">
        <f t="shared" si="371"/>
        <v>褥瘡の有無（現在）　主な褥瘡部位（現在）</v>
      </c>
      <c r="O3370" s="33" t="str">
        <f t="shared" si="372"/>
        <v>褥瘡の有無　その他</v>
      </c>
    </row>
    <row r="3371" spans="1:15" ht="37.5" hidden="1">
      <c r="A3371" s="56">
        <v>3368</v>
      </c>
      <c r="B3371" s="56" t="s">
        <v>5023</v>
      </c>
      <c r="C3371" s="56">
        <v>22</v>
      </c>
      <c r="D3371" s="33" t="s">
        <v>3385</v>
      </c>
      <c r="E3371" s="134" t="s">
        <v>5044</v>
      </c>
      <c r="F3371" s="56" t="str">
        <f>VLOOKUP(VLOOKUP($B3371, '外部インタフェース一覧(計算用)'!$B:$C, 2, FALSE), '外部インタフェース一覧(計算用)'!$C:$G, 2, FALSE)</f>
        <v>new</v>
      </c>
      <c r="G3371" s="56" t="str">
        <f>VLOOKUP(VLOOKUP($B3371, '外部インタフェース一覧(計算用)'!$B:$C, 2, FALSE), '外部インタフェース一覧(計算用)'!$C:$G, 5, FALSE)</f>
        <v>BEDSORE_MEASURE_CARE_PLAN_2024_FORM_0500_2021</v>
      </c>
      <c r="H3371" s="56" t="str">
        <f t="shared" si="368"/>
        <v>BEDSORE_MEASURE_CARE_PLAN_2024_FORM_0500_2021_bedsore_part_free_description_new</v>
      </c>
      <c r="I3371" s="134" t="str">
        <f t="shared" si="367"/>
        <v>褥瘡の有無（現在）　その他部位</v>
      </c>
      <c r="J3371" s="56" t="str">
        <f t="shared" si="369"/>
        <v>名称変更</v>
      </c>
      <c r="K3371" s="33" t="str">
        <f>IF($F3371="old", INDEX('外部インタフェース一覧(計算用)'!$B$5:$C$60, MATCH(summary!$B3371, '外部インタフェース一覧(計算用)'!$C$5:$C$60, 0), 1), $B3371)</f>
        <v>褥瘡対策に関するスクリーニング・ケア計画書</v>
      </c>
      <c r="L3371" s="56">
        <f t="shared" si="373"/>
        <v>22</v>
      </c>
      <c r="M3371" s="33" t="str">
        <f t="shared" si="370"/>
        <v>bedsore_part_free_description</v>
      </c>
      <c r="N3371" s="33" t="str">
        <f t="shared" si="371"/>
        <v>褥瘡の有無（現在）　その他部位</v>
      </c>
      <c r="O3371" s="33" t="str">
        <f t="shared" si="372"/>
        <v>褥瘡の有無　その他（内容）</v>
      </c>
    </row>
    <row r="3372" spans="1:15" hidden="1">
      <c r="A3372" s="56">
        <v>3369</v>
      </c>
      <c r="B3372" s="56" t="s">
        <v>5023</v>
      </c>
      <c r="C3372" s="56">
        <v>23</v>
      </c>
      <c r="D3372" s="33" t="s">
        <v>5045</v>
      </c>
      <c r="E3372" s="134" t="s">
        <v>5046</v>
      </c>
      <c r="F3372" s="56" t="str">
        <f>VLOOKUP(VLOOKUP($B3372, '外部インタフェース一覧(計算用)'!$B:$C, 2, FALSE), '外部インタフェース一覧(計算用)'!$C:$G, 2, FALSE)</f>
        <v>new</v>
      </c>
      <c r="G3372" s="56" t="str">
        <f>VLOOKUP(VLOOKUP($B3372, '外部インタフェース一覧(計算用)'!$B:$C, 2, FALSE), '外部インタフェース一覧(計算用)'!$C:$G, 5, FALSE)</f>
        <v>BEDSORE_MEASURE_CARE_PLAN_2024_FORM_0500_2021</v>
      </c>
      <c r="H3372" s="56" t="str">
        <f t="shared" si="368"/>
        <v>BEDSORE_MEASURE_CARE_PLAN_2024_FORM_0500_2021_meal_new</v>
      </c>
      <c r="I3372" s="134" t="str">
        <f t="shared" si="367"/>
        <v>追加</v>
      </c>
      <c r="J3372" s="56" t="str">
        <f t="shared" si="369"/>
        <v>名称変更</v>
      </c>
      <c r="K3372" s="56" t="str">
        <f>IF($F3372="old", INDEX('外部インタフェース一覧(計算用)'!$B$5:$C$60, MATCH(summary!$B3372, '外部インタフェース一覧(計算用)'!$C$5:$C$60, 0), 1), $B3372)</f>
        <v>褥瘡対策に関するスクリーニング・ケア計画書</v>
      </c>
      <c r="L3372" s="56">
        <f t="shared" si="373"/>
        <v>23</v>
      </c>
      <c r="M3372" s="56" t="str">
        <f t="shared" si="370"/>
        <v>meal</v>
      </c>
      <c r="N3372" s="33" t="str">
        <f t="shared" si="371"/>
        <v>追加</v>
      </c>
      <c r="O3372" s="33" t="str">
        <f t="shared" si="372"/>
        <v>危険因子の評価　ADL　食事</v>
      </c>
    </row>
    <row r="3373" spans="1:15" ht="37.5" hidden="1">
      <c r="A3373" s="56">
        <v>3370</v>
      </c>
      <c r="B3373" s="56" t="s">
        <v>5023</v>
      </c>
      <c r="C3373" s="56">
        <v>24</v>
      </c>
      <c r="D3373" s="33" t="s">
        <v>3408</v>
      </c>
      <c r="E3373" s="134" t="s">
        <v>5047</v>
      </c>
      <c r="F3373" s="56" t="str">
        <f>VLOOKUP(VLOOKUP($B3373, '外部インタフェース一覧(計算用)'!$B:$C, 2, FALSE), '外部インタフェース一覧(計算用)'!$C:$G, 2, FALSE)</f>
        <v>new</v>
      </c>
      <c r="G3373" s="56" t="str">
        <f>VLOOKUP(VLOOKUP($B3373, '外部インタフェース一覧(計算用)'!$B:$C, 2, FALSE), '外部インタフェース一覧(計算用)'!$C:$G, 5, FALSE)</f>
        <v>BEDSORE_MEASURE_CARE_PLAN_2024_FORM_0500_2021</v>
      </c>
      <c r="H3373" s="56" t="str">
        <f t="shared" si="368"/>
        <v>BEDSORE_MEASURE_CARE_PLAN_2024_FORM_0500_2021_bathe_new</v>
      </c>
      <c r="I3373" s="134" t="str">
        <f t="shared" si="367"/>
        <v>危険因子の評価　ＡＤＬの状況　入浴</v>
      </c>
      <c r="J3373" s="56" t="str">
        <f t="shared" si="369"/>
        <v>名称変更</v>
      </c>
      <c r="K3373" s="33" t="str">
        <f>IF($F3373="old", INDEX('外部インタフェース一覧(計算用)'!$B$5:$C$60, MATCH(summary!$B3373, '外部インタフェース一覧(計算用)'!$C$5:$C$60, 0), 1), $B3373)</f>
        <v>褥瘡対策に関するスクリーニング・ケア計画書</v>
      </c>
      <c r="L3373" s="56">
        <f t="shared" si="373"/>
        <v>24</v>
      </c>
      <c r="M3373" s="33" t="str">
        <f t="shared" si="370"/>
        <v>bathe</v>
      </c>
      <c r="N3373" s="33" t="str">
        <f t="shared" si="371"/>
        <v>危険因子の評価　ＡＤＬの状況　入浴</v>
      </c>
      <c r="O3373" s="33" t="str">
        <f t="shared" si="372"/>
        <v>危険因子の評価　ADL　入浴</v>
      </c>
    </row>
    <row r="3374" spans="1:15" hidden="1">
      <c r="A3374" s="56">
        <v>3371</v>
      </c>
      <c r="B3374" s="56" t="s">
        <v>5023</v>
      </c>
      <c r="C3374" s="56">
        <v>25</v>
      </c>
      <c r="D3374" s="33" t="s">
        <v>4110</v>
      </c>
      <c r="E3374" s="134" t="s">
        <v>5048</v>
      </c>
      <c r="F3374" s="56" t="str">
        <f>VLOOKUP(VLOOKUP($B3374, '外部インタフェース一覧(計算用)'!$B:$C, 2, FALSE), '外部インタフェース一覧(計算用)'!$C:$G, 2, FALSE)</f>
        <v>new</v>
      </c>
      <c r="G3374" s="56" t="str">
        <f>VLOOKUP(VLOOKUP($B3374, '外部インタフェース一覧(計算用)'!$B:$C, 2, FALSE), '外部インタフェース一覧(計算用)'!$C:$G, 5, FALSE)</f>
        <v>BEDSORE_MEASURE_CARE_PLAN_2024_FORM_0500_2021</v>
      </c>
      <c r="H3374" s="56" t="str">
        <f t="shared" si="368"/>
        <v>BEDSORE_MEASURE_CARE_PLAN_2024_FORM_0500_2021_dressing_new</v>
      </c>
      <c r="I3374" s="134" t="str">
        <f t="shared" si="367"/>
        <v>追加</v>
      </c>
      <c r="J3374" s="56" t="str">
        <f t="shared" si="369"/>
        <v>名称変更</v>
      </c>
      <c r="K3374" s="56" t="str">
        <f>IF($F3374="old", INDEX('外部インタフェース一覧(計算用)'!$B$5:$C$60, MATCH(summary!$B3374, '外部インタフェース一覧(計算用)'!$C$5:$C$60, 0), 1), $B3374)</f>
        <v>褥瘡対策に関するスクリーニング・ケア計画書</v>
      </c>
      <c r="L3374" s="56">
        <f t="shared" si="373"/>
        <v>25</v>
      </c>
      <c r="M3374" s="56" t="str">
        <f t="shared" si="370"/>
        <v>dressing</v>
      </c>
      <c r="N3374" s="33" t="str">
        <f t="shared" si="371"/>
        <v>追加</v>
      </c>
      <c r="O3374" s="33" t="str">
        <f t="shared" si="372"/>
        <v>危険因子の評価　ADL　更衣</v>
      </c>
    </row>
    <row r="3375" spans="1:15" hidden="1">
      <c r="A3375" s="56">
        <v>3372</v>
      </c>
      <c r="B3375" s="56" t="s">
        <v>5023</v>
      </c>
      <c r="C3375" s="56">
        <v>26</v>
      </c>
      <c r="D3375" s="33" t="s">
        <v>3415</v>
      </c>
      <c r="E3375" s="134" t="s">
        <v>3416</v>
      </c>
      <c r="F3375" s="56" t="str">
        <f>VLOOKUP(VLOOKUP($B3375, '外部インタフェース一覧(計算用)'!$B:$C, 2, FALSE), '外部インタフェース一覧(計算用)'!$C:$G, 2, FALSE)</f>
        <v>new</v>
      </c>
      <c r="G3375" s="56" t="str">
        <f>VLOOKUP(VLOOKUP($B3375, '外部インタフェース一覧(計算用)'!$B:$C, 2, FALSE), '外部インタフェース一覧(計算用)'!$C:$G, 5, FALSE)</f>
        <v>BEDSORE_MEASURE_CARE_PLAN_2024_FORM_0500_2021</v>
      </c>
      <c r="H3375" s="56" t="str">
        <f t="shared" si="368"/>
        <v>BEDSORE_MEASURE_CARE_PLAN_2024_FORM_0500_2021_turning_over_new</v>
      </c>
      <c r="I3375" s="134" t="str">
        <f t="shared" si="367"/>
        <v>危険因子の評価　基本動作　寝返り</v>
      </c>
      <c r="J3375" s="56" t="str">
        <f t="shared" si="369"/>
        <v>一致</v>
      </c>
      <c r="K3375" s="56" t="str">
        <f>IF($F3375="old", INDEX('外部インタフェース一覧(計算用)'!$B$5:$C$60, MATCH(summary!$B3375, '外部インタフェース一覧(計算用)'!$C$5:$C$60, 0), 1), $B3375)</f>
        <v>褥瘡対策に関するスクリーニング・ケア計画書</v>
      </c>
      <c r="L3375" s="56">
        <f t="shared" si="373"/>
        <v>26</v>
      </c>
      <c r="M3375" s="56" t="str">
        <f t="shared" si="370"/>
        <v>turning_over</v>
      </c>
      <c r="N3375" s="33" t="str">
        <f t="shared" si="371"/>
        <v>危険因子の評価　基本動作　寝返り</v>
      </c>
      <c r="O3375" s="33" t="str">
        <f t="shared" si="372"/>
        <v>危険因子の評価　基本動作　寝返り</v>
      </c>
    </row>
    <row r="3376" spans="1:15" ht="37.5" hidden="1">
      <c r="A3376" s="56">
        <v>3373</v>
      </c>
      <c r="B3376" s="56" t="s">
        <v>5023</v>
      </c>
      <c r="C3376" s="56">
        <v>27</v>
      </c>
      <c r="D3376" s="33" t="s">
        <v>3417</v>
      </c>
      <c r="E3376" s="134" t="s">
        <v>3418</v>
      </c>
      <c r="F3376" s="56" t="str">
        <f>VLOOKUP(VLOOKUP($B3376, '外部インタフェース一覧(計算用)'!$B:$C, 2, FALSE), '外部インタフェース一覧(計算用)'!$C:$G, 2, FALSE)</f>
        <v>new</v>
      </c>
      <c r="G3376" s="56" t="str">
        <f>VLOOKUP(VLOOKUP($B3376, '外部インタフェース一覧(計算用)'!$B:$C, 2, FALSE), '外部インタフェース一覧(計算用)'!$C:$G, 5, FALSE)</f>
        <v>BEDSORE_MEASURE_CARE_PLAN_2024_FORM_0500_2021</v>
      </c>
      <c r="H3376" s="56" t="str">
        <f t="shared" si="368"/>
        <v>BEDSORE_MEASURE_CARE_PLAN_2024_FORM_0500_2021_sitting_continuous_new</v>
      </c>
      <c r="I3376" s="134" t="str">
        <f t="shared" si="367"/>
        <v>危険因子の評価　基本動作　座位の保持</v>
      </c>
      <c r="J3376" s="56" t="str">
        <f t="shared" si="369"/>
        <v>一致</v>
      </c>
      <c r="K3376" s="56" t="str">
        <f>IF($F3376="old", INDEX('外部インタフェース一覧(計算用)'!$B$5:$C$60, MATCH(summary!$B3376, '外部インタフェース一覧(計算用)'!$C$5:$C$60, 0), 1), $B3376)</f>
        <v>褥瘡対策に関するスクリーニング・ケア計画書</v>
      </c>
      <c r="L3376" s="56">
        <f t="shared" si="373"/>
        <v>27</v>
      </c>
      <c r="M3376" s="56" t="str">
        <f t="shared" si="370"/>
        <v>sitting_continuous</v>
      </c>
      <c r="N3376" s="33" t="str">
        <f t="shared" si="371"/>
        <v>危険因子の評価　基本動作　座位の保持</v>
      </c>
      <c r="O3376" s="33" t="str">
        <f t="shared" si="372"/>
        <v>危険因子の評価　基本動作　座位の保持</v>
      </c>
    </row>
    <row r="3377" spans="1:15" ht="37.5" hidden="1">
      <c r="A3377" s="56">
        <v>3374</v>
      </c>
      <c r="B3377" s="56" t="s">
        <v>5023</v>
      </c>
      <c r="C3377" s="56">
        <v>28</v>
      </c>
      <c r="D3377" s="33" t="s">
        <v>3535</v>
      </c>
      <c r="E3377" s="134" t="s">
        <v>5049</v>
      </c>
      <c r="F3377" s="56" t="str">
        <f>VLOOKUP(VLOOKUP($B3377, '外部インタフェース一覧(計算用)'!$B:$C, 2, FALSE), '外部インタフェース一覧(計算用)'!$C:$G, 2, FALSE)</f>
        <v>new</v>
      </c>
      <c r="G3377" s="56" t="str">
        <f>VLOOKUP(VLOOKUP($B3377, '外部インタフェース一覧(計算用)'!$B:$C, 2, FALSE), '外部インタフェース一覧(計算用)'!$C:$G, 5, FALSE)</f>
        <v>BEDSORE_MEASURE_CARE_PLAN_2024_FORM_0500_2021</v>
      </c>
      <c r="H3377" s="56" t="str">
        <f t="shared" si="368"/>
        <v>BEDSORE_MEASURE_CARE_PLAN_2024_FORM_0500_2021_rising_new</v>
      </c>
      <c r="I3377" s="134" t="str">
        <f t="shared" si="367"/>
        <v>追加</v>
      </c>
      <c r="J3377" s="56" t="str">
        <f t="shared" si="369"/>
        <v>名称変更</v>
      </c>
      <c r="K3377" s="56" t="str">
        <f>IF($F3377="old", INDEX('外部インタフェース一覧(計算用)'!$B$5:$C$60, MATCH(summary!$B3377, '外部インタフェース一覧(計算用)'!$C$5:$C$60, 0), 1), $B3377)</f>
        <v>褥瘡対策に関するスクリーニング・ケア計画書</v>
      </c>
      <c r="L3377" s="56">
        <f t="shared" si="373"/>
        <v>28</v>
      </c>
      <c r="M3377" s="56" t="str">
        <f t="shared" si="370"/>
        <v>rising</v>
      </c>
      <c r="N3377" s="33" t="str">
        <f t="shared" si="371"/>
        <v>追加</v>
      </c>
      <c r="O3377" s="33" t="str">
        <f t="shared" si="372"/>
        <v>危険因子の評価　基本動作　立ち上がり</v>
      </c>
    </row>
    <row r="3378" spans="1:15" ht="37.5" hidden="1">
      <c r="A3378" s="56">
        <v>3375</v>
      </c>
      <c r="B3378" s="56" t="s">
        <v>5023</v>
      </c>
      <c r="C3378" s="56">
        <v>29</v>
      </c>
      <c r="D3378" s="33" t="s">
        <v>3421</v>
      </c>
      <c r="E3378" s="134" t="s">
        <v>3422</v>
      </c>
      <c r="F3378" s="56" t="str">
        <f>VLOOKUP(VLOOKUP($B3378, '外部インタフェース一覧(計算用)'!$B:$C, 2, FALSE), '外部インタフェース一覧(計算用)'!$C:$G, 2, FALSE)</f>
        <v>new</v>
      </c>
      <c r="G3378" s="56" t="str">
        <f>VLOOKUP(VLOOKUP($B3378, '外部インタフェース一覧(計算用)'!$B:$C, 2, FALSE), '外部インタフェース一覧(計算用)'!$C:$G, 5, FALSE)</f>
        <v>BEDSORE_MEASURE_CARE_PLAN_2024_FORM_0500_2021</v>
      </c>
      <c r="H3378" s="56" t="str">
        <f t="shared" si="368"/>
        <v>BEDSORE_MEASURE_CARE_PLAN_2024_FORM_0500_2021_keep_standing_new</v>
      </c>
      <c r="I3378" s="134" t="str">
        <f t="shared" si="367"/>
        <v>危険因子の評価　基本動作　立位の保持</v>
      </c>
      <c r="J3378" s="56" t="str">
        <f t="shared" si="369"/>
        <v>一致</v>
      </c>
      <c r="K3378" s="56" t="str">
        <f>IF($F3378="old", INDEX('外部インタフェース一覧(計算用)'!$B$5:$C$60, MATCH(summary!$B3378, '外部インタフェース一覧(計算用)'!$C$5:$C$60, 0), 1), $B3378)</f>
        <v>褥瘡対策に関するスクリーニング・ケア計画書</v>
      </c>
      <c r="L3378" s="56">
        <f t="shared" si="373"/>
        <v>29</v>
      </c>
      <c r="M3378" s="56" t="str">
        <f t="shared" si="370"/>
        <v>keep_standing</v>
      </c>
      <c r="N3378" s="33" t="str">
        <f t="shared" si="371"/>
        <v>危険因子の評価　基本動作　立位の保持</v>
      </c>
      <c r="O3378" s="33" t="str">
        <f t="shared" si="372"/>
        <v>危険因子の評価　基本動作　立位の保持</v>
      </c>
    </row>
    <row r="3379" spans="1:15" hidden="1">
      <c r="A3379" s="56">
        <v>3376</v>
      </c>
      <c r="B3379" s="56" t="s">
        <v>5023</v>
      </c>
      <c r="C3379" s="56">
        <v>30</v>
      </c>
      <c r="D3379" s="33" t="s">
        <v>5050</v>
      </c>
      <c r="E3379" s="134" t="s">
        <v>5051</v>
      </c>
      <c r="F3379" s="56" t="str">
        <f>VLOOKUP(VLOOKUP($B3379, '外部インタフェース一覧(計算用)'!$B:$C, 2, FALSE), '外部インタフェース一覧(計算用)'!$C:$G, 2, FALSE)</f>
        <v>new</v>
      </c>
      <c r="G3379" s="56" t="str">
        <f>VLOOKUP(VLOOKUP($B3379, '外部インタフェース一覧(計算用)'!$B:$C, 2, FALSE), '外部インタフェース一覧(計算用)'!$C:$G, 5, FALSE)</f>
        <v>BEDSORE_MEASURE_CARE_PLAN_2024_FORM_0500_2021</v>
      </c>
      <c r="H3379" s="56" t="str">
        <f t="shared" si="368"/>
        <v>BEDSORE_MEASURE_CARE_PLAN_2024_FORM_0500_2021_swelling_new</v>
      </c>
      <c r="I3379" s="134" t="str">
        <f t="shared" si="367"/>
        <v>追加</v>
      </c>
      <c r="J3379" s="56" t="str">
        <f t="shared" si="369"/>
        <v>名称変更</v>
      </c>
      <c r="K3379" s="56" t="str">
        <f>IF($F3379="old", INDEX('外部インタフェース一覧(計算用)'!$B$5:$C$60, MATCH(summary!$B3379, '外部インタフェース一覧(計算用)'!$C$5:$C$60, 0), 1), $B3379)</f>
        <v>褥瘡対策に関するスクリーニング・ケア計画書</v>
      </c>
      <c r="L3379" s="56">
        <f t="shared" si="373"/>
        <v>30</v>
      </c>
      <c r="M3379" s="56" t="str">
        <f t="shared" si="370"/>
        <v>swelling</v>
      </c>
      <c r="N3379" s="33" t="str">
        <f t="shared" si="371"/>
        <v>追加</v>
      </c>
      <c r="O3379" s="33" t="str">
        <f t="shared" si="372"/>
        <v>危険因子の評価　浮腫</v>
      </c>
    </row>
    <row r="3380" spans="1:15" ht="37.5" hidden="1">
      <c r="A3380" s="56">
        <v>3377</v>
      </c>
      <c r="B3380" s="56" t="s">
        <v>5023</v>
      </c>
      <c r="C3380" s="56">
        <v>31</v>
      </c>
      <c r="D3380" s="33" t="s">
        <v>5052</v>
      </c>
      <c r="E3380" s="134" t="s">
        <v>5053</v>
      </c>
      <c r="F3380" s="56" t="str">
        <f>VLOOKUP(VLOOKUP($B3380, '外部インタフェース一覧(計算用)'!$B:$C, 2, FALSE), '外部インタフェース一覧(計算用)'!$C:$G, 2, FALSE)</f>
        <v>new</v>
      </c>
      <c r="G3380" s="56" t="str">
        <f>VLOOKUP(VLOOKUP($B3380, '外部インタフェース一覧(計算用)'!$B:$C, 2, FALSE), '外部インタフェース一覧(計算用)'!$C:$G, 5, FALSE)</f>
        <v>BEDSORE_MEASURE_CARE_PLAN_2024_FORM_0500_2021</v>
      </c>
      <c r="H3380" s="56" t="str">
        <f t="shared" si="368"/>
        <v>BEDSORE_MEASURE_CARE_PLAN_2024_FORM_0500_2021_low_nutrition_risk_level_new</v>
      </c>
      <c r="I3380" s="134" t="str">
        <f t="shared" si="367"/>
        <v>追加</v>
      </c>
      <c r="J3380" s="56" t="str">
        <f t="shared" si="369"/>
        <v>名称変更</v>
      </c>
      <c r="K3380" s="56" t="str">
        <f>IF($F3380="old", INDEX('外部インタフェース一覧(計算用)'!$B$5:$C$60, MATCH(summary!$B3380, '外部インタフェース一覧(計算用)'!$C$5:$C$60, 0), 1), $B3380)</f>
        <v>褥瘡対策に関するスクリーニング・ケア計画書</v>
      </c>
      <c r="L3380" s="56">
        <f t="shared" si="373"/>
        <v>31</v>
      </c>
      <c r="M3380" s="56" t="str">
        <f t="shared" si="370"/>
        <v>low_nutrition_risk_level</v>
      </c>
      <c r="N3380" s="33" t="str">
        <f t="shared" si="371"/>
        <v>追加</v>
      </c>
      <c r="O3380" s="33" t="str">
        <f t="shared" si="372"/>
        <v>危険因子の評価　低栄養状態のリスクレベル</v>
      </c>
    </row>
    <row r="3381" spans="1:15" ht="37.5" hidden="1">
      <c r="A3381" s="56">
        <v>3378</v>
      </c>
      <c r="B3381" s="56" t="s">
        <v>5023</v>
      </c>
      <c r="C3381" s="56">
        <v>32</v>
      </c>
      <c r="D3381" s="33" t="s">
        <v>5054</v>
      </c>
      <c r="E3381" s="134" t="s">
        <v>5055</v>
      </c>
      <c r="F3381" s="56" t="str">
        <f>VLOOKUP(VLOOKUP($B3381, '外部インタフェース一覧(計算用)'!$B:$C, 2, FALSE), '外部インタフェース一覧(計算用)'!$C:$G, 2, FALSE)</f>
        <v>new</v>
      </c>
      <c r="G3381" s="56" t="str">
        <f>VLOOKUP(VLOOKUP($B3381, '外部インタフェース一覧(計算用)'!$B:$C, 2, FALSE), '外部インタフェース一覧(計算用)'!$C:$G, 5, FALSE)</f>
        <v>BEDSORE_MEASURE_CARE_PLAN_2024_FORM_0500_2021</v>
      </c>
      <c r="H3381" s="56" t="str">
        <f t="shared" si="368"/>
        <v>BEDSORE_MEASURE_CARE_PLAN_2024_FORM_0500_2021_diapers_use_new</v>
      </c>
      <c r="I3381" s="134" t="str">
        <f t="shared" si="367"/>
        <v>追加</v>
      </c>
      <c r="J3381" s="56" t="str">
        <f t="shared" si="369"/>
        <v>名称変更</v>
      </c>
      <c r="K3381" s="56" t="str">
        <f>IF($F3381="old", INDEX('外部インタフェース一覧(計算用)'!$B$5:$C$60, MATCH(summary!$B3381, '外部インタフェース一覧(計算用)'!$C$5:$C$60, 0), 1), $B3381)</f>
        <v>褥瘡対策に関するスクリーニング・ケア計画書</v>
      </c>
      <c r="L3381" s="56">
        <f t="shared" si="373"/>
        <v>32</v>
      </c>
      <c r="M3381" s="56" t="str">
        <f t="shared" si="370"/>
        <v>diapers_use</v>
      </c>
      <c r="N3381" s="33" t="str">
        <f t="shared" si="371"/>
        <v>追加</v>
      </c>
      <c r="O3381" s="33" t="str">
        <f t="shared" si="372"/>
        <v>危険因子の評価　排せつの状況　おむつ</v>
      </c>
    </row>
    <row r="3382" spans="1:15" ht="37.5" hidden="1">
      <c r="A3382" s="56">
        <v>3379</v>
      </c>
      <c r="B3382" s="56" t="s">
        <v>5023</v>
      </c>
      <c r="C3382" s="56">
        <v>33</v>
      </c>
      <c r="D3382" s="33" t="s">
        <v>2334</v>
      </c>
      <c r="E3382" s="134" t="s">
        <v>5056</v>
      </c>
      <c r="F3382" s="56" t="str">
        <f>VLOOKUP(VLOOKUP($B3382, '外部インタフェース一覧(計算用)'!$B:$C, 2, FALSE), '外部インタフェース一覧(計算用)'!$C:$G, 2, FALSE)</f>
        <v>new</v>
      </c>
      <c r="G3382" s="56" t="str">
        <f>VLOOKUP(VLOOKUP($B3382, '外部インタフェース一覧(計算用)'!$B:$C, 2, FALSE), '外部インタフェース一覧(計算用)'!$C:$G, 5, FALSE)</f>
        <v>BEDSORE_MEASURE_CARE_PLAN_2024_FORM_0500_2021</v>
      </c>
      <c r="H3382" s="56" t="str">
        <f t="shared" si="368"/>
        <v>BEDSORE_MEASURE_CARE_PLAN_2024_FORM_0500_2021_portable_toilet_new</v>
      </c>
      <c r="I3382" s="134" t="str">
        <f t="shared" si="367"/>
        <v>追加</v>
      </c>
      <c r="J3382" s="56" t="str">
        <f t="shared" si="369"/>
        <v>名称変更</v>
      </c>
      <c r="K3382" s="56" t="str">
        <f>IF($F3382="old", INDEX('外部インタフェース一覧(計算用)'!$B$5:$C$60, MATCH(summary!$B3382, '外部インタフェース一覧(計算用)'!$C$5:$C$60, 0), 1), $B3382)</f>
        <v>褥瘡対策に関するスクリーニング・ケア計画書</v>
      </c>
      <c r="L3382" s="56">
        <f t="shared" si="373"/>
        <v>33</v>
      </c>
      <c r="M3382" s="56" t="str">
        <f t="shared" si="370"/>
        <v>portable_toilet</v>
      </c>
      <c r="N3382" s="33" t="str">
        <f t="shared" si="371"/>
        <v>追加</v>
      </c>
      <c r="O3382" s="33" t="str">
        <f t="shared" si="372"/>
        <v>危険因子の評価　排せつの状況　ポータブルトイレ</v>
      </c>
    </row>
    <row r="3383" spans="1:15" ht="37.5" hidden="1">
      <c r="A3383" s="56">
        <v>3380</v>
      </c>
      <c r="B3383" s="56" t="s">
        <v>5023</v>
      </c>
      <c r="C3383" s="56">
        <v>34</v>
      </c>
      <c r="D3383" s="33" t="s">
        <v>3427</v>
      </c>
      <c r="E3383" s="134" t="s">
        <v>5057</v>
      </c>
      <c r="F3383" s="56" t="str">
        <f>VLOOKUP(VLOOKUP($B3383, '外部インタフェース一覧(計算用)'!$B:$C, 2, FALSE), '外部インタフェース一覧(計算用)'!$C:$G, 2, FALSE)</f>
        <v>new</v>
      </c>
      <c r="G3383" s="56" t="str">
        <f>VLOOKUP(VLOOKUP($B3383, '外部インタフェース一覧(計算用)'!$B:$C, 2, FALSE), '外部インタフェース一覧(計算用)'!$C:$G, 5, FALSE)</f>
        <v>BEDSORE_MEASURE_CARE_PLAN_2024_FORM_0500_2021</v>
      </c>
      <c r="H3383" s="56" t="str">
        <f t="shared" si="368"/>
        <v>BEDSORE_MEASURE_CARE_PLAN_2024_FORM_0500_2021_balloon_catheter_new</v>
      </c>
      <c r="I3383" s="134" t="str">
        <f t="shared" si="367"/>
        <v>危険因子の評価　排せつの状況　バルーンカテーテルの使用</v>
      </c>
      <c r="J3383" s="56" t="str">
        <f t="shared" si="369"/>
        <v>名称変更</v>
      </c>
      <c r="K3383" s="33" t="str">
        <f>IF($F3383="old", INDEX('外部インタフェース一覧(計算用)'!$B$5:$C$60, MATCH(summary!$B3383, '外部インタフェース一覧(計算用)'!$C$5:$C$60, 0), 1), $B3383)</f>
        <v>褥瘡対策に関するスクリーニング・ケア計画書</v>
      </c>
      <c r="L3383" s="56">
        <f t="shared" si="373"/>
        <v>34</v>
      </c>
      <c r="M3383" s="33" t="str">
        <f t="shared" si="370"/>
        <v>balloon_catheter</v>
      </c>
      <c r="N3383" s="33" t="str">
        <f t="shared" si="371"/>
        <v>危険因子の評価　排せつの状況　バルーンカテーテルの使用</v>
      </c>
      <c r="O3383" s="33" t="str">
        <f t="shared" si="372"/>
        <v>危険因子の評価　排せつの状況尿道カテーテル</v>
      </c>
    </row>
    <row r="3384" spans="1:15" hidden="1">
      <c r="A3384" s="56">
        <v>3381</v>
      </c>
      <c r="B3384" s="56" t="s">
        <v>5023</v>
      </c>
      <c r="C3384" s="56">
        <v>35</v>
      </c>
      <c r="D3384" s="33" t="s">
        <v>3431</v>
      </c>
      <c r="E3384" s="134" t="s">
        <v>3432</v>
      </c>
      <c r="F3384" s="56" t="str">
        <f>VLOOKUP(VLOOKUP($B3384, '外部インタフェース一覧(計算用)'!$B:$C, 2, FALSE), '外部インタフェース一覧(計算用)'!$C:$G, 2, FALSE)</f>
        <v>new</v>
      </c>
      <c r="G3384" s="56" t="str">
        <f>VLOOKUP(VLOOKUP($B3384, '外部インタフェース一覧(計算用)'!$B:$C, 2, FALSE), '外部インタフェース一覧(計算用)'!$C:$G, 5, FALSE)</f>
        <v>BEDSORE_MEASURE_CARE_PLAN_2024_FORM_0500_2021</v>
      </c>
      <c r="H3384" s="56" t="str">
        <f t="shared" si="368"/>
        <v>BEDSORE_MEASURE_CARE_PLAN_2024_FORM_0500_2021_depth_evaluation_new</v>
      </c>
      <c r="I3384" s="134" t="str">
        <f t="shared" ref="I3384:I3447" si="374">IFERROR(INDEX($E:$H, MATCH(LEFT($H3384, LEN($H3384)-4)&amp;"_old", $H:$H, 0), 1), IF(F3384="old", "削除", "追加"))</f>
        <v>褥瘡の状態の評価　深さ</v>
      </c>
      <c r="J3384" s="56" t="str">
        <f t="shared" si="369"/>
        <v>一致</v>
      </c>
      <c r="K3384" s="56" t="str">
        <f>IF($F3384="old", INDEX('外部インタフェース一覧(計算用)'!$B$5:$C$60, MATCH(summary!$B3384, '外部インタフェース一覧(計算用)'!$C$5:$C$60, 0), 1), $B3384)</f>
        <v>褥瘡対策に関するスクリーニング・ケア計画書</v>
      </c>
      <c r="L3384" s="56">
        <f t="shared" si="373"/>
        <v>35</v>
      </c>
      <c r="M3384" s="56" t="str">
        <f t="shared" si="370"/>
        <v>depth_evaluation</v>
      </c>
      <c r="N3384" s="33" t="str">
        <f t="shared" si="371"/>
        <v>褥瘡の状態の評価　深さ</v>
      </c>
      <c r="O3384" s="33" t="str">
        <f t="shared" si="372"/>
        <v>褥瘡の状態の評価　深さ</v>
      </c>
    </row>
    <row r="3385" spans="1:15" hidden="1">
      <c r="A3385" s="56">
        <v>3382</v>
      </c>
      <c r="B3385" s="56" t="s">
        <v>5023</v>
      </c>
      <c r="C3385" s="56">
        <v>36</v>
      </c>
      <c r="D3385" s="33" t="s">
        <v>3433</v>
      </c>
      <c r="E3385" s="134" t="s">
        <v>3434</v>
      </c>
      <c r="F3385" s="56" t="str">
        <f>VLOOKUP(VLOOKUP($B3385, '外部インタフェース一覧(計算用)'!$B:$C, 2, FALSE), '外部インタフェース一覧(計算用)'!$C:$G, 2, FALSE)</f>
        <v>new</v>
      </c>
      <c r="G3385" s="56" t="str">
        <f>VLOOKUP(VLOOKUP($B3385, '外部インタフェース一覧(計算用)'!$B:$C, 2, FALSE), '外部インタフェース一覧(計算用)'!$C:$G, 5, FALSE)</f>
        <v>BEDSORE_MEASURE_CARE_PLAN_2024_FORM_0500_2021</v>
      </c>
      <c r="H3385" s="56" t="str">
        <f t="shared" si="368"/>
        <v>BEDSORE_MEASURE_CARE_PLAN_2024_FORM_0500_2021_leachate_evaluation_new</v>
      </c>
      <c r="I3385" s="134" t="str">
        <f t="shared" si="374"/>
        <v>褥瘡の状態の評価　浸出液</v>
      </c>
      <c r="J3385" s="56" t="str">
        <f t="shared" si="369"/>
        <v>一致</v>
      </c>
      <c r="K3385" s="56" t="str">
        <f>IF($F3385="old", INDEX('外部インタフェース一覧(計算用)'!$B$5:$C$60, MATCH(summary!$B3385, '外部インタフェース一覧(計算用)'!$C$5:$C$60, 0), 1), $B3385)</f>
        <v>褥瘡対策に関するスクリーニング・ケア計画書</v>
      </c>
      <c r="L3385" s="56">
        <f t="shared" si="373"/>
        <v>36</v>
      </c>
      <c r="M3385" s="56" t="str">
        <f t="shared" si="370"/>
        <v>leachate_evaluation</v>
      </c>
      <c r="N3385" s="33" t="str">
        <f t="shared" si="371"/>
        <v>褥瘡の状態の評価　浸出液</v>
      </c>
      <c r="O3385" s="33" t="str">
        <f t="shared" si="372"/>
        <v>褥瘡の状態の評価　浸出液</v>
      </c>
    </row>
    <row r="3386" spans="1:15" hidden="1">
      <c r="A3386" s="56">
        <v>3383</v>
      </c>
      <c r="B3386" s="56" t="s">
        <v>5023</v>
      </c>
      <c r="C3386" s="56">
        <v>37</v>
      </c>
      <c r="D3386" s="33" t="s">
        <v>3435</v>
      </c>
      <c r="E3386" s="134" t="s">
        <v>3436</v>
      </c>
      <c r="F3386" s="56" t="str">
        <f>VLOOKUP(VLOOKUP($B3386, '外部インタフェース一覧(計算用)'!$B:$C, 2, FALSE), '外部インタフェース一覧(計算用)'!$C:$G, 2, FALSE)</f>
        <v>new</v>
      </c>
      <c r="G3386" s="56" t="str">
        <f>VLOOKUP(VLOOKUP($B3386, '外部インタフェース一覧(計算用)'!$B:$C, 2, FALSE), '外部インタフェース一覧(計算用)'!$C:$G, 5, FALSE)</f>
        <v>BEDSORE_MEASURE_CARE_PLAN_2024_FORM_0500_2021</v>
      </c>
      <c r="H3386" s="56" t="str">
        <f t="shared" si="368"/>
        <v>BEDSORE_MEASURE_CARE_PLAN_2024_FORM_0500_2021_size_evaluation_new</v>
      </c>
      <c r="I3386" s="134" t="str">
        <f t="shared" si="374"/>
        <v>褥瘡の状態の評価　大きさ</v>
      </c>
      <c r="J3386" s="56" t="str">
        <f t="shared" si="369"/>
        <v>一致</v>
      </c>
      <c r="K3386" s="56" t="str">
        <f>IF($F3386="old", INDEX('外部インタフェース一覧(計算用)'!$B$5:$C$60, MATCH(summary!$B3386, '外部インタフェース一覧(計算用)'!$C$5:$C$60, 0), 1), $B3386)</f>
        <v>褥瘡対策に関するスクリーニング・ケア計画書</v>
      </c>
      <c r="L3386" s="56">
        <f t="shared" si="373"/>
        <v>37</v>
      </c>
      <c r="M3386" s="56" t="str">
        <f t="shared" si="370"/>
        <v>size_evaluation</v>
      </c>
      <c r="N3386" s="33" t="str">
        <f t="shared" si="371"/>
        <v>褥瘡の状態の評価　大きさ</v>
      </c>
      <c r="O3386" s="33" t="str">
        <f t="shared" si="372"/>
        <v>褥瘡の状態の評価　大きさ</v>
      </c>
    </row>
    <row r="3387" spans="1:15" hidden="1">
      <c r="A3387" s="56">
        <v>3384</v>
      </c>
      <c r="B3387" s="56" t="s">
        <v>5023</v>
      </c>
      <c r="C3387" s="56">
        <v>38</v>
      </c>
      <c r="D3387" s="33" t="s">
        <v>3437</v>
      </c>
      <c r="E3387" s="134" t="s">
        <v>3438</v>
      </c>
      <c r="F3387" s="56" t="str">
        <f>VLOOKUP(VLOOKUP($B3387, '外部インタフェース一覧(計算用)'!$B:$C, 2, FALSE), '外部インタフェース一覧(計算用)'!$C:$G, 2, FALSE)</f>
        <v>new</v>
      </c>
      <c r="G3387" s="56" t="str">
        <f>VLOOKUP(VLOOKUP($B3387, '外部インタフェース一覧(計算用)'!$B:$C, 2, FALSE), '外部インタフェース一覧(計算用)'!$C:$G, 5, FALSE)</f>
        <v>BEDSORE_MEASURE_CARE_PLAN_2024_FORM_0500_2021</v>
      </c>
      <c r="H3387" s="56" t="str">
        <f t="shared" si="368"/>
        <v>BEDSORE_MEASURE_CARE_PLAN_2024_FORM_0500_2021_infection_evaluation_new</v>
      </c>
      <c r="I3387" s="134" t="str">
        <f t="shared" si="374"/>
        <v>褥瘡の状態の評価　炎症/感染</v>
      </c>
      <c r="J3387" s="56" t="str">
        <f t="shared" si="369"/>
        <v>一致</v>
      </c>
      <c r="K3387" s="56" t="str">
        <f>IF($F3387="old", INDEX('外部インタフェース一覧(計算用)'!$B$5:$C$60, MATCH(summary!$B3387, '外部インタフェース一覧(計算用)'!$C$5:$C$60, 0), 1), $B3387)</f>
        <v>褥瘡対策に関するスクリーニング・ケア計画書</v>
      </c>
      <c r="L3387" s="56">
        <f t="shared" si="373"/>
        <v>38</v>
      </c>
      <c r="M3387" s="56" t="str">
        <f t="shared" si="370"/>
        <v>infection_evaluation</v>
      </c>
      <c r="N3387" s="33" t="str">
        <f t="shared" si="371"/>
        <v>褥瘡の状態の評価　炎症/感染</v>
      </c>
      <c r="O3387" s="33" t="str">
        <f t="shared" si="372"/>
        <v>褥瘡の状態の評価　炎症/感染</v>
      </c>
    </row>
    <row r="3388" spans="1:15" ht="37.5" hidden="1">
      <c r="A3388" s="56">
        <v>3385</v>
      </c>
      <c r="B3388" s="56" t="s">
        <v>5023</v>
      </c>
      <c r="C3388" s="56">
        <v>39</v>
      </c>
      <c r="D3388" s="33" t="s">
        <v>3439</v>
      </c>
      <c r="E3388" s="134" t="s">
        <v>3440</v>
      </c>
      <c r="F3388" s="56" t="str">
        <f>VLOOKUP(VLOOKUP($B3388, '外部インタフェース一覧(計算用)'!$B:$C, 2, FALSE), '外部インタフェース一覧(計算用)'!$C:$G, 2, FALSE)</f>
        <v>new</v>
      </c>
      <c r="G3388" s="56" t="str">
        <f>VLOOKUP(VLOOKUP($B3388, '外部インタフェース一覧(計算用)'!$B:$C, 2, FALSE), '外部インタフェース一覧(計算用)'!$C:$G, 5, FALSE)</f>
        <v>BEDSORE_MEASURE_CARE_PLAN_2024_FORM_0500_2021</v>
      </c>
      <c r="H3388" s="56" t="str">
        <f t="shared" si="368"/>
        <v>BEDSORE_MEASURE_CARE_PLAN_2024_FORM_0500_2021_granulation_evaluation_new</v>
      </c>
      <c r="I3388" s="134" t="str">
        <f t="shared" si="374"/>
        <v>褥瘡の状態の評価　肉芽組織</v>
      </c>
      <c r="J3388" s="56" t="str">
        <f t="shared" si="369"/>
        <v>一致</v>
      </c>
      <c r="K3388" s="56" t="str">
        <f>IF($F3388="old", INDEX('外部インタフェース一覧(計算用)'!$B$5:$C$60, MATCH(summary!$B3388, '外部インタフェース一覧(計算用)'!$C$5:$C$60, 0), 1), $B3388)</f>
        <v>褥瘡対策に関するスクリーニング・ケア計画書</v>
      </c>
      <c r="L3388" s="56">
        <f t="shared" si="373"/>
        <v>39</v>
      </c>
      <c r="M3388" s="56" t="str">
        <f t="shared" si="370"/>
        <v>granulation_evaluation</v>
      </c>
      <c r="N3388" s="33" t="str">
        <f t="shared" si="371"/>
        <v>褥瘡の状態の評価　肉芽組織</v>
      </c>
      <c r="O3388" s="33" t="str">
        <f t="shared" si="372"/>
        <v>褥瘡の状態の評価　肉芽組織</v>
      </c>
    </row>
    <row r="3389" spans="1:15" ht="37.5" hidden="1">
      <c r="A3389" s="56">
        <v>3386</v>
      </c>
      <c r="B3389" s="56" t="s">
        <v>5023</v>
      </c>
      <c r="C3389" s="56">
        <v>40</v>
      </c>
      <c r="D3389" s="33" t="s">
        <v>3441</v>
      </c>
      <c r="E3389" s="134" t="s">
        <v>3442</v>
      </c>
      <c r="F3389" s="56" t="str">
        <f>VLOOKUP(VLOOKUP($B3389, '外部インタフェース一覧(計算用)'!$B:$C, 2, FALSE), '外部インタフェース一覧(計算用)'!$C:$G, 2, FALSE)</f>
        <v>new</v>
      </c>
      <c r="G3389" s="56" t="str">
        <f>VLOOKUP(VLOOKUP($B3389, '外部インタフェース一覧(計算用)'!$B:$C, 2, FALSE), '外部インタフェース一覧(計算用)'!$C:$G, 5, FALSE)</f>
        <v>BEDSORE_MEASURE_CARE_PLAN_2024_FORM_0500_2021</v>
      </c>
      <c r="H3389" s="56" t="str">
        <f t="shared" si="368"/>
        <v>BEDSORE_MEASURE_CARE_PLAN_2024_FORM_0500_2021_necrotic_tissue_evaluation_new</v>
      </c>
      <c r="I3389" s="134" t="str">
        <f t="shared" si="374"/>
        <v>褥瘡の状態の評価　壊死組織</v>
      </c>
      <c r="J3389" s="56" t="str">
        <f t="shared" si="369"/>
        <v>一致</v>
      </c>
      <c r="K3389" s="56" t="str">
        <f>IF($F3389="old", INDEX('外部インタフェース一覧(計算用)'!$B$5:$C$60, MATCH(summary!$B3389, '外部インタフェース一覧(計算用)'!$C$5:$C$60, 0), 1), $B3389)</f>
        <v>褥瘡対策に関するスクリーニング・ケア計画書</v>
      </c>
      <c r="L3389" s="56">
        <f t="shared" si="373"/>
        <v>40</v>
      </c>
      <c r="M3389" s="56" t="str">
        <f t="shared" si="370"/>
        <v>necrotic_tissue_evaluation</v>
      </c>
      <c r="N3389" s="33" t="str">
        <f t="shared" si="371"/>
        <v>褥瘡の状態の評価　壊死組織</v>
      </c>
      <c r="O3389" s="33" t="str">
        <f t="shared" si="372"/>
        <v>褥瘡の状態の評価　壊死組織</v>
      </c>
    </row>
    <row r="3390" spans="1:15" ht="37.5" hidden="1">
      <c r="A3390" s="56">
        <v>3387</v>
      </c>
      <c r="B3390" s="56" t="s">
        <v>5023</v>
      </c>
      <c r="C3390" s="56">
        <v>41</v>
      </c>
      <c r="D3390" s="33" t="s">
        <v>3443</v>
      </c>
      <c r="E3390" s="134" t="s">
        <v>3444</v>
      </c>
      <c r="F3390" s="56" t="str">
        <f>VLOOKUP(VLOOKUP($B3390, '外部インタフェース一覧(計算用)'!$B:$C, 2, FALSE), '外部インタフェース一覧(計算用)'!$C:$G, 2, FALSE)</f>
        <v>new</v>
      </c>
      <c r="G3390" s="56" t="str">
        <f>VLOOKUP(VLOOKUP($B3390, '外部インタフェース一覧(計算用)'!$B:$C, 2, FALSE), '外部インタフェース一覧(計算用)'!$C:$G, 5, FALSE)</f>
        <v>BEDSORE_MEASURE_CARE_PLAN_2024_FORM_0500_2021</v>
      </c>
      <c r="H3390" s="56" t="str">
        <f t="shared" si="368"/>
        <v>BEDSORE_MEASURE_CARE_PLAN_2024_FORM_0500_2021_pocket_size_evaluation_new</v>
      </c>
      <c r="I3390" s="134" t="str">
        <f t="shared" si="374"/>
        <v>褥瘡の状態の評価　ポケット</v>
      </c>
      <c r="J3390" s="56" t="str">
        <f t="shared" si="369"/>
        <v>一致</v>
      </c>
      <c r="K3390" s="56" t="str">
        <f>IF($F3390="old", INDEX('外部インタフェース一覧(計算用)'!$B$5:$C$60, MATCH(summary!$B3390, '外部インタフェース一覧(計算用)'!$C$5:$C$60, 0), 1), $B3390)</f>
        <v>褥瘡対策に関するスクリーニング・ケア計画書</v>
      </c>
      <c r="L3390" s="56">
        <f t="shared" si="373"/>
        <v>41</v>
      </c>
      <c r="M3390" s="56" t="str">
        <f t="shared" si="370"/>
        <v>pocket_size_evaluation</v>
      </c>
      <c r="N3390" s="33" t="str">
        <f t="shared" si="371"/>
        <v>褥瘡の状態の評価　ポケット</v>
      </c>
      <c r="O3390" s="33" t="str">
        <f t="shared" si="372"/>
        <v>褥瘡の状態の評価　ポケット</v>
      </c>
    </row>
    <row r="3391" spans="1:15" hidden="1">
      <c r="A3391" s="56">
        <v>3388</v>
      </c>
      <c r="B3391" s="56" t="s">
        <v>5023</v>
      </c>
      <c r="C3391" s="56">
        <v>42</v>
      </c>
      <c r="D3391" s="33" t="s">
        <v>1301</v>
      </c>
      <c r="E3391" s="134" t="s">
        <v>2001</v>
      </c>
      <c r="F3391" s="56" t="str">
        <f>VLOOKUP(VLOOKUP($B3391, '外部インタフェース一覧(計算用)'!$B:$C, 2, FALSE), '外部インタフェース一覧(計算用)'!$C:$G, 2, FALSE)</f>
        <v>new</v>
      </c>
      <c r="G3391" s="56" t="str">
        <f>VLOOKUP(VLOOKUP($B3391, '外部インタフェース一覧(計算用)'!$B:$C, 2, FALSE), '外部インタフェース一覧(計算用)'!$C:$G, 5, FALSE)</f>
        <v>BEDSORE_MEASURE_CARE_PLAN_2024_FORM_0500_2021</v>
      </c>
      <c r="H3391" s="56" t="str">
        <f t="shared" si="368"/>
        <v>BEDSORE_MEASURE_CARE_PLAN_2024_FORM_0500_2021_plan_create_date_new</v>
      </c>
      <c r="I3391" s="134" t="str">
        <f t="shared" si="374"/>
        <v>計画作成日</v>
      </c>
      <c r="J3391" s="56" t="str">
        <f t="shared" si="369"/>
        <v>一致</v>
      </c>
      <c r="K3391" s="56" t="str">
        <f>IF($F3391="old", INDEX('外部インタフェース一覧(計算用)'!$B$5:$C$60, MATCH(summary!$B3391, '外部インタフェース一覧(計算用)'!$C$5:$C$60, 0), 1), $B3391)</f>
        <v>褥瘡対策に関するスクリーニング・ケア計画書</v>
      </c>
      <c r="L3391" s="56">
        <f t="shared" si="373"/>
        <v>42</v>
      </c>
      <c r="M3391" s="56" t="str">
        <f t="shared" si="370"/>
        <v>plan_create_date</v>
      </c>
      <c r="N3391" s="33" t="str">
        <f t="shared" si="371"/>
        <v>計画作成日</v>
      </c>
      <c r="O3391" s="33" t="str">
        <f t="shared" si="372"/>
        <v>計画作成日</v>
      </c>
    </row>
    <row r="3392" spans="1:15" hidden="1">
      <c r="A3392" s="56">
        <v>3389</v>
      </c>
      <c r="B3392" s="56" t="s">
        <v>5023</v>
      </c>
      <c r="C3392" s="56">
        <v>43</v>
      </c>
      <c r="D3392" s="33" t="s">
        <v>5058</v>
      </c>
      <c r="E3392" s="134" t="s">
        <v>5059</v>
      </c>
      <c r="F3392" s="56" t="str">
        <f>VLOOKUP(VLOOKUP($B3392, '外部インタフェース一覧(計算用)'!$B:$C, 2, FALSE), '外部インタフェース一覧(計算用)'!$C:$G, 2, FALSE)</f>
        <v>new</v>
      </c>
      <c r="G3392" s="56" t="str">
        <f>VLOOKUP(VLOOKUP($B3392, '外部インタフェース一覧(計算用)'!$B:$C, 2, FALSE), '外部インタフェース一覧(計算用)'!$C:$G, 5, FALSE)</f>
        <v>BEDSORE_MEASURE_CARE_PLAN_2024_FORM_0500_2021</v>
      </c>
      <c r="H3392" s="56" t="str">
        <f t="shared" si="368"/>
        <v>BEDSORE_MEASURE_CARE_PLAN_2024_FORM_0500_2021_change_position_new</v>
      </c>
      <c r="I3392" s="134" t="str">
        <f t="shared" si="374"/>
        <v>追加</v>
      </c>
      <c r="J3392" s="56" t="str">
        <f t="shared" si="369"/>
        <v>名称変更</v>
      </c>
      <c r="K3392" s="56" t="str">
        <f>IF($F3392="old", INDEX('外部インタフェース一覧(計算用)'!$B$5:$C$60, MATCH(summary!$B3392, '外部インタフェース一覧(計算用)'!$C$5:$C$60, 0), 1), $B3392)</f>
        <v>褥瘡対策に関するスクリーニング・ケア計画書</v>
      </c>
      <c r="L3392" s="56">
        <f t="shared" si="373"/>
        <v>43</v>
      </c>
      <c r="M3392" s="56" t="str">
        <f t="shared" si="370"/>
        <v>change_position</v>
      </c>
      <c r="N3392" s="33" t="str">
        <f t="shared" si="371"/>
        <v>追加</v>
      </c>
      <c r="O3392" s="33" t="str">
        <f t="shared" si="372"/>
        <v>褥瘡ケア計画　体位変換の頻度</v>
      </c>
    </row>
    <row r="3393" spans="1:15" ht="37.5" hidden="1">
      <c r="A3393" s="56">
        <v>3390</v>
      </c>
      <c r="B3393" s="56" t="s">
        <v>5023</v>
      </c>
      <c r="C3393" s="56">
        <v>44</v>
      </c>
      <c r="D3393" s="33" t="s">
        <v>3445</v>
      </c>
      <c r="E3393" s="134" t="s">
        <v>3446</v>
      </c>
      <c r="F3393" s="56" t="str">
        <f>VLOOKUP(VLOOKUP($B3393, '外部インタフェース一覧(計算用)'!$B:$C, 2, FALSE), '外部インタフェース一覧(計算用)'!$C:$G, 2, FALSE)</f>
        <v>new</v>
      </c>
      <c r="G3393" s="56" t="str">
        <f>VLOOKUP(VLOOKUP($B3393, '外部インタフェース一覧(計算用)'!$B:$C, 2, FALSE), '外部インタフェース一覧(計算用)'!$C:$G, 5, FALSE)</f>
        <v>BEDSORE_MEASURE_CARE_PLAN_2024_FORM_0500_2021</v>
      </c>
      <c r="H3393" s="56" t="str">
        <f t="shared" si="368"/>
        <v>BEDSORE_MEASURE_CARE_PLAN_2024_FORM_0500_2021_matters_related_jobs_new</v>
      </c>
      <c r="I3393" s="134" t="str">
        <f t="shared" si="374"/>
        <v>褥瘡ケア計画　関連職種が共同して取り組むべき事項</v>
      </c>
      <c r="J3393" s="56" t="str">
        <f t="shared" si="369"/>
        <v>一致</v>
      </c>
      <c r="K3393" s="56" t="str">
        <f>IF($F3393="old", INDEX('外部インタフェース一覧(計算用)'!$B$5:$C$60, MATCH(summary!$B3393, '外部インタフェース一覧(計算用)'!$C$5:$C$60, 0), 1), $B3393)</f>
        <v>褥瘡対策に関するスクリーニング・ケア計画書</v>
      </c>
      <c r="L3393" s="56">
        <f t="shared" si="373"/>
        <v>44</v>
      </c>
      <c r="M3393" s="56" t="str">
        <f t="shared" si="370"/>
        <v>matters_related_jobs</v>
      </c>
      <c r="N3393" s="33" t="str">
        <f t="shared" si="371"/>
        <v>褥瘡ケア計画　関連職種が共同して取り組むべき事項</v>
      </c>
      <c r="O3393" s="33" t="str">
        <f t="shared" si="372"/>
        <v>褥瘡ケア計画　関連職種が共同して取り組むべき事項</v>
      </c>
    </row>
    <row r="3394" spans="1:15" hidden="1">
      <c r="A3394" s="56">
        <v>3391</v>
      </c>
      <c r="B3394" s="56" t="s">
        <v>5023</v>
      </c>
      <c r="C3394" s="56">
        <v>45</v>
      </c>
      <c r="D3394" s="33" t="s">
        <v>3447</v>
      </c>
      <c r="E3394" s="134" t="s">
        <v>3448</v>
      </c>
      <c r="F3394" s="56" t="str">
        <f>VLOOKUP(VLOOKUP($B3394, '外部インタフェース一覧(計算用)'!$B:$C, 2, FALSE), '外部インタフェース一覧(計算用)'!$C:$G, 2, FALSE)</f>
        <v>new</v>
      </c>
      <c r="G3394" s="56" t="str">
        <f>VLOOKUP(VLOOKUP($B3394, '外部インタフェース一覧(計算用)'!$B:$C, 2, FALSE), '外部インタフェース一覧(計算用)'!$C:$G, 5, FALSE)</f>
        <v>BEDSORE_MEASURE_CARE_PLAN_2024_FORM_0500_2021</v>
      </c>
      <c r="H3394" s="56" t="str">
        <f t="shared" si="368"/>
        <v>BEDSORE_MEASURE_CARE_PLAN_2024_FORM_0500_2021_evaluation_interval_new</v>
      </c>
      <c r="I3394" s="134" t="str">
        <f t="shared" si="374"/>
        <v>褥瘡ケア計画　評価を行う間隔</v>
      </c>
      <c r="J3394" s="56" t="str">
        <f t="shared" si="369"/>
        <v>一致</v>
      </c>
      <c r="K3394" s="56" t="str">
        <f>IF($F3394="old", INDEX('外部インタフェース一覧(計算用)'!$B$5:$C$60, MATCH(summary!$B3394, '外部インタフェース一覧(計算用)'!$C$5:$C$60, 0), 1), $B3394)</f>
        <v>褥瘡対策に関するスクリーニング・ケア計画書</v>
      </c>
      <c r="L3394" s="56">
        <f t="shared" si="373"/>
        <v>45</v>
      </c>
      <c r="M3394" s="56" t="str">
        <f t="shared" si="370"/>
        <v>evaluation_interval</v>
      </c>
      <c r="N3394" s="33" t="str">
        <f t="shared" si="371"/>
        <v>褥瘡ケア計画　評価を行う間隔</v>
      </c>
      <c r="O3394" s="33" t="str">
        <f t="shared" si="372"/>
        <v>褥瘡ケア計画　評価を行う間隔</v>
      </c>
    </row>
    <row r="3395" spans="1:15" ht="37.5" hidden="1">
      <c r="A3395" s="56">
        <v>3392</v>
      </c>
      <c r="B3395" s="56" t="s">
        <v>5023</v>
      </c>
      <c r="C3395" s="56">
        <v>46</v>
      </c>
      <c r="D3395" s="33" t="s">
        <v>3449</v>
      </c>
      <c r="E3395" s="134" t="s">
        <v>3450</v>
      </c>
      <c r="F3395" s="56" t="str">
        <f>VLOOKUP(VLOOKUP($B3395, '外部インタフェース一覧(計算用)'!$B:$C, 2, FALSE), '外部インタフェース一覧(計算用)'!$C:$G, 2, FALSE)</f>
        <v>new</v>
      </c>
      <c r="G3395" s="56" t="str">
        <f>VLOOKUP(VLOOKUP($B3395, '外部インタフェース一覧(計算用)'!$B:$C, 2, FALSE), '外部インタフェース一覧(計算用)'!$C:$G, 5, FALSE)</f>
        <v>BEDSORE_MEASURE_CARE_PLAN_2024_FORM_0500_2021</v>
      </c>
      <c r="H3395" s="56" t="str">
        <f t="shared" si="368"/>
        <v>BEDSORE_MEASURE_CARE_PLAN_2024_FORM_0500_2021_removed_pressure_on_bed_new</v>
      </c>
      <c r="I3395" s="134" t="str">
        <f t="shared" si="374"/>
        <v>褥瘡ケア計画　圧迫、ズレ力の排除（ベッド上）</v>
      </c>
      <c r="J3395" s="56" t="str">
        <f t="shared" si="369"/>
        <v>一致</v>
      </c>
      <c r="K3395" s="56" t="str">
        <f>IF($F3395="old", INDEX('外部インタフェース一覧(計算用)'!$B$5:$C$60, MATCH(summary!$B3395, '外部インタフェース一覧(計算用)'!$C$5:$C$60, 0), 1), $B3395)</f>
        <v>褥瘡対策に関するスクリーニング・ケア計画書</v>
      </c>
      <c r="L3395" s="56">
        <f t="shared" si="373"/>
        <v>46</v>
      </c>
      <c r="M3395" s="56" t="str">
        <f t="shared" si="370"/>
        <v>removed_pressure_on_bed</v>
      </c>
      <c r="N3395" s="33" t="str">
        <f t="shared" si="371"/>
        <v>褥瘡ケア計画　圧迫、ズレ力の排除（ベッド上）</v>
      </c>
      <c r="O3395" s="33" t="str">
        <f t="shared" si="372"/>
        <v>褥瘡ケア計画　圧迫、ズレ力の排除（ベッド上）</v>
      </c>
    </row>
    <row r="3396" spans="1:15" ht="37.5" hidden="1">
      <c r="A3396" s="56">
        <v>3393</v>
      </c>
      <c r="B3396" s="56" t="s">
        <v>5023</v>
      </c>
      <c r="C3396" s="56">
        <v>47</v>
      </c>
      <c r="D3396" s="33" t="s">
        <v>3451</v>
      </c>
      <c r="E3396" s="134" t="s">
        <v>3452</v>
      </c>
      <c r="F3396" s="56" t="str">
        <f>VLOOKUP(VLOOKUP($B3396, '外部インタフェース一覧(計算用)'!$B:$C, 2, FALSE), '外部インタフェース一覧(計算用)'!$C:$G, 2, FALSE)</f>
        <v>new</v>
      </c>
      <c r="G3396" s="56" t="str">
        <f>VLOOKUP(VLOOKUP($B3396, '外部インタフェース一覧(計算用)'!$B:$C, 2, FALSE), '外部インタフェース一覧(計算用)'!$C:$G, 5, FALSE)</f>
        <v>BEDSORE_MEASURE_CARE_PLAN_2024_FORM_0500_2021</v>
      </c>
      <c r="H3396" s="56" t="str">
        <f t="shared" ref="H3396:H3459" si="375">G3396&amp;"_"&amp;D3396&amp;"_"&amp;F3396</f>
        <v>BEDSORE_MEASURE_CARE_PLAN_2024_FORM_0500_2021_removed_pressure_on_chair_new</v>
      </c>
      <c r="I3396" s="134" t="str">
        <f t="shared" si="374"/>
        <v>褥瘡ケア計画　圧迫、ズレ力の排除（イス上）</v>
      </c>
      <c r="J3396" s="56" t="str">
        <f t="shared" ref="J3396:J3459" si="376">IF(E3396=I3396, "一致", "名称変更")</f>
        <v>一致</v>
      </c>
      <c r="K3396" s="56" t="str">
        <f>IF($F3396="old", INDEX('外部インタフェース一覧(計算用)'!$B$5:$C$60, MATCH(summary!$B3396, '外部インタフェース一覧(計算用)'!$C$5:$C$60, 0), 1), $B3396)</f>
        <v>褥瘡対策に関するスクリーニング・ケア計画書</v>
      </c>
      <c r="L3396" s="56">
        <f t="shared" si="373"/>
        <v>47</v>
      </c>
      <c r="M3396" s="56" t="str">
        <f t="shared" ref="M3396:M3459" si="377">$D3396</f>
        <v>removed_pressure_on_chair</v>
      </c>
      <c r="N3396" s="33" t="str">
        <f t="shared" ref="N3396:N3459" si="378">IF($F3396="old", $E3396, $I3396)</f>
        <v>褥瘡ケア計画　圧迫、ズレ力の排除（イス上）</v>
      </c>
      <c r="O3396" s="33" t="str">
        <f t="shared" ref="O3396:O3459" si="379">IF($F3396="old", $I3396, $E3396)</f>
        <v>褥瘡ケア計画　圧迫、ズレ力の排除（イス上）</v>
      </c>
    </row>
    <row r="3397" spans="1:15" hidden="1">
      <c r="A3397" s="56">
        <v>3394</v>
      </c>
      <c r="B3397" s="56" t="s">
        <v>5023</v>
      </c>
      <c r="C3397" s="56">
        <v>48</v>
      </c>
      <c r="D3397" s="33" t="s">
        <v>3453</v>
      </c>
      <c r="E3397" s="134" t="s">
        <v>3454</v>
      </c>
      <c r="F3397" s="56" t="str">
        <f>VLOOKUP(VLOOKUP($B3397, '外部インタフェース一覧(計算用)'!$B:$C, 2, FALSE), '外部インタフェース一覧(計算用)'!$C:$G, 2, FALSE)</f>
        <v>new</v>
      </c>
      <c r="G3397" s="56" t="str">
        <f>VLOOKUP(VLOOKUP($B3397, '外部インタフェース一覧(計算用)'!$B:$C, 2, FALSE), '外部インタフェース一覧(計算用)'!$C:$G, 5, FALSE)</f>
        <v>BEDSORE_MEASURE_CARE_PLAN_2024_FORM_0500_2021</v>
      </c>
      <c r="H3397" s="56" t="str">
        <f t="shared" si="375"/>
        <v>BEDSORE_MEASURE_CARE_PLAN_2024_FORM_0500_2021_skin_care_new</v>
      </c>
      <c r="I3397" s="134" t="str">
        <f t="shared" si="374"/>
        <v>褥瘡ケア計画　スキンケア</v>
      </c>
      <c r="J3397" s="56" t="str">
        <f t="shared" si="376"/>
        <v>一致</v>
      </c>
      <c r="K3397" s="56" t="str">
        <f>IF($F3397="old", INDEX('外部インタフェース一覧(計算用)'!$B$5:$C$60, MATCH(summary!$B3397, '外部インタフェース一覧(計算用)'!$C$5:$C$60, 0), 1), $B3397)</f>
        <v>褥瘡対策に関するスクリーニング・ケア計画書</v>
      </c>
      <c r="L3397" s="56">
        <f t="shared" ref="L3397:L3460" si="380">C3397</f>
        <v>48</v>
      </c>
      <c r="M3397" s="56" t="str">
        <f t="shared" si="377"/>
        <v>skin_care</v>
      </c>
      <c r="N3397" s="33" t="str">
        <f t="shared" si="378"/>
        <v>褥瘡ケア計画　スキンケア</v>
      </c>
      <c r="O3397" s="33" t="str">
        <f t="shared" si="379"/>
        <v>褥瘡ケア計画　スキンケア</v>
      </c>
    </row>
    <row r="3398" spans="1:15" hidden="1">
      <c r="A3398" s="56">
        <v>3395</v>
      </c>
      <c r="B3398" s="56" t="s">
        <v>5023</v>
      </c>
      <c r="C3398" s="56">
        <v>49</v>
      </c>
      <c r="D3398" s="33" t="s">
        <v>3455</v>
      </c>
      <c r="E3398" s="134" t="s">
        <v>3456</v>
      </c>
      <c r="F3398" s="56" t="str">
        <f>VLOOKUP(VLOOKUP($B3398, '外部インタフェース一覧(計算用)'!$B:$C, 2, FALSE), '外部インタフェース一覧(計算用)'!$C:$G, 2, FALSE)</f>
        <v>new</v>
      </c>
      <c r="G3398" s="56" t="str">
        <f>VLOOKUP(VLOOKUP($B3398, '外部インタフェース一覧(計算用)'!$B:$C, 2, FALSE), '外部インタフェース一覧(計算用)'!$C:$G, 5, FALSE)</f>
        <v>BEDSORE_MEASURE_CARE_PLAN_2024_FORM_0500_2021</v>
      </c>
      <c r="H3398" s="56" t="str">
        <f t="shared" si="375"/>
        <v>BEDSORE_MEASURE_CARE_PLAN_2024_FORM_0500_2021_improved_nutrition_new</v>
      </c>
      <c r="I3398" s="134" t="str">
        <f t="shared" si="374"/>
        <v>褥瘡ケア計画　栄養状態改善</v>
      </c>
      <c r="J3398" s="56" t="str">
        <f t="shared" si="376"/>
        <v>一致</v>
      </c>
      <c r="K3398" s="56" t="str">
        <f>IF($F3398="old", INDEX('外部インタフェース一覧(計算用)'!$B$5:$C$60, MATCH(summary!$B3398, '外部インタフェース一覧(計算用)'!$C$5:$C$60, 0), 1), $B3398)</f>
        <v>褥瘡対策に関するスクリーニング・ケア計画書</v>
      </c>
      <c r="L3398" s="56">
        <f t="shared" si="380"/>
        <v>49</v>
      </c>
      <c r="M3398" s="56" t="str">
        <f t="shared" si="377"/>
        <v>improved_nutrition</v>
      </c>
      <c r="N3398" s="33" t="str">
        <f t="shared" si="378"/>
        <v>褥瘡ケア計画　栄養状態改善</v>
      </c>
      <c r="O3398" s="33" t="str">
        <f t="shared" si="379"/>
        <v>褥瘡ケア計画　栄養状態改善</v>
      </c>
    </row>
    <row r="3399" spans="1:15" hidden="1">
      <c r="A3399" s="56">
        <v>3396</v>
      </c>
      <c r="B3399" s="56" t="s">
        <v>5023</v>
      </c>
      <c r="C3399" s="56">
        <v>50</v>
      </c>
      <c r="D3399" s="33" t="s">
        <v>3457</v>
      </c>
      <c r="E3399" s="134" t="s">
        <v>3458</v>
      </c>
      <c r="F3399" s="56" t="str">
        <f>VLOOKUP(VLOOKUP($B3399, '外部インタフェース一覧(計算用)'!$B:$C, 2, FALSE), '外部インタフェース一覧(計算用)'!$C:$G, 2, FALSE)</f>
        <v>new</v>
      </c>
      <c r="G3399" s="56" t="str">
        <f>VLOOKUP(VLOOKUP($B3399, '外部インタフェース一覧(計算用)'!$B:$C, 2, FALSE), '外部インタフェース一覧(計算用)'!$C:$G, 5, FALSE)</f>
        <v>BEDSORE_MEASURE_CARE_PLAN_2024_FORM_0500_2021</v>
      </c>
      <c r="H3399" s="56" t="str">
        <f t="shared" si="375"/>
        <v>BEDSORE_MEASURE_CARE_PLAN_2024_FORM_0500_2021_rehabilitation_new</v>
      </c>
      <c r="I3399" s="134" t="str">
        <f t="shared" si="374"/>
        <v>褥瘡ケア計画　リハビリテーション</v>
      </c>
      <c r="J3399" s="56" t="str">
        <f t="shared" si="376"/>
        <v>一致</v>
      </c>
      <c r="K3399" s="56" t="str">
        <f>IF($F3399="old", INDEX('外部インタフェース一覧(計算用)'!$B$5:$C$60, MATCH(summary!$B3399, '外部インタフェース一覧(計算用)'!$C$5:$C$60, 0), 1), $B3399)</f>
        <v>褥瘡対策に関するスクリーニング・ケア計画書</v>
      </c>
      <c r="L3399" s="56">
        <f t="shared" si="380"/>
        <v>50</v>
      </c>
      <c r="M3399" s="56" t="str">
        <f t="shared" si="377"/>
        <v>rehabilitation</v>
      </c>
      <c r="N3399" s="33" t="str">
        <f t="shared" si="378"/>
        <v>褥瘡ケア計画　リハビリテーション</v>
      </c>
      <c r="O3399" s="33" t="str">
        <f t="shared" si="379"/>
        <v>褥瘡ケア計画　リハビリテーション</v>
      </c>
    </row>
    <row r="3400" spans="1:15" hidden="1">
      <c r="A3400" s="56">
        <v>3397</v>
      </c>
      <c r="B3400" s="56" t="s">
        <v>5023</v>
      </c>
      <c r="C3400" s="56">
        <v>51</v>
      </c>
      <c r="D3400" s="33" t="s">
        <v>3459</v>
      </c>
      <c r="E3400" s="134" t="s">
        <v>3460</v>
      </c>
      <c r="F3400" s="56" t="str">
        <f>VLOOKUP(VLOOKUP($B3400, '外部インタフェース一覧(計算用)'!$B:$C, 2, FALSE), '外部インタフェース一覧(計算用)'!$C:$G, 2, FALSE)</f>
        <v>new</v>
      </c>
      <c r="G3400" s="56" t="str">
        <f>VLOOKUP(VLOOKUP($B3400, '外部インタフェース一覧(計算用)'!$B:$C, 2, FALSE), '外部インタフェース一覧(計算用)'!$C:$G, 5, FALSE)</f>
        <v>BEDSORE_MEASURE_CARE_PLAN_2024_FORM_0500_2021</v>
      </c>
      <c r="H3400" s="56" t="str">
        <f t="shared" si="375"/>
        <v>BEDSORE_MEASURE_CARE_PLAN_2024_FORM_0500_2021_bedsore_other_new</v>
      </c>
      <c r="I3400" s="134" t="str">
        <f t="shared" si="374"/>
        <v>褥瘡ケア計画　その他</v>
      </c>
      <c r="J3400" s="56" t="str">
        <f t="shared" si="376"/>
        <v>一致</v>
      </c>
      <c r="K3400" s="56" t="str">
        <f>IF($F3400="old", INDEX('外部インタフェース一覧(計算用)'!$B$5:$C$60, MATCH(summary!$B3400, '外部インタフェース一覧(計算用)'!$C$5:$C$60, 0), 1), $B3400)</f>
        <v>褥瘡対策に関するスクリーニング・ケア計画書</v>
      </c>
      <c r="L3400" s="56">
        <f t="shared" si="380"/>
        <v>51</v>
      </c>
      <c r="M3400" s="56" t="str">
        <f t="shared" si="377"/>
        <v>bedsore_other</v>
      </c>
      <c r="N3400" s="33" t="str">
        <f t="shared" si="378"/>
        <v>褥瘡ケア計画　その他</v>
      </c>
      <c r="O3400" s="33" t="str">
        <f t="shared" si="379"/>
        <v>褥瘡ケア計画　その他</v>
      </c>
    </row>
    <row r="3401" spans="1:15" hidden="1">
      <c r="A3401" s="56">
        <v>3398</v>
      </c>
      <c r="B3401" s="56" t="s">
        <v>5023</v>
      </c>
      <c r="C3401" s="56">
        <v>52</v>
      </c>
      <c r="D3401" s="33" t="s">
        <v>265</v>
      </c>
      <c r="E3401" s="134" t="s">
        <v>266</v>
      </c>
      <c r="F3401" s="56" t="str">
        <f>VLOOKUP(VLOOKUP($B3401, '外部インタフェース一覧(計算用)'!$B:$C, 2, FALSE), '外部インタフェース一覧(計算用)'!$C:$G, 2, FALSE)</f>
        <v>new</v>
      </c>
      <c r="G3401" s="56" t="str">
        <f>VLOOKUP(VLOOKUP($B3401, '外部インタフェース一覧(計算用)'!$B:$C, 2, FALSE), '外部インタフェース一覧(計算用)'!$C:$G, 5, FALSE)</f>
        <v>BEDSORE_MEASURE_CARE_PLAN_2024_FORM_0500_2021</v>
      </c>
      <c r="H3401" s="56" t="str">
        <f t="shared" si="375"/>
        <v>BEDSORE_MEASURE_CARE_PLAN_2024_FORM_0500_2021_version_new</v>
      </c>
      <c r="I3401" s="134" t="str">
        <f t="shared" si="374"/>
        <v>バージョン番号</v>
      </c>
      <c r="J3401" s="56" t="str">
        <f t="shared" si="376"/>
        <v>一致</v>
      </c>
      <c r="K3401" s="56" t="str">
        <f>IF($F3401="old", INDEX('外部インタフェース一覧(計算用)'!$B$5:$C$60, MATCH(summary!$B3401, '外部インタフェース一覧(計算用)'!$C$5:$C$60, 0), 1), $B3401)</f>
        <v>褥瘡対策に関するスクリーニング・ケア計画書</v>
      </c>
      <c r="L3401" s="56">
        <f t="shared" si="380"/>
        <v>52</v>
      </c>
      <c r="M3401" s="56" t="str">
        <f t="shared" si="377"/>
        <v>version</v>
      </c>
      <c r="N3401" s="33" t="str">
        <f t="shared" si="378"/>
        <v>バージョン番号</v>
      </c>
      <c r="O3401" s="33" t="str">
        <f t="shared" si="379"/>
        <v>バージョン番号</v>
      </c>
    </row>
    <row r="3402" spans="1:15" hidden="1">
      <c r="A3402" s="56">
        <v>3399</v>
      </c>
      <c r="B3402" s="56" t="s">
        <v>5060</v>
      </c>
      <c r="C3402" s="56">
        <v>1</v>
      </c>
      <c r="D3402" s="33" t="s">
        <v>223</v>
      </c>
      <c r="E3402" s="134" t="s">
        <v>224</v>
      </c>
      <c r="F3402" s="56" t="str">
        <f>VLOOKUP(VLOOKUP($B3402, '外部インタフェース一覧(計算用)'!$B:$C, 2, FALSE), '外部インタフェース一覧(計算用)'!$C:$G, 2, FALSE)</f>
        <v>new</v>
      </c>
      <c r="G3402" s="56" t="str">
        <f>VLOOKUP(VLOOKUP($B3402, '外部インタフェース一覧(計算用)'!$B:$C, 2, FALSE), '外部インタフェース一覧(計算用)'!$C:$G, 5, FALSE)</f>
        <v>EXCRETION_SUPPORT_PLAN_2024_FORM_0600_2021</v>
      </c>
      <c r="H3402" s="56" t="str">
        <f t="shared" si="375"/>
        <v>EXCRETION_SUPPORT_PLAN_2024_FORM_0600_2021_care_facility_id_new</v>
      </c>
      <c r="I3402" s="134" t="str">
        <f t="shared" si="374"/>
        <v>事業所番号</v>
      </c>
      <c r="J3402" s="56" t="str">
        <f t="shared" si="376"/>
        <v>一致</v>
      </c>
      <c r="K3402" s="56" t="str">
        <f>IF($F3402="old", INDEX('外部インタフェース一覧(計算用)'!$B$5:$C$60, MATCH(summary!$B3402, '外部インタフェース一覧(計算用)'!$C$5:$C$60, 0), 1), $B3402)</f>
        <v>排せつの状態に関するスクリーニング・支援計画書</v>
      </c>
      <c r="L3402" s="56">
        <f t="shared" si="380"/>
        <v>1</v>
      </c>
      <c r="M3402" s="56" t="str">
        <f t="shared" si="377"/>
        <v>care_facility_id</v>
      </c>
      <c r="N3402" s="33" t="str">
        <f t="shared" si="378"/>
        <v>事業所番号</v>
      </c>
      <c r="O3402" s="33" t="str">
        <f t="shared" si="379"/>
        <v>事業所番号</v>
      </c>
    </row>
    <row r="3403" spans="1:15" hidden="1">
      <c r="A3403" s="56">
        <v>3400</v>
      </c>
      <c r="B3403" s="56" t="s">
        <v>5060</v>
      </c>
      <c r="C3403" s="56">
        <v>2</v>
      </c>
      <c r="D3403" s="33" t="s">
        <v>225</v>
      </c>
      <c r="E3403" s="134" t="s">
        <v>226</v>
      </c>
      <c r="F3403" s="56" t="str">
        <f>VLOOKUP(VLOOKUP($B3403, '外部インタフェース一覧(計算用)'!$B:$C, 2, FALSE), '外部インタフェース一覧(計算用)'!$C:$G, 2, FALSE)</f>
        <v>new</v>
      </c>
      <c r="G3403" s="56" t="str">
        <f>VLOOKUP(VLOOKUP($B3403, '外部インタフェース一覧(計算用)'!$B:$C, 2, FALSE), '外部インタフェース一覧(計算用)'!$C:$G, 5, FALSE)</f>
        <v>EXCRETION_SUPPORT_PLAN_2024_FORM_0600_2021</v>
      </c>
      <c r="H3403" s="56" t="str">
        <f t="shared" si="375"/>
        <v>EXCRETION_SUPPORT_PLAN_2024_FORM_0600_2021_service_code_new</v>
      </c>
      <c r="I3403" s="134" t="str">
        <f t="shared" si="374"/>
        <v>サービス種類コード</v>
      </c>
      <c r="J3403" s="56" t="str">
        <f t="shared" si="376"/>
        <v>一致</v>
      </c>
      <c r="K3403" s="56" t="str">
        <f>IF($F3403="old", INDEX('外部インタフェース一覧(計算用)'!$B$5:$C$60, MATCH(summary!$B3403, '外部インタフェース一覧(計算用)'!$C$5:$C$60, 0), 1), $B3403)</f>
        <v>排せつの状態に関するスクリーニング・支援計画書</v>
      </c>
      <c r="L3403" s="56">
        <f t="shared" si="380"/>
        <v>2</v>
      </c>
      <c r="M3403" s="56" t="str">
        <f t="shared" si="377"/>
        <v>service_code</v>
      </c>
      <c r="N3403" s="33" t="str">
        <f t="shared" si="378"/>
        <v>サービス種類コード</v>
      </c>
      <c r="O3403" s="33" t="str">
        <f t="shared" si="379"/>
        <v>サービス種類コード</v>
      </c>
    </row>
    <row r="3404" spans="1:15" hidden="1">
      <c r="A3404" s="56">
        <v>3401</v>
      </c>
      <c r="B3404" s="56" t="s">
        <v>5060</v>
      </c>
      <c r="C3404" s="56">
        <v>3</v>
      </c>
      <c r="D3404" s="33" t="s">
        <v>229</v>
      </c>
      <c r="E3404" s="134" t="s">
        <v>230</v>
      </c>
      <c r="F3404" s="56" t="str">
        <f>VLOOKUP(VLOOKUP($B3404, '外部インタフェース一覧(計算用)'!$B:$C, 2, FALSE), '外部インタフェース一覧(計算用)'!$C:$G, 2, FALSE)</f>
        <v>new</v>
      </c>
      <c r="G3404" s="56" t="str">
        <f>VLOOKUP(VLOOKUP($B3404, '外部インタフェース一覧(計算用)'!$B:$C, 2, FALSE), '外部インタフェース一覧(計算用)'!$C:$G, 5, FALSE)</f>
        <v>EXCRETION_SUPPORT_PLAN_2024_FORM_0600_2021</v>
      </c>
      <c r="H3404" s="56" t="str">
        <f t="shared" si="375"/>
        <v>EXCRETION_SUPPORT_PLAN_2024_FORM_0600_2021_insurer_no_new</v>
      </c>
      <c r="I3404" s="134" t="str">
        <f t="shared" si="374"/>
        <v>保険者番号</v>
      </c>
      <c r="J3404" s="56" t="str">
        <f t="shared" si="376"/>
        <v>一致</v>
      </c>
      <c r="K3404" s="56" t="str">
        <f>IF($F3404="old", INDEX('外部インタフェース一覧(計算用)'!$B$5:$C$60, MATCH(summary!$B3404, '外部インタフェース一覧(計算用)'!$C$5:$C$60, 0), 1), $B3404)</f>
        <v>排せつの状態に関するスクリーニング・支援計画書</v>
      </c>
      <c r="L3404" s="56">
        <f t="shared" si="380"/>
        <v>3</v>
      </c>
      <c r="M3404" s="56" t="str">
        <f t="shared" si="377"/>
        <v>insurer_no</v>
      </c>
      <c r="N3404" s="33" t="str">
        <f t="shared" si="378"/>
        <v>保険者番号</v>
      </c>
      <c r="O3404" s="33" t="str">
        <f t="shared" si="379"/>
        <v>保険者番号</v>
      </c>
    </row>
    <row r="3405" spans="1:15" hidden="1">
      <c r="A3405" s="56">
        <v>3402</v>
      </c>
      <c r="B3405" s="56" t="s">
        <v>5060</v>
      </c>
      <c r="C3405" s="56">
        <v>4</v>
      </c>
      <c r="D3405" s="33" t="s">
        <v>231</v>
      </c>
      <c r="E3405" s="134" t="s">
        <v>232</v>
      </c>
      <c r="F3405" s="56" t="str">
        <f>VLOOKUP(VLOOKUP($B3405, '外部インタフェース一覧(計算用)'!$B:$C, 2, FALSE), '外部インタフェース一覧(計算用)'!$C:$G, 2, FALSE)</f>
        <v>new</v>
      </c>
      <c r="G3405" s="56" t="str">
        <f>VLOOKUP(VLOOKUP($B3405, '外部インタフェース一覧(計算用)'!$B:$C, 2, FALSE), '外部インタフェース一覧(計算用)'!$C:$G, 5, FALSE)</f>
        <v>EXCRETION_SUPPORT_PLAN_2024_FORM_0600_2021</v>
      </c>
      <c r="H3405" s="56" t="str">
        <f t="shared" si="375"/>
        <v>EXCRETION_SUPPORT_PLAN_2024_FORM_0600_2021_insured_no_new</v>
      </c>
      <c r="I3405" s="134" t="str">
        <f t="shared" si="374"/>
        <v>被保険者番号</v>
      </c>
      <c r="J3405" s="56" t="str">
        <f t="shared" si="376"/>
        <v>一致</v>
      </c>
      <c r="K3405" s="56" t="str">
        <f>IF($F3405="old", INDEX('外部インタフェース一覧(計算用)'!$B$5:$C$60, MATCH(summary!$B3405, '外部インタフェース一覧(計算用)'!$C$5:$C$60, 0), 1), $B3405)</f>
        <v>排せつの状態に関するスクリーニング・支援計画書</v>
      </c>
      <c r="L3405" s="56">
        <f t="shared" si="380"/>
        <v>4</v>
      </c>
      <c r="M3405" s="56" t="str">
        <f t="shared" si="377"/>
        <v>insured_no</v>
      </c>
      <c r="N3405" s="33" t="str">
        <f t="shared" si="378"/>
        <v>被保険者番号</v>
      </c>
      <c r="O3405" s="33" t="str">
        <f t="shared" si="379"/>
        <v>被保険者番号</v>
      </c>
    </row>
    <row r="3406" spans="1:15" ht="37.5" hidden="1">
      <c r="A3406" s="56">
        <v>3403</v>
      </c>
      <c r="B3406" s="56" t="s">
        <v>5060</v>
      </c>
      <c r="C3406" s="56">
        <v>5</v>
      </c>
      <c r="D3406" s="33" t="s">
        <v>227</v>
      </c>
      <c r="E3406" s="134" t="s">
        <v>228</v>
      </c>
      <c r="F3406" s="56" t="str">
        <f>VLOOKUP(VLOOKUP($B3406, '外部インタフェース一覧(計算用)'!$B:$C, 2, FALSE), '外部インタフェース一覧(計算用)'!$C:$G, 2, FALSE)</f>
        <v>new</v>
      </c>
      <c r="G3406" s="56" t="str">
        <f>VLOOKUP(VLOOKUP($B3406, '外部インタフェース一覧(計算用)'!$B:$C, 2, FALSE), '外部インタフェース一覧(計算用)'!$C:$G, 5, FALSE)</f>
        <v>EXCRETION_SUPPORT_PLAN_2024_FORM_0600_2021</v>
      </c>
      <c r="H3406" s="56" t="str">
        <f t="shared" si="375"/>
        <v>EXCRETION_SUPPORT_PLAN_2024_FORM_0600_2021_external_system_management_number_new</v>
      </c>
      <c r="I3406" s="134" t="str">
        <f t="shared" si="374"/>
        <v>外部システム管理番号</v>
      </c>
      <c r="J3406" s="56" t="str">
        <f t="shared" si="376"/>
        <v>一致</v>
      </c>
      <c r="K3406" s="56" t="str">
        <f>IF($F3406="old", INDEX('外部インタフェース一覧(計算用)'!$B$5:$C$60, MATCH(summary!$B3406, '外部インタフェース一覧(計算用)'!$C$5:$C$60, 0), 1), $B3406)</f>
        <v>排せつの状態に関するスクリーニング・支援計画書</v>
      </c>
      <c r="L3406" s="56">
        <f t="shared" si="380"/>
        <v>5</v>
      </c>
      <c r="M3406" s="56" t="str">
        <f t="shared" si="377"/>
        <v>external_system_management_number</v>
      </c>
      <c r="N3406" s="33" t="str">
        <f t="shared" si="378"/>
        <v>外部システム管理番号</v>
      </c>
      <c r="O3406" s="33" t="str">
        <f t="shared" si="379"/>
        <v>外部システム管理番号</v>
      </c>
    </row>
    <row r="3407" spans="1:15" hidden="1">
      <c r="A3407" s="56">
        <v>3404</v>
      </c>
      <c r="B3407" s="56" t="s">
        <v>5060</v>
      </c>
      <c r="C3407" s="56">
        <v>6</v>
      </c>
      <c r="D3407" s="33" t="s">
        <v>251</v>
      </c>
      <c r="E3407" s="134" t="s">
        <v>252</v>
      </c>
      <c r="F3407" s="56" t="str">
        <f>VLOOKUP(VLOOKUP($B3407, '外部インタフェース一覧(計算用)'!$B:$C, 2, FALSE), '外部インタフェース一覧(計算用)'!$C:$G, 2, FALSE)</f>
        <v>new</v>
      </c>
      <c r="G3407" s="56" t="str">
        <f>VLOOKUP(VLOOKUP($B3407, '外部インタフェース一覧(計算用)'!$B:$C, 2, FALSE), '外部インタフェース一覧(計算用)'!$C:$G, 5, FALSE)</f>
        <v>EXCRETION_SUPPORT_PLAN_2024_FORM_0600_2021</v>
      </c>
      <c r="H3407" s="56" t="str">
        <f t="shared" si="375"/>
        <v>EXCRETION_SUPPORT_PLAN_2024_FORM_0600_2021_care_level_new</v>
      </c>
      <c r="I3407" s="134" t="str">
        <f t="shared" si="374"/>
        <v>追加</v>
      </c>
      <c r="J3407" s="56" t="str">
        <f t="shared" si="376"/>
        <v>名称変更</v>
      </c>
      <c r="K3407" s="56" t="str">
        <f>IF($F3407="old", INDEX('外部インタフェース一覧(計算用)'!$B$5:$C$60, MATCH(summary!$B3407, '外部インタフェース一覧(計算用)'!$C$5:$C$60, 0), 1), $B3407)</f>
        <v>排せつの状態に関するスクリーニング・支援計画書</v>
      </c>
      <c r="L3407" s="56">
        <f t="shared" si="380"/>
        <v>6</v>
      </c>
      <c r="M3407" s="56" t="str">
        <f t="shared" si="377"/>
        <v>care_level</v>
      </c>
      <c r="N3407" s="33" t="str">
        <f t="shared" si="378"/>
        <v>追加</v>
      </c>
      <c r="O3407" s="33" t="str">
        <f t="shared" si="379"/>
        <v>要介護度</v>
      </c>
    </row>
    <row r="3408" spans="1:15" ht="37.5" hidden="1">
      <c r="A3408" s="56">
        <v>3405</v>
      </c>
      <c r="B3408" s="56" t="s">
        <v>5060</v>
      </c>
      <c r="C3408" s="56">
        <v>7</v>
      </c>
      <c r="D3408" s="33" t="s">
        <v>253</v>
      </c>
      <c r="E3408" s="134" t="s">
        <v>254</v>
      </c>
      <c r="F3408" s="56" t="str">
        <f>VLOOKUP(VLOOKUP($B3408, '外部インタフェース一覧(計算用)'!$B:$C, 2, FALSE), '外部インタフェース一覧(計算用)'!$C:$G, 2, FALSE)</f>
        <v>new</v>
      </c>
      <c r="G3408" s="56" t="str">
        <f>VLOOKUP(VLOOKUP($B3408, '外部インタフェース一覧(計算用)'!$B:$C, 2, FALSE), '外部インタフェース一覧(計算用)'!$C:$G, 5, FALSE)</f>
        <v>EXCRETION_SUPPORT_PLAN_2024_FORM_0600_2021</v>
      </c>
      <c r="H3408" s="56" t="str">
        <f t="shared" si="375"/>
        <v>EXCRETION_SUPPORT_PLAN_2024_FORM_0600_2021_impaired_elderly_independence_degree_new</v>
      </c>
      <c r="I3408" s="134" t="str">
        <f t="shared" si="374"/>
        <v>追加</v>
      </c>
      <c r="J3408" s="56" t="str">
        <f t="shared" si="376"/>
        <v>名称変更</v>
      </c>
      <c r="K3408" s="56" t="str">
        <f>IF($F3408="old", INDEX('外部インタフェース一覧(計算用)'!$B$5:$C$60, MATCH(summary!$B3408, '外部インタフェース一覧(計算用)'!$C$5:$C$60, 0), 1), $B3408)</f>
        <v>排せつの状態に関するスクリーニング・支援計画書</v>
      </c>
      <c r="L3408" s="56">
        <f t="shared" si="380"/>
        <v>7</v>
      </c>
      <c r="M3408" s="56" t="str">
        <f t="shared" si="377"/>
        <v>impaired_elderly_independence_degree</v>
      </c>
      <c r="N3408" s="33" t="str">
        <f t="shared" si="378"/>
        <v>追加</v>
      </c>
      <c r="O3408" s="33" t="str">
        <f t="shared" si="379"/>
        <v>障害高齢者の日常生活自立度</v>
      </c>
    </row>
    <row r="3409" spans="1:15" ht="37.5" hidden="1">
      <c r="A3409" s="56">
        <v>3406</v>
      </c>
      <c r="B3409" s="56" t="s">
        <v>5060</v>
      </c>
      <c r="C3409" s="56">
        <v>8</v>
      </c>
      <c r="D3409" s="33" t="s">
        <v>255</v>
      </c>
      <c r="E3409" s="134" t="s">
        <v>256</v>
      </c>
      <c r="F3409" s="56" t="str">
        <f>VLOOKUP(VLOOKUP($B3409, '外部インタフェース一覧(計算用)'!$B:$C, 2, FALSE), '外部インタフェース一覧(計算用)'!$C:$G, 2, FALSE)</f>
        <v>new</v>
      </c>
      <c r="G3409" s="56" t="str">
        <f>VLOOKUP(VLOOKUP($B3409, '外部インタフェース一覧(計算用)'!$B:$C, 2, FALSE), '外部インタフェース一覧(計算用)'!$C:$G, 5, FALSE)</f>
        <v>EXCRETION_SUPPORT_PLAN_2024_FORM_0600_2021</v>
      </c>
      <c r="H3409" s="56" t="str">
        <f t="shared" si="375"/>
        <v>EXCRETION_SUPPORT_PLAN_2024_FORM_0600_2021_dementia_elderly_independence_degree_new</v>
      </c>
      <c r="I3409" s="134" t="str">
        <f t="shared" si="374"/>
        <v>追加</v>
      </c>
      <c r="J3409" s="56" t="str">
        <f t="shared" si="376"/>
        <v>名称変更</v>
      </c>
      <c r="K3409" s="56" t="str">
        <f>IF($F3409="old", INDEX('外部インタフェース一覧(計算用)'!$B$5:$C$60, MATCH(summary!$B3409, '外部インタフェース一覧(計算用)'!$C$5:$C$60, 0), 1), $B3409)</f>
        <v>排せつの状態に関するスクリーニング・支援計画書</v>
      </c>
      <c r="L3409" s="56">
        <f t="shared" si="380"/>
        <v>8</v>
      </c>
      <c r="M3409" s="56" t="str">
        <f t="shared" si="377"/>
        <v>dementia_elderly_independence_degree</v>
      </c>
      <c r="N3409" s="33" t="str">
        <f t="shared" si="378"/>
        <v>追加</v>
      </c>
      <c r="O3409" s="33" t="str">
        <f t="shared" si="379"/>
        <v>認知症高齢者の日常生活自立度</v>
      </c>
    </row>
    <row r="3410" spans="1:15" hidden="1">
      <c r="A3410" s="56">
        <v>3407</v>
      </c>
      <c r="B3410" s="56" t="s">
        <v>5060</v>
      </c>
      <c r="C3410" s="56">
        <v>9</v>
      </c>
      <c r="D3410" s="33" t="s">
        <v>270</v>
      </c>
      <c r="E3410" s="134" t="s">
        <v>271</v>
      </c>
      <c r="F3410" s="56" t="str">
        <f>VLOOKUP(VLOOKUP($B3410, '外部インタフェース一覧(計算用)'!$B:$C, 2, FALSE), '外部インタフェース一覧(計算用)'!$C:$G, 2, FALSE)</f>
        <v>new</v>
      </c>
      <c r="G3410" s="56" t="str">
        <f>VLOOKUP(VLOOKUP($B3410, '外部インタフェース一覧(計算用)'!$B:$C, 2, FALSE), '外部インタフェース一覧(計算用)'!$C:$G, 5, FALSE)</f>
        <v>EXCRETION_SUPPORT_PLAN_2024_FORM_0600_2021</v>
      </c>
      <c r="H3410" s="56" t="str">
        <f t="shared" si="375"/>
        <v>EXCRETION_SUPPORT_PLAN_2024_FORM_0600_2021_evaluate_date_new</v>
      </c>
      <c r="I3410" s="134" t="str">
        <f t="shared" si="374"/>
        <v>評価日</v>
      </c>
      <c r="J3410" s="56" t="str">
        <f t="shared" si="376"/>
        <v>一致</v>
      </c>
      <c r="K3410" s="56" t="str">
        <f>IF($F3410="old", INDEX('外部インタフェース一覧(計算用)'!$B$5:$C$60, MATCH(summary!$B3410, '外部インタフェース一覧(計算用)'!$C$5:$C$60, 0), 1), $B3410)</f>
        <v>排せつの状態に関するスクリーニング・支援計画書</v>
      </c>
      <c r="L3410" s="56">
        <f t="shared" si="380"/>
        <v>9</v>
      </c>
      <c r="M3410" s="56" t="str">
        <f t="shared" si="377"/>
        <v>evaluate_date</v>
      </c>
      <c r="N3410" s="33" t="str">
        <f t="shared" si="378"/>
        <v>評価日</v>
      </c>
      <c r="O3410" s="33" t="str">
        <f t="shared" si="379"/>
        <v>評価日</v>
      </c>
    </row>
    <row r="3411" spans="1:15" hidden="1">
      <c r="A3411" s="56">
        <v>3408</v>
      </c>
      <c r="B3411" s="56" t="s">
        <v>5060</v>
      </c>
      <c r="C3411" s="56">
        <v>10</v>
      </c>
      <c r="D3411" s="33" t="s">
        <v>3977</v>
      </c>
      <c r="E3411" s="134" t="s">
        <v>3978</v>
      </c>
      <c r="F3411" s="56" t="str">
        <f>VLOOKUP(VLOOKUP($B3411, '外部インタフェース一覧(計算用)'!$B:$C, 2, FALSE), '外部インタフェース一覧(計算用)'!$C:$G, 2, FALSE)</f>
        <v>new</v>
      </c>
      <c r="G3411" s="56" t="str">
        <f>VLOOKUP(VLOOKUP($B3411, '外部インタフェース一覧(計算用)'!$B:$C, 2, FALSE), '外部インタフェース一覧(計算用)'!$C:$G, 5, FALSE)</f>
        <v>EXCRETION_SUPPORT_PLAN_2024_FORM_0600_2021</v>
      </c>
      <c r="H3411" s="56" t="str">
        <f t="shared" si="375"/>
        <v>EXCRETION_SUPPORT_PLAN_2024_FORM_0600_2021_status_new</v>
      </c>
      <c r="I3411" s="134" t="str">
        <f t="shared" si="374"/>
        <v>追加</v>
      </c>
      <c r="J3411" s="56" t="str">
        <f t="shared" si="376"/>
        <v>名称変更</v>
      </c>
      <c r="K3411" s="56" t="str">
        <f>IF($F3411="old", INDEX('外部インタフェース一覧(計算用)'!$B$5:$C$60, MATCH(summary!$B3411, '外部インタフェース一覧(計算用)'!$C$5:$C$60, 0), 1), $B3411)</f>
        <v>排せつの状態に関するスクリーニング・支援計画書</v>
      </c>
      <c r="L3411" s="56">
        <f t="shared" si="380"/>
        <v>10</v>
      </c>
      <c r="M3411" s="56" t="str">
        <f t="shared" si="377"/>
        <v>status</v>
      </c>
      <c r="N3411" s="33" t="str">
        <f t="shared" si="378"/>
        <v>追加</v>
      </c>
      <c r="O3411" s="33" t="str">
        <f t="shared" si="379"/>
        <v>評価時点</v>
      </c>
    </row>
    <row r="3412" spans="1:15" ht="37.5" hidden="1">
      <c r="A3412" s="56">
        <v>3409</v>
      </c>
      <c r="B3412" s="56" t="s">
        <v>5060</v>
      </c>
      <c r="C3412" s="56">
        <v>11</v>
      </c>
      <c r="D3412" s="33" t="s">
        <v>5061</v>
      </c>
      <c r="E3412" s="134" t="s">
        <v>5062</v>
      </c>
      <c r="F3412" s="56" t="str">
        <f>VLOOKUP(VLOOKUP($B3412, '外部インタフェース一覧(計算用)'!$B:$C, 2, FALSE), '外部インタフェース一覧(計算用)'!$C:$G, 2, FALSE)</f>
        <v>new</v>
      </c>
      <c r="G3412" s="56" t="str">
        <f>VLOOKUP(VLOOKUP($B3412, '外部インタフェース一覧(計算用)'!$B:$C, 2, FALSE), '外部インタフェース一覧(計算用)'!$C:$G, 5, FALSE)</f>
        <v>EXCRETION_SUPPORT_PLAN_2024_FORM_0600_2021</v>
      </c>
      <c r="H3412" s="56" t="str">
        <f t="shared" si="375"/>
        <v>EXCRETION_SUPPORT_PLAN_2024_FORM_0600_2021_discharge_status_new</v>
      </c>
      <c r="I3412" s="134" t="str">
        <f t="shared" si="374"/>
        <v>追加</v>
      </c>
      <c r="J3412" s="56" t="str">
        <f t="shared" si="376"/>
        <v>名称変更</v>
      </c>
      <c r="K3412" s="56" t="str">
        <f>IF($F3412="old", INDEX('外部インタフェース一覧(計算用)'!$B$5:$C$60, MATCH(summary!$B3412, '外部インタフェース一覧(計算用)'!$C$5:$C$60, 0), 1), $B3412)</f>
        <v>排せつの状態に関するスクリーニング・支援計画書</v>
      </c>
      <c r="L3412" s="56">
        <f t="shared" si="380"/>
        <v>11</v>
      </c>
      <c r="M3412" s="56" t="str">
        <f t="shared" si="377"/>
        <v>discharge_status</v>
      </c>
      <c r="N3412" s="33" t="str">
        <f t="shared" si="378"/>
        <v>追加</v>
      </c>
      <c r="O3412" s="33" t="str">
        <f t="shared" si="379"/>
        <v>評価時点の排せつの状態　ADL トイレ動作</v>
      </c>
    </row>
    <row r="3413" spans="1:15" ht="37.5" hidden="1">
      <c r="A3413" s="56">
        <v>3410</v>
      </c>
      <c r="B3413" s="56" t="s">
        <v>5060</v>
      </c>
      <c r="C3413" s="56">
        <v>12</v>
      </c>
      <c r="D3413" s="33" t="s">
        <v>5063</v>
      </c>
      <c r="E3413" s="134" t="s">
        <v>5064</v>
      </c>
      <c r="F3413" s="56" t="str">
        <f>VLOOKUP(VLOOKUP($B3413, '外部インタフェース一覧(計算用)'!$B:$C, 2, FALSE), '外部インタフェース一覧(計算用)'!$C:$G, 2, FALSE)</f>
        <v>new</v>
      </c>
      <c r="G3413" s="56" t="str">
        <f>VLOOKUP(VLOOKUP($B3413, '外部インタフェース一覧(計算用)'!$B:$C, 2, FALSE), '外部インタフェース一覧(計算用)'!$C:$G, 5, FALSE)</f>
        <v>EXCRETION_SUPPORT_PLAN_2024_FORM_0600_2021</v>
      </c>
      <c r="H3413" s="56" t="str">
        <f t="shared" si="375"/>
        <v>EXCRETION_SUPPORT_PLAN_2024_FORM_0600_2021_urination_control_evaluation_status_new</v>
      </c>
      <c r="I3413" s="134" t="str">
        <f t="shared" si="374"/>
        <v>追加</v>
      </c>
      <c r="J3413" s="56" t="str">
        <f t="shared" si="376"/>
        <v>名称変更</v>
      </c>
      <c r="K3413" s="56" t="str">
        <f>IF($F3413="old", INDEX('外部インタフェース一覧(計算用)'!$B$5:$C$60, MATCH(summary!$B3413, '外部インタフェース一覧(計算用)'!$C$5:$C$60, 0), 1), $B3413)</f>
        <v>排せつの状態に関するスクリーニング・支援計画書</v>
      </c>
      <c r="L3413" s="56">
        <f t="shared" si="380"/>
        <v>12</v>
      </c>
      <c r="M3413" s="56" t="str">
        <f t="shared" si="377"/>
        <v>urination_control_evaluation_status</v>
      </c>
      <c r="N3413" s="33" t="str">
        <f t="shared" si="378"/>
        <v>追加</v>
      </c>
      <c r="O3413" s="33" t="str">
        <f t="shared" si="379"/>
        <v>評価時点の排せつの状態　ADL　排便コントロール</v>
      </c>
    </row>
    <row r="3414" spans="1:15" ht="37.5" hidden="1">
      <c r="A3414" s="56">
        <v>3411</v>
      </c>
      <c r="B3414" s="56" t="s">
        <v>5060</v>
      </c>
      <c r="C3414" s="56">
        <v>13</v>
      </c>
      <c r="D3414" s="33" t="s">
        <v>5065</v>
      </c>
      <c r="E3414" s="134" t="s">
        <v>5066</v>
      </c>
      <c r="F3414" s="56" t="str">
        <f>VLOOKUP(VLOOKUP($B3414, '外部インタフェース一覧(計算用)'!$B:$C, 2, FALSE), '外部インタフェース一覧(計算用)'!$C:$G, 2, FALSE)</f>
        <v>new</v>
      </c>
      <c r="G3414" s="56" t="str">
        <f>VLOOKUP(VLOOKUP($B3414, '外部インタフェース一覧(計算用)'!$B:$C, 2, FALSE), '外部インタフェース一覧(計算用)'!$C:$G, 5, FALSE)</f>
        <v>EXCRETION_SUPPORT_PLAN_2024_FORM_0600_2021</v>
      </c>
      <c r="H3414" s="56" t="str">
        <f t="shared" si="375"/>
        <v>EXCRETION_SUPPORT_PLAN_2024_FORM_0600_2021_defecation_control_evaluation_status_new</v>
      </c>
      <c r="I3414" s="134" t="str">
        <f t="shared" si="374"/>
        <v>追加</v>
      </c>
      <c r="J3414" s="56" t="str">
        <f t="shared" si="376"/>
        <v>名称変更</v>
      </c>
      <c r="K3414" s="56" t="str">
        <f>IF($F3414="old", INDEX('外部インタフェース一覧(計算用)'!$B$5:$C$60, MATCH(summary!$B3414, '外部インタフェース一覧(計算用)'!$C$5:$C$60, 0), 1), $B3414)</f>
        <v>排せつの状態に関するスクリーニング・支援計画書</v>
      </c>
      <c r="L3414" s="56">
        <f t="shared" si="380"/>
        <v>13</v>
      </c>
      <c r="M3414" s="56" t="str">
        <f t="shared" si="377"/>
        <v>defecation_control_evaluation_status</v>
      </c>
      <c r="N3414" s="33" t="str">
        <f t="shared" si="378"/>
        <v>追加</v>
      </c>
      <c r="O3414" s="33" t="str">
        <f t="shared" si="379"/>
        <v>評価時点の排せつの状態　ADL　排尿コントロール</v>
      </c>
    </row>
    <row r="3415" spans="1:15" ht="37.5" hidden="1">
      <c r="A3415" s="56">
        <v>3412</v>
      </c>
      <c r="B3415" s="56" t="s">
        <v>5060</v>
      </c>
      <c r="C3415" s="56">
        <v>14</v>
      </c>
      <c r="D3415" s="33" t="s">
        <v>5067</v>
      </c>
      <c r="E3415" s="134" t="s">
        <v>5068</v>
      </c>
      <c r="F3415" s="56" t="str">
        <f>VLOOKUP(VLOOKUP($B3415, '外部インタフェース一覧(計算用)'!$B:$C, 2, FALSE), '外部インタフェース一覧(計算用)'!$C:$G, 2, FALSE)</f>
        <v>new</v>
      </c>
      <c r="G3415" s="56" t="str">
        <f>VLOOKUP(VLOOKUP($B3415, '外部インタフェース一覧(計算用)'!$B:$C, 2, FALSE), '外部インタフェース一覧(計算用)'!$C:$G, 5, FALSE)</f>
        <v>EXCRETION_SUPPORT_PLAN_2024_FORM_0600_2021</v>
      </c>
      <c r="H3415" s="56" t="str">
        <f t="shared" si="375"/>
        <v>EXCRETION_SUPPORT_PLAN_2024_FORM_0600_2021_excretion_status_new</v>
      </c>
      <c r="I3415" s="134" t="str">
        <f t="shared" si="374"/>
        <v>追加</v>
      </c>
      <c r="J3415" s="56" t="str">
        <f t="shared" si="376"/>
        <v>名称変更</v>
      </c>
      <c r="K3415" s="56" t="str">
        <f>IF($F3415="old", INDEX('外部インタフェース一覧(計算用)'!$B$5:$C$60, MATCH(summary!$B3415, '外部インタフェース一覧(計算用)'!$C$5:$C$60, 0), 1), $B3415)</f>
        <v>排せつの状態に関するスクリーニング・支援計画書</v>
      </c>
      <c r="L3415" s="56">
        <f t="shared" si="380"/>
        <v>14</v>
      </c>
      <c r="M3415" s="56" t="str">
        <f t="shared" si="377"/>
        <v>excretion_status</v>
      </c>
      <c r="N3415" s="33" t="str">
        <f t="shared" si="378"/>
        <v>追加</v>
      </c>
      <c r="O3415" s="33" t="str">
        <f t="shared" si="379"/>
        <v>評価時点の排せつの状態　見守りや声かけ等のみで「排便・排尿」が可能</v>
      </c>
    </row>
    <row r="3416" spans="1:15" hidden="1">
      <c r="A3416" s="56">
        <v>3413</v>
      </c>
      <c r="B3416" s="56" t="s">
        <v>5060</v>
      </c>
      <c r="C3416" s="56">
        <v>15</v>
      </c>
      <c r="D3416" s="33" t="s">
        <v>5069</v>
      </c>
      <c r="E3416" s="134" t="s">
        <v>5070</v>
      </c>
      <c r="F3416" s="56" t="str">
        <f>VLOOKUP(VLOOKUP($B3416, '外部インタフェース一覧(計算用)'!$B:$C, 2, FALSE), '外部インタフェース一覧(計算用)'!$C:$G, 2, FALSE)</f>
        <v>new</v>
      </c>
      <c r="G3416" s="56" t="str">
        <f>VLOOKUP(VLOOKUP($B3416, '外部インタフェース一覧(計算用)'!$B:$C, 2, FALSE), '外部インタフェース一覧(計算用)'!$C:$G, 5, FALSE)</f>
        <v>EXCRETION_SUPPORT_PLAN_2024_FORM_0600_2021</v>
      </c>
      <c r="H3416" s="56" t="str">
        <f t="shared" si="375"/>
        <v>EXCRETION_SUPPORT_PLAN_2024_FORM_0600_2021_diaper_status_new</v>
      </c>
      <c r="I3416" s="134" t="str">
        <f t="shared" si="374"/>
        <v>追加</v>
      </c>
      <c r="J3416" s="56" t="str">
        <f t="shared" si="376"/>
        <v>名称変更</v>
      </c>
      <c r="K3416" s="56" t="str">
        <f>IF($F3416="old", INDEX('外部インタフェース一覧(計算用)'!$B$5:$C$60, MATCH(summary!$B3416, '外部インタフェース一覧(計算用)'!$C$5:$C$60, 0), 1), $B3416)</f>
        <v>排せつの状態に関するスクリーニング・支援計画書</v>
      </c>
      <c r="L3416" s="56">
        <f t="shared" si="380"/>
        <v>15</v>
      </c>
      <c r="M3416" s="56" t="str">
        <f t="shared" si="377"/>
        <v>diaper_status</v>
      </c>
      <c r="N3416" s="33" t="str">
        <f t="shared" si="378"/>
        <v>追加</v>
      </c>
      <c r="O3416" s="33" t="str">
        <f t="shared" si="379"/>
        <v>排せつ支援に係る取組　おむつ</v>
      </c>
    </row>
    <row r="3417" spans="1:15" ht="37.5" hidden="1">
      <c r="A3417" s="56">
        <v>3414</v>
      </c>
      <c r="B3417" s="56" t="s">
        <v>5060</v>
      </c>
      <c r="C3417" s="56">
        <v>16</v>
      </c>
      <c r="D3417" s="33" t="s">
        <v>2300</v>
      </c>
      <c r="E3417" s="134" t="s">
        <v>5071</v>
      </c>
      <c r="F3417" s="56" t="str">
        <f>VLOOKUP(VLOOKUP($B3417, '外部インタフェース一覧(計算用)'!$B:$C, 2, FALSE), '外部インタフェース一覧(計算用)'!$C:$G, 2, FALSE)</f>
        <v>new</v>
      </c>
      <c r="G3417" s="56" t="str">
        <f>VLOOKUP(VLOOKUP($B3417, '外部インタフェース一覧(計算用)'!$B:$C, 2, FALSE), '外部インタフェース一覧(計算用)'!$C:$G, 5, FALSE)</f>
        <v>EXCRETION_SUPPORT_PLAN_2024_FORM_0600_2021</v>
      </c>
      <c r="H3417" s="56" t="str">
        <f t="shared" si="375"/>
        <v>EXCRETION_SUPPORT_PLAN_2024_FORM_0600_2021_portable_toilet_status_new</v>
      </c>
      <c r="I3417" s="134" t="str">
        <f t="shared" si="374"/>
        <v>追加</v>
      </c>
      <c r="J3417" s="56" t="str">
        <f t="shared" si="376"/>
        <v>名称変更</v>
      </c>
      <c r="K3417" s="56" t="str">
        <f>IF($F3417="old", INDEX('外部インタフェース一覧(計算用)'!$B$5:$C$60, MATCH(summary!$B3417, '外部インタフェース一覧(計算用)'!$C$5:$C$60, 0), 1), $B3417)</f>
        <v>排せつの状態に関するスクリーニング・支援計画書</v>
      </c>
      <c r="L3417" s="56">
        <f t="shared" si="380"/>
        <v>16</v>
      </c>
      <c r="M3417" s="56" t="str">
        <f t="shared" si="377"/>
        <v>portable_toilet_status</v>
      </c>
      <c r="N3417" s="33" t="str">
        <f t="shared" si="378"/>
        <v>追加</v>
      </c>
      <c r="O3417" s="33" t="str">
        <f t="shared" si="379"/>
        <v>排せつ支援に係る取組　ポータブルトイレ</v>
      </c>
    </row>
    <row r="3418" spans="1:15" ht="37.5" hidden="1">
      <c r="A3418" s="56">
        <v>3415</v>
      </c>
      <c r="B3418" s="56" t="s">
        <v>5060</v>
      </c>
      <c r="C3418" s="56">
        <v>17</v>
      </c>
      <c r="D3418" s="33" t="s">
        <v>5072</v>
      </c>
      <c r="E3418" s="134" t="s">
        <v>5073</v>
      </c>
      <c r="F3418" s="56" t="str">
        <f>VLOOKUP(VLOOKUP($B3418, '外部インタフェース一覧(計算用)'!$B:$C, 2, FALSE), '外部インタフェース一覧(計算用)'!$C:$G, 2, FALSE)</f>
        <v>new</v>
      </c>
      <c r="G3418" s="56" t="str">
        <f>VLOOKUP(VLOOKUP($B3418, '外部インタフェース一覧(計算用)'!$B:$C, 2, FALSE), '外部インタフェース一覧(計算用)'!$C:$G, 5, FALSE)</f>
        <v>EXCRETION_SUPPORT_PLAN_2024_FORM_0600_2021</v>
      </c>
      <c r="H3418" s="56" t="str">
        <f t="shared" si="375"/>
        <v>EXCRETION_SUPPORT_PLAN_2024_FORM_0600_2021_urinary_catheter_status_new</v>
      </c>
      <c r="I3418" s="134" t="str">
        <f t="shared" si="374"/>
        <v>追加</v>
      </c>
      <c r="J3418" s="56" t="str">
        <f t="shared" si="376"/>
        <v>名称変更</v>
      </c>
      <c r="K3418" s="56" t="str">
        <f>IF($F3418="old", INDEX('外部インタフェース一覧(計算用)'!$B$5:$C$60, MATCH(summary!$B3418, '外部インタフェース一覧(計算用)'!$C$5:$C$60, 0), 1), $B3418)</f>
        <v>排せつの状態に関するスクリーニング・支援計画書</v>
      </c>
      <c r="L3418" s="56">
        <f t="shared" si="380"/>
        <v>17</v>
      </c>
      <c r="M3418" s="56" t="str">
        <f t="shared" si="377"/>
        <v>urinary_catheter_status</v>
      </c>
      <c r="N3418" s="33" t="str">
        <f t="shared" si="378"/>
        <v>追加</v>
      </c>
      <c r="O3418" s="33" t="str">
        <f t="shared" si="379"/>
        <v>排せつ支援に係る取組　尿道カテーテル</v>
      </c>
    </row>
    <row r="3419" spans="1:15" hidden="1">
      <c r="A3419" s="56">
        <v>3416</v>
      </c>
      <c r="B3419" s="56" t="s">
        <v>5060</v>
      </c>
      <c r="C3419" s="56">
        <v>18</v>
      </c>
      <c r="D3419" s="33" t="s">
        <v>5074</v>
      </c>
      <c r="E3419" s="134" t="s">
        <v>5075</v>
      </c>
      <c r="F3419" s="56" t="str">
        <f>VLOOKUP(VLOOKUP($B3419, '外部インタフェース一覧(計算用)'!$B:$C, 2, FALSE), '外部インタフェース一覧(計算用)'!$C:$G, 2, FALSE)</f>
        <v>new</v>
      </c>
      <c r="G3419" s="56" t="str">
        <f>VLOOKUP(VLOOKUP($B3419, '外部インタフェース一覧(計算用)'!$B:$C, 2, FALSE), '外部インタフェース一覧(計算用)'!$C:$G, 5, FALSE)</f>
        <v>EXCRETION_SUPPORT_PLAN_2024_FORM_0600_2021</v>
      </c>
      <c r="H3419" s="56" t="str">
        <f t="shared" si="375"/>
        <v>EXCRETION_SUPPORT_PLAN_2024_FORM_0600_2021_artificial_anus_status_new</v>
      </c>
      <c r="I3419" s="134" t="str">
        <f t="shared" si="374"/>
        <v>追加</v>
      </c>
      <c r="J3419" s="56" t="str">
        <f t="shared" si="376"/>
        <v>名称変更</v>
      </c>
      <c r="K3419" s="56" t="str">
        <f>IF($F3419="old", INDEX('外部インタフェース一覧(計算用)'!$B$5:$C$60, MATCH(summary!$B3419, '外部インタフェース一覧(計算用)'!$C$5:$C$60, 0), 1), $B3419)</f>
        <v>排せつの状態に関するスクリーニング・支援計画書</v>
      </c>
      <c r="L3419" s="56">
        <f t="shared" si="380"/>
        <v>18</v>
      </c>
      <c r="M3419" s="56" t="str">
        <f t="shared" si="377"/>
        <v>artificial_anus_status</v>
      </c>
      <c r="N3419" s="33" t="str">
        <f t="shared" si="378"/>
        <v>追加</v>
      </c>
      <c r="O3419" s="33" t="str">
        <f t="shared" si="379"/>
        <v>排せつ支援に係る取組　人工肛門</v>
      </c>
    </row>
    <row r="3420" spans="1:15" ht="37.5" hidden="1">
      <c r="A3420" s="56">
        <v>3417</v>
      </c>
      <c r="B3420" s="56" t="s">
        <v>5060</v>
      </c>
      <c r="C3420" s="56">
        <v>19</v>
      </c>
      <c r="D3420" s="33" t="s">
        <v>5076</v>
      </c>
      <c r="E3420" s="134" t="s">
        <v>5077</v>
      </c>
      <c r="F3420" s="56" t="str">
        <f>VLOOKUP(VLOOKUP($B3420, '外部インタフェース一覧(計算用)'!$B:$C, 2, FALSE), '外部インタフェース一覧(計算用)'!$C:$G, 2, FALSE)</f>
        <v>new</v>
      </c>
      <c r="G3420" s="56" t="str">
        <f>VLOOKUP(VLOOKUP($B3420, '外部インタフェース一覧(計算用)'!$B:$C, 2, FALSE), '外部インタフェース一覧(計算用)'!$C:$G, 5, FALSE)</f>
        <v>EXCRETION_SUPPORT_PLAN_2024_FORM_0600_2021</v>
      </c>
      <c r="H3420" s="56" t="str">
        <f t="shared" si="375"/>
        <v>EXCRETION_SUPPORT_PLAN_2024_FORM_0600_2021_excretion_induction_status_new</v>
      </c>
      <c r="I3420" s="134" t="str">
        <f t="shared" si="374"/>
        <v>追加</v>
      </c>
      <c r="J3420" s="56" t="str">
        <f t="shared" si="376"/>
        <v>名称変更</v>
      </c>
      <c r="K3420" s="56" t="str">
        <f>IF($F3420="old", INDEX('外部インタフェース一覧(計算用)'!$B$5:$C$60, MATCH(summary!$B3420, '外部インタフェース一覧(計算用)'!$C$5:$C$60, 0), 1), $B3420)</f>
        <v>排せつの状態に関するスクリーニング・支援計画書</v>
      </c>
      <c r="L3420" s="56">
        <f t="shared" si="380"/>
        <v>19</v>
      </c>
      <c r="M3420" s="56" t="str">
        <f t="shared" si="377"/>
        <v>excretion_induction_status</v>
      </c>
      <c r="N3420" s="33" t="str">
        <f t="shared" si="378"/>
        <v>追加</v>
      </c>
      <c r="O3420" s="33" t="str">
        <f t="shared" si="379"/>
        <v>排せつ支援に係る取組　トイレの誘導・促し</v>
      </c>
    </row>
    <row r="3421" spans="1:15" ht="37.5" hidden="1">
      <c r="A3421" s="56">
        <v>3418</v>
      </c>
      <c r="B3421" s="56" t="s">
        <v>5060</v>
      </c>
      <c r="C3421" s="56">
        <v>20</v>
      </c>
      <c r="D3421" s="33" t="s">
        <v>5078</v>
      </c>
      <c r="E3421" s="134" t="s">
        <v>5079</v>
      </c>
      <c r="F3421" s="56" t="str">
        <f>VLOOKUP(VLOOKUP($B3421, '外部インタフェース一覧(計算用)'!$B:$C, 2, FALSE), '外部インタフェース一覧(計算用)'!$C:$G, 2, FALSE)</f>
        <v>new</v>
      </c>
      <c r="G3421" s="56" t="str">
        <f>VLOOKUP(VLOOKUP($B3421, '外部インタフェース一覧(計算用)'!$B:$C, 2, FALSE), '外部インタフェース一覧(計算用)'!$C:$G, 5, FALSE)</f>
        <v>EXCRETION_SUPPORT_PLAN_2024_FORM_0600_2021</v>
      </c>
      <c r="H3421" s="56" t="str">
        <f t="shared" si="375"/>
        <v>EXCRETION_SUPPORT_PLAN_2024_FORM_0600_2021_excretion_necessity_new</v>
      </c>
      <c r="I3421" s="134" t="str">
        <f t="shared" si="374"/>
        <v>追加</v>
      </c>
      <c r="J3421" s="56" t="str">
        <f t="shared" si="376"/>
        <v>名称変更</v>
      </c>
      <c r="K3421" s="56" t="str">
        <f>IF($F3421="old", INDEX('外部インタフェース一覧(計算用)'!$B$5:$C$60, MATCH(summary!$B3421, '外部インタフェース一覧(計算用)'!$C$5:$C$60, 0), 1), $B3421)</f>
        <v>排せつの状態に関するスクリーニング・支援計画書</v>
      </c>
      <c r="L3421" s="56">
        <f t="shared" si="380"/>
        <v>20</v>
      </c>
      <c r="M3421" s="56" t="str">
        <f t="shared" si="377"/>
        <v>excretion_necessity</v>
      </c>
      <c r="N3421" s="33" t="str">
        <f t="shared" si="378"/>
        <v>追加</v>
      </c>
      <c r="O3421" s="33" t="str">
        <f t="shared" si="379"/>
        <v>評価時点の排せつに関する支援の必要性　排せつに関する支援の必要性</v>
      </c>
    </row>
    <row r="3422" spans="1:15" ht="37.5" hidden="1">
      <c r="A3422" s="56">
        <v>3419</v>
      </c>
      <c r="B3422" s="56" t="s">
        <v>5060</v>
      </c>
      <c r="C3422" s="56">
        <v>21</v>
      </c>
      <c r="D3422" s="33" t="s">
        <v>5080</v>
      </c>
      <c r="E3422" s="134" t="s">
        <v>5081</v>
      </c>
      <c r="F3422" s="56" t="str">
        <f>VLOOKUP(VLOOKUP($B3422, '外部インタフェース一覧(計算用)'!$B:$C, 2, FALSE), '外部インタフェース一覧(計算用)'!$C:$G, 2, FALSE)</f>
        <v>new</v>
      </c>
      <c r="G3422" s="56" t="str">
        <f>VLOOKUP(VLOOKUP($B3422, '外部インタフェース一覧(計算用)'!$B:$C, 2, FALSE), '外部インタフェース一覧(計算用)'!$C:$G, 5, FALSE)</f>
        <v>EXCRETION_SUPPORT_PLAN_2024_FORM_0600_2021</v>
      </c>
      <c r="H3422" s="56" t="str">
        <f t="shared" si="375"/>
        <v>EXCRETION_SUPPORT_PLAN_2024_FORM_0600_2021_excretion_support_reason_new</v>
      </c>
      <c r="I3422" s="134" t="str">
        <f t="shared" si="374"/>
        <v>追加</v>
      </c>
      <c r="J3422" s="56" t="str">
        <f t="shared" si="376"/>
        <v>名称変更</v>
      </c>
      <c r="K3422" s="56" t="str">
        <f>IF($F3422="old", INDEX('外部インタフェース一覧(計算用)'!$B$5:$C$60, MATCH(summary!$B3422, '外部インタフェース一覧(計算用)'!$C$5:$C$60, 0), 1), $B3422)</f>
        <v>排せつの状態に関するスクリーニング・支援計画書</v>
      </c>
      <c r="L3422" s="56">
        <f t="shared" si="380"/>
        <v>21</v>
      </c>
      <c r="M3422" s="56" t="str">
        <f t="shared" si="377"/>
        <v>excretion_support_reason</v>
      </c>
      <c r="N3422" s="33" t="str">
        <f t="shared" si="378"/>
        <v>追加</v>
      </c>
      <c r="O3422" s="33" t="str">
        <f t="shared" si="379"/>
        <v>評価時点の排せつに関する支援の必要性　排せつに介護を要する要因</v>
      </c>
    </row>
    <row r="3423" spans="1:15" hidden="1">
      <c r="A3423" s="56">
        <v>3420</v>
      </c>
      <c r="B3423" s="56" t="s">
        <v>5060</v>
      </c>
      <c r="C3423" s="56">
        <v>22</v>
      </c>
      <c r="D3423" s="33" t="s">
        <v>464</v>
      </c>
      <c r="E3423" s="134" t="s">
        <v>2001</v>
      </c>
      <c r="F3423" s="56" t="str">
        <f>VLOOKUP(VLOOKUP($B3423, '外部インタフェース一覧(計算用)'!$B:$C, 2, FALSE), '外部インタフェース一覧(計算用)'!$C:$G, 2, FALSE)</f>
        <v>new</v>
      </c>
      <c r="G3423" s="56" t="str">
        <f>VLOOKUP(VLOOKUP($B3423, '外部インタフェース一覧(計算用)'!$B:$C, 2, FALSE), '外部インタフェース一覧(計算用)'!$C:$G, 5, FALSE)</f>
        <v>EXCRETION_SUPPORT_PLAN_2024_FORM_0600_2021</v>
      </c>
      <c r="H3423" s="56" t="str">
        <f t="shared" si="375"/>
        <v>EXCRETION_SUPPORT_PLAN_2024_FORM_0600_2021_create_date_new</v>
      </c>
      <c r="I3423" s="134" t="str">
        <f t="shared" si="374"/>
        <v>追加</v>
      </c>
      <c r="J3423" s="56" t="str">
        <f t="shared" si="376"/>
        <v>名称変更</v>
      </c>
      <c r="K3423" s="56" t="str">
        <f>IF($F3423="old", INDEX('外部インタフェース一覧(計算用)'!$B$5:$C$60, MATCH(summary!$B3423, '外部インタフェース一覧(計算用)'!$C$5:$C$60, 0), 1), $B3423)</f>
        <v>排せつの状態に関するスクリーニング・支援計画書</v>
      </c>
      <c r="L3423" s="56">
        <f t="shared" si="380"/>
        <v>22</v>
      </c>
      <c r="M3423" s="56" t="str">
        <f t="shared" si="377"/>
        <v>create_date</v>
      </c>
      <c r="N3423" s="33" t="str">
        <f t="shared" si="378"/>
        <v>追加</v>
      </c>
      <c r="O3423" s="33" t="str">
        <f t="shared" si="379"/>
        <v>計画作成日</v>
      </c>
    </row>
    <row r="3424" spans="1:15" ht="37.5" hidden="1">
      <c r="A3424" s="56">
        <v>3421</v>
      </c>
      <c r="B3424" s="56" t="s">
        <v>5060</v>
      </c>
      <c r="C3424" s="56">
        <v>23</v>
      </c>
      <c r="D3424" s="33" t="s">
        <v>3503</v>
      </c>
      <c r="E3424" s="134" t="s">
        <v>5082</v>
      </c>
      <c r="F3424" s="56" t="str">
        <f>VLOOKUP(VLOOKUP($B3424, '外部インタフェース一覧(計算用)'!$B:$C, 2, FALSE), '外部インタフェース一覧(計算用)'!$C:$G, 2, FALSE)</f>
        <v>new</v>
      </c>
      <c r="G3424" s="56" t="str">
        <f>VLOOKUP(VLOOKUP($B3424, '外部インタフェース一覧(計算用)'!$B:$C, 2, FALSE), '外部インタフェース一覧(計算用)'!$C:$G, 5, FALSE)</f>
        <v>EXCRETION_SUPPORT_PLAN_2024_FORM_0600_2021</v>
      </c>
      <c r="H3424" s="56" t="str">
        <f t="shared" si="375"/>
        <v>EXCRETION_SUPPORT_PLAN_2024_FORM_0600_2021_support_program_new</v>
      </c>
      <c r="I3424" s="134" t="str">
        <f t="shared" si="374"/>
        <v>支援計画</v>
      </c>
      <c r="J3424" s="56" t="str">
        <f t="shared" si="376"/>
        <v>名称変更</v>
      </c>
      <c r="K3424" s="33" t="str">
        <f>IF($F3424="old", INDEX('外部インタフェース一覧(計算用)'!$B$5:$C$60, MATCH(summary!$B3424, '外部インタフェース一覧(計算用)'!$C$5:$C$60, 0), 1), $B3424)</f>
        <v>排せつの状態に関するスクリーニング・支援計画書</v>
      </c>
      <c r="L3424" s="56">
        <f t="shared" si="380"/>
        <v>23</v>
      </c>
      <c r="M3424" s="33" t="str">
        <f t="shared" si="377"/>
        <v>support_program</v>
      </c>
      <c r="N3424" s="33" t="str">
        <f t="shared" si="378"/>
        <v>支援計画</v>
      </c>
      <c r="O3424" s="33" t="str">
        <f t="shared" si="379"/>
        <v>評価時点の排せつに関する支援の必要性　支援計画</v>
      </c>
    </row>
    <row r="3425" spans="1:15" hidden="1">
      <c r="A3425" s="56">
        <v>3422</v>
      </c>
      <c r="B3425" s="56" t="s">
        <v>5060</v>
      </c>
      <c r="C3425" s="56">
        <v>24</v>
      </c>
      <c r="D3425" s="33" t="s">
        <v>265</v>
      </c>
      <c r="E3425" s="134" t="s">
        <v>266</v>
      </c>
      <c r="F3425" s="56" t="str">
        <f>VLOOKUP(VLOOKUP($B3425, '外部インタフェース一覧(計算用)'!$B:$C, 2, FALSE), '外部インタフェース一覧(計算用)'!$C:$G, 2, FALSE)</f>
        <v>new</v>
      </c>
      <c r="G3425" s="56" t="str">
        <f>VLOOKUP(VLOOKUP($B3425, '外部インタフェース一覧(計算用)'!$B:$C, 2, FALSE), '外部インタフェース一覧(計算用)'!$C:$G, 5, FALSE)</f>
        <v>EXCRETION_SUPPORT_PLAN_2024_FORM_0600_2021</v>
      </c>
      <c r="H3425" s="56" t="str">
        <f t="shared" si="375"/>
        <v>EXCRETION_SUPPORT_PLAN_2024_FORM_0600_2021_version_new</v>
      </c>
      <c r="I3425" s="134" t="str">
        <f t="shared" si="374"/>
        <v>バージョン番号</v>
      </c>
      <c r="J3425" s="56" t="str">
        <f t="shared" si="376"/>
        <v>一致</v>
      </c>
      <c r="K3425" s="56" t="str">
        <f>IF($F3425="old", INDEX('外部インタフェース一覧(計算用)'!$B$5:$C$60, MATCH(summary!$B3425, '外部インタフェース一覧(計算用)'!$C$5:$C$60, 0), 1), $B3425)</f>
        <v>排せつの状態に関するスクリーニング・支援計画書</v>
      </c>
      <c r="L3425" s="56">
        <f t="shared" si="380"/>
        <v>24</v>
      </c>
      <c r="M3425" s="56" t="str">
        <f t="shared" si="377"/>
        <v>version</v>
      </c>
      <c r="N3425" s="33" t="str">
        <f t="shared" si="378"/>
        <v>バージョン番号</v>
      </c>
      <c r="O3425" s="33" t="str">
        <f t="shared" si="379"/>
        <v>バージョン番号</v>
      </c>
    </row>
    <row r="3426" spans="1:15" hidden="1">
      <c r="A3426" s="56">
        <v>3423</v>
      </c>
      <c r="B3426" s="56" t="s">
        <v>5083</v>
      </c>
      <c r="C3426" s="56">
        <v>1</v>
      </c>
      <c r="D3426" s="33" t="s">
        <v>223</v>
      </c>
      <c r="E3426" s="134" t="s">
        <v>224</v>
      </c>
      <c r="F3426" s="56" t="str">
        <f>VLOOKUP(VLOOKUP($B3426, '外部インタフェース一覧(計算用)'!$B:$C, 2, FALSE), '外部インタフェース一覧(計算用)'!$C:$G, 2, FALSE)</f>
        <v>new</v>
      </c>
      <c r="G3426" s="56" t="str">
        <f>VLOOKUP(VLOOKUP($B3426, '外部インタフェース一覧(計算用)'!$B:$C, 2, FALSE), '外部インタフェース一覧(計算用)'!$C:$G, 5, FALSE)</f>
        <v>INDEPENDENCE_SUPPORT_PLAN_2024_FORM_0700_2021</v>
      </c>
      <c r="H3426" s="56" t="str">
        <f t="shared" si="375"/>
        <v>INDEPENDENCE_SUPPORT_PLAN_2024_FORM_0700_2021_care_facility_id_new</v>
      </c>
      <c r="I3426" s="134" t="str">
        <f t="shared" si="374"/>
        <v>事業所番号</v>
      </c>
      <c r="J3426" s="56" t="str">
        <f t="shared" si="376"/>
        <v>一致</v>
      </c>
      <c r="K3426" s="56" t="str">
        <f>IF($F3426="old", INDEX('外部インタフェース一覧(計算用)'!$B$5:$C$60, MATCH(summary!$B3426, '外部インタフェース一覧(計算用)'!$C$5:$C$60, 0), 1), $B3426)</f>
        <v>自立支援促進に関する評価・支援計画書</v>
      </c>
      <c r="L3426" s="56">
        <f t="shared" si="380"/>
        <v>1</v>
      </c>
      <c r="M3426" s="56" t="str">
        <f t="shared" si="377"/>
        <v>care_facility_id</v>
      </c>
      <c r="N3426" s="33" t="str">
        <f t="shared" si="378"/>
        <v>事業所番号</v>
      </c>
      <c r="O3426" s="33" t="str">
        <f t="shared" si="379"/>
        <v>事業所番号</v>
      </c>
    </row>
    <row r="3427" spans="1:15" hidden="1">
      <c r="A3427" s="56">
        <v>3424</v>
      </c>
      <c r="B3427" s="56" t="s">
        <v>5083</v>
      </c>
      <c r="C3427" s="56">
        <v>2</v>
      </c>
      <c r="D3427" s="33" t="s">
        <v>225</v>
      </c>
      <c r="E3427" s="134" t="s">
        <v>226</v>
      </c>
      <c r="F3427" s="56" t="str">
        <f>VLOOKUP(VLOOKUP($B3427, '外部インタフェース一覧(計算用)'!$B:$C, 2, FALSE), '外部インタフェース一覧(計算用)'!$C:$G, 2, FALSE)</f>
        <v>new</v>
      </c>
      <c r="G3427" s="56" t="str">
        <f>VLOOKUP(VLOOKUP($B3427, '外部インタフェース一覧(計算用)'!$B:$C, 2, FALSE), '外部インタフェース一覧(計算用)'!$C:$G, 5, FALSE)</f>
        <v>INDEPENDENCE_SUPPORT_PLAN_2024_FORM_0700_2021</v>
      </c>
      <c r="H3427" s="56" t="str">
        <f t="shared" si="375"/>
        <v>INDEPENDENCE_SUPPORT_PLAN_2024_FORM_0700_2021_service_code_new</v>
      </c>
      <c r="I3427" s="134" t="str">
        <f t="shared" si="374"/>
        <v>サービス種類コード</v>
      </c>
      <c r="J3427" s="56" t="str">
        <f t="shared" si="376"/>
        <v>一致</v>
      </c>
      <c r="K3427" s="56" t="str">
        <f>IF($F3427="old", INDEX('外部インタフェース一覧(計算用)'!$B$5:$C$60, MATCH(summary!$B3427, '外部インタフェース一覧(計算用)'!$C$5:$C$60, 0), 1), $B3427)</f>
        <v>自立支援促進に関する評価・支援計画書</v>
      </c>
      <c r="L3427" s="56">
        <f t="shared" si="380"/>
        <v>2</v>
      </c>
      <c r="M3427" s="56" t="str">
        <f t="shared" si="377"/>
        <v>service_code</v>
      </c>
      <c r="N3427" s="33" t="str">
        <f t="shared" si="378"/>
        <v>サービス種類コード</v>
      </c>
      <c r="O3427" s="33" t="str">
        <f t="shared" si="379"/>
        <v>サービス種類コード</v>
      </c>
    </row>
    <row r="3428" spans="1:15" hidden="1">
      <c r="A3428" s="56">
        <v>3425</v>
      </c>
      <c r="B3428" s="56" t="s">
        <v>5083</v>
      </c>
      <c r="C3428" s="56">
        <v>3</v>
      </c>
      <c r="D3428" s="33" t="s">
        <v>229</v>
      </c>
      <c r="E3428" s="134" t="s">
        <v>230</v>
      </c>
      <c r="F3428" s="56" t="str">
        <f>VLOOKUP(VLOOKUP($B3428, '外部インタフェース一覧(計算用)'!$B:$C, 2, FALSE), '外部インタフェース一覧(計算用)'!$C:$G, 2, FALSE)</f>
        <v>new</v>
      </c>
      <c r="G3428" s="56" t="str">
        <f>VLOOKUP(VLOOKUP($B3428, '外部インタフェース一覧(計算用)'!$B:$C, 2, FALSE), '外部インタフェース一覧(計算用)'!$C:$G, 5, FALSE)</f>
        <v>INDEPENDENCE_SUPPORT_PLAN_2024_FORM_0700_2021</v>
      </c>
      <c r="H3428" s="56" t="str">
        <f t="shared" si="375"/>
        <v>INDEPENDENCE_SUPPORT_PLAN_2024_FORM_0700_2021_insurer_no_new</v>
      </c>
      <c r="I3428" s="134" t="str">
        <f t="shared" si="374"/>
        <v>保険者番号</v>
      </c>
      <c r="J3428" s="56" t="str">
        <f t="shared" si="376"/>
        <v>一致</v>
      </c>
      <c r="K3428" s="56" t="str">
        <f>IF($F3428="old", INDEX('外部インタフェース一覧(計算用)'!$B$5:$C$60, MATCH(summary!$B3428, '外部インタフェース一覧(計算用)'!$C$5:$C$60, 0), 1), $B3428)</f>
        <v>自立支援促進に関する評価・支援計画書</v>
      </c>
      <c r="L3428" s="56">
        <f t="shared" si="380"/>
        <v>3</v>
      </c>
      <c r="M3428" s="56" t="str">
        <f t="shared" si="377"/>
        <v>insurer_no</v>
      </c>
      <c r="N3428" s="33" t="str">
        <f t="shared" si="378"/>
        <v>保険者番号</v>
      </c>
      <c r="O3428" s="33" t="str">
        <f t="shared" si="379"/>
        <v>保険者番号</v>
      </c>
    </row>
    <row r="3429" spans="1:15" hidden="1">
      <c r="A3429" s="56">
        <v>3426</v>
      </c>
      <c r="B3429" s="56" t="s">
        <v>5083</v>
      </c>
      <c r="C3429" s="56">
        <v>4</v>
      </c>
      <c r="D3429" s="33" t="s">
        <v>231</v>
      </c>
      <c r="E3429" s="134" t="s">
        <v>232</v>
      </c>
      <c r="F3429" s="56" t="str">
        <f>VLOOKUP(VLOOKUP($B3429, '外部インタフェース一覧(計算用)'!$B:$C, 2, FALSE), '外部インタフェース一覧(計算用)'!$C:$G, 2, FALSE)</f>
        <v>new</v>
      </c>
      <c r="G3429" s="56" t="str">
        <f>VLOOKUP(VLOOKUP($B3429, '外部インタフェース一覧(計算用)'!$B:$C, 2, FALSE), '外部インタフェース一覧(計算用)'!$C:$G, 5, FALSE)</f>
        <v>INDEPENDENCE_SUPPORT_PLAN_2024_FORM_0700_2021</v>
      </c>
      <c r="H3429" s="56" t="str">
        <f t="shared" si="375"/>
        <v>INDEPENDENCE_SUPPORT_PLAN_2024_FORM_0700_2021_insured_no_new</v>
      </c>
      <c r="I3429" s="134" t="str">
        <f t="shared" si="374"/>
        <v>被保険者番号</v>
      </c>
      <c r="J3429" s="56" t="str">
        <f t="shared" si="376"/>
        <v>一致</v>
      </c>
      <c r="K3429" s="56" t="str">
        <f>IF($F3429="old", INDEX('外部インタフェース一覧(計算用)'!$B$5:$C$60, MATCH(summary!$B3429, '外部インタフェース一覧(計算用)'!$C$5:$C$60, 0), 1), $B3429)</f>
        <v>自立支援促進に関する評価・支援計画書</v>
      </c>
      <c r="L3429" s="56">
        <f t="shared" si="380"/>
        <v>4</v>
      </c>
      <c r="M3429" s="56" t="str">
        <f t="shared" si="377"/>
        <v>insured_no</v>
      </c>
      <c r="N3429" s="33" t="str">
        <f t="shared" si="378"/>
        <v>被保険者番号</v>
      </c>
      <c r="O3429" s="33" t="str">
        <f t="shared" si="379"/>
        <v>被保険者番号</v>
      </c>
    </row>
    <row r="3430" spans="1:15" ht="37.5" hidden="1">
      <c r="A3430" s="56">
        <v>3427</v>
      </c>
      <c r="B3430" s="56" t="s">
        <v>5083</v>
      </c>
      <c r="C3430" s="56">
        <v>5</v>
      </c>
      <c r="D3430" s="33" t="s">
        <v>227</v>
      </c>
      <c r="E3430" s="134" t="s">
        <v>228</v>
      </c>
      <c r="F3430" s="56" t="str">
        <f>VLOOKUP(VLOOKUP($B3430, '外部インタフェース一覧(計算用)'!$B:$C, 2, FALSE), '外部インタフェース一覧(計算用)'!$C:$G, 2, FALSE)</f>
        <v>new</v>
      </c>
      <c r="G3430" s="56" t="str">
        <f>VLOOKUP(VLOOKUP($B3430, '外部インタフェース一覧(計算用)'!$B:$C, 2, FALSE), '外部インタフェース一覧(計算用)'!$C:$G, 5, FALSE)</f>
        <v>INDEPENDENCE_SUPPORT_PLAN_2024_FORM_0700_2021</v>
      </c>
      <c r="H3430" s="56" t="str">
        <f t="shared" si="375"/>
        <v>INDEPENDENCE_SUPPORT_PLAN_2024_FORM_0700_2021_external_system_management_number_new</v>
      </c>
      <c r="I3430" s="134" t="str">
        <f t="shared" si="374"/>
        <v>外部システム管理番号</v>
      </c>
      <c r="J3430" s="56" t="str">
        <f t="shared" si="376"/>
        <v>一致</v>
      </c>
      <c r="K3430" s="56" t="str">
        <f>IF($F3430="old", INDEX('外部インタフェース一覧(計算用)'!$B$5:$C$60, MATCH(summary!$B3430, '外部インタフェース一覧(計算用)'!$C$5:$C$60, 0), 1), $B3430)</f>
        <v>自立支援促進に関する評価・支援計画書</v>
      </c>
      <c r="L3430" s="56">
        <f t="shared" si="380"/>
        <v>5</v>
      </c>
      <c r="M3430" s="56" t="str">
        <f t="shared" si="377"/>
        <v>external_system_management_number</v>
      </c>
      <c r="N3430" s="33" t="str">
        <f t="shared" si="378"/>
        <v>外部システム管理番号</v>
      </c>
      <c r="O3430" s="33" t="str">
        <f t="shared" si="379"/>
        <v>外部システム管理番号</v>
      </c>
    </row>
    <row r="3431" spans="1:15" hidden="1">
      <c r="A3431" s="56">
        <v>3428</v>
      </c>
      <c r="B3431" s="56" t="s">
        <v>5083</v>
      </c>
      <c r="C3431" s="56">
        <v>6</v>
      </c>
      <c r="D3431" s="33" t="s">
        <v>251</v>
      </c>
      <c r="E3431" s="134" t="s">
        <v>252</v>
      </c>
      <c r="F3431" s="56" t="str">
        <f>VLOOKUP(VLOOKUP($B3431, '外部インタフェース一覧(計算用)'!$B:$C, 2, FALSE), '外部インタフェース一覧(計算用)'!$C:$G, 2, FALSE)</f>
        <v>new</v>
      </c>
      <c r="G3431" s="56" t="str">
        <f>VLOOKUP(VLOOKUP($B3431, '外部インタフェース一覧(計算用)'!$B:$C, 2, FALSE), '外部インタフェース一覧(計算用)'!$C:$G, 5, FALSE)</f>
        <v>INDEPENDENCE_SUPPORT_PLAN_2024_FORM_0700_2021</v>
      </c>
      <c r="H3431" s="56" t="str">
        <f t="shared" si="375"/>
        <v>INDEPENDENCE_SUPPORT_PLAN_2024_FORM_0700_2021_care_level_new</v>
      </c>
      <c r="I3431" s="134" t="str">
        <f t="shared" si="374"/>
        <v>追加</v>
      </c>
      <c r="J3431" s="56" t="str">
        <f t="shared" si="376"/>
        <v>名称変更</v>
      </c>
      <c r="K3431" s="56" t="str">
        <f>IF($F3431="old", INDEX('外部インタフェース一覧(計算用)'!$B$5:$C$60, MATCH(summary!$B3431, '外部インタフェース一覧(計算用)'!$C$5:$C$60, 0), 1), $B3431)</f>
        <v>自立支援促進に関する評価・支援計画書</v>
      </c>
      <c r="L3431" s="56">
        <f t="shared" si="380"/>
        <v>6</v>
      </c>
      <c r="M3431" s="56" t="str">
        <f t="shared" si="377"/>
        <v>care_level</v>
      </c>
      <c r="N3431" s="33" t="str">
        <f t="shared" si="378"/>
        <v>追加</v>
      </c>
      <c r="O3431" s="33" t="str">
        <f t="shared" si="379"/>
        <v>要介護度</v>
      </c>
    </row>
    <row r="3432" spans="1:15" ht="37.5" hidden="1">
      <c r="A3432" s="56">
        <v>3429</v>
      </c>
      <c r="B3432" s="56" t="s">
        <v>5083</v>
      </c>
      <c r="C3432" s="56">
        <v>7</v>
      </c>
      <c r="D3432" s="33" t="s">
        <v>253</v>
      </c>
      <c r="E3432" s="134" t="s">
        <v>254</v>
      </c>
      <c r="F3432" s="56" t="str">
        <f>VLOOKUP(VLOOKUP($B3432, '外部インタフェース一覧(計算用)'!$B:$C, 2, FALSE), '外部インタフェース一覧(計算用)'!$C:$G, 2, FALSE)</f>
        <v>new</v>
      </c>
      <c r="G3432" s="56" t="str">
        <f>VLOOKUP(VLOOKUP($B3432, '外部インタフェース一覧(計算用)'!$B:$C, 2, FALSE), '外部インタフェース一覧(計算用)'!$C:$G, 5, FALSE)</f>
        <v>INDEPENDENCE_SUPPORT_PLAN_2024_FORM_0700_2021</v>
      </c>
      <c r="H3432" s="56" t="str">
        <f t="shared" si="375"/>
        <v>INDEPENDENCE_SUPPORT_PLAN_2024_FORM_0700_2021_impaired_elderly_independence_degree_new</v>
      </c>
      <c r="I3432" s="134" t="str">
        <f t="shared" si="374"/>
        <v>追加</v>
      </c>
      <c r="J3432" s="56" t="str">
        <f t="shared" si="376"/>
        <v>名称変更</v>
      </c>
      <c r="K3432" s="56" t="str">
        <f>IF($F3432="old", INDEX('外部インタフェース一覧(計算用)'!$B$5:$C$60, MATCH(summary!$B3432, '外部インタフェース一覧(計算用)'!$C$5:$C$60, 0), 1), $B3432)</f>
        <v>自立支援促進に関する評価・支援計画書</v>
      </c>
      <c r="L3432" s="56">
        <f t="shared" si="380"/>
        <v>7</v>
      </c>
      <c r="M3432" s="56" t="str">
        <f t="shared" si="377"/>
        <v>impaired_elderly_independence_degree</v>
      </c>
      <c r="N3432" s="33" t="str">
        <f t="shared" si="378"/>
        <v>追加</v>
      </c>
      <c r="O3432" s="33" t="str">
        <f t="shared" si="379"/>
        <v>障害高齢者の日常生活自立度</v>
      </c>
    </row>
    <row r="3433" spans="1:15" ht="37.5" hidden="1">
      <c r="A3433" s="56">
        <v>3430</v>
      </c>
      <c r="B3433" s="56" t="s">
        <v>5083</v>
      </c>
      <c r="C3433" s="56">
        <v>8</v>
      </c>
      <c r="D3433" s="33" t="s">
        <v>255</v>
      </c>
      <c r="E3433" s="134" t="s">
        <v>256</v>
      </c>
      <c r="F3433" s="56" t="str">
        <f>VLOOKUP(VLOOKUP($B3433, '外部インタフェース一覧(計算用)'!$B:$C, 2, FALSE), '外部インタフェース一覧(計算用)'!$C:$G, 2, FALSE)</f>
        <v>new</v>
      </c>
      <c r="G3433" s="56" t="str">
        <f>VLOOKUP(VLOOKUP($B3433, '外部インタフェース一覧(計算用)'!$B:$C, 2, FALSE), '外部インタフェース一覧(計算用)'!$C:$G, 5, FALSE)</f>
        <v>INDEPENDENCE_SUPPORT_PLAN_2024_FORM_0700_2021</v>
      </c>
      <c r="H3433" s="56" t="str">
        <f t="shared" si="375"/>
        <v>INDEPENDENCE_SUPPORT_PLAN_2024_FORM_0700_2021_dementia_elderly_independence_degree_new</v>
      </c>
      <c r="I3433" s="134" t="str">
        <f t="shared" si="374"/>
        <v>追加</v>
      </c>
      <c r="J3433" s="56" t="str">
        <f t="shared" si="376"/>
        <v>名称変更</v>
      </c>
      <c r="K3433" s="56" t="str">
        <f>IF($F3433="old", INDEX('外部インタフェース一覧(計算用)'!$B$5:$C$60, MATCH(summary!$B3433, '外部インタフェース一覧(計算用)'!$C$5:$C$60, 0), 1), $B3433)</f>
        <v>自立支援促進に関する評価・支援計画書</v>
      </c>
      <c r="L3433" s="56">
        <f t="shared" si="380"/>
        <v>8</v>
      </c>
      <c r="M3433" s="56" t="str">
        <f t="shared" si="377"/>
        <v>dementia_elderly_independence_degree</v>
      </c>
      <c r="N3433" s="33" t="str">
        <f t="shared" si="378"/>
        <v>追加</v>
      </c>
      <c r="O3433" s="33" t="str">
        <f t="shared" si="379"/>
        <v>認知症高齢者の日常生活自立度</v>
      </c>
    </row>
    <row r="3434" spans="1:15" hidden="1">
      <c r="A3434" s="56">
        <v>3431</v>
      </c>
      <c r="B3434" s="56" t="s">
        <v>5083</v>
      </c>
      <c r="C3434" s="56">
        <v>9</v>
      </c>
      <c r="D3434" s="33" t="s">
        <v>270</v>
      </c>
      <c r="E3434" s="134" t="s">
        <v>271</v>
      </c>
      <c r="F3434" s="56" t="str">
        <f>VLOOKUP(VLOOKUP($B3434, '外部インタフェース一覧(計算用)'!$B:$C, 2, FALSE), '外部インタフェース一覧(計算用)'!$C:$G, 2, FALSE)</f>
        <v>new</v>
      </c>
      <c r="G3434" s="56" t="str">
        <f>VLOOKUP(VLOOKUP($B3434, '外部インタフェース一覧(計算用)'!$B:$C, 2, FALSE), '外部インタフェース一覧(計算用)'!$C:$G, 5, FALSE)</f>
        <v>INDEPENDENCE_SUPPORT_PLAN_2024_FORM_0700_2021</v>
      </c>
      <c r="H3434" s="56" t="str">
        <f t="shared" si="375"/>
        <v>INDEPENDENCE_SUPPORT_PLAN_2024_FORM_0700_2021_evaluate_date_new</v>
      </c>
      <c r="I3434" s="134" t="str">
        <f t="shared" si="374"/>
        <v>評価日</v>
      </c>
      <c r="J3434" s="56" t="str">
        <f t="shared" si="376"/>
        <v>一致</v>
      </c>
      <c r="K3434" s="56" t="str">
        <f>IF($F3434="old", INDEX('外部インタフェース一覧(計算用)'!$B$5:$C$60, MATCH(summary!$B3434, '外部インタフェース一覧(計算用)'!$C$5:$C$60, 0), 1), $B3434)</f>
        <v>自立支援促進に関する評価・支援計画書</v>
      </c>
      <c r="L3434" s="56">
        <f t="shared" si="380"/>
        <v>9</v>
      </c>
      <c r="M3434" s="56" t="str">
        <f t="shared" si="377"/>
        <v>evaluate_date</v>
      </c>
      <c r="N3434" s="33" t="str">
        <f t="shared" si="378"/>
        <v>評価日</v>
      </c>
      <c r="O3434" s="33" t="str">
        <f t="shared" si="379"/>
        <v>評価日</v>
      </c>
    </row>
    <row r="3435" spans="1:15" hidden="1">
      <c r="A3435" s="56">
        <v>3432</v>
      </c>
      <c r="B3435" s="56" t="s">
        <v>5083</v>
      </c>
      <c r="C3435" s="56">
        <v>10</v>
      </c>
      <c r="D3435" s="33" t="s">
        <v>3977</v>
      </c>
      <c r="E3435" s="134" t="s">
        <v>3978</v>
      </c>
      <c r="F3435" s="56" t="str">
        <f>VLOOKUP(VLOOKUP($B3435, '外部インタフェース一覧(計算用)'!$B:$C, 2, FALSE), '外部インタフェース一覧(計算用)'!$C:$G, 2, FALSE)</f>
        <v>new</v>
      </c>
      <c r="G3435" s="56" t="str">
        <f>VLOOKUP(VLOOKUP($B3435, '外部インタフェース一覧(計算用)'!$B:$C, 2, FALSE), '外部インタフェース一覧(計算用)'!$C:$G, 5, FALSE)</f>
        <v>INDEPENDENCE_SUPPORT_PLAN_2024_FORM_0700_2021</v>
      </c>
      <c r="H3435" s="56" t="str">
        <f t="shared" si="375"/>
        <v>INDEPENDENCE_SUPPORT_PLAN_2024_FORM_0700_2021_status_new</v>
      </c>
      <c r="I3435" s="134" t="str">
        <f t="shared" si="374"/>
        <v>追加</v>
      </c>
      <c r="J3435" s="56" t="str">
        <f t="shared" si="376"/>
        <v>名称変更</v>
      </c>
      <c r="K3435" s="56" t="str">
        <f>IF($F3435="old", INDEX('外部インタフェース一覧(計算用)'!$B$5:$C$60, MATCH(summary!$B3435, '外部インタフェース一覧(計算用)'!$C$5:$C$60, 0), 1), $B3435)</f>
        <v>自立支援促進に関する評価・支援計画書</v>
      </c>
      <c r="L3435" s="56">
        <f t="shared" si="380"/>
        <v>10</v>
      </c>
      <c r="M3435" s="56" t="str">
        <f t="shared" si="377"/>
        <v>status</v>
      </c>
      <c r="N3435" s="33" t="str">
        <f t="shared" si="378"/>
        <v>追加</v>
      </c>
      <c r="O3435" s="33" t="str">
        <f t="shared" si="379"/>
        <v>評価時点</v>
      </c>
    </row>
    <row r="3436" spans="1:15" ht="56.25" hidden="1">
      <c r="A3436" s="56">
        <v>3433</v>
      </c>
      <c r="B3436" s="56" t="s">
        <v>5083</v>
      </c>
      <c r="C3436" s="56">
        <v>11</v>
      </c>
      <c r="D3436" s="33" t="s">
        <v>3526</v>
      </c>
      <c r="E3436" s="134" t="s">
        <v>5084</v>
      </c>
      <c r="F3436" s="56" t="str">
        <f>VLOOKUP(VLOOKUP($B3436, '外部インタフェース一覧(計算用)'!$B:$C, 2, FALSE), '外部インタフェース一覧(計算用)'!$C:$G, 2, FALSE)</f>
        <v>new</v>
      </c>
      <c r="G3436" s="56" t="str">
        <f>VLOOKUP(VLOOKUP($B3436, '外部インタフェース一覧(計算用)'!$B:$C, 2, FALSE), '外部インタフェース一覧(計算用)'!$C:$G, 5, FALSE)</f>
        <v>INDEPENDENCE_SUPPORT_PLAN_2024_FORM_0700_2021</v>
      </c>
      <c r="H3436" s="56" t="str">
        <f t="shared" si="375"/>
        <v>INDEPENDENCE_SUPPORT_PLAN_2024_FORM_0700_2021_examination_and_treatment_progress_contents_new</v>
      </c>
      <c r="I3436" s="134" t="str">
        <f t="shared" si="374"/>
        <v>生活機能低下の原因となっている傷病または特定疾病の経過及び治療内容</v>
      </c>
      <c r="J3436" s="56" t="str">
        <f t="shared" si="376"/>
        <v>名称変更</v>
      </c>
      <c r="K3436" s="33" t="str">
        <f>IF($F3436="old", INDEX('外部インタフェース一覧(計算用)'!$B$5:$C$60, MATCH(summary!$B3436, '外部インタフェース一覧(計算用)'!$C$5:$C$60, 0), 1), $B3436)</f>
        <v>自立支援促進に関する評価・支援計画書</v>
      </c>
      <c r="L3436" s="56">
        <f t="shared" si="380"/>
        <v>11</v>
      </c>
      <c r="M3436" s="33" t="str">
        <f t="shared" si="377"/>
        <v>examination_and_treatment_progress_contents</v>
      </c>
      <c r="N3436" s="33" t="str">
        <f t="shared" si="378"/>
        <v>生活機能低下の原因となっている傷病または特定疾病の経過及び治療内容</v>
      </c>
      <c r="O3436" s="33" t="str">
        <f t="shared" si="379"/>
        <v>現状の評価　生活機能低下の原因となっている傷病または特定疾病の経過及び治療内容</v>
      </c>
    </row>
    <row r="3437" spans="1:15" ht="37.5" hidden="1">
      <c r="A3437" s="56">
        <v>3434</v>
      </c>
      <c r="B3437" s="56" t="s">
        <v>5083</v>
      </c>
      <c r="C3437" s="56">
        <v>12</v>
      </c>
      <c r="D3437" s="33" t="s">
        <v>3573</v>
      </c>
      <c r="E3437" s="134" t="s">
        <v>5085</v>
      </c>
      <c r="F3437" s="56" t="str">
        <f>VLOOKUP(VLOOKUP($B3437, '外部インタフェース一覧(計算用)'!$B:$C, 2, FALSE), '外部インタフェース一覧(計算用)'!$C:$G, 2, FALSE)</f>
        <v>new</v>
      </c>
      <c r="G3437" s="56" t="str">
        <f>VLOOKUP(VLOOKUP($B3437, '外部インタフェース一覧(計算用)'!$B:$C, 2, FALSE), '外部インタフェース一覧(計算用)'!$C:$G, 5, FALSE)</f>
        <v>INDEPENDENCE_SUPPORT_PLAN_2024_FORM_0700_2021</v>
      </c>
      <c r="H3437" s="56" t="str">
        <f t="shared" si="375"/>
        <v>INDEPENDENCE_SUPPORT_PLAN_2024_FORM_0700_2021_is_blood_pressure_view_point_new</v>
      </c>
      <c r="I3437" s="134" t="str">
        <f t="shared" si="374"/>
        <v>医学的観点からの留意事項　血圧</v>
      </c>
      <c r="J3437" s="56" t="str">
        <f t="shared" si="376"/>
        <v>名称変更</v>
      </c>
      <c r="K3437" s="33" t="str">
        <f>IF($F3437="old", INDEX('外部インタフェース一覧(計算用)'!$B$5:$C$60, MATCH(summary!$B3437, '外部インタフェース一覧(計算用)'!$C$5:$C$60, 0), 1), $B3437)</f>
        <v>自立支援促進に関する評価・支援計画書</v>
      </c>
      <c r="L3437" s="56">
        <f t="shared" si="380"/>
        <v>12</v>
      </c>
      <c r="M3437" s="33" t="str">
        <f t="shared" si="377"/>
        <v>is_blood_pressure_view_point</v>
      </c>
      <c r="N3437" s="33" t="str">
        <f t="shared" si="378"/>
        <v>医学的観点からの留意事項　血圧</v>
      </c>
      <c r="O3437" s="33" t="str">
        <f t="shared" si="379"/>
        <v>現状の評価　医学的観点からの留意事項　血圧</v>
      </c>
    </row>
    <row r="3438" spans="1:15" ht="37.5" hidden="1">
      <c r="A3438" s="56">
        <v>3435</v>
      </c>
      <c r="B3438" s="56" t="s">
        <v>5083</v>
      </c>
      <c r="C3438" s="56">
        <v>13</v>
      </c>
      <c r="D3438" s="33" t="s">
        <v>3575</v>
      </c>
      <c r="E3438" s="134" t="s">
        <v>5086</v>
      </c>
      <c r="F3438" s="56" t="str">
        <f>VLOOKUP(VLOOKUP($B3438, '外部インタフェース一覧(計算用)'!$B:$C, 2, FALSE), '外部インタフェース一覧(計算用)'!$C:$G, 2, FALSE)</f>
        <v>new</v>
      </c>
      <c r="G3438" s="56" t="str">
        <f>VLOOKUP(VLOOKUP($B3438, '外部インタフェース一覧(計算用)'!$B:$C, 2, FALSE), '外部インタフェース一覧(計算用)'!$C:$G, 5, FALSE)</f>
        <v>INDEPENDENCE_SUPPORT_PLAN_2024_FORM_0700_2021</v>
      </c>
      <c r="H3438" s="56" t="str">
        <f t="shared" si="375"/>
        <v>INDEPENDENCE_SUPPORT_PLAN_2024_FORM_0700_2021_blood_pressure_view_point_notices_new</v>
      </c>
      <c r="I3438" s="134" t="str">
        <f t="shared" si="374"/>
        <v>医学的観点からの留意事項　血圧_あり（自由記述）</v>
      </c>
      <c r="J3438" s="56" t="str">
        <f t="shared" si="376"/>
        <v>名称変更</v>
      </c>
      <c r="K3438" s="33" t="str">
        <f>IF($F3438="old", INDEX('外部インタフェース一覧(計算用)'!$B$5:$C$60, MATCH(summary!$B3438, '外部インタフェース一覧(計算用)'!$C$5:$C$60, 0), 1), $B3438)</f>
        <v>自立支援促進に関する評価・支援計画書</v>
      </c>
      <c r="L3438" s="56">
        <f t="shared" si="380"/>
        <v>13</v>
      </c>
      <c r="M3438" s="33" t="str">
        <f t="shared" si="377"/>
        <v>blood_pressure_view_point_notices</v>
      </c>
      <c r="N3438" s="33" t="str">
        <f t="shared" si="378"/>
        <v>医学的観点からの留意事項　血圧_あり（自由記述）</v>
      </c>
      <c r="O3438" s="33" t="str">
        <f t="shared" si="379"/>
        <v>現状の評価　医学的観点からの留意事項　血圧_あり</v>
      </c>
    </row>
    <row r="3439" spans="1:15" ht="37.5" hidden="1">
      <c r="A3439" s="56">
        <v>3436</v>
      </c>
      <c r="B3439" s="56" t="s">
        <v>5083</v>
      </c>
      <c r="C3439" s="56">
        <v>14</v>
      </c>
      <c r="D3439" s="33" t="s">
        <v>3577</v>
      </c>
      <c r="E3439" s="134" t="s">
        <v>5087</v>
      </c>
      <c r="F3439" s="56" t="str">
        <f>VLOOKUP(VLOOKUP($B3439, '外部インタフェース一覧(計算用)'!$B:$C, 2, FALSE), '外部インタフェース一覧(計算用)'!$C:$G, 2, FALSE)</f>
        <v>new</v>
      </c>
      <c r="G3439" s="56" t="str">
        <f>VLOOKUP(VLOOKUP($B3439, '外部インタフェース一覧(計算用)'!$B:$C, 2, FALSE), '外部インタフェース一覧(計算用)'!$C:$G, 5, FALSE)</f>
        <v>INDEPENDENCE_SUPPORT_PLAN_2024_FORM_0700_2021</v>
      </c>
      <c r="H3439" s="56" t="str">
        <f t="shared" si="375"/>
        <v>INDEPENDENCE_SUPPORT_PLAN_2024_FORM_0700_2021_eating_view_point_new</v>
      </c>
      <c r="I3439" s="134" t="str">
        <f t="shared" si="374"/>
        <v>医学的観点からの留意事項　摂食</v>
      </c>
      <c r="J3439" s="56" t="str">
        <f t="shared" si="376"/>
        <v>名称変更</v>
      </c>
      <c r="K3439" s="33" t="str">
        <f>IF($F3439="old", INDEX('外部インタフェース一覧(計算用)'!$B$5:$C$60, MATCH(summary!$B3439, '外部インタフェース一覧(計算用)'!$C$5:$C$60, 0), 1), $B3439)</f>
        <v>自立支援促進に関する評価・支援計画書</v>
      </c>
      <c r="L3439" s="56">
        <f t="shared" si="380"/>
        <v>14</v>
      </c>
      <c r="M3439" s="33" t="str">
        <f t="shared" si="377"/>
        <v>eating_view_point</v>
      </c>
      <c r="N3439" s="33" t="str">
        <f t="shared" si="378"/>
        <v>医学的観点からの留意事項　摂食</v>
      </c>
      <c r="O3439" s="33" t="str">
        <f t="shared" si="379"/>
        <v>現状の評価　医学的観点からの留意事項　摂食</v>
      </c>
    </row>
    <row r="3440" spans="1:15" ht="37.5" hidden="1">
      <c r="A3440" s="56">
        <v>3437</v>
      </c>
      <c r="B3440" s="56" t="s">
        <v>5083</v>
      </c>
      <c r="C3440" s="56">
        <v>15</v>
      </c>
      <c r="D3440" s="33" t="s">
        <v>3579</v>
      </c>
      <c r="E3440" s="134" t="s">
        <v>5088</v>
      </c>
      <c r="F3440" s="56" t="str">
        <f>VLOOKUP(VLOOKUP($B3440, '外部インタフェース一覧(計算用)'!$B:$C, 2, FALSE), '外部インタフェース一覧(計算用)'!$C:$G, 2, FALSE)</f>
        <v>new</v>
      </c>
      <c r="G3440" s="56" t="str">
        <f>VLOOKUP(VLOOKUP($B3440, '外部インタフェース一覧(計算用)'!$B:$C, 2, FALSE), '外部インタフェース一覧(計算用)'!$C:$G, 5, FALSE)</f>
        <v>INDEPENDENCE_SUPPORT_PLAN_2024_FORM_0700_2021</v>
      </c>
      <c r="H3440" s="56" t="str">
        <f t="shared" si="375"/>
        <v>INDEPENDENCE_SUPPORT_PLAN_2024_FORM_0700_2021_eating_view_point_notices_new</v>
      </c>
      <c r="I3440" s="134" t="str">
        <f t="shared" si="374"/>
        <v>医学的観点からの留意事項　摂食_あり（自由記述）</v>
      </c>
      <c r="J3440" s="56" t="str">
        <f t="shared" si="376"/>
        <v>名称変更</v>
      </c>
      <c r="K3440" s="33" t="str">
        <f>IF($F3440="old", INDEX('外部インタフェース一覧(計算用)'!$B$5:$C$60, MATCH(summary!$B3440, '外部インタフェース一覧(計算用)'!$C$5:$C$60, 0), 1), $B3440)</f>
        <v>自立支援促進に関する評価・支援計画書</v>
      </c>
      <c r="L3440" s="56">
        <f t="shared" si="380"/>
        <v>15</v>
      </c>
      <c r="M3440" s="33" t="str">
        <f t="shared" si="377"/>
        <v>eating_view_point_notices</v>
      </c>
      <c r="N3440" s="33" t="str">
        <f t="shared" si="378"/>
        <v>医学的観点からの留意事項　摂食_あり（自由記述）</v>
      </c>
      <c r="O3440" s="33" t="str">
        <f t="shared" si="379"/>
        <v>現状の評価　医学的観点からの留意事項　摂食_あり</v>
      </c>
    </row>
    <row r="3441" spans="1:15" ht="37.5" hidden="1">
      <c r="A3441" s="56">
        <v>3438</v>
      </c>
      <c r="B3441" s="56" t="s">
        <v>5083</v>
      </c>
      <c r="C3441" s="56">
        <v>16</v>
      </c>
      <c r="D3441" s="33" t="s">
        <v>3581</v>
      </c>
      <c r="E3441" s="134" t="s">
        <v>5089</v>
      </c>
      <c r="F3441" s="56" t="str">
        <f>VLOOKUP(VLOOKUP($B3441, '外部インタフェース一覧(計算用)'!$B:$C, 2, FALSE), '外部インタフェース一覧(計算用)'!$C:$G, 2, FALSE)</f>
        <v>new</v>
      </c>
      <c r="G3441" s="56" t="str">
        <f>VLOOKUP(VLOOKUP($B3441, '外部インタフェース一覧(計算用)'!$B:$C, 2, FALSE), '外部インタフェース一覧(計算用)'!$C:$G, 5, FALSE)</f>
        <v>INDEPENDENCE_SUPPORT_PLAN_2024_FORM_0700_2021</v>
      </c>
      <c r="H3441" s="56" t="str">
        <f t="shared" si="375"/>
        <v>INDEPENDENCE_SUPPORT_PLAN_2024_FORM_0700_2021_swallow_view_point_new</v>
      </c>
      <c r="I3441" s="134" t="str">
        <f t="shared" si="374"/>
        <v>医学的観点からの留意事項　嚥下</v>
      </c>
      <c r="J3441" s="56" t="str">
        <f t="shared" si="376"/>
        <v>名称変更</v>
      </c>
      <c r="K3441" s="33" t="str">
        <f>IF($F3441="old", INDEX('外部インタフェース一覧(計算用)'!$B$5:$C$60, MATCH(summary!$B3441, '外部インタフェース一覧(計算用)'!$C$5:$C$60, 0), 1), $B3441)</f>
        <v>自立支援促進に関する評価・支援計画書</v>
      </c>
      <c r="L3441" s="56">
        <f t="shared" si="380"/>
        <v>16</v>
      </c>
      <c r="M3441" s="33" t="str">
        <f t="shared" si="377"/>
        <v>swallow_view_point</v>
      </c>
      <c r="N3441" s="33" t="str">
        <f t="shared" si="378"/>
        <v>医学的観点からの留意事項　嚥下</v>
      </c>
      <c r="O3441" s="33" t="str">
        <f t="shared" si="379"/>
        <v>現状の評価　医学的観点からの留意事項　嚥下</v>
      </c>
    </row>
    <row r="3442" spans="1:15" ht="37.5" hidden="1">
      <c r="A3442" s="56">
        <v>3439</v>
      </c>
      <c r="B3442" s="56" t="s">
        <v>5083</v>
      </c>
      <c r="C3442" s="56">
        <v>17</v>
      </c>
      <c r="D3442" s="33" t="s">
        <v>3583</v>
      </c>
      <c r="E3442" s="134" t="s">
        <v>5090</v>
      </c>
      <c r="F3442" s="56" t="str">
        <f>VLOOKUP(VLOOKUP($B3442, '外部インタフェース一覧(計算用)'!$B:$C, 2, FALSE), '外部インタフェース一覧(計算用)'!$C:$G, 2, FALSE)</f>
        <v>new</v>
      </c>
      <c r="G3442" s="56" t="str">
        <f>VLOOKUP(VLOOKUP($B3442, '外部インタフェース一覧(計算用)'!$B:$C, 2, FALSE), '外部インタフェース一覧(計算用)'!$C:$G, 5, FALSE)</f>
        <v>INDEPENDENCE_SUPPORT_PLAN_2024_FORM_0700_2021</v>
      </c>
      <c r="H3442" s="56" t="str">
        <f t="shared" si="375"/>
        <v>INDEPENDENCE_SUPPORT_PLAN_2024_FORM_0700_2021_swallow_view_point_notices_new</v>
      </c>
      <c r="I3442" s="134" t="str">
        <f t="shared" si="374"/>
        <v>医学的観点からの留意事項　嚥下_あり（自由記述）</v>
      </c>
      <c r="J3442" s="56" t="str">
        <f t="shared" si="376"/>
        <v>名称変更</v>
      </c>
      <c r="K3442" s="33" t="str">
        <f>IF($F3442="old", INDEX('外部インタフェース一覧(計算用)'!$B$5:$C$60, MATCH(summary!$B3442, '外部インタフェース一覧(計算用)'!$C$5:$C$60, 0), 1), $B3442)</f>
        <v>自立支援促進に関する評価・支援計画書</v>
      </c>
      <c r="L3442" s="56">
        <f t="shared" si="380"/>
        <v>17</v>
      </c>
      <c r="M3442" s="33" t="str">
        <f t="shared" si="377"/>
        <v>swallow_view_point_notices</v>
      </c>
      <c r="N3442" s="33" t="str">
        <f t="shared" si="378"/>
        <v>医学的観点からの留意事項　嚥下_あり（自由記述）</v>
      </c>
      <c r="O3442" s="33" t="str">
        <f t="shared" si="379"/>
        <v>現状の評価　医学的観点からの留意事項　嚥下_あり</v>
      </c>
    </row>
    <row r="3443" spans="1:15" ht="37.5" hidden="1">
      <c r="A3443" s="56">
        <v>3440</v>
      </c>
      <c r="B3443" s="56" t="s">
        <v>5083</v>
      </c>
      <c r="C3443" s="56">
        <v>18</v>
      </c>
      <c r="D3443" s="33" t="s">
        <v>3585</v>
      </c>
      <c r="E3443" s="134" t="s">
        <v>5091</v>
      </c>
      <c r="F3443" s="56" t="str">
        <f>VLOOKUP(VLOOKUP($B3443, '外部インタフェース一覧(計算用)'!$B:$C, 2, FALSE), '外部インタフェース一覧(計算用)'!$C:$G, 2, FALSE)</f>
        <v>new</v>
      </c>
      <c r="G3443" s="56" t="str">
        <f>VLOOKUP(VLOOKUP($B3443, '外部インタフェース一覧(計算用)'!$B:$C, 2, FALSE), '外部インタフェース一覧(計算用)'!$C:$G, 5, FALSE)</f>
        <v>INDEPENDENCE_SUPPORT_PLAN_2024_FORM_0700_2021</v>
      </c>
      <c r="H3443" s="56" t="str">
        <f t="shared" si="375"/>
        <v>INDEPENDENCE_SUPPORT_PLAN_2024_FORM_0700_2021_moving_view_point_new</v>
      </c>
      <c r="I3443" s="134" t="str">
        <f t="shared" si="374"/>
        <v>医学的観点からの留意事項　移動</v>
      </c>
      <c r="J3443" s="56" t="str">
        <f t="shared" si="376"/>
        <v>名称変更</v>
      </c>
      <c r="K3443" s="33" t="str">
        <f>IF($F3443="old", INDEX('外部インタフェース一覧(計算用)'!$B$5:$C$60, MATCH(summary!$B3443, '外部インタフェース一覧(計算用)'!$C$5:$C$60, 0), 1), $B3443)</f>
        <v>自立支援促進に関する評価・支援計画書</v>
      </c>
      <c r="L3443" s="56">
        <f t="shared" si="380"/>
        <v>18</v>
      </c>
      <c r="M3443" s="33" t="str">
        <f t="shared" si="377"/>
        <v>moving_view_point</v>
      </c>
      <c r="N3443" s="33" t="str">
        <f t="shared" si="378"/>
        <v>医学的観点からの留意事項　移動</v>
      </c>
      <c r="O3443" s="33" t="str">
        <f t="shared" si="379"/>
        <v>現状の評価　医学的観点からの留意事項　移動</v>
      </c>
    </row>
    <row r="3444" spans="1:15" ht="37.5" hidden="1">
      <c r="A3444" s="56">
        <v>3441</v>
      </c>
      <c r="B3444" s="56" t="s">
        <v>5083</v>
      </c>
      <c r="C3444" s="56">
        <v>19</v>
      </c>
      <c r="D3444" s="33" t="s">
        <v>3587</v>
      </c>
      <c r="E3444" s="134" t="s">
        <v>5092</v>
      </c>
      <c r="F3444" s="56" t="str">
        <f>VLOOKUP(VLOOKUP($B3444, '外部インタフェース一覧(計算用)'!$B:$C, 2, FALSE), '外部インタフェース一覧(計算用)'!$C:$G, 2, FALSE)</f>
        <v>new</v>
      </c>
      <c r="G3444" s="56" t="str">
        <f>VLOOKUP(VLOOKUP($B3444, '外部インタフェース一覧(計算用)'!$B:$C, 2, FALSE), '外部インタフェース一覧(計算用)'!$C:$G, 5, FALSE)</f>
        <v>INDEPENDENCE_SUPPORT_PLAN_2024_FORM_0700_2021</v>
      </c>
      <c r="H3444" s="56" t="str">
        <f t="shared" si="375"/>
        <v>INDEPENDENCE_SUPPORT_PLAN_2024_FORM_0700_2021_moving_view_point_notices_new</v>
      </c>
      <c r="I3444" s="134" t="str">
        <f t="shared" si="374"/>
        <v>医学的観点からの留意事項　移動_あり（自由記述）</v>
      </c>
      <c r="J3444" s="56" t="str">
        <f t="shared" si="376"/>
        <v>名称変更</v>
      </c>
      <c r="K3444" s="33" t="str">
        <f>IF($F3444="old", INDEX('外部インタフェース一覧(計算用)'!$B$5:$C$60, MATCH(summary!$B3444, '外部インタフェース一覧(計算用)'!$C$5:$C$60, 0), 1), $B3444)</f>
        <v>自立支援促進に関する評価・支援計画書</v>
      </c>
      <c r="L3444" s="56">
        <f t="shared" si="380"/>
        <v>19</v>
      </c>
      <c r="M3444" s="33" t="str">
        <f t="shared" si="377"/>
        <v>moving_view_point_notices</v>
      </c>
      <c r="N3444" s="33" t="str">
        <f t="shared" si="378"/>
        <v>医学的観点からの留意事項　移動_あり（自由記述）</v>
      </c>
      <c r="O3444" s="33" t="str">
        <f t="shared" si="379"/>
        <v>現状の評価　医学的観点からの留意事項　移動_あり</v>
      </c>
    </row>
    <row r="3445" spans="1:15" ht="37.5" hidden="1">
      <c r="A3445" s="56">
        <v>3442</v>
      </c>
      <c r="B3445" s="56" t="s">
        <v>5083</v>
      </c>
      <c r="C3445" s="56">
        <v>20</v>
      </c>
      <c r="D3445" s="33" t="s">
        <v>3589</v>
      </c>
      <c r="E3445" s="134" t="s">
        <v>5093</v>
      </c>
      <c r="F3445" s="56" t="str">
        <f>VLOOKUP(VLOOKUP($B3445, '外部インタフェース一覧(計算用)'!$B:$C, 2, FALSE), '外部インタフェース一覧(計算用)'!$C:$G, 2, FALSE)</f>
        <v>new</v>
      </c>
      <c r="G3445" s="56" t="str">
        <f>VLOOKUP(VLOOKUP($B3445, '外部インタフェース一覧(計算用)'!$B:$C, 2, FALSE), '外部インタフェース一覧(計算用)'!$C:$G, 5, FALSE)</f>
        <v>INDEPENDENCE_SUPPORT_PLAN_2024_FORM_0700_2021</v>
      </c>
      <c r="H3445" s="56" t="str">
        <f t="shared" si="375"/>
        <v>INDEPENDENCE_SUPPORT_PLAN_2024_FORM_0700_2021_motion_view_point_new</v>
      </c>
      <c r="I3445" s="134" t="str">
        <f t="shared" si="374"/>
        <v>医学的観点からの留意事項　運動</v>
      </c>
      <c r="J3445" s="56" t="str">
        <f t="shared" si="376"/>
        <v>名称変更</v>
      </c>
      <c r="K3445" s="33" t="str">
        <f>IF($F3445="old", INDEX('外部インタフェース一覧(計算用)'!$B$5:$C$60, MATCH(summary!$B3445, '外部インタフェース一覧(計算用)'!$C$5:$C$60, 0), 1), $B3445)</f>
        <v>自立支援促進に関する評価・支援計画書</v>
      </c>
      <c r="L3445" s="56">
        <f t="shared" si="380"/>
        <v>20</v>
      </c>
      <c r="M3445" s="33" t="str">
        <f t="shared" si="377"/>
        <v>motion_view_point</v>
      </c>
      <c r="N3445" s="33" t="str">
        <f t="shared" si="378"/>
        <v>医学的観点からの留意事項　運動</v>
      </c>
      <c r="O3445" s="33" t="str">
        <f t="shared" si="379"/>
        <v>現状の評価　医学的観点からの留意事項　運動</v>
      </c>
    </row>
    <row r="3446" spans="1:15" ht="37.5" hidden="1">
      <c r="A3446" s="56">
        <v>3443</v>
      </c>
      <c r="B3446" s="56" t="s">
        <v>5083</v>
      </c>
      <c r="C3446" s="56">
        <v>21</v>
      </c>
      <c r="D3446" s="33" t="s">
        <v>3591</v>
      </c>
      <c r="E3446" s="134" t="s">
        <v>5094</v>
      </c>
      <c r="F3446" s="56" t="str">
        <f>VLOOKUP(VLOOKUP($B3446, '外部インタフェース一覧(計算用)'!$B:$C, 2, FALSE), '外部インタフェース一覧(計算用)'!$C:$G, 2, FALSE)</f>
        <v>new</v>
      </c>
      <c r="G3446" s="56" t="str">
        <f>VLOOKUP(VLOOKUP($B3446, '外部インタフェース一覧(計算用)'!$B:$C, 2, FALSE), '外部インタフェース一覧(計算用)'!$C:$G, 5, FALSE)</f>
        <v>INDEPENDENCE_SUPPORT_PLAN_2024_FORM_0700_2021</v>
      </c>
      <c r="H3446" s="56" t="str">
        <f t="shared" si="375"/>
        <v>INDEPENDENCE_SUPPORT_PLAN_2024_FORM_0700_2021_motion_view_point_notices_new</v>
      </c>
      <c r="I3446" s="134" t="str">
        <f t="shared" si="374"/>
        <v>医学的観点からの留意事項　運動_あり（自由記述）</v>
      </c>
      <c r="J3446" s="56" t="str">
        <f t="shared" si="376"/>
        <v>名称変更</v>
      </c>
      <c r="K3446" s="33" t="str">
        <f>IF($F3446="old", INDEX('外部インタフェース一覧(計算用)'!$B$5:$C$60, MATCH(summary!$B3446, '外部インタフェース一覧(計算用)'!$C$5:$C$60, 0), 1), $B3446)</f>
        <v>自立支援促進に関する評価・支援計画書</v>
      </c>
      <c r="L3446" s="56">
        <f t="shared" si="380"/>
        <v>21</v>
      </c>
      <c r="M3446" s="33" t="str">
        <f t="shared" si="377"/>
        <v>motion_view_point_notices</v>
      </c>
      <c r="N3446" s="33" t="str">
        <f t="shared" si="378"/>
        <v>医学的観点からの留意事項　運動_あり（自由記述）</v>
      </c>
      <c r="O3446" s="33" t="str">
        <f t="shared" si="379"/>
        <v>現状の評価　医学的観点からの留意事項　運動_あり</v>
      </c>
    </row>
    <row r="3447" spans="1:15" ht="37.5" hidden="1">
      <c r="A3447" s="56">
        <v>3444</v>
      </c>
      <c r="B3447" s="56" t="s">
        <v>5083</v>
      </c>
      <c r="C3447" s="56">
        <v>22</v>
      </c>
      <c r="D3447" s="33" t="s">
        <v>3593</v>
      </c>
      <c r="E3447" s="134" t="s">
        <v>5095</v>
      </c>
      <c r="F3447" s="56" t="str">
        <f>VLOOKUP(VLOOKUP($B3447, '外部インタフェース一覧(計算用)'!$B:$C, 2, FALSE), '外部インタフェース一覧(計算用)'!$C:$G, 2, FALSE)</f>
        <v>new</v>
      </c>
      <c r="G3447" s="56" t="str">
        <f>VLOOKUP(VLOOKUP($B3447, '外部インタフェース一覧(計算用)'!$B:$C, 2, FALSE), '外部インタフェース一覧(計算用)'!$C:$G, 5, FALSE)</f>
        <v>INDEPENDENCE_SUPPORT_PLAN_2024_FORM_0700_2021</v>
      </c>
      <c r="H3447" s="56" t="str">
        <f t="shared" si="375"/>
        <v>INDEPENDENCE_SUPPORT_PLAN_2024_FORM_0700_2021_other_view_point_new</v>
      </c>
      <c r="I3447" s="134" t="str">
        <f t="shared" si="374"/>
        <v>医学的観点からの留意事項　その他</v>
      </c>
      <c r="J3447" s="56" t="str">
        <f t="shared" si="376"/>
        <v>名称変更</v>
      </c>
      <c r="K3447" s="33" t="str">
        <f>IF($F3447="old", INDEX('外部インタフェース一覧(計算用)'!$B$5:$C$60, MATCH(summary!$B3447, '外部インタフェース一覧(計算用)'!$C$5:$C$60, 0), 1), $B3447)</f>
        <v>自立支援促進に関する評価・支援計画書</v>
      </c>
      <c r="L3447" s="56">
        <f t="shared" si="380"/>
        <v>22</v>
      </c>
      <c r="M3447" s="33" t="str">
        <f t="shared" si="377"/>
        <v>other_view_point</v>
      </c>
      <c r="N3447" s="33" t="str">
        <f t="shared" si="378"/>
        <v>医学的観点からの留意事項　その他</v>
      </c>
      <c r="O3447" s="33" t="str">
        <f t="shared" si="379"/>
        <v>現状の評価　医学的観点からの留意事項　その他</v>
      </c>
    </row>
    <row r="3448" spans="1:15" ht="37.5" hidden="1">
      <c r="A3448" s="56">
        <v>3445</v>
      </c>
      <c r="B3448" s="56" t="s">
        <v>5083</v>
      </c>
      <c r="C3448" s="56">
        <v>23</v>
      </c>
      <c r="D3448" s="33" t="s">
        <v>3595</v>
      </c>
      <c r="E3448" s="134" t="s">
        <v>5096</v>
      </c>
      <c r="F3448" s="56" t="str">
        <f>VLOOKUP(VLOOKUP($B3448, '外部インタフェース一覧(計算用)'!$B:$C, 2, FALSE), '外部インタフェース一覧(計算用)'!$C:$G, 2, FALSE)</f>
        <v>new</v>
      </c>
      <c r="G3448" s="56" t="str">
        <f>VLOOKUP(VLOOKUP($B3448, '外部インタフェース一覧(計算用)'!$B:$C, 2, FALSE), '外部インタフェース一覧(計算用)'!$C:$G, 5, FALSE)</f>
        <v>INDEPENDENCE_SUPPORT_PLAN_2024_FORM_0700_2021</v>
      </c>
      <c r="H3448" s="56" t="str">
        <f t="shared" si="375"/>
        <v>INDEPENDENCE_SUPPORT_PLAN_2024_FORM_0700_2021_other_view_point_notices_new</v>
      </c>
      <c r="I3448" s="134" t="str">
        <f t="shared" ref="I3448:I3511" si="381">IFERROR(INDEX($E:$H, MATCH(LEFT($H3448, LEN($H3448)-4)&amp;"_old", $H:$H, 0), 1), IF(F3448="old", "削除", "追加"))</f>
        <v>医学的観点からの留意事項　その他_あり（自由記述）</v>
      </c>
      <c r="J3448" s="56" t="str">
        <f t="shared" si="376"/>
        <v>名称変更</v>
      </c>
      <c r="K3448" s="33" t="str">
        <f>IF($F3448="old", INDEX('外部インタフェース一覧(計算用)'!$B$5:$C$60, MATCH(summary!$B3448, '外部インタフェース一覧(計算用)'!$C$5:$C$60, 0), 1), $B3448)</f>
        <v>自立支援促進に関する評価・支援計画書</v>
      </c>
      <c r="L3448" s="56">
        <f t="shared" si="380"/>
        <v>23</v>
      </c>
      <c r="M3448" s="33" t="str">
        <f t="shared" si="377"/>
        <v>other_view_point_notices</v>
      </c>
      <c r="N3448" s="33" t="str">
        <f t="shared" si="378"/>
        <v>医学的観点からの留意事項　その他_あり（自由記述）</v>
      </c>
      <c r="O3448" s="33" t="str">
        <f t="shared" si="379"/>
        <v>現状の評価　医学的観点からの留意事項　その他_あり</v>
      </c>
    </row>
    <row r="3449" spans="1:15" ht="37.5" hidden="1">
      <c r="A3449" s="56">
        <v>3446</v>
      </c>
      <c r="B3449" s="56" t="s">
        <v>5083</v>
      </c>
      <c r="C3449" s="56">
        <v>24</v>
      </c>
      <c r="D3449" s="33" t="s">
        <v>3415</v>
      </c>
      <c r="E3449" s="134" t="s">
        <v>5097</v>
      </c>
      <c r="F3449" s="56" t="str">
        <f>VLOOKUP(VLOOKUP($B3449, '外部インタフェース一覧(計算用)'!$B:$C, 2, FALSE), '外部インタフェース一覧(計算用)'!$C:$G, 2, FALSE)</f>
        <v>new</v>
      </c>
      <c r="G3449" s="56" t="str">
        <f>VLOOKUP(VLOOKUP($B3449, '外部インタフェース一覧(計算用)'!$B:$C, 2, FALSE), '外部インタフェース一覧(計算用)'!$C:$G, 5, FALSE)</f>
        <v>INDEPENDENCE_SUPPORT_PLAN_2024_FORM_0700_2021</v>
      </c>
      <c r="H3449" s="56" t="str">
        <f t="shared" si="375"/>
        <v>INDEPENDENCE_SUPPORT_PLAN_2024_FORM_0700_2021_turning_over_new</v>
      </c>
      <c r="I3449" s="134" t="str">
        <f t="shared" si="381"/>
        <v>基本動作　寝返り</v>
      </c>
      <c r="J3449" s="56" t="str">
        <f t="shared" si="376"/>
        <v>名称変更</v>
      </c>
      <c r="K3449" s="33" t="str">
        <f>IF($F3449="old", INDEX('外部インタフェース一覧(計算用)'!$B$5:$C$60, MATCH(summary!$B3449, '外部インタフェース一覧(計算用)'!$C$5:$C$60, 0), 1), $B3449)</f>
        <v>自立支援促進に関する評価・支援計画書</v>
      </c>
      <c r="L3449" s="56">
        <f t="shared" si="380"/>
        <v>24</v>
      </c>
      <c r="M3449" s="33" t="str">
        <f t="shared" si="377"/>
        <v>turning_over</v>
      </c>
      <c r="N3449" s="33" t="str">
        <f t="shared" si="378"/>
        <v>基本動作　寝返り</v>
      </c>
      <c r="O3449" s="33" t="str">
        <f t="shared" si="379"/>
        <v>現状の評価　基本動作　寝返り</v>
      </c>
    </row>
    <row r="3450" spans="1:15" ht="37.5" hidden="1">
      <c r="A3450" s="56">
        <v>3447</v>
      </c>
      <c r="B3450" s="56" t="s">
        <v>5083</v>
      </c>
      <c r="C3450" s="56">
        <v>25</v>
      </c>
      <c r="D3450" s="33" t="s">
        <v>3532</v>
      </c>
      <c r="E3450" s="134" t="s">
        <v>5098</v>
      </c>
      <c r="F3450" s="56" t="str">
        <f>VLOOKUP(VLOOKUP($B3450, '外部インタフェース一覧(計算用)'!$B:$C, 2, FALSE), '外部インタフェース一覧(計算用)'!$C:$G, 2, FALSE)</f>
        <v>new</v>
      </c>
      <c r="G3450" s="56" t="str">
        <f>VLOOKUP(VLOOKUP($B3450, '外部インタフェース一覧(計算用)'!$B:$C, 2, FALSE), '外部インタフェース一覧(計算用)'!$C:$G, 5, FALSE)</f>
        <v>INDEPENDENCE_SUPPORT_PLAN_2024_FORM_0700_2021</v>
      </c>
      <c r="H3450" s="56" t="str">
        <f t="shared" si="375"/>
        <v>INDEPENDENCE_SUPPORT_PLAN_2024_FORM_0700_2021_get_up_new</v>
      </c>
      <c r="I3450" s="134" t="str">
        <f t="shared" si="381"/>
        <v>基本動作　起き上がり</v>
      </c>
      <c r="J3450" s="56" t="str">
        <f t="shared" si="376"/>
        <v>名称変更</v>
      </c>
      <c r="K3450" s="33" t="str">
        <f>IF($F3450="old", INDEX('外部インタフェース一覧(計算用)'!$B$5:$C$60, MATCH(summary!$B3450, '外部インタフェース一覧(計算用)'!$C$5:$C$60, 0), 1), $B3450)</f>
        <v>自立支援促進に関する評価・支援計画書</v>
      </c>
      <c r="L3450" s="56">
        <f t="shared" si="380"/>
        <v>25</v>
      </c>
      <c r="M3450" s="33" t="str">
        <f t="shared" si="377"/>
        <v>get_up</v>
      </c>
      <c r="N3450" s="33" t="str">
        <f t="shared" si="378"/>
        <v>基本動作　起き上がり</v>
      </c>
      <c r="O3450" s="33" t="str">
        <f t="shared" si="379"/>
        <v>現状の評価　基本動作　起き上がり</v>
      </c>
    </row>
    <row r="3451" spans="1:15" ht="37.5" hidden="1">
      <c r="A3451" s="56">
        <v>3448</v>
      </c>
      <c r="B3451" s="56" t="s">
        <v>5083</v>
      </c>
      <c r="C3451" s="56">
        <v>26</v>
      </c>
      <c r="D3451" s="33" t="s">
        <v>3417</v>
      </c>
      <c r="E3451" s="134" t="s">
        <v>5099</v>
      </c>
      <c r="F3451" s="56" t="str">
        <f>VLOOKUP(VLOOKUP($B3451, '外部インタフェース一覧(計算用)'!$B:$C, 2, FALSE), '外部インタフェース一覧(計算用)'!$C:$G, 2, FALSE)</f>
        <v>new</v>
      </c>
      <c r="G3451" s="56" t="str">
        <f>VLOOKUP(VLOOKUP($B3451, '外部インタフェース一覧(計算用)'!$B:$C, 2, FALSE), '外部インタフェース一覧(計算用)'!$C:$G, 5, FALSE)</f>
        <v>INDEPENDENCE_SUPPORT_PLAN_2024_FORM_0700_2021</v>
      </c>
      <c r="H3451" s="56" t="str">
        <f t="shared" si="375"/>
        <v>INDEPENDENCE_SUPPORT_PLAN_2024_FORM_0700_2021_sitting_continuous_new</v>
      </c>
      <c r="I3451" s="134" t="str">
        <f t="shared" si="381"/>
        <v>基本動作　座位の保持</v>
      </c>
      <c r="J3451" s="56" t="str">
        <f t="shared" si="376"/>
        <v>名称変更</v>
      </c>
      <c r="K3451" s="33" t="str">
        <f>IF($F3451="old", INDEX('外部インタフェース一覧(計算用)'!$B$5:$C$60, MATCH(summary!$B3451, '外部インタフェース一覧(計算用)'!$C$5:$C$60, 0), 1), $B3451)</f>
        <v>自立支援促進に関する評価・支援計画書</v>
      </c>
      <c r="L3451" s="56">
        <f t="shared" si="380"/>
        <v>26</v>
      </c>
      <c r="M3451" s="33" t="str">
        <f t="shared" si="377"/>
        <v>sitting_continuous</v>
      </c>
      <c r="N3451" s="33" t="str">
        <f t="shared" si="378"/>
        <v>基本動作　座位の保持</v>
      </c>
      <c r="O3451" s="33" t="str">
        <f t="shared" si="379"/>
        <v>現状の評価　基本動作　座位の保持</v>
      </c>
    </row>
    <row r="3452" spans="1:15" ht="37.5" hidden="1">
      <c r="A3452" s="56">
        <v>3449</v>
      </c>
      <c r="B3452" s="56" t="s">
        <v>5083</v>
      </c>
      <c r="C3452" s="56">
        <v>27</v>
      </c>
      <c r="D3452" s="33" t="s">
        <v>3535</v>
      </c>
      <c r="E3452" s="134" t="s">
        <v>5100</v>
      </c>
      <c r="F3452" s="56" t="str">
        <f>VLOOKUP(VLOOKUP($B3452, '外部インタフェース一覧(計算用)'!$B:$C, 2, FALSE), '外部インタフェース一覧(計算用)'!$C:$G, 2, FALSE)</f>
        <v>new</v>
      </c>
      <c r="G3452" s="56" t="str">
        <f>VLOOKUP(VLOOKUP($B3452, '外部インタフェース一覧(計算用)'!$B:$C, 2, FALSE), '外部インタフェース一覧(計算用)'!$C:$G, 5, FALSE)</f>
        <v>INDEPENDENCE_SUPPORT_PLAN_2024_FORM_0700_2021</v>
      </c>
      <c r="H3452" s="56" t="str">
        <f t="shared" si="375"/>
        <v>INDEPENDENCE_SUPPORT_PLAN_2024_FORM_0700_2021_rising_new</v>
      </c>
      <c r="I3452" s="134" t="str">
        <f t="shared" si="381"/>
        <v>基本動作　立ち上がり</v>
      </c>
      <c r="J3452" s="56" t="str">
        <f t="shared" si="376"/>
        <v>名称変更</v>
      </c>
      <c r="K3452" s="33" t="str">
        <f>IF($F3452="old", INDEX('外部インタフェース一覧(計算用)'!$B$5:$C$60, MATCH(summary!$B3452, '外部インタフェース一覧(計算用)'!$C$5:$C$60, 0), 1), $B3452)</f>
        <v>自立支援促進に関する評価・支援計画書</v>
      </c>
      <c r="L3452" s="56">
        <f t="shared" si="380"/>
        <v>27</v>
      </c>
      <c r="M3452" s="33" t="str">
        <f t="shared" si="377"/>
        <v>rising</v>
      </c>
      <c r="N3452" s="33" t="str">
        <f t="shared" si="378"/>
        <v>基本動作　立ち上がり</v>
      </c>
      <c r="O3452" s="33" t="str">
        <f t="shared" si="379"/>
        <v>現状の評価　基本動作　立ち上がり</v>
      </c>
    </row>
    <row r="3453" spans="1:15" ht="37.5" hidden="1">
      <c r="A3453" s="56">
        <v>3450</v>
      </c>
      <c r="B3453" s="56" t="s">
        <v>5083</v>
      </c>
      <c r="C3453" s="56">
        <v>28</v>
      </c>
      <c r="D3453" s="33" t="s">
        <v>3537</v>
      </c>
      <c r="E3453" s="134" t="s">
        <v>5101</v>
      </c>
      <c r="F3453" s="56" t="str">
        <f>VLOOKUP(VLOOKUP($B3453, '外部インタフェース一覧(計算用)'!$B:$C, 2, FALSE), '外部インタフェース一覧(計算用)'!$C:$G, 2, FALSE)</f>
        <v>new</v>
      </c>
      <c r="G3453" s="56" t="str">
        <f>VLOOKUP(VLOOKUP($B3453, '外部インタフェース一覧(計算用)'!$B:$C, 2, FALSE), '外部インタフェース一覧(計算用)'!$C:$G, 5, FALSE)</f>
        <v>INDEPENDENCE_SUPPORT_PLAN_2024_FORM_0700_2021</v>
      </c>
      <c r="H3453" s="56" t="str">
        <f t="shared" si="375"/>
        <v>INDEPENDENCE_SUPPORT_PLAN_2024_FORM_0700_2021_standup_continuous_new</v>
      </c>
      <c r="I3453" s="134" t="str">
        <f t="shared" si="381"/>
        <v>基本動作　立位の保持</v>
      </c>
      <c r="J3453" s="56" t="str">
        <f t="shared" si="376"/>
        <v>名称変更</v>
      </c>
      <c r="K3453" s="33" t="str">
        <f>IF($F3453="old", INDEX('外部インタフェース一覧(計算用)'!$B$5:$C$60, MATCH(summary!$B3453, '外部インタフェース一覧(計算用)'!$C$5:$C$60, 0), 1), $B3453)</f>
        <v>自立支援促進に関する評価・支援計画書</v>
      </c>
      <c r="L3453" s="56">
        <f t="shared" si="380"/>
        <v>28</v>
      </c>
      <c r="M3453" s="33" t="str">
        <f t="shared" si="377"/>
        <v>standup_continuous</v>
      </c>
      <c r="N3453" s="33" t="str">
        <f t="shared" si="378"/>
        <v>基本動作　立位の保持</v>
      </c>
      <c r="O3453" s="33" t="str">
        <f t="shared" si="379"/>
        <v>現状の評価　基本動作　立位の保持</v>
      </c>
    </row>
    <row r="3454" spans="1:15" ht="37.5" hidden="1">
      <c r="A3454" s="56">
        <v>3451</v>
      </c>
      <c r="B3454" s="56" t="s">
        <v>5083</v>
      </c>
      <c r="C3454" s="56">
        <v>29</v>
      </c>
      <c r="D3454" s="33" t="s">
        <v>1787</v>
      </c>
      <c r="E3454" s="134" t="s">
        <v>5102</v>
      </c>
      <c r="F3454" s="56" t="str">
        <f>VLOOKUP(VLOOKUP($B3454, '外部インタフェース一覧(計算用)'!$B:$C, 2, FALSE), '外部インタフェース一覧(計算用)'!$C:$G, 2, FALSE)</f>
        <v>new</v>
      </c>
      <c r="G3454" s="56" t="str">
        <f>VLOOKUP(VLOOKUP($B3454, '外部インタフェース一覧(計算用)'!$B:$C, 2, FALSE), '外部インタフェース一覧(計算用)'!$C:$G, 5, FALSE)</f>
        <v>INDEPENDENCE_SUPPORT_PLAN_2024_FORM_0700_2021</v>
      </c>
      <c r="H3454" s="56" t="str">
        <f t="shared" si="375"/>
        <v>INDEPENDENCE_SUPPORT_PLAN_2024_FORM_0700_2021_meal_status_new</v>
      </c>
      <c r="I3454" s="134" t="str">
        <f t="shared" si="381"/>
        <v>ADL　食事</v>
      </c>
      <c r="J3454" s="56" t="str">
        <f t="shared" si="376"/>
        <v>名称変更</v>
      </c>
      <c r="K3454" s="33" t="str">
        <f>IF($F3454="old", INDEX('外部インタフェース一覧(計算用)'!$B$5:$C$60, MATCH(summary!$B3454, '外部インタフェース一覧(計算用)'!$C$5:$C$60, 0), 1), $B3454)</f>
        <v>自立支援促進に関する評価・支援計画書</v>
      </c>
      <c r="L3454" s="56">
        <f t="shared" si="380"/>
        <v>29</v>
      </c>
      <c r="M3454" s="33" t="str">
        <f t="shared" si="377"/>
        <v>meal_status</v>
      </c>
      <c r="N3454" s="33" t="str">
        <f t="shared" si="378"/>
        <v>ADL　食事</v>
      </c>
      <c r="O3454" s="33" t="str">
        <f t="shared" si="379"/>
        <v>現状の評価　ADL　食事</v>
      </c>
    </row>
    <row r="3455" spans="1:15" ht="37.5" hidden="1">
      <c r="A3455" s="56">
        <v>3452</v>
      </c>
      <c r="B3455" s="56" t="s">
        <v>5083</v>
      </c>
      <c r="C3455" s="56">
        <v>30</v>
      </c>
      <c r="D3455" s="33" t="s">
        <v>1791</v>
      </c>
      <c r="E3455" s="134" t="s">
        <v>5103</v>
      </c>
      <c r="F3455" s="56" t="str">
        <f>VLOOKUP(VLOOKUP($B3455, '外部インタフェース一覧(計算用)'!$B:$C, 2, FALSE), '外部インタフェース一覧(計算用)'!$C:$G, 2, FALSE)</f>
        <v>new</v>
      </c>
      <c r="G3455" s="56" t="str">
        <f>VLOOKUP(VLOOKUP($B3455, '外部インタフェース一覧(計算用)'!$B:$C, 2, FALSE), '外部インタフェース一覧(計算用)'!$C:$G, 5, FALSE)</f>
        <v>INDEPENDENCE_SUPPORT_PLAN_2024_FORM_0700_2021</v>
      </c>
      <c r="H3455" s="56" t="str">
        <f t="shared" si="375"/>
        <v>INDEPENDENCE_SUPPORT_PLAN_2024_FORM_0700_2021_transfer_bed_chair_status_new</v>
      </c>
      <c r="I3455" s="134" t="str">
        <f t="shared" si="381"/>
        <v>ADL　椅子とベッド間の移乗</v>
      </c>
      <c r="J3455" s="56" t="str">
        <f t="shared" si="376"/>
        <v>名称変更</v>
      </c>
      <c r="K3455" s="33" t="str">
        <f>IF($F3455="old", INDEX('外部インタフェース一覧(計算用)'!$B$5:$C$60, MATCH(summary!$B3455, '外部インタフェース一覧(計算用)'!$C$5:$C$60, 0), 1), $B3455)</f>
        <v>自立支援促進に関する評価・支援計画書</v>
      </c>
      <c r="L3455" s="56">
        <f t="shared" si="380"/>
        <v>30</v>
      </c>
      <c r="M3455" s="33" t="str">
        <f t="shared" si="377"/>
        <v>transfer_bed_chair_status</v>
      </c>
      <c r="N3455" s="33" t="str">
        <f t="shared" si="378"/>
        <v>ADL　椅子とベッド間の移乗</v>
      </c>
      <c r="O3455" s="33" t="str">
        <f t="shared" si="379"/>
        <v>現状の評価　ADL　椅子とベッド間の移乗</v>
      </c>
    </row>
    <row r="3456" spans="1:15" ht="37.5" hidden="1">
      <c r="A3456" s="56">
        <v>3453</v>
      </c>
      <c r="B3456" s="56" t="s">
        <v>5083</v>
      </c>
      <c r="C3456" s="56">
        <v>31</v>
      </c>
      <c r="D3456" s="33" t="s">
        <v>1795</v>
      </c>
      <c r="E3456" s="134" t="s">
        <v>5104</v>
      </c>
      <c r="F3456" s="56" t="str">
        <f>VLOOKUP(VLOOKUP($B3456, '外部インタフェース一覧(計算用)'!$B:$C, 2, FALSE), '外部インタフェース一覧(計算用)'!$C:$G, 2, FALSE)</f>
        <v>new</v>
      </c>
      <c r="G3456" s="56" t="str">
        <f>VLOOKUP(VLOOKUP($B3456, '外部インタフェース一覧(計算用)'!$B:$C, 2, FALSE), '外部インタフェース一覧(計算用)'!$C:$G, 5, FALSE)</f>
        <v>INDEPENDENCE_SUPPORT_PLAN_2024_FORM_0700_2021</v>
      </c>
      <c r="H3456" s="56" t="str">
        <f t="shared" si="375"/>
        <v>INDEPENDENCE_SUPPORT_PLAN_2024_FORM_0700_2021_personal_hygiene_and_adjustment_status_new</v>
      </c>
      <c r="I3456" s="134" t="str">
        <f t="shared" si="381"/>
        <v>ADL　整容</v>
      </c>
      <c r="J3456" s="56" t="str">
        <f t="shared" si="376"/>
        <v>名称変更</v>
      </c>
      <c r="K3456" s="33" t="str">
        <f>IF($F3456="old", INDEX('外部インタフェース一覧(計算用)'!$B$5:$C$60, MATCH(summary!$B3456, '外部インタフェース一覧(計算用)'!$C$5:$C$60, 0), 1), $B3456)</f>
        <v>自立支援促進に関する評価・支援計画書</v>
      </c>
      <c r="L3456" s="56">
        <f t="shared" si="380"/>
        <v>31</v>
      </c>
      <c r="M3456" s="33" t="str">
        <f t="shared" si="377"/>
        <v>personal_hygiene_and_adjustment_status</v>
      </c>
      <c r="N3456" s="33" t="str">
        <f t="shared" si="378"/>
        <v>ADL　整容</v>
      </c>
      <c r="O3456" s="33" t="str">
        <f t="shared" si="379"/>
        <v>現状の評価　ADL　整容</v>
      </c>
    </row>
    <row r="3457" spans="1:15" ht="37.5" hidden="1">
      <c r="A3457" s="56">
        <v>3454</v>
      </c>
      <c r="B3457" s="56" t="s">
        <v>5083</v>
      </c>
      <c r="C3457" s="56">
        <v>32</v>
      </c>
      <c r="D3457" s="33" t="s">
        <v>1799</v>
      </c>
      <c r="E3457" s="134" t="s">
        <v>5105</v>
      </c>
      <c r="F3457" s="56" t="str">
        <f>VLOOKUP(VLOOKUP($B3457, '外部インタフェース一覧(計算用)'!$B:$C, 2, FALSE), '外部インタフェース一覧(計算用)'!$C:$G, 2, FALSE)</f>
        <v>new</v>
      </c>
      <c r="G3457" s="56" t="str">
        <f>VLOOKUP(VLOOKUP($B3457, '外部インタフェース一覧(計算用)'!$B:$C, 2, FALSE), '外部インタフェース一覧(計算用)'!$C:$G, 5, FALSE)</f>
        <v>INDEPENDENCE_SUPPORT_PLAN_2024_FORM_0700_2021</v>
      </c>
      <c r="H3457" s="56" t="str">
        <f t="shared" si="375"/>
        <v>INDEPENDENCE_SUPPORT_PLAN_2024_FORM_0700_2021_toilet_behavior_status_new</v>
      </c>
      <c r="I3457" s="134" t="str">
        <f t="shared" si="381"/>
        <v>ADL　トイレ動作</v>
      </c>
      <c r="J3457" s="56" t="str">
        <f t="shared" si="376"/>
        <v>名称変更</v>
      </c>
      <c r="K3457" s="33" t="str">
        <f>IF($F3457="old", INDEX('外部インタフェース一覧(計算用)'!$B$5:$C$60, MATCH(summary!$B3457, '外部インタフェース一覧(計算用)'!$C$5:$C$60, 0), 1), $B3457)</f>
        <v>自立支援促進に関する評価・支援計画書</v>
      </c>
      <c r="L3457" s="56">
        <f t="shared" si="380"/>
        <v>32</v>
      </c>
      <c r="M3457" s="33" t="str">
        <f t="shared" si="377"/>
        <v>toilet_behavior_status</v>
      </c>
      <c r="N3457" s="33" t="str">
        <f t="shared" si="378"/>
        <v>ADL　トイレ動作</v>
      </c>
      <c r="O3457" s="33" t="str">
        <f t="shared" si="379"/>
        <v>現状の評価　ADL　トイレ動作</v>
      </c>
    </row>
    <row r="3458" spans="1:15" ht="37.5" hidden="1">
      <c r="A3458" s="56">
        <v>3455</v>
      </c>
      <c r="B3458" s="56" t="s">
        <v>5083</v>
      </c>
      <c r="C3458" s="56">
        <v>33</v>
      </c>
      <c r="D3458" s="33" t="s">
        <v>1803</v>
      </c>
      <c r="E3458" s="134" t="s">
        <v>5106</v>
      </c>
      <c r="F3458" s="56" t="str">
        <f>VLOOKUP(VLOOKUP($B3458, '外部インタフェース一覧(計算用)'!$B:$C, 2, FALSE), '外部インタフェース一覧(計算用)'!$C:$G, 2, FALSE)</f>
        <v>new</v>
      </c>
      <c r="G3458" s="56" t="str">
        <f>VLOOKUP(VLOOKUP($B3458, '外部インタフェース一覧(計算用)'!$B:$C, 2, FALSE), '外部インタフェース一覧(計算用)'!$C:$G, 5, FALSE)</f>
        <v>INDEPENDENCE_SUPPORT_PLAN_2024_FORM_0700_2021</v>
      </c>
      <c r="H3458" s="56" t="str">
        <f t="shared" si="375"/>
        <v>INDEPENDENCE_SUPPORT_PLAN_2024_FORM_0700_2021_bathe_status_new</v>
      </c>
      <c r="I3458" s="134" t="str">
        <f t="shared" si="381"/>
        <v>ADL　入浴</v>
      </c>
      <c r="J3458" s="56" t="str">
        <f t="shared" si="376"/>
        <v>名称変更</v>
      </c>
      <c r="K3458" s="33" t="str">
        <f>IF($F3458="old", INDEX('外部インタフェース一覧(計算用)'!$B$5:$C$60, MATCH(summary!$B3458, '外部インタフェース一覧(計算用)'!$C$5:$C$60, 0), 1), $B3458)</f>
        <v>自立支援促進に関する評価・支援計画書</v>
      </c>
      <c r="L3458" s="56">
        <f t="shared" si="380"/>
        <v>33</v>
      </c>
      <c r="M3458" s="33" t="str">
        <f t="shared" si="377"/>
        <v>bathe_status</v>
      </c>
      <c r="N3458" s="33" t="str">
        <f t="shared" si="378"/>
        <v>ADL　入浴</v>
      </c>
      <c r="O3458" s="33" t="str">
        <f t="shared" si="379"/>
        <v>現状の評価　ADL　入浴</v>
      </c>
    </row>
    <row r="3459" spans="1:15" ht="37.5" hidden="1">
      <c r="A3459" s="56">
        <v>3456</v>
      </c>
      <c r="B3459" s="56" t="s">
        <v>5083</v>
      </c>
      <c r="C3459" s="56">
        <v>34</v>
      </c>
      <c r="D3459" s="33" t="s">
        <v>1807</v>
      </c>
      <c r="E3459" s="134" t="s">
        <v>5107</v>
      </c>
      <c r="F3459" s="56" t="str">
        <f>VLOOKUP(VLOOKUP($B3459, '外部インタフェース一覧(計算用)'!$B:$C, 2, FALSE), '外部インタフェース一覧(計算用)'!$C:$G, 2, FALSE)</f>
        <v>new</v>
      </c>
      <c r="G3459" s="56" t="str">
        <f>VLOOKUP(VLOOKUP($B3459, '外部インタフェース一覧(計算用)'!$B:$C, 2, FALSE), '外部インタフェース一覧(計算用)'!$C:$G, 5, FALSE)</f>
        <v>INDEPENDENCE_SUPPORT_PLAN_2024_FORM_0700_2021</v>
      </c>
      <c r="H3459" s="56" t="str">
        <f t="shared" si="375"/>
        <v>INDEPENDENCE_SUPPORT_PLAN_2024_FORM_0700_2021_walking_status_new</v>
      </c>
      <c r="I3459" s="134" t="str">
        <f t="shared" si="381"/>
        <v>ADL　平地歩行</v>
      </c>
      <c r="J3459" s="56" t="str">
        <f t="shared" si="376"/>
        <v>名称変更</v>
      </c>
      <c r="K3459" s="33" t="str">
        <f>IF($F3459="old", INDEX('外部インタフェース一覧(計算用)'!$B$5:$C$60, MATCH(summary!$B3459, '外部インタフェース一覧(計算用)'!$C$5:$C$60, 0), 1), $B3459)</f>
        <v>自立支援促進に関する評価・支援計画書</v>
      </c>
      <c r="L3459" s="56">
        <f t="shared" si="380"/>
        <v>34</v>
      </c>
      <c r="M3459" s="33" t="str">
        <f t="shared" si="377"/>
        <v>walking_status</v>
      </c>
      <c r="N3459" s="33" t="str">
        <f t="shared" si="378"/>
        <v>ADL　平地歩行</v>
      </c>
      <c r="O3459" s="33" t="str">
        <f t="shared" si="379"/>
        <v>現状の評価　ADL　平地歩行</v>
      </c>
    </row>
    <row r="3460" spans="1:15" ht="37.5" hidden="1">
      <c r="A3460" s="56">
        <v>3457</v>
      </c>
      <c r="B3460" s="56" t="s">
        <v>5083</v>
      </c>
      <c r="C3460" s="56">
        <v>35</v>
      </c>
      <c r="D3460" s="33" t="s">
        <v>1811</v>
      </c>
      <c r="E3460" s="134" t="s">
        <v>5108</v>
      </c>
      <c r="F3460" s="56" t="str">
        <f>VLOOKUP(VLOOKUP($B3460, '外部インタフェース一覧(計算用)'!$B:$C, 2, FALSE), '外部インタフェース一覧(計算用)'!$C:$G, 2, FALSE)</f>
        <v>new</v>
      </c>
      <c r="G3460" s="56" t="str">
        <f>VLOOKUP(VLOOKUP($B3460, '外部インタフェース一覧(計算用)'!$B:$C, 2, FALSE), '外部インタフェース一覧(計算用)'!$C:$G, 5, FALSE)</f>
        <v>INDEPENDENCE_SUPPORT_PLAN_2024_FORM_0700_2021</v>
      </c>
      <c r="H3460" s="56" t="str">
        <f t="shared" ref="H3460:H3523" si="382">G3460&amp;"_"&amp;D3460&amp;"_"&amp;F3460</f>
        <v>INDEPENDENCE_SUPPORT_PLAN_2024_FORM_0700_2021_up_stairs_status_new</v>
      </c>
      <c r="I3460" s="134" t="str">
        <f t="shared" si="381"/>
        <v>ADL　階段昇降</v>
      </c>
      <c r="J3460" s="56" t="str">
        <f t="shared" ref="J3460:J3523" si="383">IF(E3460=I3460, "一致", "名称変更")</f>
        <v>名称変更</v>
      </c>
      <c r="K3460" s="33" t="str">
        <f>IF($F3460="old", INDEX('外部インタフェース一覧(計算用)'!$B$5:$C$60, MATCH(summary!$B3460, '外部インタフェース一覧(計算用)'!$C$5:$C$60, 0), 1), $B3460)</f>
        <v>自立支援促進に関する評価・支援計画書</v>
      </c>
      <c r="L3460" s="56">
        <f t="shared" si="380"/>
        <v>35</v>
      </c>
      <c r="M3460" s="33" t="str">
        <f t="shared" ref="M3460:M3523" si="384">$D3460</f>
        <v>up_stairs_status</v>
      </c>
      <c r="N3460" s="33" t="str">
        <f t="shared" ref="N3460:N3523" si="385">IF($F3460="old", $E3460, $I3460)</f>
        <v>ADL　階段昇降</v>
      </c>
      <c r="O3460" s="33" t="str">
        <f t="shared" ref="O3460:O3523" si="386">IF($F3460="old", $I3460, $E3460)</f>
        <v>現状の評価　ADL　階段昇降</v>
      </c>
    </row>
    <row r="3461" spans="1:15" ht="37.5" hidden="1">
      <c r="A3461" s="56">
        <v>3458</v>
      </c>
      <c r="B3461" s="56" t="s">
        <v>5083</v>
      </c>
      <c r="C3461" s="56">
        <v>36</v>
      </c>
      <c r="D3461" s="33" t="s">
        <v>1815</v>
      </c>
      <c r="E3461" s="134" t="s">
        <v>5109</v>
      </c>
      <c r="F3461" s="56" t="str">
        <f>VLOOKUP(VLOOKUP($B3461, '外部インタフェース一覧(計算用)'!$B:$C, 2, FALSE), '外部インタフェース一覧(計算用)'!$C:$G, 2, FALSE)</f>
        <v>new</v>
      </c>
      <c r="G3461" s="56" t="str">
        <f>VLOOKUP(VLOOKUP($B3461, '外部インタフェース一覧(計算用)'!$B:$C, 2, FALSE), '外部インタフェース一覧(計算用)'!$C:$G, 5, FALSE)</f>
        <v>INDEPENDENCE_SUPPORT_PLAN_2024_FORM_0700_2021</v>
      </c>
      <c r="H3461" s="56" t="str">
        <f t="shared" si="382"/>
        <v>INDEPENDENCE_SUPPORT_PLAN_2024_FORM_0700_2021_dressing_status_new</v>
      </c>
      <c r="I3461" s="134" t="str">
        <f t="shared" si="381"/>
        <v>ADL　更衣</v>
      </c>
      <c r="J3461" s="56" t="str">
        <f t="shared" si="383"/>
        <v>名称変更</v>
      </c>
      <c r="K3461" s="33" t="str">
        <f>IF($F3461="old", INDEX('外部インタフェース一覧(計算用)'!$B$5:$C$60, MATCH(summary!$B3461, '外部インタフェース一覧(計算用)'!$C$5:$C$60, 0), 1), $B3461)</f>
        <v>自立支援促進に関する評価・支援計画書</v>
      </c>
      <c r="L3461" s="56">
        <f t="shared" ref="L3461:L3524" si="387">C3461</f>
        <v>36</v>
      </c>
      <c r="M3461" s="33" t="str">
        <f t="shared" si="384"/>
        <v>dressing_status</v>
      </c>
      <c r="N3461" s="33" t="str">
        <f t="shared" si="385"/>
        <v>ADL　更衣</v>
      </c>
      <c r="O3461" s="33" t="str">
        <f t="shared" si="386"/>
        <v>現状の評価　ADL　更衣</v>
      </c>
    </row>
    <row r="3462" spans="1:15" ht="37.5" hidden="1">
      <c r="A3462" s="56">
        <v>3459</v>
      </c>
      <c r="B3462" s="56" t="s">
        <v>5083</v>
      </c>
      <c r="C3462" s="56">
        <v>37</v>
      </c>
      <c r="D3462" s="33" t="s">
        <v>1819</v>
      </c>
      <c r="E3462" s="134" t="s">
        <v>5110</v>
      </c>
      <c r="F3462" s="56" t="str">
        <f>VLOOKUP(VLOOKUP($B3462, '外部インタフェース一覧(計算用)'!$B:$C, 2, FALSE), '外部インタフェース一覧(計算用)'!$C:$G, 2, FALSE)</f>
        <v>new</v>
      </c>
      <c r="G3462" s="56" t="str">
        <f>VLOOKUP(VLOOKUP($B3462, '外部インタフェース一覧(計算用)'!$B:$C, 2, FALSE), '外部インタフェース一覧(計算用)'!$C:$G, 5, FALSE)</f>
        <v>INDEPENDENCE_SUPPORT_PLAN_2024_FORM_0700_2021</v>
      </c>
      <c r="H3462" s="56" t="str">
        <f t="shared" si="382"/>
        <v>INDEPENDENCE_SUPPORT_PLAN_2024_FORM_0700_2021_defecation_status_new</v>
      </c>
      <c r="I3462" s="134" t="str">
        <f t="shared" si="381"/>
        <v>ADL　排便コントロール</v>
      </c>
      <c r="J3462" s="56" t="str">
        <f t="shared" si="383"/>
        <v>名称変更</v>
      </c>
      <c r="K3462" s="33" t="str">
        <f>IF($F3462="old", INDEX('外部インタフェース一覧(計算用)'!$B$5:$C$60, MATCH(summary!$B3462, '外部インタフェース一覧(計算用)'!$C$5:$C$60, 0), 1), $B3462)</f>
        <v>自立支援促進に関する評価・支援計画書</v>
      </c>
      <c r="L3462" s="56">
        <f t="shared" si="387"/>
        <v>37</v>
      </c>
      <c r="M3462" s="33" t="str">
        <f t="shared" si="384"/>
        <v>defecation_status</v>
      </c>
      <c r="N3462" s="33" t="str">
        <f t="shared" si="385"/>
        <v>ADL　排便コントロール</v>
      </c>
      <c r="O3462" s="33" t="str">
        <f t="shared" si="386"/>
        <v>現状の評価　ADL　排便コントロール</v>
      </c>
    </row>
    <row r="3463" spans="1:15" ht="37.5" hidden="1">
      <c r="A3463" s="56">
        <v>3460</v>
      </c>
      <c r="B3463" s="56" t="s">
        <v>5083</v>
      </c>
      <c r="C3463" s="56">
        <v>38</v>
      </c>
      <c r="D3463" s="33" t="s">
        <v>1823</v>
      </c>
      <c r="E3463" s="134" t="s">
        <v>5111</v>
      </c>
      <c r="F3463" s="56" t="str">
        <f>VLOOKUP(VLOOKUP($B3463, '外部インタフェース一覧(計算用)'!$B:$C, 2, FALSE), '外部インタフェース一覧(計算用)'!$C:$G, 2, FALSE)</f>
        <v>new</v>
      </c>
      <c r="G3463" s="56" t="str">
        <f>VLOOKUP(VLOOKUP($B3463, '外部インタフェース一覧(計算用)'!$B:$C, 2, FALSE), '外部インタフェース一覧(計算用)'!$C:$G, 5, FALSE)</f>
        <v>INDEPENDENCE_SUPPORT_PLAN_2024_FORM_0700_2021</v>
      </c>
      <c r="H3463" s="56" t="str">
        <f t="shared" si="382"/>
        <v>INDEPENDENCE_SUPPORT_PLAN_2024_FORM_0700_2021_urination_status_new</v>
      </c>
      <c r="I3463" s="134" t="str">
        <f t="shared" si="381"/>
        <v>ADL　排尿コントロール</v>
      </c>
      <c r="J3463" s="56" t="str">
        <f t="shared" si="383"/>
        <v>名称変更</v>
      </c>
      <c r="K3463" s="33" t="str">
        <f>IF($F3463="old", INDEX('外部インタフェース一覧(計算用)'!$B$5:$C$60, MATCH(summary!$B3463, '外部インタフェース一覧(計算用)'!$C$5:$C$60, 0), 1), $B3463)</f>
        <v>自立支援促進に関する評価・支援計画書</v>
      </c>
      <c r="L3463" s="56">
        <f t="shared" si="387"/>
        <v>38</v>
      </c>
      <c r="M3463" s="33" t="str">
        <f t="shared" si="384"/>
        <v>urination_status</v>
      </c>
      <c r="N3463" s="33" t="str">
        <f t="shared" si="385"/>
        <v>ADL　排尿コントロール</v>
      </c>
      <c r="O3463" s="33" t="str">
        <f t="shared" si="386"/>
        <v>現状の評価　ADL　排尿コントロール</v>
      </c>
    </row>
    <row r="3464" spans="1:15" ht="37.5" hidden="1">
      <c r="A3464" s="56">
        <v>3461</v>
      </c>
      <c r="B3464" s="56" t="s">
        <v>5083</v>
      </c>
      <c r="C3464" s="56">
        <v>39</v>
      </c>
      <c r="D3464" s="33" t="s">
        <v>5112</v>
      </c>
      <c r="E3464" s="134" t="s">
        <v>5113</v>
      </c>
      <c r="F3464" s="56" t="str">
        <f>VLOOKUP(VLOOKUP($B3464, '外部インタフェース一覧(計算用)'!$B:$C, 2, FALSE), '外部インタフェース一覧(計算用)'!$C:$G, 2, FALSE)</f>
        <v>new</v>
      </c>
      <c r="G3464" s="56" t="str">
        <f>VLOOKUP(VLOOKUP($B3464, '外部インタフェース一覧(計算用)'!$B:$C, 2, FALSE), '外部インタフェース一覧(計算用)'!$C:$G, 5, FALSE)</f>
        <v>INDEPENDENCE_SUPPORT_PLAN_2024_FORM_0700_2021</v>
      </c>
      <c r="H3464" s="56" t="str">
        <f t="shared" si="382"/>
        <v>INDEPENDENCE_SUPPORT_PLAN_2024_FORM_0700_2021_initiatives_effects_new</v>
      </c>
      <c r="I3464" s="134" t="str">
        <f t="shared" si="381"/>
        <v>追加</v>
      </c>
      <c r="J3464" s="56" t="str">
        <f t="shared" si="383"/>
        <v>名称変更</v>
      </c>
      <c r="K3464" s="56" t="str">
        <f>IF($F3464="old", INDEX('外部インタフェース一覧(計算用)'!$B$5:$C$60, MATCH(summary!$B3464, '外部インタフェース一覧(計算用)'!$C$5:$C$60, 0), 1), $B3464)</f>
        <v>自立支援促進に関する評価・支援計画書</v>
      </c>
      <c r="L3464" s="56">
        <f t="shared" si="387"/>
        <v>39</v>
      </c>
      <c r="M3464" s="56" t="str">
        <f t="shared" si="384"/>
        <v>initiatives_effects</v>
      </c>
      <c r="N3464" s="33" t="str">
        <f t="shared" si="385"/>
        <v>追加</v>
      </c>
      <c r="O3464" s="33" t="str">
        <f t="shared" si="386"/>
        <v>現状の評価　自立支援の取組による機能回復・重度化防止の効果</v>
      </c>
    </row>
    <row r="3465" spans="1:15" ht="56.25" hidden="1">
      <c r="A3465" s="56">
        <v>3462</v>
      </c>
      <c r="B3465" s="56" t="s">
        <v>5083</v>
      </c>
      <c r="C3465" s="56">
        <v>40</v>
      </c>
      <c r="D3465" s="33" t="s">
        <v>5114</v>
      </c>
      <c r="E3465" s="134" t="s">
        <v>5115</v>
      </c>
      <c r="F3465" s="56" t="str">
        <f>VLOOKUP(VLOOKUP($B3465, '外部インタフェース一覧(計算用)'!$B:$C, 2, FALSE), '外部インタフェース一覧(計算用)'!$C:$G, 2, FALSE)</f>
        <v>new</v>
      </c>
      <c r="G3465" s="56" t="str">
        <f>VLOOKUP(VLOOKUP($B3465, '外部インタフェース一覧(計算用)'!$B:$C, 2, FALSE), '外部インタフェース一覧(計算用)'!$C:$G, 5, FALSE)</f>
        <v>INDEPENDENCE_SUPPORT_PLAN_2024_FORM_0700_2021</v>
      </c>
      <c r="H3465" s="56" t="str">
        <f t="shared" si="382"/>
        <v>INDEPENDENCE_SUPPORT_PLAN_2024_FORM_0700_2021_initiatives_effects_items_basic_operation_new</v>
      </c>
      <c r="I3465" s="134" t="str">
        <f t="shared" si="381"/>
        <v>追加</v>
      </c>
      <c r="J3465" s="56" t="str">
        <f t="shared" si="383"/>
        <v>名称変更</v>
      </c>
      <c r="K3465" s="56" t="str">
        <f>IF($F3465="old", INDEX('外部インタフェース一覧(計算用)'!$B$5:$C$60, MATCH(summary!$B3465, '外部インタフェース一覧(計算用)'!$C$5:$C$60, 0), 1), $B3465)</f>
        <v>自立支援促進に関する評価・支援計画書</v>
      </c>
      <c r="L3465" s="56">
        <f t="shared" si="387"/>
        <v>40</v>
      </c>
      <c r="M3465" s="56" t="str">
        <f t="shared" si="384"/>
        <v>initiatives_effects_items_basic_operation</v>
      </c>
      <c r="N3465" s="33" t="str">
        <f t="shared" si="385"/>
        <v>追加</v>
      </c>
      <c r="O3465" s="33" t="str">
        <f t="shared" si="386"/>
        <v>現状の評価　自立支援の取組による機能回復・重度化防止の効果　期待できる項目　基本動作</v>
      </c>
    </row>
    <row r="3466" spans="1:15" ht="56.25" hidden="1">
      <c r="A3466" s="56">
        <v>3463</v>
      </c>
      <c r="B3466" s="56" t="s">
        <v>5083</v>
      </c>
      <c r="C3466" s="56">
        <v>41</v>
      </c>
      <c r="D3466" s="33" t="s">
        <v>5116</v>
      </c>
      <c r="E3466" s="134" t="s">
        <v>5117</v>
      </c>
      <c r="F3466" s="56" t="str">
        <f>VLOOKUP(VLOOKUP($B3466, '外部インタフェース一覧(計算用)'!$B:$C, 2, FALSE), '外部インタフェース一覧(計算用)'!$C:$G, 2, FALSE)</f>
        <v>new</v>
      </c>
      <c r="G3466" s="56" t="str">
        <f>VLOOKUP(VLOOKUP($B3466, '外部インタフェース一覧(計算用)'!$B:$C, 2, FALSE), '外部インタフェース一覧(計算用)'!$C:$G, 5, FALSE)</f>
        <v>INDEPENDENCE_SUPPORT_PLAN_2024_FORM_0700_2021</v>
      </c>
      <c r="H3466" s="56" t="str">
        <f t="shared" si="382"/>
        <v>INDEPENDENCE_SUPPORT_PLAN_2024_FORM_0700_2021_initiatives_effects_items_adl_new</v>
      </c>
      <c r="I3466" s="134" t="str">
        <f t="shared" si="381"/>
        <v>追加</v>
      </c>
      <c r="J3466" s="56" t="str">
        <f t="shared" si="383"/>
        <v>名称変更</v>
      </c>
      <c r="K3466" s="56" t="str">
        <f>IF($F3466="old", INDEX('外部インタフェース一覧(計算用)'!$B$5:$C$60, MATCH(summary!$B3466, '外部インタフェース一覧(計算用)'!$C$5:$C$60, 0), 1), $B3466)</f>
        <v>自立支援促進に関する評価・支援計画書</v>
      </c>
      <c r="L3466" s="56">
        <f t="shared" si="387"/>
        <v>41</v>
      </c>
      <c r="M3466" s="56" t="str">
        <f t="shared" si="384"/>
        <v>initiatives_effects_items_adl</v>
      </c>
      <c r="N3466" s="33" t="str">
        <f t="shared" si="385"/>
        <v>追加</v>
      </c>
      <c r="O3466" s="33" t="str">
        <f t="shared" si="386"/>
        <v>現状の評価　自立支援の取組による機能回復・重度化防止の効果　期待できる項目　ADL</v>
      </c>
    </row>
    <row r="3467" spans="1:15" ht="56.25" hidden="1">
      <c r="A3467" s="56">
        <v>3464</v>
      </c>
      <c r="B3467" s="56" t="s">
        <v>5083</v>
      </c>
      <c r="C3467" s="56">
        <v>42</v>
      </c>
      <c r="D3467" s="33" t="s">
        <v>5118</v>
      </c>
      <c r="E3467" s="134" t="s">
        <v>5119</v>
      </c>
      <c r="F3467" s="56" t="str">
        <f>VLOOKUP(VLOOKUP($B3467, '外部インタフェース一覧(計算用)'!$B:$C, 2, FALSE), '外部インタフェース一覧(計算用)'!$C:$G, 2, FALSE)</f>
        <v>new</v>
      </c>
      <c r="G3467" s="56" t="str">
        <f>VLOOKUP(VLOOKUP($B3467, '外部インタフェース一覧(計算用)'!$B:$C, 2, FALSE), '外部インタフェース一覧(計算用)'!$C:$G, 5, FALSE)</f>
        <v>INDEPENDENCE_SUPPORT_PLAN_2024_FORM_0700_2021</v>
      </c>
      <c r="H3467" s="56" t="str">
        <f t="shared" si="382"/>
        <v>INDEPENDENCE_SUPPORT_PLAN_2024_FORM_0700_2021_initiatives_effects_items_iadl_new</v>
      </c>
      <c r="I3467" s="134" t="str">
        <f t="shared" si="381"/>
        <v>追加</v>
      </c>
      <c r="J3467" s="56" t="str">
        <f t="shared" si="383"/>
        <v>名称変更</v>
      </c>
      <c r="K3467" s="56" t="str">
        <f>IF($F3467="old", INDEX('外部インタフェース一覧(計算用)'!$B$5:$C$60, MATCH(summary!$B3467, '外部インタフェース一覧(計算用)'!$C$5:$C$60, 0), 1), $B3467)</f>
        <v>自立支援促進に関する評価・支援計画書</v>
      </c>
      <c r="L3467" s="56">
        <f t="shared" si="387"/>
        <v>42</v>
      </c>
      <c r="M3467" s="56" t="str">
        <f t="shared" si="384"/>
        <v>initiatives_effects_items_iadl</v>
      </c>
      <c r="N3467" s="33" t="str">
        <f t="shared" si="385"/>
        <v>追加</v>
      </c>
      <c r="O3467" s="33" t="str">
        <f t="shared" si="386"/>
        <v>現状の評価　自立支援の取組による機能回復・重度化防止の効果　期待できる項目　IADL</v>
      </c>
    </row>
    <row r="3468" spans="1:15" ht="56.25" hidden="1">
      <c r="A3468" s="56">
        <v>3465</v>
      </c>
      <c r="B3468" s="56" t="s">
        <v>5083</v>
      </c>
      <c r="C3468" s="56">
        <v>43</v>
      </c>
      <c r="D3468" s="33" t="s">
        <v>5120</v>
      </c>
      <c r="E3468" s="134" t="s">
        <v>5121</v>
      </c>
      <c r="F3468" s="56" t="str">
        <f>VLOOKUP(VLOOKUP($B3468, '外部インタフェース一覧(計算用)'!$B:$C, 2, FALSE), '外部インタフェース一覧(計算用)'!$C:$G, 2, FALSE)</f>
        <v>new</v>
      </c>
      <c r="G3468" s="56" t="str">
        <f>VLOOKUP(VLOOKUP($B3468, '外部インタフェース一覧(計算用)'!$B:$C, 2, FALSE), '外部インタフェース一覧(計算用)'!$C:$G, 5, FALSE)</f>
        <v>INDEPENDENCE_SUPPORT_PLAN_2024_FORM_0700_2021</v>
      </c>
      <c r="H3468" s="56" t="str">
        <f t="shared" si="382"/>
        <v>INDEPENDENCE_SUPPORT_PLAN_2024_FORM_0700_2021_initiatives_effects_items_social_participation_new</v>
      </c>
      <c r="I3468" s="134" t="str">
        <f t="shared" si="381"/>
        <v>追加</v>
      </c>
      <c r="J3468" s="56" t="str">
        <f t="shared" si="383"/>
        <v>名称変更</v>
      </c>
      <c r="K3468" s="56" t="str">
        <f>IF($F3468="old", INDEX('外部インタフェース一覧(計算用)'!$B$5:$C$60, MATCH(summary!$B3468, '外部インタフェース一覧(計算用)'!$C$5:$C$60, 0), 1), $B3468)</f>
        <v>自立支援促進に関する評価・支援計画書</v>
      </c>
      <c r="L3468" s="56">
        <f t="shared" si="387"/>
        <v>43</v>
      </c>
      <c r="M3468" s="56" t="str">
        <f t="shared" si="384"/>
        <v>initiatives_effects_items_social_participation</v>
      </c>
      <c r="N3468" s="33" t="str">
        <f t="shared" si="385"/>
        <v>追加</v>
      </c>
      <c r="O3468" s="33" t="str">
        <f t="shared" si="386"/>
        <v>現状の評価　自立支援の取組による機能回復・重度化防止の効果　期待できる項目　社会参加</v>
      </c>
    </row>
    <row r="3469" spans="1:15" ht="56.25" hidden="1">
      <c r="A3469" s="56">
        <v>3466</v>
      </c>
      <c r="B3469" s="56" t="s">
        <v>5083</v>
      </c>
      <c r="C3469" s="56">
        <v>44</v>
      </c>
      <c r="D3469" s="33" t="s">
        <v>5122</v>
      </c>
      <c r="E3469" s="134" t="s">
        <v>5123</v>
      </c>
      <c r="F3469" s="56" t="str">
        <f>VLOOKUP(VLOOKUP($B3469, '外部インタフェース一覧(計算用)'!$B:$C, 2, FALSE), '外部インタフェース一覧(計算用)'!$C:$G, 2, FALSE)</f>
        <v>new</v>
      </c>
      <c r="G3469" s="56" t="str">
        <f>VLOOKUP(VLOOKUP($B3469, '外部インタフェース一覧(計算用)'!$B:$C, 2, FALSE), '外部インタフェース一覧(計算用)'!$C:$G, 5, FALSE)</f>
        <v>INDEPENDENCE_SUPPORT_PLAN_2024_FORM_0700_2021</v>
      </c>
      <c r="H3469" s="56" t="str">
        <f t="shared" si="382"/>
        <v>INDEPENDENCE_SUPPORT_PLAN_2024_FORM_0700_2021_initiatives_effects_items_other_new</v>
      </c>
      <c r="I3469" s="134" t="str">
        <f t="shared" si="381"/>
        <v>追加</v>
      </c>
      <c r="J3469" s="56" t="str">
        <f t="shared" si="383"/>
        <v>名称変更</v>
      </c>
      <c r="K3469" s="56" t="str">
        <f>IF($F3469="old", INDEX('外部インタフェース一覧(計算用)'!$B$5:$C$60, MATCH(summary!$B3469, '外部インタフェース一覧(計算用)'!$C$5:$C$60, 0), 1), $B3469)</f>
        <v>自立支援促進に関する評価・支援計画書</v>
      </c>
      <c r="L3469" s="56">
        <f t="shared" si="387"/>
        <v>44</v>
      </c>
      <c r="M3469" s="56" t="str">
        <f t="shared" si="384"/>
        <v>initiatives_effects_items_other</v>
      </c>
      <c r="N3469" s="33" t="str">
        <f t="shared" si="385"/>
        <v>追加</v>
      </c>
      <c r="O3469" s="33" t="str">
        <f t="shared" si="386"/>
        <v>現状の評価　自立支援の取組による機能回復・重度化防止の効果　期待できる項目　その他</v>
      </c>
    </row>
    <row r="3470" spans="1:15" hidden="1">
      <c r="A3470" s="56">
        <v>3467</v>
      </c>
      <c r="B3470" s="56" t="s">
        <v>5083</v>
      </c>
      <c r="C3470" s="56">
        <v>45</v>
      </c>
      <c r="D3470" s="33" t="s">
        <v>4090</v>
      </c>
      <c r="E3470" s="134" t="s">
        <v>4091</v>
      </c>
      <c r="F3470" s="56" t="str">
        <f>VLOOKUP(VLOOKUP($B3470, '外部インタフェース一覧(計算用)'!$B:$C, 2, FALSE), '外部インタフェース一覧(計算用)'!$C:$G, 2, FALSE)</f>
        <v>new</v>
      </c>
      <c r="G3470" s="56" t="str">
        <f>VLOOKUP(VLOOKUP($B3470, '外部インタフェース一覧(計算用)'!$B:$C, 2, FALSE), '外部インタフェース一覧(計算用)'!$C:$G, 5, FALSE)</f>
        <v>INDEPENDENCE_SUPPORT_PLAN_2024_FORM_0700_2021</v>
      </c>
      <c r="H3470" s="56" t="str">
        <f t="shared" si="382"/>
        <v>INDEPENDENCE_SUPPORT_PLAN_2024_FORM_0700_2021_basic_operation_new</v>
      </c>
      <c r="I3470" s="134" t="str">
        <f t="shared" si="381"/>
        <v>追加</v>
      </c>
      <c r="J3470" s="56" t="str">
        <f t="shared" si="383"/>
        <v>名称変更</v>
      </c>
      <c r="K3470" s="56" t="str">
        <f>IF($F3470="old", INDEX('外部インタフェース一覧(計算用)'!$B$5:$C$60, MATCH(summary!$B3470, '外部インタフェース一覧(計算用)'!$C$5:$C$60, 0), 1), $B3470)</f>
        <v>自立支援促進に関する評価・支援計画書</v>
      </c>
      <c r="L3470" s="56">
        <f t="shared" si="387"/>
        <v>45</v>
      </c>
      <c r="M3470" s="56" t="str">
        <f t="shared" si="384"/>
        <v>basic_operation</v>
      </c>
      <c r="N3470" s="33" t="str">
        <f t="shared" si="385"/>
        <v>追加</v>
      </c>
      <c r="O3470" s="33" t="str">
        <f t="shared" si="386"/>
        <v>その他　ICFステージング　基本動作</v>
      </c>
    </row>
    <row r="3471" spans="1:15" ht="37.5" hidden="1">
      <c r="A3471" s="56">
        <v>3468</v>
      </c>
      <c r="B3471" s="56" t="s">
        <v>5083</v>
      </c>
      <c r="C3471" s="56">
        <v>46</v>
      </c>
      <c r="D3471" s="33" t="s">
        <v>4092</v>
      </c>
      <c r="E3471" s="134" t="s">
        <v>4093</v>
      </c>
      <c r="F3471" s="56" t="str">
        <f>VLOOKUP(VLOOKUP($B3471, '外部インタフェース一覧(計算用)'!$B:$C, 2, FALSE), '外部インタフェース一覧(計算用)'!$C:$G, 2, FALSE)</f>
        <v>new</v>
      </c>
      <c r="G3471" s="56" t="str">
        <f>VLOOKUP(VLOOKUP($B3471, '外部インタフェース一覧(計算用)'!$B:$C, 2, FALSE), '外部インタフェース一覧(計算用)'!$C:$G, 5, FALSE)</f>
        <v>INDEPENDENCE_SUPPORT_PLAN_2024_FORM_0700_2021</v>
      </c>
      <c r="H3471" s="56" t="str">
        <f t="shared" si="382"/>
        <v>INDEPENDENCE_SUPPORT_PLAN_2024_FORM_0700_2021_walking_moving_new</v>
      </c>
      <c r="I3471" s="134" t="str">
        <f t="shared" si="381"/>
        <v>追加</v>
      </c>
      <c r="J3471" s="56" t="str">
        <f t="shared" si="383"/>
        <v>名称変更</v>
      </c>
      <c r="K3471" s="56" t="str">
        <f>IF($F3471="old", INDEX('外部インタフェース一覧(計算用)'!$B$5:$C$60, MATCH(summary!$B3471, '外部インタフェース一覧(計算用)'!$C$5:$C$60, 0), 1), $B3471)</f>
        <v>自立支援促進に関する評価・支援計画書</v>
      </c>
      <c r="L3471" s="56">
        <f t="shared" si="387"/>
        <v>46</v>
      </c>
      <c r="M3471" s="56" t="str">
        <f t="shared" si="384"/>
        <v>walking_moving</v>
      </c>
      <c r="N3471" s="33" t="str">
        <f t="shared" si="385"/>
        <v>追加</v>
      </c>
      <c r="O3471" s="33" t="str">
        <f t="shared" si="386"/>
        <v>その他　ICFステージング　歩行・移動</v>
      </c>
    </row>
    <row r="3472" spans="1:15" ht="37.5" hidden="1">
      <c r="A3472" s="56">
        <v>3469</v>
      </c>
      <c r="B3472" s="56" t="s">
        <v>5083</v>
      </c>
      <c r="C3472" s="56">
        <v>47</v>
      </c>
      <c r="D3472" s="33" t="s">
        <v>4094</v>
      </c>
      <c r="E3472" s="134" t="s">
        <v>4095</v>
      </c>
      <c r="F3472" s="56" t="str">
        <f>VLOOKUP(VLOOKUP($B3472, '外部インタフェース一覧(計算用)'!$B:$C, 2, FALSE), '外部インタフェース一覧(計算用)'!$C:$G, 2, FALSE)</f>
        <v>new</v>
      </c>
      <c r="G3472" s="56" t="str">
        <f>VLOOKUP(VLOOKUP($B3472, '外部インタフェース一覧(計算用)'!$B:$C, 2, FALSE), '外部インタフェース一覧(計算用)'!$C:$G, 5, FALSE)</f>
        <v>INDEPENDENCE_SUPPORT_PLAN_2024_FORM_0700_2021</v>
      </c>
      <c r="H3472" s="56" t="str">
        <f t="shared" si="382"/>
        <v>INDEPENDENCE_SUPPORT_PLAN_2024_FORM_0700_2021_cognitive_orientation_new</v>
      </c>
      <c r="I3472" s="134" t="str">
        <f t="shared" si="381"/>
        <v>追加</v>
      </c>
      <c r="J3472" s="56" t="str">
        <f t="shared" si="383"/>
        <v>名称変更</v>
      </c>
      <c r="K3472" s="56" t="str">
        <f>IF($F3472="old", INDEX('外部インタフェース一覧(計算用)'!$B$5:$C$60, MATCH(summary!$B3472, '外部インタフェース一覧(計算用)'!$C$5:$C$60, 0), 1), $B3472)</f>
        <v>自立支援促進に関する評価・支援計画書</v>
      </c>
      <c r="L3472" s="56">
        <f t="shared" si="387"/>
        <v>47</v>
      </c>
      <c r="M3472" s="56" t="str">
        <f t="shared" si="384"/>
        <v>cognitive_orientation</v>
      </c>
      <c r="N3472" s="33" t="str">
        <f t="shared" si="385"/>
        <v>追加</v>
      </c>
      <c r="O3472" s="33" t="str">
        <f t="shared" si="386"/>
        <v>その他　ICFステージング　認知機能　オリエンテーション（見当識）</v>
      </c>
    </row>
    <row r="3473" spans="1:15" ht="37.5" hidden="1">
      <c r="A3473" s="56">
        <v>3470</v>
      </c>
      <c r="B3473" s="56" t="s">
        <v>5083</v>
      </c>
      <c r="C3473" s="56">
        <v>48</v>
      </c>
      <c r="D3473" s="33" t="s">
        <v>4096</v>
      </c>
      <c r="E3473" s="134" t="s">
        <v>4097</v>
      </c>
      <c r="F3473" s="56" t="str">
        <f>VLOOKUP(VLOOKUP($B3473, '外部インタフェース一覧(計算用)'!$B:$C, 2, FALSE), '外部インタフェース一覧(計算用)'!$C:$G, 2, FALSE)</f>
        <v>new</v>
      </c>
      <c r="G3473" s="56" t="str">
        <f>VLOOKUP(VLOOKUP($B3473, '外部インタフェース一覧(計算用)'!$B:$C, 2, FALSE), '外部インタフェース一覧(計算用)'!$C:$G, 5, FALSE)</f>
        <v>INDEPENDENCE_SUPPORT_PLAN_2024_FORM_0700_2021</v>
      </c>
      <c r="H3473" s="56" t="str">
        <f t="shared" si="382"/>
        <v>INDEPENDENCE_SUPPORT_PLAN_2024_FORM_0700_2021_cognitive_communication_new</v>
      </c>
      <c r="I3473" s="134" t="str">
        <f t="shared" si="381"/>
        <v>追加</v>
      </c>
      <c r="J3473" s="56" t="str">
        <f t="shared" si="383"/>
        <v>名称変更</v>
      </c>
      <c r="K3473" s="56" t="str">
        <f>IF($F3473="old", INDEX('外部インタフェース一覧(計算用)'!$B$5:$C$60, MATCH(summary!$B3473, '外部インタフェース一覧(計算用)'!$C$5:$C$60, 0), 1), $B3473)</f>
        <v>自立支援促進に関する評価・支援計画書</v>
      </c>
      <c r="L3473" s="56">
        <f t="shared" si="387"/>
        <v>48</v>
      </c>
      <c r="M3473" s="56" t="str">
        <f t="shared" si="384"/>
        <v>cognitive_communication</v>
      </c>
      <c r="N3473" s="33" t="str">
        <f t="shared" si="385"/>
        <v>追加</v>
      </c>
      <c r="O3473" s="33" t="str">
        <f t="shared" si="386"/>
        <v>その他　ICFステージング　認知機能　コミュニケーション</v>
      </c>
    </row>
    <row r="3474" spans="1:15" ht="37.5" hidden="1">
      <c r="A3474" s="56">
        <v>3471</v>
      </c>
      <c r="B3474" s="56" t="s">
        <v>5083</v>
      </c>
      <c r="C3474" s="56">
        <v>49</v>
      </c>
      <c r="D3474" s="33" t="s">
        <v>4098</v>
      </c>
      <c r="E3474" s="134" t="s">
        <v>4099</v>
      </c>
      <c r="F3474" s="56" t="str">
        <f>VLOOKUP(VLOOKUP($B3474, '外部インタフェース一覧(計算用)'!$B:$C, 2, FALSE), '外部インタフェース一覧(計算用)'!$C:$G, 2, FALSE)</f>
        <v>new</v>
      </c>
      <c r="G3474" s="56" t="str">
        <f>VLOOKUP(VLOOKUP($B3474, '外部インタフェース一覧(計算用)'!$B:$C, 2, FALSE), '外部インタフェース一覧(計算用)'!$C:$G, 5, FALSE)</f>
        <v>INDEPENDENCE_SUPPORT_PLAN_2024_FORM_0700_2021</v>
      </c>
      <c r="H3474" s="56" t="str">
        <f t="shared" si="382"/>
        <v>INDEPENDENCE_SUPPORT_PLAN_2024_FORM_0700_2021_cognitive_mental_activity_new</v>
      </c>
      <c r="I3474" s="134" t="str">
        <f t="shared" si="381"/>
        <v>追加</v>
      </c>
      <c r="J3474" s="56" t="str">
        <f t="shared" si="383"/>
        <v>名称変更</v>
      </c>
      <c r="K3474" s="56" t="str">
        <f>IF($F3474="old", INDEX('外部インタフェース一覧(計算用)'!$B$5:$C$60, MATCH(summary!$B3474, '外部インタフェース一覧(計算用)'!$C$5:$C$60, 0), 1), $B3474)</f>
        <v>自立支援促進に関する評価・支援計画書</v>
      </c>
      <c r="L3474" s="56">
        <f t="shared" si="387"/>
        <v>49</v>
      </c>
      <c r="M3474" s="56" t="str">
        <f t="shared" si="384"/>
        <v>cognitive_mental_activity</v>
      </c>
      <c r="N3474" s="33" t="str">
        <f t="shared" si="385"/>
        <v>追加</v>
      </c>
      <c r="O3474" s="33" t="str">
        <f t="shared" si="386"/>
        <v>その他　ICFステージング　認知機能　精神活動</v>
      </c>
    </row>
    <row r="3475" spans="1:15" ht="37.5" hidden="1">
      <c r="A3475" s="56">
        <v>3472</v>
      </c>
      <c r="B3475" s="56" t="s">
        <v>5083</v>
      </c>
      <c r="C3475" s="56">
        <v>50</v>
      </c>
      <c r="D3475" s="33" t="s">
        <v>4100</v>
      </c>
      <c r="E3475" s="134" t="s">
        <v>4101</v>
      </c>
      <c r="F3475" s="56" t="str">
        <f>VLOOKUP(VLOOKUP($B3475, '外部インタフェース一覧(計算用)'!$B:$C, 2, FALSE), '外部インタフェース一覧(計算用)'!$C:$G, 2, FALSE)</f>
        <v>new</v>
      </c>
      <c r="G3475" s="56" t="str">
        <f>VLOOKUP(VLOOKUP($B3475, '外部インタフェース一覧(計算用)'!$B:$C, 2, FALSE), '外部インタフェース一覧(計算用)'!$C:$G, 5, FALSE)</f>
        <v>INDEPENDENCE_SUPPORT_PLAN_2024_FORM_0700_2021</v>
      </c>
      <c r="H3475" s="56" t="str">
        <f t="shared" si="382"/>
        <v>INDEPENDENCE_SUPPORT_PLAN_2024_FORM_0700_2021_swallowing_function_new</v>
      </c>
      <c r="I3475" s="134" t="str">
        <f t="shared" si="381"/>
        <v>追加</v>
      </c>
      <c r="J3475" s="56" t="str">
        <f t="shared" si="383"/>
        <v>名称変更</v>
      </c>
      <c r="K3475" s="56" t="str">
        <f>IF($F3475="old", INDEX('外部インタフェース一覧(計算用)'!$B$5:$C$60, MATCH(summary!$B3475, '外部インタフェース一覧(計算用)'!$C$5:$C$60, 0), 1), $B3475)</f>
        <v>自立支援促進に関する評価・支援計画書</v>
      </c>
      <c r="L3475" s="56">
        <f t="shared" si="387"/>
        <v>50</v>
      </c>
      <c r="M3475" s="56" t="str">
        <f t="shared" si="384"/>
        <v>swallowing_function</v>
      </c>
      <c r="N3475" s="33" t="str">
        <f t="shared" si="385"/>
        <v>追加</v>
      </c>
      <c r="O3475" s="33" t="str">
        <f t="shared" si="386"/>
        <v>その他　ICFステージング　食事　嚥下機能</v>
      </c>
    </row>
    <row r="3476" spans="1:15" ht="37.5" hidden="1">
      <c r="A3476" s="56">
        <v>3473</v>
      </c>
      <c r="B3476" s="56" t="s">
        <v>5083</v>
      </c>
      <c r="C3476" s="56">
        <v>51</v>
      </c>
      <c r="D3476" s="33" t="s">
        <v>4102</v>
      </c>
      <c r="E3476" s="134" t="s">
        <v>4103</v>
      </c>
      <c r="F3476" s="56" t="str">
        <f>VLOOKUP(VLOOKUP($B3476, '外部インタフェース一覧(計算用)'!$B:$C, 2, FALSE), '外部インタフェース一覧(計算用)'!$C:$G, 2, FALSE)</f>
        <v>new</v>
      </c>
      <c r="G3476" s="56" t="str">
        <f>VLOOKUP(VLOOKUP($B3476, '外部インタフェース一覧(計算用)'!$B:$C, 2, FALSE), '外部インタフェース一覧(計算用)'!$C:$G, 5, FALSE)</f>
        <v>INDEPENDENCE_SUPPORT_PLAN_2024_FORM_0700_2021</v>
      </c>
      <c r="H3476" s="56" t="str">
        <f t="shared" si="382"/>
        <v>INDEPENDENCE_SUPPORT_PLAN_2024_FORM_0700_2021_eating_assistance_new</v>
      </c>
      <c r="I3476" s="134" t="str">
        <f t="shared" si="381"/>
        <v>追加</v>
      </c>
      <c r="J3476" s="56" t="str">
        <f t="shared" si="383"/>
        <v>名称変更</v>
      </c>
      <c r="K3476" s="56" t="str">
        <f>IF($F3476="old", INDEX('外部インタフェース一覧(計算用)'!$B$5:$C$60, MATCH(summary!$B3476, '外部インタフェース一覧(計算用)'!$C$5:$C$60, 0), 1), $B3476)</f>
        <v>自立支援促進に関する評価・支援計画書</v>
      </c>
      <c r="L3476" s="56">
        <f t="shared" si="387"/>
        <v>51</v>
      </c>
      <c r="M3476" s="56" t="str">
        <f t="shared" si="384"/>
        <v>eating_assistance</v>
      </c>
      <c r="N3476" s="33" t="str">
        <f t="shared" si="385"/>
        <v>追加</v>
      </c>
      <c r="O3476" s="33" t="str">
        <f t="shared" si="386"/>
        <v>その他　ICFステージング　食事　食事動作および食事介助</v>
      </c>
    </row>
    <row r="3477" spans="1:15" ht="37.5" hidden="1">
      <c r="A3477" s="56">
        <v>3474</v>
      </c>
      <c r="B3477" s="56" t="s">
        <v>5083</v>
      </c>
      <c r="C3477" s="56">
        <v>52</v>
      </c>
      <c r="D3477" s="33" t="s">
        <v>4104</v>
      </c>
      <c r="E3477" s="134" t="s">
        <v>4105</v>
      </c>
      <c r="F3477" s="56" t="str">
        <f>VLOOKUP(VLOOKUP($B3477, '外部インタフェース一覧(計算用)'!$B:$C, 2, FALSE), '外部インタフェース一覧(計算用)'!$C:$G, 2, FALSE)</f>
        <v>new</v>
      </c>
      <c r="G3477" s="56" t="str">
        <f>VLOOKUP(VLOOKUP($B3477, '外部インタフェース一覧(計算用)'!$B:$C, 2, FALSE), '外部インタフェース一覧(計算用)'!$C:$G, 5, FALSE)</f>
        <v>INDEPENDENCE_SUPPORT_PLAN_2024_FORM_0700_2021</v>
      </c>
      <c r="H3477" s="56" t="str">
        <f t="shared" si="382"/>
        <v>INDEPENDENCE_SUPPORT_PLAN_2024_FORM_0700_2021_excretion_new</v>
      </c>
      <c r="I3477" s="134" t="str">
        <f t="shared" si="381"/>
        <v>追加</v>
      </c>
      <c r="J3477" s="56" t="str">
        <f t="shared" si="383"/>
        <v>名称変更</v>
      </c>
      <c r="K3477" s="56" t="str">
        <f>IF($F3477="old", INDEX('外部インタフェース一覧(計算用)'!$B$5:$C$60, MATCH(summary!$B3477, '外部インタフェース一覧(計算用)'!$C$5:$C$60, 0), 1), $B3477)</f>
        <v>自立支援促進に関する評価・支援計画書</v>
      </c>
      <c r="L3477" s="56">
        <f t="shared" si="387"/>
        <v>52</v>
      </c>
      <c r="M3477" s="56" t="str">
        <f t="shared" si="384"/>
        <v>excretion</v>
      </c>
      <c r="N3477" s="33" t="str">
        <f t="shared" si="385"/>
        <v>追加</v>
      </c>
      <c r="O3477" s="33" t="str">
        <f t="shared" si="386"/>
        <v>その他　ICFステージング　排泄の動作</v>
      </c>
    </row>
    <row r="3478" spans="1:15" hidden="1">
      <c r="A3478" s="56">
        <v>3475</v>
      </c>
      <c r="B3478" s="56" t="s">
        <v>5083</v>
      </c>
      <c r="C3478" s="56">
        <v>53</v>
      </c>
      <c r="D3478" s="33" t="s">
        <v>4106</v>
      </c>
      <c r="E3478" s="134" t="s">
        <v>4107</v>
      </c>
      <c r="F3478" s="56" t="str">
        <f>VLOOKUP(VLOOKUP($B3478, '外部インタフェース一覧(計算用)'!$B:$C, 2, FALSE), '外部インタフェース一覧(計算用)'!$C:$G, 2, FALSE)</f>
        <v>new</v>
      </c>
      <c r="G3478" s="56" t="str">
        <f>VLOOKUP(VLOOKUP($B3478, '外部インタフェース一覧(計算用)'!$B:$C, 2, FALSE), '外部インタフェース一覧(計算用)'!$C:$G, 5, FALSE)</f>
        <v>INDEPENDENCE_SUPPORT_PLAN_2024_FORM_0700_2021</v>
      </c>
      <c r="H3478" s="56" t="str">
        <f t="shared" si="382"/>
        <v>INDEPENDENCE_SUPPORT_PLAN_2024_FORM_0700_2021_bathing_new</v>
      </c>
      <c r="I3478" s="134" t="str">
        <f t="shared" si="381"/>
        <v>追加</v>
      </c>
      <c r="J3478" s="56" t="str">
        <f t="shared" si="383"/>
        <v>名称変更</v>
      </c>
      <c r="K3478" s="56" t="str">
        <f>IF($F3478="old", INDEX('外部インタフェース一覧(計算用)'!$B$5:$C$60, MATCH(summary!$B3478, '外部インタフェース一覧(計算用)'!$C$5:$C$60, 0), 1), $B3478)</f>
        <v>自立支援促進に関する評価・支援計画書</v>
      </c>
      <c r="L3478" s="56">
        <f t="shared" si="387"/>
        <v>53</v>
      </c>
      <c r="M3478" s="56" t="str">
        <f t="shared" si="384"/>
        <v>bathing</v>
      </c>
      <c r="N3478" s="33" t="str">
        <f t="shared" si="385"/>
        <v>追加</v>
      </c>
      <c r="O3478" s="33" t="str">
        <f t="shared" si="386"/>
        <v>その他　ICFステージング　入浴動作</v>
      </c>
    </row>
    <row r="3479" spans="1:15" ht="37.5" hidden="1">
      <c r="A3479" s="56">
        <v>3476</v>
      </c>
      <c r="B3479" s="56" t="s">
        <v>5083</v>
      </c>
      <c r="C3479" s="56">
        <v>54</v>
      </c>
      <c r="D3479" s="33" t="s">
        <v>4108</v>
      </c>
      <c r="E3479" s="134" t="s">
        <v>4109</v>
      </c>
      <c r="F3479" s="56" t="str">
        <f>VLOOKUP(VLOOKUP($B3479, '外部インタフェース一覧(計算用)'!$B:$C, 2, FALSE), '外部インタフェース一覧(計算用)'!$C:$G, 2, FALSE)</f>
        <v>new</v>
      </c>
      <c r="G3479" s="56" t="str">
        <f>VLOOKUP(VLOOKUP($B3479, '外部インタフェース一覧(計算用)'!$B:$C, 2, FALSE), '外部インタフェース一覧(計算用)'!$C:$G, 5, FALSE)</f>
        <v>INDEPENDENCE_SUPPORT_PLAN_2024_FORM_0700_2021</v>
      </c>
      <c r="H3479" s="56" t="str">
        <f t="shared" si="382"/>
        <v>INDEPENDENCE_SUPPORT_PLAN_2024_FORM_0700_2021_oral_care_new</v>
      </c>
      <c r="I3479" s="134" t="str">
        <f t="shared" si="381"/>
        <v>追加</v>
      </c>
      <c r="J3479" s="56" t="str">
        <f t="shared" si="383"/>
        <v>名称変更</v>
      </c>
      <c r="K3479" s="56" t="str">
        <f>IF($F3479="old", INDEX('外部インタフェース一覧(計算用)'!$B$5:$C$60, MATCH(summary!$B3479, '外部インタフェース一覧(計算用)'!$C$5:$C$60, 0), 1), $B3479)</f>
        <v>自立支援促進に関する評価・支援計画書</v>
      </c>
      <c r="L3479" s="56">
        <f t="shared" si="387"/>
        <v>54</v>
      </c>
      <c r="M3479" s="56" t="str">
        <f t="shared" si="384"/>
        <v>oral_care</v>
      </c>
      <c r="N3479" s="33" t="str">
        <f t="shared" si="385"/>
        <v>追加</v>
      </c>
      <c r="O3479" s="33" t="str">
        <f t="shared" si="386"/>
        <v>その他　ICFステージング　整容　口腔ケア</v>
      </c>
    </row>
    <row r="3480" spans="1:15" ht="37.5" hidden="1">
      <c r="A3480" s="56">
        <v>3477</v>
      </c>
      <c r="B3480" s="56" t="s">
        <v>5083</v>
      </c>
      <c r="C3480" s="56">
        <v>55</v>
      </c>
      <c r="D3480" s="33" t="s">
        <v>4110</v>
      </c>
      <c r="E3480" s="134" t="s">
        <v>4111</v>
      </c>
      <c r="F3480" s="56" t="str">
        <f>VLOOKUP(VLOOKUP($B3480, '外部インタフェース一覧(計算用)'!$B:$C, 2, FALSE), '外部インタフェース一覧(計算用)'!$C:$G, 2, FALSE)</f>
        <v>new</v>
      </c>
      <c r="G3480" s="56" t="str">
        <f>VLOOKUP(VLOOKUP($B3480, '外部インタフェース一覧(計算用)'!$B:$C, 2, FALSE), '外部インタフェース一覧(計算用)'!$C:$G, 5, FALSE)</f>
        <v>INDEPENDENCE_SUPPORT_PLAN_2024_FORM_0700_2021</v>
      </c>
      <c r="H3480" s="56" t="str">
        <f t="shared" si="382"/>
        <v>INDEPENDENCE_SUPPORT_PLAN_2024_FORM_0700_2021_dressing_new</v>
      </c>
      <c r="I3480" s="134" t="str">
        <f t="shared" si="381"/>
        <v>追加</v>
      </c>
      <c r="J3480" s="56" t="str">
        <f t="shared" si="383"/>
        <v>名称変更</v>
      </c>
      <c r="K3480" s="56" t="str">
        <f>IF($F3480="old", INDEX('外部インタフェース一覧(計算用)'!$B$5:$C$60, MATCH(summary!$B3480, '外部インタフェース一覧(計算用)'!$C$5:$C$60, 0), 1), $B3480)</f>
        <v>自立支援促進に関する評価・支援計画書</v>
      </c>
      <c r="L3480" s="56">
        <f t="shared" si="387"/>
        <v>55</v>
      </c>
      <c r="M3480" s="56" t="str">
        <f t="shared" si="384"/>
        <v>dressing</v>
      </c>
      <c r="N3480" s="33" t="str">
        <f t="shared" si="385"/>
        <v>追加</v>
      </c>
      <c r="O3480" s="33" t="str">
        <f t="shared" si="386"/>
        <v>その他　ICFステージング　整容　整容</v>
      </c>
    </row>
    <row r="3481" spans="1:15" ht="37.5" hidden="1">
      <c r="A3481" s="56">
        <v>3478</v>
      </c>
      <c r="B3481" s="56" t="s">
        <v>5083</v>
      </c>
      <c r="C3481" s="56">
        <v>56</v>
      </c>
      <c r="D3481" s="33" t="s">
        <v>4112</v>
      </c>
      <c r="E3481" s="134" t="s">
        <v>4113</v>
      </c>
      <c r="F3481" s="56" t="str">
        <f>VLOOKUP(VLOOKUP($B3481, '外部インタフェース一覧(計算用)'!$B:$C, 2, FALSE), '外部インタフェース一覧(計算用)'!$C:$G, 2, FALSE)</f>
        <v>new</v>
      </c>
      <c r="G3481" s="56" t="str">
        <f>VLOOKUP(VLOOKUP($B3481, '外部インタフェース一覧(計算用)'!$B:$C, 2, FALSE), '外部インタフェース一覧(計算用)'!$C:$G, 5, FALSE)</f>
        <v>INDEPENDENCE_SUPPORT_PLAN_2024_FORM_0700_2021</v>
      </c>
      <c r="H3481" s="56" t="str">
        <f t="shared" si="382"/>
        <v>INDEPENDENCE_SUPPORT_PLAN_2024_FORM_0700_2021_dressing_action_new</v>
      </c>
      <c r="I3481" s="134" t="str">
        <f t="shared" si="381"/>
        <v>追加</v>
      </c>
      <c r="J3481" s="56" t="str">
        <f t="shared" si="383"/>
        <v>名称変更</v>
      </c>
      <c r="K3481" s="56" t="str">
        <f>IF($F3481="old", INDEX('外部インタフェース一覧(計算用)'!$B$5:$C$60, MATCH(summary!$B3481, '外部インタフェース一覧(計算用)'!$C$5:$C$60, 0), 1), $B3481)</f>
        <v>自立支援促進に関する評価・支援計画書</v>
      </c>
      <c r="L3481" s="56">
        <f t="shared" si="387"/>
        <v>56</v>
      </c>
      <c r="M3481" s="56" t="str">
        <f t="shared" si="384"/>
        <v>dressing_action</v>
      </c>
      <c r="N3481" s="33" t="str">
        <f t="shared" si="385"/>
        <v>追加</v>
      </c>
      <c r="O3481" s="33" t="str">
        <f t="shared" si="386"/>
        <v>その他　ICFステージング　整容　衣服の着脱</v>
      </c>
    </row>
    <row r="3482" spans="1:15" ht="37.5" hidden="1">
      <c r="A3482" s="56">
        <v>3479</v>
      </c>
      <c r="B3482" s="56" t="s">
        <v>5083</v>
      </c>
      <c r="C3482" s="56">
        <v>57</v>
      </c>
      <c r="D3482" s="33" t="s">
        <v>4114</v>
      </c>
      <c r="E3482" s="134" t="s">
        <v>4115</v>
      </c>
      <c r="F3482" s="56" t="str">
        <f>VLOOKUP(VLOOKUP($B3482, '外部インタフェース一覧(計算用)'!$B:$C, 2, FALSE), '外部インタフェース一覧(計算用)'!$C:$G, 2, FALSE)</f>
        <v>new</v>
      </c>
      <c r="G3482" s="56" t="str">
        <f>VLOOKUP(VLOOKUP($B3482, '外部インタフェース一覧(計算用)'!$B:$C, 2, FALSE), '外部インタフェース一覧(計算用)'!$C:$G, 5, FALSE)</f>
        <v>INDEPENDENCE_SUPPORT_PLAN_2024_FORM_0700_2021</v>
      </c>
      <c r="H3482" s="56" t="str">
        <f t="shared" si="382"/>
        <v>INDEPENDENCE_SUPPORT_PLAN_2024_FORM_0700_2021_leisure_new</v>
      </c>
      <c r="I3482" s="134" t="str">
        <f t="shared" si="381"/>
        <v>追加</v>
      </c>
      <c r="J3482" s="56" t="str">
        <f t="shared" si="383"/>
        <v>名称変更</v>
      </c>
      <c r="K3482" s="56" t="str">
        <f>IF($F3482="old", INDEX('外部インタフェース一覧(計算用)'!$B$5:$C$60, MATCH(summary!$B3482, '外部インタフェース一覧(計算用)'!$C$5:$C$60, 0), 1), $B3482)</f>
        <v>自立支援促進に関する評価・支援計画書</v>
      </c>
      <c r="L3482" s="56">
        <f t="shared" si="387"/>
        <v>57</v>
      </c>
      <c r="M3482" s="56" t="str">
        <f t="shared" si="384"/>
        <v>leisure</v>
      </c>
      <c r="N3482" s="33" t="str">
        <f t="shared" si="385"/>
        <v>追加</v>
      </c>
      <c r="O3482" s="33" t="str">
        <f t="shared" si="386"/>
        <v>その他　ICFステージング　社会参加　余暇</v>
      </c>
    </row>
    <row r="3483" spans="1:15" ht="37.5" hidden="1">
      <c r="A3483" s="56">
        <v>3480</v>
      </c>
      <c r="B3483" s="56" t="s">
        <v>5083</v>
      </c>
      <c r="C3483" s="56">
        <v>58</v>
      </c>
      <c r="D3483" s="33" t="s">
        <v>4116</v>
      </c>
      <c r="E3483" s="134" t="s">
        <v>4117</v>
      </c>
      <c r="F3483" s="56" t="str">
        <f>VLOOKUP(VLOOKUP($B3483, '外部インタフェース一覧(計算用)'!$B:$C, 2, FALSE), '外部インタフェース一覧(計算用)'!$C:$G, 2, FALSE)</f>
        <v>new</v>
      </c>
      <c r="G3483" s="56" t="str">
        <f>VLOOKUP(VLOOKUP($B3483, '外部インタフェース一覧(計算用)'!$B:$C, 2, FALSE), '外部インタフェース一覧(計算用)'!$C:$G, 5, FALSE)</f>
        <v>INDEPENDENCE_SUPPORT_PLAN_2024_FORM_0700_2021</v>
      </c>
      <c r="H3483" s="56" t="str">
        <f t="shared" si="382"/>
        <v>INDEPENDENCE_SUPPORT_PLAN_2024_FORM_0700_2021_communication_new</v>
      </c>
      <c r="I3483" s="134" t="str">
        <f t="shared" si="381"/>
        <v>追加</v>
      </c>
      <c r="J3483" s="56" t="str">
        <f t="shared" si="383"/>
        <v>名称変更</v>
      </c>
      <c r="K3483" s="56" t="str">
        <f>IF($F3483="old", INDEX('外部インタフェース一覧(計算用)'!$B$5:$C$60, MATCH(summary!$B3483, '外部インタフェース一覧(計算用)'!$C$5:$C$60, 0), 1), $B3483)</f>
        <v>自立支援促進に関する評価・支援計画書</v>
      </c>
      <c r="L3483" s="56">
        <f t="shared" si="387"/>
        <v>58</v>
      </c>
      <c r="M3483" s="56" t="str">
        <f t="shared" si="384"/>
        <v>communication</v>
      </c>
      <c r="N3483" s="33" t="str">
        <f t="shared" si="385"/>
        <v>追加</v>
      </c>
      <c r="O3483" s="33" t="str">
        <f t="shared" si="386"/>
        <v>その他　ICFステージング　社会参加　社会交流</v>
      </c>
    </row>
    <row r="3484" spans="1:15" ht="37.5" hidden="1">
      <c r="A3484" s="56">
        <v>3481</v>
      </c>
      <c r="B3484" s="56" t="s">
        <v>5083</v>
      </c>
      <c r="C3484" s="56">
        <v>59</v>
      </c>
      <c r="D3484" s="33" t="s">
        <v>3597</v>
      </c>
      <c r="E3484" s="134" t="s">
        <v>5124</v>
      </c>
      <c r="F3484" s="56" t="str">
        <f>VLOOKUP(VLOOKUP($B3484, '外部インタフェース一覧(計算用)'!$B:$C, 2, FALSE), '外部インタフェース一覧(計算用)'!$C:$G, 2, FALSE)</f>
        <v>new</v>
      </c>
      <c r="G3484" s="56" t="str">
        <f>VLOOKUP(VLOOKUP($B3484, '外部インタフェース一覧(計算用)'!$B:$C, 2, FALSE), '外部インタフェース一覧(計算用)'!$C:$G, 5, FALSE)</f>
        <v>INDEPENDENCE_SUPPORT_PLAN_2024_FORM_0700_2021</v>
      </c>
      <c r="H3484" s="56" t="str">
        <f t="shared" si="382"/>
        <v>INDEPENDENCE_SUPPORT_PLAN_2024_FORM_0700_2021_is_get_out_of_bed_new</v>
      </c>
      <c r="I3484" s="134" t="str">
        <f t="shared" si="381"/>
        <v>離床・基本動作　離床</v>
      </c>
      <c r="J3484" s="56" t="str">
        <f t="shared" si="383"/>
        <v>名称変更</v>
      </c>
      <c r="K3484" s="33" t="str">
        <f>IF($F3484="old", INDEX('外部インタフェース一覧(計算用)'!$B$5:$C$60, MATCH(summary!$B3484, '外部インタフェース一覧(計算用)'!$C$5:$C$60, 0), 1), $B3484)</f>
        <v>自立支援促進に関する評価・支援計画書</v>
      </c>
      <c r="L3484" s="56">
        <f t="shared" si="387"/>
        <v>59</v>
      </c>
      <c r="M3484" s="33" t="str">
        <f t="shared" si="384"/>
        <v>is_get_out_of_bed</v>
      </c>
      <c r="N3484" s="33" t="str">
        <f t="shared" si="385"/>
        <v>離床・基本動作　離床</v>
      </c>
      <c r="O3484" s="33" t="str">
        <f t="shared" si="386"/>
        <v>支援実績　基本動作　離床</v>
      </c>
    </row>
    <row r="3485" spans="1:15" ht="37.5" hidden="1">
      <c r="A3485" s="56">
        <v>3482</v>
      </c>
      <c r="B3485" s="56" t="s">
        <v>5083</v>
      </c>
      <c r="C3485" s="56">
        <v>60</v>
      </c>
      <c r="D3485" s="33" t="s">
        <v>5125</v>
      </c>
      <c r="E3485" s="134" t="s">
        <v>5126</v>
      </c>
      <c r="F3485" s="56" t="str">
        <f>VLOOKUP(VLOOKUP($B3485, '外部インタフェース一覧(計算用)'!$B:$C, 2, FALSE), '外部インタフェース一覧(計算用)'!$C:$G, 2, FALSE)</f>
        <v>new</v>
      </c>
      <c r="G3485" s="56" t="str">
        <f>VLOOKUP(VLOOKUP($B3485, '外部インタフェース一覧(計算用)'!$B:$C, 2, FALSE), '外部インタフェース一覧(計算用)'!$C:$G, 5, FALSE)</f>
        <v>INDEPENDENCE_SUPPORT_PLAN_2024_FORM_0700_2021</v>
      </c>
      <c r="H3485" s="56" t="str">
        <f t="shared" si="382"/>
        <v>INDEPENDENCE_SUPPORT_PLAN_2024_FORM_0700_2021_is_get_out_of_bed_hour_new</v>
      </c>
      <c r="I3485" s="134" t="str">
        <f t="shared" si="381"/>
        <v>追加</v>
      </c>
      <c r="J3485" s="56" t="str">
        <f t="shared" si="383"/>
        <v>名称変更</v>
      </c>
      <c r="K3485" s="56" t="str">
        <f>IF($F3485="old", INDEX('外部インタフェース一覧(計算用)'!$B$5:$C$60, MATCH(summary!$B3485, '外部インタフェース一覧(計算用)'!$C$5:$C$60, 0), 1), $B3485)</f>
        <v>自立支援促進に関する評価・支援計画書</v>
      </c>
      <c r="L3485" s="56">
        <f t="shared" si="387"/>
        <v>60</v>
      </c>
      <c r="M3485" s="56" t="str">
        <f t="shared" si="384"/>
        <v>is_get_out_of_bed_hour</v>
      </c>
      <c r="N3485" s="33" t="str">
        <f t="shared" si="385"/>
        <v>追加</v>
      </c>
      <c r="O3485" s="33" t="str">
        <f t="shared" si="386"/>
        <v>支援実績　基本動作　離床　一日あたりのベッド上以外で過ごす時間</v>
      </c>
    </row>
    <row r="3486" spans="1:15" ht="37.5" hidden="1">
      <c r="A3486" s="56">
        <v>3483</v>
      </c>
      <c r="B3486" s="56" t="s">
        <v>5083</v>
      </c>
      <c r="C3486" s="56">
        <v>61</v>
      </c>
      <c r="D3486" s="33" t="s">
        <v>3619</v>
      </c>
      <c r="E3486" s="134" t="s">
        <v>5127</v>
      </c>
      <c r="F3486" s="56" t="str">
        <f>VLOOKUP(VLOOKUP($B3486, '外部インタフェース一覧(計算用)'!$B:$C, 2, FALSE), '外部インタフェース一覧(計算用)'!$C:$G, 2, FALSE)</f>
        <v>new</v>
      </c>
      <c r="G3486" s="56" t="str">
        <f>VLOOKUP(VLOOKUP($B3486, '外部インタフェース一覧(計算用)'!$B:$C, 2, FALSE), '外部インタフェース一覧(計算用)'!$C:$G, 5, FALSE)</f>
        <v>INDEPENDENCE_SUPPORT_PLAN_2024_FORM_0700_2021</v>
      </c>
      <c r="H3486" s="56" t="str">
        <f t="shared" si="382"/>
        <v>INDEPENDENCE_SUPPORT_PLAN_2024_FORM_0700_2021_is_meal_results_01_new</v>
      </c>
      <c r="I3486" s="134" t="str">
        <f t="shared" si="381"/>
        <v>ADL動作　食事　居室外（普通の椅子）</v>
      </c>
      <c r="J3486" s="56" t="str">
        <f t="shared" si="383"/>
        <v>名称変更</v>
      </c>
      <c r="K3486" s="33" t="str">
        <f>IF($F3486="old", INDEX('外部インタフェース一覧(計算用)'!$B$5:$C$60, MATCH(summary!$B3486, '外部インタフェース一覧(計算用)'!$C$5:$C$60, 0), 1), $B3486)</f>
        <v>自立支援促進に関する評価・支援計画書</v>
      </c>
      <c r="L3486" s="56">
        <f t="shared" si="387"/>
        <v>61</v>
      </c>
      <c r="M3486" s="33" t="str">
        <f t="shared" si="384"/>
        <v>is_meal_results_01</v>
      </c>
      <c r="N3486" s="33" t="str">
        <f t="shared" si="385"/>
        <v>ADL動作　食事　居室外（普通の椅子）</v>
      </c>
      <c r="O3486" s="33" t="str">
        <f t="shared" si="386"/>
        <v>支援実績　基本動作　食事　　居室外（食堂、デイルーム等）</v>
      </c>
    </row>
    <row r="3487" spans="1:15" ht="37.5" hidden="1">
      <c r="A3487" s="56">
        <v>3484</v>
      </c>
      <c r="B3487" s="56" t="s">
        <v>5083</v>
      </c>
      <c r="C3487" s="56">
        <v>62</v>
      </c>
      <c r="D3487" s="33" t="s">
        <v>3621</v>
      </c>
      <c r="E3487" s="134" t="s">
        <v>5128</v>
      </c>
      <c r="F3487" s="56" t="str">
        <f>VLOOKUP(VLOOKUP($B3487, '外部インタフェース一覧(計算用)'!$B:$C, 2, FALSE), '外部インタフェース一覧(計算用)'!$C:$G, 2, FALSE)</f>
        <v>new</v>
      </c>
      <c r="G3487" s="56" t="str">
        <f>VLOOKUP(VLOOKUP($B3487, '外部インタフェース一覧(計算用)'!$B:$C, 2, FALSE), '外部インタフェース一覧(計算用)'!$C:$G, 5, FALSE)</f>
        <v>INDEPENDENCE_SUPPORT_PLAN_2024_FORM_0700_2021</v>
      </c>
      <c r="H3487" s="56" t="str">
        <f t="shared" si="382"/>
        <v>INDEPENDENCE_SUPPORT_PLAN_2024_FORM_0700_2021_is_meal_results_02_new</v>
      </c>
      <c r="I3487" s="134" t="str">
        <f t="shared" si="381"/>
        <v>ADL動作　食事　居室外（車椅子）</v>
      </c>
      <c r="J3487" s="56" t="str">
        <f t="shared" si="383"/>
        <v>名称変更</v>
      </c>
      <c r="K3487" s="33" t="str">
        <f>IF($F3487="old", INDEX('外部インタフェース一覧(計算用)'!$B$5:$C$60, MATCH(summary!$B3487, '外部インタフェース一覧(計算用)'!$C$5:$C$60, 0), 1), $B3487)</f>
        <v>自立支援促進に関する評価・支援計画書</v>
      </c>
      <c r="L3487" s="56">
        <f t="shared" si="387"/>
        <v>62</v>
      </c>
      <c r="M3487" s="33" t="str">
        <f t="shared" si="384"/>
        <v>is_meal_results_02</v>
      </c>
      <c r="N3487" s="33" t="str">
        <f t="shared" si="385"/>
        <v>ADL動作　食事　居室外（車椅子）</v>
      </c>
      <c r="O3487" s="33" t="str">
        <f t="shared" si="386"/>
        <v>支援実績　基本動作　食事　ベッド上</v>
      </c>
    </row>
    <row r="3488" spans="1:15" ht="37.5" hidden="1">
      <c r="A3488" s="56">
        <v>3485</v>
      </c>
      <c r="B3488" s="56" t="s">
        <v>5083</v>
      </c>
      <c r="C3488" s="56">
        <v>63</v>
      </c>
      <c r="D3488" s="33" t="s">
        <v>3627</v>
      </c>
      <c r="E3488" s="134" t="s">
        <v>5129</v>
      </c>
      <c r="F3488" s="56" t="str">
        <f>VLOOKUP(VLOOKUP($B3488, '外部インタフェース一覧(計算用)'!$B:$C, 2, FALSE), '外部インタフェース一覧(計算用)'!$C:$G, 2, FALSE)</f>
        <v>new</v>
      </c>
      <c r="G3488" s="56" t="str">
        <f>VLOOKUP(VLOOKUP($B3488, '外部インタフェース一覧(計算用)'!$B:$C, 2, FALSE), '外部インタフェース一覧(計算用)'!$C:$G, 5, FALSE)</f>
        <v>INDEPENDENCE_SUPPORT_PLAN_2024_FORM_0700_2021</v>
      </c>
      <c r="H3488" s="56" t="str">
        <f t="shared" si="382"/>
        <v>INDEPENDENCE_SUPPORT_PLAN_2024_FORM_0700_2021_is_meal_results_other_new</v>
      </c>
      <c r="I3488" s="134" t="str">
        <f t="shared" si="381"/>
        <v>ADL動作　食事　その他</v>
      </c>
      <c r="J3488" s="56" t="str">
        <f t="shared" si="383"/>
        <v>名称変更</v>
      </c>
      <c r="K3488" s="33" t="str">
        <f>IF($F3488="old", INDEX('外部インタフェース一覧(計算用)'!$B$5:$C$60, MATCH(summary!$B3488, '外部インタフェース一覧(計算用)'!$C$5:$C$60, 0), 1), $B3488)</f>
        <v>自立支援促進に関する評価・支援計画書</v>
      </c>
      <c r="L3488" s="56">
        <f t="shared" si="387"/>
        <v>63</v>
      </c>
      <c r="M3488" s="33" t="str">
        <f t="shared" si="384"/>
        <v>is_meal_results_other</v>
      </c>
      <c r="N3488" s="33" t="str">
        <f t="shared" si="385"/>
        <v>ADL動作　食事　その他</v>
      </c>
      <c r="O3488" s="33" t="str">
        <f t="shared" si="386"/>
        <v>支援実績　基本動作　食事　その他</v>
      </c>
    </row>
    <row r="3489" spans="1:15" ht="37.5" hidden="1">
      <c r="A3489" s="56">
        <v>3486</v>
      </c>
      <c r="B3489" s="56" t="s">
        <v>5083</v>
      </c>
      <c r="C3489" s="56">
        <v>64</v>
      </c>
      <c r="D3489" s="33" t="s">
        <v>3629</v>
      </c>
      <c r="E3489" s="134" t="s">
        <v>5130</v>
      </c>
      <c r="F3489" s="56" t="str">
        <f>VLOOKUP(VLOOKUP($B3489, '外部インタフェース一覧(計算用)'!$B:$C, 2, FALSE), '外部インタフェース一覧(計算用)'!$C:$G, 2, FALSE)</f>
        <v>new</v>
      </c>
      <c r="G3489" s="56" t="str">
        <f>VLOOKUP(VLOOKUP($B3489, '外部インタフェース一覧(計算用)'!$B:$C, 2, FALSE), '外部インタフェース一覧(計算用)'!$C:$G, 5, FALSE)</f>
        <v>INDEPENDENCE_SUPPORT_PLAN_2024_FORM_0700_2021</v>
      </c>
      <c r="H3489" s="56" t="str">
        <f t="shared" si="382"/>
        <v>INDEPENDENCE_SUPPORT_PLAN_2024_FORM_0700_2021_is_meal_handle_new</v>
      </c>
      <c r="I3489" s="134" t="str">
        <f t="shared" si="381"/>
        <v>ADL動作　食事　食事時間や嗜好への対応</v>
      </c>
      <c r="J3489" s="56" t="str">
        <f t="shared" si="383"/>
        <v>名称変更</v>
      </c>
      <c r="K3489" s="33" t="str">
        <f>IF($F3489="old", INDEX('外部インタフェース一覧(計算用)'!$B$5:$C$60, MATCH(summary!$B3489, '外部インタフェース一覧(計算用)'!$C$5:$C$60, 0), 1), $B3489)</f>
        <v>自立支援促進に関する評価・支援計画書</v>
      </c>
      <c r="L3489" s="56">
        <f t="shared" si="387"/>
        <v>64</v>
      </c>
      <c r="M3489" s="33" t="str">
        <f t="shared" si="384"/>
        <v>is_meal_handle</v>
      </c>
      <c r="N3489" s="33" t="str">
        <f t="shared" si="385"/>
        <v>ADL動作　食事　食事時間や嗜好への対応</v>
      </c>
      <c r="O3489" s="33" t="str">
        <f t="shared" si="386"/>
        <v>支援実績　基本動作　食事　食事時間や嗜好への対応</v>
      </c>
    </row>
    <row r="3490" spans="1:15" ht="37.5" hidden="1">
      <c r="A3490" s="56">
        <v>3487</v>
      </c>
      <c r="B3490" s="56" t="s">
        <v>5083</v>
      </c>
      <c r="C3490" s="56">
        <v>65</v>
      </c>
      <c r="D3490" s="33" t="s">
        <v>3633</v>
      </c>
      <c r="E3490" s="134" t="s">
        <v>5131</v>
      </c>
      <c r="F3490" s="56" t="str">
        <f>VLOOKUP(VLOOKUP($B3490, '外部インタフェース一覧(計算用)'!$B:$C, 2, FALSE), '外部インタフェース一覧(計算用)'!$C:$G, 2, FALSE)</f>
        <v>new</v>
      </c>
      <c r="G3490" s="56" t="str">
        <f>VLOOKUP(VLOOKUP($B3490, '外部インタフェース一覧(計算用)'!$B:$C, 2, FALSE), '外部インタフェース一覧(計算用)'!$C:$G, 5, FALSE)</f>
        <v>INDEPENDENCE_SUPPORT_PLAN_2024_FORM_0700_2021</v>
      </c>
      <c r="H3490" s="56" t="str">
        <f t="shared" si="382"/>
        <v>INDEPENDENCE_SUPPORT_PLAN_2024_FORM_0700_2021_is_excretion_daytime_01_new</v>
      </c>
      <c r="I3490" s="134" t="str">
        <f t="shared" si="381"/>
        <v>ADL動作　排せつ（日中）　居室外のトイレ</v>
      </c>
      <c r="J3490" s="56" t="str">
        <f t="shared" si="383"/>
        <v>名称変更</v>
      </c>
      <c r="K3490" s="33" t="str">
        <f>IF($F3490="old", INDEX('外部インタフェース一覧(計算用)'!$B$5:$C$60, MATCH(summary!$B3490, '外部インタフェース一覧(計算用)'!$C$5:$C$60, 0), 1), $B3490)</f>
        <v>自立支援促進に関する評価・支援計画書</v>
      </c>
      <c r="L3490" s="56">
        <f t="shared" si="387"/>
        <v>65</v>
      </c>
      <c r="M3490" s="33" t="str">
        <f t="shared" si="384"/>
        <v>is_excretion_daytime_01</v>
      </c>
      <c r="N3490" s="33" t="str">
        <f t="shared" si="385"/>
        <v>ADL動作　排せつ（日中）　居室外のトイレ</v>
      </c>
      <c r="O3490" s="33" t="str">
        <f t="shared" si="386"/>
        <v>支援実績　基本動作　排せつ（日中）　トイレ</v>
      </c>
    </row>
    <row r="3491" spans="1:15" ht="37.5" hidden="1">
      <c r="A3491" s="56">
        <v>3488</v>
      </c>
      <c r="B3491" s="56" t="s">
        <v>5083</v>
      </c>
      <c r="C3491" s="56">
        <v>66</v>
      </c>
      <c r="D3491" s="33" t="s">
        <v>3635</v>
      </c>
      <c r="E3491" s="134" t="s">
        <v>5132</v>
      </c>
      <c r="F3491" s="56" t="str">
        <f>VLOOKUP(VLOOKUP($B3491, '外部インタフェース一覧(計算用)'!$B:$C, 2, FALSE), '外部インタフェース一覧(計算用)'!$C:$G, 2, FALSE)</f>
        <v>new</v>
      </c>
      <c r="G3491" s="56" t="str">
        <f>VLOOKUP(VLOOKUP($B3491, '外部インタフェース一覧(計算用)'!$B:$C, 2, FALSE), '外部インタフェース一覧(計算用)'!$C:$G, 5, FALSE)</f>
        <v>INDEPENDENCE_SUPPORT_PLAN_2024_FORM_0700_2021</v>
      </c>
      <c r="H3491" s="56" t="str">
        <f t="shared" si="382"/>
        <v>INDEPENDENCE_SUPPORT_PLAN_2024_FORM_0700_2021_is_excretion_daytime_02_new</v>
      </c>
      <c r="I3491" s="134" t="str">
        <f t="shared" si="381"/>
        <v>ADL動作　排せつ（日中）　居室内のトイレ</v>
      </c>
      <c r="J3491" s="56" t="str">
        <f t="shared" si="383"/>
        <v>名称変更</v>
      </c>
      <c r="K3491" s="33" t="str">
        <f>IF($F3491="old", INDEX('外部インタフェース一覧(計算用)'!$B$5:$C$60, MATCH(summary!$B3491, '外部インタフェース一覧(計算用)'!$C$5:$C$60, 0), 1), $B3491)</f>
        <v>自立支援促進に関する評価・支援計画書</v>
      </c>
      <c r="L3491" s="56">
        <f t="shared" si="387"/>
        <v>66</v>
      </c>
      <c r="M3491" s="33" t="str">
        <f t="shared" si="384"/>
        <v>is_excretion_daytime_02</v>
      </c>
      <c r="N3491" s="33" t="str">
        <f t="shared" si="385"/>
        <v>ADL動作　排せつ（日中）　居室内のトイレ</v>
      </c>
      <c r="O3491" s="33" t="str">
        <f t="shared" si="386"/>
        <v>支援実績　基本動作　排せつ（日中）　ポータブル</v>
      </c>
    </row>
    <row r="3492" spans="1:15" ht="37.5" hidden="1">
      <c r="A3492" s="56">
        <v>3489</v>
      </c>
      <c r="B3492" s="56" t="s">
        <v>5083</v>
      </c>
      <c r="C3492" s="56">
        <v>67</v>
      </c>
      <c r="D3492" s="33" t="s">
        <v>5133</v>
      </c>
      <c r="E3492" s="134" t="s">
        <v>5134</v>
      </c>
      <c r="F3492" s="56" t="str">
        <f>VLOOKUP(VLOOKUP($B3492, '外部インタフェース一覧(計算用)'!$B:$C, 2, FALSE), '外部インタフェース一覧(計算用)'!$C:$G, 2, FALSE)</f>
        <v>new</v>
      </c>
      <c r="G3492" s="56" t="str">
        <f>VLOOKUP(VLOOKUP($B3492, '外部インタフェース一覧(計算用)'!$B:$C, 2, FALSE), '外部インタフェース一覧(計算用)'!$C:$G, 5, FALSE)</f>
        <v>INDEPENDENCE_SUPPORT_PLAN_2024_FORM_0700_2021</v>
      </c>
      <c r="H3492" s="56" t="str">
        <f t="shared" si="382"/>
        <v>INDEPENDENCE_SUPPORT_PLAN_2024_FORM_0700_2021_is_excretion_daytime_02_1_new</v>
      </c>
      <c r="I3492" s="134" t="str">
        <f t="shared" si="381"/>
        <v>追加</v>
      </c>
      <c r="J3492" s="56" t="str">
        <f t="shared" si="383"/>
        <v>名称変更</v>
      </c>
      <c r="K3492" s="56" t="str">
        <f>IF($F3492="old", INDEX('外部インタフェース一覧(計算用)'!$B$5:$C$60, MATCH(summary!$B3492, '外部インタフェース一覧(計算用)'!$C$5:$C$60, 0), 1), $B3492)</f>
        <v>自立支援促進に関する評価・支援計画書</v>
      </c>
      <c r="L3492" s="56">
        <f t="shared" si="387"/>
        <v>67</v>
      </c>
      <c r="M3492" s="56" t="str">
        <f t="shared" si="384"/>
        <v>is_excretion_daytime_02_1</v>
      </c>
      <c r="N3492" s="33" t="str">
        <f t="shared" si="385"/>
        <v>追加</v>
      </c>
      <c r="O3492" s="33" t="str">
        <f t="shared" si="386"/>
        <v>支援実績　基本動作　排せつ（日中）　ポータブル 種類</v>
      </c>
    </row>
    <row r="3493" spans="1:15" ht="37.5" hidden="1">
      <c r="A3493" s="56">
        <v>3490</v>
      </c>
      <c r="B3493" s="56" t="s">
        <v>5083</v>
      </c>
      <c r="C3493" s="56">
        <v>68</v>
      </c>
      <c r="D3493" s="33" t="s">
        <v>3637</v>
      </c>
      <c r="E3493" s="134" t="s">
        <v>5135</v>
      </c>
      <c r="F3493" s="56" t="str">
        <f>VLOOKUP(VLOOKUP($B3493, '外部インタフェース一覧(計算用)'!$B:$C, 2, FALSE), '外部インタフェース一覧(計算用)'!$C:$G, 2, FALSE)</f>
        <v>new</v>
      </c>
      <c r="G3493" s="56" t="str">
        <f>VLOOKUP(VLOOKUP($B3493, '外部インタフェース一覧(計算用)'!$B:$C, 2, FALSE), '外部インタフェース一覧(計算用)'!$C:$G, 5, FALSE)</f>
        <v>INDEPENDENCE_SUPPORT_PLAN_2024_FORM_0700_2021</v>
      </c>
      <c r="H3493" s="56" t="str">
        <f t="shared" si="382"/>
        <v>INDEPENDENCE_SUPPORT_PLAN_2024_FORM_0700_2021_is_excretion_daytime_03_new</v>
      </c>
      <c r="I3493" s="134" t="str">
        <f t="shared" si="381"/>
        <v>ADL動作　排せつ（日中）　ポータブル</v>
      </c>
      <c r="J3493" s="56" t="str">
        <f t="shared" si="383"/>
        <v>名称変更</v>
      </c>
      <c r="K3493" s="33" t="str">
        <f>IF($F3493="old", INDEX('外部インタフェース一覧(計算用)'!$B$5:$C$60, MATCH(summary!$B3493, '外部インタフェース一覧(計算用)'!$C$5:$C$60, 0), 1), $B3493)</f>
        <v>自立支援促進に関する評価・支援計画書</v>
      </c>
      <c r="L3493" s="56">
        <f t="shared" si="387"/>
        <v>68</v>
      </c>
      <c r="M3493" s="33" t="str">
        <f t="shared" si="384"/>
        <v>is_excretion_daytime_03</v>
      </c>
      <c r="N3493" s="33" t="str">
        <f t="shared" si="385"/>
        <v>ADL動作　排せつ（日中）　ポータブル</v>
      </c>
      <c r="O3493" s="33" t="str">
        <f t="shared" si="386"/>
        <v>支援実績　基本動作　排せつ（日中）　おむつ</v>
      </c>
    </row>
    <row r="3494" spans="1:15" ht="37.5" hidden="1">
      <c r="A3494" s="56">
        <v>3491</v>
      </c>
      <c r="B3494" s="56" t="s">
        <v>5083</v>
      </c>
      <c r="C3494" s="56">
        <v>69</v>
      </c>
      <c r="D3494" s="33" t="s">
        <v>3641</v>
      </c>
      <c r="E3494" s="134" t="s">
        <v>5136</v>
      </c>
      <c r="F3494" s="56" t="str">
        <f>VLOOKUP(VLOOKUP($B3494, '外部インタフェース一覧(計算用)'!$B:$C, 2, FALSE), '外部インタフェース一覧(計算用)'!$C:$G, 2, FALSE)</f>
        <v>new</v>
      </c>
      <c r="G3494" s="56" t="str">
        <f>VLOOKUP(VLOOKUP($B3494, '外部インタフェース一覧(計算用)'!$B:$C, 2, FALSE), '外部インタフェース一覧(計算用)'!$C:$G, 5, FALSE)</f>
        <v>INDEPENDENCE_SUPPORT_PLAN_2024_FORM_0700_2021</v>
      </c>
      <c r="H3494" s="56" t="str">
        <f t="shared" si="382"/>
        <v>INDEPENDENCE_SUPPORT_PLAN_2024_FORM_0700_2021_is_excretion_daytime_other_new</v>
      </c>
      <c r="I3494" s="134" t="str">
        <f t="shared" si="381"/>
        <v>ADL動作　排せつ（日中）　その他</v>
      </c>
      <c r="J3494" s="56" t="str">
        <f t="shared" si="383"/>
        <v>名称変更</v>
      </c>
      <c r="K3494" s="33" t="str">
        <f>IF($F3494="old", INDEX('外部インタフェース一覧(計算用)'!$B$5:$C$60, MATCH(summary!$B3494, '外部インタフェース一覧(計算用)'!$C$5:$C$60, 0), 1), $B3494)</f>
        <v>自立支援促進に関する評価・支援計画書</v>
      </c>
      <c r="L3494" s="56">
        <f t="shared" si="387"/>
        <v>69</v>
      </c>
      <c r="M3494" s="33" t="str">
        <f t="shared" si="384"/>
        <v>is_excretion_daytime_other</v>
      </c>
      <c r="N3494" s="33" t="str">
        <f t="shared" si="385"/>
        <v>ADL動作　排せつ（日中）　その他</v>
      </c>
      <c r="O3494" s="33" t="str">
        <f t="shared" si="386"/>
        <v>支援実績　基本動作　排せつ（日中）　その他</v>
      </c>
    </row>
    <row r="3495" spans="1:15" ht="37.5" hidden="1">
      <c r="A3495" s="56">
        <v>3492</v>
      </c>
      <c r="B3495" s="56" t="s">
        <v>5083</v>
      </c>
      <c r="C3495" s="56">
        <v>70</v>
      </c>
      <c r="D3495" s="33" t="s">
        <v>3643</v>
      </c>
      <c r="E3495" s="134" t="s">
        <v>5137</v>
      </c>
      <c r="F3495" s="56" t="str">
        <f>VLOOKUP(VLOOKUP($B3495, '外部インタフェース一覧(計算用)'!$B:$C, 2, FALSE), '外部インタフェース一覧(計算用)'!$C:$G, 2, FALSE)</f>
        <v>new</v>
      </c>
      <c r="G3495" s="56" t="str">
        <f>VLOOKUP(VLOOKUP($B3495, '外部インタフェース一覧(計算用)'!$B:$C, 2, FALSE), '外部インタフェース一覧(計算用)'!$C:$G, 5, FALSE)</f>
        <v>INDEPENDENCE_SUPPORT_PLAN_2024_FORM_0700_2021</v>
      </c>
      <c r="H3495" s="56" t="str">
        <f t="shared" si="382"/>
        <v>INDEPENDENCE_SUPPORT_PLAN_2024_FORM_0700_2021_is_excretion_daytime_rhythm_new</v>
      </c>
      <c r="I3495" s="134" t="str">
        <f t="shared" si="381"/>
        <v>ADL動作　排せつ（日中）　個人の排泄リズムへの対応</v>
      </c>
      <c r="J3495" s="56" t="str">
        <f t="shared" si="383"/>
        <v>名称変更</v>
      </c>
      <c r="K3495" s="33" t="str">
        <f>IF($F3495="old", INDEX('外部インタフェース一覧(計算用)'!$B$5:$C$60, MATCH(summary!$B3495, '外部インタフェース一覧(計算用)'!$C$5:$C$60, 0), 1), $B3495)</f>
        <v>自立支援促進に関する評価・支援計画書</v>
      </c>
      <c r="L3495" s="56">
        <f t="shared" si="387"/>
        <v>70</v>
      </c>
      <c r="M3495" s="33" t="str">
        <f t="shared" si="384"/>
        <v>is_excretion_daytime_rhythm</v>
      </c>
      <c r="N3495" s="33" t="str">
        <f t="shared" si="385"/>
        <v>ADL動作　排せつ（日中）　個人の排泄リズムへの対応</v>
      </c>
      <c r="O3495" s="33" t="str">
        <f t="shared" si="386"/>
        <v>支援実績　基本動作　排せつ（日中）　個人の排せつリズムへの対応</v>
      </c>
    </row>
    <row r="3496" spans="1:15" ht="37.5" hidden="1">
      <c r="A3496" s="56">
        <v>3493</v>
      </c>
      <c r="B3496" s="56" t="s">
        <v>5083</v>
      </c>
      <c r="C3496" s="56">
        <v>71</v>
      </c>
      <c r="D3496" s="33" t="s">
        <v>3647</v>
      </c>
      <c r="E3496" s="134" t="s">
        <v>5138</v>
      </c>
      <c r="F3496" s="56" t="str">
        <f>VLOOKUP(VLOOKUP($B3496, '外部インタフェース一覧(計算用)'!$B:$C, 2, FALSE), '外部インタフェース一覧(計算用)'!$C:$G, 2, FALSE)</f>
        <v>new</v>
      </c>
      <c r="G3496" s="56" t="str">
        <f>VLOOKUP(VLOOKUP($B3496, '外部インタフェース一覧(計算用)'!$B:$C, 2, FALSE), '外部インタフェース一覧(計算用)'!$C:$G, 5, FALSE)</f>
        <v>INDEPENDENCE_SUPPORT_PLAN_2024_FORM_0700_2021</v>
      </c>
      <c r="H3496" s="56" t="str">
        <f t="shared" si="382"/>
        <v>INDEPENDENCE_SUPPORT_PLAN_2024_FORM_0700_2021_is_excretion_midnight_01_new</v>
      </c>
      <c r="I3496" s="134" t="str">
        <f t="shared" si="381"/>
        <v>ADL動作　排せつ（夜間）　居室外のトイレ</v>
      </c>
      <c r="J3496" s="56" t="str">
        <f t="shared" si="383"/>
        <v>名称変更</v>
      </c>
      <c r="K3496" s="33" t="str">
        <f>IF($F3496="old", INDEX('外部インタフェース一覧(計算用)'!$B$5:$C$60, MATCH(summary!$B3496, '外部インタフェース一覧(計算用)'!$C$5:$C$60, 0), 1), $B3496)</f>
        <v>自立支援促進に関する評価・支援計画書</v>
      </c>
      <c r="L3496" s="56">
        <f t="shared" si="387"/>
        <v>71</v>
      </c>
      <c r="M3496" s="33" t="str">
        <f t="shared" si="384"/>
        <v>is_excretion_midnight_01</v>
      </c>
      <c r="N3496" s="33" t="str">
        <f t="shared" si="385"/>
        <v>ADL動作　排せつ（夜間）　居室外のトイレ</v>
      </c>
      <c r="O3496" s="33" t="str">
        <f t="shared" si="386"/>
        <v>支援実績　基本動作　排せつ（夜間）トイレ</v>
      </c>
    </row>
    <row r="3497" spans="1:15" ht="37.5" hidden="1">
      <c r="A3497" s="56">
        <v>3494</v>
      </c>
      <c r="B3497" s="56" t="s">
        <v>5083</v>
      </c>
      <c r="C3497" s="56">
        <v>72</v>
      </c>
      <c r="D3497" s="33" t="s">
        <v>3649</v>
      </c>
      <c r="E3497" s="134" t="s">
        <v>5139</v>
      </c>
      <c r="F3497" s="56" t="str">
        <f>VLOOKUP(VLOOKUP($B3497, '外部インタフェース一覧(計算用)'!$B:$C, 2, FALSE), '外部インタフェース一覧(計算用)'!$C:$G, 2, FALSE)</f>
        <v>new</v>
      </c>
      <c r="G3497" s="56" t="str">
        <f>VLOOKUP(VLOOKUP($B3497, '外部インタフェース一覧(計算用)'!$B:$C, 2, FALSE), '外部インタフェース一覧(計算用)'!$C:$G, 5, FALSE)</f>
        <v>INDEPENDENCE_SUPPORT_PLAN_2024_FORM_0700_2021</v>
      </c>
      <c r="H3497" s="56" t="str">
        <f t="shared" si="382"/>
        <v>INDEPENDENCE_SUPPORT_PLAN_2024_FORM_0700_2021_is_excretion_midnight_02_new</v>
      </c>
      <c r="I3497" s="134" t="str">
        <f t="shared" si="381"/>
        <v>ADL動作　排せつ（夜間）　居室内のトイレ</v>
      </c>
      <c r="J3497" s="56" t="str">
        <f t="shared" si="383"/>
        <v>名称変更</v>
      </c>
      <c r="K3497" s="33" t="str">
        <f>IF($F3497="old", INDEX('外部インタフェース一覧(計算用)'!$B$5:$C$60, MATCH(summary!$B3497, '外部インタフェース一覧(計算用)'!$C$5:$C$60, 0), 1), $B3497)</f>
        <v>自立支援促進に関する評価・支援計画書</v>
      </c>
      <c r="L3497" s="56">
        <f t="shared" si="387"/>
        <v>72</v>
      </c>
      <c r="M3497" s="33" t="str">
        <f t="shared" si="384"/>
        <v>is_excretion_midnight_02</v>
      </c>
      <c r="N3497" s="33" t="str">
        <f t="shared" si="385"/>
        <v>ADL動作　排せつ（夜間）　居室内のトイレ</v>
      </c>
      <c r="O3497" s="33" t="str">
        <f t="shared" si="386"/>
        <v>支援実績　基本動作　排せつ（夜間）　ポータブル</v>
      </c>
    </row>
    <row r="3498" spans="1:15" ht="37.5" hidden="1">
      <c r="A3498" s="56">
        <v>3495</v>
      </c>
      <c r="B3498" s="56" t="s">
        <v>5083</v>
      </c>
      <c r="C3498" s="56">
        <v>73</v>
      </c>
      <c r="D3498" s="33" t="s">
        <v>5140</v>
      </c>
      <c r="E3498" s="134" t="s">
        <v>5141</v>
      </c>
      <c r="F3498" s="56" t="str">
        <f>VLOOKUP(VLOOKUP($B3498, '外部インタフェース一覧(計算用)'!$B:$C, 2, FALSE), '外部インタフェース一覧(計算用)'!$C:$G, 2, FALSE)</f>
        <v>new</v>
      </c>
      <c r="G3498" s="56" t="str">
        <f>VLOOKUP(VLOOKUP($B3498, '外部インタフェース一覧(計算用)'!$B:$C, 2, FALSE), '外部インタフェース一覧(計算用)'!$C:$G, 5, FALSE)</f>
        <v>INDEPENDENCE_SUPPORT_PLAN_2024_FORM_0700_2021</v>
      </c>
      <c r="H3498" s="56" t="str">
        <f t="shared" si="382"/>
        <v>INDEPENDENCE_SUPPORT_PLAN_2024_FORM_0700_2021_is_excretion_midnight_02_1_new</v>
      </c>
      <c r="I3498" s="134" t="str">
        <f t="shared" si="381"/>
        <v>追加</v>
      </c>
      <c r="J3498" s="56" t="str">
        <f t="shared" si="383"/>
        <v>名称変更</v>
      </c>
      <c r="K3498" s="56" t="str">
        <f>IF($F3498="old", INDEX('外部インタフェース一覧(計算用)'!$B$5:$C$60, MATCH(summary!$B3498, '外部インタフェース一覧(計算用)'!$C$5:$C$60, 0), 1), $B3498)</f>
        <v>自立支援促進に関する評価・支援計画書</v>
      </c>
      <c r="L3498" s="56">
        <f t="shared" si="387"/>
        <v>73</v>
      </c>
      <c r="M3498" s="56" t="str">
        <f t="shared" si="384"/>
        <v>is_excretion_midnight_02_1</v>
      </c>
      <c r="N3498" s="33" t="str">
        <f t="shared" si="385"/>
        <v>追加</v>
      </c>
      <c r="O3498" s="33" t="str">
        <f t="shared" si="386"/>
        <v>支援実績　基本動作　排せつ（夜間）　ポータブル 種類</v>
      </c>
    </row>
    <row r="3499" spans="1:15" ht="37.5" hidden="1">
      <c r="A3499" s="56">
        <v>3496</v>
      </c>
      <c r="B3499" s="56" t="s">
        <v>5083</v>
      </c>
      <c r="C3499" s="56">
        <v>74</v>
      </c>
      <c r="D3499" s="33" t="s">
        <v>3651</v>
      </c>
      <c r="E3499" s="134" t="s">
        <v>5142</v>
      </c>
      <c r="F3499" s="56" t="str">
        <f>VLOOKUP(VLOOKUP($B3499, '外部インタフェース一覧(計算用)'!$B:$C, 2, FALSE), '外部インタフェース一覧(計算用)'!$C:$G, 2, FALSE)</f>
        <v>new</v>
      </c>
      <c r="G3499" s="56" t="str">
        <f>VLOOKUP(VLOOKUP($B3499, '外部インタフェース一覧(計算用)'!$B:$C, 2, FALSE), '外部インタフェース一覧(計算用)'!$C:$G, 5, FALSE)</f>
        <v>INDEPENDENCE_SUPPORT_PLAN_2024_FORM_0700_2021</v>
      </c>
      <c r="H3499" s="56" t="str">
        <f t="shared" si="382"/>
        <v>INDEPENDENCE_SUPPORT_PLAN_2024_FORM_0700_2021_is_excretion_midnight_03_new</v>
      </c>
      <c r="I3499" s="134" t="str">
        <f t="shared" si="381"/>
        <v>ADL動作　排せつ（夜間）　ポータブル</v>
      </c>
      <c r="J3499" s="56" t="str">
        <f t="shared" si="383"/>
        <v>名称変更</v>
      </c>
      <c r="K3499" s="33" t="str">
        <f>IF($F3499="old", INDEX('外部インタフェース一覧(計算用)'!$B$5:$C$60, MATCH(summary!$B3499, '外部インタフェース一覧(計算用)'!$C$5:$C$60, 0), 1), $B3499)</f>
        <v>自立支援促進に関する評価・支援計画書</v>
      </c>
      <c r="L3499" s="56">
        <f t="shared" si="387"/>
        <v>74</v>
      </c>
      <c r="M3499" s="33" t="str">
        <f t="shared" si="384"/>
        <v>is_excretion_midnight_03</v>
      </c>
      <c r="N3499" s="33" t="str">
        <f t="shared" si="385"/>
        <v>ADL動作　排せつ（夜間）　ポータブル</v>
      </c>
      <c r="O3499" s="33" t="str">
        <f t="shared" si="386"/>
        <v>支援実績　基本動作　排せつ（夜間）　おむつ</v>
      </c>
    </row>
    <row r="3500" spans="1:15" ht="37.5" hidden="1">
      <c r="A3500" s="56">
        <v>3497</v>
      </c>
      <c r="B3500" s="56" t="s">
        <v>5083</v>
      </c>
      <c r="C3500" s="56">
        <v>75</v>
      </c>
      <c r="D3500" s="33" t="s">
        <v>3655</v>
      </c>
      <c r="E3500" s="134" t="s">
        <v>5143</v>
      </c>
      <c r="F3500" s="56" t="str">
        <f>VLOOKUP(VLOOKUP($B3500, '外部インタフェース一覧(計算用)'!$B:$C, 2, FALSE), '外部インタフェース一覧(計算用)'!$C:$G, 2, FALSE)</f>
        <v>new</v>
      </c>
      <c r="G3500" s="56" t="str">
        <f>VLOOKUP(VLOOKUP($B3500, '外部インタフェース一覧(計算用)'!$B:$C, 2, FALSE), '外部インタフェース一覧(計算用)'!$C:$G, 5, FALSE)</f>
        <v>INDEPENDENCE_SUPPORT_PLAN_2024_FORM_0700_2021</v>
      </c>
      <c r="H3500" s="56" t="str">
        <f t="shared" si="382"/>
        <v>INDEPENDENCE_SUPPORT_PLAN_2024_FORM_0700_2021_is_excretion_midnight_other_new</v>
      </c>
      <c r="I3500" s="134" t="str">
        <f t="shared" si="381"/>
        <v>ADL動作　排せつ（夜間）　その他</v>
      </c>
      <c r="J3500" s="56" t="str">
        <f t="shared" si="383"/>
        <v>名称変更</v>
      </c>
      <c r="K3500" s="33" t="str">
        <f>IF($F3500="old", INDEX('外部インタフェース一覧(計算用)'!$B$5:$C$60, MATCH(summary!$B3500, '外部インタフェース一覧(計算用)'!$C$5:$C$60, 0), 1), $B3500)</f>
        <v>自立支援促進に関する評価・支援計画書</v>
      </c>
      <c r="L3500" s="56">
        <f t="shared" si="387"/>
        <v>75</v>
      </c>
      <c r="M3500" s="33" t="str">
        <f t="shared" si="384"/>
        <v>is_excretion_midnight_other</v>
      </c>
      <c r="N3500" s="33" t="str">
        <f t="shared" si="385"/>
        <v>ADL動作　排せつ（夜間）　その他</v>
      </c>
      <c r="O3500" s="33" t="str">
        <f t="shared" si="386"/>
        <v>支援実績　基本動作　排せつ（夜間）　その他</v>
      </c>
    </row>
    <row r="3501" spans="1:15" ht="37.5" hidden="1">
      <c r="A3501" s="56">
        <v>3498</v>
      </c>
      <c r="B3501" s="56" t="s">
        <v>5083</v>
      </c>
      <c r="C3501" s="56">
        <v>76</v>
      </c>
      <c r="D3501" s="33" t="s">
        <v>3657</v>
      </c>
      <c r="E3501" s="134" t="s">
        <v>5144</v>
      </c>
      <c r="F3501" s="56" t="str">
        <f>VLOOKUP(VLOOKUP($B3501, '外部インタフェース一覧(計算用)'!$B:$C, 2, FALSE), '外部インタフェース一覧(計算用)'!$C:$G, 2, FALSE)</f>
        <v>new</v>
      </c>
      <c r="G3501" s="56" t="str">
        <f>VLOOKUP(VLOOKUP($B3501, '外部インタフェース一覧(計算用)'!$B:$C, 2, FALSE), '外部インタフェース一覧(計算用)'!$C:$G, 5, FALSE)</f>
        <v>INDEPENDENCE_SUPPORT_PLAN_2024_FORM_0700_2021</v>
      </c>
      <c r="H3501" s="56" t="str">
        <f t="shared" si="382"/>
        <v>INDEPENDENCE_SUPPORT_PLAN_2024_FORM_0700_2021_excretion_midnight_rhythm_new</v>
      </c>
      <c r="I3501" s="134" t="str">
        <f t="shared" si="381"/>
        <v>ADL動作　排せつ（夜間）　個人の排泄リズムへの対応</v>
      </c>
      <c r="J3501" s="56" t="str">
        <f t="shared" si="383"/>
        <v>名称変更</v>
      </c>
      <c r="K3501" s="33" t="str">
        <f>IF($F3501="old", INDEX('外部インタフェース一覧(計算用)'!$B$5:$C$60, MATCH(summary!$B3501, '外部インタフェース一覧(計算用)'!$C$5:$C$60, 0), 1), $B3501)</f>
        <v>自立支援促進に関する評価・支援計画書</v>
      </c>
      <c r="L3501" s="56">
        <f t="shared" si="387"/>
        <v>76</v>
      </c>
      <c r="M3501" s="33" t="str">
        <f t="shared" si="384"/>
        <v>excretion_midnight_rhythm</v>
      </c>
      <c r="N3501" s="33" t="str">
        <f t="shared" si="385"/>
        <v>ADL動作　排せつ（夜間）　個人の排泄リズムへの対応</v>
      </c>
      <c r="O3501" s="33" t="str">
        <f t="shared" si="386"/>
        <v>支援実績　基本動作　排せつ（夜間）　個人の排泄リズムへの対応</v>
      </c>
    </row>
    <row r="3502" spans="1:15" ht="37.5" hidden="1">
      <c r="A3502" s="56">
        <v>3499</v>
      </c>
      <c r="B3502" s="56" t="s">
        <v>5083</v>
      </c>
      <c r="C3502" s="56">
        <v>77</v>
      </c>
      <c r="D3502" s="33" t="s">
        <v>3659</v>
      </c>
      <c r="E3502" s="134" t="s">
        <v>5145</v>
      </c>
      <c r="F3502" s="56" t="str">
        <f>VLOOKUP(VLOOKUP($B3502, '外部インタフェース一覧(計算用)'!$B:$C, 2, FALSE), '外部インタフェース一覧(計算用)'!$C:$G, 2, FALSE)</f>
        <v>new</v>
      </c>
      <c r="G3502" s="56" t="str">
        <f>VLOOKUP(VLOOKUP($B3502, '外部インタフェース一覧(計算用)'!$B:$C, 2, FALSE), '外部インタフェース一覧(計算用)'!$C:$G, 5, FALSE)</f>
        <v>INDEPENDENCE_SUPPORT_PLAN_2024_FORM_0700_2021</v>
      </c>
      <c r="H3502" s="56" t="str">
        <f t="shared" si="382"/>
        <v>INDEPENDENCE_SUPPORT_PLAN_2024_FORM_0700_2021_bathe_results_new</v>
      </c>
      <c r="I3502" s="134" t="str">
        <f t="shared" si="381"/>
        <v>ADL動作　入浴　入浴</v>
      </c>
      <c r="J3502" s="56" t="str">
        <f t="shared" si="383"/>
        <v>名称変更</v>
      </c>
      <c r="K3502" s="33" t="str">
        <f>IF($F3502="old", INDEX('外部インタフェース一覧(計算用)'!$B$5:$C$60, MATCH(summary!$B3502, '外部インタフェース一覧(計算用)'!$C$5:$C$60, 0), 1), $B3502)</f>
        <v>自立支援促進に関する評価・支援計画書</v>
      </c>
      <c r="L3502" s="56">
        <f t="shared" si="387"/>
        <v>77</v>
      </c>
      <c r="M3502" s="33" t="str">
        <f t="shared" si="384"/>
        <v>bathe_results</v>
      </c>
      <c r="N3502" s="33" t="str">
        <f t="shared" si="385"/>
        <v>ADL動作　入浴　入浴</v>
      </c>
      <c r="O3502" s="33" t="str">
        <f t="shared" si="386"/>
        <v>支援実績　基本動作　入浴　大浴槽</v>
      </c>
    </row>
    <row r="3503" spans="1:15" hidden="1">
      <c r="A3503" s="56">
        <v>3500</v>
      </c>
      <c r="B3503" s="56" t="s">
        <v>5083</v>
      </c>
      <c r="C3503" s="56">
        <v>78</v>
      </c>
      <c r="D3503" s="33" t="s">
        <v>5146</v>
      </c>
      <c r="E3503" s="134" t="s">
        <v>5147</v>
      </c>
      <c r="F3503" s="56" t="str">
        <f>VLOOKUP(VLOOKUP($B3503, '外部インタフェース一覧(計算用)'!$B:$C, 2, FALSE), '外部インタフェース一覧(計算用)'!$C:$G, 2, FALSE)</f>
        <v>new</v>
      </c>
      <c r="G3503" s="56" t="str">
        <f>VLOOKUP(VLOOKUP($B3503, '外部インタフェース一覧(計算用)'!$B:$C, 2, FALSE), '外部インタフェース一覧(計算用)'!$C:$G, 5, FALSE)</f>
        <v>INDEPENDENCE_SUPPORT_PLAN_2024_FORM_0700_2021</v>
      </c>
      <c r="H3503" s="56" t="str">
        <f t="shared" si="382"/>
        <v>INDEPENDENCE_SUPPORT_PLAN_2024_FORM_0700_2021_bathe_results_01_new</v>
      </c>
      <c r="I3503" s="134" t="str">
        <f t="shared" si="381"/>
        <v>追加</v>
      </c>
      <c r="J3503" s="56" t="str">
        <f t="shared" si="383"/>
        <v>名称変更</v>
      </c>
      <c r="K3503" s="56" t="str">
        <f>IF($F3503="old", INDEX('外部インタフェース一覧(計算用)'!$B$5:$C$60, MATCH(summary!$B3503, '外部インタフェース一覧(計算用)'!$C$5:$C$60, 0), 1), $B3503)</f>
        <v>自立支援促進に関する評価・支援計画書</v>
      </c>
      <c r="L3503" s="56">
        <f t="shared" si="387"/>
        <v>78</v>
      </c>
      <c r="M3503" s="56" t="str">
        <f t="shared" si="384"/>
        <v>bathe_results_01</v>
      </c>
      <c r="N3503" s="33" t="str">
        <f t="shared" si="385"/>
        <v>追加</v>
      </c>
      <c r="O3503" s="33" t="str">
        <f t="shared" si="386"/>
        <v>支援実績　基本動作　入浴　個人浴槽</v>
      </c>
    </row>
    <row r="3504" spans="1:15" ht="37.5" hidden="1">
      <c r="A3504" s="56">
        <v>3501</v>
      </c>
      <c r="B3504" s="56" t="s">
        <v>5083</v>
      </c>
      <c r="C3504" s="56">
        <v>79</v>
      </c>
      <c r="D3504" s="33" t="s">
        <v>5148</v>
      </c>
      <c r="E3504" s="134" t="s">
        <v>5149</v>
      </c>
      <c r="F3504" s="56" t="str">
        <f>VLOOKUP(VLOOKUP($B3504, '外部インタフェース一覧(計算用)'!$B:$C, 2, FALSE), '外部インタフェース一覧(計算用)'!$C:$G, 2, FALSE)</f>
        <v>new</v>
      </c>
      <c r="G3504" s="56" t="str">
        <f>VLOOKUP(VLOOKUP($B3504, '外部インタフェース一覧(計算用)'!$B:$C, 2, FALSE), '外部インタフェース一覧(計算用)'!$C:$G, 5, FALSE)</f>
        <v>INDEPENDENCE_SUPPORT_PLAN_2024_FORM_0700_2021</v>
      </c>
      <c r="H3504" s="56" t="str">
        <f t="shared" si="382"/>
        <v>INDEPENDENCE_SUPPORT_PLAN_2024_FORM_0700_2021_bathe_results_02_new</v>
      </c>
      <c r="I3504" s="134" t="str">
        <f t="shared" si="381"/>
        <v>追加</v>
      </c>
      <c r="J3504" s="56" t="str">
        <f t="shared" si="383"/>
        <v>名称変更</v>
      </c>
      <c r="K3504" s="56" t="str">
        <f>IF($F3504="old", INDEX('外部インタフェース一覧(計算用)'!$B$5:$C$60, MATCH(summary!$B3504, '外部インタフェース一覧(計算用)'!$C$5:$C$60, 0), 1), $B3504)</f>
        <v>自立支援促進に関する評価・支援計画書</v>
      </c>
      <c r="L3504" s="56">
        <f t="shared" si="387"/>
        <v>79</v>
      </c>
      <c r="M3504" s="56" t="str">
        <f t="shared" si="384"/>
        <v>bathe_results_02</v>
      </c>
      <c r="N3504" s="33" t="str">
        <f t="shared" si="385"/>
        <v>追加</v>
      </c>
      <c r="O3504" s="33" t="str">
        <f t="shared" si="386"/>
        <v>支援実績　基本動作　入浴　機械浴槽（特別浴槽）</v>
      </c>
    </row>
    <row r="3505" spans="1:15" hidden="1">
      <c r="A3505" s="56">
        <v>3502</v>
      </c>
      <c r="B3505" s="56" t="s">
        <v>5083</v>
      </c>
      <c r="C3505" s="56">
        <v>80</v>
      </c>
      <c r="D3505" s="33" t="s">
        <v>5150</v>
      </c>
      <c r="E3505" s="134" t="s">
        <v>5151</v>
      </c>
      <c r="F3505" s="56" t="str">
        <f>VLOOKUP(VLOOKUP($B3505, '外部インタフェース一覧(計算用)'!$B:$C, 2, FALSE), '外部インタフェース一覧(計算用)'!$C:$G, 2, FALSE)</f>
        <v>new</v>
      </c>
      <c r="G3505" s="56" t="str">
        <f>VLOOKUP(VLOOKUP($B3505, '外部インタフェース一覧(計算用)'!$B:$C, 2, FALSE), '外部インタフェース一覧(計算用)'!$C:$G, 5, FALSE)</f>
        <v>INDEPENDENCE_SUPPORT_PLAN_2024_FORM_0700_2021</v>
      </c>
      <c r="H3505" s="56" t="str">
        <f t="shared" si="382"/>
        <v>INDEPENDENCE_SUPPORT_PLAN_2024_FORM_0700_2021_bathe_results_03_new</v>
      </c>
      <c r="I3505" s="134" t="str">
        <f t="shared" si="381"/>
        <v>追加</v>
      </c>
      <c r="J3505" s="56" t="str">
        <f t="shared" si="383"/>
        <v>名称変更</v>
      </c>
      <c r="K3505" s="56" t="str">
        <f>IF($F3505="old", INDEX('外部インタフェース一覧(計算用)'!$B$5:$C$60, MATCH(summary!$B3505, '外部インタフェース一覧(計算用)'!$C$5:$C$60, 0), 1), $B3505)</f>
        <v>自立支援促進に関する評価・支援計画書</v>
      </c>
      <c r="L3505" s="56">
        <f t="shared" si="387"/>
        <v>80</v>
      </c>
      <c r="M3505" s="56" t="str">
        <f t="shared" si="384"/>
        <v>bathe_results_03</v>
      </c>
      <c r="N3505" s="33" t="str">
        <f t="shared" si="385"/>
        <v>追加</v>
      </c>
      <c r="O3505" s="33" t="str">
        <f t="shared" si="386"/>
        <v>支援実績　基本動作　入浴　清拭</v>
      </c>
    </row>
    <row r="3506" spans="1:15" ht="37.5" hidden="1">
      <c r="A3506" s="56">
        <v>3503</v>
      </c>
      <c r="B3506" s="56" t="s">
        <v>5083</v>
      </c>
      <c r="C3506" s="56">
        <v>81</v>
      </c>
      <c r="D3506" s="33" t="s">
        <v>3671</v>
      </c>
      <c r="E3506" s="134" t="s">
        <v>5152</v>
      </c>
      <c r="F3506" s="56" t="str">
        <f>VLOOKUP(VLOOKUP($B3506, '外部インタフェース一覧(計算用)'!$B:$C, 2, FALSE), '外部インタフェース一覧(計算用)'!$C:$G, 2, FALSE)</f>
        <v>new</v>
      </c>
      <c r="G3506" s="56" t="str">
        <f>VLOOKUP(VLOOKUP($B3506, '外部インタフェース一覧(計算用)'!$B:$C, 2, FALSE), '外部インタフェース一覧(計算用)'!$C:$G, 5, FALSE)</f>
        <v>INDEPENDENCE_SUPPORT_PLAN_2024_FORM_0700_2021</v>
      </c>
      <c r="H3506" s="56" t="str">
        <f t="shared" si="382"/>
        <v>INDEPENDENCE_SUPPORT_PLAN_2024_FORM_0700_2021_is_bathe_care_new</v>
      </c>
      <c r="I3506" s="134" t="str">
        <f t="shared" si="381"/>
        <v>ADL動作　入浴　マンツーマン入浴ケア</v>
      </c>
      <c r="J3506" s="56" t="str">
        <f t="shared" si="383"/>
        <v>名称変更</v>
      </c>
      <c r="K3506" s="33" t="str">
        <f>IF($F3506="old", INDEX('外部インタフェース一覧(計算用)'!$B$5:$C$60, MATCH(summary!$B3506, '外部インタフェース一覧(計算用)'!$C$5:$C$60, 0), 1), $B3506)</f>
        <v>自立支援促進に関する評価・支援計画書</v>
      </c>
      <c r="L3506" s="56">
        <f t="shared" si="387"/>
        <v>81</v>
      </c>
      <c r="M3506" s="33" t="str">
        <f t="shared" si="384"/>
        <v>is_bathe_care</v>
      </c>
      <c r="N3506" s="33" t="str">
        <f t="shared" si="385"/>
        <v>ADL動作　入浴　マンツーマン入浴ケア</v>
      </c>
      <c r="O3506" s="33" t="str">
        <f t="shared" si="386"/>
        <v>支援実績　基本動作　入浴　マンツーマン入浴ケア</v>
      </c>
    </row>
    <row r="3507" spans="1:15" ht="37.5" hidden="1">
      <c r="A3507" s="56">
        <v>3504</v>
      </c>
      <c r="B3507" s="56" t="s">
        <v>5083</v>
      </c>
      <c r="C3507" s="56">
        <v>82</v>
      </c>
      <c r="D3507" s="33" t="s">
        <v>5153</v>
      </c>
      <c r="E3507" s="134" t="s">
        <v>5154</v>
      </c>
      <c r="F3507" s="56" t="str">
        <f>VLOOKUP(VLOOKUP($B3507, '外部インタフェース一覧(計算用)'!$B:$C, 2, FALSE), '外部インタフェース一覧(計算用)'!$C:$G, 2, FALSE)</f>
        <v>new</v>
      </c>
      <c r="G3507" s="56" t="str">
        <f>VLOOKUP(VLOOKUP($B3507, '外部インタフェース一覧(計算用)'!$B:$C, 2, FALSE), '外部インタフェース一覧(計算用)'!$C:$G, 5, FALSE)</f>
        <v>INDEPENDENCE_SUPPORT_PLAN_2024_FORM_0700_2021</v>
      </c>
      <c r="H3507" s="56" t="str">
        <f t="shared" si="382"/>
        <v>INDEPENDENCE_SUPPORT_PLAN_2024_FORM_0700_2021_outing_per_week_everyday_new</v>
      </c>
      <c r="I3507" s="134" t="str">
        <f t="shared" si="381"/>
        <v>追加</v>
      </c>
      <c r="J3507" s="56" t="str">
        <f t="shared" si="383"/>
        <v>名称変更</v>
      </c>
      <c r="K3507" s="56" t="str">
        <f>IF($F3507="old", INDEX('外部インタフェース一覧(計算用)'!$B$5:$C$60, MATCH(summary!$B3507, '外部インタフェース一覧(計算用)'!$C$5:$C$60, 0), 1), $B3507)</f>
        <v>自立支援促進に関する評価・支援計画書</v>
      </c>
      <c r="L3507" s="56">
        <f t="shared" si="387"/>
        <v>82</v>
      </c>
      <c r="M3507" s="56" t="str">
        <f t="shared" si="384"/>
        <v>outing_per_week_everyday</v>
      </c>
      <c r="N3507" s="33" t="str">
        <f t="shared" si="385"/>
        <v>追加</v>
      </c>
      <c r="O3507" s="33" t="str">
        <f t="shared" si="386"/>
        <v>支援実績　日々の過ごし方等　1週間あたりの外出</v>
      </c>
    </row>
    <row r="3508" spans="1:15" ht="56.25" hidden="1">
      <c r="A3508" s="56">
        <v>3505</v>
      </c>
      <c r="B3508" s="56" t="s">
        <v>5083</v>
      </c>
      <c r="C3508" s="56">
        <v>83</v>
      </c>
      <c r="D3508" s="33" t="s">
        <v>5155</v>
      </c>
      <c r="E3508" s="134" t="s">
        <v>5156</v>
      </c>
      <c r="F3508" s="56" t="str">
        <f>VLOOKUP(VLOOKUP($B3508, '外部インタフェース一覧(計算用)'!$B:$C, 2, FALSE), '外部インタフェース一覧(計算用)'!$C:$G, 2, FALSE)</f>
        <v>new</v>
      </c>
      <c r="G3508" s="56" t="str">
        <f>VLOOKUP(VLOOKUP($B3508, '外部インタフェース一覧(計算用)'!$B:$C, 2, FALSE), '外部インタフェース一覧(計算用)'!$C:$G, 5, FALSE)</f>
        <v>INDEPENDENCE_SUPPORT_PLAN_2024_FORM_0700_2021</v>
      </c>
      <c r="H3508" s="56" t="str">
        <f t="shared" si="382"/>
        <v>INDEPENDENCE_SUPPORT_PLAN_2024_FORM_0700_2021_activity_per_week_everyday_new</v>
      </c>
      <c r="I3508" s="134" t="str">
        <f t="shared" si="381"/>
        <v>追加</v>
      </c>
      <c r="J3508" s="56" t="str">
        <f t="shared" si="383"/>
        <v>名称変更</v>
      </c>
      <c r="K3508" s="56" t="str">
        <f>IF($F3508="old", INDEX('外部インタフェース一覧(計算用)'!$B$5:$C$60, MATCH(summary!$B3508, '外部インタフェース一覧(計算用)'!$C$5:$C$60, 0), 1), $B3508)</f>
        <v>自立支援促進に関する評価・支援計画書</v>
      </c>
      <c r="L3508" s="56">
        <f t="shared" si="387"/>
        <v>83</v>
      </c>
      <c r="M3508" s="56" t="str">
        <f t="shared" si="384"/>
        <v>activity_per_week_everyday</v>
      </c>
      <c r="N3508" s="33" t="str">
        <f t="shared" si="385"/>
        <v>追加</v>
      </c>
      <c r="O3508" s="33" t="str">
        <f t="shared" si="386"/>
        <v>支援実績　日々の過ごし方等　1週間あたりの趣味・アクティビティ・役割活動</v>
      </c>
    </row>
    <row r="3509" spans="1:15" ht="56.25" hidden="1">
      <c r="A3509" s="56">
        <v>3506</v>
      </c>
      <c r="B3509" s="56" t="s">
        <v>5083</v>
      </c>
      <c r="C3509" s="56">
        <v>84</v>
      </c>
      <c r="D3509" s="33" t="s">
        <v>5157</v>
      </c>
      <c r="E3509" s="134" t="s">
        <v>5158</v>
      </c>
      <c r="F3509" s="56" t="str">
        <f>VLOOKUP(VLOOKUP($B3509, '外部インタフェース一覧(計算用)'!$B:$C, 2, FALSE), '外部インタフェース一覧(計算用)'!$C:$G, 2, FALSE)</f>
        <v>new</v>
      </c>
      <c r="G3509" s="56" t="str">
        <f>VLOOKUP(VLOOKUP($B3509, '外部インタフェース一覧(計算用)'!$B:$C, 2, FALSE), '外部インタフェース一覧(計算用)'!$C:$G, 5, FALSE)</f>
        <v>INDEPENDENCE_SUPPORT_PLAN_2024_FORM_0700_2021</v>
      </c>
      <c r="H3509" s="56" t="str">
        <f t="shared" si="382"/>
        <v>INDEPENDENCE_SUPPORT_PLAN_2024_FORM_0700_2021_Initiatives_create_place_stay_new</v>
      </c>
      <c r="I3509" s="134" t="str">
        <f t="shared" si="381"/>
        <v>追加</v>
      </c>
      <c r="J3509" s="56" t="str">
        <f t="shared" si="383"/>
        <v>名称変更</v>
      </c>
      <c r="K3509" s="56" t="str">
        <f>IF($F3509="old", INDEX('外部インタフェース一覧(計算用)'!$B$5:$C$60, MATCH(summary!$B3509, '外部インタフェース一覧(計算用)'!$C$5:$C$60, 0), 1), $B3509)</f>
        <v>自立支援促進に関する評価・支援計画書</v>
      </c>
      <c r="L3509" s="56">
        <f t="shared" si="387"/>
        <v>84</v>
      </c>
      <c r="M3509" s="56" t="str">
        <f t="shared" si="384"/>
        <v>Initiatives_create_place_stay</v>
      </c>
      <c r="N3509" s="33" t="str">
        <f t="shared" si="385"/>
        <v>追加</v>
      </c>
      <c r="O3509" s="33" t="str">
        <f t="shared" si="386"/>
        <v>支援実績　日々の過ごし方等　入所者や家族の希望に沿った居場所作りの取組</v>
      </c>
    </row>
    <row r="3510" spans="1:15" ht="37.5" hidden="1">
      <c r="A3510" s="56">
        <v>3507</v>
      </c>
      <c r="B3510" s="56" t="s">
        <v>5083</v>
      </c>
      <c r="C3510" s="56">
        <v>85</v>
      </c>
      <c r="D3510" s="33" t="s">
        <v>5159</v>
      </c>
      <c r="E3510" s="134" t="s">
        <v>5160</v>
      </c>
      <c r="F3510" s="56" t="str">
        <f>VLOOKUP(VLOOKUP($B3510, '外部インタフェース一覧(計算用)'!$B:$C, 2, FALSE), '外部インタフェース一覧(計算用)'!$C:$G, 2, FALSE)</f>
        <v>new</v>
      </c>
      <c r="G3510" s="56" t="str">
        <f>VLOOKUP(VLOOKUP($B3510, '外部インタフェース一覧(計算用)'!$B:$C, 2, FALSE), '外部インタフェース一覧(計算用)'!$C:$G, 5, FALSE)</f>
        <v>INDEPENDENCE_SUPPORT_PLAN_2024_FORM_0700_2021</v>
      </c>
      <c r="H3510" s="56" t="str">
        <f t="shared" si="382"/>
        <v>INDEPENDENCE_SUPPORT_PLAN_2024_FORM_0700_2021_previous_life_reflection_new</v>
      </c>
      <c r="I3510" s="134" t="str">
        <f t="shared" si="381"/>
        <v>追加</v>
      </c>
      <c r="J3510" s="56" t="str">
        <f t="shared" si="383"/>
        <v>名称変更</v>
      </c>
      <c r="K3510" s="56" t="str">
        <f>IF($F3510="old", INDEX('外部インタフェース一覧(計算用)'!$B$5:$C$60, MATCH(summary!$B3510, '外部インタフェース一覧(計算用)'!$C$5:$C$60, 0), 1), $B3510)</f>
        <v>自立支援促進に関する評価・支援計画書</v>
      </c>
      <c r="L3510" s="56">
        <f t="shared" si="387"/>
        <v>85</v>
      </c>
      <c r="M3510" s="56" t="str">
        <f t="shared" si="384"/>
        <v>previous_life_reflection</v>
      </c>
      <c r="N3510" s="33" t="str">
        <f t="shared" si="385"/>
        <v>追加</v>
      </c>
      <c r="O3510" s="33" t="str">
        <f t="shared" si="386"/>
        <v>支援実績　日々の過ごし方等　本人の生活史</v>
      </c>
    </row>
    <row r="3511" spans="1:15" hidden="1">
      <c r="A3511" s="56">
        <v>3508</v>
      </c>
      <c r="B3511" s="56" t="s">
        <v>5083</v>
      </c>
      <c r="C3511" s="56">
        <v>86</v>
      </c>
      <c r="D3511" s="33" t="s">
        <v>5161</v>
      </c>
      <c r="E3511" s="134" t="s">
        <v>5162</v>
      </c>
      <c r="F3511" s="56" t="str">
        <f>VLOOKUP(VLOOKUP($B3511, '外部インタフェース一覧(計算用)'!$B:$C, 2, FALSE), '外部インタフェース一覧(計算用)'!$C:$G, 2, FALSE)</f>
        <v>new</v>
      </c>
      <c r="G3511" s="56" t="str">
        <f>VLOOKUP(VLOOKUP($B3511, '外部インタフェース一覧(計算用)'!$B:$C, 2, FALSE), '外部インタフェース一覧(計算用)'!$C:$G, 5, FALSE)</f>
        <v>INDEPENDENCE_SUPPORT_PLAN_2024_FORM_0700_2021</v>
      </c>
      <c r="H3511" s="56" t="str">
        <f t="shared" si="382"/>
        <v>INDEPENDENCE_SUPPORT_PLAN_2024_FORM_0700_2021_planning_date_new</v>
      </c>
      <c r="I3511" s="134" t="str">
        <f t="shared" si="381"/>
        <v>追加</v>
      </c>
      <c r="J3511" s="56" t="str">
        <f t="shared" si="383"/>
        <v>名称変更</v>
      </c>
      <c r="K3511" s="56" t="str">
        <f>IF($F3511="old", INDEX('外部インタフェース一覧(計算用)'!$B$5:$C$60, MATCH(summary!$B3511, '外部インタフェース一覧(計算用)'!$C$5:$C$60, 0), 1), $B3511)</f>
        <v>自立支援促進に関する評価・支援計画書</v>
      </c>
      <c r="L3511" s="56">
        <f t="shared" si="387"/>
        <v>86</v>
      </c>
      <c r="M3511" s="56" t="str">
        <f t="shared" si="384"/>
        <v>planning_date</v>
      </c>
      <c r="N3511" s="33" t="str">
        <f t="shared" si="385"/>
        <v>追加</v>
      </c>
      <c r="O3511" s="33" t="str">
        <f t="shared" si="386"/>
        <v>支援計画　計画作成日</v>
      </c>
    </row>
    <row r="3512" spans="1:15" ht="56.25" hidden="1">
      <c r="A3512" s="56">
        <v>3509</v>
      </c>
      <c r="B3512" s="56" t="s">
        <v>5083</v>
      </c>
      <c r="C3512" s="56">
        <v>87</v>
      </c>
      <c r="D3512" s="33" t="s">
        <v>3565</v>
      </c>
      <c r="E3512" s="134" t="s">
        <v>5163</v>
      </c>
      <c r="F3512" s="56" t="str">
        <f>VLOOKUP(VLOOKUP($B3512, '外部インタフェース一覧(計算用)'!$B:$C, 2, FALSE), '外部インタフェース一覧(計算用)'!$C:$G, 2, FALSE)</f>
        <v>new</v>
      </c>
      <c r="G3512" s="56" t="str">
        <f>VLOOKUP(VLOOKUP($B3512, '外部インタフェース一覧(計算用)'!$B:$C, 2, FALSE), '外部インタフェース一覧(計算用)'!$C:$G, 5, FALSE)</f>
        <v>INDEPENDENCE_SUPPORT_PLAN_2024_FORM_0700_2021</v>
      </c>
      <c r="H3512" s="56" t="str">
        <f t="shared" si="382"/>
        <v>INDEPENDENCE_SUPPORT_PLAN_2024_FORM_0700_2021_efforts_01_new</v>
      </c>
      <c r="I3512" s="134" t="str">
        <f t="shared" ref="I3512:I3575" si="388">IFERROR(INDEX($E:$H, MATCH(LEFT($H3512, LEN($H3512)-4)&amp;"_old", $H:$H, 0), 1), IF(F3512="old", "削除", "追加"))</f>
        <v>尊厳の保持と自立支援のために必要な支援計画　尊厳の保持に資する取組</v>
      </c>
      <c r="J3512" s="56" t="str">
        <f t="shared" si="383"/>
        <v>名称変更</v>
      </c>
      <c r="K3512" s="33" t="str">
        <f>IF($F3512="old", INDEX('外部インタフェース一覧(計算用)'!$B$5:$C$60, MATCH(summary!$B3512, '外部インタフェース一覧(計算用)'!$C$5:$C$60, 0), 1), $B3512)</f>
        <v>自立支援促進に関する評価・支援計画書</v>
      </c>
      <c r="L3512" s="56">
        <f t="shared" si="387"/>
        <v>87</v>
      </c>
      <c r="M3512" s="33" t="str">
        <f t="shared" si="384"/>
        <v>efforts_01</v>
      </c>
      <c r="N3512" s="33" t="str">
        <f t="shared" si="385"/>
        <v>尊厳の保持と自立支援のために必要な支援計画　尊厳の保持に資する取組</v>
      </c>
      <c r="O3512" s="33" t="str">
        <f t="shared" si="386"/>
        <v>支援計画　尊厳の保持と自立支援のために必要な支援計画　尊厳の保持に資する取組</v>
      </c>
    </row>
    <row r="3513" spans="1:15" ht="56.25" hidden="1">
      <c r="A3513" s="56">
        <v>3510</v>
      </c>
      <c r="B3513" s="56" t="s">
        <v>5083</v>
      </c>
      <c r="C3513" s="56">
        <v>88</v>
      </c>
      <c r="D3513" s="33" t="s">
        <v>3567</v>
      </c>
      <c r="E3513" s="134" t="s">
        <v>5164</v>
      </c>
      <c r="F3513" s="56" t="str">
        <f>VLOOKUP(VLOOKUP($B3513, '外部インタフェース一覧(計算用)'!$B:$C, 2, FALSE), '外部インタフェース一覧(計算用)'!$C:$G, 2, FALSE)</f>
        <v>new</v>
      </c>
      <c r="G3513" s="56" t="str">
        <f>VLOOKUP(VLOOKUP($B3513, '外部インタフェース一覧(計算用)'!$B:$C, 2, FALSE), '外部インタフェース一覧(計算用)'!$C:$G, 5, FALSE)</f>
        <v>INDEPENDENCE_SUPPORT_PLAN_2024_FORM_0700_2021</v>
      </c>
      <c r="H3513" s="56" t="str">
        <f t="shared" si="382"/>
        <v>INDEPENDENCE_SUPPORT_PLAN_2024_FORM_0700_2021_efforts_02_new</v>
      </c>
      <c r="I3513" s="134" t="str">
        <f t="shared" si="388"/>
        <v>尊厳の保持と自立支援のために必要な支援計画　本人を尊重する個別ケア</v>
      </c>
      <c r="J3513" s="56" t="str">
        <f t="shared" si="383"/>
        <v>名称変更</v>
      </c>
      <c r="K3513" s="33" t="str">
        <f>IF($F3513="old", INDEX('外部インタフェース一覧(計算用)'!$B$5:$C$60, MATCH(summary!$B3513, '外部インタフェース一覧(計算用)'!$C$5:$C$60, 0), 1), $B3513)</f>
        <v>自立支援促進に関する評価・支援計画書</v>
      </c>
      <c r="L3513" s="56">
        <f t="shared" si="387"/>
        <v>88</v>
      </c>
      <c r="M3513" s="33" t="str">
        <f t="shared" si="384"/>
        <v>efforts_02</v>
      </c>
      <c r="N3513" s="33" t="str">
        <f t="shared" si="385"/>
        <v>尊厳の保持と自立支援のために必要な支援計画　本人を尊重する個別ケア</v>
      </c>
      <c r="O3513" s="33" t="str">
        <f t="shared" si="386"/>
        <v>支援計画　尊厳の保持と自立支援のために必要な支援計画　本人を尊重する個別ケア</v>
      </c>
    </row>
    <row r="3514" spans="1:15" ht="56.25" hidden="1">
      <c r="A3514" s="56">
        <v>3511</v>
      </c>
      <c r="B3514" s="56" t="s">
        <v>5083</v>
      </c>
      <c r="C3514" s="56">
        <v>89</v>
      </c>
      <c r="D3514" s="33" t="s">
        <v>3569</v>
      </c>
      <c r="E3514" s="134" t="s">
        <v>5165</v>
      </c>
      <c r="F3514" s="56" t="str">
        <f>VLOOKUP(VLOOKUP($B3514, '外部インタフェース一覧(計算用)'!$B:$C, 2, FALSE), '外部インタフェース一覧(計算用)'!$C:$G, 2, FALSE)</f>
        <v>new</v>
      </c>
      <c r="G3514" s="56" t="str">
        <f>VLOOKUP(VLOOKUP($B3514, '外部インタフェース一覧(計算用)'!$B:$C, 2, FALSE), '外部インタフェース一覧(計算用)'!$C:$G, 5, FALSE)</f>
        <v>INDEPENDENCE_SUPPORT_PLAN_2024_FORM_0700_2021</v>
      </c>
      <c r="H3514" s="56" t="str">
        <f t="shared" si="382"/>
        <v>INDEPENDENCE_SUPPORT_PLAN_2024_FORM_0700_2021_efforts_03_new</v>
      </c>
      <c r="I3514" s="134" t="str">
        <f t="shared" si="388"/>
        <v>尊厳の保持と自立支援のために必要な支援計画　寝たきり防止に資する取組</v>
      </c>
      <c r="J3514" s="56" t="str">
        <f t="shared" si="383"/>
        <v>名称変更</v>
      </c>
      <c r="K3514" s="33" t="str">
        <f>IF($F3514="old", INDEX('外部インタフェース一覧(計算用)'!$B$5:$C$60, MATCH(summary!$B3514, '外部インタフェース一覧(計算用)'!$C$5:$C$60, 0), 1), $B3514)</f>
        <v>自立支援促進に関する評価・支援計画書</v>
      </c>
      <c r="L3514" s="56">
        <f t="shared" si="387"/>
        <v>89</v>
      </c>
      <c r="M3514" s="33" t="str">
        <f t="shared" si="384"/>
        <v>efforts_03</v>
      </c>
      <c r="N3514" s="33" t="str">
        <f t="shared" si="385"/>
        <v>尊厳の保持と自立支援のために必要な支援計画　寝たきり防止に資する取組</v>
      </c>
      <c r="O3514" s="33" t="str">
        <f t="shared" si="386"/>
        <v>支援計画　尊厳の保持と自立支援のために必要な支援計画　寝たきり防止に資する取組</v>
      </c>
    </row>
    <row r="3515" spans="1:15" ht="56.25" hidden="1">
      <c r="A3515" s="56">
        <v>3512</v>
      </c>
      <c r="B3515" s="56" t="s">
        <v>5083</v>
      </c>
      <c r="C3515" s="56">
        <v>90</v>
      </c>
      <c r="D3515" s="33" t="s">
        <v>3571</v>
      </c>
      <c r="E3515" s="134" t="s">
        <v>5166</v>
      </c>
      <c r="F3515" s="56" t="str">
        <f>VLOOKUP(VLOOKUP($B3515, '外部インタフェース一覧(計算用)'!$B:$C, 2, FALSE), '外部インタフェース一覧(計算用)'!$C:$G, 2, FALSE)</f>
        <v>new</v>
      </c>
      <c r="G3515" s="56" t="str">
        <f>VLOOKUP(VLOOKUP($B3515, '外部インタフェース一覧(計算用)'!$B:$C, 2, FALSE), '外部インタフェース一覧(計算用)'!$C:$G, 5, FALSE)</f>
        <v>INDEPENDENCE_SUPPORT_PLAN_2024_FORM_0700_2021</v>
      </c>
      <c r="H3515" s="56" t="str">
        <f t="shared" si="382"/>
        <v>INDEPENDENCE_SUPPORT_PLAN_2024_FORM_0700_2021_efforts_04_new</v>
      </c>
      <c r="I3515" s="134" t="str">
        <f t="shared" si="388"/>
        <v>尊厳の保持と自立支援のために必要な支援計画　自立した生活を支える取組</v>
      </c>
      <c r="J3515" s="56" t="str">
        <f t="shared" si="383"/>
        <v>名称変更</v>
      </c>
      <c r="K3515" s="33" t="str">
        <f>IF($F3515="old", INDEX('外部インタフェース一覧(計算用)'!$B$5:$C$60, MATCH(summary!$B3515, '外部インタフェース一覧(計算用)'!$C$5:$C$60, 0), 1), $B3515)</f>
        <v>自立支援促進に関する評価・支援計画書</v>
      </c>
      <c r="L3515" s="56">
        <f t="shared" si="387"/>
        <v>90</v>
      </c>
      <c r="M3515" s="33" t="str">
        <f t="shared" si="384"/>
        <v>efforts_04</v>
      </c>
      <c r="N3515" s="33" t="str">
        <f t="shared" si="385"/>
        <v>尊厳の保持と自立支援のために必要な支援計画　自立した生活を支える取組</v>
      </c>
      <c r="O3515" s="33" t="str">
        <f t="shared" si="386"/>
        <v>支援計画　尊厳の保持と自立支援のために必要な支援計画　自立した生活を支える取組</v>
      </c>
    </row>
    <row r="3516" spans="1:15" ht="37.5" hidden="1">
      <c r="A3516" s="56">
        <v>3513</v>
      </c>
      <c r="B3516" s="56" t="s">
        <v>5083</v>
      </c>
      <c r="C3516" s="56">
        <v>91</v>
      </c>
      <c r="D3516" s="33" t="s">
        <v>3703</v>
      </c>
      <c r="E3516" s="134" t="s">
        <v>5167</v>
      </c>
      <c r="F3516" s="56" t="str">
        <f>VLOOKUP(VLOOKUP($B3516, '外部インタフェース一覧(計算用)'!$B:$C, 2, FALSE), '外部インタフェース一覧(計算用)'!$C:$G, 2, FALSE)</f>
        <v>new</v>
      </c>
      <c r="G3516" s="56" t="str">
        <f>VLOOKUP(VLOOKUP($B3516, '外部インタフェース一覧(計算用)'!$B:$C, 2, FALSE), '外部インタフェース一覧(計算用)'!$C:$G, 5, FALSE)</f>
        <v>INDEPENDENCE_SUPPORT_PLAN_2024_FORM_0700_2021</v>
      </c>
      <c r="H3516" s="56" t="str">
        <f t="shared" si="382"/>
        <v>INDEPENDENCE_SUPPORT_PLAN_2024_FORM_0700_2021_support_plan_new</v>
      </c>
      <c r="I3516" s="134" t="str">
        <f t="shared" si="388"/>
        <v>支援計画　離床・基本動作についての支援計画　具体的な計画</v>
      </c>
      <c r="J3516" s="56" t="str">
        <f t="shared" si="383"/>
        <v>名称変更</v>
      </c>
      <c r="K3516" s="33" t="str">
        <f>IF($F3516="old", INDEX('外部インタフェース一覧(計算用)'!$B$5:$C$60, MATCH(summary!$B3516, '外部インタフェース一覧(計算用)'!$C$5:$C$60, 0), 1), $B3516)</f>
        <v>自立支援促進に関する評価・支援計画書</v>
      </c>
      <c r="L3516" s="56">
        <f t="shared" si="387"/>
        <v>91</v>
      </c>
      <c r="M3516" s="33" t="str">
        <f t="shared" si="384"/>
        <v>support_plan</v>
      </c>
      <c r="N3516" s="33" t="str">
        <f t="shared" si="385"/>
        <v>支援計画　離床・基本動作についての支援計画　具体的な計画</v>
      </c>
      <c r="O3516" s="33" t="str">
        <f t="shared" si="386"/>
        <v>支援計画　基本動作</v>
      </c>
    </row>
    <row r="3517" spans="1:15" hidden="1">
      <c r="A3517" s="56">
        <v>3514</v>
      </c>
      <c r="B3517" s="56" t="s">
        <v>5083</v>
      </c>
      <c r="C3517" s="56">
        <v>92</v>
      </c>
      <c r="D3517" s="33" t="s">
        <v>5168</v>
      </c>
      <c r="E3517" s="134" t="s">
        <v>5169</v>
      </c>
      <c r="F3517" s="56" t="str">
        <f>VLOOKUP(VLOOKUP($B3517, '外部インタフェース一覧(計算用)'!$B:$C, 2, FALSE), '外部インタフェース一覧(計算用)'!$C:$G, 2, FALSE)</f>
        <v>new</v>
      </c>
      <c r="G3517" s="56" t="str">
        <f>VLOOKUP(VLOOKUP($B3517, '外部インタフェース一覧(計算用)'!$B:$C, 2, FALSE), '外部インタフェース一覧(計算用)'!$C:$G, 5, FALSE)</f>
        <v>INDEPENDENCE_SUPPORT_PLAN_2024_FORM_0700_2021</v>
      </c>
      <c r="H3517" s="56" t="str">
        <f t="shared" si="382"/>
        <v>INDEPENDENCE_SUPPORT_PLAN_2024_FORM_0700_2021_spend_time_new</v>
      </c>
      <c r="I3517" s="134" t="str">
        <f t="shared" si="388"/>
        <v>追加</v>
      </c>
      <c r="J3517" s="56" t="str">
        <f t="shared" si="383"/>
        <v>名称変更</v>
      </c>
      <c r="K3517" s="56" t="str">
        <f>IF($F3517="old", INDEX('外部インタフェース一覧(計算用)'!$B$5:$C$60, MATCH(summary!$B3517, '外部インタフェース一覧(計算用)'!$C$5:$C$60, 0), 1), $B3517)</f>
        <v>自立支援促進に関する評価・支援計画書</v>
      </c>
      <c r="L3517" s="56">
        <f t="shared" si="387"/>
        <v>92</v>
      </c>
      <c r="M3517" s="56" t="str">
        <f t="shared" si="384"/>
        <v>spend_time</v>
      </c>
      <c r="N3517" s="33" t="str">
        <f t="shared" si="385"/>
        <v>追加</v>
      </c>
      <c r="O3517" s="33" t="str">
        <f t="shared" si="386"/>
        <v>支援計画　日々の過ごし方等</v>
      </c>
    </row>
    <row r="3518" spans="1:15" hidden="1">
      <c r="A3518" s="56">
        <v>3515</v>
      </c>
      <c r="B3518" s="56" t="s">
        <v>5083</v>
      </c>
      <c r="C3518" s="56">
        <v>93</v>
      </c>
      <c r="D3518" s="33" t="s">
        <v>265</v>
      </c>
      <c r="E3518" s="134" t="s">
        <v>266</v>
      </c>
      <c r="F3518" s="56" t="str">
        <f>VLOOKUP(VLOOKUP($B3518, '外部インタフェース一覧(計算用)'!$B:$C, 2, FALSE), '外部インタフェース一覧(計算用)'!$C:$G, 2, FALSE)</f>
        <v>new</v>
      </c>
      <c r="G3518" s="56" t="str">
        <f>VLOOKUP(VLOOKUP($B3518, '外部インタフェース一覧(計算用)'!$B:$C, 2, FALSE), '外部インタフェース一覧(計算用)'!$C:$G, 5, FALSE)</f>
        <v>INDEPENDENCE_SUPPORT_PLAN_2024_FORM_0700_2021</v>
      </c>
      <c r="H3518" s="56" t="str">
        <f t="shared" si="382"/>
        <v>INDEPENDENCE_SUPPORT_PLAN_2024_FORM_0700_2021_version_new</v>
      </c>
      <c r="I3518" s="134" t="str">
        <f t="shared" si="388"/>
        <v>バージョン番号</v>
      </c>
      <c r="J3518" s="56" t="str">
        <f t="shared" si="383"/>
        <v>一致</v>
      </c>
      <c r="K3518" s="56" t="str">
        <f>IF($F3518="old", INDEX('外部インタフェース一覧(計算用)'!$B$5:$C$60, MATCH(summary!$B3518, '外部インタフェース一覧(計算用)'!$C$5:$C$60, 0), 1), $B3518)</f>
        <v>自立支援促進に関する評価・支援計画書</v>
      </c>
      <c r="L3518" s="56">
        <f t="shared" si="387"/>
        <v>93</v>
      </c>
      <c r="M3518" s="56" t="str">
        <f t="shared" si="384"/>
        <v>version</v>
      </c>
      <c r="N3518" s="33" t="str">
        <f t="shared" si="385"/>
        <v>バージョン番号</v>
      </c>
      <c r="O3518" s="33" t="str">
        <f t="shared" si="386"/>
        <v>バージョン番号</v>
      </c>
    </row>
    <row r="3519" spans="1:15" hidden="1">
      <c r="A3519" s="56">
        <v>3516</v>
      </c>
      <c r="B3519" s="56" t="s">
        <v>130</v>
      </c>
      <c r="C3519" s="56">
        <v>1</v>
      </c>
      <c r="D3519" s="33" t="s">
        <v>223</v>
      </c>
      <c r="E3519" s="134" t="s">
        <v>224</v>
      </c>
      <c r="F3519" s="56" t="str">
        <f>VLOOKUP(VLOOKUP($B3519, '外部インタフェース一覧(計算用)'!$B:$C, 2, FALSE), '外部インタフェース一覧(計算用)'!$C:$G, 2, FALSE)</f>
        <v>new</v>
      </c>
      <c r="G3519" s="56" t="str">
        <f>VLOOKUP(VLOOKUP($B3519, '外部インタフェース一覧(計算用)'!$B:$C, 2, FALSE), '外部インタフェース一覧(計算用)'!$C:$G, 5, FALSE)</f>
        <v>INDEPENDENCE_SUPPORT_PLAN_2024_FORM_0700_2021</v>
      </c>
      <c r="H3519" s="56" t="str">
        <f t="shared" si="382"/>
        <v>INDEPENDENCE_SUPPORT_PLAN_2024_FORM_0700_2021_care_facility_id_new</v>
      </c>
      <c r="I3519" s="134" t="str">
        <f t="shared" si="388"/>
        <v>事業所番号</v>
      </c>
      <c r="J3519" s="56" t="str">
        <f t="shared" si="383"/>
        <v>一致</v>
      </c>
      <c r="K3519" s="56" t="str">
        <f>IF($F3519="old", INDEX('外部インタフェース一覧(計算用)'!$B$5:$C$60, MATCH(summary!$B3519, '外部インタフェース一覧(計算用)'!$C$5:$C$60, 0), 1), $B3519)</f>
        <v>自立支援促進に関する評価・支援計画書（診断名）</v>
      </c>
      <c r="L3519" s="56">
        <f t="shared" si="387"/>
        <v>1</v>
      </c>
      <c r="M3519" s="56" t="str">
        <f t="shared" si="384"/>
        <v>care_facility_id</v>
      </c>
      <c r="N3519" s="33" t="str">
        <f t="shared" si="385"/>
        <v>事業所番号</v>
      </c>
      <c r="O3519" s="33" t="str">
        <f t="shared" si="386"/>
        <v>事業所番号</v>
      </c>
    </row>
    <row r="3520" spans="1:15" hidden="1">
      <c r="A3520" s="56">
        <v>3517</v>
      </c>
      <c r="B3520" s="56" t="s">
        <v>130</v>
      </c>
      <c r="C3520" s="56">
        <v>2</v>
      </c>
      <c r="D3520" s="33" t="s">
        <v>225</v>
      </c>
      <c r="E3520" s="134" t="s">
        <v>226</v>
      </c>
      <c r="F3520" s="56" t="str">
        <f>VLOOKUP(VLOOKUP($B3520, '外部インタフェース一覧(計算用)'!$B:$C, 2, FALSE), '外部インタフェース一覧(計算用)'!$C:$G, 2, FALSE)</f>
        <v>new</v>
      </c>
      <c r="G3520" s="56" t="str">
        <f>VLOOKUP(VLOOKUP($B3520, '外部インタフェース一覧(計算用)'!$B:$C, 2, FALSE), '外部インタフェース一覧(計算用)'!$C:$G, 5, FALSE)</f>
        <v>INDEPENDENCE_SUPPORT_PLAN_2024_FORM_0700_2021</v>
      </c>
      <c r="H3520" s="56" t="str">
        <f t="shared" si="382"/>
        <v>INDEPENDENCE_SUPPORT_PLAN_2024_FORM_0700_2021_service_code_new</v>
      </c>
      <c r="I3520" s="134" t="str">
        <f t="shared" si="388"/>
        <v>サービス種類コード</v>
      </c>
      <c r="J3520" s="56" t="str">
        <f t="shared" si="383"/>
        <v>一致</v>
      </c>
      <c r="K3520" s="56" t="str">
        <f>IF($F3520="old", INDEX('外部インタフェース一覧(計算用)'!$B$5:$C$60, MATCH(summary!$B3520, '外部インタフェース一覧(計算用)'!$C$5:$C$60, 0), 1), $B3520)</f>
        <v>自立支援促進に関する評価・支援計画書（診断名）</v>
      </c>
      <c r="L3520" s="56">
        <f t="shared" si="387"/>
        <v>2</v>
      </c>
      <c r="M3520" s="56" t="str">
        <f t="shared" si="384"/>
        <v>service_code</v>
      </c>
      <c r="N3520" s="33" t="str">
        <f t="shared" si="385"/>
        <v>サービス種類コード</v>
      </c>
      <c r="O3520" s="33" t="str">
        <f t="shared" si="386"/>
        <v>サービス種類コード</v>
      </c>
    </row>
    <row r="3521" spans="1:15" hidden="1">
      <c r="A3521" s="56">
        <v>3518</v>
      </c>
      <c r="B3521" s="56" t="s">
        <v>130</v>
      </c>
      <c r="C3521" s="56">
        <v>3</v>
      </c>
      <c r="D3521" s="33" t="s">
        <v>229</v>
      </c>
      <c r="E3521" s="134" t="s">
        <v>230</v>
      </c>
      <c r="F3521" s="56" t="str">
        <f>VLOOKUP(VLOOKUP($B3521, '外部インタフェース一覧(計算用)'!$B:$C, 2, FALSE), '外部インタフェース一覧(計算用)'!$C:$G, 2, FALSE)</f>
        <v>new</v>
      </c>
      <c r="G3521" s="56" t="str">
        <f>VLOOKUP(VLOOKUP($B3521, '外部インタフェース一覧(計算用)'!$B:$C, 2, FALSE), '外部インタフェース一覧(計算用)'!$C:$G, 5, FALSE)</f>
        <v>INDEPENDENCE_SUPPORT_PLAN_2024_FORM_0700_2021</v>
      </c>
      <c r="H3521" s="56" t="str">
        <f t="shared" si="382"/>
        <v>INDEPENDENCE_SUPPORT_PLAN_2024_FORM_0700_2021_insurer_no_new</v>
      </c>
      <c r="I3521" s="134" t="str">
        <f t="shared" si="388"/>
        <v>保険者番号</v>
      </c>
      <c r="J3521" s="56" t="str">
        <f t="shared" si="383"/>
        <v>一致</v>
      </c>
      <c r="K3521" s="56" t="str">
        <f>IF($F3521="old", INDEX('外部インタフェース一覧(計算用)'!$B$5:$C$60, MATCH(summary!$B3521, '外部インタフェース一覧(計算用)'!$C$5:$C$60, 0), 1), $B3521)</f>
        <v>自立支援促進に関する評価・支援計画書（診断名）</v>
      </c>
      <c r="L3521" s="56">
        <f t="shared" si="387"/>
        <v>3</v>
      </c>
      <c r="M3521" s="56" t="str">
        <f t="shared" si="384"/>
        <v>insurer_no</v>
      </c>
      <c r="N3521" s="33" t="str">
        <f t="shared" si="385"/>
        <v>保険者番号</v>
      </c>
      <c r="O3521" s="33" t="str">
        <f t="shared" si="386"/>
        <v>保険者番号</v>
      </c>
    </row>
    <row r="3522" spans="1:15" hidden="1">
      <c r="A3522" s="56">
        <v>3519</v>
      </c>
      <c r="B3522" s="56" t="s">
        <v>130</v>
      </c>
      <c r="C3522" s="56">
        <v>4</v>
      </c>
      <c r="D3522" s="33" t="s">
        <v>231</v>
      </c>
      <c r="E3522" s="134" t="s">
        <v>232</v>
      </c>
      <c r="F3522" s="56" t="str">
        <f>VLOOKUP(VLOOKUP($B3522, '外部インタフェース一覧(計算用)'!$B:$C, 2, FALSE), '外部インタフェース一覧(計算用)'!$C:$G, 2, FALSE)</f>
        <v>new</v>
      </c>
      <c r="G3522" s="56" t="str">
        <f>VLOOKUP(VLOOKUP($B3522, '外部インタフェース一覧(計算用)'!$B:$C, 2, FALSE), '外部インタフェース一覧(計算用)'!$C:$G, 5, FALSE)</f>
        <v>INDEPENDENCE_SUPPORT_PLAN_2024_FORM_0700_2021</v>
      </c>
      <c r="H3522" s="56" t="str">
        <f t="shared" si="382"/>
        <v>INDEPENDENCE_SUPPORT_PLAN_2024_FORM_0700_2021_insured_no_new</v>
      </c>
      <c r="I3522" s="134" t="str">
        <f t="shared" si="388"/>
        <v>被保険者番号</v>
      </c>
      <c r="J3522" s="56" t="str">
        <f t="shared" si="383"/>
        <v>一致</v>
      </c>
      <c r="K3522" s="56" t="str">
        <f>IF($F3522="old", INDEX('外部インタフェース一覧(計算用)'!$B$5:$C$60, MATCH(summary!$B3522, '外部インタフェース一覧(計算用)'!$C$5:$C$60, 0), 1), $B3522)</f>
        <v>自立支援促進に関する評価・支援計画書（診断名）</v>
      </c>
      <c r="L3522" s="56">
        <f t="shared" si="387"/>
        <v>4</v>
      </c>
      <c r="M3522" s="56" t="str">
        <f t="shared" si="384"/>
        <v>insured_no</v>
      </c>
      <c r="N3522" s="33" t="str">
        <f t="shared" si="385"/>
        <v>被保険者番号</v>
      </c>
      <c r="O3522" s="33" t="str">
        <f t="shared" si="386"/>
        <v>被保険者番号</v>
      </c>
    </row>
    <row r="3523" spans="1:15" ht="37.5" hidden="1">
      <c r="A3523" s="56">
        <v>3520</v>
      </c>
      <c r="B3523" s="56" t="s">
        <v>130</v>
      </c>
      <c r="C3523" s="56">
        <v>5</v>
      </c>
      <c r="D3523" s="33" t="s">
        <v>227</v>
      </c>
      <c r="E3523" s="134" t="s">
        <v>228</v>
      </c>
      <c r="F3523" s="56" t="str">
        <f>VLOOKUP(VLOOKUP($B3523, '外部インタフェース一覧(計算用)'!$B:$C, 2, FALSE), '外部インタフェース一覧(計算用)'!$C:$G, 2, FALSE)</f>
        <v>new</v>
      </c>
      <c r="G3523" s="56" t="str">
        <f>VLOOKUP(VLOOKUP($B3523, '外部インタフェース一覧(計算用)'!$B:$C, 2, FALSE), '外部インタフェース一覧(計算用)'!$C:$G, 5, FALSE)</f>
        <v>INDEPENDENCE_SUPPORT_PLAN_2024_FORM_0700_2021</v>
      </c>
      <c r="H3523" s="56" t="str">
        <f t="shared" si="382"/>
        <v>INDEPENDENCE_SUPPORT_PLAN_2024_FORM_0700_2021_external_system_management_number_new</v>
      </c>
      <c r="I3523" s="134" t="str">
        <f t="shared" si="388"/>
        <v>外部システム管理番号</v>
      </c>
      <c r="J3523" s="56" t="str">
        <f t="shared" si="383"/>
        <v>一致</v>
      </c>
      <c r="K3523" s="56" t="str">
        <f>IF($F3523="old", INDEX('外部インタフェース一覧(計算用)'!$B$5:$C$60, MATCH(summary!$B3523, '外部インタフェース一覧(計算用)'!$C$5:$C$60, 0), 1), $B3523)</f>
        <v>自立支援促進に関する評価・支援計画書（診断名）</v>
      </c>
      <c r="L3523" s="56">
        <f t="shared" si="387"/>
        <v>5</v>
      </c>
      <c r="M3523" s="56" t="str">
        <f t="shared" si="384"/>
        <v>external_system_management_number</v>
      </c>
      <c r="N3523" s="33" t="str">
        <f t="shared" si="385"/>
        <v>外部システム管理番号</v>
      </c>
      <c r="O3523" s="33" t="str">
        <f t="shared" si="386"/>
        <v>外部システム管理番号</v>
      </c>
    </row>
    <row r="3524" spans="1:15" ht="56.25" hidden="1">
      <c r="A3524" s="56">
        <v>3521</v>
      </c>
      <c r="B3524" s="56" t="s">
        <v>130</v>
      </c>
      <c r="C3524" s="56">
        <v>6</v>
      </c>
      <c r="D3524" s="33" t="s">
        <v>432</v>
      </c>
      <c r="E3524" s="134" t="s">
        <v>433</v>
      </c>
      <c r="F3524" s="56" t="str">
        <f>VLOOKUP(VLOOKUP($B3524, '外部インタフェース一覧(計算用)'!$B:$C, 2, FALSE), '外部インタフェース一覧(計算用)'!$C:$G, 2, FALSE)</f>
        <v>new</v>
      </c>
      <c r="G3524" s="56" t="str">
        <f>VLOOKUP(VLOOKUP($B3524, '外部インタフェース一覧(計算用)'!$B:$C, 2, FALSE), '外部インタフェース一覧(計算用)'!$C:$G, 5, FALSE)</f>
        <v>INDEPENDENCE_SUPPORT_PLAN_2024_FORM_0700_2021</v>
      </c>
      <c r="H3524" s="56" t="str">
        <f t="shared" ref="H3524:H3587" si="389">G3524&amp;"_"&amp;D3524&amp;"_"&amp;F3524</f>
        <v>INDEPENDENCE_SUPPORT_PLAN_2024_FORM_0700_2021_external_system_management_detail_number_new</v>
      </c>
      <c r="I3524" s="134" t="str">
        <f t="shared" si="388"/>
        <v>追加</v>
      </c>
      <c r="J3524" s="56" t="str">
        <f t="shared" ref="J3524:J3587" si="390">IF(E3524=I3524, "一致", "名称変更")</f>
        <v>名称変更</v>
      </c>
      <c r="K3524" s="56" t="str">
        <f>IF($F3524="old", INDEX('外部インタフェース一覧(計算用)'!$B$5:$C$60, MATCH(summary!$B3524, '外部インタフェース一覧(計算用)'!$C$5:$C$60, 0), 1), $B3524)</f>
        <v>自立支援促進に関する評価・支援計画書（診断名）</v>
      </c>
      <c r="L3524" s="56">
        <f t="shared" si="387"/>
        <v>6</v>
      </c>
      <c r="M3524" s="56" t="str">
        <f t="shared" ref="M3524:M3587" si="391">$D3524</f>
        <v>external_system_management_detail_number</v>
      </c>
      <c r="N3524" s="33" t="str">
        <f t="shared" ref="N3524:N3587" si="392">IF($F3524="old", $E3524, $I3524)</f>
        <v>追加</v>
      </c>
      <c r="O3524" s="33" t="str">
        <f t="shared" ref="O3524:O3587" si="393">IF($F3524="old", $I3524, $E3524)</f>
        <v>外部システム管理明細番号</v>
      </c>
    </row>
    <row r="3525" spans="1:15" ht="37.5" hidden="1">
      <c r="A3525" s="56">
        <v>3522</v>
      </c>
      <c r="B3525" s="56" t="s">
        <v>130</v>
      </c>
      <c r="C3525" s="56">
        <v>7</v>
      </c>
      <c r="D3525" s="33" t="s">
        <v>4118</v>
      </c>
      <c r="E3525" s="134" t="s">
        <v>4119</v>
      </c>
      <c r="F3525" s="56" t="str">
        <f>VLOOKUP(VLOOKUP($B3525, '外部インタフェース一覧(計算用)'!$B:$C, 2, FALSE), '外部インタフェース一覧(計算用)'!$C:$G, 2, FALSE)</f>
        <v>new</v>
      </c>
      <c r="G3525" s="56" t="str">
        <f>VLOOKUP(VLOOKUP($B3525, '外部インタフェース一覧(計算用)'!$B:$C, 2, FALSE), '外部インタフェース一覧(計算用)'!$C:$G, 5, FALSE)</f>
        <v>INDEPENDENCE_SUPPORT_PLAN_2024_FORM_0700_2021</v>
      </c>
      <c r="H3525" s="56" t="str">
        <f t="shared" si="389"/>
        <v>INDEPENDENCE_SUPPORT_PLAN_2024_FORM_0700_2021_specific_diseases_new</v>
      </c>
      <c r="I3525" s="134" t="str">
        <f t="shared" si="388"/>
        <v>追加</v>
      </c>
      <c r="J3525" s="56" t="str">
        <f t="shared" si="390"/>
        <v>名称変更</v>
      </c>
      <c r="K3525" s="56" t="str">
        <f>IF($F3525="old", INDEX('外部インタフェース一覧(計算用)'!$B$5:$C$60, MATCH(summary!$B3525, '外部インタフェース一覧(計算用)'!$C$5:$C$60, 0), 1), $B3525)</f>
        <v>自立支援促進に関する評価・支援計画書（診断名）</v>
      </c>
      <c r="L3525" s="56">
        <f t="shared" ref="L3525:L3588" si="394">C3525</f>
        <v>7</v>
      </c>
      <c r="M3525" s="56" t="str">
        <f t="shared" si="391"/>
        <v>specific_diseases</v>
      </c>
      <c r="N3525" s="33" t="str">
        <f t="shared" si="392"/>
        <v>追加</v>
      </c>
      <c r="O3525" s="33" t="str">
        <f t="shared" si="393"/>
        <v>特定疾病または生活機能低下の直接の原因</v>
      </c>
    </row>
    <row r="3526" spans="1:15" hidden="1">
      <c r="A3526" s="56">
        <v>3523</v>
      </c>
      <c r="B3526" s="56" t="s">
        <v>130</v>
      </c>
      <c r="C3526" s="56">
        <v>8</v>
      </c>
      <c r="D3526" s="33" t="s">
        <v>434</v>
      </c>
      <c r="E3526" s="134" t="s">
        <v>4120</v>
      </c>
      <c r="F3526" s="56" t="str">
        <f>VLOOKUP(VLOOKUP($B3526, '外部インタフェース一覧(計算用)'!$B:$C, 2, FALSE), '外部インタフェース一覧(計算用)'!$C:$G, 2, FALSE)</f>
        <v>new</v>
      </c>
      <c r="G3526" s="56" t="str">
        <f>VLOOKUP(VLOOKUP($B3526, '外部インタフェース一覧(計算用)'!$B:$C, 2, FALSE), '外部インタフェース一覧(計算用)'!$C:$G, 5, FALSE)</f>
        <v>INDEPENDENCE_SUPPORT_PLAN_2024_FORM_0700_2021</v>
      </c>
      <c r="H3526" s="56" t="str">
        <f t="shared" si="389"/>
        <v>INDEPENDENCE_SUPPORT_PLAN_2024_FORM_0700_2021_injury_code_new</v>
      </c>
      <c r="I3526" s="134" t="str">
        <f t="shared" si="388"/>
        <v>追加</v>
      </c>
      <c r="J3526" s="56" t="str">
        <f t="shared" si="390"/>
        <v>名称変更</v>
      </c>
      <c r="K3526" s="56" t="str">
        <f>IF($F3526="old", INDEX('外部インタフェース一覧(計算用)'!$B$5:$C$60, MATCH(summary!$B3526, '外部インタフェース一覧(計算用)'!$C$5:$C$60, 0), 1), $B3526)</f>
        <v>自立支援促進に関する評価・支援計画書（診断名）</v>
      </c>
      <c r="L3526" s="56">
        <f t="shared" si="394"/>
        <v>8</v>
      </c>
      <c r="M3526" s="56" t="str">
        <f t="shared" si="391"/>
        <v>injury_code</v>
      </c>
      <c r="N3526" s="33" t="str">
        <f t="shared" si="392"/>
        <v>追加</v>
      </c>
      <c r="O3526" s="33" t="str">
        <f t="shared" si="393"/>
        <v>傷病名（コード）</v>
      </c>
    </row>
    <row r="3527" spans="1:15" ht="37.5" hidden="1">
      <c r="A3527" s="56">
        <v>3524</v>
      </c>
      <c r="B3527" s="56" t="s">
        <v>130</v>
      </c>
      <c r="C3527" s="56">
        <v>9</v>
      </c>
      <c r="D3527" s="33" t="s">
        <v>5170</v>
      </c>
      <c r="E3527" s="134" t="s">
        <v>5171</v>
      </c>
      <c r="F3527" s="56" t="str">
        <f>VLOOKUP(VLOOKUP($B3527, '外部インタフェース一覧(計算用)'!$B:$C, 2, FALSE), '外部インタフェース一覧(計算用)'!$C:$G, 2, FALSE)</f>
        <v>new</v>
      </c>
      <c r="G3527" s="56" t="str">
        <f>VLOOKUP(VLOOKUP($B3527, '外部インタフェース一覧(計算用)'!$B:$C, 2, FALSE), '外部インタフェース一覧(計算用)'!$C:$G, 5, FALSE)</f>
        <v>INDEPENDENCE_SUPPORT_PLAN_2024_FORM_0700_2021</v>
      </c>
      <c r="H3527" s="56" t="str">
        <f t="shared" si="389"/>
        <v>INDEPENDENCE_SUPPORT_PLAN_2024_FORM_0700_2021_symptoms_appearance_year_new</v>
      </c>
      <c r="I3527" s="134" t="str">
        <f t="shared" si="388"/>
        <v>追加</v>
      </c>
      <c r="J3527" s="56" t="str">
        <f t="shared" si="390"/>
        <v>名称変更</v>
      </c>
      <c r="K3527" s="56" t="str">
        <f>IF($F3527="old", INDEX('外部インタフェース一覧(計算用)'!$B$5:$C$60, MATCH(summary!$B3527, '外部インタフェース一覧(計算用)'!$C$5:$C$60, 0), 1), $B3527)</f>
        <v>自立支援促進に関する評価・支援計画書（診断名）</v>
      </c>
      <c r="L3527" s="56">
        <f t="shared" si="394"/>
        <v>9</v>
      </c>
      <c r="M3527" s="56" t="str">
        <f t="shared" si="391"/>
        <v>symptoms_appearance_year</v>
      </c>
      <c r="N3527" s="33" t="str">
        <f t="shared" si="392"/>
        <v>追加</v>
      </c>
      <c r="O3527" s="33" t="str">
        <f t="shared" si="393"/>
        <v>発症年</v>
      </c>
    </row>
    <row r="3528" spans="1:15" ht="37.5" hidden="1">
      <c r="A3528" s="56">
        <v>3525</v>
      </c>
      <c r="B3528" s="56" t="s">
        <v>130</v>
      </c>
      <c r="C3528" s="56">
        <v>10</v>
      </c>
      <c r="D3528" s="33" t="s">
        <v>5172</v>
      </c>
      <c r="E3528" s="134" t="s">
        <v>5173</v>
      </c>
      <c r="F3528" s="56" t="str">
        <f>VLOOKUP(VLOOKUP($B3528, '外部インタフェース一覧(計算用)'!$B:$C, 2, FALSE), '外部インタフェース一覧(計算用)'!$C:$G, 2, FALSE)</f>
        <v>new</v>
      </c>
      <c r="G3528" s="56" t="str">
        <f>VLOOKUP(VLOOKUP($B3528, '外部インタフェース一覧(計算用)'!$B:$C, 2, FALSE), '外部インタフェース一覧(計算用)'!$C:$G, 5, FALSE)</f>
        <v>INDEPENDENCE_SUPPORT_PLAN_2024_FORM_0700_2021</v>
      </c>
      <c r="H3528" s="56" t="str">
        <f t="shared" si="389"/>
        <v>INDEPENDENCE_SUPPORT_PLAN_2024_FORM_0700_2021_symptoms_appearance_month_new</v>
      </c>
      <c r="I3528" s="134" t="str">
        <f t="shared" si="388"/>
        <v>追加</v>
      </c>
      <c r="J3528" s="56" t="str">
        <f t="shared" si="390"/>
        <v>名称変更</v>
      </c>
      <c r="K3528" s="56" t="str">
        <f>IF($F3528="old", INDEX('外部インタフェース一覧(計算用)'!$B$5:$C$60, MATCH(summary!$B3528, '外部インタフェース一覧(計算用)'!$C$5:$C$60, 0), 1), $B3528)</f>
        <v>自立支援促進に関する評価・支援計画書（診断名）</v>
      </c>
      <c r="L3528" s="56">
        <f t="shared" si="394"/>
        <v>10</v>
      </c>
      <c r="M3528" s="56" t="str">
        <f t="shared" si="391"/>
        <v>symptoms_appearance_month</v>
      </c>
      <c r="N3528" s="33" t="str">
        <f t="shared" si="392"/>
        <v>追加</v>
      </c>
      <c r="O3528" s="33" t="str">
        <f t="shared" si="393"/>
        <v>発症月</v>
      </c>
    </row>
    <row r="3529" spans="1:15" ht="37.5" hidden="1">
      <c r="A3529" s="56">
        <v>3526</v>
      </c>
      <c r="B3529" s="56" t="s">
        <v>130</v>
      </c>
      <c r="C3529" s="56">
        <v>11</v>
      </c>
      <c r="D3529" s="33" t="s">
        <v>438</v>
      </c>
      <c r="E3529" s="134" t="s">
        <v>5174</v>
      </c>
      <c r="F3529" s="56" t="str">
        <f>VLOOKUP(VLOOKUP($B3529, '外部インタフェース一覧(計算用)'!$B:$C, 2, FALSE), '外部インタフェース一覧(計算用)'!$C:$G, 2, FALSE)</f>
        <v>new</v>
      </c>
      <c r="G3529" s="56" t="str">
        <f>VLOOKUP(VLOOKUP($B3529, '外部インタフェース一覧(計算用)'!$B:$C, 2, FALSE), '外部インタフェース一覧(計算用)'!$C:$G, 5, FALSE)</f>
        <v>INDEPENDENCE_SUPPORT_PLAN_2024_FORM_0700_2021</v>
      </c>
      <c r="H3529" s="56" t="str">
        <f t="shared" si="389"/>
        <v>INDEPENDENCE_SUPPORT_PLAN_2024_FORM_0700_2021_symptoms_appearance_date_new</v>
      </c>
      <c r="I3529" s="134" t="str">
        <f t="shared" si="388"/>
        <v>追加</v>
      </c>
      <c r="J3529" s="56" t="str">
        <f t="shared" si="390"/>
        <v>名称変更</v>
      </c>
      <c r="K3529" s="56" t="str">
        <f>IF($F3529="old", INDEX('外部インタフェース一覧(計算用)'!$B$5:$C$60, MATCH(summary!$B3529, '外部インタフェース一覧(計算用)'!$C$5:$C$60, 0), 1), $B3529)</f>
        <v>自立支援促進に関する評価・支援計画書（診断名）</v>
      </c>
      <c r="L3529" s="56">
        <f t="shared" si="394"/>
        <v>11</v>
      </c>
      <c r="M3529" s="56" t="str">
        <f t="shared" si="391"/>
        <v>symptoms_appearance_date</v>
      </c>
      <c r="N3529" s="33" t="str">
        <f t="shared" si="392"/>
        <v>追加</v>
      </c>
      <c r="O3529" s="33" t="str">
        <f t="shared" si="393"/>
        <v>発症日</v>
      </c>
    </row>
    <row r="3530" spans="1:15" hidden="1">
      <c r="A3530" s="56">
        <v>3527</v>
      </c>
      <c r="B3530" s="56" t="s">
        <v>130</v>
      </c>
      <c r="C3530" s="56">
        <v>12</v>
      </c>
      <c r="D3530" s="33" t="s">
        <v>265</v>
      </c>
      <c r="E3530" s="134" t="s">
        <v>266</v>
      </c>
      <c r="F3530" s="56" t="str">
        <f>VLOOKUP(VLOOKUP($B3530, '外部インタフェース一覧(計算用)'!$B:$C, 2, FALSE), '外部インタフェース一覧(計算用)'!$C:$G, 2, FALSE)</f>
        <v>new</v>
      </c>
      <c r="G3530" s="56" t="str">
        <f>VLOOKUP(VLOOKUP($B3530, '外部インタフェース一覧(計算用)'!$B:$C, 2, FALSE), '外部インタフェース一覧(計算用)'!$C:$G, 5, FALSE)</f>
        <v>INDEPENDENCE_SUPPORT_PLAN_2024_FORM_0700_2021</v>
      </c>
      <c r="H3530" s="56" t="str">
        <f t="shared" si="389"/>
        <v>INDEPENDENCE_SUPPORT_PLAN_2024_FORM_0700_2021_version_new</v>
      </c>
      <c r="I3530" s="134" t="str">
        <f t="shared" si="388"/>
        <v>バージョン番号</v>
      </c>
      <c r="J3530" s="56" t="str">
        <f t="shared" si="390"/>
        <v>一致</v>
      </c>
      <c r="K3530" s="56" t="str">
        <f>IF($F3530="old", INDEX('外部インタフェース一覧(計算用)'!$B$5:$C$60, MATCH(summary!$B3530, '外部インタフェース一覧(計算用)'!$C$5:$C$60, 0), 1), $B3530)</f>
        <v>自立支援促進に関する評価・支援計画書（診断名）</v>
      </c>
      <c r="L3530" s="56">
        <f t="shared" si="394"/>
        <v>12</v>
      </c>
      <c r="M3530" s="56" t="str">
        <f t="shared" si="391"/>
        <v>version</v>
      </c>
      <c r="N3530" s="33" t="str">
        <f t="shared" si="392"/>
        <v>バージョン番号</v>
      </c>
      <c r="O3530" s="33" t="str">
        <f t="shared" si="393"/>
        <v>バージョン番号</v>
      </c>
    </row>
    <row r="3531" spans="1:15" hidden="1">
      <c r="A3531" s="56">
        <v>3528</v>
      </c>
      <c r="B3531" s="56" t="s">
        <v>5175</v>
      </c>
      <c r="C3531" s="56">
        <v>1</v>
      </c>
      <c r="D3531" s="33" t="s">
        <v>223</v>
      </c>
      <c r="E3531" s="134" t="s">
        <v>224</v>
      </c>
      <c r="F3531" s="56" t="str">
        <f>VLOOKUP(VLOOKUP($B3531, '外部インタフェース一覧(計算用)'!$B:$C, 2, FALSE), '外部インタフェース一覧(計算用)'!$C:$G, 2, FALSE)</f>
        <v>new</v>
      </c>
      <c r="G3531" s="56" t="str">
        <f>VLOOKUP(VLOOKUP($B3531, '外部インタフェース一覧(計算用)'!$B:$C, 2, FALSE), '外部インタフェース一覧(計算用)'!$C:$G, 5, FALSE)</f>
        <v>FAMILY_DOCTOR_COOPERATION_TAKING_MEDICATION_2024_FORM_0800_2021</v>
      </c>
      <c r="H3531" s="56" t="str">
        <f t="shared" si="389"/>
        <v>FAMILY_DOCTOR_COOPERATION_TAKING_MEDICATION_2024_FORM_0800_2021_care_facility_id_new</v>
      </c>
      <c r="I3531" s="134" t="str">
        <f t="shared" si="388"/>
        <v>事業所番号</v>
      </c>
      <c r="J3531" s="56" t="str">
        <f t="shared" si="390"/>
        <v>一致</v>
      </c>
      <c r="K3531" s="56" t="str">
        <f>IF($F3531="old", INDEX('外部インタフェース一覧(計算用)'!$B$5:$C$60, MATCH(summary!$B3531, '外部インタフェース一覧(計算用)'!$C$5:$C$60, 0), 1), $B3531)</f>
        <v>かかりつけ医連携薬剤調整加算・薬剤管理指導</v>
      </c>
      <c r="L3531" s="56">
        <f t="shared" si="394"/>
        <v>1</v>
      </c>
      <c r="M3531" s="56" t="str">
        <f t="shared" si="391"/>
        <v>care_facility_id</v>
      </c>
      <c r="N3531" s="33" t="str">
        <f t="shared" si="392"/>
        <v>事業所番号</v>
      </c>
      <c r="O3531" s="33" t="str">
        <f t="shared" si="393"/>
        <v>事業所番号</v>
      </c>
    </row>
    <row r="3532" spans="1:15" hidden="1">
      <c r="A3532" s="56">
        <v>3529</v>
      </c>
      <c r="B3532" s="56" t="s">
        <v>5175</v>
      </c>
      <c r="C3532" s="56">
        <v>2</v>
      </c>
      <c r="D3532" s="33" t="s">
        <v>225</v>
      </c>
      <c r="E3532" s="134" t="s">
        <v>226</v>
      </c>
      <c r="F3532" s="56" t="str">
        <f>VLOOKUP(VLOOKUP($B3532, '外部インタフェース一覧(計算用)'!$B:$C, 2, FALSE), '外部インタフェース一覧(計算用)'!$C:$G, 2, FALSE)</f>
        <v>new</v>
      </c>
      <c r="G3532" s="56" t="str">
        <f>VLOOKUP(VLOOKUP($B3532, '外部インタフェース一覧(計算用)'!$B:$C, 2, FALSE), '外部インタフェース一覧(計算用)'!$C:$G, 5, FALSE)</f>
        <v>FAMILY_DOCTOR_COOPERATION_TAKING_MEDICATION_2024_FORM_0800_2021</v>
      </c>
      <c r="H3532" s="56" t="str">
        <f t="shared" si="389"/>
        <v>FAMILY_DOCTOR_COOPERATION_TAKING_MEDICATION_2024_FORM_0800_2021_service_code_new</v>
      </c>
      <c r="I3532" s="134" t="str">
        <f t="shared" si="388"/>
        <v>サービス種類コード</v>
      </c>
      <c r="J3532" s="56" t="str">
        <f t="shared" si="390"/>
        <v>一致</v>
      </c>
      <c r="K3532" s="56" t="str">
        <f>IF($F3532="old", INDEX('外部インタフェース一覧(計算用)'!$B$5:$C$60, MATCH(summary!$B3532, '外部インタフェース一覧(計算用)'!$C$5:$C$60, 0), 1), $B3532)</f>
        <v>かかりつけ医連携薬剤調整加算・薬剤管理指導</v>
      </c>
      <c r="L3532" s="56">
        <f t="shared" si="394"/>
        <v>2</v>
      </c>
      <c r="M3532" s="56" t="str">
        <f t="shared" si="391"/>
        <v>service_code</v>
      </c>
      <c r="N3532" s="33" t="str">
        <f t="shared" si="392"/>
        <v>サービス種類コード</v>
      </c>
      <c r="O3532" s="33" t="str">
        <f t="shared" si="393"/>
        <v>サービス種類コード</v>
      </c>
    </row>
    <row r="3533" spans="1:15" hidden="1">
      <c r="A3533" s="56">
        <v>3530</v>
      </c>
      <c r="B3533" s="56" t="s">
        <v>5175</v>
      </c>
      <c r="C3533" s="56">
        <v>3</v>
      </c>
      <c r="D3533" s="33" t="s">
        <v>229</v>
      </c>
      <c r="E3533" s="134" t="s">
        <v>230</v>
      </c>
      <c r="F3533" s="56" t="str">
        <f>VLOOKUP(VLOOKUP($B3533, '外部インタフェース一覧(計算用)'!$B:$C, 2, FALSE), '外部インタフェース一覧(計算用)'!$C:$G, 2, FALSE)</f>
        <v>new</v>
      </c>
      <c r="G3533" s="56" t="str">
        <f>VLOOKUP(VLOOKUP($B3533, '外部インタフェース一覧(計算用)'!$B:$C, 2, FALSE), '外部インタフェース一覧(計算用)'!$C:$G, 5, FALSE)</f>
        <v>FAMILY_DOCTOR_COOPERATION_TAKING_MEDICATION_2024_FORM_0800_2021</v>
      </c>
      <c r="H3533" s="56" t="str">
        <f t="shared" si="389"/>
        <v>FAMILY_DOCTOR_COOPERATION_TAKING_MEDICATION_2024_FORM_0800_2021_insurer_no_new</v>
      </c>
      <c r="I3533" s="134" t="str">
        <f t="shared" si="388"/>
        <v>保険者番号</v>
      </c>
      <c r="J3533" s="56" t="str">
        <f t="shared" si="390"/>
        <v>一致</v>
      </c>
      <c r="K3533" s="56" t="str">
        <f>IF($F3533="old", INDEX('外部インタフェース一覧(計算用)'!$B$5:$C$60, MATCH(summary!$B3533, '外部インタフェース一覧(計算用)'!$C$5:$C$60, 0), 1), $B3533)</f>
        <v>かかりつけ医連携薬剤調整加算・薬剤管理指導</v>
      </c>
      <c r="L3533" s="56">
        <f t="shared" si="394"/>
        <v>3</v>
      </c>
      <c r="M3533" s="56" t="str">
        <f t="shared" si="391"/>
        <v>insurer_no</v>
      </c>
      <c r="N3533" s="33" t="str">
        <f t="shared" si="392"/>
        <v>保険者番号</v>
      </c>
      <c r="O3533" s="33" t="str">
        <f t="shared" si="393"/>
        <v>保険者番号</v>
      </c>
    </row>
    <row r="3534" spans="1:15" hidden="1">
      <c r="A3534" s="56">
        <v>3531</v>
      </c>
      <c r="B3534" s="56" t="s">
        <v>5175</v>
      </c>
      <c r="C3534" s="56">
        <v>4</v>
      </c>
      <c r="D3534" s="33" t="s">
        <v>231</v>
      </c>
      <c r="E3534" s="134" t="s">
        <v>232</v>
      </c>
      <c r="F3534" s="56" t="str">
        <f>VLOOKUP(VLOOKUP($B3534, '外部インタフェース一覧(計算用)'!$B:$C, 2, FALSE), '外部インタフェース一覧(計算用)'!$C:$G, 2, FALSE)</f>
        <v>new</v>
      </c>
      <c r="G3534" s="56" t="str">
        <f>VLOOKUP(VLOOKUP($B3534, '外部インタフェース一覧(計算用)'!$B:$C, 2, FALSE), '外部インタフェース一覧(計算用)'!$C:$G, 5, FALSE)</f>
        <v>FAMILY_DOCTOR_COOPERATION_TAKING_MEDICATION_2024_FORM_0800_2021</v>
      </c>
      <c r="H3534" s="56" t="str">
        <f t="shared" si="389"/>
        <v>FAMILY_DOCTOR_COOPERATION_TAKING_MEDICATION_2024_FORM_0800_2021_insured_no_new</v>
      </c>
      <c r="I3534" s="134" t="str">
        <f t="shared" si="388"/>
        <v>被保険者番号</v>
      </c>
      <c r="J3534" s="56" t="str">
        <f t="shared" si="390"/>
        <v>一致</v>
      </c>
      <c r="K3534" s="56" t="str">
        <f>IF($F3534="old", INDEX('外部インタフェース一覧(計算用)'!$B$5:$C$60, MATCH(summary!$B3534, '外部インタフェース一覧(計算用)'!$C$5:$C$60, 0), 1), $B3534)</f>
        <v>かかりつけ医連携薬剤調整加算・薬剤管理指導</v>
      </c>
      <c r="L3534" s="56">
        <f t="shared" si="394"/>
        <v>4</v>
      </c>
      <c r="M3534" s="56" t="str">
        <f t="shared" si="391"/>
        <v>insured_no</v>
      </c>
      <c r="N3534" s="33" t="str">
        <f t="shared" si="392"/>
        <v>被保険者番号</v>
      </c>
      <c r="O3534" s="33" t="str">
        <f t="shared" si="393"/>
        <v>被保険者番号</v>
      </c>
    </row>
    <row r="3535" spans="1:15" ht="37.5" hidden="1">
      <c r="A3535" s="56">
        <v>3532</v>
      </c>
      <c r="B3535" s="56" t="s">
        <v>5175</v>
      </c>
      <c r="C3535" s="56">
        <v>5</v>
      </c>
      <c r="D3535" s="33" t="s">
        <v>227</v>
      </c>
      <c r="E3535" s="134" t="s">
        <v>228</v>
      </c>
      <c r="F3535" s="56" t="str">
        <f>VLOOKUP(VLOOKUP($B3535, '外部インタフェース一覧(計算用)'!$B:$C, 2, FALSE), '外部インタフェース一覧(計算用)'!$C:$G, 2, FALSE)</f>
        <v>new</v>
      </c>
      <c r="G3535" s="56" t="str">
        <f>VLOOKUP(VLOOKUP($B3535, '外部インタフェース一覧(計算用)'!$B:$C, 2, FALSE), '外部インタフェース一覧(計算用)'!$C:$G, 5, FALSE)</f>
        <v>FAMILY_DOCTOR_COOPERATION_TAKING_MEDICATION_2024_FORM_0800_2021</v>
      </c>
      <c r="H3535" s="56" t="str">
        <f t="shared" si="389"/>
        <v>FAMILY_DOCTOR_COOPERATION_TAKING_MEDICATION_2024_FORM_0800_2021_external_system_management_number_new</v>
      </c>
      <c r="I3535" s="134" t="str">
        <f t="shared" si="388"/>
        <v>外部システム管理番号</v>
      </c>
      <c r="J3535" s="56" t="str">
        <f t="shared" si="390"/>
        <v>一致</v>
      </c>
      <c r="K3535" s="56" t="str">
        <f>IF($F3535="old", INDEX('外部インタフェース一覧(計算用)'!$B$5:$C$60, MATCH(summary!$B3535, '外部インタフェース一覧(計算用)'!$C$5:$C$60, 0), 1), $B3535)</f>
        <v>かかりつけ医連携薬剤調整加算・薬剤管理指導</v>
      </c>
      <c r="L3535" s="56">
        <f t="shared" si="394"/>
        <v>5</v>
      </c>
      <c r="M3535" s="56" t="str">
        <f t="shared" si="391"/>
        <v>external_system_management_number</v>
      </c>
      <c r="N3535" s="33" t="str">
        <f t="shared" si="392"/>
        <v>外部システム管理番号</v>
      </c>
      <c r="O3535" s="33" t="str">
        <f t="shared" si="393"/>
        <v>外部システム管理番号</v>
      </c>
    </row>
    <row r="3536" spans="1:15" hidden="1">
      <c r="A3536" s="56">
        <v>3533</v>
      </c>
      <c r="B3536" s="56" t="s">
        <v>5175</v>
      </c>
      <c r="C3536" s="56">
        <v>6</v>
      </c>
      <c r="D3536" s="33" t="s">
        <v>251</v>
      </c>
      <c r="E3536" s="134" t="s">
        <v>252</v>
      </c>
      <c r="F3536" s="56" t="str">
        <f>VLOOKUP(VLOOKUP($B3536, '外部インタフェース一覧(計算用)'!$B:$C, 2, FALSE), '外部インタフェース一覧(計算用)'!$C:$G, 2, FALSE)</f>
        <v>new</v>
      </c>
      <c r="G3536" s="56" t="str">
        <f>VLOOKUP(VLOOKUP($B3536, '外部インタフェース一覧(計算用)'!$B:$C, 2, FALSE), '外部インタフェース一覧(計算用)'!$C:$G, 5, FALSE)</f>
        <v>FAMILY_DOCTOR_COOPERATION_TAKING_MEDICATION_2024_FORM_0800_2021</v>
      </c>
      <c r="H3536" s="56" t="str">
        <f t="shared" si="389"/>
        <v>FAMILY_DOCTOR_COOPERATION_TAKING_MEDICATION_2024_FORM_0800_2021_care_level_new</v>
      </c>
      <c r="I3536" s="134" t="str">
        <f t="shared" si="388"/>
        <v>追加</v>
      </c>
      <c r="J3536" s="56" t="str">
        <f t="shared" si="390"/>
        <v>名称変更</v>
      </c>
      <c r="K3536" s="56" t="str">
        <f>IF($F3536="old", INDEX('外部インタフェース一覧(計算用)'!$B$5:$C$60, MATCH(summary!$B3536, '外部インタフェース一覧(計算用)'!$C$5:$C$60, 0), 1), $B3536)</f>
        <v>かかりつけ医連携薬剤調整加算・薬剤管理指導</v>
      </c>
      <c r="L3536" s="56">
        <f t="shared" si="394"/>
        <v>6</v>
      </c>
      <c r="M3536" s="56" t="str">
        <f t="shared" si="391"/>
        <v>care_level</v>
      </c>
      <c r="N3536" s="33" t="str">
        <f t="shared" si="392"/>
        <v>追加</v>
      </c>
      <c r="O3536" s="33" t="str">
        <f t="shared" si="393"/>
        <v>要介護度</v>
      </c>
    </row>
    <row r="3537" spans="1:15" hidden="1">
      <c r="A3537" s="56">
        <v>3534</v>
      </c>
      <c r="B3537" s="56" t="s">
        <v>5175</v>
      </c>
      <c r="C3537" s="56">
        <v>7</v>
      </c>
      <c r="D3537" s="33" t="s">
        <v>270</v>
      </c>
      <c r="E3537" s="134" t="s">
        <v>271</v>
      </c>
      <c r="F3537" s="56" t="str">
        <f>VLOOKUP(VLOOKUP($B3537, '外部インタフェース一覧(計算用)'!$B:$C, 2, FALSE), '外部インタフェース一覧(計算用)'!$C:$G, 2, FALSE)</f>
        <v>new</v>
      </c>
      <c r="G3537" s="56" t="str">
        <f>VLOOKUP(VLOOKUP($B3537, '外部インタフェース一覧(計算用)'!$B:$C, 2, FALSE), '外部インタフェース一覧(計算用)'!$C:$G, 5, FALSE)</f>
        <v>FAMILY_DOCTOR_COOPERATION_TAKING_MEDICATION_2024_FORM_0800_2021</v>
      </c>
      <c r="H3537" s="56" t="str">
        <f t="shared" si="389"/>
        <v>FAMILY_DOCTOR_COOPERATION_TAKING_MEDICATION_2024_FORM_0800_2021_evaluate_date_new</v>
      </c>
      <c r="I3537" s="134" t="str">
        <f t="shared" si="388"/>
        <v>追加</v>
      </c>
      <c r="J3537" s="56" t="str">
        <f t="shared" si="390"/>
        <v>名称変更</v>
      </c>
      <c r="K3537" s="56" t="str">
        <f>IF($F3537="old", INDEX('外部インタフェース一覧(計算用)'!$B$5:$C$60, MATCH(summary!$B3537, '外部インタフェース一覧(計算用)'!$C$5:$C$60, 0), 1), $B3537)</f>
        <v>かかりつけ医連携薬剤調整加算・薬剤管理指導</v>
      </c>
      <c r="L3537" s="56">
        <f t="shared" si="394"/>
        <v>7</v>
      </c>
      <c r="M3537" s="56" t="str">
        <f t="shared" si="391"/>
        <v>evaluate_date</v>
      </c>
      <c r="N3537" s="33" t="str">
        <f t="shared" si="392"/>
        <v>追加</v>
      </c>
      <c r="O3537" s="33" t="str">
        <f t="shared" si="393"/>
        <v>評価日</v>
      </c>
    </row>
    <row r="3538" spans="1:15" hidden="1">
      <c r="A3538" s="56">
        <v>3535</v>
      </c>
      <c r="B3538" s="56" t="s">
        <v>5175</v>
      </c>
      <c r="C3538" s="56">
        <v>8</v>
      </c>
      <c r="D3538" s="33" t="s">
        <v>3977</v>
      </c>
      <c r="E3538" s="134" t="s">
        <v>3978</v>
      </c>
      <c r="F3538" s="56" t="str">
        <f>VLOOKUP(VLOOKUP($B3538, '外部インタフェース一覧(計算用)'!$B:$C, 2, FALSE), '外部インタフェース一覧(計算用)'!$C:$G, 2, FALSE)</f>
        <v>new</v>
      </c>
      <c r="G3538" s="56" t="str">
        <f>VLOOKUP(VLOOKUP($B3538, '外部インタフェース一覧(計算用)'!$B:$C, 2, FALSE), '外部インタフェース一覧(計算用)'!$C:$G, 5, FALSE)</f>
        <v>FAMILY_DOCTOR_COOPERATION_TAKING_MEDICATION_2024_FORM_0800_2021</v>
      </c>
      <c r="H3538" s="56" t="str">
        <f t="shared" si="389"/>
        <v>FAMILY_DOCTOR_COOPERATION_TAKING_MEDICATION_2024_FORM_0800_2021_status_new</v>
      </c>
      <c r="I3538" s="134" t="str">
        <f t="shared" si="388"/>
        <v>追加</v>
      </c>
      <c r="J3538" s="56" t="str">
        <f t="shared" si="390"/>
        <v>名称変更</v>
      </c>
      <c r="K3538" s="56" t="str">
        <f>IF($F3538="old", INDEX('外部インタフェース一覧(計算用)'!$B$5:$C$60, MATCH(summary!$B3538, '外部インタフェース一覧(計算用)'!$C$5:$C$60, 0), 1), $B3538)</f>
        <v>かかりつけ医連携薬剤調整加算・薬剤管理指導</v>
      </c>
      <c r="L3538" s="56">
        <f t="shared" si="394"/>
        <v>8</v>
      </c>
      <c r="M3538" s="56" t="str">
        <f t="shared" si="391"/>
        <v>status</v>
      </c>
      <c r="N3538" s="33" t="str">
        <f t="shared" si="392"/>
        <v>追加</v>
      </c>
      <c r="O3538" s="33" t="str">
        <f t="shared" si="393"/>
        <v>評価時点</v>
      </c>
    </row>
    <row r="3539" spans="1:15" hidden="1">
      <c r="A3539" s="56">
        <v>3536</v>
      </c>
      <c r="B3539" s="56" t="s">
        <v>5175</v>
      </c>
      <c r="C3539" s="56">
        <v>9</v>
      </c>
      <c r="D3539" s="33" t="s">
        <v>265</v>
      </c>
      <c r="E3539" s="134" t="s">
        <v>266</v>
      </c>
      <c r="F3539" s="56" t="str">
        <f>VLOOKUP(VLOOKUP($B3539, '外部インタフェース一覧(計算用)'!$B:$C, 2, FALSE), '外部インタフェース一覧(計算用)'!$C:$G, 2, FALSE)</f>
        <v>new</v>
      </c>
      <c r="G3539" s="56" t="str">
        <f>VLOOKUP(VLOOKUP($B3539, '外部インタフェース一覧(計算用)'!$B:$C, 2, FALSE), '外部インタフェース一覧(計算用)'!$C:$G, 5, FALSE)</f>
        <v>FAMILY_DOCTOR_COOPERATION_TAKING_MEDICATION_2024_FORM_0800_2021</v>
      </c>
      <c r="H3539" s="56" t="str">
        <f t="shared" si="389"/>
        <v>FAMILY_DOCTOR_COOPERATION_TAKING_MEDICATION_2024_FORM_0800_2021_version_new</v>
      </c>
      <c r="I3539" s="134" t="str">
        <f t="shared" si="388"/>
        <v>バージョン番号</v>
      </c>
      <c r="J3539" s="56" t="str">
        <f t="shared" si="390"/>
        <v>一致</v>
      </c>
      <c r="K3539" s="56" t="str">
        <f>IF($F3539="old", INDEX('外部インタフェース一覧(計算用)'!$B$5:$C$60, MATCH(summary!$B3539, '外部インタフェース一覧(計算用)'!$C$5:$C$60, 0), 1), $B3539)</f>
        <v>かかりつけ医連携薬剤調整加算・薬剤管理指導</v>
      </c>
      <c r="L3539" s="56">
        <f t="shared" si="394"/>
        <v>9</v>
      </c>
      <c r="M3539" s="56" t="str">
        <f t="shared" si="391"/>
        <v>version</v>
      </c>
      <c r="N3539" s="33" t="str">
        <f t="shared" si="392"/>
        <v>バージョン番号</v>
      </c>
      <c r="O3539" s="33" t="str">
        <f t="shared" si="393"/>
        <v>バージョン番号</v>
      </c>
    </row>
    <row r="3540" spans="1:15" hidden="1">
      <c r="A3540" s="56">
        <v>3537</v>
      </c>
      <c r="B3540" s="56" t="s">
        <v>134</v>
      </c>
      <c r="C3540" s="56">
        <v>1</v>
      </c>
      <c r="D3540" s="33" t="s">
        <v>223</v>
      </c>
      <c r="E3540" s="134" t="s">
        <v>224</v>
      </c>
      <c r="F3540" s="56" t="str">
        <f>VLOOKUP(VLOOKUP($B3540, '外部インタフェース一覧(計算用)'!$B:$C, 2, FALSE), '外部インタフェース一覧(計算用)'!$C:$G, 2, FALSE)</f>
        <v>new</v>
      </c>
      <c r="G3540" s="56" t="str">
        <f>VLOOKUP(VLOOKUP($B3540, '外部インタフェース一覧(計算用)'!$B:$C, 2, FALSE), '外部インタフェース一覧(計算用)'!$C:$G, 5, FALSE)</f>
        <v>FAMILY_DOCTOR_COOPERATION_DIAGNOSIS_2024_FORM_0801_2021</v>
      </c>
      <c r="H3540" s="56" t="str">
        <f t="shared" si="389"/>
        <v>FAMILY_DOCTOR_COOPERATION_DIAGNOSIS_2024_FORM_0801_2021_care_facility_id_new</v>
      </c>
      <c r="I3540" s="134" t="str">
        <f t="shared" si="388"/>
        <v>事業所番号</v>
      </c>
      <c r="J3540" s="56" t="str">
        <f t="shared" si="390"/>
        <v>一致</v>
      </c>
      <c r="K3540" s="56" t="str">
        <f>IF($F3540="old", INDEX('外部インタフェース一覧(計算用)'!$B$5:$C$60, MATCH(summary!$B3540, '外部インタフェース一覧(計算用)'!$C$5:$C$60, 0), 1), $B3540)</f>
        <v>かかりつけ医連携薬剤調整加算・薬剤管理指導（診断名）</v>
      </c>
      <c r="L3540" s="56">
        <f t="shared" si="394"/>
        <v>1</v>
      </c>
      <c r="M3540" s="56" t="str">
        <f t="shared" si="391"/>
        <v>care_facility_id</v>
      </c>
      <c r="N3540" s="33" t="str">
        <f t="shared" si="392"/>
        <v>事業所番号</v>
      </c>
      <c r="O3540" s="33" t="str">
        <f t="shared" si="393"/>
        <v>事業所番号</v>
      </c>
    </row>
    <row r="3541" spans="1:15" hidden="1">
      <c r="A3541" s="56">
        <v>3538</v>
      </c>
      <c r="B3541" s="56" t="s">
        <v>134</v>
      </c>
      <c r="C3541" s="56">
        <v>2</v>
      </c>
      <c r="D3541" s="33" t="s">
        <v>225</v>
      </c>
      <c r="E3541" s="134" t="s">
        <v>226</v>
      </c>
      <c r="F3541" s="56" t="str">
        <f>VLOOKUP(VLOOKUP($B3541, '外部インタフェース一覧(計算用)'!$B:$C, 2, FALSE), '外部インタフェース一覧(計算用)'!$C:$G, 2, FALSE)</f>
        <v>new</v>
      </c>
      <c r="G3541" s="56" t="str">
        <f>VLOOKUP(VLOOKUP($B3541, '外部インタフェース一覧(計算用)'!$B:$C, 2, FALSE), '外部インタフェース一覧(計算用)'!$C:$G, 5, FALSE)</f>
        <v>FAMILY_DOCTOR_COOPERATION_DIAGNOSIS_2024_FORM_0801_2021</v>
      </c>
      <c r="H3541" s="56" t="str">
        <f t="shared" si="389"/>
        <v>FAMILY_DOCTOR_COOPERATION_DIAGNOSIS_2024_FORM_0801_2021_service_code_new</v>
      </c>
      <c r="I3541" s="134" t="str">
        <f t="shared" si="388"/>
        <v>サービス種類コード</v>
      </c>
      <c r="J3541" s="56" t="str">
        <f t="shared" si="390"/>
        <v>一致</v>
      </c>
      <c r="K3541" s="56" t="str">
        <f>IF($F3541="old", INDEX('外部インタフェース一覧(計算用)'!$B$5:$C$60, MATCH(summary!$B3541, '外部インタフェース一覧(計算用)'!$C$5:$C$60, 0), 1), $B3541)</f>
        <v>かかりつけ医連携薬剤調整加算・薬剤管理指導（診断名）</v>
      </c>
      <c r="L3541" s="56">
        <f t="shared" si="394"/>
        <v>2</v>
      </c>
      <c r="M3541" s="56" t="str">
        <f t="shared" si="391"/>
        <v>service_code</v>
      </c>
      <c r="N3541" s="33" t="str">
        <f t="shared" si="392"/>
        <v>サービス種類コード</v>
      </c>
      <c r="O3541" s="33" t="str">
        <f t="shared" si="393"/>
        <v>サービス種類コード</v>
      </c>
    </row>
    <row r="3542" spans="1:15" hidden="1">
      <c r="A3542" s="56">
        <v>3539</v>
      </c>
      <c r="B3542" s="56" t="s">
        <v>134</v>
      </c>
      <c r="C3542" s="56">
        <v>3</v>
      </c>
      <c r="D3542" s="33" t="s">
        <v>229</v>
      </c>
      <c r="E3542" s="134" t="s">
        <v>230</v>
      </c>
      <c r="F3542" s="56" t="str">
        <f>VLOOKUP(VLOOKUP($B3542, '外部インタフェース一覧(計算用)'!$B:$C, 2, FALSE), '外部インタフェース一覧(計算用)'!$C:$G, 2, FALSE)</f>
        <v>new</v>
      </c>
      <c r="G3542" s="56" t="str">
        <f>VLOOKUP(VLOOKUP($B3542, '外部インタフェース一覧(計算用)'!$B:$C, 2, FALSE), '外部インタフェース一覧(計算用)'!$C:$G, 5, FALSE)</f>
        <v>FAMILY_DOCTOR_COOPERATION_DIAGNOSIS_2024_FORM_0801_2021</v>
      </c>
      <c r="H3542" s="56" t="str">
        <f t="shared" si="389"/>
        <v>FAMILY_DOCTOR_COOPERATION_DIAGNOSIS_2024_FORM_0801_2021_insurer_no_new</v>
      </c>
      <c r="I3542" s="134" t="str">
        <f t="shared" si="388"/>
        <v>保険者番号</v>
      </c>
      <c r="J3542" s="56" t="str">
        <f t="shared" si="390"/>
        <v>一致</v>
      </c>
      <c r="K3542" s="56" t="str">
        <f>IF($F3542="old", INDEX('外部インタフェース一覧(計算用)'!$B$5:$C$60, MATCH(summary!$B3542, '外部インタフェース一覧(計算用)'!$C$5:$C$60, 0), 1), $B3542)</f>
        <v>かかりつけ医連携薬剤調整加算・薬剤管理指導（診断名）</v>
      </c>
      <c r="L3542" s="56">
        <f t="shared" si="394"/>
        <v>3</v>
      </c>
      <c r="M3542" s="56" t="str">
        <f t="shared" si="391"/>
        <v>insurer_no</v>
      </c>
      <c r="N3542" s="33" t="str">
        <f t="shared" si="392"/>
        <v>保険者番号</v>
      </c>
      <c r="O3542" s="33" t="str">
        <f t="shared" si="393"/>
        <v>保険者番号</v>
      </c>
    </row>
    <row r="3543" spans="1:15" hidden="1">
      <c r="A3543" s="56">
        <v>3540</v>
      </c>
      <c r="B3543" s="56" t="s">
        <v>134</v>
      </c>
      <c r="C3543" s="56">
        <v>4</v>
      </c>
      <c r="D3543" s="33" t="s">
        <v>231</v>
      </c>
      <c r="E3543" s="134" t="s">
        <v>232</v>
      </c>
      <c r="F3543" s="56" t="str">
        <f>VLOOKUP(VLOOKUP($B3543, '外部インタフェース一覧(計算用)'!$B:$C, 2, FALSE), '外部インタフェース一覧(計算用)'!$C:$G, 2, FALSE)</f>
        <v>new</v>
      </c>
      <c r="G3543" s="56" t="str">
        <f>VLOOKUP(VLOOKUP($B3543, '外部インタフェース一覧(計算用)'!$B:$C, 2, FALSE), '外部インタフェース一覧(計算用)'!$C:$G, 5, FALSE)</f>
        <v>FAMILY_DOCTOR_COOPERATION_DIAGNOSIS_2024_FORM_0801_2021</v>
      </c>
      <c r="H3543" s="56" t="str">
        <f t="shared" si="389"/>
        <v>FAMILY_DOCTOR_COOPERATION_DIAGNOSIS_2024_FORM_0801_2021_insured_no_new</v>
      </c>
      <c r="I3543" s="134" t="str">
        <f t="shared" si="388"/>
        <v>被保険者番号</v>
      </c>
      <c r="J3543" s="56" t="str">
        <f t="shared" si="390"/>
        <v>一致</v>
      </c>
      <c r="K3543" s="56" t="str">
        <f>IF($F3543="old", INDEX('外部インタフェース一覧(計算用)'!$B$5:$C$60, MATCH(summary!$B3543, '外部インタフェース一覧(計算用)'!$C$5:$C$60, 0), 1), $B3543)</f>
        <v>かかりつけ医連携薬剤調整加算・薬剤管理指導（診断名）</v>
      </c>
      <c r="L3543" s="56">
        <f t="shared" si="394"/>
        <v>4</v>
      </c>
      <c r="M3543" s="56" t="str">
        <f t="shared" si="391"/>
        <v>insured_no</v>
      </c>
      <c r="N3543" s="33" t="str">
        <f t="shared" si="392"/>
        <v>被保険者番号</v>
      </c>
      <c r="O3543" s="33" t="str">
        <f t="shared" si="393"/>
        <v>被保険者番号</v>
      </c>
    </row>
    <row r="3544" spans="1:15" ht="37.5" hidden="1">
      <c r="A3544" s="56">
        <v>3541</v>
      </c>
      <c r="B3544" s="56" t="s">
        <v>134</v>
      </c>
      <c r="C3544" s="56">
        <v>5</v>
      </c>
      <c r="D3544" s="33" t="s">
        <v>227</v>
      </c>
      <c r="E3544" s="134" t="s">
        <v>228</v>
      </c>
      <c r="F3544" s="56" t="str">
        <f>VLOOKUP(VLOOKUP($B3544, '外部インタフェース一覧(計算用)'!$B:$C, 2, FALSE), '外部インタフェース一覧(計算用)'!$C:$G, 2, FALSE)</f>
        <v>new</v>
      </c>
      <c r="G3544" s="56" t="str">
        <f>VLOOKUP(VLOOKUP($B3544, '外部インタフェース一覧(計算用)'!$B:$C, 2, FALSE), '外部インタフェース一覧(計算用)'!$C:$G, 5, FALSE)</f>
        <v>FAMILY_DOCTOR_COOPERATION_DIAGNOSIS_2024_FORM_0801_2021</v>
      </c>
      <c r="H3544" s="56" t="str">
        <f t="shared" si="389"/>
        <v>FAMILY_DOCTOR_COOPERATION_DIAGNOSIS_2024_FORM_0801_2021_external_system_management_number_new</v>
      </c>
      <c r="I3544" s="134" t="str">
        <f t="shared" si="388"/>
        <v>外部システム管理番号</v>
      </c>
      <c r="J3544" s="56" t="str">
        <f t="shared" si="390"/>
        <v>一致</v>
      </c>
      <c r="K3544" s="56" t="str">
        <f>IF($F3544="old", INDEX('外部インタフェース一覧(計算用)'!$B$5:$C$60, MATCH(summary!$B3544, '外部インタフェース一覧(計算用)'!$C$5:$C$60, 0), 1), $B3544)</f>
        <v>かかりつけ医連携薬剤調整加算・薬剤管理指導（診断名）</v>
      </c>
      <c r="L3544" s="56">
        <f t="shared" si="394"/>
        <v>5</v>
      </c>
      <c r="M3544" s="56" t="str">
        <f t="shared" si="391"/>
        <v>external_system_management_number</v>
      </c>
      <c r="N3544" s="33" t="str">
        <f t="shared" si="392"/>
        <v>外部システム管理番号</v>
      </c>
      <c r="O3544" s="33" t="str">
        <f t="shared" si="393"/>
        <v>外部システム管理番号</v>
      </c>
    </row>
    <row r="3545" spans="1:15" ht="56.25" hidden="1">
      <c r="A3545" s="56">
        <v>3542</v>
      </c>
      <c r="B3545" s="56" t="s">
        <v>134</v>
      </c>
      <c r="C3545" s="56">
        <v>6</v>
      </c>
      <c r="D3545" s="33" t="s">
        <v>432</v>
      </c>
      <c r="E3545" s="134" t="s">
        <v>433</v>
      </c>
      <c r="F3545" s="56" t="str">
        <f>VLOOKUP(VLOOKUP($B3545, '外部インタフェース一覧(計算用)'!$B:$C, 2, FALSE), '外部インタフェース一覧(計算用)'!$C:$G, 2, FALSE)</f>
        <v>new</v>
      </c>
      <c r="G3545" s="56" t="str">
        <f>VLOOKUP(VLOOKUP($B3545, '外部インタフェース一覧(計算用)'!$B:$C, 2, FALSE), '外部インタフェース一覧(計算用)'!$C:$G, 5, FALSE)</f>
        <v>FAMILY_DOCTOR_COOPERATION_DIAGNOSIS_2024_FORM_0801_2021</v>
      </c>
      <c r="H3545" s="56" t="str">
        <f t="shared" si="389"/>
        <v>FAMILY_DOCTOR_COOPERATION_DIAGNOSIS_2024_FORM_0801_2021_external_system_management_detail_number_new</v>
      </c>
      <c r="I3545" s="134" t="str">
        <f t="shared" si="388"/>
        <v>外部システム管理明細番号</v>
      </c>
      <c r="J3545" s="56" t="str">
        <f t="shared" si="390"/>
        <v>一致</v>
      </c>
      <c r="K3545" s="56" t="str">
        <f>IF($F3545="old", INDEX('外部インタフェース一覧(計算用)'!$B$5:$C$60, MATCH(summary!$B3545, '外部インタフェース一覧(計算用)'!$C$5:$C$60, 0), 1), $B3545)</f>
        <v>かかりつけ医連携薬剤調整加算・薬剤管理指導（診断名）</v>
      </c>
      <c r="L3545" s="56">
        <f t="shared" si="394"/>
        <v>6</v>
      </c>
      <c r="M3545" s="56" t="str">
        <f t="shared" si="391"/>
        <v>external_system_management_detail_number</v>
      </c>
      <c r="N3545" s="33" t="str">
        <f t="shared" si="392"/>
        <v>外部システム管理明細番号</v>
      </c>
      <c r="O3545" s="33" t="str">
        <f t="shared" si="393"/>
        <v>外部システム管理明細番号</v>
      </c>
    </row>
    <row r="3546" spans="1:15" ht="37.5" hidden="1">
      <c r="A3546" s="56">
        <v>3543</v>
      </c>
      <c r="B3546" s="56" t="s">
        <v>134</v>
      </c>
      <c r="C3546" s="56">
        <v>7</v>
      </c>
      <c r="D3546" s="33" t="s">
        <v>4118</v>
      </c>
      <c r="E3546" s="134" t="s">
        <v>4119</v>
      </c>
      <c r="F3546" s="56" t="str">
        <f>VLOOKUP(VLOOKUP($B3546, '外部インタフェース一覧(計算用)'!$B:$C, 2, FALSE), '外部インタフェース一覧(計算用)'!$C:$G, 2, FALSE)</f>
        <v>new</v>
      </c>
      <c r="G3546" s="56" t="str">
        <f>VLOOKUP(VLOOKUP($B3546, '外部インタフェース一覧(計算用)'!$B:$C, 2, FALSE), '外部インタフェース一覧(計算用)'!$C:$G, 5, FALSE)</f>
        <v>FAMILY_DOCTOR_COOPERATION_DIAGNOSIS_2024_FORM_0801_2021</v>
      </c>
      <c r="H3546" s="56" t="str">
        <f t="shared" si="389"/>
        <v>FAMILY_DOCTOR_COOPERATION_DIAGNOSIS_2024_FORM_0801_2021_specific_diseases_new</v>
      </c>
      <c r="I3546" s="134" t="str">
        <f t="shared" si="388"/>
        <v>追加</v>
      </c>
      <c r="J3546" s="56" t="str">
        <f t="shared" si="390"/>
        <v>名称変更</v>
      </c>
      <c r="K3546" s="56" t="str">
        <f>IF($F3546="old", INDEX('外部インタフェース一覧(計算用)'!$B$5:$C$60, MATCH(summary!$B3546, '外部インタフェース一覧(計算用)'!$C$5:$C$60, 0), 1), $B3546)</f>
        <v>かかりつけ医連携薬剤調整加算・薬剤管理指導（診断名）</v>
      </c>
      <c r="L3546" s="56">
        <f t="shared" si="394"/>
        <v>7</v>
      </c>
      <c r="M3546" s="56" t="str">
        <f t="shared" si="391"/>
        <v>specific_diseases</v>
      </c>
      <c r="N3546" s="33" t="str">
        <f t="shared" si="392"/>
        <v>追加</v>
      </c>
      <c r="O3546" s="33" t="str">
        <f t="shared" si="393"/>
        <v>特定疾病または生活機能低下の直接の原因</v>
      </c>
    </row>
    <row r="3547" spans="1:15" ht="37.5" hidden="1">
      <c r="A3547" s="56">
        <v>3544</v>
      </c>
      <c r="B3547" s="56" t="s">
        <v>134</v>
      </c>
      <c r="C3547" s="56">
        <v>8</v>
      </c>
      <c r="D3547" s="33" t="s">
        <v>434</v>
      </c>
      <c r="E3547" s="134" t="s">
        <v>4120</v>
      </c>
      <c r="F3547" s="56" t="str">
        <f>VLOOKUP(VLOOKUP($B3547, '外部インタフェース一覧(計算用)'!$B:$C, 2, FALSE), '外部インタフェース一覧(計算用)'!$C:$G, 2, FALSE)</f>
        <v>new</v>
      </c>
      <c r="G3547" s="56" t="str">
        <f>VLOOKUP(VLOOKUP($B3547, '外部インタフェース一覧(計算用)'!$B:$C, 2, FALSE), '外部インタフェース一覧(計算用)'!$C:$G, 5, FALSE)</f>
        <v>FAMILY_DOCTOR_COOPERATION_DIAGNOSIS_2024_FORM_0801_2021</v>
      </c>
      <c r="H3547" s="56" t="str">
        <f t="shared" si="389"/>
        <v>FAMILY_DOCTOR_COOPERATION_DIAGNOSIS_2024_FORM_0801_2021_injury_code_new</v>
      </c>
      <c r="I3547" s="134" t="str">
        <f t="shared" si="388"/>
        <v>病名（コード）</v>
      </c>
      <c r="J3547" s="56" t="str">
        <f t="shared" si="390"/>
        <v>名称変更</v>
      </c>
      <c r="K3547" s="33" t="str">
        <f>IF($F3547="old", INDEX('外部インタフェース一覧(計算用)'!$B$5:$C$60, MATCH(summary!$B3547, '外部インタフェース一覧(計算用)'!$C$5:$C$60, 0), 1), $B3547)</f>
        <v>かかりつけ医連携薬剤調整加算・薬剤管理指導（診断名）</v>
      </c>
      <c r="L3547" s="56">
        <f t="shared" si="394"/>
        <v>8</v>
      </c>
      <c r="M3547" s="33" t="str">
        <f t="shared" si="391"/>
        <v>injury_code</v>
      </c>
      <c r="N3547" s="33" t="str">
        <f t="shared" si="392"/>
        <v>病名（コード）</v>
      </c>
      <c r="O3547" s="33" t="str">
        <f t="shared" si="393"/>
        <v>傷病名（コード）</v>
      </c>
    </row>
    <row r="3548" spans="1:15" hidden="1">
      <c r="A3548" s="56">
        <v>3545</v>
      </c>
      <c r="B3548" s="56" t="s">
        <v>134</v>
      </c>
      <c r="C3548" s="56">
        <v>9</v>
      </c>
      <c r="D3548" s="33" t="s">
        <v>265</v>
      </c>
      <c r="E3548" s="134" t="s">
        <v>266</v>
      </c>
      <c r="F3548" s="56" t="str">
        <f>VLOOKUP(VLOOKUP($B3548, '外部インタフェース一覧(計算用)'!$B:$C, 2, FALSE), '外部インタフェース一覧(計算用)'!$C:$G, 2, FALSE)</f>
        <v>new</v>
      </c>
      <c r="G3548" s="56" t="str">
        <f>VLOOKUP(VLOOKUP($B3548, '外部インタフェース一覧(計算用)'!$B:$C, 2, FALSE), '外部インタフェース一覧(計算用)'!$C:$G, 5, FALSE)</f>
        <v>FAMILY_DOCTOR_COOPERATION_DIAGNOSIS_2024_FORM_0801_2021</v>
      </c>
      <c r="H3548" s="56" t="str">
        <f t="shared" si="389"/>
        <v>FAMILY_DOCTOR_COOPERATION_DIAGNOSIS_2024_FORM_0801_2021_version_new</v>
      </c>
      <c r="I3548" s="134" t="str">
        <f t="shared" si="388"/>
        <v>バージョン番号</v>
      </c>
      <c r="J3548" s="56" t="str">
        <f t="shared" si="390"/>
        <v>一致</v>
      </c>
      <c r="K3548" s="56" t="str">
        <f>IF($F3548="old", INDEX('外部インタフェース一覧(計算用)'!$B$5:$C$60, MATCH(summary!$B3548, '外部インタフェース一覧(計算用)'!$C$5:$C$60, 0), 1), $B3548)</f>
        <v>かかりつけ医連携薬剤調整加算・薬剤管理指導（診断名）</v>
      </c>
      <c r="L3548" s="56">
        <f t="shared" si="394"/>
        <v>9</v>
      </c>
      <c r="M3548" s="56" t="str">
        <f t="shared" si="391"/>
        <v>version</v>
      </c>
      <c r="N3548" s="33" t="str">
        <f t="shared" si="392"/>
        <v>バージョン番号</v>
      </c>
      <c r="O3548" s="33" t="str">
        <f t="shared" si="393"/>
        <v>バージョン番号</v>
      </c>
    </row>
    <row r="3549" spans="1:15" hidden="1">
      <c r="A3549" s="56">
        <v>3546</v>
      </c>
      <c r="B3549" s="56" t="s">
        <v>198</v>
      </c>
      <c r="C3549" s="56">
        <v>1</v>
      </c>
      <c r="D3549" s="33" t="s">
        <v>223</v>
      </c>
      <c r="E3549" s="134" t="s">
        <v>224</v>
      </c>
      <c r="F3549" s="56" t="str">
        <f>VLOOKUP(VLOOKUP($B3549, '外部インタフェース一覧(計算用)'!$B:$C, 2, FALSE), '外部インタフェース一覧(計算用)'!$C:$G, 2, FALSE)</f>
        <v>new</v>
      </c>
      <c r="G3549" s="56" t="str">
        <f>VLOOKUP(VLOOKUP($B3549, '外部インタフェース一覧(計算用)'!$B:$C, 2, FALSE), '外部インタフェース一覧(計算用)'!$C:$G, 5, FALSE)</f>
        <v>FAMILY_DOCTOR_COOPERATION_TAKING_MEDICATION_2024_FORM_0800_2021</v>
      </c>
      <c r="H3549" s="56" t="str">
        <f t="shared" si="389"/>
        <v>FAMILY_DOCTOR_COOPERATION_TAKING_MEDICATION_2024_FORM_0800_2021_care_facility_id_new</v>
      </c>
      <c r="I3549" s="134" t="str">
        <f t="shared" si="388"/>
        <v>事業所番号</v>
      </c>
      <c r="J3549" s="56" t="str">
        <f t="shared" si="390"/>
        <v>一致</v>
      </c>
      <c r="K3549" s="56" t="str">
        <f>IF($F3549="old", INDEX('外部インタフェース一覧(計算用)'!$B$5:$C$60, MATCH(summary!$B3549, '外部インタフェース一覧(計算用)'!$C$5:$C$60, 0), 1), $B3549)</f>
        <v>かかりつけ医連携薬剤調整加算・薬剤管理指導（服薬情報）</v>
      </c>
      <c r="L3549" s="56">
        <f t="shared" si="394"/>
        <v>1</v>
      </c>
      <c r="M3549" s="56" t="str">
        <f t="shared" si="391"/>
        <v>care_facility_id</v>
      </c>
      <c r="N3549" s="33" t="str">
        <f t="shared" si="392"/>
        <v>事業所番号</v>
      </c>
      <c r="O3549" s="33" t="str">
        <f t="shared" si="393"/>
        <v>事業所番号</v>
      </c>
    </row>
    <row r="3550" spans="1:15" hidden="1">
      <c r="A3550" s="56">
        <v>3547</v>
      </c>
      <c r="B3550" s="56" t="s">
        <v>198</v>
      </c>
      <c r="C3550" s="56">
        <v>2</v>
      </c>
      <c r="D3550" s="33" t="s">
        <v>225</v>
      </c>
      <c r="E3550" s="134" t="s">
        <v>226</v>
      </c>
      <c r="F3550" s="56" t="str">
        <f>VLOOKUP(VLOOKUP($B3550, '外部インタフェース一覧(計算用)'!$B:$C, 2, FALSE), '外部インタフェース一覧(計算用)'!$C:$G, 2, FALSE)</f>
        <v>new</v>
      </c>
      <c r="G3550" s="56" t="str">
        <f>VLOOKUP(VLOOKUP($B3550, '外部インタフェース一覧(計算用)'!$B:$C, 2, FALSE), '外部インタフェース一覧(計算用)'!$C:$G, 5, FALSE)</f>
        <v>FAMILY_DOCTOR_COOPERATION_TAKING_MEDICATION_2024_FORM_0800_2021</v>
      </c>
      <c r="H3550" s="56" t="str">
        <f t="shared" si="389"/>
        <v>FAMILY_DOCTOR_COOPERATION_TAKING_MEDICATION_2024_FORM_0800_2021_service_code_new</v>
      </c>
      <c r="I3550" s="134" t="str">
        <f t="shared" si="388"/>
        <v>サービス種類コード</v>
      </c>
      <c r="J3550" s="56" t="str">
        <f t="shared" si="390"/>
        <v>一致</v>
      </c>
      <c r="K3550" s="56" t="str">
        <f>IF($F3550="old", INDEX('外部インタフェース一覧(計算用)'!$B$5:$C$60, MATCH(summary!$B3550, '外部インタフェース一覧(計算用)'!$C$5:$C$60, 0), 1), $B3550)</f>
        <v>かかりつけ医連携薬剤調整加算・薬剤管理指導（服薬情報）</v>
      </c>
      <c r="L3550" s="56">
        <f t="shared" si="394"/>
        <v>2</v>
      </c>
      <c r="M3550" s="56" t="str">
        <f t="shared" si="391"/>
        <v>service_code</v>
      </c>
      <c r="N3550" s="33" t="str">
        <f t="shared" si="392"/>
        <v>サービス種類コード</v>
      </c>
      <c r="O3550" s="33" t="str">
        <f t="shared" si="393"/>
        <v>サービス種類コード</v>
      </c>
    </row>
    <row r="3551" spans="1:15" hidden="1">
      <c r="A3551" s="56">
        <v>3548</v>
      </c>
      <c r="B3551" s="56" t="s">
        <v>198</v>
      </c>
      <c r="C3551" s="56">
        <v>3</v>
      </c>
      <c r="D3551" s="33" t="s">
        <v>229</v>
      </c>
      <c r="E3551" s="134" t="s">
        <v>230</v>
      </c>
      <c r="F3551" s="56" t="str">
        <f>VLOOKUP(VLOOKUP($B3551, '外部インタフェース一覧(計算用)'!$B:$C, 2, FALSE), '外部インタフェース一覧(計算用)'!$C:$G, 2, FALSE)</f>
        <v>new</v>
      </c>
      <c r="G3551" s="56" t="str">
        <f>VLOOKUP(VLOOKUP($B3551, '外部インタフェース一覧(計算用)'!$B:$C, 2, FALSE), '外部インタフェース一覧(計算用)'!$C:$G, 5, FALSE)</f>
        <v>FAMILY_DOCTOR_COOPERATION_TAKING_MEDICATION_2024_FORM_0800_2021</v>
      </c>
      <c r="H3551" s="56" t="str">
        <f t="shared" si="389"/>
        <v>FAMILY_DOCTOR_COOPERATION_TAKING_MEDICATION_2024_FORM_0800_2021_insurer_no_new</v>
      </c>
      <c r="I3551" s="134" t="str">
        <f t="shared" si="388"/>
        <v>保険者番号</v>
      </c>
      <c r="J3551" s="56" t="str">
        <f t="shared" si="390"/>
        <v>一致</v>
      </c>
      <c r="K3551" s="56" t="str">
        <f>IF($F3551="old", INDEX('外部インタフェース一覧(計算用)'!$B$5:$C$60, MATCH(summary!$B3551, '外部インタフェース一覧(計算用)'!$C$5:$C$60, 0), 1), $B3551)</f>
        <v>かかりつけ医連携薬剤調整加算・薬剤管理指導（服薬情報）</v>
      </c>
      <c r="L3551" s="56">
        <f t="shared" si="394"/>
        <v>3</v>
      </c>
      <c r="M3551" s="56" t="str">
        <f t="shared" si="391"/>
        <v>insurer_no</v>
      </c>
      <c r="N3551" s="33" t="str">
        <f t="shared" si="392"/>
        <v>保険者番号</v>
      </c>
      <c r="O3551" s="33" t="str">
        <f t="shared" si="393"/>
        <v>保険者番号</v>
      </c>
    </row>
    <row r="3552" spans="1:15" hidden="1">
      <c r="A3552" s="56">
        <v>3549</v>
      </c>
      <c r="B3552" s="56" t="s">
        <v>198</v>
      </c>
      <c r="C3552" s="56">
        <v>4</v>
      </c>
      <c r="D3552" s="33" t="s">
        <v>231</v>
      </c>
      <c r="E3552" s="134" t="s">
        <v>232</v>
      </c>
      <c r="F3552" s="56" t="str">
        <f>VLOOKUP(VLOOKUP($B3552, '外部インタフェース一覧(計算用)'!$B:$C, 2, FALSE), '外部インタフェース一覧(計算用)'!$C:$G, 2, FALSE)</f>
        <v>new</v>
      </c>
      <c r="G3552" s="56" t="str">
        <f>VLOOKUP(VLOOKUP($B3552, '外部インタフェース一覧(計算用)'!$B:$C, 2, FALSE), '外部インタフェース一覧(計算用)'!$C:$G, 5, FALSE)</f>
        <v>FAMILY_DOCTOR_COOPERATION_TAKING_MEDICATION_2024_FORM_0800_2021</v>
      </c>
      <c r="H3552" s="56" t="str">
        <f t="shared" si="389"/>
        <v>FAMILY_DOCTOR_COOPERATION_TAKING_MEDICATION_2024_FORM_0800_2021_insured_no_new</v>
      </c>
      <c r="I3552" s="134" t="str">
        <f t="shared" si="388"/>
        <v>被保険者番号</v>
      </c>
      <c r="J3552" s="56" t="str">
        <f t="shared" si="390"/>
        <v>一致</v>
      </c>
      <c r="K3552" s="56" t="str">
        <f>IF($F3552="old", INDEX('外部インタフェース一覧(計算用)'!$B$5:$C$60, MATCH(summary!$B3552, '外部インタフェース一覧(計算用)'!$C$5:$C$60, 0), 1), $B3552)</f>
        <v>かかりつけ医連携薬剤調整加算・薬剤管理指導（服薬情報）</v>
      </c>
      <c r="L3552" s="56">
        <f t="shared" si="394"/>
        <v>4</v>
      </c>
      <c r="M3552" s="56" t="str">
        <f t="shared" si="391"/>
        <v>insured_no</v>
      </c>
      <c r="N3552" s="33" t="str">
        <f t="shared" si="392"/>
        <v>被保険者番号</v>
      </c>
      <c r="O3552" s="33" t="str">
        <f t="shared" si="393"/>
        <v>被保険者番号</v>
      </c>
    </row>
    <row r="3553" spans="1:15" ht="37.5" hidden="1">
      <c r="A3553" s="56">
        <v>3550</v>
      </c>
      <c r="B3553" s="56" t="s">
        <v>198</v>
      </c>
      <c r="C3553" s="56">
        <v>5</v>
      </c>
      <c r="D3553" s="33" t="s">
        <v>227</v>
      </c>
      <c r="E3553" s="134" t="s">
        <v>228</v>
      </c>
      <c r="F3553" s="56" t="str">
        <f>VLOOKUP(VLOOKUP($B3553, '外部インタフェース一覧(計算用)'!$B:$C, 2, FALSE), '外部インタフェース一覧(計算用)'!$C:$G, 2, FALSE)</f>
        <v>new</v>
      </c>
      <c r="G3553" s="56" t="str">
        <f>VLOOKUP(VLOOKUP($B3553, '外部インタフェース一覧(計算用)'!$B:$C, 2, FALSE), '外部インタフェース一覧(計算用)'!$C:$G, 5, FALSE)</f>
        <v>FAMILY_DOCTOR_COOPERATION_TAKING_MEDICATION_2024_FORM_0800_2021</v>
      </c>
      <c r="H3553" s="56" t="str">
        <f t="shared" si="389"/>
        <v>FAMILY_DOCTOR_COOPERATION_TAKING_MEDICATION_2024_FORM_0800_2021_external_system_management_number_new</v>
      </c>
      <c r="I3553" s="134" t="str">
        <f t="shared" si="388"/>
        <v>外部システム管理番号</v>
      </c>
      <c r="J3553" s="56" t="str">
        <f t="shared" si="390"/>
        <v>一致</v>
      </c>
      <c r="K3553" s="56" t="str">
        <f>IF($F3553="old", INDEX('外部インタフェース一覧(計算用)'!$B$5:$C$60, MATCH(summary!$B3553, '外部インタフェース一覧(計算用)'!$C$5:$C$60, 0), 1), $B3553)</f>
        <v>かかりつけ医連携薬剤調整加算・薬剤管理指導（服薬情報）</v>
      </c>
      <c r="L3553" s="56">
        <f t="shared" si="394"/>
        <v>5</v>
      </c>
      <c r="M3553" s="56" t="str">
        <f t="shared" si="391"/>
        <v>external_system_management_number</v>
      </c>
      <c r="N3553" s="33" t="str">
        <f t="shared" si="392"/>
        <v>外部システム管理番号</v>
      </c>
      <c r="O3553" s="33" t="str">
        <f t="shared" si="393"/>
        <v>外部システム管理番号</v>
      </c>
    </row>
    <row r="3554" spans="1:15" ht="56.25" hidden="1">
      <c r="A3554" s="56">
        <v>3551</v>
      </c>
      <c r="B3554" s="56" t="s">
        <v>198</v>
      </c>
      <c r="C3554" s="56">
        <v>6</v>
      </c>
      <c r="D3554" s="33" t="s">
        <v>432</v>
      </c>
      <c r="E3554" s="134" t="s">
        <v>433</v>
      </c>
      <c r="F3554" s="56" t="str">
        <f>VLOOKUP(VLOOKUP($B3554, '外部インタフェース一覧(計算用)'!$B:$C, 2, FALSE), '外部インタフェース一覧(計算用)'!$C:$G, 2, FALSE)</f>
        <v>new</v>
      </c>
      <c r="G3554" s="56" t="str">
        <f>VLOOKUP(VLOOKUP($B3554, '外部インタフェース一覧(計算用)'!$B:$C, 2, FALSE), '外部インタフェース一覧(計算用)'!$C:$G, 5, FALSE)</f>
        <v>FAMILY_DOCTOR_COOPERATION_TAKING_MEDICATION_2024_FORM_0800_2021</v>
      </c>
      <c r="H3554" s="56" t="str">
        <f t="shared" si="389"/>
        <v>FAMILY_DOCTOR_COOPERATION_TAKING_MEDICATION_2024_FORM_0800_2021_external_system_management_detail_number_new</v>
      </c>
      <c r="I3554" s="134" t="str">
        <f t="shared" si="388"/>
        <v>外部システム管理明細番号</v>
      </c>
      <c r="J3554" s="56" t="str">
        <f t="shared" si="390"/>
        <v>一致</v>
      </c>
      <c r="K3554" s="56" t="str">
        <f>IF($F3554="old", INDEX('外部インタフェース一覧(計算用)'!$B$5:$C$60, MATCH(summary!$B3554, '外部インタフェース一覧(計算用)'!$C$5:$C$60, 0), 1), $B3554)</f>
        <v>かかりつけ医連携薬剤調整加算・薬剤管理指導（服薬情報）</v>
      </c>
      <c r="L3554" s="56">
        <f t="shared" si="394"/>
        <v>6</v>
      </c>
      <c r="M3554" s="56" t="str">
        <f t="shared" si="391"/>
        <v>external_system_management_detail_number</v>
      </c>
      <c r="N3554" s="33" t="str">
        <f t="shared" si="392"/>
        <v>外部システム管理明細番号</v>
      </c>
      <c r="O3554" s="33" t="str">
        <f t="shared" si="393"/>
        <v>外部システム管理明細番号</v>
      </c>
    </row>
    <row r="3555" spans="1:15" ht="37.5" hidden="1">
      <c r="A3555" s="56">
        <v>3552</v>
      </c>
      <c r="B3555" s="56" t="s">
        <v>198</v>
      </c>
      <c r="C3555" s="56">
        <v>7</v>
      </c>
      <c r="D3555" s="33" t="s">
        <v>5176</v>
      </c>
      <c r="E3555" s="134" t="s">
        <v>5177</v>
      </c>
      <c r="F3555" s="56" t="str">
        <f>VLOOKUP(VLOOKUP($B3555, '外部インタフェース一覧(計算用)'!$B:$C, 2, FALSE), '外部インタフェース一覧(計算用)'!$C:$G, 2, FALSE)</f>
        <v>new</v>
      </c>
      <c r="G3555" s="56" t="str">
        <f>VLOOKUP(VLOOKUP($B3555, '外部インタフェース一覧(計算用)'!$B:$C, 2, FALSE), '外部インタフェース一覧(計算用)'!$C:$G, 5, FALSE)</f>
        <v>FAMILY_DOCTOR_COOPERATION_TAKING_MEDICATION_2024_FORM_0800_2021</v>
      </c>
      <c r="H3555" s="56" t="str">
        <f t="shared" si="389"/>
        <v>FAMILY_DOCTOR_COOPERATION_TAKING_MEDICATION_2024_FORM_0800_2021_before_drug_code_category_new</v>
      </c>
      <c r="I3555" s="134" t="str">
        <f t="shared" si="388"/>
        <v>追加</v>
      </c>
      <c r="J3555" s="56" t="str">
        <f t="shared" si="390"/>
        <v>名称変更</v>
      </c>
      <c r="K3555" s="56" t="str">
        <f>IF($F3555="old", INDEX('外部インタフェース一覧(計算用)'!$B$5:$C$60, MATCH(summary!$B3555, '外部インタフェース一覧(計算用)'!$C$5:$C$60, 0), 1), $B3555)</f>
        <v>かかりつけ医連携薬剤調整加算・薬剤管理指導（服薬情報）</v>
      </c>
      <c r="L3555" s="56">
        <f t="shared" si="394"/>
        <v>7</v>
      </c>
      <c r="M3555" s="56" t="str">
        <f t="shared" si="391"/>
        <v>before_drug_code_category</v>
      </c>
      <c r="N3555" s="33" t="str">
        <f t="shared" si="392"/>
        <v>追加</v>
      </c>
      <c r="O3555" s="33" t="str">
        <f t="shared" si="393"/>
        <v>薬剤名　薬剤コード種別</v>
      </c>
    </row>
    <row r="3556" spans="1:15" hidden="1">
      <c r="A3556" s="56">
        <v>3553</v>
      </c>
      <c r="B3556" s="56" t="s">
        <v>198</v>
      </c>
      <c r="C3556" s="56">
        <v>8</v>
      </c>
      <c r="D3556" s="33" t="s">
        <v>5178</v>
      </c>
      <c r="E3556" s="134" t="s">
        <v>5179</v>
      </c>
      <c r="F3556" s="56" t="str">
        <f>VLOOKUP(VLOOKUP($B3556, '外部インタフェース一覧(計算用)'!$B:$C, 2, FALSE), '外部インタフェース一覧(計算用)'!$C:$G, 2, FALSE)</f>
        <v>new</v>
      </c>
      <c r="G3556" s="56" t="str">
        <f>VLOOKUP(VLOOKUP($B3556, '外部インタフェース一覧(計算用)'!$B:$C, 2, FALSE), '外部インタフェース一覧(計算用)'!$C:$G, 5, FALSE)</f>
        <v>FAMILY_DOCTOR_COOPERATION_TAKING_MEDICATION_2024_FORM_0800_2021</v>
      </c>
      <c r="H3556" s="56" t="str">
        <f t="shared" si="389"/>
        <v>FAMILY_DOCTOR_COOPERATION_TAKING_MEDICATION_2024_FORM_0800_2021_before_drug_code_new</v>
      </c>
      <c r="I3556" s="134" t="str">
        <f t="shared" si="388"/>
        <v>追加</v>
      </c>
      <c r="J3556" s="56" t="str">
        <f t="shared" si="390"/>
        <v>名称変更</v>
      </c>
      <c r="K3556" s="56" t="str">
        <f>IF($F3556="old", INDEX('外部インタフェース一覧(計算用)'!$B$5:$C$60, MATCH(summary!$B3556, '外部インタフェース一覧(計算用)'!$C$5:$C$60, 0), 1), $B3556)</f>
        <v>かかりつけ医連携薬剤調整加算・薬剤管理指導（服薬情報）</v>
      </c>
      <c r="L3556" s="56">
        <f t="shared" si="394"/>
        <v>8</v>
      </c>
      <c r="M3556" s="56" t="str">
        <f t="shared" si="391"/>
        <v>before_drug_code</v>
      </c>
      <c r="N3556" s="33" t="str">
        <f t="shared" si="392"/>
        <v>追加</v>
      </c>
      <c r="O3556" s="33" t="str">
        <f t="shared" si="393"/>
        <v>薬剤名　薬剤コード</v>
      </c>
    </row>
    <row r="3557" spans="1:15" hidden="1">
      <c r="A3557" s="56">
        <v>3554</v>
      </c>
      <c r="B3557" s="56" t="s">
        <v>198</v>
      </c>
      <c r="C3557" s="56">
        <v>9</v>
      </c>
      <c r="D3557" s="33" t="s">
        <v>5180</v>
      </c>
      <c r="E3557" s="134" t="s">
        <v>5181</v>
      </c>
      <c r="F3557" s="56" t="str">
        <f>VLOOKUP(VLOOKUP($B3557, '外部インタフェース一覧(計算用)'!$B:$C, 2, FALSE), '外部インタフェース一覧(計算用)'!$C:$G, 2, FALSE)</f>
        <v>new</v>
      </c>
      <c r="G3557" s="56" t="str">
        <f>VLOOKUP(VLOOKUP($B3557, '外部インタフェース一覧(計算用)'!$B:$C, 2, FALSE), '外部インタフェース一覧(計算用)'!$C:$G, 5, FALSE)</f>
        <v>FAMILY_DOCTOR_COOPERATION_TAKING_MEDICATION_2024_FORM_0800_2021</v>
      </c>
      <c r="H3557" s="56" t="str">
        <f t="shared" si="389"/>
        <v>FAMILY_DOCTOR_COOPERATION_TAKING_MEDICATION_2024_FORM_0800_2021_before_dose_new</v>
      </c>
      <c r="I3557" s="134" t="str">
        <f t="shared" si="388"/>
        <v>追加</v>
      </c>
      <c r="J3557" s="56" t="str">
        <f t="shared" si="390"/>
        <v>名称変更</v>
      </c>
      <c r="K3557" s="56" t="str">
        <f>IF($F3557="old", INDEX('外部インタフェース一覧(計算用)'!$B$5:$C$60, MATCH(summary!$B3557, '外部インタフェース一覧(計算用)'!$C$5:$C$60, 0), 1), $B3557)</f>
        <v>かかりつけ医連携薬剤調整加算・薬剤管理指導（服薬情報）</v>
      </c>
      <c r="L3557" s="56">
        <f t="shared" si="394"/>
        <v>9</v>
      </c>
      <c r="M3557" s="56" t="str">
        <f t="shared" si="391"/>
        <v>before_dose</v>
      </c>
      <c r="N3557" s="33" t="str">
        <f t="shared" si="392"/>
        <v>追加</v>
      </c>
      <c r="O3557" s="33" t="str">
        <f t="shared" si="393"/>
        <v>薬剤名　1日用量</v>
      </c>
    </row>
    <row r="3558" spans="1:15" hidden="1">
      <c r="A3558" s="56">
        <v>3555</v>
      </c>
      <c r="B3558" s="56" t="s">
        <v>198</v>
      </c>
      <c r="C3558" s="56">
        <v>10</v>
      </c>
      <c r="D3558" s="33" t="s">
        <v>5182</v>
      </c>
      <c r="E3558" s="134" t="s">
        <v>5183</v>
      </c>
      <c r="F3558" s="56" t="str">
        <f>VLOOKUP(VLOOKUP($B3558, '外部インタフェース一覧(計算用)'!$B:$C, 2, FALSE), '外部インタフェース一覧(計算用)'!$C:$G, 2, FALSE)</f>
        <v>new</v>
      </c>
      <c r="G3558" s="56" t="str">
        <f>VLOOKUP(VLOOKUP($B3558, '外部インタフェース一覧(計算用)'!$B:$C, 2, FALSE), '外部インタフェース一覧(計算用)'!$C:$G, 5, FALSE)</f>
        <v>FAMILY_DOCTOR_COOPERATION_TAKING_MEDICATION_2024_FORM_0800_2021</v>
      </c>
      <c r="H3558" s="56" t="str">
        <f t="shared" si="389"/>
        <v>FAMILY_DOCTOR_COOPERATION_TAKING_MEDICATION_2024_FORM_0800_2021_before_unit_new</v>
      </c>
      <c r="I3558" s="134" t="str">
        <f t="shared" si="388"/>
        <v>追加</v>
      </c>
      <c r="J3558" s="56" t="str">
        <f t="shared" si="390"/>
        <v>名称変更</v>
      </c>
      <c r="K3558" s="56" t="str">
        <f>IF($F3558="old", INDEX('外部インタフェース一覧(計算用)'!$B$5:$C$60, MATCH(summary!$B3558, '外部インタフェース一覧(計算用)'!$C$5:$C$60, 0), 1), $B3558)</f>
        <v>かかりつけ医連携薬剤調整加算・薬剤管理指導（服薬情報）</v>
      </c>
      <c r="L3558" s="56">
        <f t="shared" si="394"/>
        <v>10</v>
      </c>
      <c r="M3558" s="56" t="str">
        <f t="shared" si="391"/>
        <v>before_unit</v>
      </c>
      <c r="N3558" s="33" t="str">
        <f t="shared" si="392"/>
        <v>追加</v>
      </c>
      <c r="O3558" s="33" t="str">
        <f t="shared" si="393"/>
        <v>薬剤名　単位</v>
      </c>
    </row>
    <row r="3559" spans="1:15" ht="37.5" hidden="1">
      <c r="A3559" s="56">
        <v>3556</v>
      </c>
      <c r="B3559" s="56" t="s">
        <v>198</v>
      </c>
      <c r="C3559" s="56">
        <v>11</v>
      </c>
      <c r="D3559" s="33" t="s">
        <v>3723</v>
      </c>
      <c r="E3559" s="134" t="s">
        <v>5184</v>
      </c>
      <c r="F3559" s="56" t="str">
        <f>VLOOKUP(VLOOKUP($B3559, '外部インタフェース一覧(計算用)'!$B:$C, 2, FALSE), '外部インタフェース一覧(計算用)'!$C:$G, 2, FALSE)</f>
        <v>new</v>
      </c>
      <c r="G3559" s="56" t="str">
        <f>VLOOKUP(VLOOKUP($B3559, '外部インタフェース一覧(計算用)'!$B:$C, 2, FALSE), '外部インタフェース一覧(計算用)'!$C:$G, 5, FALSE)</f>
        <v>FAMILY_DOCTOR_COOPERATION_TAKING_MEDICATION_2024_FORM_0800_2021</v>
      </c>
      <c r="H3559" s="56" t="str">
        <f t="shared" si="389"/>
        <v>FAMILY_DOCTOR_COOPERATION_TAKING_MEDICATION_2024_FORM_0800_2021_change_status_new</v>
      </c>
      <c r="I3559" s="134" t="str">
        <f t="shared" si="388"/>
        <v>ステータス</v>
      </c>
      <c r="J3559" s="56" t="str">
        <f t="shared" si="390"/>
        <v>名称変更</v>
      </c>
      <c r="K3559" s="33" t="str">
        <f>IF($F3559="old", INDEX('外部インタフェース一覧(計算用)'!$B$5:$C$60, MATCH(summary!$B3559, '外部インタフェース一覧(計算用)'!$C$5:$C$60, 0), 1), $B3559)</f>
        <v>かかりつけ医連携薬剤調整加算・薬剤管理指導（服薬情報）</v>
      </c>
      <c r="L3559" s="56">
        <f t="shared" si="394"/>
        <v>11</v>
      </c>
      <c r="M3559" s="33" t="str">
        <f t="shared" si="391"/>
        <v>change_status</v>
      </c>
      <c r="N3559" s="33" t="str">
        <f t="shared" si="392"/>
        <v>ステータス</v>
      </c>
      <c r="O3559" s="33" t="str">
        <f t="shared" si="393"/>
        <v>内服薬に変更があった場合　ステータス</v>
      </c>
    </row>
    <row r="3560" spans="1:15" ht="37.5" hidden="1">
      <c r="A3560" s="56">
        <v>3557</v>
      </c>
      <c r="B3560" s="56" t="s">
        <v>198</v>
      </c>
      <c r="C3560" s="56">
        <v>12</v>
      </c>
      <c r="D3560" s="33" t="s">
        <v>3725</v>
      </c>
      <c r="E3560" s="134" t="s">
        <v>5185</v>
      </c>
      <c r="F3560" s="56" t="str">
        <f>VLOOKUP(VLOOKUP($B3560, '外部インタフェース一覧(計算用)'!$B:$C, 2, FALSE), '外部インタフェース一覧(計算用)'!$C:$G, 2, FALSE)</f>
        <v>new</v>
      </c>
      <c r="G3560" s="56" t="str">
        <f>VLOOKUP(VLOOKUP($B3560, '外部インタフェース一覧(計算用)'!$B:$C, 2, FALSE), '外部インタフェース一覧(計算用)'!$C:$G, 5, FALSE)</f>
        <v>FAMILY_DOCTOR_COOPERATION_TAKING_MEDICATION_2024_FORM_0800_2021</v>
      </c>
      <c r="H3560" s="56" t="str">
        <f t="shared" si="389"/>
        <v>FAMILY_DOCTOR_COOPERATION_TAKING_MEDICATION_2024_FORM_0800_2021_reason_new</v>
      </c>
      <c r="I3560" s="134" t="str">
        <f t="shared" si="388"/>
        <v>理由</v>
      </c>
      <c r="J3560" s="56" t="str">
        <f t="shared" si="390"/>
        <v>名称変更</v>
      </c>
      <c r="K3560" s="33" t="str">
        <f>IF($F3560="old", INDEX('外部インタフェース一覧(計算用)'!$B$5:$C$60, MATCH(summary!$B3560, '外部インタフェース一覧(計算用)'!$C$5:$C$60, 0), 1), $B3560)</f>
        <v>かかりつけ医連携薬剤調整加算・薬剤管理指導（服薬情報）</v>
      </c>
      <c r="L3560" s="56">
        <f t="shared" si="394"/>
        <v>12</v>
      </c>
      <c r="M3560" s="33" t="str">
        <f t="shared" si="391"/>
        <v>reason</v>
      </c>
      <c r="N3560" s="33" t="str">
        <f t="shared" si="392"/>
        <v>理由</v>
      </c>
      <c r="O3560" s="33" t="str">
        <f t="shared" si="393"/>
        <v>内服薬に変更があった場合　上記の理由</v>
      </c>
    </row>
    <row r="3561" spans="1:15" hidden="1">
      <c r="A3561" s="56">
        <v>3558</v>
      </c>
      <c r="B3561" s="56" t="s">
        <v>198</v>
      </c>
      <c r="C3561" s="56">
        <v>13</v>
      </c>
      <c r="D3561" s="33" t="s">
        <v>265</v>
      </c>
      <c r="E3561" s="134" t="s">
        <v>266</v>
      </c>
      <c r="F3561" s="56" t="str">
        <f>VLOOKUP(VLOOKUP($B3561, '外部インタフェース一覧(計算用)'!$B:$C, 2, FALSE), '外部インタフェース一覧(計算用)'!$C:$G, 2, FALSE)</f>
        <v>new</v>
      </c>
      <c r="G3561" s="56" t="str">
        <f>VLOOKUP(VLOOKUP($B3561, '外部インタフェース一覧(計算用)'!$B:$C, 2, FALSE), '外部インタフェース一覧(計算用)'!$C:$G, 5, FALSE)</f>
        <v>FAMILY_DOCTOR_COOPERATION_TAKING_MEDICATION_2024_FORM_0800_2021</v>
      </c>
      <c r="H3561" s="56" t="str">
        <f t="shared" si="389"/>
        <v>FAMILY_DOCTOR_COOPERATION_TAKING_MEDICATION_2024_FORM_0800_2021_version_new</v>
      </c>
      <c r="I3561" s="134" t="str">
        <f t="shared" si="388"/>
        <v>バージョン番号</v>
      </c>
      <c r="J3561" s="56" t="str">
        <f t="shared" si="390"/>
        <v>一致</v>
      </c>
      <c r="K3561" s="56" t="str">
        <f>IF($F3561="old", INDEX('外部インタフェース一覧(計算用)'!$B$5:$C$60, MATCH(summary!$B3561, '外部インタフェース一覧(計算用)'!$C$5:$C$60, 0), 1), $B3561)</f>
        <v>かかりつけ医連携薬剤調整加算・薬剤管理指導（服薬情報）</v>
      </c>
      <c r="L3561" s="56">
        <f t="shared" si="394"/>
        <v>13</v>
      </c>
      <c r="M3561" s="56" t="str">
        <f t="shared" si="391"/>
        <v>version</v>
      </c>
      <c r="N3561" s="33" t="str">
        <f t="shared" si="392"/>
        <v>バージョン番号</v>
      </c>
      <c r="O3561" s="33" t="str">
        <f t="shared" si="393"/>
        <v>バージョン番号</v>
      </c>
    </row>
    <row r="3562" spans="1:15" hidden="1">
      <c r="A3562" s="56">
        <v>3559</v>
      </c>
      <c r="B3562" s="56" t="s">
        <v>199</v>
      </c>
      <c r="C3562" s="56">
        <v>1</v>
      </c>
      <c r="D3562" s="33" t="s">
        <v>223</v>
      </c>
      <c r="E3562" s="134" t="s">
        <v>224</v>
      </c>
      <c r="F3562" s="56" t="str">
        <f>VLOOKUP(VLOOKUP($B3562, '外部インタフェース一覧(計算用)'!$B:$C, 2, FALSE), '外部インタフェース一覧(計算用)'!$C:$G, 2, FALSE)</f>
        <v>new</v>
      </c>
      <c r="G3562" s="56" t="str">
        <f>VLOOKUP(VLOOKUP($B3562, '外部インタフェース一覧(計算用)'!$B:$C, 2, FALSE), '外部インタフェース一覧(計算用)'!$C:$G, 5, FALSE)</f>
        <v>ADL_MAINTENANCE_ADDITION_INFO_2024_FORM_0900_2021</v>
      </c>
      <c r="H3562" s="56" t="str">
        <f t="shared" si="389"/>
        <v>ADL_MAINTENANCE_ADDITION_INFO_2024_FORM_0900_2021_care_facility_id_new</v>
      </c>
      <c r="I3562" s="134" t="str">
        <f t="shared" si="388"/>
        <v>事業所番号</v>
      </c>
      <c r="J3562" s="56" t="str">
        <f t="shared" si="390"/>
        <v>一致</v>
      </c>
      <c r="K3562" s="56" t="str">
        <f>IF($F3562="old", INDEX('外部インタフェース一覧(計算用)'!$B$5:$C$60, MATCH(summary!$B3562, '外部インタフェース一覧(計算用)'!$C$5:$C$60, 0), 1), $B3562)</f>
        <v>ADL維持等加算（2024年度）</v>
      </c>
      <c r="L3562" s="56">
        <f t="shared" si="394"/>
        <v>1</v>
      </c>
      <c r="M3562" s="56" t="str">
        <f t="shared" si="391"/>
        <v>care_facility_id</v>
      </c>
      <c r="N3562" s="33" t="str">
        <f t="shared" si="392"/>
        <v>事業所番号</v>
      </c>
      <c r="O3562" s="33" t="str">
        <f t="shared" si="393"/>
        <v>事業所番号</v>
      </c>
    </row>
    <row r="3563" spans="1:15" hidden="1">
      <c r="A3563" s="56">
        <v>3560</v>
      </c>
      <c r="B3563" s="56" t="s">
        <v>199</v>
      </c>
      <c r="C3563" s="56">
        <v>2</v>
      </c>
      <c r="D3563" s="33" t="s">
        <v>225</v>
      </c>
      <c r="E3563" s="134" t="s">
        <v>226</v>
      </c>
      <c r="F3563" s="56" t="str">
        <f>VLOOKUP(VLOOKUP($B3563, '外部インタフェース一覧(計算用)'!$B:$C, 2, FALSE), '外部インタフェース一覧(計算用)'!$C:$G, 2, FALSE)</f>
        <v>new</v>
      </c>
      <c r="G3563" s="56" t="str">
        <f>VLOOKUP(VLOOKUP($B3563, '外部インタフェース一覧(計算用)'!$B:$C, 2, FALSE), '外部インタフェース一覧(計算用)'!$C:$G, 5, FALSE)</f>
        <v>ADL_MAINTENANCE_ADDITION_INFO_2024_FORM_0900_2021</v>
      </c>
      <c r="H3563" s="56" t="str">
        <f t="shared" si="389"/>
        <v>ADL_MAINTENANCE_ADDITION_INFO_2024_FORM_0900_2021_service_code_new</v>
      </c>
      <c r="I3563" s="134" t="str">
        <f t="shared" si="388"/>
        <v>サービス種類コード</v>
      </c>
      <c r="J3563" s="56" t="str">
        <f t="shared" si="390"/>
        <v>一致</v>
      </c>
      <c r="K3563" s="56" t="str">
        <f>IF($F3563="old", INDEX('外部インタフェース一覧(計算用)'!$B$5:$C$60, MATCH(summary!$B3563, '外部インタフェース一覧(計算用)'!$C$5:$C$60, 0), 1), $B3563)</f>
        <v>ADL維持等加算（2024年度）</v>
      </c>
      <c r="L3563" s="56">
        <f t="shared" si="394"/>
        <v>2</v>
      </c>
      <c r="M3563" s="56" t="str">
        <f t="shared" si="391"/>
        <v>service_code</v>
      </c>
      <c r="N3563" s="33" t="str">
        <f t="shared" si="392"/>
        <v>サービス種類コード</v>
      </c>
      <c r="O3563" s="33" t="str">
        <f t="shared" si="393"/>
        <v>サービス種類コード</v>
      </c>
    </row>
    <row r="3564" spans="1:15" hidden="1">
      <c r="A3564" s="56">
        <v>3561</v>
      </c>
      <c r="B3564" s="56" t="s">
        <v>199</v>
      </c>
      <c r="C3564" s="56">
        <v>3</v>
      </c>
      <c r="D3564" s="33" t="s">
        <v>229</v>
      </c>
      <c r="E3564" s="134" t="s">
        <v>230</v>
      </c>
      <c r="F3564" s="56" t="str">
        <f>VLOOKUP(VLOOKUP($B3564, '外部インタフェース一覧(計算用)'!$B:$C, 2, FALSE), '外部インタフェース一覧(計算用)'!$C:$G, 2, FALSE)</f>
        <v>new</v>
      </c>
      <c r="G3564" s="56" t="str">
        <f>VLOOKUP(VLOOKUP($B3564, '外部インタフェース一覧(計算用)'!$B:$C, 2, FALSE), '外部インタフェース一覧(計算用)'!$C:$G, 5, FALSE)</f>
        <v>ADL_MAINTENANCE_ADDITION_INFO_2024_FORM_0900_2021</v>
      </c>
      <c r="H3564" s="56" t="str">
        <f t="shared" si="389"/>
        <v>ADL_MAINTENANCE_ADDITION_INFO_2024_FORM_0900_2021_insurer_no_new</v>
      </c>
      <c r="I3564" s="134" t="str">
        <f t="shared" si="388"/>
        <v>保険者番号</v>
      </c>
      <c r="J3564" s="56" t="str">
        <f t="shared" si="390"/>
        <v>一致</v>
      </c>
      <c r="K3564" s="56" t="str">
        <f>IF($F3564="old", INDEX('外部インタフェース一覧(計算用)'!$B$5:$C$60, MATCH(summary!$B3564, '外部インタフェース一覧(計算用)'!$C$5:$C$60, 0), 1), $B3564)</f>
        <v>ADL維持等加算（2024年度）</v>
      </c>
      <c r="L3564" s="56">
        <f t="shared" si="394"/>
        <v>3</v>
      </c>
      <c r="M3564" s="56" t="str">
        <f t="shared" si="391"/>
        <v>insurer_no</v>
      </c>
      <c r="N3564" s="33" t="str">
        <f t="shared" si="392"/>
        <v>保険者番号</v>
      </c>
      <c r="O3564" s="33" t="str">
        <f t="shared" si="393"/>
        <v>保険者番号</v>
      </c>
    </row>
    <row r="3565" spans="1:15" hidden="1">
      <c r="A3565" s="56">
        <v>3562</v>
      </c>
      <c r="B3565" s="56" t="s">
        <v>199</v>
      </c>
      <c r="C3565" s="56">
        <v>4</v>
      </c>
      <c r="D3565" s="33" t="s">
        <v>231</v>
      </c>
      <c r="E3565" s="134" t="s">
        <v>232</v>
      </c>
      <c r="F3565" s="56" t="str">
        <f>VLOOKUP(VLOOKUP($B3565, '外部インタフェース一覧(計算用)'!$B:$C, 2, FALSE), '外部インタフェース一覧(計算用)'!$C:$G, 2, FALSE)</f>
        <v>new</v>
      </c>
      <c r="G3565" s="56" t="str">
        <f>VLOOKUP(VLOOKUP($B3565, '外部インタフェース一覧(計算用)'!$B:$C, 2, FALSE), '外部インタフェース一覧(計算用)'!$C:$G, 5, FALSE)</f>
        <v>ADL_MAINTENANCE_ADDITION_INFO_2024_FORM_0900_2021</v>
      </c>
      <c r="H3565" s="56" t="str">
        <f t="shared" si="389"/>
        <v>ADL_MAINTENANCE_ADDITION_INFO_2024_FORM_0900_2021_insured_no_new</v>
      </c>
      <c r="I3565" s="134" t="str">
        <f t="shared" si="388"/>
        <v>被保険者番号</v>
      </c>
      <c r="J3565" s="56" t="str">
        <f t="shared" si="390"/>
        <v>一致</v>
      </c>
      <c r="K3565" s="56" t="str">
        <f>IF($F3565="old", INDEX('外部インタフェース一覧(計算用)'!$B$5:$C$60, MATCH(summary!$B3565, '外部インタフェース一覧(計算用)'!$C$5:$C$60, 0), 1), $B3565)</f>
        <v>ADL維持等加算（2024年度）</v>
      </c>
      <c r="L3565" s="56">
        <f t="shared" si="394"/>
        <v>4</v>
      </c>
      <c r="M3565" s="56" t="str">
        <f t="shared" si="391"/>
        <v>insured_no</v>
      </c>
      <c r="N3565" s="33" t="str">
        <f t="shared" si="392"/>
        <v>被保険者番号</v>
      </c>
      <c r="O3565" s="33" t="str">
        <f t="shared" si="393"/>
        <v>被保険者番号</v>
      </c>
    </row>
    <row r="3566" spans="1:15" ht="37.5" hidden="1">
      <c r="A3566" s="56">
        <v>3563</v>
      </c>
      <c r="B3566" s="56" t="s">
        <v>199</v>
      </c>
      <c r="C3566" s="56">
        <v>5</v>
      </c>
      <c r="D3566" s="33" t="s">
        <v>227</v>
      </c>
      <c r="E3566" s="134" t="s">
        <v>228</v>
      </c>
      <c r="F3566" s="56" t="str">
        <f>VLOOKUP(VLOOKUP($B3566, '外部インタフェース一覧(計算用)'!$B:$C, 2, FALSE), '外部インタフェース一覧(計算用)'!$C:$G, 2, FALSE)</f>
        <v>new</v>
      </c>
      <c r="G3566" s="56" t="str">
        <f>VLOOKUP(VLOOKUP($B3566, '外部インタフェース一覧(計算用)'!$B:$C, 2, FALSE), '外部インタフェース一覧(計算用)'!$C:$G, 5, FALSE)</f>
        <v>ADL_MAINTENANCE_ADDITION_INFO_2024_FORM_0900_2021</v>
      </c>
      <c r="H3566" s="56" t="str">
        <f t="shared" si="389"/>
        <v>ADL_MAINTENANCE_ADDITION_INFO_2024_FORM_0900_2021_external_system_management_number_new</v>
      </c>
      <c r="I3566" s="134" t="str">
        <f t="shared" si="388"/>
        <v>外部システム管理番号</v>
      </c>
      <c r="J3566" s="56" t="str">
        <f t="shared" si="390"/>
        <v>一致</v>
      </c>
      <c r="K3566" s="56" t="str">
        <f>IF($F3566="old", INDEX('外部インタフェース一覧(計算用)'!$B$5:$C$60, MATCH(summary!$B3566, '外部インタフェース一覧(計算用)'!$C$5:$C$60, 0), 1), $B3566)</f>
        <v>ADL維持等加算（2024年度）</v>
      </c>
      <c r="L3566" s="56">
        <f t="shared" si="394"/>
        <v>5</v>
      </c>
      <c r="M3566" s="56" t="str">
        <f t="shared" si="391"/>
        <v>external_system_management_number</v>
      </c>
      <c r="N3566" s="33" t="str">
        <f t="shared" si="392"/>
        <v>外部システム管理番号</v>
      </c>
      <c r="O3566" s="33" t="str">
        <f t="shared" si="393"/>
        <v>外部システム管理番号</v>
      </c>
    </row>
    <row r="3567" spans="1:15" hidden="1">
      <c r="A3567" s="56">
        <v>3564</v>
      </c>
      <c r="B3567" s="56" t="s">
        <v>199</v>
      </c>
      <c r="C3567" s="56">
        <v>6</v>
      </c>
      <c r="D3567" s="33" t="s">
        <v>251</v>
      </c>
      <c r="E3567" s="134" t="s">
        <v>252</v>
      </c>
      <c r="F3567" s="56" t="str">
        <f>VLOOKUP(VLOOKUP($B3567, '外部インタフェース一覧(計算用)'!$B:$C, 2, FALSE), '外部インタフェース一覧(計算用)'!$C:$G, 2, FALSE)</f>
        <v>new</v>
      </c>
      <c r="G3567" s="56" t="str">
        <f>VLOOKUP(VLOOKUP($B3567, '外部インタフェース一覧(計算用)'!$B:$C, 2, FALSE), '外部インタフェース一覧(計算用)'!$C:$G, 5, FALSE)</f>
        <v>ADL_MAINTENANCE_ADDITION_INFO_2024_FORM_0900_2021</v>
      </c>
      <c r="H3567" s="56" t="str">
        <f t="shared" si="389"/>
        <v>ADL_MAINTENANCE_ADDITION_INFO_2024_FORM_0900_2021_care_level_new</v>
      </c>
      <c r="I3567" s="134" t="str">
        <f t="shared" si="388"/>
        <v>追加</v>
      </c>
      <c r="J3567" s="56" t="str">
        <f t="shared" si="390"/>
        <v>名称変更</v>
      </c>
      <c r="K3567" s="56" t="str">
        <f>IF($F3567="old", INDEX('外部インタフェース一覧(計算用)'!$B$5:$C$60, MATCH(summary!$B3567, '外部インタフェース一覧(計算用)'!$C$5:$C$60, 0), 1), $B3567)</f>
        <v>ADL維持等加算（2024年度）</v>
      </c>
      <c r="L3567" s="56">
        <f t="shared" si="394"/>
        <v>6</v>
      </c>
      <c r="M3567" s="56" t="str">
        <f t="shared" si="391"/>
        <v>care_level</v>
      </c>
      <c r="N3567" s="33" t="str">
        <f t="shared" si="392"/>
        <v>追加</v>
      </c>
      <c r="O3567" s="33" t="str">
        <f t="shared" si="393"/>
        <v>要介護度</v>
      </c>
    </row>
    <row r="3568" spans="1:15" ht="37.5" hidden="1">
      <c r="A3568" s="56">
        <v>3565</v>
      </c>
      <c r="B3568" s="56" t="s">
        <v>199</v>
      </c>
      <c r="C3568" s="56">
        <v>7</v>
      </c>
      <c r="D3568" s="33" t="s">
        <v>253</v>
      </c>
      <c r="E3568" s="134" t="s">
        <v>254</v>
      </c>
      <c r="F3568" s="56" t="str">
        <f>VLOOKUP(VLOOKUP($B3568, '外部インタフェース一覧(計算用)'!$B:$C, 2, FALSE), '外部インタフェース一覧(計算用)'!$C:$G, 2, FALSE)</f>
        <v>new</v>
      </c>
      <c r="G3568" s="56" t="str">
        <f>VLOOKUP(VLOOKUP($B3568, '外部インタフェース一覧(計算用)'!$B:$C, 2, FALSE), '外部インタフェース一覧(計算用)'!$C:$G, 5, FALSE)</f>
        <v>ADL_MAINTENANCE_ADDITION_INFO_2024_FORM_0900_2021</v>
      </c>
      <c r="H3568" s="56" t="str">
        <f t="shared" si="389"/>
        <v>ADL_MAINTENANCE_ADDITION_INFO_2024_FORM_0900_2021_impaired_elderly_independence_degree_new</v>
      </c>
      <c r="I3568" s="134" t="str">
        <f t="shared" si="388"/>
        <v>追加</v>
      </c>
      <c r="J3568" s="56" t="str">
        <f t="shared" si="390"/>
        <v>名称変更</v>
      </c>
      <c r="K3568" s="56" t="str">
        <f>IF($F3568="old", INDEX('外部インタフェース一覧(計算用)'!$B$5:$C$60, MATCH(summary!$B3568, '外部インタフェース一覧(計算用)'!$C$5:$C$60, 0), 1), $B3568)</f>
        <v>ADL維持等加算（2024年度）</v>
      </c>
      <c r="L3568" s="56">
        <f t="shared" si="394"/>
        <v>7</v>
      </c>
      <c r="M3568" s="56" t="str">
        <f t="shared" si="391"/>
        <v>impaired_elderly_independence_degree</v>
      </c>
      <c r="N3568" s="33" t="str">
        <f t="shared" si="392"/>
        <v>追加</v>
      </c>
      <c r="O3568" s="33" t="str">
        <f t="shared" si="393"/>
        <v>障害高齢者の日常生活自立度</v>
      </c>
    </row>
    <row r="3569" spans="1:15" ht="37.5" hidden="1">
      <c r="A3569" s="56">
        <v>3566</v>
      </c>
      <c r="B3569" s="56" t="s">
        <v>199</v>
      </c>
      <c r="C3569" s="56">
        <v>8</v>
      </c>
      <c r="D3569" s="33" t="s">
        <v>255</v>
      </c>
      <c r="E3569" s="134" t="s">
        <v>256</v>
      </c>
      <c r="F3569" s="56" t="str">
        <f>VLOOKUP(VLOOKUP($B3569, '外部インタフェース一覧(計算用)'!$B:$C, 2, FALSE), '外部インタフェース一覧(計算用)'!$C:$G, 2, FALSE)</f>
        <v>new</v>
      </c>
      <c r="G3569" s="56" t="str">
        <f>VLOOKUP(VLOOKUP($B3569, '外部インタフェース一覧(計算用)'!$B:$C, 2, FALSE), '外部インタフェース一覧(計算用)'!$C:$G, 5, FALSE)</f>
        <v>ADL_MAINTENANCE_ADDITION_INFO_2024_FORM_0900_2021</v>
      </c>
      <c r="H3569" s="56" t="str">
        <f t="shared" si="389"/>
        <v>ADL_MAINTENANCE_ADDITION_INFO_2024_FORM_0900_2021_dementia_elderly_independence_degree_new</v>
      </c>
      <c r="I3569" s="134" t="str">
        <f t="shared" si="388"/>
        <v>追加</v>
      </c>
      <c r="J3569" s="56" t="str">
        <f t="shared" si="390"/>
        <v>名称変更</v>
      </c>
      <c r="K3569" s="56" t="str">
        <f>IF($F3569="old", INDEX('外部インタフェース一覧(計算用)'!$B$5:$C$60, MATCH(summary!$B3569, '外部インタフェース一覧(計算用)'!$C$5:$C$60, 0), 1), $B3569)</f>
        <v>ADL維持等加算（2024年度）</v>
      </c>
      <c r="L3569" s="56">
        <f t="shared" si="394"/>
        <v>8</v>
      </c>
      <c r="M3569" s="56" t="str">
        <f t="shared" si="391"/>
        <v>dementia_elderly_independence_degree</v>
      </c>
      <c r="N3569" s="33" t="str">
        <f t="shared" si="392"/>
        <v>追加</v>
      </c>
      <c r="O3569" s="33" t="str">
        <f t="shared" si="393"/>
        <v>認知症高齢者の日常生活自立度</v>
      </c>
    </row>
    <row r="3570" spans="1:15" hidden="1">
      <c r="A3570" s="56">
        <v>3567</v>
      </c>
      <c r="B3570" s="56" t="s">
        <v>199</v>
      </c>
      <c r="C3570" s="56">
        <v>9</v>
      </c>
      <c r="D3570" s="33" t="s">
        <v>270</v>
      </c>
      <c r="E3570" s="134" t="s">
        <v>271</v>
      </c>
      <c r="F3570" s="56" t="str">
        <f>VLOOKUP(VLOOKUP($B3570, '外部インタフェース一覧(計算用)'!$B:$C, 2, FALSE), '外部インタフェース一覧(計算用)'!$C:$G, 2, FALSE)</f>
        <v>new</v>
      </c>
      <c r="G3570" s="56" t="str">
        <f>VLOOKUP(VLOOKUP($B3570, '外部インタフェース一覧(計算用)'!$B:$C, 2, FALSE), '外部インタフェース一覧(計算用)'!$C:$G, 5, FALSE)</f>
        <v>ADL_MAINTENANCE_ADDITION_INFO_2024_FORM_0900_2021</v>
      </c>
      <c r="H3570" s="56" t="str">
        <f t="shared" si="389"/>
        <v>ADL_MAINTENANCE_ADDITION_INFO_2024_FORM_0900_2021_evaluate_date_new</v>
      </c>
      <c r="I3570" s="134" t="str">
        <f t="shared" si="388"/>
        <v>追加</v>
      </c>
      <c r="J3570" s="56" t="str">
        <f t="shared" si="390"/>
        <v>名称変更</v>
      </c>
      <c r="K3570" s="56" t="str">
        <f>IF($F3570="old", INDEX('外部インタフェース一覧(計算用)'!$B$5:$C$60, MATCH(summary!$B3570, '外部インタフェース一覧(計算用)'!$C$5:$C$60, 0), 1), $B3570)</f>
        <v>ADL維持等加算（2024年度）</v>
      </c>
      <c r="L3570" s="56">
        <f t="shared" si="394"/>
        <v>9</v>
      </c>
      <c r="M3570" s="56" t="str">
        <f t="shared" si="391"/>
        <v>evaluate_date</v>
      </c>
      <c r="N3570" s="33" t="str">
        <f t="shared" si="392"/>
        <v>追加</v>
      </c>
      <c r="O3570" s="33" t="str">
        <f t="shared" si="393"/>
        <v>評価日</v>
      </c>
    </row>
    <row r="3571" spans="1:15" hidden="1">
      <c r="A3571" s="56">
        <v>3568</v>
      </c>
      <c r="B3571" s="56" t="s">
        <v>199</v>
      </c>
      <c r="C3571" s="56">
        <v>10</v>
      </c>
      <c r="D3571" s="33" t="s">
        <v>3977</v>
      </c>
      <c r="E3571" s="134" t="s">
        <v>3978</v>
      </c>
      <c r="F3571" s="56" t="str">
        <f>VLOOKUP(VLOOKUP($B3571, '外部インタフェース一覧(計算用)'!$B:$C, 2, FALSE), '外部インタフェース一覧(計算用)'!$C:$G, 2, FALSE)</f>
        <v>new</v>
      </c>
      <c r="G3571" s="56" t="str">
        <f>VLOOKUP(VLOOKUP($B3571, '外部インタフェース一覧(計算用)'!$B:$C, 2, FALSE), '外部インタフェース一覧(計算用)'!$C:$G, 5, FALSE)</f>
        <v>ADL_MAINTENANCE_ADDITION_INFO_2024_FORM_0900_2021</v>
      </c>
      <c r="H3571" s="56" t="str">
        <f t="shared" si="389"/>
        <v>ADL_MAINTENANCE_ADDITION_INFO_2024_FORM_0900_2021_status_new</v>
      </c>
      <c r="I3571" s="134" t="str">
        <f t="shared" si="388"/>
        <v>追加</v>
      </c>
      <c r="J3571" s="56" t="str">
        <f t="shared" si="390"/>
        <v>名称変更</v>
      </c>
      <c r="K3571" s="56" t="str">
        <f>IF($F3571="old", INDEX('外部インタフェース一覧(計算用)'!$B$5:$C$60, MATCH(summary!$B3571, '外部インタフェース一覧(計算用)'!$C$5:$C$60, 0), 1), $B3571)</f>
        <v>ADL維持等加算（2024年度）</v>
      </c>
      <c r="L3571" s="56">
        <f t="shared" si="394"/>
        <v>10</v>
      </c>
      <c r="M3571" s="56" t="str">
        <f t="shared" si="391"/>
        <v>status</v>
      </c>
      <c r="N3571" s="33" t="str">
        <f t="shared" si="392"/>
        <v>追加</v>
      </c>
      <c r="O3571" s="33" t="str">
        <f t="shared" si="393"/>
        <v>評価時点</v>
      </c>
    </row>
    <row r="3572" spans="1:15" hidden="1">
      <c r="A3572" s="56">
        <v>3569</v>
      </c>
      <c r="B3572" s="56" t="s">
        <v>199</v>
      </c>
      <c r="C3572" s="56">
        <v>11</v>
      </c>
      <c r="D3572" s="33" t="s">
        <v>290</v>
      </c>
      <c r="E3572" s="134" t="s">
        <v>3539</v>
      </c>
      <c r="F3572" s="56" t="str">
        <f>VLOOKUP(VLOOKUP($B3572, '外部インタフェース一覧(計算用)'!$B:$C, 2, FALSE), '外部インタフェース一覧(計算用)'!$C:$G, 2, FALSE)</f>
        <v>new</v>
      </c>
      <c r="G3572" s="56" t="str">
        <f>VLOOKUP(VLOOKUP($B3572, '外部インタフェース一覧(計算用)'!$B:$C, 2, FALSE), '外部インタフェース一覧(計算用)'!$C:$G, 5, FALSE)</f>
        <v>ADL_MAINTENANCE_ADDITION_INFO_2024_FORM_0900_2021</v>
      </c>
      <c r="H3572" s="56" t="str">
        <f t="shared" si="389"/>
        <v>ADL_MAINTENANCE_ADDITION_INFO_2024_FORM_0900_2021_barthel_index_meal_new</v>
      </c>
      <c r="I3572" s="134" t="str">
        <f t="shared" si="388"/>
        <v>ADL　食事</v>
      </c>
      <c r="J3572" s="56" t="str">
        <f t="shared" si="390"/>
        <v>一致</v>
      </c>
      <c r="K3572" s="56" t="str">
        <f>IF($F3572="old", INDEX('外部インタフェース一覧(計算用)'!$B$5:$C$60, MATCH(summary!$B3572, '外部インタフェース一覧(計算用)'!$C$5:$C$60, 0), 1), $B3572)</f>
        <v>ADL維持等加算（2024年度）</v>
      </c>
      <c r="L3572" s="56">
        <f t="shared" si="394"/>
        <v>11</v>
      </c>
      <c r="M3572" s="56" t="str">
        <f t="shared" si="391"/>
        <v>barthel_index_meal</v>
      </c>
      <c r="N3572" s="33" t="str">
        <f t="shared" si="392"/>
        <v>ADL　食事</v>
      </c>
      <c r="O3572" s="33" t="str">
        <f t="shared" si="393"/>
        <v>ADL　食事</v>
      </c>
    </row>
    <row r="3573" spans="1:15" hidden="1">
      <c r="A3573" s="56">
        <v>3570</v>
      </c>
      <c r="B3573" s="56" t="s">
        <v>199</v>
      </c>
      <c r="C3573" s="56">
        <v>12</v>
      </c>
      <c r="D3573" s="33" t="s">
        <v>292</v>
      </c>
      <c r="E3573" s="134" t="s">
        <v>3540</v>
      </c>
      <c r="F3573" s="56" t="str">
        <f>VLOOKUP(VLOOKUP($B3573, '外部インタフェース一覧(計算用)'!$B:$C, 2, FALSE), '外部インタフェース一覧(計算用)'!$C:$G, 2, FALSE)</f>
        <v>new</v>
      </c>
      <c r="G3573" s="56" t="str">
        <f>VLOOKUP(VLOOKUP($B3573, '外部インタフェース一覧(計算用)'!$B:$C, 2, FALSE), '外部インタフェース一覧(計算用)'!$C:$G, 5, FALSE)</f>
        <v>ADL_MAINTENANCE_ADDITION_INFO_2024_FORM_0900_2021</v>
      </c>
      <c r="H3573" s="56" t="str">
        <f t="shared" si="389"/>
        <v>ADL_MAINTENANCE_ADDITION_INFO_2024_FORM_0900_2021_barthel_transfer_new</v>
      </c>
      <c r="I3573" s="134" t="str">
        <f t="shared" si="388"/>
        <v>ADL　椅子とベッド間の移乗</v>
      </c>
      <c r="J3573" s="56" t="str">
        <f t="shared" si="390"/>
        <v>一致</v>
      </c>
      <c r="K3573" s="56" t="str">
        <f>IF($F3573="old", INDEX('外部インタフェース一覧(計算用)'!$B$5:$C$60, MATCH(summary!$B3573, '外部インタフェース一覧(計算用)'!$C$5:$C$60, 0), 1), $B3573)</f>
        <v>ADL維持等加算（2024年度）</v>
      </c>
      <c r="L3573" s="56">
        <f t="shared" si="394"/>
        <v>12</v>
      </c>
      <c r="M3573" s="56" t="str">
        <f t="shared" si="391"/>
        <v>barthel_transfer</v>
      </c>
      <c r="N3573" s="33" t="str">
        <f t="shared" si="392"/>
        <v>ADL　椅子とベッド間の移乗</v>
      </c>
      <c r="O3573" s="33" t="str">
        <f t="shared" si="393"/>
        <v>ADL　椅子とベッド間の移乗</v>
      </c>
    </row>
    <row r="3574" spans="1:15" ht="56.25" hidden="1">
      <c r="A3574" s="56">
        <v>3571</v>
      </c>
      <c r="B3574" s="56" t="s">
        <v>199</v>
      </c>
      <c r="C3574" s="56">
        <v>13</v>
      </c>
      <c r="D3574" s="33" t="s">
        <v>294</v>
      </c>
      <c r="E3574" s="134" t="s">
        <v>3541</v>
      </c>
      <c r="F3574" s="56" t="str">
        <f>VLOOKUP(VLOOKUP($B3574, '外部インタフェース一覧(計算用)'!$B:$C, 2, FALSE), '外部インタフェース一覧(計算用)'!$C:$G, 2, FALSE)</f>
        <v>new</v>
      </c>
      <c r="G3574" s="56" t="str">
        <f>VLOOKUP(VLOOKUP($B3574, '外部インタフェース一覧(計算用)'!$B:$C, 2, FALSE), '外部インタフェース一覧(計算用)'!$C:$G, 5, FALSE)</f>
        <v>ADL_MAINTENANCE_ADDITION_INFO_2024_FORM_0900_2021</v>
      </c>
      <c r="H3574" s="56" t="str">
        <f t="shared" si="389"/>
        <v>ADL_MAINTENANCE_ADDITION_INFO_2024_FORM_0900_2021_barthel_index_personal_hygiene_and_adjustment_new</v>
      </c>
      <c r="I3574" s="134" t="str">
        <f t="shared" si="388"/>
        <v>ADL　整容</v>
      </c>
      <c r="J3574" s="56" t="str">
        <f t="shared" si="390"/>
        <v>一致</v>
      </c>
      <c r="K3574" s="56" t="str">
        <f>IF($F3574="old", INDEX('外部インタフェース一覧(計算用)'!$B$5:$C$60, MATCH(summary!$B3574, '外部インタフェース一覧(計算用)'!$C$5:$C$60, 0), 1), $B3574)</f>
        <v>ADL維持等加算（2024年度）</v>
      </c>
      <c r="L3574" s="56">
        <f t="shared" si="394"/>
        <v>13</v>
      </c>
      <c r="M3574" s="56" t="str">
        <f t="shared" si="391"/>
        <v>barthel_index_personal_hygiene_and_adjustment</v>
      </c>
      <c r="N3574" s="33" t="str">
        <f t="shared" si="392"/>
        <v>ADL　整容</v>
      </c>
      <c r="O3574" s="33" t="str">
        <f t="shared" si="393"/>
        <v>ADL　整容</v>
      </c>
    </row>
    <row r="3575" spans="1:15" ht="37.5" hidden="1">
      <c r="A3575" s="56">
        <v>3572</v>
      </c>
      <c r="B3575" s="56" t="s">
        <v>199</v>
      </c>
      <c r="C3575" s="56">
        <v>14</v>
      </c>
      <c r="D3575" s="33" t="s">
        <v>296</v>
      </c>
      <c r="E3575" s="134" t="s">
        <v>3542</v>
      </c>
      <c r="F3575" s="56" t="str">
        <f>VLOOKUP(VLOOKUP($B3575, '外部インタフェース一覧(計算用)'!$B:$C, 2, FALSE), '外部インタフェース一覧(計算用)'!$C:$G, 2, FALSE)</f>
        <v>new</v>
      </c>
      <c r="G3575" s="56" t="str">
        <f>VLOOKUP(VLOOKUP($B3575, '外部インタフェース一覧(計算用)'!$B:$C, 2, FALSE), '外部インタフェース一覧(計算用)'!$C:$G, 5, FALSE)</f>
        <v>ADL_MAINTENANCE_ADDITION_INFO_2024_FORM_0900_2021</v>
      </c>
      <c r="H3575" s="56" t="str">
        <f t="shared" si="389"/>
        <v>ADL_MAINTENANCE_ADDITION_INFO_2024_FORM_0900_2021_barthel_index_toilet_activity_new</v>
      </c>
      <c r="I3575" s="134" t="str">
        <f t="shared" si="388"/>
        <v>ADL　トイレ動作</v>
      </c>
      <c r="J3575" s="56" t="str">
        <f t="shared" si="390"/>
        <v>一致</v>
      </c>
      <c r="K3575" s="56" t="str">
        <f>IF($F3575="old", INDEX('外部インタフェース一覧(計算用)'!$B$5:$C$60, MATCH(summary!$B3575, '外部インタフェース一覧(計算用)'!$C$5:$C$60, 0), 1), $B3575)</f>
        <v>ADL維持等加算（2024年度）</v>
      </c>
      <c r="L3575" s="56">
        <f t="shared" si="394"/>
        <v>14</v>
      </c>
      <c r="M3575" s="56" t="str">
        <f t="shared" si="391"/>
        <v>barthel_index_toilet_activity</v>
      </c>
      <c r="N3575" s="33" t="str">
        <f t="shared" si="392"/>
        <v>ADL　トイレ動作</v>
      </c>
      <c r="O3575" s="33" t="str">
        <f t="shared" si="393"/>
        <v>ADL　トイレ動作</v>
      </c>
    </row>
    <row r="3576" spans="1:15" ht="37.5" hidden="1">
      <c r="A3576" s="56">
        <v>3573</v>
      </c>
      <c r="B3576" s="56" t="s">
        <v>199</v>
      </c>
      <c r="C3576" s="56">
        <v>15</v>
      </c>
      <c r="D3576" s="33" t="s">
        <v>298</v>
      </c>
      <c r="E3576" s="134" t="s">
        <v>3543</v>
      </c>
      <c r="F3576" s="56" t="str">
        <f>VLOOKUP(VLOOKUP($B3576, '外部インタフェース一覧(計算用)'!$B:$C, 2, FALSE), '外部インタフェース一覧(計算用)'!$C:$G, 2, FALSE)</f>
        <v>new</v>
      </c>
      <c r="G3576" s="56" t="str">
        <f>VLOOKUP(VLOOKUP($B3576, '外部インタフェース一覧(計算用)'!$B:$C, 2, FALSE), '外部インタフェース一覧(計算用)'!$C:$G, 5, FALSE)</f>
        <v>ADL_MAINTENANCE_ADDITION_INFO_2024_FORM_0900_2021</v>
      </c>
      <c r="H3576" s="56" t="str">
        <f t="shared" si="389"/>
        <v>ADL_MAINTENANCE_ADDITION_INFO_2024_FORM_0900_2021_barthel_index_bathing_new</v>
      </c>
      <c r="I3576" s="134" t="str">
        <f t="shared" ref="I3576:I3639" si="395">IFERROR(INDEX($E:$H, MATCH(LEFT($H3576, LEN($H3576)-4)&amp;"_old", $H:$H, 0), 1), IF(F3576="old", "削除", "追加"))</f>
        <v>ADL　入浴</v>
      </c>
      <c r="J3576" s="56" t="str">
        <f t="shared" si="390"/>
        <v>一致</v>
      </c>
      <c r="K3576" s="56" t="str">
        <f>IF($F3576="old", INDEX('外部インタフェース一覧(計算用)'!$B$5:$C$60, MATCH(summary!$B3576, '外部インタフェース一覧(計算用)'!$C$5:$C$60, 0), 1), $B3576)</f>
        <v>ADL維持等加算（2024年度）</v>
      </c>
      <c r="L3576" s="56">
        <f t="shared" si="394"/>
        <v>15</v>
      </c>
      <c r="M3576" s="56" t="str">
        <f t="shared" si="391"/>
        <v>barthel_index_bathing</v>
      </c>
      <c r="N3576" s="33" t="str">
        <f t="shared" si="392"/>
        <v>ADL　入浴</v>
      </c>
      <c r="O3576" s="33" t="str">
        <f t="shared" si="393"/>
        <v>ADL　入浴</v>
      </c>
    </row>
    <row r="3577" spans="1:15" ht="37.5" hidden="1">
      <c r="A3577" s="56">
        <v>3574</v>
      </c>
      <c r="B3577" s="56" t="s">
        <v>199</v>
      </c>
      <c r="C3577" s="56">
        <v>16</v>
      </c>
      <c r="D3577" s="33" t="s">
        <v>300</v>
      </c>
      <c r="E3577" s="134" t="s">
        <v>3544</v>
      </c>
      <c r="F3577" s="56" t="str">
        <f>VLOOKUP(VLOOKUP($B3577, '外部インタフェース一覧(計算用)'!$B:$C, 2, FALSE), '外部インタフェース一覧(計算用)'!$C:$G, 2, FALSE)</f>
        <v>new</v>
      </c>
      <c r="G3577" s="56" t="str">
        <f>VLOOKUP(VLOOKUP($B3577, '外部インタフェース一覧(計算用)'!$B:$C, 2, FALSE), '外部インタフェース一覧(計算用)'!$C:$G, 5, FALSE)</f>
        <v>ADL_MAINTENANCE_ADDITION_INFO_2024_FORM_0900_2021</v>
      </c>
      <c r="H3577" s="56" t="str">
        <f t="shared" si="389"/>
        <v>ADL_MAINTENANCE_ADDITION_INFO_2024_FORM_0900_2021_barthel_index_flat_ground_walking_new</v>
      </c>
      <c r="I3577" s="134" t="str">
        <f t="shared" si="395"/>
        <v>ADL　平地歩行</v>
      </c>
      <c r="J3577" s="56" t="str">
        <f t="shared" si="390"/>
        <v>一致</v>
      </c>
      <c r="K3577" s="56" t="str">
        <f>IF($F3577="old", INDEX('外部インタフェース一覧(計算用)'!$B$5:$C$60, MATCH(summary!$B3577, '外部インタフェース一覧(計算用)'!$C$5:$C$60, 0), 1), $B3577)</f>
        <v>ADL維持等加算（2024年度）</v>
      </c>
      <c r="L3577" s="56">
        <f t="shared" si="394"/>
        <v>16</v>
      </c>
      <c r="M3577" s="56" t="str">
        <f t="shared" si="391"/>
        <v>barthel_index_flat_ground_walking</v>
      </c>
      <c r="N3577" s="33" t="str">
        <f t="shared" si="392"/>
        <v>ADL　平地歩行</v>
      </c>
      <c r="O3577" s="33" t="str">
        <f t="shared" si="393"/>
        <v>ADL　平地歩行</v>
      </c>
    </row>
    <row r="3578" spans="1:15" ht="37.5" hidden="1">
      <c r="A3578" s="56">
        <v>3575</v>
      </c>
      <c r="B3578" s="56" t="s">
        <v>199</v>
      </c>
      <c r="C3578" s="56">
        <v>17</v>
      </c>
      <c r="D3578" s="33" t="s">
        <v>302</v>
      </c>
      <c r="E3578" s="134" t="s">
        <v>3545</v>
      </c>
      <c r="F3578" s="56" t="str">
        <f>VLOOKUP(VLOOKUP($B3578, '外部インタフェース一覧(計算用)'!$B:$C, 2, FALSE), '外部インタフェース一覧(計算用)'!$C:$G, 2, FALSE)</f>
        <v>new</v>
      </c>
      <c r="G3578" s="56" t="str">
        <f>VLOOKUP(VLOOKUP($B3578, '外部インタフェース一覧(計算用)'!$B:$C, 2, FALSE), '外部インタフェース一覧(計算用)'!$C:$G, 5, FALSE)</f>
        <v>ADL_MAINTENANCE_ADDITION_INFO_2024_FORM_0900_2021</v>
      </c>
      <c r="H3578" s="56" t="str">
        <f t="shared" si="389"/>
        <v>ADL_MAINTENANCE_ADDITION_INFO_2024_FORM_0900_2021_barthel_index_stair_movement_new</v>
      </c>
      <c r="I3578" s="134" t="str">
        <f t="shared" si="395"/>
        <v>ADL　階段昇降</v>
      </c>
      <c r="J3578" s="56" t="str">
        <f t="shared" si="390"/>
        <v>一致</v>
      </c>
      <c r="K3578" s="56" t="str">
        <f>IF($F3578="old", INDEX('外部インタフェース一覧(計算用)'!$B$5:$C$60, MATCH(summary!$B3578, '外部インタフェース一覧(計算用)'!$C$5:$C$60, 0), 1), $B3578)</f>
        <v>ADL維持等加算（2024年度）</v>
      </c>
      <c r="L3578" s="56">
        <f t="shared" si="394"/>
        <v>17</v>
      </c>
      <c r="M3578" s="56" t="str">
        <f t="shared" si="391"/>
        <v>barthel_index_stair_movement</v>
      </c>
      <c r="N3578" s="33" t="str">
        <f t="shared" si="392"/>
        <v>ADL　階段昇降</v>
      </c>
      <c r="O3578" s="33" t="str">
        <f t="shared" si="393"/>
        <v>ADL　階段昇降</v>
      </c>
    </row>
    <row r="3579" spans="1:15" ht="37.5" hidden="1">
      <c r="A3579" s="56">
        <v>3576</v>
      </c>
      <c r="B3579" s="56" t="s">
        <v>199</v>
      </c>
      <c r="C3579" s="56">
        <v>18</v>
      </c>
      <c r="D3579" s="33" t="s">
        <v>304</v>
      </c>
      <c r="E3579" s="134" t="s">
        <v>3546</v>
      </c>
      <c r="F3579" s="56" t="str">
        <f>VLOOKUP(VLOOKUP($B3579, '外部インタフェース一覧(計算用)'!$B:$C, 2, FALSE), '外部インタフェース一覧(計算用)'!$C:$G, 2, FALSE)</f>
        <v>new</v>
      </c>
      <c r="G3579" s="56" t="str">
        <f>VLOOKUP(VLOOKUP($B3579, '外部インタフェース一覧(計算用)'!$B:$C, 2, FALSE), '外部インタフェース一覧(計算用)'!$C:$G, 5, FALSE)</f>
        <v>ADL_MAINTENANCE_ADDITION_INFO_2024_FORM_0900_2021</v>
      </c>
      <c r="H3579" s="56" t="str">
        <f t="shared" si="389"/>
        <v>ADL_MAINTENANCE_ADDITION_INFO_2024_FORM_0900_2021_barthel_index_changing_clothes_new</v>
      </c>
      <c r="I3579" s="134" t="str">
        <f t="shared" si="395"/>
        <v>ADL　更衣</v>
      </c>
      <c r="J3579" s="56" t="str">
        <f t="shared" si="390"/>
        <v>一致</v>
      </c>
      <c r="K3579" s="56" t="str">
        <f>IF($F3579="old", INDEX('外部インタフェース一覧(計算用)'!$B$5:$C$60, MATCH(summary!$B3579, '外部インタフェース一覧(計算用)'!$C$5:$C$60, 0), 1), $B3579)</f>
        <v>ADL維持等加算（2024年度）</v>
      </c>
      <c r="L3579" s="56">
        <f t="shared" si="394"/>
        <v>18</v>
      </c>
      <c r="M3579" s="56" t="str">
        <f t="shared" si="391"/>
        <v>barthel_index_changing_clothes</v>
      </c>
      <c r="N3579" s="33" t="str">
        <f t="shared" si="392"/>
        <v>ADL　更衣</v>
      </c>
      <c r="O3579" s="33" t="str">
        <f t="shared" si="393"/>
        <v>ADL　更衣</v>
      </c>
    </row>
    <row r="3580" spans="1:15" ht="37.5" hidden="1">
      <c r="A3580" s="56">
        <v>3577</v>
      </c>
      <c r="B3580" s="56" t="s">
        <v>199</v>
      </c>
      <c r="C3580" s="56">
        <v>19</v>
      </c>
      <c r="D3580" s="33" t="s">
        <v>306</v>
      </c>
      <c r="E3580" s="134" t="s">
        <v>3547</v>
      </c>
      <c r="F3580" s="56" t="str">
        <f>VLOOKUP(VLOOKUP($B3580, '外部インタフェース一覧(計算用)'!$B:$C, 2, FALSE), '外部インタフェース一覧(計算用)'!$C:$G, 2, FALSE)</f>
        <v>new</v>
      </c>
      <c r="G3580" s="56" t="str">
        <f>VLOOKUP(VLOOKUP($B3580, '外部インタフェース一覧(計算用)'!$B:$C, 2, FALSE), '外部インタフェース一覧(計算用)'!$C:$G, 5, FALSE)</f>
        <v>ADL_MAINTENANCE_ADDITION_INFO_2024_FORM_0900_2021</v>
      </c>
      <c r="H3580" s="56" t="str">
        <f t="shared" si="389"/>
        <v>ADL_MAINTENANCE_ADDITION_INFO_2024_FORM_0900_2021_barthel_index_defecation_manage_new</v>
      </c>
      <c r="I3580" s="134" t="str">
        <f t="shared" si="395"/>
        <v>ADL　排便コントロール</v>
      </c>
      <c r="J3580" s="56" t="str">
        <f t="shared" si="390"/>
        <v>一致</v>
      </c>
      <c r="K3580" s="56" t="str">
        <f>IF($F3580="old", INDEX('外部インタフェース一覧(計算用)'!$B$5:$C$60, MATCH(summary!$B3580, '外部インタフェース一覧(計算用)'!$C$5:$C$60, 0), 1), $B3580)</f>
        <v>ADL維持等加算（2024年度）</v>
      </c>
      <c r="L3580" s="56">
        <f t="shared" si="394"/>
        <v>19</v>
      </c>
      <c r="M3580" s="56" t="str">
        <f t="shared" si="391"/>
        <v>barthel_index_defecation_manage</v>
      </c>
      <c r="N3580" s="33" t="str">
        <f t="shared" si="392"/>
        <v>ADL　排便コントロール</v>
      </c>
      <c r="O3580" s="33" t="str">
        <f t="shared" si="393"/>
        <v>ADL　排便コントロール</v>
      </c>
    </row>
    <row r="3581" spans="1:15" ht="37.5" hidden="1">
      <c r="A3581" s="56">
        <v>3578</v>
      </c>
      <c r="B3581" s="56" t="s">
        <v>199</v>
      </c>
      <c r="C3581" s="56">
        <v>20</v>
      </c>
      <c r="D3581" s="33" t="s">
        <v>308</v>
      </c>
      <c r="E3581" s="134" t="s">
        <v>3548</v>
      </c>
      <c r="F3581" s="56" t="str">
        <f>VLOOKUP(VLOOKUP($B3581, '外部インタフェース一覧(計算用)'!$B:$C, 2, FALSE), '外部インタフェース一覧(計算用)'!$C:$G, 2, FALSE)</f>
        <v>new</v>
      </c>
      <c r="G3581" s="56" t="str">
        <f>VLOOKUP(VLOOKUP($B3581, '外部インタフェース一覧(計算用)'!$B:$C, 2, FALSE), '外部インタフェース一覧(計算用)'!$C:$G, 5, FALSE)</f>
        <v>ADL_MAINTENANCE_ADDITION_INFO_2024_FORM_0900_2021</v>
      </c>
      <c r="H3581" s="56" t="str">
        <f t="shared" si="389"/>
        <v>ADL_MAINTENANCE_ADDITION_INFO_2024_FORM_0900_2021_barthel_index_urination_manage_new</v>
      </c>
      <c r="I3581" s="134" t="str">
        <f t="shared" si="395"/>
        <v>ADL　排尿コントロール</v>
      </c>
      <c r="J3581" s="56" t="str">
        <f t="shared" si="390"/>
        <v>一致</v>
      </c>
      <c r="K3581" s="56" t="str">
        <f>IF($F3581="old", INDEX('外部インタフェース一覧(計算用)'!$B$5:$C$60, MATCH(summary!$B3581, '外部インタフェース一覧(計算用)'!$C$5:$C$60, 0), 1), $B3581)</f>
        <v>ADL維持等加算（2024年度）</v>
      </c>
      <c r="L3581" s="56">
        <f t="shared" si="394"/>
        <v>20</v>
      </c>
      <c r="M3581" s="56" t="str">
        <f t="shared" si="391"/>
        <v>barthel_index_urination_manage</v>
      </c>
      <c r="N3581" s="33" t="str">
        <f t="shared" si="392"/>
        <v>ADL　排尿コントロール</v>
      </c>
      <c r="O3581" s="33" t="str">
        <f t="shared" si="393"/>
        <v>ADL　排尿コントロール</v>
      </c>
    </row>
    <row r="3582" spans="1:15" hidden="1">
      <c r="A3582" s="56">
        <v>3579</v>
      </c>
      <c r="B3582" s="56" t="s">
        <v>199</v>
      </c>
      <c r="C3582" s="56">
        <v>21</v>
      </c>
      <c r="D3582" s="33" t="s">
        <v>3734</v>
      </c>
      <c r="E3582" s="134" t="s">
        <v>3735</v>
      </c>
      <c r="F3582" s="56" t="str">
        <f>VLOOKUP(VLOOKUP($B3582, '外部インタフェース一覧(計算用)'!$B:$C, 2, FALSE), '外部インタフェース一覧(計算用)'!$C:$G, 2, FALSE)</f>
        <v>new</v>
      </c>
      <c r="G3582" s="56" t="str">
        <f>VLOOKUP(VLOOKUP($B3582, '外部インタフェース一覧(計算用)'!$B:$C, 2, FALSE), '外部インタフェース一覧(計算用)'!$C:$G, 5, FALSE)</f>
        <v>ADL_MAINTENANCE_ADDITION_INFO_2024_FORM_0900_2021</v>
      </c>
      <c r="H3582" s="56" t="str">
        <f t="shared" si="389"/>
        <v>ADL_MAINTENANCE_ADDITION_INFO_2024_FORM_0900_2021_first_month_new</v>
      </c>
      <c r="I3582" s="134" t="str">
        <f t="shared" si="395"/>
        <v>初月対象</v>
      </c>
      <c r="J3582" s="56" t="str">
        <f t="shared" si="390"/>
        <v>一致</v>
      </c>
      <c r="K3582" s="56" t="str">
        <f>IF($F3582="old", INDEX('外部インタフェース一覧(計算用)'!$B$5:$C$60, MATCH(summary!$B3582, '外部インタフェース一覧(計算用)'!$C$5:$C$60, 0), 1), $B3582)</f>
        <v>ADL維持等加算（2024年度）</v>
      </c>
      <c r="L3582" s="56">
        <f t="shared" si="394"/>
        <v>21</v>
      </c>
      <c r="M3582" s="56" t="str">
        <f t="shared" si="391"/>
        <v>first_month</v>
      </c>
      <c r="N3582" s="33" t="str">
        <f t="shared" si="392"/>
        <v>初月対象</v>
      </c>
      <c r="O3582" s="33" t="str">
        <f t="shared" si="393"/>
        <v>初月対象</v>
      </c>
    </row>
    <row r="3583" spans="1:15" hidden="1">
      <c r="A3583" s="56">
        <v>3580</v>
      </c>
      <c r="B3583" s="56" t="s">
        <v>199</v>
      </c>
      <c r="C3583" s="56">
        <v>22</v>
      </c>
      <c r="D3583" s="33" t="s">
        <v>5186</v>
      </c>
      <c r="E3583" s="134" t="s">
        <v>3737</v>
      </c>
      <c r="F3583" s="56" t="str">
        <f>VLOOKUP(VLOOKUP($B3583, '外部インタフェース一覧(計算用)'!$B:$C, 2, FALSE), '外部インタフェース一覧(計算用)'!$C:$G, 2, FALSE)</f>
        <v>new</v>
      </c>
      <c r="G3583" s="56" t="str">
        <f>VLOOKUP(VLOOKUP($B3583, '外部インタフェース一覧(計算用)'!$B:$C, 2, FALSE), '外部インタフェース一覧(計算用)'!$C:$G, 5, FALSE)</f>
        <v>ADL_MAINTENANCE_ADDITION_INFO_2024_FORM_0900_2021</v>
      </c>
      <c r="H3583" s="56" t="str">
        <f t="shared" si="389"/>
        <v>ADL_MAINTENANCE_ADDITION_INFO_2024_FORM_0900_2021_sixth_month_new</v>
      </c>
      <c r="I3583" s="134" t="str">
        <f t="shared" si="395"/>
        <v>追加</v>
      </c>
      <c r="J3583" s="56" t="str">
        <f t="shared" si="390"/>
        <v>名称変更</v>
      </c>
      <c r="K3583" s="56" t="str">
        <f>IF($F3583="old", INDEX('外部インタフェース一覧(計算用)'!$B$5:$C$60, MATCH(summary!$B3583, '外部インタフェース一覧(計算用)'!$C$5:$C$60, 0), 1), $B3583)</f>
        <v>ADL維持等加算（2024年度）</v>
      </c>
      <c r="L3583" s="56">
        <f t="shared" si="394"/>
        <v>22</v>
      </c>
      <c r="M3583" s="56" t="str">
        <f t="shared" si="391"/>
        <v>sixth_month</v>
      </c>
      <c r="N3583" s="33" t="str">
        <f t="shared" si="392"/>
        <v>追加</v>
      </c>
      <c r="O3583" s="33" t="str">
        <f t="shared" si="393"/>
        <v>６月後対象</v>
      </c>
    </row>
    <row r="3584" spans="1:15" hidden="1">
      <c r="A3584" s="56">
        <v>3581</v>
      </c>
      <c r="B3584" s="56" t="s">
        <v>199</v>
      </c>
      <c r="C3584" s="56">
        <v>23</v>
      </c>
      <c r="D3584" s="33" t="s">
        <v>265</v>
      </c>
      <c r="E3584" s="134" t="s">
        <v>266</v>
      </c>
      <c r="F3584" s="56" t="str">
        <f>VLOOKUP(VLOOKUP($B3584, '外部インタフェース一覧(計算用)'!$B:$C, 2, FALSE), '外部インタフェース一覧(計算用)'!$C:$G, 2, FALSE)</f>
        <v>new</v>
      </c>
      <c r="G3584" s="56" t="str">
        <f>VLOOKUP(VLOOKUP($B3584, '外部インタフェース一覧(計算用)'!$B:$C, 2, FALSE), '外部インタフェース一覧(計算用)'!$C:$G, 5, FALSE)</f>
        <v>ADL_MAINTENANCE_ADDITION_INFO_2024_FORM_0900_2021</v>
      </c>
      <c r="H3584" s="56" t="str">
        <f t="shared" si="389"/>
        <v>ADL_MAINTENANCE_ADDITION_INFO_2024_FORM_0900_2021_version_new</v>
      </c>
      <c r="I3584" s="134" t="str">
        <f t="shared" si="395"/>
        <v>バージョン番号</v>
      </c>
      <c r="J3584" s="56" t="str">
        <f t="shared" si="390"/>
        <v>一致</v>
      </c>
      <c r="K3584" s="56" t="str">
        <f>IF($F3584="old", INDEX('外部インタフェース一覧(計算用)'!$B$5:$C$60, MATCH(summary!$B3584, '外部インタフェース一覧(計算用)'!$C$5:$C$60, 0), 1), $B3584)</f>
        <v>ADL維持等加算（2024年度）</v>
      </c>
      <c r="L3584" s="56">
        <f t="shared" si="394"/>
        <v>23</v>
      </c>
      <c r="M3584" s="56" t="str">
        <f t="shared" si="391"/>
        <v>version</v>
      </c>
      <c r="N3584" s="33" t="str">
        <f t="shared" si="392"/>
        <v>バージョン番号</v>
      </c>
      <c r="O3584" s="33" t="str">
        <f t="shared" si="393"/>
        <v>バージョン番号</v>
      </c>
    </row>
    <row r="3585" spans="1:15" hidden="1">
      <c r="A3585" s="56">
        <v>3582</v>
      </c>
      <c r="B3585" s="56" t="s">
        <v>5187</v>
      </c>
      <c r="C3585" s="56">
        <v>1</v>
      </c>
      <c r="D3585" s="33" t="s">
        <v>223</v>
      </c>
      <c r="E3585" s="134" t="s">
        <v>224</v>
      </c>
      <c r="F3585" s="56" t="str">
        <f>VLOOKUP(VLOOKUP($B3585, '外部インタフェース一覧(計算用)'!$B:$C, 2, FALSE), '外部インタフェース一覧(計算用)'!$C:$G, 2, FALSE)</f>
        <v>new</v>
      </c>
      <c r="G3585" s="56" t="str">
        <f>VLOOKUP(VLOOKUP($B3585, '外部インタフェース一覧(計算用)'!$B:$C, 2, FALSE), '外部インタフェース一覧(計算用)'!$C:$G, 5, FALSE)</f>
        <v>OTHER_INFO_2024_FORM_8000_2021</v>
      </c>
      <c r="H3585" s="56" t="str">
        <f t="shared" si="389"/>
        <v>OTHER_INFO_2024_FORM_8000_2021_care_facility_id_new</v>
      </c>
      <c r="I3585" s="134" t="str">
        <f t="shared" si="395"/>
        <v>事業所番号</v>
      </c>
      <c r="J3585" s="56" t="str">
        <f t="shared" si="390"/>
        <v>一致</v>
      </c>
      <c r="K3585" s="56" t="str">
        <f>IF($F3585="old", INDEX('外部インタフェース一覧(計算用)'!$B$5:$C$60, MATCH(summary!$B3585, '外部インタフェース一覧(計算用)'!$C$5:$C$60, 0), 1), $B3585)</f>
        <v>その他情報</v>
      </c>
      <c r="L3585" s="56">
        <f t="shared" si="394"/>
        <v>1</v>
      </c>
      <c r="M3585" s="56" t="str">
        <f t="shared" si="391"/>
        <v>care_facility_id</v>
      </c>
      <c r="N3585" s="33" t="str">
        <f t="shared" si="392"/>
        <v>事業所番号</v>
      </c>
      <c r="O3585" s="33" t="str">
        <f t="shared" si="393"/>
        <v>事業所番号</v>
      </c>
    </row>
    <row r="3586" spans="1:15" hidden="1">
      <c r="A3586" s="56">
        <v>3583</v>
      </c>
      <c r="B3586" s="56" t="s">
        <v>5187</v>
      </c>
      <c r="C3586" s="56">
        <v>2</v>
      </c>
      <c r="D3586" s="33" t="s">
        <v>225</v>
      </c>
      <c r="E3586" s="134" t="s">
        <v>226</v>
      </c>
      <c r="F3586" s="56" t="str">
        <f>VLOOKUP(VLOOKUP($B3586, '外部インタフェース一覧(計算用)'!$B:$C, 2, FALSE), '外部インタフェース一覧(計算用)'!$C:$G, 2, FALSE)</f>
        <v>new</v>
      </c>
      <c r="G3586" s="56" t="str">
        <f>VLOOKUP(VLOOKUP($B3586, '外部インタフェース一覧(計算用)'!$B:$C, 2, FALSE), '外部インタフェース一覧(計算用)'!$C:$G, 5, FALSE)</f>
        <v>OTHER_INFO_2024_FORM_8000_2021</v>
      </c>
      <c r="H3586" s="56" t="str">
        <f t="shared" si="389"/>
        <v>OTHER_INFO_2024_FORM_8000_2021_service_code_new</v>
      </c>
      <c r="I3586" s="134" t="str">
        <f t="shared" si="395"/>
        <v>サービス種類コード</v>
      </c>
      <c r="J3586" s="56" t="str">
        <f t="shared" si="390"/>
        <v>一致</v>
      </c>
      <c r="K3586" s="56" t="str">
        <f>IF($F3586="old", INDEX('外部インタフェース一覧(計算用)'!$B$5:$C$60, MATCH(summary!$B3586, '外部インタフェース一覧(計算用)'!$C$5:$C$60, 0), 1), $B3586)</f>
        <v>その他情報</v>
      </c>
      <c r="L3586" s="56">
        <f t="shared" si="394"/>
        <v>2</v>
      </c>
      <c r="M3586" s="56" t="str">
        <f t="shared" si="391"/>
        <v>service_code</v>
      </c>
      <c r="N3586" s="33" t="str">
        <f t="shared" si="392"/>
        <v>サービス種類コード</v>
      </c>
      <c r="O3586" s="33" t="str">
        <f t="shared" si="393"/>
        <v>サービス種類コード</v>
      </c>
    </row>
    <row r="3587" spans="1:15" hidden="1">
      <c r="A3587" s="56">
        <v>3584</v>
      </c>
      <c r="B3587" s="56" t="s">
        <v>5187</v>
      </c>
      <c r="C3587" s="56">
        <v>3</v>
      </c>
      <c r="D3587" s="33" t="s">
        <v>229</v>
      </c>
      <c r="E3587" s="134" t="s">
        <v>230</v>
      </c>
      <c r="F3587" s="56" t="str">
        <f>VLOOKUP(VLOOKUP($B3587, '外部インタフェース一覧(計算用)'!$B:$C, 2, FALSE), '外部インタフェース一覧(計算用)'!$C:$G, 2, FALSE)</f>
        <v>new</v>
      </c>
      <c r="G3587" s="56" t="str">
        <f>VLOOKUP(VLOOKUP($B3587, '外部インタフェース一覧(計算用)'!$B:$C, 2, FALSE), '外部インタフェース一覧(計算用)'!$C:$G, 5, FALSE)</f>
        <v>OTHER_INFO_2024_FORM_8000_2021</v>
      </c>
      <c r="H3587" s="56" t="str">
        <f t="shared" si="389"/>
        <v>OTHER_INFO_2024_FORM_8000_2021_insurer_no_new</v>
      </c>
      <c r="I3587" s="134" t="str">
        <f t="shared" si="395"/>
        <v>保険者番号</v>
      </c>
      <c r="J3587" s="56" t="str">
        <f t="shared" si="390"/>
        <v>一致</v>
      </c>
      <c r="K3587" s="56" t="str">
        <f>IF($F3587="old", INDEX('外部インタフェース一覧(計算用)'!$B$5:$C$60, MATCH(summary!$B3587, '外部インタフェース一覧(計算用)'!$C$5:$C$60, 0), 1), $B3587)</f>
        <v>その他情報</v>
      </c>
      <c r="L3587" s="56">
        <f t="shared" si="394"/>
        <v>3</v>
      </c>
      <c r="M3587" s="56" t="str">
        <f t="shared" si="391"/>
        <v>insurer_no</v>
      </c>
      <c r="N3587" s="33" t="str">
        <f t="shared" si="392"/>
        <v>保険者番号</v>
      </c>
      <c r="O3587" s="33" t="str">
        <f t="shared" si="393"/>
        <v>保険者番号</v>
      </c>
    </row>
    <row r="3588" spans="1:15" hidden="1">
      <c r="A3588" s="56">
        <v>3585</v>
      </c>
      <c r="B3588" s="56" t="s">
        <v>5187</v>
      </c>
      <c r="C3588" s="56">
        <v>4</v>
      </c>
      <c r="D3588" s="33" t="s">
        <v>231</v>
      </c>
      <c r="E3588" s="134" t="s">
        <v>232</v>
      </c>
      <c r="F3588" s="56" t="str">
        <f>VLOOKUP(VLOOKUP($B3588, '外部インタフェース一覧(計算用)'!$B:$C, 2, FALSE), '外部インタフェース一覧(計算用)'!$C:$G, 2, FALSE)</f>
        <v>new</v>
      </c>
      <c r="G3588" s="56" t="str">
        <f>VLOOKUP(VLOOKUP($B3588, '外部インタフェース一覧(計算用)'!$B:$C, 2, FALSE), '外部インタフェース一覧(計算用)'!$C:$G, 5, FALSE)</f>
        <v>OTHER_INFO_2024_FORM_8000_2021</v>
      </c>
      <c r="H3588" s="56" t="str">
        <f t="shared" ref="H3588:H3651" si="396">G3588&amp;"_"&amp;D3588&amp;"_"&amp;F3588</f>
        <v>OTHER_INFO_2024_FORM_8000_2021_insured_no_new</v>
      </c>
      <c r="I3588" s="134" t="str">
        <f t="shared" si="395"/>
        <v>被保険者番号</v>
      </c>
      <c r="J3588" s="56" t="str">
        <f t="shared" ref="J3588:J3651" si="397">IF(E3588=I3588, "一致", "名称変更")</f>
        <v>一致</v>
      </c>
      <c r="K3588" s="56" t="str">
        <f>IF($F3588="old", INDEX('外部インタフェース一覧(計算用)'!$B$5:$C$60, MATCH(summary!$B3588, '外部インタフェース一覧(計算用)'!$C$5:$C$60, 0), 1), $B3588)</f>
        <v>その他情報</v>
      </c>
      <c r="L3588" s="56">
        <f t="shared" si="394"/>
        <v>4</v>
      </c>
      <c r="M3588" s="56" t="str">
        <f t="shared" ref="M3588:M3651" si="398">$D3588</f>
        <v>insured_no</v>
      </c>
      <c r="N3588" s="33" t="str">
        <f t="shared" ref="N3588:N3651" si="399">IF($F3588="old", $E3588, $I3588)</f>
        <v>被保険者番号</v>
      </c>
      <c r="O3588" s="33" t="str">
        <f t="shared" ref="O3588:O3651" si="400">IF($F3588="old", $I3588, $E3588)</f>
        <v>被保険者番号</v>
      </c>
    </row>
    <row r="3589" spans="1:15" ht="37.5" hidden="1">
      <c r="A3589" s="56">
        <v>3586</v>
      </c>
      <c r="B3589" s="56" t="s">
        <v>5187</v>
      </c>
      <c r="C3589" s="56">
        <v>5</v>
      </c>
      <c r="D3589" s="33" t="s">
        <v>227</v>
      </c>
      <c r="E3589" s="134" t="s">
        <v>228</v>
      </c>
      <c r="F3589" s="56" t="str">
        <f>VLOOKUP(VLOOKUP($B3589, '外部インタフェース一覧(計算用)'!$B:$C, 2, FALSE), '外部インタフェース一覧(計算用)'!$C:$G, 2, FALSE)</f>
        <v>new</v>
      </c>
      <c r="G3589" s="56" t="str">
        <f>VLOOKUP(VLOOKUP($B3589, '外部インタフェース一覧(計算用)'!$B:$C, 2, FALSE), '外部インタフェース一覧(計算用)'!$C:$G, 5, FALSE)</f>
        <v>OTHER_INFO_2024_FORM_8000_2021</v>
      </c>
      <c r="H3589" s="56" t="str">
        <f t="shared" si="396"/>
        <v>OTHER_INFO_2024_FORM_8000_2021_external_system_management_number_new</v>
      </c>
      <c r="I3589" s="134" t="str">
        <f t="shared" si="395"/>
        <v>外部システム管理番号</v>
      </c>
      <c r="J3589" s="56" t="str">
        <f t="shared" si="397"/>
        <v>一致</v>
      </c>
      <c r="K3589" s="56" t="str">
        <f>IF($F3589="old", INDEX('外部インタフェース一覧(計算用)'!$B$5:$C$60, MATCH(summary!$B3589, '外部インタフェース一覧(計算用)'!$C$5:$C$60, 0), 1), $B3589)</f>
        <v>その他情報</v>
      </c>
      <c r="L3589" s="56">
        <f t="shared" ref="L3589:L3652" si="401">C3589</f>
        <v>5</v>
      </c>
      <c r="M3589" s="56" t="str">
        <f t="shared" si="398"/>
        <v>external_system_management_number</v>
      </c>
      <c r="N3589" s="33" t="str">
        <f t="shared" si="399"/>
        <v>外部システム管理番号</v>
      </c>
      <c r="O3589" s="33" t="str">
        <f t="shared" si="400"/>
        <v>外部システム管理番号</v>
      </c>
    </row>
    <row r="3590" spans="1:15" hidden="1">
      <c r="A3590" s="56">
        <v>3587</v>
      </c>
      <c r="B3590" s="56" t="s">
        <v>5187</v>
      </c>
      <c r="C3590" s="56">
        <v>6</v>
      </c>
      <c r="D3590" s="33" t="s">
        <v>3740</v>
      </c>
      <c r="E3590" s="134" t="s">
        <v>3741</v>
      </c>
      <c r="F3590" s="56" t="str">
        <f>VLOOKUP(VLOOKUP($B3590, '外部インタフェース一覧(計算用)'!$B:$C, 2, FALSE), '外部インタフェース一覧(計算用)'!$C:$G, 2, FALSE)</f>
        <v>new</v>
      </c>
      <c r="G3590" s="56" t="str">
        <f>VLOOKUP(VLOOKUP($B3590, '外部インタフェース一覧(計算用)'!$B:$C, 2, FALSE), '外部インタフェース一覧(計算用)'!$C:$G, 5, FALSE)</f>
        <v>OTHER_INFO_2024_FORM_8000_2021</v>
      </c>
      <c r="H3590" s="56" t="str">
        <f t="shared" si="396"/>
        <v>OTHER_INFO_2024_FORM_8000_2021_evaluate_date_01_new</v>
      </c>
      <c r="I3590" s="134" t="str">
        <f t="shared" si="395"/>
        <v>各アセスメント様式情報　評価日</v>
      </c>
      <c r="J3590" s="56" t="str">
        <f t="shared" si="397"/>
        <v>一致</v>
      </c>
      <c r="K3590" s="56" t="str">
        <f>IF($F3590="old", INDEX('外部インタフェース一覧(計算用)'!$B$5:$C$60, MATCH(summary!$B3590, '外部インタフェース一覧(計算用)'!$C$5:$C$60, 0), 1), $B3590)</f>
        <v>その他情報</v>
      </c>
      <c r="L3590" s="56">
        <f t="shared" si="401"/>
        <v>6</v>
      </c>
      <c r="M3590" s="56" t="str">
        <f t="shared" si="398"/>
        <v>evaluate_date_01</v>
      </c>
      <c r="N3590" s="33" t="str">
        <f t="shared" si="399"/>
        <v>各アセスメント様式情報　評価日</v>
      </c>
      <c r="O3590" s="33" t="str">
        <f t="shared" si="400"/>
        <v>各アセスメント様式情報　評価日</v>
      </c>
    </row>
    <row r="3591" spans="1:15" hidden="1">
      <c r="A3591" s="56">
        <v>3588</v>
      </c>
      <c r="B3591" s="56" t="s">
        <v>5187</v>
      </c>
      <c r="C3591" s="56">
        <v>7</v>
      </c>
      <c r="D3591" s="33" t="s">
        <v>3742</v>
      </c>
      <c r="E3591" s="134" t="s">
        <v>3743</v>
      </c>
      <c r="F3591" s="56" t="str">
        <f>VLOOKUP(VLOOKUP($B3591, '外部インタフェース一覧(計算用)'!$B:$C, 2, FALSE), '外部インタフェース一覧(計算用)'!$C:$G, 2, FALSE)</f>
        <v>new</v>
      </c>
      <c r="G3591" s="56" t="str">
        <f>VLOOKUP(VLOOKUP($B3591, '外部インタフェース一覧(計算用)'!$B:$C, 2, FALSE), '外部インタフェース一覧(計算用)'!$C:$G, 5, FALSE)</f>
        <v>OTHER_INFO_2024_FORM_8000_2021</v>
      </c>
      <c r="H3591" s="56" t="str">
        <f t="shared" si="396"/>
        <v>OTHER_INFO_2024_FORM_8000_2021_evaluate_method_new</v>
      </c>
      <c r="I3591" s="134" t="str">
        <f t="shared" si="395"/>
        <v>各アセスメント様式情報　評価方法</v>
      </c>
      <c r="J3591" s="56" t="str">
        <f t="shared" si="397"/>
        <v>一致</v>
      </c>
      <c r="K3591" s="56" t="str">
        <f>IF($F3591="old", INDEX('外部インタフェース一覧(計算用)'!$B$5:$C$60, MATCH(summary!$B3591, '外部インタフェース一覧(計算用)'!$C$5:$C$60, 0), 1), $B3591)</f>
        <v>その他情報</v>
      </c>
      <c r="L3591" s="56">
        <f t="shared" si="401"/>
        <v>7</v>
      </c>
      <c r="M3591" s="56" t="str">
        <f t="shared" si="398"/>
        <v>evaluate_method</v>
      </c>
      <c r="N3591" s="33" t="str">
        <f t="shared" si="399"/>
        <v>各アセスメント様式情報　評価方法</v>
      </c>
      <c r="O3591" s="33" t="str">
        <f t="shared" si="400"/>
        <v>各アセスメント様式情報　評価方法</v>
      </c>
    </row>
    <row r="3592" spans="1:15" hidden="1">
      <c r="A3592" s="56">
        <v>3589</v>
      </c>
      <c r="B3592" s="56" t="s">
        <v>5187</v>
      </c>
      <c r="C3592" s="56">
        <v>8</v>
      </c>
      <c r="D3592" s="33" t="s">
        <v>3744</v>
      </c>
      <c r="E3592" s="134" t="s">
        <v>3745</v>
      </c>
      <c r="F3592" s="56" t="str">
        <f>VLOOKUP(VLOOKUP($B3592, '外部インタフェース一覧(計算用)'!$B:$C, 2, FALSE), '外部インタフェース一覧(計算用)'!$C:$G, 2, FALSE)</f>
        <v>new</v>
      </c>
      <c r="G3592" s="56" t="str">
        <f>VLOOKUP(VLOOKUP($B3592, '外部インタフェース一覧(計算用)'!$B:$C, 2, FALSE), '外部インタフェース一覧(計算用)'!$C:$G, 5, FALSE)</f>
        <v>OTHER_INFO_2024_FORM_8000_2021</v>
      </c>
      <c r="H3592" s="56" t="str">
        <f t="shared" si="396"/>
        <v>OTHER_INFO_2024_FORM_8000_2021_bath_new</v>
      </c>
      <c r="I3592" s="134" t="str">
        <f t="shared" si="395"/>
        <v>各アセスメント様式情報　入浴</v>
      </c>
      <c r="J3592" s="56" t="str">
        <f t="shared" si="397"/>
        <v>一致</v>
      </c>
      <c r="K3592" s="56" t="str">
        <f>IF($F3592="old", INDEX('外部インタフェース一覧(計算用)'!$B$5:$C$60, MATCH(summary!$B3592, '外部インタフェース一覧(計算用)'!$C$5:$C$60, 0), 1), $B3592)</f>
        <v>その他情報</v>
      </c>
      <c r="L3592" s="56">
        <f t="shared" si="401"/>
        <v>8</v>
      </c>
      <c r="M3592" s="56" t="str">
        <f t="shared" si="398"/>
        <v>bath</v>
      </c>
      <c r="N3592" s="33" t="str">
        <f t="shared" si="399"/>
        <v>各アセスメント様式情報　入浴</v>
      </c>
      <c r="O3592" s="33" t="str">
        <f t="shared" si="400"/>
        <v>各アセスメント様式情報　入浴</v>
      </c>
    </row>
    <row r="3593" spans="1:15" hidden="1">
      <c r="A3593" s="56">
        <v>3590</v>
      </c>
      <c r="B3593" s="56" t="s">
        <v>5187</v>
      </c>
      <c r="C3593" s="56">
        <v>9</v>
      </c>
      <c r="D3593" s="33" t="s">
        <v>3746</v>
      </c>
      <c r="E3593" s="134" t="s">
        <v>3747</v>
      </c>
      <c r="F3593" s="56" t="str">
        <f>VLOOKUP(VLOOKUP($B3593, '外部インタフェース一覧(計算用)'!$B:$C, 2, FALSE), '外部インタフェース一覧(計算用)'!$C:$G, 2, FALSE)</f>
        <v>new</v>
      </c>
      <c r="G3593" s="56" t="str">
        <f>VLOOKUP(VLOOKUP($B3593, '外部インタフェース一覧(計算用)'!$B:$C, 2, FALSE), '外部インタフェース一覧(計算用)'!$C:$G, 5, FALSE)</f>
        <v>OTHER_INFO_2024_FORM_8000_2021</v>
      </c>
      <c r="H3593" s="56" t="str">
        <f t="shared" si="396"/>
        <v>OTHER_INFO_2024_FORM_8000_2021_urination_new</v>
      </c>
      <c r="I3593" s="134" t="str">
        <f t="shared" si="395"/>
        <v>各アセスメント様式情報　排尿</v>
      </c>
      <c r="J3593" s="56" t="str">
        <f t="shared" si="397"/>
        <v>一致</v>
      </c>
      <c r="K3593" s="56" t="str">
        <f>IF($F3593="old", INDEX('外部インタフェース一覧(計算用)'!$B$5:$C$60, MATCH(summary!$B3593, '外部インタフェース一覧(計算用)'!$C$5:$C$60, 0), 1), $B3593)</f>
        <v>その他情報</v>
      </c>
      <c r="L3593" s="56">
        <f t="shared" si="401"/>
        <v>9</v>
      </c>
      <c r="M3593" s="56" t="str">
        <f t="shared" si="398"/>
        <v>urination</v>
      </c>
      <c r="N3593" s="33" t="str">
        <f t="shared" si="399"/>
        <v>各アセスメント様式情報　排尿</v>
      </c>
      <c r="O3593" s="33" t="str">
        <f t="shared" si="400"/>
        <v>各アセスメント様式情報　排尿</v>
      </c>
    </row>
    <row r="3594" spans="1:15" hidden="1">
      <c r="A3594" s="56">
        <v>3591</v>
      </c>
      <c r="B3594" s="56" t="s">
        <v>5187</v>
      </c>
      <c r="C3594" s="56">
        <v>10</v>
      </c>
      <c r="D3594" s="33" t="s">
        <v>3748</v>
      </c>
      <c r="E3594" s="134" t="s">
        <v>3749</v>
      </c>
      <c r="F3594" s="56" t="str">
        <f>VLOOKUP(VLOOKUP($B3594, '外部インタフェース一覧(計算用)'!$B:$C, 2, FALSE), '外部インタフェース一覧(計算用)'!$C:$G, 2, FALSE)</f>
        <v>new</v>
      </c>
      <c r="G3594" s="56" t="str">
        <f>VLOOKUP(VLOOKUP($B3594, '外部インタフェース一覧(計算用)'!$B:$C, 2, FALSE), '外部インタフェース一覧(計算用)'!$C:$G, 5, FALSE)</f>
        <v>OTHER_INFO_2024_FORM_8000_2021</v>
      </c>
      <c r="H3594" s="56" t="str">
        <f t="shared" si="396"/>
        <v>OTHER_INFO_2024_FORM_8000_2021_defecation_new</v>
      </c>
      <c r="I3594" s="134" t="str">
        <f t="shared" si="395"/>
        <v>各アセスメント様式情報　排便</v>
      </c>
      <c r="J3594" s="56" t="str">
        <f t="shared" si="397"/>
        <v>一致</v>
      </c>
      <c r="K3594" s="56" t="str">
        <f>IF($F3594="old", INDEX('外部インタフェース一覧(計算用)'!$B$5:$C$60, MATCH(summary!$B3594, '外部インタフェース一覧(計算用)'!$C$5:$C$60, 0), 1), $B3594)</f>
        <v>その他情報</v>
      </c>
      <c r="L3594" s="56">
        <f t="shared" si="401"/>
        <v>10</v>
      </c>
      <c r="M3594" s="56" t="str">
        <f t="shared" si="398"/>
        <v>defecation</v>
      </c>
      <c r="N3594" s="33" t="str">
        <f t="shared" si="399"/>
        <v>各アセスメント様式情報　排便</v>
      </c>
      <c r="O3594" s="33" t="str">
        <f t="shared" si="400"/>
        <v>各アセスメント様式情報　排便</v>
      </c>
    </row>
    <row r="3595" spans="1:15" hidden="1">
      <c r="A3595" s="56">
        <v>3592</v>
      </c>
      <c r="B3595" s="56" t="s">
        <v>5187</v>
      </c>
      <c r="C3595" s="56">
        <v>11</v>
      </c>
      <c r="D3595" s="33" t="s">
        <v>3750</v>
      </c>
      <c r="E3595" s="134" t="s">
        <v>3751</v>
      </c>
      <c r="F3595" s="56" t="str">
        <f>VLOOKUP(VLOOKUP($B3595, '外部インタフェース一覧(計算用)'!$B:$C, 2, FALSE), '外部インタフェース一覧(計算用)'!$C:$G, 2, FALSE)</f>
        <v>new</v>
      </c>
      <c r="G3595" s="56" t="str">
        <f>VLOOKUP(VLOOKUP($B3595, '外部インタフェース一覧(計算用)'!$B:$C, 2, FALSE), '外部インタフェース一覧(計算用)'!$C:$G, 5, FALSE)</f>
        <v>OTHER_INFO_2024_FORM_8000_2021</v>
      </c>
      <c r="H3595" s="56" t="str">
        <f t="shared" si="396"/>
        <v>OTHER_INFO_2024_FORM_8000_2021_meal_support_new</v>
      </c>
      <c r="I3595" s="134" t="str">
        <f t="shared" si="395"/>
        <v>各アセスメント様式情報　食事介助</v>
      </c>
      <c r="J3595" s="56" t="str">
        <f t="shared" si="397"/>
        <v>一致</v>
      </c>
      <c r="K3595" s="56" t="str">
        <f>IF($F3595="old", INDEX('外部インタフェース一覧(計算用)'!$B$5:$C$60, MATCH(summary!$B3595, '外部インタフェース一覧(計算用)'!$C$5:$C$60, 0), 1), $B3595)</f>
        <v>その他情報</v>
      </c>
      <c r="L3595" s="56">
        <f t="shared" si="401"/>
        <v>11</v>
      </c>
      <c r="M3595" s="56" t="str">
        <f t="shared" si="398"/>
        <v>meal_support</v>
      </c>
      <c r="N3595" s="33" t="str">
        <f t="shared" si="399"/>
        <v>各アセスメント様式情報　食事介助</v>
      </c>
      <c r="O3595" s="33" t="str">
        <f t="shared" si="400"/>
        <v>各アセスメント様式情報　食事介助</v>
      </c>
    </row>
    <row r="3596" spans="1:15" ht="37.5" hidden="1">
      <c r="A3596" s="56">
        <v>3593</v>
      </c>
      <c r="B3596" s="56" t="s">
        <v>5187</v>
      </c>
      <c r="C3596" s="56">
        <v>12</v>
      </c>
      <c r="D3596" s="33" t="s">
        <v>3752</v>
      </c>
      <c r="E3596" s="134" t="s">
        <v>3753</v>
      </c>
      <c r="F3596" s="56" t="str">
        <f>VLOOKUP(VLOOKUP($B3596, '外部インタフェース一覧(計算用)'!$B:$C, 2, FALSE), '外部インタフェース一覧(計算用)'!$C:$G, 2, FALSE)</f>
        <v>new</v>
      </c>
      <c r="G3596" s="56" t="str">
        <f>VLOOKUP(VLOOKUP($B3596, '外部インタフェース一覧(計算用)'!$B:$C, 2, FALSE), '外部インタフェース一覧(計算用)'!$C:$G, 5, FALSE)</f>
        <v>OTHER_INFO_2024_FORM_8000_2021</v>
      </c>
      <c r="H3596" s="56" t="str">
        <f t="shared" si="396"/>
        <v>OTHER_INFO_2024_FORM_8000_2021_changing_clothes_upper_body_new</v>
      </c>
      <c r="I3596" s="134" t="str">
        <f t="shared" si="395"/>
        <v>各アセスメント様式情報　更衣（上衣）</v>
      </c>
      <c r="J3596" s="56" t="str">
        <f t="shared" si="397"/>
        <v>一致</v>
      </c>
      <c r="K3596" s="56" t="str">
        <f>IF($F3596="old", INDEX('外部インタフェース一覧(計算用)'!$B$5:$C$60, MATCH(summary!$B3596, '外部インタフェース一覧(計算用)'!$C$5:$C$60, 0), 1), $B3596)</f>
        <v>その他情報</v>
      </c>
      <c r="L3596" s="56">
        <f t="shared" si="401"/>
        <v>12</v>
      </c>
      <c r="M3596" s="56" t="str">
        <f t="shared" si="398"/>
        <v>changing_clothes_upper_body</v>
      </c>
      <c r="N3596" s="33" t="str">
        <f t="shared" si="399"/>
        <v>各アセスメント様式情報　更衣（上衣）</v>
      </c>
      <c r="O3596" s="33" t="str">
        <f t="shared" si="400"/>
        <v>各アセスメント様式情報　更衣（上衣）</v>
      </c>
    </row>
    <row r="3597" spans="1:15" ht="37.5" hidden="1">
      <c r="A3597" s="56">
        <v>3594</v>
      </c>
      <c r="B3597" s="56" t="s">
        <v>5187</v>
      </c>
      <c r="C3597" s="56">
        <v>13</v>
      </c>
      <c r="D3597" s="33" t="s">
        <v>3754</v>
      </c>
      <c r="E3597" s="134" t="s">
        <v>3755</v>
      </c>
      <c r="F3597" s="56" t="str">
        <f>VLOOKUP(VLOOKUP($B3597, '外部インタフェース一覧(計算用)'!$B:$C, 2, FALSE), '外部インタフェース一覧(計算用)'!$C:$G, 2, FALSE)</f>
        <v>new</v>
      </c>
      <c r="G3597" s="56" t="str">
        <f>VLOOKUP(VLOOKUP($B3597, '外部インタフェース一覧(計算用)'!$B:$C, 2, FALSE), '外部インタフェース一覧(計算用)'!$C:$G, 5, FALSE)</f>
        <v>OTHER_INFO_2024_FORM_8000_2021</v>
      </c>
      <c r="H3597" s="56" t="str">
        <f t="shared" si="396"/>
        <v>OTHER_INFO_2024_FORM_8000_2021_changing_clothes_lower_body_new</v>
      </c>
      <c r="I3597" s="134" t="str">
        <f t="shared" si="395"/>
        <v>各アセスメント様式情報　更衣（下衣）</v>
      </c>
      <c r="J3597" s="56" t="str">
        <f t="shared" si="397"/>
        <v>一致</v>
      </c>
      <c r="K3597" s="56" t="str">
        <f>IF($F3597="old", INDEX('外部インタフェース一覧(計算用)'!$B$5:$C$60, MATCH(summary!$B3597, '外部インタフェース一覧(計算用)'!$C$5:$C$60, 0), 1), $B3597)</f>
        <v>その他情報</v>
      </c>
      <c r="L3597" s="56">
        <f t="shared" si="401"/>
        <v>13</v>
      </c>
      <c r="M3597" s="56" t="str">
        <f t="shared" si="398"/>
        <v>changing_clothes_lower_body</v>
      </c>
      <c r="N3597" s="33" t="str">
        <f t="shared" si="399"/>
        <v>各アセスメント様式情報　更衣（下衣）</v>
      </c>
      <c r="O3597" s="33" t="str">
        <f t="shared" si="400"/>
        <v>各アセスメント様式情報　更衣（下衣）</v>
      </c>
    </row>
    <row r="3598" spans="1:15" ht="37.5" hidden="1">
      <c r="A3598" s="56">
        <v>3595</v>
      </c>
      <c r="B3598" s="56" t="s">
        <v>5187</v>
      </c>
      <c r="C3598" s="56">
        <v>14</v>
      </c>
      <c r="D3598" s="33" t="s">
        <v>3756</v>
      </c>
      <c r="E3598" s="134" t="s">
        <v>3757</v>
      </c>
      <c r="F3598" s="56" t="str">
        <f>VLOOKUP(VLOOKUP($B3598, '外部インタフェース一覧(計算用)'!$B:$C, 2, FALSE), '外部インタフェース一覧(計算用)'!$C:$G, 2, FALSE)</f>
        <v>new</v>
      </c>
      <c r="G3598" s="56" t="str">
        <f>VLOOKUP(VLOOKUP($B3598, '外部インタフェース一覧(計算用)'!$B:$C, 2, FALSE), '外部インタフェース一覧(計算用)'!$C:$G, 5, FALSE)</f>
        <v>OTHER_INFO_2024_FORM_8000_2021</v>
      </c>
      <c r="H3598" s="56" t="str">
        <f t="shared" si="396"/>
        <v>OTHER_INFO_2024_FORM_8000_2021_personal_hygiene_new</v>
      </c>
      <c r="I3598" s="134" t="str">
        <f t="shared" si="395"/>
        <v>各アセスメント様式情報　個人衛生（洗顔・洗髪・爪切り）</v>
      </c>
      <c r="J3598" s="56" t="str">
        <f t="shared" si="397"/>
        <v>一致</v>
      </c>
      <c r="K3598" s="56" t="str">
        <f>IF($F3598="old", INDEX('外部インタフェース一覧(計算用)'!$B$5:$C$60, MATCH(summary!$B3598, '外部インタフェース一覧(計算用)'!$C$5:$C$60, 0), 1), $B3598)</f>
        <v>その他情報</v>
      </c>
      <c r="L3598" s="56">
        <f t="shared" si="401"/>
        <v>14</v>
      </c>
      <c r="M3598" s="56" t="str">
        <f t="shared" si="398"/>
        <v>personal_hygiene</v>
      </c>
      <c r="N3598" s="33" t="str">
        <f t="shared" si="399"/>
        <v>各アセスメント様式情報　個人衛生（洗顔・洗髪・爪切り）</v>
      </c>
      <c r="O3598" s="33" t="str">
        <f t="shared" si="400"/>
        <v>各アセスメント様式情報　個人衛生（洗顔・洗髪・爪切り）</v>
      </c>
    </row>
    <row r="3599" spans="1:15" ht="37.5" hidden="1">
      <c r="A3599" s="56">
        <v>3596</v>
      </c>
      <c r="B3599" s="56" t="s">
        <v>5187</v>
      </c>
      <c r="C3599" s="56">
        <v>15</v>
      </c>
      <c r="D3599" s="33" t="s">
        <v>3758</v>
      </c>
      <c r="E3599" s="134" t="s">
        <v>3759</v>
      </c>
      <c r="F3599" s="56" t="str">
        <f>VLOOKUP(VLOOKUP($B3599, '外部インタフェース一覧(計算用)'!$B:$C, 2, FALSE), '外部インタフェース一覧(計算用)'!$C:$G, 2, FALSE)</f>
        <v>new</v>
      </c>
      <c r="G3599" s="56" t="str">
        <f>VLOOKUP(VLOOKUP($B3599, '外部インタフェース一覧(計算用)'!$B:$C, 2, FALSE), '外部インタフェース一覧(計算用)'!$C:$G, 5, FALSE)</f>
        <v>OTHER_INFO_2024_FORM_8000_2021</v>
      </c>
      <c r="H3599" s="56" t="str">
        <f t="shared" si="396"/>
        <v>OTHER_INFO_2024_FORM_8000_2021_personal_hygiene_[hair_styling]_new</v>
      </c>
      <c r="I3599" s="134" t="str">
        <f t="shared" si="395"/>
        <v>各アセスメント様式情報　個人衛生（整髪）</v>
      </c>
      <c r="J3599" s="56" t="str">
        <f t="shared" si="397"/>
        <v>一致</v>
      </c>
      <c r="K3599" s="56" t="str">
        <f>IF($F3599="old", INDEX('外部インタフェース一覧(計算用)'!$B$5:$C$60, MATCH(summary!$B3599, '外部インタフェース一覧(計算用)'!$C$5:$C$60, 0), 1), $B3599)</f>
        <v>その他情報</v>
      </c>
      <c r="L3599" s="56">
        <f t="shared" si="401"/>
        <v>15</v>
      </c>
      <c r="M3599" s="56" t="str">
        <f t="shared" si="398"/>
        <v>personal_hygiene_[hair_styling]</v>
      </c>
      <c r="N3599" s="33" t="str">
        <f t="shared" si="399"/>
        <v>各アセスメント様式情報　個人衛生（整髪）</v>
      </c>
      <c r="O3599" s="33" t="str">
        <f t="shared" si="400"/>
        <v>各アセスメント様式情報　個人衛生（整髪）</v>
      </c>
    </row>
    <row r="3600" spans="1:15" ht="37.5" hidden="1">
      <c r="A3600" s="56">
        <v>3597</v>
      </c>
      <c r="B3600" s="56" t="s">
        <v>5187</v>
      </c>
      <c r="C3600" s="56">
        <v>16</v>
      </c>
      <c r="D3600" s="33" t="s">
        <v>3760</v>
      </c>
      <c r="E3600" s="134" t="s">
        <v>3761</v>
      </c>
      <c r="F3600" s="56" t="str">
        <f>VLOOKUP(VLOOKUP($B3600, '外部インタフェース一覧(計算用)'!$B:$C, 2, FALSE), '外部インタフェース一覧(計算用)'!$C:$G, 2, FALSE)</f>
        <v>new</v>
      </c>
      <c r="G3600" s="56" t="str">
        <f>VLOOKUP(VLOOKUP($B3600, '外部インタフェース一覧(計算用)'!$B:$C, 2, FALSE), '外部インタフェース一覧(計算用)'!$C:$G, 5, FALSE)</f>
        <v>OTHER_INFO_2024_FORM_8000_2021</v>
      </c>
      <c r="H3600" s="56" t="str">
        <f t="shared" si="396"/>
        <v>OTHER_INFO_2024_FORM_8000_2021_personal_hygiene_[face_wash]_new</v>
      </c>
      <c r="I3600" s="134" t="str">
        <f t="shared" si="395"/>
        <v>各アセスメント様式情報　個人衛生（洗顔）</v>
      </c>
      <c r="J3600" s="56" t="str">
        <f t="shared" si="397"/>
        <v>一致</v>
      </c>
      <c r="K3600" s="56" t="str">
        <f>IF($F3600="old", INDEX('外部インタフェース一覧(計算用)'!$B$5:$C$60, MATCH(summary!$B3600, '外部インタフェース一覧(計算用)'!$C$5:$C$60, 0), 1), $B3600)</f>
        <v>その他情報</v>
      </c>
      <c r="L3600" s="56">
        <f t="shared" si="401"/>
        <v>16</v>
      </c>
      <c r="M3600" s="56" t="str">
        <f t="shared" si="398"/>
        <v>personal_hygiene_[face_wash]</v>
      </c>
      <c r="N3600" s="33" t="str">
        <f t="shared" si="399"/>
        <v>各アセスメント様式情報　個人衛生（洗顔）</v>
      </c>
      <c r="O3600" s="33" t="str">
        <f t="shared" si="400"/>
        <v>各アセスメント様式情報　個人衛生（洗顔）</v>
      </c>
    </row>
    <row r="3601" spans="1:15" ht="37.5" hidden="1">
      <c r="A3601" s="56">
        <v>3598</v>
      </c>
      <c r="B3601" s="56" t="s">
        <v>5187</v>
      </c>
      <c r="C3601" s="56">
        <v>17</v>
      </c>
      <c r="D3601" s="33" t="s">
        <v>3762</v>
      </c>
      <c r="E3601" s="134" t="s">
        <v>3763</v>
      </c>
      <c r="F3601" s="56" t="str">
        <f>VLOOKUP(VLOOKUP($B3601, '外部インタフェース一覧(計算用)'!$B:$C, 2, FALSE), '外部インタフェース一覧(計算用)'!$C:$G, 2, FALSE)</f>
        <v>new</v>
      </c>
      <c r="G3601" s="56" t="str">
        <f>VLOOKUP(VLOOKUP($B3601, '外部インタフェース一覧(計算用)'!$B:$C, 2, FALSE), '外部インタフェース一覧(計算用)'!$C:$G, 5, FALSE)</f>
        <v>OTHER_INFO_2024_FORM_8000_2021</v>
      </c>
      <c r="H3601" s="56" t="str">
        <f t="shared" si="396"/>
        <v>OTHER_INFO_2024_FORM_8000_2021_personal_hygiene_[nail_cutting]_new</v>
      </c>
      <c r="I3601" s="134" t="str">
        <f t="shared" si="395"/>
        <v>各アセスメント様式情報　個人衛生（爪切り）</v>
      </c>
      <c r="J3601" s="56" t="str">
        <f t="shared" si="397"/>
        <v>一致</v>
      </c>
      <c r="K3601" s="56" t="str">
        <f>IF($F3601="old", INDEX('外部インタフェース一覧(計算用)'!$B$5:$C$60, MATCH(summary!$B3601, '外部インタフェース一覧(計算用)'!$C$5:$C$60, 0), 1), $B3601)</f>
        <v>その他情報</v>
      </c>
      <c r="L3601" s="56">
        <f t="shared" si="401"/>
        <v>17</v>
      </c>
      <c r="M3601" s="56" t="str">
        <f t="shared" si="398"/>
        <v>personal_hygiene_[nail_cutting]</v>
      </c>
      <c r="N3601" s="33" t="str">
        <f t="shared" si="399"/>
        <v>各アセスメント様式情報　個人衛生（爪切り）</v>
      </c>
      <c r="O3601" s="33" t="str">
        <f t="shared" si="400"/>
        <v>各アセスメント様式情報　個人衛生（爪切り）</v>
      </c>
    </row>
    <row r="3602" spans="1:15" hidden="1">
      <c r="A3602" s="56">
        <v>3599</v>
      </c>
      <c r="B3602" s="56" t="s">
        <v>5187</v>
      </c>
      <c r="C3602" s="56">
        <v>18</v>
      </c>
      <c r="D3602" s="33" t="s">
        <v>3764</v>
      </c>
      <c r="E3602" s="134" t="s">
        <v>3765</v>
      </c>
      <c r="F3602" s="56" t="str">
        <f>VLOOKUP(VLOOKUP($B3602, '外部インタフェース一覧(計算用)'!$B:$C, 2, FALSE), '外部インタフェース一覧(計算用)'!$C:$G, 2, FALSE)</f>
        <v>new</v>
      </c>
      <c r="G3602" s="56" t="str">
        <f>VLOOKUP(VLOOKUP($B3602, '外部インタフェース一覧(計算用)'!$B:$C, 2, FALSE), '外部インタフェース一覧(計算用)'!$C:$G, 5, FALSE)</f>
        <v>OTHER_INFO_2024_FORM_8000_2021</v>
      </c>
      <c r="H3602" s="56" t="str">
        <f t="shared" si="396"/>
        <v>OTHER_INFO_2024_FORM_8000_2021_roll_over_new</v>
      </c>
      <c r="I3602" s="134" t="str">
        <f t="shared" si="395"/>
        <v>各アセスメント様式情報　寝返り</v>
      </c>
      <c r="J3602" s="56" t="str">
        <f t="shared" si="397"/>
        <v>一致</v>
      </c>
      <c r="K3602" s="56" t="str">
        <f>IF($F3602="old", INDEX('外部インタフェース一覧(計算用)'!$B$5:$C$60, MATCH(summary!$B3602, '外部インタフェース一覧(計算用)'!$C$5:$C$60, 0), 1), $B3602)</f>
        <v>その他情報</v>
      </c>
      <c r="L3602" s="56">
        <f t="shared" si="401"/>
        <v>18</v>
      </c>
      <c r="M3602" s="56" t="str">
        <f t="shared" si="398"/>
        <v>roll_over</v>
      </c>
      <c r="N3602" s="33" t="str">
        <f t="shared" si="399"/>
        <v>各アセスメント様式情報　寝返り</v>
      </c>
      <c r="O3602" s="33" t="str">
        <f t="shared" si="400"/>
        <v>各アセスメント様式情報　寝返り</v>
      </c>
    </row>
    <row r="3603" spans="1:15" hidden="1">
      <c r="A3603" s="56">
        <v>3600</v>
      </c>
      <c r="B3603" s="56" t="s">
        <v>5187</v>
      </c>
      <c r="C3603" s="56">
        <v>19</v>
      </c>
      <c r="D3603" s="33" t="s">
        <v>3417</v>
      </c>
      <c r="E3603" s="134" t="s">
        <v>3766</v>
      </c>
      <c r="F3603" s="56" t="str">
        <f>VLOOKUP(VLOOKUP($B3603, '外部インタフェース一覧(計算用)'!$B:$C, 2, FALSE), '外部インタフェース一覧(計算用)'!$C:$G, 2, FALSE)</f>
        <v>new</v>
      </c>
      <c r="G3603" s="56" t="str">
        <f>VLOOKUP(VLOOKUP($B3603, '外部インタフェース一覧(計算用)'!$B:$C, 2, FALSE), '外部インタフェース一覧(計算用)'!$C:$G, 5, FALSE)</f>
        <v>OTHER_INFO_2024_FORM_8000_2021</v>
      </c>
      <c r="H3603" s="56" t="str">
        <f t="shared" si="396"/>
        <v>OTHER_INFO_2024_FORM_8000_2021_sitting_continuous_new</v>
      </c>
      <c r="I3603" s="134" t="str">
        <f t="shared" si="395"/>
        <v>各アセスメント様式情報　座位の保持</v>
      </c>
      <c r="J3603" s="56" t="str">
        <f t="shared" si="397"/>
        <v>一致</v>
      </c>
      <c r="K3603" s="56" t="str">
        <f>IF($F3603="old", INDEX('外部インタフェース一覧(計算用)'!$B$5:$C$60, MATCH(summary!$B3603, '外部インタフェース一覧(計算用)'!$C$5:$C$60, 0), 1), $B3603)</f>
        <v>その他情報</v>
      </c>
      <c r="L3603" s="56">
        <f t="shared" si="401"/>
        <v>19</v>
      </c>
      <c r="M3603" s="56" t="str">
        <f t="shared" si="398"/>
        <v>sitting_continuous</v>
      </c>
      <c r="N3603" s="33" t="str">
        <f t="shared" si="399"/>
        <v>各アセスメント様式情報　座位の保持</v>
      </c>
      <c r="O3603" s="33" t="str">
        <f t="shared" si="400"/>
        <v>各アセスメント様式情報　座位の保持</v>
      </c>
    </row>
    <row r="3604" spans="1:15" hidden="1">
      <c r="A3604" s="56">
        <v>3601</v>
      </c>
      <c r="B3604" s="56" t="s">
        <v>5187</v>
      </c>
      <c r="C3604" s="56">
        <v>20</v>
      </c>
      <c r="D3604" s="33" t="s">
        <v>3537</v>
      </c>
      <c r="E3604" s="134" t="s">
        <v>3769</v>
      </c>
      <c r="F3604" s="56" t="str">
        <f>VLOOKUP(VLOOKUP($B3604, '外部インタフェース一覧(計算用)'!$B:$C, 2, FALSE), '外部インタフェース一覧(計算用)'!$C:$G, 2, FALSE)</f>
        <v>new</v>
      </c>
      <c r="G3604" s="56" t="str">
        <f>VLOOKUP(VLOOKUP($B3604, '外部インタフェース一覧(計算用)'!$B:$C, 2, FALSE), '外部インタフェース一覧(計算用)'!$C:$G, 5, FALSE)</f>
        <v>OTHER_INFO_2024_FORM_8000_2021</v>
      </c>
      <c r="H3604" s="56" t="str">
        <f t="shared" si="396"/>
        <v>OTHER_INFO_2024_FORM_8000_2021_standup_continuous_new</v>
      </c>
      <c r="I3604" s="134" t="str">
        <f t="shared" si="395"/>
        <v>各アセスメント様式情報　立位の保持</v>
      </c>
      <c r="J3604" s="56" t="str">
        <f t="shared" si="397"/>
        <v>一致</v>
      </c>
      <c r="K3604" s="56" t="str">
        <f>IF($F3604="old", INDEX('外部インタフェース一覧(計算用)'!$B$5:$C$60, MATCH(summary!$B3604, '外部インタフェース一覧(計算用)'!$C$5:$C$60, 0), 1), $B3604)</f>
        <v>その他情報</v>
      </c>
      <c r="L3604" s="56">
        <f t="shared" si="401"/>
        <v>20</v>
      </c>
      <c r="M3604" s="56" t="str">
        <f t="shared" si="398"/>
        <v>standup_continuous</v>
      </c>
      <c r="N3604" s="33" t="str">
        <f t="shared" si="399"/>
        <v>各アセスメント様式情報　立位の保持</v>
      </c>
      <c r="O3604" s="33" t="str">
        <f t="shared" si="400"/>
        <v>各アセスメント様式情報　立位の保持</v>
      </c>
    </row>
    <row r="3605" spans="1:15" hidden="1">
      <c r="A3605" s="56">
        <v>3602</v>
      </c>
      <c r="B3605" s="56" t="s">
        <v>5187</v>
      </c>
      <c r="C3605" s="56">
        <v>21</v>
      </c>
      <c r="D3605" s="33" t="s">
        <v>3771</v>
      </c>
      <c r="E3605" s="134" t="s">
        <v>3772</v>
      </c>
      <c r="F3605" s="56" t="str">
        <f>VLOOKUP(VLOOKUP($B3605, '外部インタフェース一覧(計算用)'!$B:$C, 2, FALSE), '外部インタフェース一覧(計算用)'!$C:$G, 2, FALSE)</f>
        <v>new</v>
      </c>
      <c r="G3605" s="56" t="str">
        <f>VLOOKUP(VLOOKUP($B3605, '外部インタフェース一覧(計算用)'!$B:$C, 2, FALSE), '外部インタフェース一覧(計算用)'!$C:$G, 5, FALSE)</f>
        <v>OTHER_INFO_2024_FORM_8000_2021</v>
      </c>
      <c r="H3605" s="56" t="str">
        <f t="shared" si="396"/>
        <v>OTHER_INFO_2024_FORM_8000_2021_evaluate_date_02_new</v>
      </c>
      <c r="I3605" s="134" t="str">
        <f t="shared" si="395"/>
        <v>基本チェックリスト　評価日</v>
      </c>
      <c r="J3605" s="56" t="str">
        <f t="shared" si="397"/>
        <v>一致</v>
      </c>
      <c r="K3605" s="56" t="str">
        <f>IF($F3605="old", INDEX('外部インタフェース一覧(計算用)'!$B$5:$C$60, MATCH(summary!$B3605, '外部インタフェース一覧(計算用)'!$C$5:$C$60, 0), 1), $B3605)</f>
        <v>その他情報</v>
      </c>
      <c r="L3605" s="56">
        <f t="shared" si="401"/>
        <v>21</v>
      </c>
      <c r="M3605" s="56" t="str">
        <f t="shared" si="398"/>
        <v>evaluate_date_02</v>
      </c>
      <c r="N3605" s="33" t="str">
        <f t="shared" si="399"/>
        <v>基本チェックリスト　評価日</v>
      </c>
      <c r="O3605" s="33" t="str">
        <f t="shared" si="400"/>
        <v>基本チェックリスト　評価日</v>
      </c>
    </row>
    <row r="3606" spans="1:15" ht="37.5" hidden="1">
      <c r="A3606" s="56">
        <v>3603</v>
      </c>
      <c r="B3606" s="56" t="s">
        <v>5187</v>
      </c>
      <c r="C3606" s="56">
        <v>22</v>
      </c>
      <c r="D3606" s="33" t="s">
        <v>3773</v>
      </c>
      <c r="E3606" s="134" t="s">
        <v>3774</v>
      </c>
      <c r="F3606" s="56" t="str">
        <f>VLOOKUP(VLOOKUP($B3606, '外部インタフェース一覧(計算用)'!$B:$C, 2, FALSE), '外部インタフェース一覧(計算用)'!$C:$G, 2, FALSE)</f>
        <v>new</v>
      </c>
      <c r="G3606" s="56" t="str">
        <f>VLOOKUP(VLOOKUP($B3606, '外部インタフェース一覧(計算用)'!$B:$C, 2, FALSE), '外部インタフェース一覧(計算用)'!$C:$G, 5, FALSE)</f>
        <v>OTHER_INFO_2024_FORM_8000_2021</v>
      </c>
      <c r="H3606" s="56" t="str">
        <f t="shared" si="396"/>
        <v>OTHER_INFO_2024_FORM_8000_2021_go_out_by_bus_train_new</v>
      </c>
      <c r="I3606" s="134" t="str">
        <f t="shared" si="395"/>
        <v>基本チェックリスト　バスや電車で、一人で外出していますか</v>
      </c>
      <c r="J3606" s="56" t="str">
        <f t="shared" si="397"/>
        <v>一致</v>
      </c>
      <c r="K3606" s="56" t="str">
        <f>IF($F3606="old", INDEX('外部インタフェース一覧(計算用)'!$B$5:$C$60, MATCH(summary!$B3606, '外部インタフェース一覧(計算用)'!$C$5:$C$60, 0), 1), $B3606)</f>
        <v>その他情報</v>
      </c>
      <c r="L3606" s="56">
        <f t="shared" si="401"/>
        <v>22</v>
      </c>
      <c r="M3606" s="56" t="str">
        <f t="shared" si="398"/>
        <v>go_out_by_bus_train</v>
      </c>
      <c r="N3606" s="33" t="str">
        <f t="shared" si="399"/>
        <v>基本チェックリスト　バスや電車で、一人で外出していますか</v>
      </c>
      <c r="O3606" s="33" t="str">
        <f t="shared" si="400"/>
        <v>基本チェックリスト　バスや電車で、一人で外出していますか</v>
      </c>
    </row>
    <row r="3607" spans="1:15" ht="37.5" hidden="1">
      <c r="A3607" s="56">
        <v>3604</v>
      </c>
      <c r="B3607" s="56" t="s">
        <v>5187</v>
      </c>
      <c r="C3607" s="56">
        <v>23</v>
      </c>
      <c r="D3607" s="33" t="s">
        <v>3775</v>
      </c>
      <c r="E3607" s="134" t="s">
        <v>3776</v>
      </c>
      <c r="F3607" s="56" t="str">
        <f>VLOOKUP(VLOOKUP($B3607, '外部インタフェース一覧(計算用)'!$B:$C, 2, FALSE), '外部インタフェース一覧(計算用)'!$C:$G, 2, FALSE)</f>
        <v>new</v>
      </c>
      <c r="G3607" s="56" t="str">
        <f>VLOOKUP(VLOOKUP($B3607, '外部インタフェース一覧(計算用)'!$B:$C, 2, FALSE), '外部インタフェース一覧(計算用)'!$C:$G, 5, FALSE)</f>
        <v>OTHER_INFO_2024_FORM_8000_2021</v>
      </c>
      <c r="H3607" s="56" t="str">
        <f t="shared" si="396"/>
        <v>OTHER_INFO_2024_FORM_8000_2021_go_shopping_daily_good_new</v>
      </c>
      <c r="I3607" s="134" t="str">
        <f t="shared" si="395"/>
        <v>基本チェックリスト　日用品の買い物をしていますか</v>
      </c>
      <c r="J3607" s="56" t="str">
        <f t="shared" si="397"/>
        <v>一致</v>
      </c>
      <c r="K3607" s="56" t="str">
        <f>IF($F3607="old", INDEX('外部インタフェース一覧(計算用)'!$B$5:$C$60, MATCH(summary!$B3607, '外部インタフェース一覧(計算用)'!$C$5:$C$60, 0), 1), $B3607)</f>
        <v>その他情報</v>
      </c>
      <c r="L3607" s="56">
        <f t="shared" si="401"/>
        <v>23</v>
      </c>
      <c r="M3607" s="56" t="str">
        <f t="shared" si="398"/>
        <v>go_shopping_daily_good</v>
      </c>
      <c r="N3607" s="33" t="str">
        <f t="shared" si="399"/>
        <v>基本チェックリスト　日用品の買い物をしていますか</v>
      </c>
      <c r="O3607" s="33" t="str">
        <f t="shared" si="400"/>
        <v>基本チェックリスト　日用品の買い物をしていますか</v>
      </c>
    </row>
    <row r="3608" spans="1:15" ht="37.5" hidden="1">
      <c r="A3608" s="56">
        <v>3605</v>
      </c>
      <c r="B3608" s="56" t="s">
        <v>5187</v>
      </c>
      <c r="C3608" s="56">
        <v>24</v>
      </c>
      <c r="D3608" s="33" t="s">
        <v>3777</v>
      </c>
      <c r="E3608" s="134" t="s">
        <v>3778</v>
      </c>
      <c r="F3608" s="56" t="str">
        <f>VLOOKUP(VLOOKUP($B3608, '外部インタフェース一覧(計算用)'!$B:$C, 2, FALSE), '外部インタフェース一覧(計算用)'!$C:$G, 2, FALSE)</f>
        <v>new</v>
      </c>
      <c r="G3608" s="56" t="str">
        <f>VLOOKUP(VLOOKUP($B3608, '外部インタフェース一覧(計算用)'!$B:$C, 2, FALSE), '外部インタフェース一覧(計算用)'!$C:$G, 5, FALSE)</f>
        <v>OTHER_INFO_2024_FORM_8000_2021</v>
      </c>
      <c r="H3608" s="56" t="str">
        <f t="shared" si="396"/>
        <v>OTHER_INFO_2024_FORM_8000_2021_deposit_withdraw_money_new</v>
      </c>
      <c r="I3608" s="134" t="str">
        <f t="shared" si="395"/>
        <v>基本チェックリスト　預貯金の出し入れをしていますか</v>
      </c>
      <c r="J3608" s="56" t="str">
        <f t="shared" si="397"/>
        <v>一致</v>
      </c>
      <c r="K3608" s="56" t="str">
        <f>IF($F3608="old", INDEX('外部インタフェース一覧(計算用)'!$B$5:$C$60, MATCH(summary!$B3608, '外部インタフェース一覧(計算用)'!$C$5:$C$60, 0), 1), $B3608)</f>
        <v>その他情報</v>
      </c>
      <c r="L3608" s="56">
        <f t="shared" si="401"/>
        <v>24</v>
      </c>
      <c r="M3608" s="56" t="str">
        <f t="shared" si="398"/>
        <v>deposit_withdraw_money</v>
      </c>
      <c r="N3608" s="33" t="str">
        <f t="shared" si="399"/>
        <v>基本チェックリスト　預貯金の出し入れをしていますか</v>
      </c>
      <c r="O3608" s="33" t="str">
        <f t="shared" si="400"/>
        <v>基本チェックリスト　預貯金の出し入れをしていますか</v>
      </c>
    </row>
    <row r="3609" spans="1:15" ht="37.5" hidden="1">
      <c r="A3609" s="56">
        <v>3606</v>
      </c>
      <c r="B3609" s="56" t="s">
        <v>5187</v>
      </c>
      <c r="C3609" s="56">
        <v>25</v>
      </c>
      <c r="D3609" s="33" t="s">
        <v>3779</v>
      </c>
      <c r="E3609" s="134" t="s">
        <v>3780</v>
      </c>
      <c r="F3609" s="56" t="str">
        <f>VLOOKUP(VLOOKUP($B3609, '外部インタフェース一覧(計算用)'!$B:$C, 2, FALSE), '外部インタフェース一覧(計算用)'!$C:$G, 2, FALSE)</f>
        <v>new</v>
      </c>
      <c r="G3609" s="56" t="str">
        <f>VLOOKUP(VLOOKUP($B3609, '外部インタフェース一覧(計算用)'!$B:$C, 2, FALSE), '外部インタフェース一覧(計算用)'!$C:$G, 5, FALSE)</f>
        <v>OTHER_INFO_2024_FORM_8000_2021</v>
      </c>
      <c r="H3609" s="56" t="str">
        <f t="shared" si="396"/>
        <v>OTHER_INFO_2024_FORM_8000_2021_visit_friend_new</v>
      </c>
      <c r="I3609" s="134" t="str">
        <f t="shared" si="395"/>
        <v>基本チェックリスト　友人の家を訪ねていますか</v>
      </c>
      <c r="J3609" s="56" t="str">
        <f t="shared" si="397"/>
        <v>一致</v>
      </c>
      <c r="K3609" s="56" t="str">
        <f>IF($F3609="old", INDEX('外部インタフェース一覧(計算用)'!$B$5:$C$60, MATCH(summary!$B3609, '外部インタフェース一覧(計算用)'!$C$5:$C$60, 0), 1), $B3609)</f>
        <v>その他情報</v>
      </c>
      <c r="L3609" s="56">
        <f t="shared" si="401"/>
        <v>25</v>
      </c>
      <c r="M3609" s="56" t="str">
        <f t="shared" si="398"/>
        <v>visit_friend</v>
      </c>
      <c r="N3609" s="33" t="str">
        <f t="shared" si="399"/>
        <v>基本チェックリスト　友人の家を訪ねていますか</v>
      </c>
      <c r="O3609" s="33" t="str">
        <f t="shared" si="400"/>
        <v>基本チェックリスト　友人の家を訪ねていますか</v>
      </c>
    </row>
    <row r="3610" spans="1:15" ht="37.5" hidden="1">
      <c r="A3610" s="56">
        <v>3607</v>
      </c>
      <c r="B3610" s="56" t="s">
        <v>5187</v>
      </c>
      <c r="C3610" s="56">
        <v>26</v>
      </c>
      <c r="D3610" s="33" t="s">
        <v>3781</v>
      </c>
      <c r="E3610" s="134" t="s">
        <v>3782</v>
      </c>
      <c r="F3610" s="56" t="str">
        <f>VLOOKUP(VLOOKUP($B3610, '外部インタフェース一覧(計算用)'!$B:$C, 2, FALSE), '外部インタフェース一覧(計算用)'!$C:$G, 2, FALSE)</f>
        <v>new</v>
      </c>
      <c r="G3610" s="56" t="str">
        <f>VLOOKUP(VLOOKUP($B3610, '外部インタフェース一覧(計算用)'!$B:$C, 2, FALSE), '外部インタフェース一覧(計算用)'!$C:$G, 5, FALSE)</f>
        <v>OTHER_INFO_2024_FORM_8000_2021</v>
      </c>
      <c r="H3610" s="56" t="str">
        <f t="shared" si="396"/>
        <v>OTHER_INFO_2024_FORM_8000_2021_discuss_with_family_or_friend_new</v>
      </c>
      <c r="I3610" s="134" t="str">
        <f t="shared" si="395"/>
        <v>基本チェックリスト　家族や友人の相談にのっていますか</v>
      </c>
      <c r="J3610" s="56" t="str">
        <f t="shared" si="397"/>
        <v>一致</v>
      </c>
      <c r="K3610" s="56" t="str">
        <f>IF($F3610="old", INDEX('外部インタフェース一覧(計算用)'!$B$5:$C$60, MATCH(summary!$B3610, '外部インタフェース一覧(計算用)'!$C$5:$C$60, 0), 1), $B3610)</f>
        <v>その他情報</v>
      </c>
      <c r="L3610" s="56">
        <f t="shared" si="401"/>
        <v>26</v>
      </c>
      <c r="M3610" s="56" t="str">
        <f t="shared" si="398"/>
        <v>discuss_with_family_or_friend</v>
      </c>
      <c r="N3610" s="33" t="str">
        <f t="shared" si="399"/>
        <v>基本チェックリスト　家族や友人の相談にのっていますか</v>
      </c>
      <c r="O3610" s="33" t="str">
        <f t="shared" si="400"/>
        <v>基本チェックリスト　家族や友人の相談にのっていますか</v>
      </c>
    </row>
    <row r="3611" spans="1:15" ht="37.5" hidden="1">
      <c r="A3611" s="56">
        <v>3608</v>
      </c>
      <c r="B3611" s="56" t="s">
        <v>5187</v>
      </c>
      <c r="C3611" s="56">
        <v>27</v>
      </c>
      <c r="D3611" s="33" t="s">
        <v>3783</v>
      </c>
      <c r="E3611" s="134" t="s">
        <v>3784</v>
      </c>
      <c r="F3611" s="56" t="str">
        <f>VLOOKUP(VLOOKUP($B3611, '外部インタフェース一覧(計算用)'!$B:$C, 2, FALSE), '外部インタフェース一覧(計算用)'!$C:$G, 2, FALSE)</f>
        <v>new</v>
      </c>
      <c r="G3611" s="56" t="str">
        <f>VLOOKUP(VLOOKUP($B3611, '外部インタフェース一覧(計算用)'!$B:$C, 2, FALSE), '外部インタフェース一覧(計算用)'!$C:$G, 5, FALSE)</f>
        <v>OTHER_INFO_2024_FORM_8000_2021</v>
      </c>
      <c r="H3611" s="56" t="str">
        <f t="shared" si="396"/>
        <v>OTHER_INFO_2024_FORM_8000_2021_climb_stair_without_handrails_or_walls_new</v>
      </c>
      <c r="I3611" s="134" t="str">
        <f t="shared" si="395"/>
        <v>基本チェックリスト　階段を手すりや壁をつたわらずに昇っていますか</v>
      </c>
      <c r="J3611" s="56" t="str">
        <f t="shared" si="397"/>
        <v>一致</v>
      </c>
      <c r="K3611" s="56" t="str">
        <f>IF($F3611="old", INDEX('外部インタフェース一覧(計算用)'!$B$5:$C$60, MATCH(summary!$B3611, '外部インタフェース一覧(計算用)'!$C$5:$C$60, 0), 1), $B3611)</f>
        <v>その他情報</v>
      </c>
      <c r="L3611" s="56">
        <f t="shared" si="401"/>
        <v>27</v>
      </c>
      <c r="M3611" s="56" t="str">
        <f t="shared" si="398"/>
        <v>climb_stair_without_handrails_or_walls</v>
      </c>
      <c r="N3611" s="33" t="str">
        <f t="shared" si="399"/>
        <v>基本チェックリスト　階段を手すりや壁をつたわらずに昇っていますか</v>
      </c>
      <c r="O3611" s="33" t="str">
        <f t="shared" si="400"/>
        <v>基本チェックリスト　階段を手すりや壁をつたわらずに昇っていますか</v>
      </c>
    </row>
    <row r="3612" spans="1:15" ht="56.25" hidden="1">
      <c r="A3612" s="56">
        <v>3609</v>
      </c>
      <c r="B3612" s="56" t="s">
        <v>5187</v>
      </c>
      <c r="C3612" s="56">
        <v>28</v>
      </c>
      <c r="D3612" s="33" t="s">
        <v>3785</v>
      </c>
      <c r="E3612" s="134" t="s">
        <v>3786</v>
      </c>
      <c r="F3612" s="56" t="str">
        <f>VLOOKUP(VLOOKUP($B3612, '外部インタフェース一覧(計算用)'!$B:$C, 2, FALSE), '外部インタフェース一覧(計算用)'!$C:$G, 2, FALSE)</f>
        <v>new</v>
      </c>
      <c r="G3612" s="56" t="str">
        <f>VLOOKUP(VLOOKUP($B3612, '外部インタフェース一覧(計算用)'!$B:$C, 2, FALSE), '外部インタフェース一覧(計算用)'!$C:$G, 5, FALSE)</f>
        <v>OTHER_INFO_2024_FORM_8000_2021</v>
      </c>
      <c r="H3612" s="56" t="str">
        <f t="shared" si="396"/>
        <v>OTHER_INFO_2024_FORM_8000_2021_standup_from_chair_without_grab_anything_new</v>
      </c>
      <c r="I3612" s="134" t="str">
        <f t="shared" si="395"/>
        <v>基本チェックリスト　椅子に座った状態から何もつかまらずに立ち上がっています</v>
      </c>
      <c r="J3612" s="56" t="str">
        <f t="shared" si="397"/>
        <v>一致</v>
      </c>
      <c r="K3612" s="56" t="str">
        <f>IF($F3612="old", INDEX('外部インタフェース一覧(計算用)'!$B$5:$C$60, MATCH(summary!$B3612, '外部インタフェース一覧(計算用)'!$C$5:$C$60, 0), 1), $B3612)</f>
        <v>その他情報</v>
      </c>
      <c r="L3612" s="56">
        <f t="shared" si="401"/>
        <v>28</v>
      </c>
      <c r="M3612" s="56" t="str">
        <f t="shared" si="398"/>
        <v>standup_from_chair_without_grab_anything</v>
      </c>
      <c r="N3612" s="33" t="str">
        <f t="shared" si="399"/>
        <v>基本チェックリスト　椅子に座った状態から何もつかまらずに立ち上がっています</v>
      </c>
      <c r="O3612" s="33" t="str">
        <f t="shared" si="400"/>
        <v>基本チェックリスト　椅子に座った状態から何もつかまらずに立ち上がっています</v>
      </c>
    </row>
    <row r="3613" spans="1:15" ht="37.5" hidden="1">
      <c r="A3613" s="56">
        <v>3610</v>
      </c>
      <c r="B3613" s="56" t="s">
        <v>5187</v>
      </c>
      <c r="C3613" s="56">
        <v>29</v>
      </c>
      <c r="D3613" s="33" t="s">
        <v>3787</v>
      </c>
      <c r="E3613" s="134" t="s">
        <v>3788</v>
      </c>
      <c r="F3613" s="56" t="str">
        <f>VLOOKUP(VLOOKUP($B3613, '外部インタフェース一覧(計算用)'!$B:$C, 2, FALSE), '外部インタフェース一覧(計算用)'!$C:$G, 2, FALSE)</f>
        <v>new</v>
      </c>
      <c r="G3613" s="56" t="str">
        <f>VLOOKUP(VLOOKUP($B3613, '外部インタフェース一覧(計算用)'!$B:$C, 2, FALSE), '外部インタフェース一覧(計算用)'!$C:$G, 5, FALSE)</f>
        <v>OTHER_INFO_2024_FORM_8000_2021</v>
      </c>
      <c r="H3613" s="56" t="str">
        <f t="shared" si="396"/>
        <v>OTHER_INFO_2024_FORM_8000_2021_walk_in_15min_new</v>
      </c>
      <c r="I3613" s="134" t="str">
        <f t="shared" si="395"/>
        <v>基本チェックリスト　15分位続けて歩いていますか</v>
      </c>
      <c r="J3613" s="56" t="str">
        <f t="shared" si="397"/>
        <v>一致</v>
      </c>
      <c r="K3613" s="56" t="str">
        <f>IF($F3613="old", INDEX('外部インタフェース一覧(計算用)'!$B$5:$C$60, MATCH(summary!$B3613, '外部インタフェース一覧(計算用)'!$C$5:$C$60, 0), 1), $B3613)</f>
        <v>その他情報</v>
      </c>
      <c r="L3613" s="56">
        <f t="shared" si="401"/>
        <v>29</v>
      </c>
      <c r="M3613" s="56" t="str">
        <f t="shared" si="398"/>
        <v>walk_in_15min</v>
      </c>
      <c r="N3613" s="33" t="str">
        <f t="shared" si="399"/>
        <v>基本チェックリスト　15分位続けて歩いていますか</v>
      </c>
      <c r="O3613" s="33" t="str">
        <f t="shared" si="400"/>
        <v>基本チェックリスト　15分位続けて歩いていますか</v>
      </c>
    </row>
    <row r="3614" spans="1:15" ht="37.5" hidden="1">
      <c r="A3614" s="56">
        <v>3611</v>
      </c>
      <c r="B3614" s="56" t="s">
        <v>5187</v>
      </c>
      <c r="C3614" s="56">
        <v>30</v>
      </c>
      <c r="D3614" s="33" t="s">
        <v>3789</v>
      </c>
      <c r="E3614" s="134" t="s">
        <v>3790</v>
      </c>
      <c r="F3614" s="56" t="str">
        <f>VLOOKUP(VLOOKUP($B3614, '外部インタフェース一覧(計算用)'!$B:$C, 2, FALSE), '外部インタフェース一覧(計算用)'!$C:$G, 2, FALSE)</f>
        <v>new</v>
      </c>
      <c r="G3614" s="56" t="str">
        <f>VLOOKUP(VLOOKUP($B3614, '外部インタフェース一覧(計算用)'!$B:$C, 2, FALSE), '外部インタフェース一覧(計算用)'!$C:$G, 5, FALSE)</f>
        <v>OTHER_INFO_2024_FORM_8000_2021</v>
      </c>
      <c r="H3614" s="56" t="str">
        <f t="shared" si="396"/>
        <v>OTHER_INFO_2024_FORM_8000_2021_fallen_in_1_year_past_new</v>
      </c>
      <c r="I3614" s="134" t="str">
        <f t="shared" si="395"/>
        <v>基本チェックリスト　この1年間に転んだことがありますか</v>
      </c>
      <c r="J3614" s="56" t="str">
        <f t="shared" si="397"/>
        <v>一致</v>
      </c>
      <c r="K3614" s="56" t="str">
        <f>IF($F3614="old", INDEX('外部インタフェース一覧(計算用)'!$B$5:$C$60, MATCH(summary!$B3614, '外部インタフェース一覧(計算用)'!$C$5:$C$60, 0), 1), $B3614)</f>
        <v>その他情報</v>
      </c>
      <c r="L3614" s="56">
        <f t="shared" si="401"/>
        <v>30</v>
      </c>
      <c r="M3614" s="56" t="str">
        <f t="shared" si="398"/>
        <v>fallen_in_1_year_past</v>
      </c>
      <c r="N3614" s="33" t="str">
        <f t="shared" si="399"/>
        <v>基本チェックリスト　この1年間に転んだことがありますか</v>
      </c>
      <c r="O3614" s="33" t="str">
        <f t="shared" si="400"/>
        <v>基本チェックリスト　この1年間に転んだことがありますか</v>
      </c>
    </row>
    <row r="3615" spans="1:15" ht="37.5" hidden="1">
      <c r="A3615" s="56">
        <v>3612</v>
      </c>
      <c r="B3615" s="56" t="s">
        <v>5187</v>
      </c>
      <c r="C3615" s="56">
        <v>31</v>
      </c>
      <c r="D3615" s="33" t="s">
        <v>3791</v>
      </c>
      <c r="E3615" s="134" t="s">
        <v>3792</v>
      </c>
      <c r="F3615" s="56" t="str">
        <f>VLOOKUP(VLOOKUP($B3615, '外部インタフェース一覧(計算用)'!$B:$C, 2, FALSE), '外部インタフェース一覧(計算用)'!$C:$G, 2, FALSE)</f>
        <v>new</v>
      </c>
      <c r="G3615" s="56" t="str">
        <f>VLOOKUP(VLOOKUP($B3615, '外部インタフェース一覧(計算用)'!$B:$C, 2, FALSE), '外部インタフェース一覧(計算用)'!$C:$G, 5, FALSE)</f>
        <v>OTHER_INFO_2024_FORM_8000_2021</v>
      </c>
      <c r="H3615" s="56" t="str">
        <f t="shared" si="396"/>
        <v>OTHER_INFO_2024_FORM_8000_2021_afraid_of_falling_new</v>
      </c>
      <c r="I3615" s="134" t="str">
        <f t="shared" si="395"/>
        <v>基本チェックリスト　転倒に対する不安は大きいですか</v>
      </c>
      <c r="J3615" s="56" t="str">
        <f t="shared" si="397"/>
        <v>一致</v>
      </c>
      <c r="K3615" s="56" t="str">
        <f>IF($F3615="old", INDEX('外部インタフェース一覧(計算用)'!$B$5:$C$60, MATCH(summary!$B3615, '外部インタフェース一覧(計算用)'!$C$5:$C$60, 0), 1), $B3615)</f>
        <v>その他情報</v>
      </c>
      <c r="L3615" s="56">
        <f t="shared" si="401"/>
        <v>31</v>
      </c>
      <c r="M3615" s="56" t="str">
        <f t="shared" si="398"/>
        <v>afraid_of_falling</v>
      </c>
      <c r="N3615" s="33" t="str">
        <f t="shared" si="399"/>
        <v>基本チェックリスト　転倒に対する不安は大きいですか</v>
      </c>
      <c r="O3615" s="33" t="str">
        <f t="shared" si="400"/>
        <v>基本チェックリスト　転倒に対する不安は大きいですか</v>
      </c>
    </row>
    <row r="3616" spans="1:15" ht="37.5" hidden="1">
      <c r="A3616" s="56">
        <v>3613</v>
      </c>
      <c r="B3616" s="56" t="s">
        <v>5187</v>
      </c>
      <c r="C3616" s="56">
        <v>32</v>
      </c>
      <c r="D3616" s="33" t="s">
        <v>3793</v>
      </c>
      <c r="E3616" s="134" t="s">
        <v>3794</v>
      </c>
      <c r="F3616" s="56" t="str">
        <f>VLOOKUP(VLOOKUP($B3616, '外部インタフェース一覧(計算用)'!$B:$C, 2, FALSE), '外部インタフェース一覧(計算用)'!$C:$G, 2, FALSE)</f>
        <v>new</v>
      </c>
      <c r="G3616" s="56" t="str">
        <f>VLOOKUP(VLOOKUP($B3616, '外部インタフェース一覧(計算用)'!$B:$C, 2, FALSE), '外部インタフェース一覧(計算用)'!$C:$G, 5, FALSE)</f>
        <v>OTHER_INFO_2024_FORM_8000_2021</v>
      </c>
      <c r="H3616" s="56" t="str">
        <f t="shared" si="396"/>
        <v>OTHER_INFO_2024_FORM_8000_2021_weight_loss_2_to_3_kg_over_6months_new</v>
      </c>
      <c r="I3616" s="134" t="str">
        <f t="shared" si="395"/>
        <v>基本チェックリスト　6ヶ月間で2kgから3kg以上の体重減少がありましたか</v>
      </c>
      <c r="J3616" s="56" t="str">
        <f t="shared" si="397"/>
        <v>一致</v>
      </c>
      <c r="K3616" s="56" t="str">
        <f>IF($F3616="old", INDEX('外部インタフェース一覧(計算用)'!$B$5:$C$60, MATCH(summary!$B3616, '外部インタフェース一覧(計算用)'!$C$5:$C$60, 0), 1), $B3616)</f>
        <v>その他情報</v>
      </c>
      <c r="L3616" s="56">
        <f t="shared" si="401"/>
        <v>32</v>
      </c>
      <c r="M3616" s="56" t="str">
        <f t="shared" si="398"/>
        <v>weight_loss_2_to_3_kg_over_6months</v>
      </c>
      <c r="N3616" s="33" t="str">
        <f t="shared" si="399"/>
        <v>基本チェックリスト　6ヶ月間で2kgから3kg以上の体重減少がありましたか</v>
      </c>
      <c r="O3616" s="33" t="str">
        <f t="shared" si="400"/>
        <v>基本チェックリスト　6ヶ月間で2kgから3kg以上の体重減少がありましたか</v>
      </c>
    </row>
    <row r="3617" spans="1:15" hidden="1">
      <c r="A3617" s="56">
        <v>3614</v>
      </c>
      <c r="B3617" s="56" t="s">
        <v>5187</v>
      </c>
      <c r="C3617" s="56">
        <v>33</v>
      </c>
      <c r="D3617" s="33" t="s">
        <v>318</v>
      </c>
      <c r="E3617" s="134" t="s">
        <v>3795</v>
      </c>
      <c r="F3617" s="56" t="str">
        <f>VLOOKUP(VLOOKUP($B3617, '外部インタフェース一覧(計算用)'!$B:$C, 2, FALSE), '外部インタフェース一覧(計算用)'!$C:$G, 2, FALSE)</f>
        <v>new</v>
      </c>
      <c r="G3617" s="56" t="str">
        <f>VLOOKUP(VLOOKUP($B3617, '外部インタフェース一覧(計算用)'!$B:$C, 2, FALSE), '外部インタフェース一覧(計算用)'!$C:$G, 5, FALSE)</f>
        <v>OTHER_INFO_2024_FORM_8000_2021</v>
      </c>
      <c r="H3617" s="56" t="str">
        <f t="shared" si="396"/>
        <v>OTHER_INFO_2024_FORM_8000_2021_height_new</v>
      </c>
      <c r="I3617" s="134" t="str">
        <f t="shared" si="395"/>
        <v>基本チェックリスト　身長（cm）</v>
      </c>
      <c r="J3617" s="56" t="str">
        <f t="shared" si="397"/>
        <v>一致</v>
      </c>
      <c r="K3617" s="56" t="str">
        <f>IF($F3617="old", INDEX('外部インタフェース一覧(計算用)'!$B$5:$C$60, MATCH(summary!$B3617, '外部インタフェース一覧(計算用)'!$C$5:$C$60, 0), 1), $B3617)</f>
        <v>その他情報</v>
      </c>
      <c r="L3617" s="56">
        <f t="shared" si="401"/>
        <v>33</v>
      </c>
      <c r="M3617" s="56" t="str">
        <f t="shared" si="398"/>
        <v>height</v>
      </c>
      <c r="N3617" s="33" t="str">
        <f t="shared" si="399"/>
        <v>基本チェックリスト　身長（cm）</v>
      </c>
      <c r="O3617" s="33" t="str">
        <f t="shared" si="400"/>
        <v>基本チェックリスト　身長（cm）</v>
      </c>
    </row>
    <row r="3618" spans="1:15" hidden="1">
      <c r="A3618" s="56">
        <v>3615</v>
      </c>
      <c r="B3618" s="56" t="s">
        <v>5187</v>
      </c>
      <c r="C3618" s="56">
        <v>34</v>
      </c>
      <c r="D3618" s="33" t="s">
        <v>320</v>
      </c>
      <c r="E3618" s="134" t="s">
        <v>3796</v>
      </c>
      <c r="F3618" s="56" t="str">
        <f>VLOOKUP(VLOOKUP($B3618, '外部インタフェース一覧(計算用)'!$B:$C, 2, FALSE), '外部インタフェース一覧(計算用)'!$C:$G, 2, FALSE)</f>
        <v>new</v>
      </c>
      <c r="G3618" s="56" t="str">
        <f>VLOOKUP(VLOOKUP($B3618, '外部インタフェース一覧(計算用)'!$B:$C, 2, FALSE), '外部インタフェース一覧(計算用)'!$C:$G, 5, FALSE)</f>
        <v>OTHER_INFO_2024_FORM_8000_2021</v>
      </c>
      <c r="H3618" s="56" t="str">
        <f t="shared" si="396"/>
        <v>OTHER_INFO_2024_FORM_8000_2021_weight_new</v>
      </c>
      <c r="I3618" s="134" t="str">
        <f t="shared" si="395"/>
        <v>基本チェックリスト　体重（kg）</v>
      </c>
      <c r="J3618" s="56" t="str">
        <f t="shared" si="397"/>
        <v>一致</v>
      </c>
      <c r="K3618" s="56" t="str">
        <f>IF($F3618="old", INDEX('外部インタフェース一覧(計算用)'!$B$5:$C$60, MATCH(summary!$B3618, '外部インタフェース一覧(計算用)'!$C$5:$C$60, 0), 1), $B3618)</f>
        <v>その他情報</v>
      </c>
      <c r="L3618" s="56">
        <f t="shared" si="401"/>
        <v>34</v>
      </c>
      <c r="M3618" s="56" t="str">
        <f t="shared" si="398"/>
        <v>weight</v>
      </c>
      <c r="N3618" s="33" t="str">
        <f t="shared" si="399"/>
        <v>基本チェックリスト　体重（kg）</v>
      </c>
      <c r="O3618" s="33" t="str">
        <f t="shared" si="400"/>
        <v>基本チェックリスト　体重（kg）</v>
      </c>
    </row>
    <row r="3619" spans="1:15" ht="56.25" hidden="1">
      <c r="A3619" s="56">
        <v>3616</v>
      </c>
      <c r="B3619" s="56" t="s">
        <v>5187</v>
      </c>
      <c r="C3619" s="56">
        <v>35</v>
      </c>
      <c r="D3619" s="33" t="s">
        <v>3798</v>
      </c>
      <c r="E3619" s="134" t="s">
        <v>3799</v>
      </c>
      <c r="F3619" s="56" t="str">
        <f>VLOOKUP(VLOOKUP($B3619, '外部インタフェース一覧(計算用)'!$B:$C, 2, FALSE), '外部インタフェース一覧(計算用)'!$C:$G, 2, FALSE)</f>
        <v>new</v>
      </c>
      <c r="G3619" s="56" t="str">
        <f>VLOOKUP(VLOOKUP($B3619, '外部インタフェース一覧(計算用)'!$B:$C, 2, FALSE), '外部インタフェース一覧(計算用)'!$C:$G, 5, FALSE)</f>
        <v>OTHER_INFO_2024_FORM_8000_2021</v>
      </c>
      <c r="H3619" s="56" t="str">
        <f t="shared" si="396"/>
        <v>OTHER_INFO_2024_FORM_8000_2021_difficult_to_eat_hard_food_than_half_a_year_ago_new</v>
      </c>
      <c r="I3619" s="134" t="str">
        <f t="shared" si="395"/>
        <v>基本チェックリスト　半年前に比べて固いものが食べにくくなりましたか</v>
      </c>
      <c r="J3619" s="56" t="str">
        <f t="shared" si="397"/>
        <v>一致</v>
      </c>
      <c r="K3619" s="56" t="str">
        <f>IF($F3619="old", INDEX('外部インタフェース一覧(計算用)'!$B$5:$C$60, MATCH(summary!$B3619, '外部インタフェース一覧(計算用)'!$C$5:$C$60, 0), 1), $B3619)</f>
        <v>その他情報</v>
      </c>
      <c r="L3619" s="56">
        <f t="shared" si="401"/>
        <v>35</v>
      </c>
      <c r="M3619" s="56" t="str">
        <f t="shared" si="398"/>
        <v>difficult_to_eat_hard_food_than_half_a_year_ago</v>
      </c>
      <c r="N3619" s="33" t="str">
        <f t="shared" si="399"/>
        <v>基本チェックリスト　半年前に比べて固いものが食べにくくなりましたか</v>
      </c>
      <c r="O3619" s="33" t="str">
        <f t="shared" si="400"/>
        <v>基本チェックリスト　半年前に比べて固いものが食べにくくなりましたか</v>
      </c>
    </row>
    <row r="3620" spans="1:15" ht="37.5" hidden="1">
      <c r="A3620" s="56">
        <v>3617</v>
      </c>
      <c r="B3620" s="56" t="s">
        <v>5187</v>
      </c>
      <c r="C3620" s="56">
        <v>36</v>
      </c>
      <c r="D3620" s="33" t="s">
        <v>3800</v>
      </c>
      <c r="E3620" s="134" t="s">
        <v>3801</v>
      </c>
      <c r="F3620" s="56" t="str">
        <f>VLOOKUP(VLOOKUP($B3620, '外部インタフェース一覧(計算用)'!$B:$C, 2, FALSE), '外部インタフェース一覧(計算用)'!$C:$G, 2, FALSE)</f>
        <v>new</v>
      </c>
      <c r="G3620" s="56" t="str">
        <f>VLOOKUP(VLOOKUP($B3620, '外部インタフェース一覧(計算用)'!$B:$C, 2, FALSE), '外部インタフェース一覧(計算用)'!$C:$G, 5, FALSE)</f>
        <v>OTHER_INFO_2024_FORM_8000_2021</v>
      </c>
      <c r="H3620" s="56" t="str">
        <f t="shared" si="396"/>
        <v>OTHER_INFO_2024_FORM_8000_2021_choked_by_tea_or_soup_new</v>
      </c>
      <c r="I3620" s="134" t="str">
        <f t="shared" si="395"/>
        <v>基本チェックリスト　お茶や汁物等でむせることがありますか</v>
      </c>
      <c r="J3620" s="56" t="str">
        <f t="shared" si="397"/>
        <v>一致</v>
      </c>
      <c r="K3620" s="56" t="str">
        <f>IF($F3620="old", INDEX('外部インタフェース一覧(計算用)'!$B$5:$C$60, MATCH(summary!$B3620, '外部インタフェース一覧(計算用)'!$C$5:$C$60, 0), 1), $B3620)</f>
        <v>その他情報</v>
      </c>
      <c r="L3620" s="56">
        <f t="shared" si="401"/>
        <v>36</v>
      </c>
      <c r="M3620" s="56" t="str">
        <f t="shared" si="398"/>
        <v>choked_by_tea_or_soup</v>
      </c>
      <c r="N3620" s="33" t="str">
        <f t="shared" si="399"/>
        <v>基本チェックリスト　お茶や汁物等でむせることがありますか</v>
      </c>
      <c r="O3620" s="33" t="str">
        <f t="shared" si="400"/>
        <v>基本チェックリスト　お茶や汁物等でむせることがありますか</v>
      </c>
    </row>
    <row r="3621" spans="1:15" ht="37.5" hidden="1">
      <c r="A3621" s="56">
        <v>3618</v>
      </c>
      <c r="B3621" s="56" t="s">
        <v>5187</v>
      </c>
      <c r="C3621" s="56">
        <v>37</v>
      </c>
      <c r="D3621" s="33" t="s">
        <v>3802</v>
      </c>
      <c r="E3621" s="134" t="s">
        <v>3803</v>
      </c>
      <c r="F3621" s="56" t="str">
        <f>VLOOKUP(VLOOKUP($B3621, '外部インタフェース一覧(計算用)'!$B:$C, 2, FALSE), '外部インタフェース一覧(計算用)'!$C:$G, 2, FALSE)</f>
        <v>new</v>
      </c>
      <c r="G3621" s="56" t="str">
        <f>VLOOKUP(VLOOKUP($B3621, '外部インタフェース一覧(計算用)'!$B:$C, 2, FALSE), '外部インタフェース一覧(計算用)'!$C:$G, 5, FALSE)</f>
        <v>OTHER_INFO_2024_FORM_8000_2021</v>
      </c>
      <c r="H3621" s="56" t="str">
        <f t="shared" si="396"/>
        <v>OTHER_INFO_2024_FORM_8000_2021_care_about_thirst_new</v>
      </c>
      <c r="I3621" s="134" t="str">
        <f t="shared" si="395"/>
        <v>基本チェックリスト　口の渇きが気になりますか</v>
      </c>
      <c r="J3621" s="56" t="str">
        <f t="shared" si="397"/>
        <v>一致</v>
      </c>
      <c r="K3621" s="56" t="str">
        <f>IF($F3621="old", INDEX('外部インタフェース一覧(計算用)'!$B$5:$C$60, MATCH(summary!$B3621, '外部インタフェース一覧(計算用)'!$C$5:$C$60, 0), 1), $B3621)</f>
        <v>その他情報</v>
      </c>
      <c r="L3621" s="56">
        <f t="shared" si="401"/>
        <v>37</v>
      </c>
      <c r="M3621" s="56" t="str">
        <f t="shared" si="398"/>
        <v>care_about_thirst</v>
      </c>
      <c r="N3621" s="33" t="str">
        <f t="shared" si="399"/>
        <v>基本チェックリスト　口の渇きが気になりますか</v>
      </c>
      <c r="O3621" s="33" t="str">
        <f t="shared" si="400"/>
        <v>基本チェックリスト　口の渇きが気になりますか</v>
      </c>
    </row>
    <row r="3622" spans="1:15" ht="37.5" hidden="1">
      <c r="A3622" s="56">
        <v>3619</v>
      </c>
      <c r="B3622" s="56" t="s">
        <v>5187</v>
      </c>
      <c r="C3622" s="56">
        <v>38</v>
      </c>
      <c r="D3622" s="33" t="s">
        <v>3804</v>
      </c>
      <c r="E3622" s="134" t="s">
        <v>3805</v>
      </c>
      <c r="F3622" s="56" t="str">
        <f>VLOOKUP(VLOOKUP($B3622, '外部インタフェース一覧(計算用)'!$B:$C, 2, FALSE), '外部インタフェース一覧(計算用)'!$C:$G, 2, FALSE)</f>
        <v>new</v>
      </c>
      <c r="G3622" s="56" t="str">
        <f>VLOOKUP(VLOOKUP($B3622, '外部インタフェース一覧(計算用)'!$B:$C, 2, FALSE), '外部インタフェース一覧(計算用)'!$C:$G, 5, FALSE)</f>
        <v>OTHER_INFO_2024_FORM_8000_2021</v>
      </c>
      <c r="H3622" s="56" t="str">
        <f t="shared" si="396"/>
        <v>OTHER_INFO_2024_FORM_8000_2021_go_out_once_per_week_new</v>
      </c>
      <c r="I3622" s="134" t="str">
        <f t="shared" si="395"/>
        <v>基本チェックリスト　週に1回以上は外出していますか</v>
      </c>
      <c r="J3622" s="56" t="str">
        <f t="shared" si="397"/>
        <v>一致</v>
      </c>
      <c r="K3622" s="56" t="str">
        <f>IF($F3622="old", INDEX('外部インタフェース一覧(計算用)'!$B$5:$C$60, MATCH(summary!$B3622, '外部インタフェース一覧(計算用)'!$C$5:$C$60, 0), 1), $B3622)</f>
        <v>その他情報</v>
      </c>
      <c r="L3622" s="56">
        <f t="shared" si="401"/>
        <v>38</v>
      </c>
      <c r="M3622" s="56" t="str">
        <f t="shared" si="398"/>
        <v>go_out_once_per_week</v>
      </c>
      <c r="N3622" s="33" t="str">
        <f t="shared" si="399"/>
        <v>基本チェックリスト　週に1回以上は外出していますか</v>
      </c>
      <c r="O3622" s="33" t="str">
        <f t="shared" si="400"/>
        <v>基本チェックリスト　週に1回以上は外出していますか</v>
      </c>
    </row>
    <row r="3623" spans="1:15" ht="37.5" hidden="1">
      <c r="A3623" s="56">
        <v>3620</v>
      </c>
      <c r="B3623" s="56" t="s">
        <v>5187</v>
      </c>
      <c r="C3623" s="56">
        <v>39</v>
      </c>
      <c r="D3623" s="33" t="s">
        <v>3806</v>
      </c>
      <c r="E3623" s="134" t="s">
        <v>3807</v>
      </c>
      <c r="F3623" s="56" t="str">
        <f>VLOOKUP(VLOOKUP($B3623, '外部インタフェース一覧(計算用)'!$B:$C, 2, FALSE), '外部インタフェース一覧(計算用)'!$C:$G, 2, FALSE)</f>
        <v>new</v>
      </c>
      <c r="G3623" s="56" t="str">
        <f>VLOOKUP(VLOOKUP($B3623, '外部インタフェース一覧(計算用)'!$B:$C, 2, FALSE), '外部インタフェース一覧(計算用)'!$C:$G, 5, FALSE)</f>
        <v>OTHER_INFO_2024_FORM_8000_2021</v>
      </c>
      <c r="H3623" s="56" t="str">
        <f t="shared" si="396"/>
        <v>OTHER_INFO_2024_FORM_8000_2021_go_out_less_than_last_year_new</v>
      </c>
      <c r="I3623" s="134" t="str">
        <f t="shared" si="395"/>
        <v>基本チェックリスト　昨年と比べて外出の回数が減っていますか</v>
      </c>
      <c r="J3623" s="56" t="str">
        <f t="shared" si="397"/>
        <v>一致</v>
      </c>
      <c r="K3623" s="56" t="str">
        <f>IF($F3623="old", INDEX('外部インタフェース一覧(計算用)'!$B$5:$C$60, MATCH(summary!$B3623, '外部インタフェース一覧(計算用)'!$C$5:$C$60, 0), 1), $B3623)</f>
        <v>その他情報</v>
      </c>
      <c r="L3623" s="56">
        <f t="shared" si="401"/>
        <v>39</v>
      </c>
      <c r="M3623" s="56" t="str">
        <f t="shared" si="398"/>
        <v>go_out_less_than_last_year</v>
      </c>
      <c r="N3623" s="33" t="str">
        <f t="shared" si="399"/>
        <v>基本チェックリスト　昨年と比べて外出の回数が減っていますか</v>
      </c>
      <c r="O3623" s="33" t="str">
        <f t="shared" si="400"/>
        <v>基本チェックリスト　昨年と比べて外出の回数が減っていますか</v>
      </c>
    </row>
    <row r="3624" spans="1:15" ht="56.25" hidden="1">
      <c r="A3624" s="56">
        <v>3621</v>
      </c>
      <c r="B3624" s="56" t="s">
        <v>5187</v>
      </c>
      <c r="C3624" s="56">
        <v>40</v>
      </c>
      <c r="D3624" s="33" t="s">
        <v>3808</v>
      </c>
      <c r="E3624" s="134" t="s">
        <v>3809</v>
      </c>
      <c r="F3624" s="56" t="str">
        <f>VLOOKUP(VLOOKUP($B3624, '外部インタフェース一覧(計算用)'!$B:$C, 2, FALSE), '外部インタフェース一覧(計算用)'!$C:$G, 2, FALSE)</f>
        <v>new</v>
      </c>
      <c r="G3624" s="56" t="str">
        <f>VLOOKUP(VLOOKUP($B3624, '外部インタフェース一覧(計算用)'!$B:$C, 2, FALSE), '外部インタフェース一覧(計算用)'!$C:$G, 5, FALSE)</f>
        <v>OTHER_INFO_2024_FORM_8000_2021</v>
      </c>
      <c r="H3624" s="56" t="str">
        <f t="shared" si="396"/>
        <v>OTHER_INFO_2024_FORM_8000_2021_often_ask_same_thing_new</v>
      </c>
      <c r="I3624" s="134" t="str">
        <f t="shared" si="395"/>
        <v>基本チェックリスト　周りの人から｢いつも同じ事を聞く｣などの物忘れがあると言われますか</v>
      </c>
      <c r="J3624" s="56" t="str">
        <f t="shared" si="397"/>
        <v>一致</v>
      </c>
      <c r="K3624" s="56" t="str">
        <f>IF($F3624="old", INDEX('外部インタフェース一覧(計算用)'!$B$5:$C$60, MATCH(summary!$B3624, '外部インタフェース一覧(計算用)'!$C$5:$C$60, 0), 1), $B3624)</f>
        <v>その他情報</v>
      </c>
      <c r="L3624" s="56">
        <f t="shared" si="401"/>
        <v>40</v>
      </c>
      <c r="M3624" s="56" t="str">
        <f t="shared" si="398"/>
        <v>often_ask_same_thing</v>
      </c>
      <c r="N3624" s="33" t="str">
        <f t="shared" si="399"/>
        <v>基本チェックリスト　周りの人から｢いつも同じ事を聞く｣などの物忘れがあると言われますか</v>
      </c>
      <c r="O3624" s="33" t="str">
        <f t="shared" si="400"/>
        <v>基本チェックリスト　周りの人から｢いつも同じ事を聞く｣などの物忘れがあると言われますか</v>
      </c>
    </row>
    <row r="3625" spans="1:15" ht="56.25" hidden="1">
      <c r="A3625" s="56">
        <v>3622</v>
      </c>
      <c r="B3625" s="56" t="s">
        <v>5187</v>
      </c>
      <c r="C3625" s="56">
        <v>41</v>
      </c>
      <c r="D3625" s="33" t="s">
        <v>3810</v>
      </c>
      <c r="E3625" s="134" t="s">
        <v>3811</v>
      </c>
      <c r="F3625" s="56" t="str">
        <f>VLOOKUP(VLOOKUP($B3625, '外部インタフェース一覧(計算用)'!$B:$C, 2, FALSE), '外部インタフェース一覧(計算用)'!$C:$G, 2, FALSE)</f>
        <v>new</v>
      </c>
      <c r="G3625" s="56" t="str">
        <f>VLOOKUP(VLOOKUP($B3625, '外部インタフェース一覧(計算用)'!$B:$C, 2, FALSE), '外部インタフェース一覧(計算用)'!$C:$G, 5, FALSE)</f>
        <v>OTHER_INFO_2024_FORM_8000_2021</v>
      </c>
      <c r="H3625" s="56" t="str">
        <f t="shared" si="396"/>
        <v>OTHER_INFO_2024_FORM_8000_2021_make_a_phone_by_your_self_new</v>
      </c>
      <c r="I3625" s="134" t="str">
        <f t="shared" si="395"/>
        <v>基本チェックリスト　自分で電話番号を調べて、電話をかけることをしていますか</v>
      </c>
      <c r="J3625" s="56" t="str">
        <f t="shared" si="397"/>
        <v>一致</v>
      </c>
      <c r="K3625" s="56" t="str">
        <f>IF($F3625="old", INDEX('外部インタフェース一覧(計算用)'!$B$5:$C$60, MATCH(summary!$B3625, '外部インタフェース一覧(計算用)'!$C$5:$C$60, 0), 1), $B3625)</f>
        <v>その他情報</v>
      </c>
      <c r="L3625" s="56">
        <f t="shared" si="401"/>
        <v>41</v>
      </c>
      <c r="M3625" s="56" t="str">
        <f t="shared" si="398"/>
        <v>make_a_phone_by_your_self</v>
      </c>
      <c r="N3625" s="33" t="str">
        <f t="shared" si="399"/>
        <v>基本チェックリスト　自分で電話番号を調べて、電話をかけることをしていますか</v>
      </c>
      <c r="O3625" s="33" t="str">
        <f t="shared" si="400"/>
        <v>基本チェックリスト　自分で電話番号を調べて、電話をかけることをしていますか</v>
      </c>
    </row>
    <row r="3626" spans="1:15" ht="37.5" hidden="1">
      <c r="A3626" s="56">
        <v>3623</v>
      </c>
      <c r="B3626" s="56" t="s">
        <v>5187</v>
      </c>
      <c r="C3626" s="56">
        <v>42</v>
      </c>
      <c r="D3626" s="33" t="s">
        <v>3812</v>
      </c>
      <c r="E3626" s="134" t="s">
        <v>3813</v>
      </c>
      <c r="F3626" s="56" t="str">
        <f>VLOOKUP(VLOOKUP($B3626, '外部インタフェース一覧(計算用)'!$B:$C, 2, FALSE), '外部インタフェース一覧(計算用)'!$C:$G, 2, FALSE)</f>
        <v>new</v>
      </c>
      <c r="G3626" s="56" t="str">
        <f>VLOOKUP(VLOOKUP($B3626, '外部インタフェース一覧(計算用)'!$B:$C, 2, FALSE), '外部インタフェース一覧(計算用)'!$C:$G, 5, FALSE)</f>
        <v>OTHER_INFO_2024_FORM_8000_2021</v>
      </c>
      <c r="H3626" s="56" t="str">
        <f t="shared" si="396"/>
        <v>OTHER_INFO_2024_FORM_8000_2021_did_you_ever_do_not_know_datetime_new</v>
      </c>
      <c r="I3626" s="134" t="str">
        <f t="shared" si="395"/>
        <v>基本チェックリスト　今日が何月何日かわからない時がありますか</v>
      </c>
      <c r="J3626" s="56" t="str">
        <f t="shared" si="397"/>
        <v>一致</v>
      </c>
      <c r="K3626" s="56" t="str">
        <f>IF($F3626="old", INDEX('外部インタフェース一覧(計算用)'!$B$5:$C$60, MATCH(summary!$B3626, '外部インタフェース一覧(計算用)'!$C$5:$C$60, 0), 1), $B3626)</f>
        <v>その他情報</v>
      </c>
      <c r="L3626" s="56">
        <f t="shared" si="401"/>
        <v>42</v>
      </c>
      <c r="M3626" s="56" t="str">
        <f t="shared" si="398"/>
        <v>did_you_ever_do_not_know_datetime</v>
      </c>
      <c r="N3626" s="33" t="str">
        <f t="shared" si="399"/>
        <v>基本チェックリスト　今日が何月何日かわからない時がありますか</v>
      </c>
      <c r="O3626" s="33" t="str">
        <f t="shared" si="400"/>
        <v>基本チェックリスト　今日が何月何日かわからない時がありますか</v>
      </c>
    </row>
    <row r="3627" spans="1:15" ht="37.5" hidden="1">
      <c r="A3627" s="56">
        <v>3624</v>
      </c>
      <c r="B3627" s="56" t="s">
        <v>5187</v>
      </c>
      <c r="C3627" s="56">
        <v>43</v>
      </c>
      <c r="D3627" s="33" t="s">
        <v>3814</v>
      </c>
      <c r="E3627" s="134" t="s">
        <v>3815</v>
      </c>
      <c r="F3627" s="56" t="str">
        <f>VLOOKUP(VLOOKUP($B3627, '外部インタフェース一覧(計算用)'!$B:$C, 2, FALSE), '外部インタフェース一覧(計算用)'!$C:$G, 2, FALSE)</f>
        <v>new</v>
      </c>
      <c r="G3627" s="56" t="str">
        <f>VLOOKUP(VLOOKUP($B3627, '外部インタフェース一覧(計算用)'!$B:$C, 2, FALSE), '外部インタフェース一覧(計算用)'!$C:$G, 5, FALSE)</f>
        <v>OTHER_INFO_2024_FORM_8000_2021</v>
      </c>
      <c r="H3627" s="56" t="str">
        <f t="shared" si="396"/>
        <v>OTHER_INFO_2024_FORM_8000_2021_no_sense_of_fulfillment_in_daily_life_new</v>
      </c>
      <c r="I3627" s="134" t="str">
        <f t="shared" si="395"/>
        <v>基本チェックリスト　（ここ2週間）毎日の生活に充実感がない</v>
      </c>
      <c r="J3627" s="56" t="str">
        <f t="shared" si="397"/>
        <v>一致</v>
      </c>
      <c r="K3627" s="56" t="str">
        <f>IF($F3627="old", INDEX('外部インタフェース一覧(計算用)'!$B$5:$C$60, MATCH(summary!$B3627, '外部インタフェース一覧(計算用)'!$C$5:$C$60, 0), 1), $B3627)</f>
        <v>その他情報</v>
      </c>
      <c r="L3627" s="56">
        <f t="shared" si="401"/>
        <v>43</v>
      </c>
      <c r="M3627" s="56" t="str">
        <f t="shared" si="398"/>
        <v>no_sense_of_fulfillment_in_daily_life</v>
      </c>
      <c r="N3627" s="33" t="str">
        <f t="shared" si="399"/>
        <v>基本チェックリスト　（ここ2週間）毎日の生活に充実感がない</v>
      </c>
      <c r="O3627" s="33" t="str">
        <f t="shared" si="400"/>
        <v>基本チェックリスト　（ここ2週間）毎日の生活に充実感がない</v>
      </c>
    </row>
    <row r="3628" spans="1:15" ht="56.25" hidden="1">
      <c r="A3628" s="56">
        <v>3625</v>
      </c>
      <c r="B3628" s="56" t="s">
        <v>5187</v>
      </c>
      <c r="C3628" s="56">
        <v>44</v>
      </c>
      <c r="D3628" s="33" t="s">
        <v>3816</v>
      </c>
      <c r="E3628" s="134" t="s">
        <v>3817</v>
      </c>
      <c r="F3628" s="56" t="str">
        <f>VLOOKUP(VLOOKUP($B3628, '外部インタフェース一覧(計算用)'!$B:$C, 2, FALSE), '外部インタフェース一覧(計算用)'!$C:$G, 2, FALSE)</f>
        <v>new</v>
      </c>
      <c r="G3628" s="56" t="str">
        <f>VLOOKUP(VLOOKUP($B3628, '外部インタフェース一覧(計算用)'!$B:$C, 2, FALSE), '外部インタフェース一覧(計算用)'!$C:$G, 5, FALSE)</f>
        <v>OTHER_INFO_2024_FORM_8000_2021</v>
      </c>
      <c r="H3628" s="56" t="str">
        <f t="shared" si="396"/>
        <v>OTHER_INFO_2024_FORM_8000_2021_no_longer_enjoy_what_had_enjoyed_before_new</v>
      </c>
      <c r="I3628" s="134" t="str">
        <f t="shared" si="395"/>
        <v>基本チェックリスト　（ここ2週間）これまで楽しんでやれていたことが楽しめなくなった</v>
      </c>
      <c r="J3628" s="56" t="str">
        <f t="shared" si="397"/>
        <v>一致</v>
      </c>
      <c r="K3628" s="56" t="str">
        <f>IF($F3628="old", INDEX('外部インタフェース一覧(計算用)'!$B$5:$C$60, MATCH(summary!$B3628, '外部インタフェース一覧(計算用)'!$C$5:$C$60, 0), 1), $B3628)</f>
        <v>その他情報</v>
      </c>
      <c r="L3628" s="56">
        <f t="shared" si="401"/>
        <v>44</v>
      </c>
      <c r="M3628" s="56" t="str">
        <f t="shared" si="398"/>
        <v>no_longer_enjoy_what_had_enjoyed_before</v>
      </c>
      <c r="N3628" s="33" t="str">
        <f t="shared" si="399"/>
        <v>基本チェックリスト　（ここ2週間）これまで楽しんでやれていたことが楽しめなくなった</v>
      </c>
      <c r="O3628" s="33" t="str">
        <f t="shared" si="400"/>
        <v>基本チェックリスト　（ここ2週間）これまで楽しんでやれていたことが楽しめなくなった</v>
      </c>
    </row>
    <row r="3629" spans="1:15" ht="56.25" hidden="1">
      <c r="A3629" s="56">
        <v>3626</v>
      </c>
      <c r="B3629" s="56" t="s">
        <v>5187</v>
      </c>
      <c r="C3629" s="56">
        <v>45</v>
      </c>
      <c r="D3629" s="33" t="s">
        <v>3818</v>
      </c>
      <c r="E3629" s="134" t="s">
        <v>3819</v>
      </c>
      <c r="F3629" s="56" t="str">
        <f>VLOOKUP(VLOOKUP($B3629, '外部インタフェース一覧(計算用)'!$B:$C, 2, FALSE), '外部インタフェース一覧(計算用)'!$C:$G, 2, FALSE)</f>
        <v>new</v>
      </c>
      <c r="G3629" s="56" t="str">
        <f>VLOOKUP(VLOOKUP($B3629, '外部インタフェース一覧(計算用)'!$B:$C, 2, FALSE), '外部インタフェース一覧(計算用)'!$C:$G, 5, FALSE)</f>
        <v>OTHER_INFO_2024_FORM_8000_2021</v>
      </c>
      <c r="H3629" s="56" t="str">
        <f t="shared" si="396"/>
        <v>OTHER_INFO_2024_FORM_8000_2021_difficult_to_do_what_had_done_easy_before_new</v>
      </c>
      <c r="I3629" s="134" t="str">
        <f t="shared" si="395"/>
        <v>基本チェックリスト　（ここ2週間）以前は楽にできていたことが今はおっくうに感じられる</v>
      </c>
      <c r="J3629" s="56" t="str">
        <f t="shared" si="397"/>
        <v>一致</v>
      </c>
      <c r="K3629" s="56" t="str">
        <f>IF($F3629="old", INDEX('外部インタフェース一覧(計算用)'!$B$5:$C$60, MATCH(summary!$B3629, '外部インタフェース一覧(計算用)'!$C$5:$C$60, 0), 1), $B3629)</f>
        <v>その他情報</v>
      </c>
      <c r="L3629" s="56">
        <f t="shared" si="401"/>
        <v>45</v>
      </c>
      <c r="M3629" s="56" t="str">
        <f t="shared" si="398"/>
        <v>difficult_to_do_what_had_done_easy_before</v>
      </c>
      <c r="N3629" s="33" t="str">
        <f t="shared" si="399"/>
        <v>基本チェックリスト　（ここ2週間）以前は楽にできていたことが今はおっくうに感じられる</v>
      </c>
      <c r="O3629" s="33" t="str">
        <f t="shared" si="400"/>
        <v>基本チェックリスト　（ここ2週間）以前は楽にできていたことが今はおっくうに感じられる</v>
      </c>
    </row>
    <row r="3630" spans="1:15" ht="56.25" hidden="1">
      <c r="A3630" s="56">
        <v>3627</v>
      </c>
      <c r="B3630" s="56" t="s">
        <v>5187</v>
      </c>
      <c r="C3630" s="56">
        <v>46</v>
      </c>
      <c r="D3630" s="33" t="s">
        <v>3820</v>
      </c>
      <c r="E3630" s="134" t="s">
        <v>3821</v>
      </c>
      <c r="F3630" s="56" t="str">
        <f>VLOOKUP(VLOOKUP($B3630, '外部インタフェース一覧(計算用)'!$B:$C, 2, FALSE), '外部インタフェース一覧(計算用)'!$C:$G, 2, FALSE)</f>
        <v>new</v>
      </c>
      <c r="G3630" s="56" t="str">
        <f>VLOOKUP(VLOOKUP($B3630, '外部インタフェース一覧(計算用)'!$B:$C, 2, FALSE), '外部インタフェース一覧(計算用)'!$C:$G, 5, FALSE)</f>
        <v>OTHER_INFO_2024_FORM_8000_2021</v>
      </c>
      <c r="H3630" s="56" t="str">
        <f t="shared" si="396"/>
        <v>OTHER_INFO_2024_FORM_8000_2021_do_not_think_your_self_is_a_helpful_person_new</v>
      </c>
      <c r="I3630" s="134" t="str">
        <f t="shared" si="395"/>
        <v>基本チェックリスト　（ここ2週間）自分が役に立つ人間だと思えない</v>
      </c>
      <c r="J3630" s="56" t="str">
        <f t="shared" si="397"/>
        <v>一致</v>
      </c>
      <c r="K3630" s="56" t="str">
        <f>IF($F3630="old", INDEX('外部インタフェース一覧(計算用)'!$B$5:$C$60, MATCH(summary!$B3630, '外部インタフェース一覧(計算用)'!$C$5:$C$60, 0), 1), $B3630)</f>
        <v>その他情報</v>
      </c>
      <c r="L3630" s="56">
        <f t="shared" si="401"/>
        <v>46</v>
      </c>
      <c r="M3630" s="56" t="str">
        <f t="shared" si="398"/>
        <v>do_not_think_your_self_is_a_helpful_person</v>
      </c>
      <c r="N3630" s="33" t="str">
        <f t="shared" si="399"/>
        <v>基本チェックリスト　（ここ2週間）自分が役に立つ人間だと思えない</v>
      </c>
      <c r="O3630" s="33" t="str">
        <f t="shared" si="400"/>
        <v>基本チェックリスト　（ここ2週間）自分が役に立つ人間だと思えない</v>
      </c>
    </row>
    <row r="3631" spans="1:15" ht="37.5" hidden="1">
      <c r="A3631" s="56">
        <v>3628</v>
      </c>
      <c r="B3631" s="56" t="s">
        <v>5187</v>
      </c>
      <c r="C3631" s="56">
        <v>47</v>
      </c>
      <c r="D3631" s="33" t="s">
        <v>3822</v>
      </c>
      <c r="E3631" s="134" t="s">
        <v>3823</v>
      </c>
      <c r="F3631" s="56" t="str">
        <f>VLOOKUP(VLOOKUP($B3631, '外部インタフェース一覧(計算用)'!$B:$C, 2, FALSE), '外部インタフェース一覧(計算用)'!$C:$G, 2, FALSE)</f>
        <v>new</v>
      </c>
      <c r="G3631" s="56" t="str">
        <f>VLOOKUP(VLOOKUP($B3631, '外部インタフェース一覧(計算用)'!$B:$C, 2, FALSE), '外部インタフェース一覧(計算用)'!$C:$G, 5, FALSE)</f>
        <v>OTHER_INFO_2024_FORM_8000_2021</v>
      </c>
      <c r="H3631" s="56" t="str">
        <f t="shared" si="396"/>
        <v>OTHER_INFO_2024_FORM_8000_2021_feel_tired_new</v>
      </c>
      <c r="I3631" s="134" t="str">
        <f t="shared" si="395"/>
        <v>基本チェックリスト　（ここ2週間）わけもなく疲れたような感じがする</v>
      </c>
      <c r="J3631" s="56" t="str">
        <f t="shared" si="397"/>
        <v>一致</v>
      </c>
      <c r="K3631" s="56" t="str">
        <f>IF($F3631="old", INDEX('外部インタフェース一覧(計算用)'!$B$5:$C$60, MATCH(summary!$B3631, '外部インタフェース一覧(計算用)'!$C$5:$C$60, 0), 1), $B3631)</f>
        <v>その他情報</v>
      </c>
      <c r="L3631" s="56">
        <f t="shared" si="401"/>
        <v>47</v>
      </c>
      <c r="M3631" s="56" t="str">
        <f t="shared" si="398"/>
        <v>feel_tired</v>
      </c>
      <c r="N3631" s="33" t="str">
        <f t="shared" si="399"/>
        <v>基本チェックリスト　（ここ2週間）わけもなく疲れたような感じがする</v>
      </c>
      <c r="O3631" s="33" t="str">
        <f t="shared" si="400"/>
        <v>基本チェックリスト　（ここ2週間）わけもなく疲れたような感じがする</v>
      </c>
    </row>
    <row r="3632" spans="1:15" hidden="1">
      <c r="A3632" s="56">
        <v>3629</v>
      </c>
      <c r="B3632" s="56" t="s">
        <v>5187</v>
      </c>
      <c r="C3632" s="56">
        <v>48</v>
      </c>
      <c r="D3632" s="33" t="s">
        <v>3826</v>
      </c>
      <c r="E3632" s="134" t="s">
        <v>3827</v>
      </c>
      <c r="F3632" s="56" t="str">
        <f>VLOOKUP(VLOOKUP($B3632, '外部インタフェース一覧(計算用)'!$B:$C, 2, FALSE), '外部インタフェース一覧(計算用)'!$C:$G, 2, FALSE)</f>
        <v>new</v>
      </c>
      <c r="G3632" s="56" t="str">
        <f>VLOOKUP(VLOOKUP($B3632, '外部インタフェース一覧(計算用)'!$B:$C, 2, FALSE), '外部インタフェース一覧(計算用)'!$C:$G, 5, FALSE)</f>
        <v>OTHER_INFO_2024_FORM_8000_2021</v>
      </c>
      <c r="H3632" s="56" t="str">
        <f t="shared" si="396"/>
        <v>OTHER_INFO_2024_FORM_8000_2021_evaluate_date_03_new</v>
      </c>
      <c r="I3632" s="134" t="str">
        <f t="shared" si="395"/>
        <v>改定長谷川式認知症スケール　評価日</v>
      </c>
      <c r="J3632" s="56" t="str">
        <f t="shared" si="397"/>
        <v>一致</v>
      </c>
      <c r="K3632" s="56" t="str">
        <f>IF($F3632="old", INDEX('外部インタフェース一覧(計算用)'!$B$5:$C$60, MATCH(summary!$B3632, '外部インタフェース一覧(計算用)'!$C$5:$C$60, 0), 1), $B3632)</f>
        <v>その他情報</v>
      </c>
      <c r="L3632" s="56">
        <f t="shared" si="401"/>
        <v>48</v>
      </c>
      <c r="M3632" s="56" t="str">
        <f t="shared" si="398"/>
        <v>evaluate_date_03</v>
      </c>
      <c r="N3632" s="33" t="str">
        <f t="shared" si="399"/>
        <v>改定長谷川式認知症スケール　評価日</v>
      </c>
      <c r="O3632" s="33" t="str">
        <f t="shared" si="400"/>
        <v>改定長谷川式認知症スケール　評価日</v>
      </c>
    </row>
    <row r="3633" spans="1:15" ht="37.5" hidden="1">
      <c r="A3633" s="56">
        <v>3630</v>
      </c>
      <c r="B3633" s="56" t="s">
        <v>5187</v>
      </c>
      <c r="C3633" s="56">
        <v>49</v>
      </c>
      <c r="D3633" s="33" t="s">
        <v>3828</v>
      </c>
      <c r="E3633" s="134" t="s">
        <v>3829</v>
      </c>
      <c r="F3633" s="56" t="str">
        <f>VLOOKUP(VLOOKUP($B3633, '外部インタフェース一覧(計算用)'!$B:$C, 2, FALSE), '外部インタフェース一覧(計算用)'!$C:$G, 2, FALSE)</f>
        <v>new</v>
      </c>
      <c r="G3633" s="56" t="str">
        <f>VLOOKUP(VLOOKUP($B3633, '外部インタフェース一覧(計算用)'!$B:$C, 2, FALSE), '外部インタフェース一覧(計算用)'!$C:$G, 5, FALSE)</f>
        <v>OTHER_INFO_2024_FORM_8000_2021</v>
      </c>
      <c r="H3633" s="56" t="str">
        <f t="shared" si="396"/>
        <v>OTHER_INFO_2024_FORM_8000_2021_dementia_scale_new</v>
      </c>
      <c r="I3633" s="134" t="str">
        <f t="shared" si="395"/>
        <v>改定長谷川式認知症スケール　改定長谷川式認知症スケール</v>
      </c>
      <c r="J3633" s="56" t="str">
        <f t="shared" si="397"/>
        <v>一致</v>
      </c>
      <c r="K3633" s="56" t="str">
        <f>IF($F3633="old", INDEX('外部インタフェース一覧(計算用)'!$B$5:$C$60, MATCH(summary!$B3633, '外部インタフェース一覧(計算用)'!$C$5:$C$60, 0), 1), $B3633)</f>
        <v>その他情報</v>
      </c>
      <c r="L3633" s="56">
        <f t="shared" si="401"/>
        <v>49</v>
      </c>
      <c r="M3633" s="56" t="str">
        <f t="shared" si="398"/>
        <v>dementia_scale</v>
      </c>
      <c r="N3633" s="33" t="str">
        <f t="shared" si="399"/>
        <v>改定長谷川式認知症スケール　改定長谷川式認知症スケール</v>
      </c>
      <c r="O3633" s="33" t="str">
        <f t="shared" si="400"/>
        <v>改定長谷川式認知症スケール　改定長谷川式認知症スケール</v>
      </c>
    </row>
    <row r="3634" spans="1:15" ht="37.5" hidden="1">
      <c r="A3634" s="56">
        <v>3631</v>
      </c>
      <c r="B3634" s="56" t="s">
        <v>5187</v>
      </c>
      <c r="C3634" s="56">
        <v>50</v>
      </c>
      <c r="D3634" s="33" t="s">
        <v>3830</v>
      </c>
      <c r="E3634" s="134" t="s">
        <v>3831</v>
      </c>
      <c r="F3634" s="56" t="str">
        <f>VLOOKUP(VLOOKUP($B3634, '外部インタフェース一覧(計算用)'!$B:$C, 2, FALSE), '外部インタフェース一覧(計算用)'!$C:$G, 2, FALSE)</f>
        <v>new</v>
      </c>
      <c r="G3634" s="56" t="str">
        <f>VLOOKUP(VLOOKUP($B3634, '外部インタフェース一覧(計算用)'!$B:$C, 2, FALSE), '外部インタフェース一覧(計算用)'!$C:$G, 5, FALSE)</f>
        <v>OTHER_INFO_2024_FORM_8000_2021</v>
      </c>
      <c r="H3634" s="56" t="str">
        <f t="shared" si="396"/>
        <v>OTHER_INFO_2024_FORM_8000_2021_dementia_scale_age_how_old_are_you_new</v>
      </c>
      <c r="I3634" s="134" t="str">
        <f t="shared" si="395"/>
        <v>改定長谷川式認知症スケール　年齢　お年はいくつですか？</v>
      </c>
      <c r="J3634" s="56" t="str">
        <f t="shared" si="397"/>
        <v>一致</v>
      </c>
      <c r="K3634" s="56" t="str">
        <f>IF($F3634="old", INDEX('外部インタフェース一覧(計算用)'!$B$5:$C$60, MATCH(summary!$B3634, '外部インタフェース一覧(計算用)'!$C$5:$C$60, 0), 1), $B3634)</f>
        <v>その他情報</v>
      </c>
      <c r="L3634" s="56">
        <f t="shared" si="401"/>
        <v>50</v>
      </c>
      <c r="M3634" s="56" t="str">
        <f t="shared" si="398"/>
        <v>dementia_scale_age_how_old_are_you</v>
      </c>
      <c r="N3634" s="33" t="str">
        <f t="shared" si="399"/>
        <v>改定長谷川式認知症スケール　年齢　お年はいくつですか？</v>
      </c>
      <c r="O3634" s="33" t="str">
        <f t="shared" si="400"/>
        <v>改定長谷川式認知症スケール　年齢　お年はいくつですか？</v>
      </c>
    </row>
    <row r="3635" spans="1:15" ht="56.25" hidden="1">
      <c r="A3635" s="56">
        <v>3632</v>
      </c>
      <c r="B3635" s="56" t="s">
        <v>5187</v>
      </c>
      <c r="C3635" s="56">
        <v>51</v>
      </c>
      <c r="D3635" s="33" t="s">
        <v>3832</v>
      </c>
      <c r="E3635" s="134" t="s">
        <v>3833</v>
      </c>
      <c r="F3635" s="56" t="str">
        <f>VLOOKUP(VLOOKUP($B3635, '外部インタフェース一覧(計算用)'!$B:$C, 2, FALSE), '外部インタフェース一覧(計算用)'!$C:$G, 2, FALSE)</f>
        <v>new</v>
      </c>
      <c r="G3635" s="56" t="str">
        <f>VLOOKUP(VLOOKUP($B3635, '外部インタフェース一覧(計算用)'!$B:$C, 2, FALSE), '外部インタフェース一覧(計算用)'!$C:$G, 5, FALSE)</f>
        <v>OTHER_INFO_2024_FORM_8000_2021</v>
      </c>
      <c r="H3635" s="56" t="str">
        <f t="shared" si="396"/>
        <v>OTHER_INFO_2024_FORM_8000_2021_dementia_scale_time_perception_what_date_is_today_new</v>
      </c>
      <c r="I3635" s="134" t="str">
        <f t="shared" si="395"/>
        <v>改定長谷川式認知症スケール　時間の見当識　今日は何年何月何日ですか？何曜日ですか？</v>
      </c>
      <c r="J3635" s="56" t="str">
        <f t="shared" si="397"/>
        <v>一致</v>
      </c>
      <c r="K3635" s="56" t="str">
        <f>IF($F3635="old", INDEX('外部インタフェース一覧(計算用)'!$B$5:$C$60, MATCH(summary!$B3635, '外部インタフェース一覧(計算用)'!$C$5:$C$60, 0), 1), $B3635)</f>
        <v>その他情報</v>
      </c>
      <c r="L3635" s="56">
        <f t="shared" si="401"/>
        <v>51</v>
      </c>
      <c r="M3635" s="56" t="str">
        <f t="shared" si="398"/>
        <v>dementia_scale_time_perception_what_date_is_today</v>
      </c>
      <c r="N3635" s="33" t="str">
        <f t="shared" si="399"/>
        <v>改定長谷川式認知症スケール　時間の見当識　今日は何年何月何日ですか？何曜日ですか？</v>
      </c>
      <c r="O3635" s="33" t="str">
        <f t="shared" si="400"/>
        <v>改定長谷川式認知症スケール　時間の見当識　今日は何年何月何日ですか？何曜日ですか？</v>
      </c>
    </row>
    <row r="3636" spans="1:15" ht="56.25" hidden="1">
      <c r="A3636" s="56">
        <v>3633</v>
      </c>
      <c r="B3636" s="56" t="s">
        <v>5187</v>
      </c>
      <c r="C3636" s="56">
        <v>52</v>
      </c>
      <c r="D3636" s="33" t="s">
        <v>3834</v>
      </c>
      <c r="E3636" s="134" t="s">
        <v>3835</v>
      </c>
      <c r="F3636" s="56" t="str">
        <f>VLOOKUP(VLOOKUP($B3636, '外部インタフェース一覧(計算用)'!$B:$C, 2, FALSE), '外部インタフェース一覧(計算用)'!$C:$G, 2, FALSE)</f>
        <v>new</v>
      </c>
      <c r="G3636" s="56" t="str">
        <f>VLOOKUP(VLOOKUP($B3636, '外部インタフェース一覧(計算用)'!$B:$C, 2, FALSE), '外部インタフェース一覧(計算用)'!$C:$G, 5, FALSE)</f>
        <v>OTHER_INFO_2024_FORM_8000_2021</v>
      </c>
      <c r="H3636" s="56" t="str">
        <f t="shared" si="396"/>
        <v>OTHER_INFO_2024_FORM_8000_2021_dementia_scale_location_perception_where_are_we_now_new</v>
      </c>
      <c r="I3636" s="134" t="str">
        <f t="shared" si="395"/>
        <v>改定長谷川式認知症スケール　場所の見当識　私たちが今いるところはどこですか？</v>
      </c>
      <c r="J3636" s="56" t="str">
        <f t="shared" si="397"/>
        <v>一致</v>
      </c>
      <c r="K3636" s="56" t="str">
        <f>IF($F3636="old", INDEX('外部インタフェース一覧(計算用)'!$B$5:$C$60, MATCH(summary!$B3636, '外部インタフェース一覧(計算用)'!$C$5:$C$60, 0), 1), $B3636)</f>
        <v>その他情報</v>
      </c>
      <c r="L3636" s="56">
        <f t="shared" si="401"/>
        <v>52</v>
      </c>
      <c r="M3636" s="56" t="str">
        <f t="shared" si="398"/>
        <v>dementia_scale_location_perception_where_are_we_now</v>
      </c>
      <c r="N3636" s="33" t="str">
        <f t="shared" si="399"/>
        <v>改定長谷川式認知症スケール　場所の見当識　私たちが今いるところはどこですか？</v>
      </c>
      <c r="O3636" s="33" t="str">
        <f t="shared" si="400"/>
        <v>改定長谷川式認知症スケール　場所の見当識　私たちが今いるところはどこですか？</v>
      </c>
    </row>
    <row r="3637" spans="1:15" ht="56.25" hidden="1">
      <c r="A3637" s="56">
        <v>3634</v>
      </c>
      <c r="B3637" s="56" t="s">
        <v>5187</v>
      </c>
      <c r="C3637" s="56">
        <v>53</v>
      </c>
      <c r="D3637" s="33" t="s">
        <v>3836</v>
      </c>
      <c r="E3637" s="134" t="s">
        <v>3837</v>
      </c>
      <c r="F3637" s="56" t="str">
        <f>VLOOKUP(VLOOKUP($B3637, '外部インタフェース一覧(計算用)'!$B:$C, 2, FALSE), '外部インタフェース一覧(計算用)'!$C:$G, 2, FALSE)</f>
        <v>new</v>
      </c>
      <c r="G3637" s="56" t="str">
        <f>VLOOKUP(VLOOKUP($B3637, '外部インタフェース一覧(計算用)'!$B:$C, 2, FALSE), '外部インタフェース一覧(計算用)'!$C:$G, 5, FALSE)</f>
        <v>OTHER_INFO_2024_FORM_8000_2021</v>
      </c>
      <c r="H3637" s="56" t="str">
        <f t="shared" si="396"/>
        <v>OTHER_INFO_2024_FORM_8000_2021_dementia_scale_repeat_names_of_three_things_new</v>
      </c>
      <c r="I3637" s="134" t="str">
        <f t="shared" si="395"/>
        <v>改定長谷川式認知症スケール　復唱　（3つのものの名前を繰り返す）</v>
      </c>
      <c r="J3637" s="56" t="str">
        <f t="shared" si="397"/>
        <v>一致</v>
      </c>
      <c r="K3637" s="56" t="str">
        <f>IF($F3637="old", INDEX('外部インタフェース一覧(計算用)'!$B$5:$C$60, MATCH(summary!$B3637, '外部インタフェース一覧(計算用)'!$C$5:$C$60, 0), 1), $B3637)</f>
        <v>その他情報</v>
      </c>
      <c r="L3637" s="56">
        <f t="shared" si="401"/>
        <v>53</v>
      </c>
      <c r="M3637" s="56" t="str">
        <f t="shared" si="398"/>
        <v>dementia_scale_repeat_names_of_three_things</v>
      </c>
      <c r="N3637" s="33" t="str">
        <f t="shared" si="399"/>
        <v>改定長谷川式認知症スケール　復唱　（3つのものの名前を繰り返す）</v>
      </c>
      <c r="O3637" s="33" t="str">
        <f t="shared" si="400"/>
        <v>改定長谷川式認知症スケール　復唱　（3つのものの名前を繰り返す）</v>
      </c>
    </row>
    <row r="3638" spans="1:15" ht="56.25" hidden="1">
      <c r="A3638" s="56">
        <v>3635</v>
      </c>
      <c r="B3638" s="56" t="s">
        <v>5187</v>
      </c>
      <c r="C3638" s="56">
        <v>54</v>
      </c>
      <c r="D3638" s="33" t="s">
        <v>3838</v>
      </c>
      <c r="E3638" s="134" t="s">
        <v>3839</v>
      </c>
      <c r="F3638" s="56" t="str">
        <f>VLOOKUP(VLOOKUP($B3638, '外部インタフェース一覧(計算用)'!$B:$C, 2, FALSE), '外部インタフェース一覧(計算用)'!$C:$G, 2, FALSE)</f>
        <v>new</v>
      </c>
      <c r="G3638" s="56" t="str">
        <f>VLOOKUP(VLOOKUP($B3638, '外部インタフェース一覧(計算用)'!$B:$C, 2, FALSE), '外部インタフェース一覧(計算用)'!$C:$G, 5, FALSE)</f>
        <v>OTHER_INFO_2024_FORM_8000_2021</v>
      </c>
      <c r="H3638" s="56" t="str">
        <f t="shared" si="396"/>
        <v>OTHER_INFO_2024_FORM_8000_2021_dementia_scale_calculation_subtract_100_to_7_in_order_new</v>
      </c>
      <c r="I3638" s="134" t="str">
        <f t="shared" si="395"/>
        <v>改定長谷川式認知症スケール　計算　100から7を順番に引く（2回）</v>
      </c>
      <c r="J3638" s="56" t="str">
        <f t="shared" si="397"/>
        <v>一致</v>
      </c>
      <c r="K3638" s="56" t="str">
        <f>IF($F3638="old", INDEX('外部インタフェース一覧(計算用)'!$B$5:$C$60, MATCH(summary!$B3638, '外部インタフェース一覧(計算用)'!$C$5:$C$60, 0), 1), $B3638)</f>
        <v>その他情報</v>
      </c>
      <c r="L3638" s="56">
        <f t="shared" si="401"/>
        <v>54</v>
      </c>
      <c r="M3638" s="56" t="str">
        <f t="shared" si="398"/>
        <v>dementia_scale_calculation_subtract_100_to_7_in_order</v>
      </c>
      <c r="N3638" s="33" t="str">
        <f t="shared" si="399"/>
        <v>改定長谷川式認知症スケール　計算　100から7を順番に引く（2回）</v>
      </c>
      <c r="O3638" s="33" t="str">
        <f t="shared" si="400"/>
        <v>改定長谷川式認知症スケール　計算　100から7を順番に引く（2回）</v>
      </c>
    </row>
    <row r="3639" spans="1:15" ht="56.25" hidden="1">
      <c r="A3639" s="56">
        <v>3636</v>
      </c>
      <c r="B3639" s="56" t="s">
        <v>5187</v>
      </c>
      <c r="C3639" s="56">
        <v>55</v>
      </c>
      <c r="D3639" s="33" t="s">
        <v>3840</v>
      </c>
      <c r="E3639" s="134" t="s">
        <v>5188</v>
      </c>
      <c r="F3639" s="56" t="str">
        <f>VLOOKUP(VLOOKUP($B3639, '外部インタフェース一覧(計算用)'!$B:$C, 2, FALSE), '外部インタフェース一覧(計算用)'!$C:$G, 2, FALSE)</f>
        <v>new</v>
      </c>
      <c r="G3639" s="56" t="str">
        <f>VLOOKUP(VLOOKUP($B3639, '外部インタフェース一覧(計算用)'!$B:$C, 2, FALSE), '外部インタフェース一覧(計算用)'!$C:$G, 5, FALSE)</f>
        <v>OTHER_INFO_2024_FORM_8000_2021</v>
      </c>
      <c r="H3639" s="56" t="str">
        <f t="shared" si="396"/>
        <v>OTHER_INFO_2024_FORM_8000_2021_dementia_scale_recite_number_in_reverse_order_1_new</v>
      </c>
      <c r="I3639" s="134" t="str">
        <f t="shared" si="395"/>
        <v>改定長谷川式認知症スケール　数字の逆唱　６－８－２</v>
      </c>
      <c r="J3639" s="56" t="str">
        <f t="shared" si="397"/>
        <v>名称変更</v>
      </c>
      <c r="K3639" s="33" t="str">
        <f>IF($F3639="old", INDEX('外部インタフェース一覧(計算用)'!$B$5:$C$60, MATCH(summary!$B3639, '外部インタフェース一覧(計算用)'!$C$5:$C$60, 0), 1), $B3639)</f>
        <v>その他情報</v>
      </c>
      <c r="L3639" s="56">
        <f t="shared" si="401"/>
        <v>55</v>
      </c>
      <c r="M3639" s="33" t="str">
        <f t="shared" si="398"/>
        <v>dementia_scale_recite_number_in_reverse_order_1</v>
      </c>
      <c r="N3639" s="33" t="str">
        <f t="shared" si="399"/>
        <v>改定長谷川式認知症スケール　数字の逆唱　６－８－２</v>
      </c>
      <c r="O3639" s="33" t="str">
        <f t="shared" si="400"/>
        <v>改定長谷川式認知症スケール　数字の逆唱　6－8－2</v>
      </c>
    </row>
    <row r="3640" spans="1:15" ht="56.25" hidden="1">
      <c r="A3640" s="56">
        <v>3637</v>
      </c>
      <c r="B3640" s="56" t="s">
        <v>5187</v>
      </c>
      <c r="C3640" s="56">
        <v>56</v>
      </c>
      <c r="D3640" s="33" t="s">
        <v>3842</v>
      </c>
      <c r="E3640" s="134" t="s">
        <v>5189</v>
      </c>
      <c r="F3640" s="56" t="str">
        <f>VLOOKUP(VLOOKUP($B3640, '外部インタフェース一覧(計算用)'!$B:$C, 2, FALSE), '外部インタフェース一覧(計算用)'!$C:$G, 2, FALSE)</f>
        <v>new</v>
      </c>
      <c r="G3640" s="56" t="str">
        <f>VLOOKUP(VLOOKUP($B3640, '外部インタフェース一覧(計算用)'!$B:$C, 2, FALSE), '外部インタフェース一覧(計算用)'!$C:$G, 5, FALSE)</f>
        <v>OTHER_INFO_2024_FORM_8000_2021</v>
      </c>
      <c r="H3640" s="56" t="str">
        <f t="shared" si="396"/>
        <v>OTHER_INFO_2024_FORM_8000_2021_dementia_scale_recite_number_in_reverse_order_2_new</v>
      </c>
      <c r="I3640" s="134" t="str">
        <f t="shared" ref="I3640:I3665" si="402">IFERROR(INDEX($E:$H, MATCH(LEFT($H3640, LEN($H3640)-4)&amp;"_old", $H:$H, 0), 1), IF(F3640="old", "削除", "追加"))</f>
        <v>改定長谷川式認知症スケール　数字の逆唱　３－５－２－９</v>
      </c>
      <c r="J3640" s="56" t="str">
        <f t="shared" si="397"/>
        <v>名称変更</v>
      </c>
      <c r="K3640" s="33" t="str">
        <f>IF($F3640="old", INDEX('外部インタフェース一覧(計算用)'!$B$5:$C$60, MATCH(summary!$B3640, '外部インタフェース一覧(計算用)'!$C$5:$C$60, 0), 1), $B3640)</f>
        <v>その他情報</v>
      </c>
      <c r="L3640" s="56">
        <f t="shared" si="401"/>
        <v>56</v>
      </c>
      <c r="M3640" s="33" t="str">
        <f t="shared" si="398"/>
        <v>dementia_scale_recite_number_in_reverse_order_2</v>
      </c>
      <c r="N3640" s="33" t="str">
        <f t="shared" si="399"/>
        <v>改定長谷川式認知症スケール　数字の逆唱　３－５－２－９</v>
      </c>
      <c r="O3640" s="33" t="str">
        <f t="shared" si="400"/>
        <v>改定長谷川式認知症スケール　数字の逆唱　3－5－2－9</v>
      </c>
    </row>
    <row r="3641" spans="1:15" ht="56.25" hidden="1">
      <c r="A3641" s="56">
        <v>3638</v>
      </c>
      <c r="B3641" s="56" t="s">
        <v>5187</v>
      </c>
      <c r="C3641" s="56">
        <v>57</v>
      </c>
      <c r="D3641" s="33" t="s">
        <v>3844</v>
      </c>
      <c r="E3641" s="134" t="s">
        <v>5190</v>
      </c>
      <c r="F3641" s="56" t="str">
        <f>VLOOKUP(VLOOKUP($B3641, '外部インタフェース一覧(計算用)'!$B:$C, 2, FALSE), '外部インタフェース一覧(計算用)'!$C:$G, 2, FALSE)</f>
        <v>new</v>
      </c>
      <c r="G3641" s="56" t="str">
        <f>VLOOKUP(VLOOKUP($B3641, '外部インタフェース一覧(計算用)'!$B:$C, 2, FALSE), '外部インタフェース一覧(計算用)'!$C:$G, 5, FALSE)</f>
        <v>OTHER_INFO_2024_FORM_8000_2021</v>
      </c>
      <c r="H3641" s="56" t="str">
        <f t="shared" si="396"/>
        <v>OTHER_INFO_2024_FORM_8000_2021_dementia_scale_delayed_playback_of_three_words_1_new</v>
      </c>
      <c r="I3641" s="134" t="str">
        <f t="shared" si="402"/>
        <v>改定長谷川式認知症スケール　３つの言葉の遅延再生　No.12のものの名前を思い出す（１つめ）</v>
      </c>
      <c r="J3641" s="56" t="str">
        <f t="shared" si="397"/>
        <v>名称変更</v>
      </c>
      <c r="K3641" s="33" t="str">
        <f>IF($F3641="old", INDEX('外部インタフェース一覧(計算用)'!$B$5:$C$60, MATCH(summary!$B3641, '外部インタフェース一覧(計算用)'!$C$5:$C$60, 0), 1), $B3641)</f>
        <v>その他情報</v>
      </c>
      <c r="L3641" s="56">
        <f t="shared" si="401"/>
        <v>57</v>
      </c>
      <c r="M3641" s="33" t="str">
        <f t="shared" si="398"/>
        <v>dementia_scale_delayed_playback_of_three_words_1</v>
      </c>
      <c r="N3641" s="33" t="str">
        <f t="shared" si="399"/>
        <v>改定長谷川式認知症スケール　３つの言葉の遅延再生　No.12のものの名前を思い出す（１つめ）</v>
      </c>
      <c r="O3641" s="33" t="str">
        <f t="shared" si="400"/>
        <v>改定長谷川式認知症スケール　3つの言葉の遅延再生　No.12のものの名前を思い出す（1つめ）</v>
      </c>
    </row>
    <row r="3642" spans="1:15" ht="56.25" hidden="1">
      <c r="A3642" s="56">
        <v>3639</v>
      </c>
      <c r="B3642" s="56" t="s">
        <v>5187</v>
      </c>
      <c r="C3642" s="56">
        <v>58</v>
      </c>
      <c r="D3642" s="33" t="s">
        <v>3846</v>
      </c>
      <c r="E3642" s="134" t="s">
        <v>5191</v>
      </c>
      <c r="F3642" s="56" t="str">
        <f>VLOOKUP(VLOOKUP($B3642, '外部インタフェース一覧(計算用)'!$B:$C, 2, FALSE), '外部インタフェース一覧(計算用)'!$C:$G, 2, FALSE)</f>
        <v>new</v>
      </c>
      <c r="G3642" s="56" t="str">
        <f>VLOOKUP(VLOOKUP($B3642, '外部インタフェース一覧(計算用)'!$B:$C, 2, FALSE), '外部インタフェース一覧(計算用)'!$C:$G, 5, FALSE)</f>
        <v>OTHER_INFO_2024_FORM_8000_2021</v>
      </c>
      <c r="H3642" s="56" t="str">
        <f t="shared" si="396"/>
        <v>OTHER_INFO_2024_FORM_8000_2021_dementia_scale_delayed_playback_of_three_words_2_new</v>
      </c>
      <c r="I3642" s="134" t="str">
        <f t="shared" si="402"/>
        <v>改定長谷川式認知症スケール　３つの言葉の遅延再生　No.12のものの名前を思い出す（２つめ）</v>
      </c>
      <c r="J3642" s="56" t="str">
        <f t="shared" si="397"/>
        <v>名称変更</v>
      </c>
      <c r="K3642" s="33" t="str">
        <f>IF($F3642="old", INDEX('外部インタフェース一覧(計算用)'!$B$5:$C$60, MATCH(summary!$B3642, '外部インタフェース一覧(計算用)'!$C$5:$C$60, 0), 1), $B3642)</f>
        <v>その他情報</v>
      </c>
      <c r="L3642" s="56">
        <f t="shared" si="401"/>
        <v>58</v>
      </c>
      <c r="M3642" s="33" t="str">
        <f t="shared" si="398"/>
        <v>dementia_scale_delayed_playback_of_three_words_2</v>
      </c>
      <c r="N3642" s="33" t="str">
        <f t="shared" si="399"/>
        <v>改定長谷川式認知症スケール　３つの言葉の遅延再生　No.12のものの名前を思い出す（２つめ）</v>
      </c>
      <c r="O3642" s="33" t="str">
        <f t="shared" si="400"/>
        <v>改定長谷川式認知症スケール　3つの言葉の遅延再生　No.12のものの名前を思い出す（2つめ）</v>
      </c>
    </row>
    <row r="3643" spans="1:15" ht="56.25" hidden="1">
      <c r="A3643" s="56">
        <v>3640</v>
      </c>
      <c r="B3643" s="56" t="s">
        <v>5187</v>
      </c>
      <c r="C3643" s="56">
        <v>59</v>
      </c>
      <c r="D3643" s="33" t="s">
        <v>3848</v>
      </c>
      <c r="E3643" s="134" t="s">
        <v>5192</v>
      </c>
      <c r="F3643" s="56" t="str">
        <f>VLOOKUP(VLOOKUP($B3643, '外部インタフェース一覧(計算用)'!$B:$C, 2, FALSE), '外部インタフェース一覧(計算用)'!$C:$G, 2, FALSE)</f>
        <v>new</v>
      </c>
      <c r="G3643" s="56" t="str">
        <f>VLOOKUP(VLOOKUP($B3643, '外部インタフェース一覧(計算用)'!$B:$C, 2, FALSE), '外部インタフェース一覧(計算用)'!$C:$G, 5, FALSE)</f>
        <v>OTHER_INFO_2024_FORM_8000_2021</v>
      </c>
      <c r="H3643" s="56" t="str">
        <f t="shared" si="396"/>
        <v>OTHER_INFO_2024_FORM_8000_2021_dementia_scale_delayed_playback_of_three_words_3_new</v>
      </c>
      <c r="I3643" s="134" t="str">
        <f t="shared" si="402"/>
        <v>改定長谷川式認知症スケール　３つの言葉の遅延再生　No.12のものの名前を思い出す（３つめ）</v>
      </c>
      <c r="J3643" s="56" t="str">
        <f t="shared" si="397"/>
        <v>名称変更</v>
      </c>
      <c r="K3643" s="33" t="str">
        <f>IF($F3643="old", INDEX('外部インタフェース一覧(計算用)'!$B$5:$C$60, MATCH(summary!$B3643, '外部インタフェース一覧(計算用)'!$C$5:$C$60, 0), 1), $B3643)</f>
        <v>その他情報</v>
      </c>
      <c r="L3643" s="56">
        <f t="shared" si="401"/>
        <v>59</v>
      </c>
      <c r="M3643" s="33" t="str">
        <f t="shared" si="398"/>
        <v>dementia_scale_delayed_playback_of_three_words_3</v>
      </c>
      <c r="N3643" s="33" t="str">
        <f t="shared" si="399"/>
        <v>改定長谷川式認知症スケール　３つの言葉の遅延再生　No.12のものの名前を思い出す（３つめ）</v>
      </c>
      <c r="O3643" s="33" t="str">
        <f t="shared" si="400"/>
        <v>改定長谷川式認知症スケール　3つの言葉の遅延再生　No.12のものの名前を思い出す（3つめ）</v>
      </c>
    </row>
    <row r="3644" spans="1:15" ht="56.25" hidden="1">
      <c r="A3644" s="56">
        <v>3641</v>
      </c>
      <c r="B3644" s="56" t="s">
        <v>5187</v>
      </c>
      <c r="C3644" s="56">
        <v>60</v>
      </c>
      <c r="D3644" s="33" t="s">
        <v>3850</v>
      </c>
      <c r="E3644" s="134" t="s">
        <v>5193</v>
      </c>
      <c r="F3644" s="56" t="str">
        <f>VLOOKUP(VLOOKUP($B3644, '外部インタフェース一覧(計算用)'!$B:$C, 2, FALSE), '外部インタフェース一覧(計算用)'!$C:$G, 2, FALSE)</f>
        <v>new</v>
      </c>
      <c r="G3644" s="56" t="str">
        <f>VLOOKUP(VLOOKUP($B3644, '外部インタフェース一覧(計算用)'!$B:$C, 2, FALSE), '外部インタフェース一覧(計算用)'!$C:$G, 5, FALSE)</f>
        <v>OTHER_INFO_2024_FORM_8000_2021</v>
      </c>
      <c r="H3644" s="56" t="str">
        <f t="shared" si="396"/>
        <v>OTHER_INFO_2024_FORM_8000_2021_dementia_scale_memorize_article_name_five_unrelated_things_new</v>
      </c>
      <c r="I3644" s="134" t="str">
        <f t="shared" si="402"/>
        <v>改定長谷川式認知症スケール　物品記銘　相互に無関係な５つのものの名前をきく</v>
      </c>
      <c r="J3644" s="56" t="str">
        <f t="shared" si="397"/>
        <v>名称変更</v>
      </c>
      <c r="K3644" s="33" t="str">
        <f>IF($F3644="old", INDEX('外部インタフェース一覧(計算用)'!$B$5:$C$60, MATCH(summary!$B3644, '外部インタフェース一覧(計算用)'!$C$5:$C$60, 0), 1), $B3644)</f>
        <v>その他情報</v>
      </c>
      <c r="L3644" s="56">
        <f t="shared" si="401"/>
        <v>60</v>
      </c>
      <c r="M3644" s="33" t="str">
        <f t="shared" si="398"/>
        <v>dementia_scale_memorize_article_name_five_unrelated_things</v>
      </c>
      <c r="N3644" s="33" t="str">
        <f t="shared" si="399"/>
        <v>改定長谷川式認知症スケール　物品記銘　相互に無関係な５つのものの名前をきく</v>
      </c>
      <c r="O3644" s="33" t="str">
        <f t="shared" si="400"/>
        <v>改定長谷川式認知症スケール　物品記銘　相互に無関係な5つのものの名前をきく</v>
      </c>
    </row>
    <row r="3645" spans="1:15" ht="56.25" hidden="1">
      <c r="A3645" s="56">
        <v>3642</v>
      </c>
      <c r="B3645" s="56" t="s">
        <v>5187</v>
      </c>
      <c r="C3645" s="56">
        <v>61</v>
      </c>
      <c r="D3645" s="33" t="s">
        <v>3852</v>
      </c>
      <c r="E3645" s="134" t="s">
        <v>3853</v>
      </c>
      <c r="F3645" s="56" t="str">
        <f>VLOOKUP(VLOOKUP($B3645, '外部インタフェース一覧(計算用)'!$B:$C, 2, FALSE), '外部インタフェース一覧(計算用)'!$C:$G, 2, FALSE)</f>
        <v>new</v>
      </c>
      <c r="G3645" s="56" t="str">
        <f>VLOOKUP(VLOOKUP($B3645, '外部インタフェース一覧(計算用)'!$B:$C, 2, FALSE), '外部インタフェース一覧(計算用)'!$C:$G, 5, FALSE)</f>
        <v>OTHER_INFO_2024_FORM_8000_2021</v>
      </c>
      <c r="H3645" s="56" t="str">
        <f t="shared" si="396"/>
        <v>OTHER_INFO_2024_FORM_8000_2021_dementia_scale_language_fluency_say_vegetable_names_new</v>
      </c>
      <c r="I3645" s="134" t="str">
        <f t="shared" si="402"/>
        <v>改定長谷川式認知症スケール　言語の流暢性　野菜の名前をできるだけたくさん言う</v>
      </c>
      <c r="J3645" s="56" t="str">
        <f t="shared" si="397"/>
        <v>一致</v>
      </c>
      <c r="K3645" s="56" t="str">
        <f>IF($F3645="old", INDEX('外部インタフェース一覧(計算用)'!$B$5:$C$60, MATCH(summary!$B3645, '外部インタフェース一覧(計算用)'!$C$5:$C$60, 0), 1), $B3645)</f>
        <v>その他情報</v>
      </c>
      <c r="L3645" s="56">
        <f t="shared" si="401"/>
        <v>61</v>
      </c>
      <c r="M3645" s="56" t="str">
        <f t="shared" si="398"/>
        <v>dementia_scale_language_fluency_say_vegetable_names</v>
      </c>
      <c r="N3645" s="33" t="str">
        <f t="shared" si="399"/>
        <v>改定長谷川式認知症スケール　言語の流暢性　野菜の名前をできるだけたくさん言う</v>
      </c>
      <c r="O3645" s="33" t="str">
        <f t="shared" si="400"/>
        <v>改定長谷川式認知症スケール　言語の流暢性　野菜の名前をできるだけたくさん言う</v>
      </c>
    </row>
    <row r="3646" spans="1:15" hidden="1">
      <c r="A3646" s="56">
        <v>3643</v>
      </c>
      <c r="B3646" s="56" t="s">
        <v>5187</v>
      </c>
      <c r="C3646" s="56">
        <v>62</v>
      </c>
      <c r="D3646" s="33" t="s">
        <v>3856</v>
      </c>
      <c r="E3646" s="134" t="s">
        <v>3857</v>
      </c>
      <c r="F3646" s="56" t="str">
        <f>VLOOKUP(VLOOKUP($B3646, '外部インタフェース一覧(計算用)'!$B:$C, 2, FALSE), '外部インタフェース一覧(計算用)'!$C:$G, 2, FALSE)</f>
        <v>new</v>
      </c>
      <c r="G3646" s="56" t="str">
        <f>VLOOKUP(VLOOKUP($B3646, '外部インタフェース一覧(計算用)'!$B:$C, 2, FALSE), '外部インタフェース一覧(計算用)'!$C:$G, 5, FALSE)</f>
        <v>OTHER_INFO_2024_FORM_8000_2021</v>
      </c>
      <c r="H3646" s="56" t="str">
        <f t="shared" si="396"/>
        <v>OTHER_INFO_2024_FORM_8000_2021_evaluate_date_04_new</v>
      </c>
      <c r="I3646" s="134" t="str">
        <f t="shared" si="402"/>
        <v>FIM　評価日</v>
      </c>
      <c r="J3646" s="56" t="str">
        <f t="shared" si="397"/>
        <v>一致</v>
      </c>
      <c r="K3646" s="56" t="str">
        <f>IF($F3646="old", INDEX('外部インタフェース一覧(計算用)'!$B$5:$C$60, MATCH(summary!$B3646, '外部インタフェース一覧(計算用)'!$C$5:$C$60, 0), 1), $B3646)</f>
        <v>その他情報</v>
      </c>
      <c r="L3646" s="56">
        <f t="shared" si="401"/>
        <v>62</v>
      </c>
      <c r="M3646" s="56" t="str">
        <f t="shared" si="398"/>
        <v>evaluate_date_04</v>
      </c>
      <c r="N3646" s="33" t="str">
        <f t="shared" si="399"/>
        <v>FIM　評価日</v>
      </c>
      <c r="O3646" s="33" t="str">
        <f t="shared" si="400"/>
        <v>FIM　評価日</v>
      </c>
    </row>
    <row r="3647" spans="1:15" hidden="1">
      <c r="A3647" s="56">
        <v>3644</v>
      </c>
      <c r="B3647" s="56" t="s">
        <v>5187</v>
      </c>
      <c r="C3647" s="56">
        <v>63</v>
      </c>
      <c r="D3647" s="33" t="s">
        <v>3858</v>
      </c>
      <c r="E3647" s="134" t="s">
        <v>3859</v>
      </c>
      <c r="F3647" s="56" t="str">
        <f>VLOOKUP(VLOOKUP($B3647, '外部インタフェース一覧(計算用)'!$B:$C, 2, FALSE), '外部インタフェース一覧(計算用)'!$C:$G, 2, FALSE)</f>
        <v>new</v>
      </c>
      <c r="G3647" s="56" t="str">
        <f>VLOOKUP(VLOOKUP($B3647, '外部インタフェース一覧(計算用)'!$B:$C, 2, FALSE), '外部インタフェース一覧(計算用)'!$C:$G, 5, FALSE)</f>
        <v>OTHER_INFO_2024_FORM_8000_2021</v>
      </c>
      <c r="H3647" s="56" t="str">
        <f t="shared" si="396"/>
        <v>OTHER_INFO_2024_FORM_8000_2021_fim_meal_new</v>
      </c>
      <c r="I3647" s="134" t="str">
        <f t="shared" si="402"/>
        <v>FIM　食事</v>
      </c>
      <c r="J3647" s="56" t="str">
        <f t="shared" si="397"/>
        <v>一致</v>
      </c>
      <c r="K3647" s="56" t="str">
        <f>IF($F3647="old", INDEX('外部インタフェース一覧(計算用)'!$B$5:$C$60, MATCH(summary!$B3647, '外部インタフェース一覧(計算用)'!$C$5:$C$60, 0), 1), $B3647)</f>
        <v>その他情報</v>
      </c>
      <c r="L3647" s="56">
        <f t="shared" si="401"/>
        <v>63</v>
      </c>
      <c r="M3647" s="56" t="str">
        <f t="shared" si="398"/>
        <v>fim_meal</v>
      </c>
      <c r="N3647" s="33" t="str">
        <f t="shared" si="399"/>
        <v>FIM　食事</v>
      </c>
      <c r="O3647" s="33" t="str">
        <f t="shared" si="400"/>
        <v>FIM　食事</v>
      </c>
    </row>
    <row r="3648" spans="1:15" ht="37.5" hidden="1">
      <c r="A3648" s="56">
        <v>3645</v>
      </c>
      <c r="B3648" s="56" t="s">
        <v>5187</v>
      </c>
      <c r="C3648" s="56">
        <v>64</v>
      </c>
      <c r="D3648" s="33" t="s">
        <v>3860</v>
      </c>
      <c r="E3648" s="134" t="s">
        <v>3861</v>
      </c>
      <c r="F3648" s="56" t="str">
        <f>VLOOKUP(VLOOKUP($B3648, '外部インタフェース一覧(計算用)'!$B:$C, 2, FALSE), '外部インタフェース一覧(計算用)'!$C:$G, 2, FALSE)</f>
        <v>new</v>
      </c>
      <c r="G3648" s="56" t="str">
        <f>VLOOKUP(VLOOKUP($B3648, '外部インタフェース一覧(計算用)'!$B:$C, 2, FALSE), '外部インタフェース一覧(計算用)'!$C:$G, 5, FALSE)</f>
        <v>OTHER_INFO_2024_FORM_8000_2021</v>
      </c>
      <c r="H3648" s="56" t="str">
        <f t="shared" si="396"/>
        <v>OTHER_INFO_2024_FORM_8000_2021_fim_personal_hygiene_and_adjustment_new</v>
      </c>
      <c r="I3648" s="134" t="str">
        <f t="shared" si="402"/>
        <v>FIM　整容　</v>
      </c>
      <c r="J3648" s="56" t="str">
        <f t="shared" si="397"/>
        <v>一致</v>
      </c>
      <c r="K3648" s="56" t="str">
        <f>IF($F3648="old", INDEX('外部インタフェース一覧(計算用)'!$B$5:$C$60, MATCH(summary!$B3648, '外部インタフェース一覧(計算用)'!$C$5:$C$60, 0), 1), $B3648)</f>
        <v>その他情報</v>
      </c>
      <c r="L3648" s="56">
        <f t="shared" si="401"/>
        <v>64</v>
      </c>
      <c r="M3648" s="56" t="str">
        <f t="shared" si="398"/>
        <v>fim_personal_hygiene_and_adjustment</v>
      </c>
      <c r="N3648" s="33" t="str">
        <f t="shared" si="399"/>
        <v>FIM　整容　</v>
      </c>
      <c r="O3648" s="33" t="str">
        <f t="shared" si="400"/>
        <v>FIM　整容　</v>
      </c>
    </row>
    <row r="3649" spans="1:15" hidden="1">
      <c r="A3649" s="56">
        <v>3646</v>
      </c>
      <c r="B3649" s="56" t="s">
        <v>5187</v>
      </c>
      <c r="C3649" s="56">
        <v>65</v>
      </c>
      <c r="D3649" s="33" t="s">
        <v>3862</v>
      </c>
      <c r="E3649" s="134" t="s">
        <v>3863</v>
      </c>
      <c r="F3649" s="56" t="str">
        <f>VLOOKUP(VLOOKUP($B3649, '外部インタフェース一覧(計算用)'!$B:$C, 2, FALSE), '外部インタフェース一覧(計算用)'!$C:$G, 2, FALSE)</f>
        <v>new</v>
      </c>
      <c r="G3649" s="56" t="str">
        <f>VLOOKUP(VLOOKUP($B3649, '外部インタフェース一覧(計算用)'!$B:$C, 2, FALSE), '外部インタフェース一覧(計算用)'!$C:$G, 5, FALSE)</f>
        <v>OTHER_INFO_2024_FORM_8000_2021</v>
      </c>
      <c r="H3649" s="56" t="str">
        <f t="shared" si="396"/>
        <v>OTHER_INFO_2024_FORM_8000_2021_fim_bed_bath_new</v>
      </c>
      <c r="I3649" s="134" t="str">
        <f t="shared" si="402"/>
        <v>FIM　清拭　</v>
      </c>
      <c r="J3649" s="56" t="str">
        <f t="shared" si="397"/>
        <v>一致</v>
      </c>
      <c r="K3649" s="56" t="str">
        <f>IF($F3649="old", INDEX('外部インタフェース一覧(計算用)'!$B$5:$C$60, MATCH(summary!$B3649, '外部インタフェース一覧(計算用)'!$C$5:$C$60, 0), 1), $B3649)</f>
        <v>その他情報</v>
      </c>
      <c r="L3649" s="56">
        <f t="shared" si="401"/>
        <v>65</v>
      </c>
      <c r="M3649" s="56" t="str">
        <f t="shared" si="398"/>
        <v>fim_bed_bath</v>
      </c>
      <c r="N3649" s="33" t="str">
        <f t="shared" si="399"/>
        <v>FIM　清拭　</v>
      </c>
      <c r="O3649" s="33" t="str">
        <f t="shared" si="400"/>
        <v>FIM　清拭　</v>
      </c>
    </row>
    <row r="3650" spans="1:15" ht="37.5" hidden="1">
      <c r="A3650" s="56">
        <v>3647</v>
      </c>
      <c r="B3650" s="56" t="s">
        <v>5187</v>
      </c>
      <c r="C3650" s="56">
        <v>66</v>
      </c>
      <c r="D3650" s="33" t="s">
        <v>3864</v>
      </c>
      <c r="E3650" s="134" t="s">
        <v>3865</v>
      </c>
      <c r="F3650" s="56" t="str">
        <f>VLOOKUP(VLOOKUP($B3650, '外部インタフェース一覧(計算用)'!$B:$C, 2, FALSE), '外部インタフェース一覧(計算用)'!$C:$G, 2, FALSE)</f>
        <v>new</v>
      </c>
      <c r="G3650" s="56" t="str">
        <f>VLOOKUP(VLOOKUP($B3650, '外部インタフェース一覧(計算用)'!$B:$C, 2, FALSE), '外部インタフェース一覧(計算用)'!$C:$G, 5, FALSE)</f>
        <v>OTHER_INFO_2024_FORM_8000_2021</v>
      </c>
      <c r="H3650" s="56" t="str">
        <f t="shared" si="396"/>
        <v>OTHER_INFO_2024_FORM_8000_2021_fim_changing_clothes_upper_body_new</v>
      </c>
      <c r="I3650" s="134" t="str">
        <f t="shared" si="402"/>
        <v>FIM　更衣（上半身）</v>
      </c>
      <c r="J3650" s="56" t="str">
        <f t="shared" si="397"/>
        <v>一致</v>
      </c>
      <c r="K3650" s="56" t="str">
        <f>IF($F3650="old", INDEX('外部インタフェース一覧(計算用)'!$B$5:$C$60, MATCH(summary!$B3650, '外部インタフェース一覧(計算用)'!$C$5:$C$60, 0), 1), $B3650)</f>
        <v>その他情報</v>
      </c>
      <c r="L3650" s="56">
        <f t="shared" si="401"/>
        <v>66</v>
      </c>
      <c r="M3650" s="56" t="str">
        <f t="shared" si="398"/>
        <v>fim_changing_clothes_upper_body</v>
      </c>
      <c r="N3650" s="33" t="str">
        <f t="shared" si="399"/>
        <v>FIM　更衣（上半身）</v>
      </c>
      <c r="O3650" s="33" t="str">
        <f t="shared" si="400"/>
        <v>FIM　更衣（上半身）</v>
      </c>
    </row>
    <row r="3651" spans="1:15" ht="37.5" hidden="1">
      <c r="A3651" s="56">
        <v>3648</v>
      </c>
      <c r="B3651" s="56" t="s">
        <v>5187</v>
      </c>
      <c r="C3651" s="56">
        <v>67</v>
      </c>
      <c r="D3651" s="33" t="s">
        <v>3866</v>
      </c>
      <c r="E3651" s="134" t="s">
        <v>3867</v>
      </c>
      <c r="F3651" s="56" t="str">
        <f>VLOOKUP(VLOOKUP($B3651, '外部インタフェース一覧(計算用)'!$B:$C, 2, FALSE), '外部インタフェース一覧(計算用)'!$C:$G, 2, FALSE)</f>
        <v>new</v>
      </c>
      <c r="G3651" s="56" t="str">
        <f>VLOOKUP(VLOOKUP($B3651, '外部インタフェース一覧(計算用)'!$B:$C, 2, FALSE), '外部インタフェース一覧(計算用)'!$C:$G, 5, FALSE)</f>
        <v>OTHER_INFO_2024_FORM_8000_2021</v>
      </c>
      <c r="H3651" s="56" t="str">
        <f t="shared" si="396"/>
        <v>OTHER_INFO_2024_FORM_8000_2021_fim_changing_clothes_lower_body_new</v>
      </c>
      <c r="I3651" s="134" t="str">
        <f t="shared" si="402"/>
        <v>FIM　更衣（下半身）　</v>
      </c>
      <c r="J3651" s="56" t="str">
        <f t="shared" si="397"/>
        <v>一致</v>
      </c>
      <c r="K3651" s="56" t="str">
        <f>IF($F3651="old", INDEX('外部インタフェース一覧(計算用)'!$B$5:$C$60, MATCH(summary!$B3651, '外部インタフェース一覧(計算用)'!$C$5:$C$60, 0), 1), $B3651)</f>
        <v>その他情報</v>
      </c>
      <c r="L3651" s="56">
        <f t="shared" si="401"/>
        <v>67</v>
      </c>
      <c r="M3651" s="56" t="str">
        <f t="shared" si="398"/>
        <v>fim_changing_clothes_lower_body</v>
      </c>
      <c r="N3651" s="33" t="str">
        <f t="shared" si="399"/>
        <v>FIM　更衣（下半身）　</v>
      </c>
      <c r="O3651" s="33" t="str">
        <f t="shared" si="400"/>
        <v>FIM　更衣（下半身）　</v>
      </c>
    </row>
    <row r="3652" spans="1:15" hidden="1">
      <c r="A3652" s="56">
        <v>3649</v>
      </c>
      <c r="B3652" s="56" t="s">
        <v>5187</v>
      </c>
      <c r="C3652" s="56">
        <v>68</v>
      </c>
      <c r="D3652" s="33" t="s">
        <v>3868</v>
      </c>
      <c r="E3652" s="134" t="s">
        <v>3869</v>
      </c>
      <c r="F3652" s="56" t="str">
        <f>VLOOKUP(VLOOKUP($B3652, '外部インタフェース一覧(計算用)'!$B:$C, 2, FALSE), '外部インタフェース一覧(計算用)'!$C:$G, 2, FALSE)</f>
        <v>new</v>
      </c>
      <c r="G3652" s="56" t="str">
        <f>VLOOKUP(VLOOKUP($B3652, '外部インタフェース一覧(計算用)'!$B:$C, 2, FALSE), '外部インタフェース一覧(計算用)'!$C:$G, 5, FALSE)</f>
        <v>OTHER_INFO_2024_FORM_8000_2021</v>
      </c>
      <c r="H3652" s="56" t="str">
        <f t="shared" ref="H3652:H3665" si="403">G3652&amp;"_"&amp;D3652&amp;"_"&amp;F3652</f>
        <v>OTHER_INFO_2024_FORM_8000_2021_fim_toilet_new</v>
      </c>
      <c r="I3652" s="134" t="str">
        <f t="shared" si="402"/>
        <v>FIM　トイレ</v>
      </c>
      <c r="J3652" s="56" t="str">
        <f t="shared" ref="J3652:J3665" si="404">IF(E3652=I3652, "一致", "名称変更")</f>
        <v>一致</v>
      </c>
      <c r="K3652" s="56" t="str">
        <f>IF($F3652="old", INDEX('外部インタフェース一覧(計算用)'!$B$5:$C$60, MATCH(summary!$B3652, '外部インタフェース一覧(計算用)'!$C$5:$C$60, 0), 1), $B3652)</f>
        <v>その他情報</v>
      </c>
      <c r="L3652" s="56">
        <f t="shared" si="401"/>
        <v>68</v>
      </c>
      <c r="M3652" s="56" t="str">
        <f t="shared" ref="M3652:M3665" si="405">$D3652</f>
        <v>fim_toilet</v>
      </c>
      <c r="N3652" s="33" t="str">
        <f t="shared" ref="N3652:N3665" si="406">IF($F3652="old", $E3652, $I3652)</f>
        <v>FIM　トイレ</v>
      </c>
      <c r="O3652" s="33" t="str">
        <f t="shared" ref="O3652:O3665" si="407">IF($F3652="old", $I3652, $E3652)</f>
        <v>FIM　トイレ</v>
      </c>
    </row>
    <row r="3653" spans="1:15" ht="37.5" hidden="1">
      <c r="A3653" s="56">
        <v>3650</v>
      </c>
      <c r="B3653" s="56" t="s">
        <v>5187</v>
      </c>
      <c r="C3653" s="56">
        <v>69</v>
      </c>
      <c r="D3653" s="33" t="s">
        <v>3870</v>
      </c>
      <c r="E3653" s="134" t="s">
        <v>3871</v>
      </c>
      <c r="F3653" s="56" t="str">
        <f>VLOOKUP(VLOOKUP($B3653, '外部インタフェース一覧(計算用)'!$B:$C, 2, FALSE), '外部インタフェース一覧(計算用)'!$C:$G, 2, FALSE)</f>
        <v>new</v>
      </c>
      <c r="G3653" s="56" t="str">
        <f>VLOOKUP(VLOOKUP($B3653, '外部インタフェース一覧(計算用)'!$B:$C, 2, FALSE), '外部インタフェース一覧(計算用)'!$C:$G, 5, FALSE)</f>
        <v>OTHER_INFO_2024_FORM_8000_2021</v>
      </c>
      <c r="H3653" s="56" t="str">
        <f t="shared" si="403"/>
        <v>OTHER_INFO_2024_FORM_8000_2021_fim_defecation_control_new</v>
      </c>
      <c r="I3653" s="134" t="str">
        <f t="shared" si="402"/>
        <v>FIM　排尿コントロール　</v>
      </c>
      <c r="J3653" s="56" t="str">
        <f t="shared" si="404"/>
        <v>一致</v>
      </c>
      <c r="K3653" s="56" t="str">
        <f>IF($F3653="old", INDEX('外部インタフェース一覧(計算用)'!$B$5:$C$60, MATCH(summary!$B3653, '外部インタフェース一覧(計算用)'!$C$5:$C$60, 0), 1), $B3653)</f>
        <v>その他情報</v>
      </c>
      <c r="L3653" s="56">
        <f t="shared" ref="L3653:L3665" si="408">C3653</f>
        <v>69</v>
      </c>
      <c r="M3653" s="56" t="str">
        <f t="shared" si="405"/>
        <v>fim_defecation_control</v>
      </c>
      <c r="N3653" s="33" t="str">
        <f t="shared" si="406"/>
        <v>FIM　排尿コントロール　</v>
      </c>
      <c r="O3653" s="33" t="str">
        <f t="shared" si="407"/>
        <v>FIM　排尿コントロール　</v>
      </c>
    </row>
    <row r="3654" spans="1:15" hidden="1">
      <c r="A3654" s="56">
        <v>3651</v>
      </c>
      <c r="B3654" s="56" t="s">
        <v>5187</v>
      </c>
      <c r="C3654" s="56">
        <v>70</v>
      </c>
      <c r="D3654" s="33" t="s">
        <v>3872</v>
      </c>
      <c r="E3654" s="134" t="s">
        <v>3873</v>
      </c>
      <c r="F3654" s="56" t="str">
        <f>VLOOKUP(VLOOKUP($B3654, '外部インタフェース一覧(計算用)'!$B:$C, 2, FALSE), '外部インタフェース一覧(計算用)'!$C:$G, 2, FALSE)</f>
        <v>new</v>
      </c>
      <c r="G3654" s="56" t="str">
        <f>VLOOKUP(VLOOKUP($B3654, '外部インタフェース一覧(計算用)'!$B:$C, 2, FALSE), '外部インタフェース一覧(計算用)'!$C:$G, 5, FALSE)</f>
        <v>OTHER_INFO_2024_FORM_8000_2021</v>
      </c>
      <c r="H3654" s="56" t="str">
        <f t="shared" si="403"/>
        <v>OTHER_INFO_2024_FORM_8000_2021_fim_urination_control_new</v>
      </c>
      <c r="I3654" s="134" t="str">
        <f t="shared" si="402"/>
        <v>FIM　排便コントロール　</v>
      </c>
      <c r="J3654" s="56" t="str">
        <f t="shared" si="404"/>
        <v>一致</v>
      </c>
      <c r="K3654" s="56" t="str">
        <f>IF($F3654="old", INDEX('外部インタフェース一覧(計算用)'!$B$5:$C$60, MATCH(summary!$B3654, '外部インタフェース一覧(計算用)'!$C$5:$C$60, 0), 1), $B3654)</f>
        <v>その他情報</v>
      </c>
      <c r="L3654" s="56">
        <f t="shared" si="408"/>
        <v>70</v>
      </c>
      <c r="M3654" s="56" t="str">
        <f t="shared" si="405"/>
        <v>fim_urination_control</v>
      </c>
      <c r="N3654" s="33" t="str">
        <f t="shared" si="406"/>
        <v>FIM　排便コントロール　</v>
      </c>
      <c r="O3654" s="33" t="str">
        <f t="shared" si="407"/>
        <v>FIM　排便コントロール　</v>
      </c>
    </row>
    <row r="3655" spans="1:15" ht="37.5" hidden="1">
      <c r="A3655" s="56">
        <v>3652</v>
      </c>
      <c r="B3655" s="56" t="s">
        <v>5187</v>
      </c>
      <c r="C3655" s="56">
        <v>71</v>
      </c>
      <c r="D3655" s="33" t="s">
        <v>3874</v>
      </c>
      <c r="E3655" s="134" t="s">
        <v>3875</v>
      </c>
      <c r="F3655" s="56" t="str">
        <f>VLOOKUP(VLOOKUP($B3655, '外部インタフェース一覧(計算用)'!$B:$C, 2, FALSE), '外部インタフェース一覧(計算用)'!$C:$G, 2, FALSE)</f>
        <v>new</v>
      </c>
      <c r="G3655" s="56" t="str">
        <f>VLOOKUP(VLOOKUP($B3655, '外部インタフェース一覧(計算用)'!$B:$C, 2, FALSE), '外部インタフェース一覧(計算用)'!$C:$G, 5, FALSE)</f>
        <v>OTHER_INFO_2024_FORM_8000_2021</v>
      </c>
      <c r="H3655" s="56" t="str">
        <f t="shared" si="403"/>
        <v>OTHER_INFO_2024_FORM_8000_2021_fim_bed_wheelchair_transfer_new</v>
      </c>
      <c r="I3655" s="134" t="str">
        <f t="shared" si="402"/>
        <v>FIM　ベッド・車椅子移乗</v>
      </c>
      <c r="J3655" s="56" t="str">
        <f t="shared" si="404"/>
        <v>一致</v>
      </c>
      <c r="K3655" s="56" t="str">
        <f>IF($F3655="old", INDEX('外部インタフェース一覧(計算用)'!$B$5:$C$60, MATCH(summary!$B3655, '外部インタフェース一覧(計算用)'!$C$5:$C$60, 0), 1), $B3655)</f>
        <v>その他情報</v>
      </c>
      <c r="L3655" s="56">
        <f t="shared" si="408"/>
        <v>71</v>
      </c>
      <c r="M3655" s="56" t="str">
        <f t="shared" si="405"/>
        <v>fim_bed_wheelchair_transfer</v>
      </c>
      <c r="N3655" s="33" t="str">
        <f t="shared" si="406"/>
        <v>FIM　ベッド・車椅子移乗</v>
      </c>
      <c r="O3655" s="33" t="str">
        <f t="shared" si="407"/>
        <v>FIM　ベッド・車椅子移乗</v>
      </c>
    </row>
    <row r="3656" spans="1:15" hidden="1">
      <c r="A3656" s="56">
        <v>3653</v>
      </c>
      <c r="B3656" s="56" t="s">
        <v>5187</v>
      </c>
      <c r="C3656" s="56">
        <v>72</v>
      </c>
      <c r="D3656" s="33" t="s">
        <v>3876</v>
      </c>
      <c r="E3656" s="134" t="s">
        <v>3877</v>
      </c>
      <c r="F3656" s="56" t="str">
        <f>VLOOKUP(VLOOKUP($B3656, '外部インタフェース一覧(計算用)'!$B:$C, 2, FALSE), '外部インタフェース一覧(計算用)'!$C:$G, 2, FALSE)</f>
        <v>new</v>
      </c>
      <c r="G3656" s="56" t="str">
        <f>VLOOKUP(VLOOKUP($B3656, '外部インタフェース一覧(計算用)'!$B:$C, 2, FALSE), '外部インタフェース一覧(計算用)'!$C:$G, 5, FALSE)</f>
        <v>OTHER_INFO_2024_FORM_8000_2021</v>
      </c>
      <c r="H3656" s="56" t="str">
        <f t="shared" si="403"/>
        <v>OTHER_INFO_2024_FORM_8000_2021_fim_toilet_transfer_new</v>
      </c>
      <c r="I3656" s="134" t="str">
        <f t="shared" si="402"/>
        <v>FIM　トイレ移乗</v>
      </c>
      <c r="J3656" s="56" t="str">
        <f t="shared" si="404"/>
        <v>一致</v>
      </c>
      <c r="K3656" s="56" t="str">
        <f>IF($F3656="old", INDEX('外部インタフェース一覧(計算用)'!$B$5:$C$60, MATCH(summary!$B3656, '外部インタフェース一覧(計算用)'!$C$5:$C$60, 0), 1), $B3656)</f>
        <v>その他情報</v>
      </c>
      <c r="L3656" s="56">
        <f t="shared" si="408"/>
        <v>72</v>
      </c>
      <c r="M3656" s="56" t="str">
        <f t="shared" si="405"/>
        <v>fim_toilet_transfer</v>
      </c>
      <c r="N3656" s="33" t="str">
        <f t="shared" si="406"/>
        <v>FIM　トイレ移乗</v>
      </c>
      <c r="O3656" s="33" t="str">
        <f t="shared" si="407"/>
        <v>FIM　トイレ移乗</v>
      </c>
    </row>
    <row r="3657" spans="1:15" ht="37.5" hidden="1">
      <c r="A3657" s="56">
        <v>3654</v>
      </c>
      <c r="B3657" s="56" t="s">
        <v>5187</v>
      </c>
      <c r="C3657" s="56">
        <v>73</v>
      </c>
      <c r="D3657" s="33" t="s">
        <v>3878</v>
      </c>
      <c r="E3657" s="134" t="s">
        <v>3879</v>
      </c>
      <c r="F3657" s="56" t="str">
        <f>VLOOKUP(VLOOKUP($B3657, '外部インタフェース一覧(計算用)'!$B:$C, 2, FALSE), '外部インタフェース一覧(計算用)'!$C:$G, 2, FALSE)</f>
        <v>new</v>
      </c>
      <c r="G3657" s="56" t="str">
        <f>VLOOKUP(VLOOKUP($B3657, '外部インタフェース一覧(計算用)'!$B:$C, 2, FALSE), '外部インタフェース一覧(計算用)'!$C:$G, 5, FALSE)</f>
        <v>OTHER_INFO_2024_FORM_8000_2021</v>
      </c>
      <c r="H3657" s="56" t="str">
        <f t="shared" si="403"/>
        <v>OTHER_INFO_2024_FORM_8000_2021_fim_bathtub_shower_transfer_new</v>
      </c>
      <c r="I3657" s="134" t="str">
        <f t="shared" si="402"/>
        <v>FIM　浴槽・シャワー移乗</v>
      </c>
      <c r="J3657" s="56" t="str">
        <f t="shared" si="404"/>
        <v>一致</v>
      </c>
      <c r="K3657" s="56" t="str">
        <f>IF($F3657="old", INDEX('外部インタフェース一覧(計算用)'!$B$5:$C$60, MATCH(summary!$B3657, '外部インタフェース一覧(計算用)'!$C$5:$C$60, 0), 1), $B3657)</f>
        <v>その他情報</v>
      </c>
      <c r="L3657" s="56">
        <f t="shared" si="408"/>
        <v>73</v>
      </c>
      <c r="M3657" s="56" t="str">
        <f t="shared" si="405"/>
        <v>fim_bathtub_shower_transfer</v>
      </c>
      <c r="N3657" s="33" t="str">
        <f t="shared" si="406"/>
        <v>FIM　浴槽・シャワー移乗</v>
      </c>
      <c r="O3657" s="33" t="str">
        <f t="shared" si="407"/>
        <v>FIM　浴槽・シャワー移乗</v>
      </c>
    </row>
    <row r="3658" spans="1:15" ht="37.5" hidden="1">
      <c r="A3658" s="56">
        <v>3655</v>
      </c>
      <c r="B3658" s="56" t="s">
        <v>5187</v>
      </c>
      <c r="C3658" s="56">
        <v>74</v>
      </c>
      <c r="D3658" s="33" t="s">
        <v>3880</v>
      </c>
      <c r="E3658" s="134" t="s">
        <v>3881</v>
      </c>
      <c r="F3658" s="56" t="str">
        <f>VLOOKUP(VLOOKUP($B3658, '外部インタフェース一覧(計算用)'!$B:$C, 2, FALSE), '外部インタフェース一覧(計算用)'!$C:$G, 2, FALSE)</f>
        <v>new</v>
      </c>
      <c r="G3658" s="56" t="str">
        <f>VLOOKUP(VLOOKUP($B3658, '外部インタフェース一覧(計算用)'!$B:$C, 2, FALSE), '外部インタフェース一覧(計算用)'!$C:$G, 5, FALSE)</f>
        <v>OTHER_INFO_2024_FORM_8000_2021</v>
      </c>
      <c r="H3658" s="56" t="str">
        <f t="shared" si="403"/>
        <v>OTHER_INFO_2024_FORM_8000_2021_fim_walking_wheelchair_movement_new</v>
      </c>
      <c r="I3658" s="134" t="str">
        <f t="shared" si="402"/>
        <v>FIM　歩行・車椅子移動</v>
      </c>
      <c r="J3658" s="56" t="str">
        <f t="shared" si="404"/>
        <v>一致</v>
      </c>
      <c r="K3658" s="56" t="str">
        <f>IF($F3658="old", INDEX('外部インタフェース一覧(計算用)'!$B$5:$C$60, MATCH(summary!$B3658, '外部インタフェース一覧(計算用)'!$C$5:$C$60, 0), 1), $B3658)</f>
        <v>その他情報</v>
      </c>
      <c r="L3658" s="56">
        <f t="shared" si="408"/>
        <v>74</v>
      </c>
      <c r="M3658" s="56" t="str">
        <f t="shared" si="405"/>
        <v>fim_walking_wheelchair_movement</v>
      </c>
      <c r="N3658" s="33" t="str">
        <f t="shared" si="406"/>
        <v>FIM　歩行・車椅子移動</v>
      </c>
      <c r="O3658" s="33" t="str">
        <f t="shared" si="407"/>
        <v>FIM　歩行・車椅子移動</v>
      </c>
    </row>
    <row r="3659" spans="1:15" hidden="1">
      <c r="A3659" s="56">
        <v>3656</v>
      </c>
      <c r="B3659" s="56" t="s">
        <v>5187</v>
      </c>
      <c r="C3659" s="56">
        <v>75</v>
      </c>
      <c r="D3659" s="33" t="s">
        <v>3882</v>
      </c>
      <c r="E3659" s="134" t="s">
        <v>3883</v>
      </c>
      <c r="F3659" s="56" t="str">
        <f>VLOOKUP(VLOOKUP($B3659, '外部インタフェース一覧(計算用)'!$B:$C, 2, FALSE), '外部インタフェース一覧(計算用)'!$C:$G, 2, FALSE)</f>
        <v>new</v>
      </c>
      <c r="G3659" s="56" t="str">
        <f>VLOOKUP(VLOOKUP($B3659, '外部インタフェース一覧(計算用)'!$B:$C, 2, FALSE), '外部インタフェース一覧(計算用)'!$C:$G, 5, FALSE)</f>
        <v>OTHER_INFO_2024_FORM_8000_2021</v>
      </c>
      <c r="H3659" s="56" t="str">
        <f t="shared" si="403"/>
        <v>OTHER_INFO_2024_FORM_8000_2021_fim_stair_movement_new</v>
      </c>
      <c r="I3659" s="134" t="str">
        <f t="shared" si="402"/>
        <v>FIM　階段移動</v>
      </c>
      <c r="J3659" s="56" t="str">
        <f t="shared" si="404"/>
        <v>一致</v>
      </c>
      <c r="K3659" s="56" t="str">
        <f>IF($F3659="old", INDEX('外部インタフェース一覧(計算用)'!$B$5:$C$60, MATCH(summary!$B3659, '外部インタフェース一覧(計算用)'!$C$5:$C$60, 0), 1), $B3659)</f>
        <v>その他情報</v>
      </c>
      <c r="L3659" s="56">
        <f t="shared" si="408"/>
        <v>75</v>
      </c>
      <c r="M3659" s="56" t="str">
        <f t="shared" si="405"/>
        <v>fim_stair_movement</v>
      </c>
      <c r="N3659" s="33" t="str">
        <f t="shared" si="406"/>
        <v>FIM　階段移動</v>
      </c>
      <c r="O3659" s="33" t="str">
        <f t="shared" si="407"/>
        <v>FIM　階段移動</v>
      </c>
    </row>
    <row r="3660" spans="1:15" hidden="1">
      <c r="A3660" s="56">
        <v>3657</v>
      </c>
      <c r="B3660" s="56" t="s">
        <v>5187</v>
      </c>
      <c r="C3660" s="56">
        <v>76</v>
      </c>
      <c r="D3660" s="33" t="s">
        <v>3884</v>
      </c>
      <c r="E3660" s="134" t="s">
        <v>3885</v>
      </c>
      <c r="F3660" s="56" t="str">
        <f>VLOOKUP(VLOOKUP($B3660, '外部インタフェース一覧(計算用)'!$B:$C, 2, FALSE), '外部インタフェース一覧(計算用)'!$C:$G, 2, FALSE)</f>
        <v>new</v>
      </c>
      <c r="G3660" s="56" t="str">
        <f>VLOOKUP(VLOOKUP($B3660, '外部インタフェース一覧(計算用)'!$B:$C, 2, FALSE), '外部インタフェース一覧(計算用)'!$C:$G, 5, FALSE)</f>
        <v>OTHER_INFO_2024_FORM_8000_2021</v>
      </c>
      <c r="H3660" s="56" t="str">
        <f t="shared" si="403"/>
        <v>OTHER_INFO_2024_FORM_8000_2021_fim_understanding_new</v>
      </c>
      <c r="I3660" s="134" t="str">
        <f t="shared" si="402"/>
        <v>FIM　理解　</v>
      </c>
      <c r="J3660" s="56" t="str">
        <f t="shared" si="404"/>
        <v>一致</v>
      </c>
      <c r="K3660" s="56" t="str">
        <f>IF($F3660="old", INDEX('外部インタフェース一覧(計算用)'!$B$5:$C$60, MATCH(summary!$B3660, '外部インタフェース一覧(計算用)'!$C$5:$C$60, 0), 1), $B3660)</f>
        <v>その他情報</v>
      </c>
      <c r="L3660" s="56">
        <f t="shared" si="408"/>
        <v>76</v>
      </c>
      <c r="M3660" s="56" t="str">
        <f t="shared" si="405"/>
        <v>fim_understanding</v>
      </c>
      <c r="N3660" s="33" t="str">
        <f t="shared" si="406"/>
        <v>FIM　理解　</v>
      </c>
      <c r="O3660" s="33" t="str">
        <f t="shared" si="407"/>
        <v>FIM　理解　</v>
      </c>
    </row>
    <row r="3661" spans="1:15" hidden="1">
      <c r="A3661" s="56">
        <v>3658</v>
      </c>
      <c r="B3661" s="56" t="s">
        <v>5187</v>
      </c>
      <c r="C3661" s="56">
        <v>77</v>
      </c>
      <c r="D3661" s="33" t="s">
        <v>3886</v>
      </c>
      <c r="E3661" s="134" t="s">
        <v>3887</v>
      </c>
      <c r="F3661" s="56" t="str">
        <f>VLOOKUP(VLOOKUP($B3661, '外部インタフェース一覧(計算用)'!$B:$C, 2, FALSE), '外部インタフェース一覧(計算用)'!$C:$G, 2, FALSE)</f>
        <v>new</v>
      </c>
      <c r="G3661" s="56" t="str">
        <f>VLOOKUP(VLOOKUP($B3661, '外部インタフェース一覧(計算用)'!$B:$C, 2, FALSE), '外部インタフェース一覧(計算用)'!$C:$G, 5, FALSE)</f>
        <v>OTHER_INFO_2024_FORM_8000_2021</v>
      </c>
      <c r="H3661" s="56" t="str">
        <f t="shared" si="403"/>
        <v>OTHER_INFO_2024_FORM_8000_2021_fim_express_new</v>
      </c>
      <c r="I3661" s="134" t="str">
        <f t="shared" si="402"/>
        <v>FIM　表出　</v>
      </c>
      <c r="J3661" s="56" t="str">
        <f t="shared" si="404"/>
        <v>一致</v>
      </c>
      <c r="K3661" s="56" t="str">
        <f>IF($F3661="old", INDEX('外部インタフェース一覧(計算用)'!$B$5:$C$60, MATCH(summary!$B3661, '外部インタフェース一覧(計算用)'!$C$5:$C$60, 0), 1), $B3661)</f>
        <v>その他情報</v>
      </c>
      <c r="L3661" s="56">
        <f t="shared" si="408"/>
        <v>77</v>
      </c>
      <c r="M3661" s="56" t="str">
        <f t="shared" si="405"/>
        <v>fim_express</v>
      </c>
      <c r="N3661" s="33" t="str">
        <f t="shared" si="406"/>
        <v>FIM　表出　</v>
      </c>
      <c r="O3661" s="33" t="str">
        <f t="shared" si="407"/>
        <v>FIM　表出　</v>
      </c>
    </row>
    <row r="3662" spans="1:15" hidden="1">
      <c r="A3662" s="56">
        <v>3659</v>
      </c>
      <c r="B3662" s="56" t="s">
        <v>5187</v>
      </c>
      <c r="C3662" s="56">
        <v>78</v>
      </c>
      <c r="D3662" s="33" t="s">
        <v>3888</v>
      </c>
      <c r="E3662" s="134" t="s">
        <v>3889</v>
      </c>
      <c r="F3662" s="56" t="str">
        <f>VLOOKUP(VLOOKUP($B3662, '外部インタフェース一覧(計算用)'!$B:$C, 2, FALSE), '外部インタフェース一覧(計算用)'!$C:$G, 2, FALSE)</f>
        <v>new</v>
      </c>
      <c r="G3662" s="56" t="str">
        <f>VLOOKUP(VLOOKUP($B3662, '外部インタフェース一覧(計算用)'!$B:$C, 2, FALSE), '外部インタフェース一覧(計算用)'!$C:$G, 5, FALSE)</f>
        <v>OTHER_INFO_2024_FORM_8000_2021</v>
      </c>
      <c r="H3662" s="56" t="str">
        <f t="shared" si="403"/>
        <v>OTHER_INFO_2024_FORM_8000_2021_fim_social_interaction_new</v>
      </c>
      <c r="I3662" s="134" t="str">
        <f t="shared" si="402"/>
        <v>FIM　社会的交流　</v>
      </c>
      <c r="J3662" s="56" t="str">
        <f t="shared" si="404"/>
        <v>一致</v>
      </c>
      <c r="K3662" s="56" t="str">
        <f>IF($F3662="old", INDEX('外部インタフェース一覧(計算用)'!$B$5:$C$60, MATCH(summary!$B3662, '外部インタフェース一覧(計算用)'!$C$5:$C$60, 0), 1), $B3662)</f>
        <v>その他情報</v>
      </c>
      <c r="L3662" s="56">
        <f t="shared" si="408"/>
        <v>78</v>
      </c>
      <c r="M3662" s="56" t="str">
        <f t="shared" si="405"/>
        <v>fim_social_interaction</v>
      </c>
      <c r="N3662" s="33" t="str">
        <f t="shared" si="406"/>
        <v>FIM　社会的交流　</v>
      </c>
      <c r="O3662" s="33" t="str">
        <f t="shared" si="407"/>
        <v>FIM　社会的交流　</v>
      </c>
    </row>
    <row r="3663" spans="1:15" hidden="1">
      <c r="A3663" s="56">
        <v>3660</v>
      </c>
      <c r="B3663" s="56" t="s">
        <v>5187</v>
      </c>
      <c r="C3663" s="56">
        <v>79</v>
      </c>
      <c r="D3663" s="33" t="s">
        <v>3890</v>
      </c>
      <c r="E3663" s="134" t="s">
        <v>3891</v>
      </c>
      <c r="F3663" s="56" t="str">
        <f>VLOOKUP(VLOOKUP($B3663, '外部インタフェース一覧(計算用)'!$B:$C, 2, FALSE), '外部インタフェース一覧(計算用)'!$C:$G, 2, FALSE)</f>
        <v>new</v>
      </c>
      <c r="G3663" s="56" t="str">
        <f>VLOOKUP(VLOOKUP($B3663, '外部インタフェース一覧(計算用)'!$B:$C, 2, FALSE), '外部インタフェース一覧(計算用)'!$C:$G, 5, FALSE)</f>
        <v>OTHER_INFO_2024_FORM_8000_2021</v>
      </c>
      <c r="H3663" s="56" t="str">
        <f t="shared" si="403"/>
        <v>OTHER_INFO_2024_FORM_8000_2021_fim_problem_solving_new</v>
      </c>
      <c r="I3663" s="134" t="str">
        <f t="shared" si="402"/>
        <v>FIM　問題解決　</v>
      </c>
      <c r="J3663" s="56" t="str">
        <f t="shared" si="404"/>
        <v>一致</v>
      </c>
      <c r="K3663" s="56" t="str">
        <f>IF($F3663="old", INDEX('外部インタフェース一覧(計算用)'!$B$5:$C$60, MATCH(summary!$B3663, '外部インタフェース一覧(計算用)'!$C$5:$C$60, 0), 1), $B3663)</f>
        <v>その他情報</v>
      </c>
      <c r="L3663" s="56">
        <f t="shared" si="408"/>
        <v>79</v>
      </c>
      <c r="M3663" s="56" t="str">
        <f t="shared" si="405"/>
        <v>fim_problem_solving</v>
      </c>
      <c r="N3663" s="33" t="str">
        <f t="shared" si="406"/>
        <v>FIM　問題解決　</v>
      </c>
      <c r="O3663" s="33" t="str">
        <f t="shared" si="407"/>
        <v>FIM　問題解決　</v>
      </c>
    </row>
    <row r="3664" spans="1:15" hidden="1">
      <c r="A3664" s="56">
        <v>3661</v>
      </c>
      <c r="B3664" s="56" t="s">
        <v>5187</v>
      </c>
      <c r="C3664" s="56">
        <v>80</v>
      </c>
      <c r="D3664" s="33" t="s">
        <v>3892</v>
      </c>
      <c r="E3664" s="134" t="s">
        <v>3893</v>
      </c>
      <c r="F3664" s="56" t="str">
        <f>VLOOKUP(VLOOKUP($B3664, '外部インタフェース一覧(計算用)'!$B:$C, 2, FALSE), '外部インタフェース一覧(計算用)'!$C:$G, 2, FALSE)</f>
        <v>new</v>
      </c>
      <c r="G3664" s="56" t="str">
        <f>VLOOKUP(VLOOKUP($B3664, '外部インタフェース一覧(計算用)'!$B:$C, 2, FALSE), '外部インタフェース一覧(計算用)'!$C:$G, 5, FALSE)</f>
        <v>OTHER_INFO_2024_FORM_8000_2021</v>
      </c>
      <c r="H3664" s="56" t="str">
        <f t="shared" si="403"/>
        <v>OTHER_INFO_2024_FORM_8000_2021_fim_memory_new</v>
      </c>
      <c r="I3664" s="134" t="str">
        <f t="shared" si="402"/>
        <v>FIM　記憶</v>
      </c>
      <c r="J3664" s="56" t="str">
        <f t="shared" si="404"/>
        <v>一致</v>
      </c>
      <c r="K3664" s="56" t="str">
        <f>IF($F3664="old", INDEX('外部インタフェース一覧(計算用)'!$B$5:$C$60, MATCH(summary!$B3664, '外部インタフェース一覧(計算用)'!$C$5:$C$60, 0), 1), $B3664)</f>
        <v>その他情報</v>
      </c>
      <c r="L3664" s="56">
        <f t="shared" si="408"/>
        <v>80</v>
      </c>
      <c r="M3664" s="56" t="str">
        <f t="shared" si="405"/>
        <v>fim_memory</v>
      </c>
      <c r="N3664" s="33" t="str">
        <f t="shared" si="406"/>
        <v>FIM　記憶</v>
      </c>
      <c r="O3664" s="33" t="str">
        <f t="shared" si="407"/>
        <v>FIM　記憶</v>
      </c>
    </row>
    <row r="3665" spans="1:15" hidden="1">
      <c r="A3665" s="56">
        <v>3662</v>
      </c>
      <c r="B3665" s="56" t="s">
        <v>5187</v>
      </c>
      <c r="C3665" s="56">
        <v>81</v>
      </c>
      <c r="D3665" s="33" t="s">
        <v>265</v>
      </c>
      <c r="E3665" s="134" t="s">
        <v>266</v>
      </c>
      <c r="F3665" s="56" t="str">
        <f>VLOOKUP(VLOOKUP($B3665, '外部インタフェース一覧(計算用)'!$B:$C, 2, FALSE), '外部インタフェース一覧(計算用)'!$C:$G, 2, FALSE)</f>
        <v>new</v>
      </c>
      <c r="G3665" s="56" t="str">
        <f>VLOOKUP(VLOOKUP($B3665, '外部インタフェース一覧(計算用)'!$B:$C, 2, FALSE), '外部インタフェース一覧(計算用)'!$C:$G, 5, FALSE)</f>
        <v>OTHER_INFO_2024_FORM_8000_2021</v>
      </c>
      <c r="H3665" s="56" t="str">
        <f t="shared" si="403"/>
        <v>OTHER_INFO_2024_FORM_8000_2021_version_new</v>
      </c>
      <c r="I3665" s="134" t="str">
        <f t="shared" si="402"/>
        <v>バージョン番号</v>
      </c>
      <c r="J3665" s="56" t="str">
        <f t="shared" si="404"/>
        <v>一致</v>
      </c>
      <c r="K3665" s="56" t="str">
        <f>IF($F3665="old", INDEX('外部インタフェース一覧(計算用)'!$B$5:$C$60, MATCH(summary!$B3665, '外部インタフェース一覧(計算用)'!$C$5:$C$60, 0), 1), $B3665)</f>
        <v>その他情報</v>
      </c>
      <c r="L3665" s="56">
        <f t="shared" si="408"/>
        <v>81</v>
      </c>
      <c r="M3665" s="56" t="str">
        <f t="shared" si="405"/>
        <v>version</v>
      </c>
      <c r="N3665" s="33" t="str">
        <f t="shared" si="406"/>
        <v>バージョン番号</v>
      </c>
      <c r="O3665" s="33" t="str">
        <f t="shared" si="407"/>
        <v>バージョン番号</v>
      </c>
    </row>
  </sheetData>
  <autoFilter ref="A2:Q3665" xr:uid="{B9E4B2B6-EB65-4D2A-BED9-0600DE95371D}">
    <filterColumn colId="1">
      <filters>
        <filter val="リハビリテーション計画書"/>
      </filters>
    </filterColumn>
  </autoFilter>
  <phoneticPr fontId="4"/>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Q25"/>
  <sheetViews>
    <sheetView view="pageBreakPreview" topLeftCell="B1" zoomScale="85" zoomScaleNormal="55" zoomScaleSheetLayoutView="85" workbookViewId="0">
      <pane ySplit="3" topLeftCell="A18" activePane="bottomLeft" state="frozen"/>
      <selection activeCell="J1" sqref="J1"/>
      <selection pane="bottomLeft" activeCell="L22" sqref="L22"/>
    </sheetView>
  </sheetViews>
  <sheetFormatPr defaultColWidth="9" defaultRowHeight="13.5"/>
  <cols>
    <col min="1" max="1" width="24.75" style="1" hidden="1" customWidth="1"/>
    <col min="2" max="2" width="5.125" style="1" customWidth="1"/>
    <col min="3" max="3" width="14.5" style="1" customWidth="1"/>
    <col min="4" max="6" width="25" style="1" customWidth="1"/>
    <col min="7" max="7" width="8.875" style="1" customWidth="1"/>
    <col min="8" max="8" width="8.875" style="47" customWidth="1"/>
    <col min="9" max="10" width="8.875" style="1" customWidth="1"/>
    <col min="11" max="11" width="8.875" style="6" customWidth="1"/>
    <col min="12" max="12" width="8.875" style="1" customWidth="1"/>
    <col min="13" max="13" width="12.875" style="1" customWidth="1"/>
    <col min="14" max="14" width="26" style="1" customWidth="1"/>
    <col min="15" max="16" width="38" style="1" customWidth="1"/>
    <col min="17" max="17" width="16.75" style="68" customWidth="1"/>
    <col min="18" max="16384" width="9" style="1"/>
  </cols>
  <sheetData>
    <row r="1" spans="1:17" ht="22.5" customHeight="1">
      <c r="B1" s="21" t="s">
        <v>5194</v>
      </c>
      <c r="K1" s="21" t="s">
        <v>5195</v>
      </c>
      <c r="P1" s="5" t="s">
        <v>5196</v>
      </c>
    </row>
    <row r="2" spans="1:17" customFormat="1" ht="21" customHeight="1">
      <c r="A2" s="6"/>
      <c r="B2" s="6"/>
      <c r="C2" s="6"/>
      <c r="D2" s="6"/>
      <c r="E2" s="6"/>
      <c r="F2" s="6"/>
      <c r="G2" s="6"/>
      <c r="H2" s="47"/>
      <c r="I2" s="6"/>
      <c r="J2" s="6"/>
      <c r="K2" s="21" t="s">
        <v>5197</v>
      </c>
      <c r="L2" s="1"/>
      <c r="M2" s="1"/>
      <c r="N2" s="1"/>
      <c r="O2" s="1"/>
      <c r="P2" s="5"/>
      <c r="Q2" s="68"/>
    </row>
    <row r="3" spans="1:17" ht="23.25" thickBot="1">
      <c r="A3" s="7" t="s">
        <v>5198</v>
      </c>
      <c r="B3" s="2" t="s">
        <v>84</v>
      </c>
      <c r="C3" s="7" t="s">
        <v>5199</v>
      </c>
      <c r="D3" s="7" t="s">
        <v>5200</v>
      </c>
      <c r="E3" s="168" t="s">
        <v>5201</v>
      </c>
      <c r="F3" s="168" t="s">
        <v>5202</v>
      </c>
      <c r="G3" s="7" t="s">
        <v>5203</v>
      </c>
      <c r="H3" s="44" t="s">
        <v>5204</v>
      </c>
      <c r="I3" s="7" t="s">
        <v>5205</v>
      </c>
      <c r="J3" s="58" t="s">
        <v>5206</v>
      </c>
      <c r="K3" s="7" t="s">
        <v>5207</v>
      </c>
      <c r="L3" s="58" t="s">
        <v>5208</v>
      </c>
      <c r="M3" s="2" t="s">
        <v>5209</v>
      </c>
      <c r="N3" s="7" t="s">
        <v>5210</v>
      </c>
      <c r="O3" s="2" t="s">
        <v>87</v>
      </c>
      <c r="P3" s="3" t="s">
        <v>5211</v>
      </c>
      <c r="Q3" s="48" t="s">
        <v>5212</v>
      </c>
    </row>
    <row r="4" spans="1:17" s="4" customFormat="1" ht="23.25" thickTop="1">
      <c r="A4" s="71" t="str" cm="1">
        <f t="array" aca="1" ref="A4" ca="1">VLOOKUP(RIGHT(CELL("filename",$B1),LEN(CELL("filename",$B1))-FIND("]",CELL("filename",$B1))),'外部インタフェース一覧(計算用)'!$B:$G,6,FALSE)&amp;"_"&amp;$C4&amp;"_new"</f>
        <v>SERVICE_USER_INFO_SERVICE_USER_INFO_care_facility_id_new</v>
      </c>
      <c r="B4" s="9">
        <v>1</v>
      </c>
      <c r="C4" s="38" t="s">
        <v>223</v>
      </c>
      <c r="D4" s="38" t="s">
        <v>5213</v>
      </c>
      <c r="E4" s="71" t="str">
        <f ca="1">IF($F4="-", "追加", VLOOKUP($A4, summary!$H:$O, 6, FALSE))</f>
        <v>care_facility_id</v>
      </c>
      <c r="F4" s="71" t="str">
        <f ca="1">IF(VLOOKUP($A4, summary!$H:$O, 7, FALSE)="追加", "-", VLOOKUP($A4, summary!$H:$O, 7, FALSE))</f>
        <v>事業所番号</v>
      </c>
      <c r="G4" s="74" t="s">
        <v>5214</v>
      </c>
      <c r="H4" s="38" t="s">
        <v>5215</v>
      </c>
      <c r="I4" s="38">
        <v>10</v>
      </c>
      <c r="J4" s="38"/>
      <c r="K4" s="41" t="s">
        <v>5216</v>
      </c>
      <c r="L4" s="40"/>
      <c r="M4" s="39"/>
      <c r="N4" s="39"/>
      <c r="O4" s="39"/>
      <c r="P4" s="39" t="s">
        <v>5217</v>
      </c>
      <c r="Q4" s="39" t="s">
        <v>5218</v>
      </c>
    </row>
    <row r="5" spans="1:17" s="4" customFormat="1" ht="22.5">
      <c r="A5" s="10" t="str" cm="1">
        <f t="array" aca="1" ref="A5" ca="1">VLOOKUP(RIGHT(CELL("filename",$B2),LEN(CELL("filename",$B2))-FIND("]",CELL("filename",$B2))),'外部インタフェース一覧(計算用)'!$B:$G,6,FALSE)&amp;"_"&amp;$C5&amp;"_new"</f>
        <v>SERVICE_USER_INFO_SERVICE_USER_INFO_service_code_new</v>
      </c>
      <c r="B5" s="9">
        <v>2</v>
      </c>
      <c r="C5" s="38" t="s">
        <v>225</v>
      </c>
      <c r="D5" s="10" t="s">
        <v>5219</v>
      </c>
      <c r="E5" s="10" t="str">
        <f ca="1">IF($F5="-", "追加", VLOOKUP($A5, summary!$H:$O, 6, FALSE))</f>
        <v>service_code</v>
      </c>
      <c r="F5" s="10" t="str">
        <f ca="1">IF(VLOOKUP($A5, summary!$H:$O, 7, FALSE)="追加", "-", VLOOKUP($A5, summary!$H:$O, 7, FALSE))</f>
        <v>サービス種類コード</v>
      </c>
      <c r="G5" s="38" t="s">
        <v>5220</v>
      </c>
      <c r="H5" s="38" t="s">
        <v>5215</v>
      </c>
      <c r="I5" s="38">
        <v>2</v>
      </c>
      <c r="J5" s="38"/>
      <c r="K5" s="41" t="s">
        <v>5216</v>
      </c>
      <c r="L5" s="40"/>
      <c r="M5" s="39"/>
      <c r="N5" s="39"/>
      <c r="O5" s="39"/>
      <c r="P5" s="39" t="s">
        <v>5217</v>
      </c>
      <c r="Q5" s="39" t="s">
        <v>5221</v>
      </c>
    </row>
    <row r="6" spans="1:17" s="4" customFormat="1" ht="45">
      <c r="A6" s="38" t="str" cm="1">
        <f t="array" aca="1" ref="A6" ca="1">VLOOKUP(RIGHT(CELL("filename",$B3),LEN(CELL("filename",$B3))-FIND("]",CELL("filename",$B3))),'外部インタフェース一覧(計算用)'!$B:$G,6,FALSE)&amp;"_"&amp;$C6&amp;"_new"</f>
        <v>SERVICE_USER_INFO_SERVICE_USER_INFO_external_system_management_number_new</v>
      </c>
      <c r="B6" s="9">
        <v>3</v>
      </c>
      <c r="C6" s="38" t="s">
        <v>227</v>
      </c>
      <c r="D6" s="10" t="s">
        <v>5222</v>
      </c>
      <c r="E6" s="38" t="str">
        <f ca="1">IF($F6="-", "追加", VLOOKUP($A6, summary!$H:$O, 6, FALSE))</f>
        <v>external_system_management_number</v>
      </c>
      <c r="F6" s="38" t="str">
        <f ca="1">IF(VLOOKUP($A6, summary!$H:$O, 7, FALSE)="追加", "-", VLOOKUP($A6, summary!$H:$O, 7, FALSE))</f>
        <v>外部システム管理番号</v>
      </c>
      <c r="G6" s="38" t="s">
        <v>5220</v>
      </c>
      <c r="H6" s="38" t="s">
        <v>5215</v>
      </c>
      <c r="I6" s="38">
        <v>150</v>
      </c>
      <c r="J6" s="38"/>
      <c r="K6" s="41" t="s">
        <v>5216</v>
      </c>
      <c r="L6" s="40"/>
      <c r="M6" s="39"/>
      <c r="N6" s="39"/>
      <c r="O6" s="39" t="s">
        <v>5223</v>
      </c>
      <c r="P6" s="39"/>
      <c r="Q6" s="39" t="s">
        <v>5224</v>
      </c>
    </row>
    <row r="7" spans="1:17" s="4" customFormat="1" ht="33.75" customHeight="1">
      <c r="A7" s="38" t="str" cm="1">
        <f t="array" aca="1" ref="A7" ca="1">VLOOKUP(RIGHT(CELL("filename",$B4),LEN(CELL("filename",$B4))-FIND("]",CELL("filename",$B4))),'外部インタフェース一覧(計算用)'!$B:$G,6,FALSE)&amp;"_"&amp;$C7&amp;"_new"</f>
        <v>SERVICE_USER_INFO_SERVICE_USER_INFO_insurer_no_new</v>
      </c>
      <c r="B7" s="9">
        <v>4</v>
      </c>
      <c r="C7" s="38" t="s">
        <v>229</v>
      </c>
      <c r="D7" s="61" t="s">
        <v>230</v>
      </c>
      <c r="E7" s="38" t="str">
        <f ca="1">IF($F7="-", "追加", VLOOKUP($A7, summary!$H:$O, 6, FALSE))</f>
        <v>insurer_no</v>
      </c>
      <c r="F7" s="38" t="str">
        <f ca="1">IF(VLOOKUP($A7, summary!$H:$O, 7, FALSE)="追加", "-", VLOOKUP($A7, summary!$H:$O, 7, FALSE))</f>
        <v>保険者番号</v>
      </c>
      <c r="G7" s="38" t="s">
        <v>5214</v>
      </c>
      <c r="H7" s="38" t="s">
        <v>5225</v>
      </c>
      <c r="I7" s="38">
        <v>6</v>
      </c>
      <c r="J7" s="38"/>
      <c r="K7" s="41" t="s">
        <v>5216</v>
      </c>
      <c r="L7" s="40"/>
      <c r="M7" s="39"/>
      <c r="N7" s="39"/>
      <c r="O7" s="39"/>
      <c r="P7" s="39"/>
      <c r="Q7" s="39" t="s">
        <v>5226</v>
      </c>
    </row>
    <row r="8" spans="1:17" s="4" customFormat="1" ht="45">
      <c r="A8" s="38" t="str" cm="1">
        <f t="array" aca="1" ref="A8" ca="1">VLOOKUP(RIGHT(CELL("filename",$B5),LEN(CELL("filename",$B5))-FIND("]",CELL("filename",$B5))),'外部インタフェース一覧(計算用)'!$B:$G,6,FALSE)&amp;"_"&amp;$C8&amp;"_new"</f>
        <v>SERVICE_USER_INFO_SERVICE_USER_INFO_insured_no_new</v>
      </c>
      <c r="B8" s="9">
        <v>5</v>
      </c>
      <c r="C8" s="38" t="s">
        <v>231</v>
      </c>
      <c r="D8" s="62" t="s">
        <v>5227</v>
      </c>
      <c r="E8" s="38" t="str">
        <f ca="1">IF($F8="-", "追加", VLOOKUP($A8, summary!$H:$O, 6, FALSE))</f>
        <v>insured_no</v>
      </c>
      <c r="F8" s="38" t="str">
        <f ca="1">IF(VLOOKUP($A8, summary!$H:$O, 7, FALSE)="追加", "-", VLOOKUP($A8, summary!$H:$O, 7, FALSE))</f>
        <v>被保険者番号</v>
      </c>
      <c r="G8" s="38" t="s">
        <v>5214</v>
      </c>
      <c r="H8" s="38" t="s">
        <v>5215</v>
      </c>
      <c r="I8" s="38">
        <v>10</v>
      </c>
      <c r="J8" s="38"/>
      <c r="K8" s="41" t="s">
        <v>5216</v>
      </c>
      <c r="L8" s="40"/>
      <c r="M8" s="39"/>
      <c r="N8" s="39"/>
      <c r="O8" s="39" t="s">
        <v>5228</v>
      </c>
      <c r="P8" s="39" t="s">
        <v>5217</v>
      </c>
      <c r="Q8" s="39" t="s">
        <v>5229</v>
      </c>
    </row>
    <row r="9" spans="1:17" s="4" customFormat="1" ht="33.75">
      <c r="A9" s="38" t="str" cm="1">
        <f t="array" aca="1" ref="A9" ca="1">VLOOKUP(RIGHT(CELL("filename",$B6),LEN(CELL("filename",$B6))-FIND("]",CELL("filename",$B6))),'外部インタフェース一覧(計算用)'!$B:$G,6,FALSE)&amp;"_"&amp;$C9&amp;"_new"</f>
        <v>SERVICE_USER_INFO_SERVICE_USER_INFO_last_name_new</v>
      </c>
      <c r="B9" s="9">
        <v>6</v>
      </c>
      <c r="C9" s="38" t="s">
        <v>233</v>
      </c>
      <c r="D9" s="62" t="s">
        <v>5230</v>
      </c>
      <c r="E9" s="38" t="str">
        <f ca="1">IF($F9="-", "追加", VLOOKUP($A9, summary!$H:$O, 6, FALSE))</f>
        <v>last_name</v>
      </c>
      <c r="F9" s="38" t="str">
        <f ca="1">IF(VLOOKUP($A9, summary!$H:$O, 7, FALSE)="追加", "-", VLOOKUP($A9, summary!$H:$O, 7, FALSE))</f>
        <v>利用者姓</v>
      </c>
      <c r="G9" s="38" t="s">
        <v>5214</v>
      </c>
      <c r="H9" s="38" t="s">
        <v>5231</v>
      </c>
      <c r="I9" s="38">
        <v>30</v>
      </c>
      <c r="J9" s="38"/>
      <c r="K9" s="41" t="s">
        <v>5216</v>
      </c>
      <c r="L9" s="40"/>
      <c r="M9" s="39"/>
      <c r="N9" s="39"/>
      <c r="O9" s="39" t="s">
        <v>5232</v>
      </c>
      <c r="P9" s="39" t="s">
        <v>5233</v>
      </c>
      <c r="Q9" s="57" t="s">
        <v>5234</v>
      </c>
    </row>
    <row r="10" spans="1:17" s="4" customFormat="1" ht="22.5">
      <c r="A10" s="38" t="str" cm="1">
        <f t="array" aca="1" ref="A10" ca="1">VLOOKUP(RIGHT(CELL("filename",$B7),LEN(CELL("filename",$B7))-FIND("]",CELL("filename",$B7))),'外部インタフェース一覧(計算用)'!$B:$G,6,FALSE)&amp;"_"&amp;$C10&amp;"_new"</f>
        <v>SERVICE_USER_INFO_SERVICE_USER_INFO_first_name_new</v>
      </c>
      <c r="B10" s="9">
        <v>7</v>
      </c>
      <c r="C10" s="38" t="s">
        <v>235</v>
      </c>
      <c r="D10" s="63" t="s">
        <v>5235</v>
      </c>
      <c r="E10" s="38" t="str">
        <f ca="1">IF($F10="-", "追加", VLOOKUP($A10, summary!$H:$O, 6, FALSE))</f>
        <v>first_name</v>
      </c>
      <c r="F10" s="38" t="str">
        <f ca="1">IF(VLOOKUP($A10, summary!$H:$O, 7, FALSE)="追加", "-", VLOOKUP($A10, summary!$H:$O, 7, FALSE))</f>
        <v>利用者名</v>
      </c>
      <c r="G10" s="38" t="s">
        <v>5214</v>
      </c>
      <c r="H10" s="38" t="s">
        <v>5231</v>
      </c>
      <c r="I10" s="38">
        <v>30</v>
      </c>
      <c r="J10" s="38"/>
      <c r="K10" s="41" t="s">
        <v>5236</v>
      </c>
      <c r="L10" s="40"/>
      <c r="M10" s="39"/>
      <c r="N10" s="39"/>
      <c r="O10" s="39" t="s">
        <v>5232</v>
      </c>
      <c r="P10" s="39"/>
      <c r="Q10" s="57" t="s">
        <v>5237</v>
      </c>
    </row>
    <row r="11" spans="1:17" s="4" customFormat="1" ht="56.25">
      <c r="A11" s="38" t="str" cm="1">
        <f t="array" aca="1" ref="A11" ca="1">VLOOKUP(RIGHT(CELL("filename",$B8),LEN(CELL("filename",$B8))-FIND("]",CELL("filename",$B8))),'外部インタフェース一覧(計算用)'!$B:$G,6,FALSE)&amp;"_"&amp;$C11&amp;"_new"</f>
        <v>SERVICE_USER_INFO_SERVICE_USER_INFO_last_name_kana_new</v>
      </c>
      <c r="B11" s="9">
        <v>8</v>
      </c>
      <c r="C11" s="38" t="s">
        <v>237</v>
      </c>
      <c r="D11" s="62" t="s">
        <v>5238</v>
      </c>
      <c r="E11" s="38" t="str">
        <f ca="1">IF($F11="-", "追加", VLOOKUP($A11, summary!$H:$O, 6, FALSE))</f>
        <v>last_name_kana</v>
      </c>
      <c r="F11" s="38" t="str">
        <f ca="1">IF(VLOOKUP($A11, summary!$H:$O, 7, FALSE)="追加", "-", VLOOKUP($A11, summary!$H:$O, 7, FALSE))</f>
        <v>利用者姓半角カナ</v>
      </c>
      <c r="G11" s="38" t="s">
        <v>5214</v>
      </c>
      <c r="H11" s="38" t="s">
        <v>5239</v>
      </c>
      <c r="I11" s="38">
        <v>30</v>
      </c>
      <c r="J11" s="38"/>
      <c r="K11" s="41" t="s">
        <v>5236</v>
      </c>
      <c r="L11" s="40"/>
      <c r="M11" s="39"/>
      <c r="N11" s="39"/>
      <c r="O11" s="39" t="s">
        <v>5232</v>
      </c>
      <c r="P11" s="39" t="s">
        <v>5240</v>
      </c>
      <c r="Q11" s="57" t="s">
        <v>5241</v>
      </c>
    </row>
    <row r="12" spans="1:17" s="4" customFormat="1" ht="22.5">
      <c r="A12" s="38" t="str" cm="1">
        <f t="array" aca="1" ref="A12" ca="1">VLOOKUP(RIGHT(CELL("filename",$B9),LEN(CELL("filename",$B9))-FIND("]",CELL("filename",$B9))),'外部インタフェース一覧(計算用)'!$B:$G,6,FALSE)&amp;"_"&amp;$C12&amp;"_new"</f>
        <v>SERVICE_USER_INFO_SERVICE_USER_INFO_first_name_kana_new</v>
      </c>
      <c r="B12" s="9">
        <v>9</v>
      </c>
      <c r="C12" s="38" t="s">
        <v>239</v>
      </c>
      <c r="D12" s="62" t="s">
        <v>240</v>
      </c>
      <c r="E12" s="38" t="str">
        <f ca="1">IF($F12="-", "追加", VLOOKUP($A12, summary!$H:$O, 6, FALSE))</f>
        <v>first_name_kana</v>
      </c>
      <c r="F12" s="38" t="str">
        <f ca="1">IF(VLOOKUP($A12, summary!$H:$O, 7, FALSE)="追加", "-", VLOOKUP($A12, summary!$H:$O, 7, FALSE))</f>
        <v>利用者名半角カナ</v>
      </c>
      <c r="G12" s="38" t="s">
        <v>5214</v>
      </c>
      <c r="H12" s="38" t="s">
        <v>5242</v>
      </c>
      <c r="I12" s="38">
        <v>30</v>
      </c>
      <c r="J12" s="38"/>
      <c r="K12" s="41" t="s">
        <v>5236</v>
      </c>
      <c r="L12" s="40"/>
      <c r="M12" s="39"/>
      <c r="N12" s="39"/>
      <c r="O12" s="39" t="s">
        <v>5232</v>
      </c>
      <c r="P12" s="166"/>
      <c r="Q12" s="57" t="s">
        <v>5243</v>
      </c>
    </row>
    <row r="13" spans="1:17" s="4" customFormat="1" ht="33.75">
      <c r="A13" s="38" t="str" cm="1">
        <f t="array" aca="1" ref="A13" ca="1">VLOOKUP(RIGHT(CELL("filename",$B10),LEN(CELL("filename",$B10))-FIND("]",CELL("filename",$B10))),'外部インタフェース一覧(計算用)'!$B:$G,6,FALSE)&amp;"_"&amp;$C13&amp;"_new"</f>
        <v>SERVICE_USER_INFO_SERVICE_USER_INFO_gender_new</v>
      </c>
      <c r="B13" s="9">
        <v>10</v>
      </c>
      <c r="C13" s="38" t="s">
        <v>241</v>
      </c>
      <c r="D13" s="62" t="s">
        <v>242</v>
      </c>
      <c r="E13" s="38" t="str">
        <f ca="1">IF($F13="-", "追加", VLOOKUP($A13, summary!$H:$O, 6, FALSE))</f>
        <v>gender</v>
      </c>
      <c r="F13" s="38" t="str">
        <f ca="1">IF(VLOOKUP($A13, summary!$H:$O, 7, FALSE)="追加", "-", VLOOKUP($A13, summary!$H:$O, 7, FALSE))</f>
        <v>利用者性別</v>
      </c>
      <c r="G13" s="38" t="s">
        <v>5244</v>
      </c>
      <c r="H13" s="38" t="s">
        <v>5245</v>
      </c>
      <c r="I13" s="38">
        <v>1</v>
      </c>
      <c r="J13" s="38"/>
      <c r="K13" s="41" t="s">
        <v>5216</v>
      </c>
      <c r="L13" s="40"/>
      <c r="M13" s="39"/>
      <c r="N13" s="39" t="s">
        <v>5246</v>
      </c>
      <c r="O13" s="39"/>
      <c r="P13" s="39"/>
      <c r="Q13" s="57" t="s">
        <v>5247</v>
      </c>
    </row>
    <row r="14" spans="1:17" s="4" customFormat="1" ht="49.5" customHeight="1">
      <c r="A14" s="38" t="str" cm="1">
        <f t="array" aca="1" ref="A14" ca="1">VLOOKUP(RIGHT(CELL("filename",$B11),LEN(CELL("filename",$B11))-FIND("]",CELL("filename",$B11))),'外部インタフェース一覧(計算用)'!$B:$G,6,FALSE)&amp;"_"&amp;$C14&amp;"_new"</f>
        <v>SERVICE_USER_INFO_SERVICE_USER_INFO_birthday_new</v>
      </c>
      <c r="B14" s="9">
        <v>11</v>
      </c>
      <c r="C14" s="38" t="s">
        <v>243</v>
      </c>
      <c r="D14" s="62" t="s">
        <v>244</v>
      </c>
      <c r="E14" s="38" t="str">
        <f ca="1">IF($F14="-", "追加", VLOOKUP($A14, summary!$H:$O, 6, FALSE))</f>
        <v>birthday</v>
      </c>
      <c r="F14" s="38" t="str">
        <f ca="1">IF(VLOOKUP($A14, summary!$H:$O, 7, FALSE)="追加", "-", VLOOKUP($A14, summary!$H:$O, 7, FALSE))</f>
        <v>利用者生年月日</v>
      </c>
      <c r="G14" s="38" t="s">
        <v>5214</v>
      </c>
      <c r="H14" s="38" t="s">
        <v>5245</v>
      </c>
      <c r="I14" s="38">
        <v>8</v>
      </c>
      <c r="J14" s="38"/>
      <c r="K14" s="41" t="s">
        <v>5216</v>
      </c>
      <c r="L14" s="40" t="s">
        <v>5248</v>
      </c>
      <c r="M14" s="39" t="s">
        <v>5249</v>
      </c>
      <c r="N14" s="39"/>
      <c r="O14" s="39" t="s">
        <v>5250</v>
      </c>
      <c r="P14" s="39"/>
      <c r="Q14" s="57" t="s">
        <v>5251</v>
      </c>
    </row>
    <row r="15" spans="1:17" s="4" customFormat="1" ht="54.75" customHeight="1">
      <c r="A15" s="38" t="str" cm="1">
        <f t="array" aca="1" ref="A15" ca="1">VLOOKUP(RIGHT(CELL("filename",$B12),LEN(CELL("filename",$B12))-FIND("]",CELL("filename",$B12))),'外部インタフェース一覧(計算用)'!$B:$G,6,FALSE)&amp;"_"&amp;$C15&amp;"_new"</f>
        <v>SERVICE_USER_INFO_SERVICE_USER_INFO_certified_date_new</v>
      </c>
      <c r="B15" s="9">
        <v>12</v>
      </c>
      <c r="C15" s="38" t="s">
        <v>245</v>
      </c>
      <c r="D15" s="62" t="s">
        <v>246</v>
      </c>
      <c r="E15" s="38" t="str">
        <f ca="1">IF($F15="-", "追加", VLOOKUP($A15, summary!$H:$O, 6, FALSE))</f>
        <v>certified_date</v>
      </c>
      <c r="F15" s="38" t="str">
        <f ca="1">IF(VLOOKUP($A15, summary!$H:$O, 7, FALSE)="追加", "-", VLOOKUP($A15, summary!$H:$O, 7, FALSE))</f>
        <v>認定日</v>
      </c>
      <c r="G15" s="38" t="s">
        <v>5214</v>
      </c>
      <c r="H15" s="38" t="s">
        <v>5245</v>
      </c>
      <c r="I15" s="38">
        <v>8</v>
      </c>
      <c r="J15" s="38"/>
      <c r="K15" s="41"/>
      <c r="L15" s="40" t="s">
        <v>5252</v>
      </c>
      <c r="M15" s="39" t="s">
        <v>5249</v>
      </c>
      <c r="N15" s="39"/>
      <c r="O15" s="39"/>
      <c r="P15" s="39"/>
      <c r="Q15" s="57" t="s">
        <v>5253</v>
      </c>
    </row>
    <row r="16" spans="1:17" s="4" customFormat="1" ht="136.5" customHeight="1">
      <c r="A16" s="38" t="str" cm="1">
        <f t="array" aca="1" ref="A16" ca="1">VLOOKUP(RIGHT(CELL("filename",$B13),LEN(CELL("filename",$B13))-FIND("]",CELL("filename",$B13))),'外部インタフェース一覧(計算用)'!$B:$G,6,FALSE)&amp;"_"&amp;$C16&amp;"_new"</f>
        <v>SERVICE_USER_INFO_SERVICE_USER_INFO_care_period_start_new</v>
      </c>
      <c r="B16" s="9">
        <v>13</v>
      </c>
      <c r="C16" s="38" t="s">
        <v>247</v>
      </c>
      <c r="D16" s="62" t="s">
        <v>5254</v>
      </c>
      <c r="E16" s="38" t="str">
        <f ca="1">IF($F16="-", "追加", VLOOKUP($A16, summary!$H:$O, 6, FALSE))</f>
        <v>care_period_start</v>
      </c>
      <c r="F16" s="38" t="str">
        <f ca="1">IF(VLOOKUP($A16, summary!$H:$O, 7, FALSE)="追加", "-", VLOOKUP($A16, summary!$H:$O, 7, FALSE))</f>
        <v>利用者介護認定年月日（開始）</v>
      </c>
      <c r="G16" s="38" t="s">
        <v>5214</v>
      </c>
      <c r="H16" s="38" t="s">
        <v>5245</v>
      </c>
      <c r="I16" s="38">
        <v>8</v>
      </c>
      <c r="J16" s="38"/>
      <c r="K16" s="41"/>
      <c r="L16" s="40" t="s">
        <v>5252</v>
      </c>
      <c r="M16" s="39" t="s">
        <v>5249</v>
      </c>
      <c r="N16" s="39"/>
      <c r="O16" s="39" t="s">
        <v>5255</v>
      </c>
      <c r="P16" s="166"/>
      <c r="Q16" s="57" t="s">
        <v>5256</v>
      </c>
    </row>
    <row r="17" spans="1:17" s="4" customFormat="1" ht="148.5" customHeight="1">
      <c r="A17" s="38" t="str" cm="1">
        <f t="array" aca="1" ref="A17" ca="1">VLOOKUP(RIGHT(CELL("filename",$B14),LEN(CELL("filename",$B14))-FIND("]",CELL("filename",$B14))),'外部インタフェース一覧(計算用)'!$B:$G,6,FALSE)&amp;"_"&amp;$C17&amp;"_new"</f>
        <v>SERVICE_USER_INFO_SERVICE_USER_INFO_care_period_end_new</v>
      </c>
      <c r="B17" s="9">
        <v>14</v>
      </c>
      <c r="C17" s="38" t="s">
        <v>249</v>
      </c>
      <c r="D17" s="62" t="s">
        <v>5257</v>
      </c>
      <c r="E17" s="38" t="str">
        <f ca="1">IF($F17="-", "追加", VLOOKUP($A17, summary!$H:$O, 6, FALSE))</f>
        <v>care_period_end</v>
      </c>
      <c r="F17" s="38" t="str">
        <f ca="1">IF(VLOOKUP($A17, summary!$H:$O, 7, FALSE)="追加", "-", VLOOKUP($A17, summary!$H:$O, 7, FALSE))</f>
        <v>利用者介護認定年月日（終了）</v>
      </c>
      <c r="G17" s="38" t="s">
        <v>5214</v>
      </c>
      <c r="H17" s="38" t="s">
        <v>5245</v>
      </c>
      <c r="I17" s="38">
        <v>8</v>
      </c>
      <c r="J17" s="38"/>
      <c r="K17" s="41"/>
      <c r="L17" s="40" t="s">
        <v>5252</v>
      </c>
      <c r="M17" s="39" t="s">
        <v>5258</v>
      </c>
      <c r="N17" s="39"/>
      <c r="O17" s="39" t="s">
        <v>5259</v>
      </c>
      <c r="P17" s="166"/>
      <c r="Q17" s="57" t="s">
        <v>5260</v>
      </c>
    </row>
    <row r="18" spans="1:17" s="4" customFormat="1" ht="112.5">
      <c r="A18" s="38" t="str" cm="1">
        <f t="array" aca="1" ref="A18" ca="1">VLOOKUP(RIGHT(CELL("filename",$B15),LEN(CELL("filename",$B15))-FIND("]",CELL("filename",$B15))),'外部インタフェース一覧(計算用)'!$B:$G,6,FALSE)&amp;"_"&amp;$C18&amp;"_new"</f>
        <v>SERVICE_USER_INFO_SERVICE_USER_INFO_care_level_new</v>
      </c>
      <c r="B18" s="9">
        <v>15</v>
      </c>
      <c r="C18" s="38" t="s">
        <v>251</v>
      </c>
      <c r="D18" s="62" t="s">
        <v>5261</v>
      </c>
      <c r="E18" s="38" t="str">
        <f ca="1">IF($F18="-", "追加", VLOOKUP($A18, summary!$H:$O, 6, FALSE))</f>
        <v>care_level</v>
      </c>
      <c r="F18" s="38" t="str">
        <f ca="1">IF(VLOOKUP($A18, summary!$H:$O, 7, FALSE)="追加", "-", VLOOKUP($A18, summary!$H:$O, 7, FALSE))</f>
        <v>要介護度</v>
      </c>
      <c r="G18" s="38" t="s">
        <v>5214</v>
      </c>
      <c r="H18" s="38" t="s">
        <v>5245</v>
      </c>
      <c r="I18" s="38">
        <v>2</v>
      </c>
      <c r="J18" s="38"/>
      <c r="K18" s="41" t="s">
        <v>5216</v>
      </c>
      <c r="L18" s="40"/>
      <c r="M18" s="39"/>
      <c r="N18" s="39" t="s">
        <v>5262</v>
      </c>
      <c r="O18" s="39"/>
      <c r="P18" s="39"/>
      <c r="Q18" s="57" t="s">
        <v>5263</v>
      </c>
    </row>
    <row r="19" spans="1:17" customFormat="1" ht="112.5">
      <c r="A19" s="38" t="str" cm="1">
        <f t="array" aca="1" ref="A19" ca="1">VLOOKUP(RIGHT(CELL("filename",$B16),LEN(CELL("filename",$B16))-FIND("]",CELL("filename",$B16))),'外部インタフェース一覧(計算用)'!$B:$G,6,FALSE)&amp;"_"&amp;$C19&amp;"_new"</f>
        <v>SERVICE_USER_INFO_SERVICE_USER_INFO_impaired_elderly_independence_degree_new</v>
      </c>
      <c r="B19" s="9">
        <v>16</v>
      </c>
      <c r="C19" s="38" t="s">
        <v>5264</v>
      </c>
      <c r="D19" s="38" t="s">
        <v>5265</v>
      </c>
      <c r="E19" s="38" t="str">
        <f ca="1">IF($F19="-", "追加", VLOOKUP($A19, summary!$H:$O, 6, FALSE))</f>
        <v>impaired_elderly_independence_degree</v>
      </c>
      <c r="F19" s="38" t="str">
        <f ca="1">IF(VLOOKUP($A19, summary!$H:$O, 7, FALSE)="追加", "-", VLOOKUP($A19, summary!$H:$O, 7, FALSE))</f>
        <v>障害高齢者の日常生活自立度</v>
      </c>
      <c r="G19" s="38" t="s">
        <v>5214</v>
      </c>
      <c r="H19" s="38" t="s">
        <v>5245</v>
      </c>
      <c r="I19" s="38">
        <v>1</v>
      </c>
      <c r="J19" s="38"/>
      <c r="K19" s="41"/>
      <c r="L19" s="40"/>
      <c r="M19" s="39"/>
      <c r="N19" s="39" t="s">
        <v>5266</v>
      </c>
      <c r="O19" s="39"/>
      <c r="P19" s="39"/>
      <c r="Q19" s="57" t="s">
        <v>5263</v>
      </c>
    </row>
    <row r="20" spans="1:17" customFormat="1" ht="101.25">
      <c r="A20" s="38" t="str" cm="1">
        <f t="array" aca="1" ref="A20" ca="1">VLOOKUP(RIGHT(CELL("filename",$B17),LEN(CELL("filename",$B17))-FIND("]",CELL("filename",$B17))),'外部インタフェース一覧(計算用)'!$B:$G,6,FALSE)&amp;"_"&amp;$C20&amp;"_new"</f>
        <v>SERVICE_USER_INFO_SERVICE_USER_INFO_dementia_elderly_independence_degree_new</v>
      </c>
      <c r="B20" s="9">
        <v>17</v>
      </c>
      <c r="C20" s="38" t="s">
        <v>5267</v>
      </c>
      <c r="D20" s="38" t="s">
        <v>5268</v>
      </c>
      <c r="E20" s="38" t="str">
        <f ca="1">IF($F20="-", "追加", VLOOKUP($A20, summary!$H:$O, 6, FALSE))</f>
        <v>dementia_elderly_independence_degree</v>
      </c>
      <c r="F20" s="38" t="str">
        <f ca="1">IF(VLOOKUP($A20, summary!$H:$O, 7, FALSE)="追加", "-", VLOOKUP($A20, summary!$H:$O, 7, FALSE))</f>
        <v>認知症高齢者の日常生活自立度</v>
      </c>
      <c r="G20" s="38" t="s">
        <v>5214</v>
      </c>
      <c r="H20" s="38" t="s">
        <v>5245</v>
      </c>
      <c r="I20" s="38">
        <v>1</v>
      </c>
      <c r="J20" s="38"/>
      <c r="K20" s="41"/>
      <c r="L20" s="40"/>
      <c r="M20" s="39"/>
      <c r="N20" s="39" t="s">
        <v>5269</v>
      </c>
      <c r="O20" s="39"/>
      <c r="P20" s="39"/>
      <c r="Q20" s="57" t="s">
        <v>5263</v>
      </c>
    </row>
    <row r="21" spans="1:17" s="4" customFormat="1" ht="123.75" customHeight="1">
      <c r="A21" s="38" t="str" cm="1">
        <f t="array" aca="1" ref="A21" ca="1">VLOOKUP(RIGHT(CELL("filename",$B18),LEN(CELL("filename",$B18))-FIND("]",CELL("filename",$B18))),'外部インタフェース一覧(計算用)'!$B:$G,6,FALSE)&amp;"_"&amp;$C21&amp;"_new"</f>
        <v>SERVICE_USER_INFO_SERVICE_USER_INFO_start_date_new</v>
      </c>
      <c r="B21" s="9">
        <v>18</v>
      </c>
      <c r="C21" s="38" t="s">
        <v>5270</v>
      </c>
      <c r="D21" s="62" t="s">
        <v>5271</v>
      </c>
      <c r="E21" s="38" t="str">
        <f ca="1">IF($F21="-", "追加", VLOOKUP($A21, summary!$H:$O, 6, FALSE))</f>
        <v>start_date</v>
      </c>
      <c r="F21" s="38" t="str">
        <f ca="1">IF(VLOOKUP($A21, summary!$H:$O, 7, FALSE)="追加", "-", VLOOKUP($A21, summary!$H:$O, 7, FALSE))</f>
        <v>利用開始日（入所日）</v>
      </c>
      <c r="G21" s="38" t="s">
        <v>5214</v>
      </c>
      <c r="H21" s="38" t="s">
        <v>5245</v>
      </c>
      <c r="I21" s="38">
        <v>8</v>
      </c>
      <c r="J21" s="38"/>
      <c r="K21" s="41"/>
      <c r="L21" s="40" t="s">
        <v>5248</v>
      </c>
      <c r="M21" s="39" t="s">
        <v>5249</v>
      </c>
      <c r="N21" s="39"/>
      <c r="O21" s="39" t="s">
        <v>5272</v>
      </c>
      <c r="P21" s="166"/>
      <c r="Q21" s="57" t="s">
        <v>5256</v>
      </c>
    </row>
    <row r="22" spans="1:17" s="4" customFormat="1" ht="121.5" customHeight="1">
      <c r="A22" s="38" t="str" cm="1">
        <f t="array" aca="1" ref="A22" ca="1">VLOOKUP(RIGHT(CELL("filename",$B19),LEN(CELL("filename",$B19))-FIND("]",CELL("filename",$B19))),'外部インタフェース一覧(計算用)'!$B:$G,6,FALSE)&amp;"_"&amp;$C22&amp;"_new"</f>
        <v>SERVICE_USER_INFO_SERVICE_USER_INFO_end_date_new</v>
      </c>
      <c r="B22" s="9">
        <v>19</v>
      </c>
      <c r="C22" s="38" t="s">
        <v>5273</v>
      </c>
      <c r="D22" s="62" t="s">
        <v>5274</v>
      </c>
      <c r="E22" s="38" t="str">
        <f ca="1">IF($F22="-", "追加", VLOOKUP($A22, summary!$H:$O, 6, FALSE))</f>
        <v>end_date</v>
      </c>
      <c r="F22" s="38" t="str">
        <f ca="1">IF(VLOOKUP($A22, summary!$H:$O, 7, FALSE)="追加", "-", VLOOKUP($A22, summary!$H:$O, 7, FALSE))</f>
        <v>利用終了日（退所日）</v>
      </c>
      <c r="G22" s="38" t="s">
        <v>5214</v>
      </c>
      <c r="H22" s="38" t="s">
        <v>5245</v>
      </c>
      <c r="I22" s="38">
        <v>8</v>
      </c>
      <c r="J22" s="38"/>
      <c r="K22" s="41"/>
      <c r="L22" s="40" t="s">
        <v>5248</v>
      </c>
      <c r="M22" s="39" t="s">
        <v>5249</v>
      </c>
      <c r="N22" s="39"/>
      <c r="O22" s="39" t="s">
        <v>5275</v>
      </c>
      <c r="P22" s="166"/>
      <c r="Q22" s="57" t="s">
        <v>5276</v>
      </c>
    </row>
    <row r="23" spans="1:17" s="4" customFormat="1" ht="49.5" customHeight="1">
      <c r="A23" s="38" t="str" cm="1">
        <f t="array" aca="1" ref="A23" ca="1">VLOOKUP(RIGHT(CELL("filename",$B20),LEN(CELL("filename",$B20))-FIND("]",CELL("filename",$B20))),'外部インタフェース一覧(計算用)'!$B:$G,6,FALSE)&amp;"_"&amp;$C23&amp;"_new"</f>
        <v>SERVICE_USER_INFO_SERVICE_USER_INFO_death_date_new</v>
      </c>
      <c r="B23" s="9">
        <v>20</v>
      </c>
      <c r="C23" s="38" t="s">
        <v>5277</v>
      </c>
      <c r="D23" s="62" t="s">
        <v>5278</v>
      </c>
      <c r="E23" s="38" t="str">
        <f ca="1">IF($F23="-", "追加", VLOOKUP($A23, summary!$H:$O, 6, FALSE))</f>
        <v>death_date</v>
      </c>
      <c r="F23" s="38" t="str">
        <f ca="1">IF(VLOOKUP($A23, summary!$H:$O, 7, FALSE)="追加", "-", VLOOKUP($A23, summary!$H:$O, 7, FALSE))</f>
        <v>死亡日</v>
      </c>
      <c r="G23" s="38" t="s">
        <v>5214</v>
      </c>
      <c r="H23" s="38" t="s">
        <v>5245</v>
      </c>
      <c r="I23" s="38">
        <v>8</v>
      </c>
      <c r="J23" s="38"/>
      <c r="K23" s="41"/>
      <c r="L23" s="40" t="s">
        <v>5248</v>
      </c>
      <c r="M23" s="39" t="s">
        <v>5249</v>
      </c>
      <c r="N23" s="39"/>
      <c r="O23" s="39"/>
      <c r="P23" s="39"/>
      <c r="Q23" s="57" t="s">
        <v>5276</v>
      </c>
    </row>
    <row r="24" spans="1:17" s="4" customFormat="1" ht="56.25">
      <c r="A24" s="38" t="str" cm="1">
        <f t="array" aca="1" ref="A24" ca="1">VLOOKUP(RIGHT(CELL("filename",$B21),LEN(CELL("filename",$B21))-FIND("]",CELL("filename",$B21))),'外部インタフェース一覧(計算用)'!$B:$G,6,FALSE)&amp;"_"&amp;$C24&amp;"_new"</f>
        <v>SERVICE_USER_INFO_SERVICE_USER_INFO_remarks_new</v>
      </c>
      <c r="B24" s="9">
        <v>21</v>
      </c>
      <c r="C24" s="38" t="s">
        <v>263</v>
      </c>
      <c r="D24" s="62" t="s">
        <v>264</v>
      </c>
      <c r="E24" s="38" t="str">
        <f ca="1">IF($F24="-", "追加", VLOOKUP($A24, summary!$H:$O, 6, FALSE))</f>
        <v>remarks</v>
      </c>
      <c r="F24" s="38" t="str">
        <f ca="1">IF(VLOOKUP($A24, summary!$H:$O, 7, FALSE)="追加", "-", VLOOKUP($A24, summary!$H:$O, 7, FALSE))</f>
        <v>備考</v>
      </c>
      <c r="G24" s="38" t="s">
        <v>5214</v>
      </c>
      <c r="H24" s="38" t="s">
        <v>5279</v>
      </c>
      <c r="I24" s="38">
        <v>200</v>
      </c>
      <c r="J24" s="38"/>
      <c r="K24" s="41"/>
      <c r="L24" s="40"/>
      <c r="M24" s="39"/>
      <c r="N24" s="39"/>
      <c r="O24" s="39" t="s">
        <v>5280</v>
      </c>
      <c r="P24" s="39"/>
      <c r="Q24" s="57" t="s">
        <v>5281</v>
      </c>
    </row>
    <row r="25" spans="1:17" s="4" customFormat="1" ht="48.75" customHeight="1">
      <c r="A25" s="38" t="str" cm="1">
        <f t="array" aca="1" ref="A25" ca="1">VLOOKUP(RIGHT(CELL("filename",$B22),LEN(CELL("filename",$B22))-FIND("]",CELL("filename",$B22))),'外部インタフェース一覧(計算用)'!$B:$G,6,FALSE)&amp;"_"&amp;$C25&amp;"_new"</f>
        <v>SERVICE_USER_INFO_SERVICE_USER_INFO_version_new</v>
      </c>
      <c r="B25" s="9">
        <v>22</v>
      </c>
      <c r="C25" s="38" t="s">
        <v>5282</v>
      </c>
      <c r="D25" s="62" t="s">
        <v>5283</v>
      </c>
      <c r="E25" s="38" t="str">
        <f ca="1">IF($F25="-", "追加", VLOOKUP($A25, summary!$H:$O, 6, FALSE))</f>
        <v>version</v>
      </c>
      <c r="F25" s="38" t="str">
        <f ca="1">IF(VLOOKUP($A25, summary!$H:$O, 7, FALSE)="追加", "-", VLOOKUP($A25, summary!$H:$O, 7, FALSE))</f>
        <v>バージョン番号</v>
      </c>
      <c r="G25" s="38" t="s">
        <v>5214</v>
      </c>
      <c r="H25" s="38" t="s">
        <v>5245</v>
      </c>
      <c r="I25" s="38">
        <v>4</v>
      </c>
      <c r="J25" s="38"/>
      <c r="K25" s="41" t="s">
        <v>5216</v>
      </c>
      <c r="L25" s="40"/>
      <c r="M25" s="39"/>
      <c r="N25" s="167" t="s">
        <v>5284</v>
      </c>
      <c r="O25" s="39"/>
      <c r="P25" s="39" t="s">
        <v>5285</v>
      </c>
      <c r="Q25" s="57" t="s">
        <v>5286</v>
      </c>
    </row>
  </sheetData>
  <autoFilter ref="A3:Q3" xr:uid="{00000000-0001-0000-0200-000000000000}"/>
  <phoneticPr fontId="4"/>
  <conditionalFormatting sqref="C1 C26:C1048576">
    <cfRule type="duplicateValues" dxfId="11" priority="20"/>
  </conditionalFormatting>
  <conditionalFormatting sqref="C2">
    <cfRule type="duplicateValues" dxfId="10" priority="12"/>
    <cfRule type="duplicateValues" dxfId="9" priority="13"/>
    <cfRule type="duplicateValues" dxfId="8" priority="14"/>
    <cfRule type="duplicateValues" dxfId="7" priority="15"/>
  </conditionalFormatting>
  <conditionalFormatting sqref="C4:C24">
    <cfRule type="duplicateValues" dxfId="6" priority="3"/>
  </conditionalFormatting>
  <conditionalFormatting sqref="C19:C20">
    <cfRule type="duplicateValues" dxfId="5" priority="4"/>
    <cfRule type="duplicateValues" dxfId="4" priority="5"/>
    <cfRule type="duplicateValues" dxfId="3" priority="6"/>
  </conditionalFormatting>
  <conditionalFormatting sqref="C21:C24 C4:C18">
    <cfRule type="duplicateValues" dxfId="2" priority="7"/>
  </conditionalFormatting>
  <conditionalFormatting sqref="C25">
    <cfRule type="duplicateValues" dxfId="1" priority="1"/>
    <cfRule type="duplicateValues" dxfId="0" priority="2"/>
  </conditionalFormatting>
  <dataValidations count="3">
    <dataValidation type="list" allowBlank="1" showInputMessage="1" sqref="K11" xr:uid="{A477C6AC-77CB-4FE9-9530-A7B4FBD4205C}">
      <formula1>"○"</formula1>
    </dataValidation>
    <dataValidation showInputMessage="1" sqref="G21:H25 B4:B25 H19:H20 G4:H18" xr:uid="{8FA47975-5027-4DE6-90BD-F1ADD6CD0224}"/>
    <dataValidation type="list" allowBlank="1" showInputMessage="1" sqref="K4:K10 K12:K25" xr:uid="{D1CDECF0-41FD-42A7-99B7-0B0A72615FD3}">
      <formula1>"◎,○,●"</formula1>
    </dataValidation>
  </dataValidations>
  <hyperlinks>
    <hyperlink ref="P1" location="外部インタフェース一覧!A1" display="外部インターフェース一覧へ" xr:uid="{D2133B9E-35D0-48B0-B0DE-D5BB755D8EF7}"/>
  </hyperlinks>
  <pageMargins left="0.39370078740157483" right="0.39370078740157483" top="0.55118110236220474" bottom="0.39370078740157483" header="0.59055118110236227" footer="0"/>
  <pageSetup paperSize="8" scale="65" fitToHeight="0" orientation="landscape" cellComments="asDisplayed" r:id="rId1"/>
  <headerFooter alignWithMargins="0">
    <oddFooter>&amp;P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4B075-1A0D-4AED-9979-60C658687EDB}">
  <sheetPr codeName="Sheet4"/>
  <dimension ref="A1:GK153"/>
  <sheetViews>
    <sheetView view="pageBreakPreview" zoomScale="85" zoomScaleNormal="85" zoomScaleSheetLayoutView="85" workbookViewId="0">
      <pane ySplit="3" topLeftCell="A4" activePane="bottomLeft" state="frozen"/>
      <selection activeCell="J1" sqref="J1"/>
      <selection pane="bottomLeft"/>
    </sheetView>
  </sheetViews>
  <sheetFormatPr defaultColWidth="9" defaultRowHeight="11.25"/>
  <cols>
    <col min="1" max="1" width="24.75" style="80" hidden="1" customWidth="1"/>
    <col min="2" max="2" width="5.125" style="76" customWidth="1"/>
    <col min="3" max="3" width="14.5" style="80" customWidth="1"/>
    <col min="4" max="6" width="25" style="80" customWidth="1"/>
    <col min="7" max="8" width="8.875" style="80" customWidth="1"/>
    <col min="9" max="12" width="8.875" style="76" customWidth="1"/>
    <col min="13" max="13" width="12.875" style="76" customWidth="1"/>
    <col min="14" max="14" width="26" style="76" customWidth="1"/>
    <col min="15" max="16" width="38" style="76" customWidth="1"/>
    <col min="17" max="17" width="41.625" style="79" customWidth="1"/>
    <col min="18" max="16384" width="9" style="77"/>
  </cols>
  <sheetData>
    <row r="1" spans="1:34" ht="23.45" customHeight="1">
      <c r="A1" s="68"/>
      <c r="B1" s="68" t="s">
        <v>5287</v>
      </c>
      <c r="C1" s="68"/>
      <c r="D1" s="68"/>
      <c r="E1" s="68"/>
      <c r="F1" s="68"/>
      <c r="G1" s="68"/>
      <c r="H1" s="68"/>
      <c r="I1" s="25"/>
      <c r="J1" s="25"/>
      <c r="K1" s="21" t="s">
        <v>5195</v>
      </c>
      <c r="L1" s="25"/>
      <c r="M1" s="25"/>
      <c r="N1" s="25"/>
      <c r="O1" s="25"/>
      <c r="P1" s="5" t="s">
        <v>5196</v>
      </c>
      <c r="Q1" s="86"/>
      <c r="R1" s="21"/>
      <c r="S1" s="21"/>
      <c r="T1" s="21"/>
      <c r="U1" s="21"/>
      <c r="V1" s="21"/>
      <c r="W1" s="21"/>
      <c r="X1" s="21"/>
      <c r="Y1" s="21"/>
      <c r="Z1" s="21"/>
      <c r="AA1" s="21"/>
      <c r="AB1" s="21"/>
      <c r="AC1" s="21"/>
      <c r="AD1" s="21"/>
      <c r="AE1" s="21"/>
      <c r="AF1" s="21"/>
      <c r="AG1" s="21"/>
      <c r="AH1" s="21"/>
    </row>
    <row r="2" spans="1:34" ht="21" customHeight="1">
      <c r="A2" s="68"/>
      <c r="B2" s="25"/>
      <c r="C2" s="68"/>
      <c r="D2" s="68"/>
      <c r="E2" s="68"/>
      <c r="F2" s="68"/>
      <c r="G2" s="68"/>
      <c r="H2" s="68"/>
      <c r="I2" s="25"/>
      <c r="J2" s="25"/>
      <c r="K2" s="21" t="s">
        <v>5197</v>
      </c>
      <c r="L2" s="25"/>
      <c r="M2" s="25"/>
      <c r="N2" s="25"/>
      <c r="O2" s="25"/>
      <c r="P2" s="5"/>
      <c r="Q2" s="86"/>
      <c r="R2" s="21"/>
      <c r="S2" s="21"/>
      <c r="T2" s="21"/>
      <c r="U2" s="21"/>
      <c r="V2" s="21"/>
      <c r="W2" s="21"/>
      <c r="X2" s="21"/>
      <c r="Y2" s="21"/>
      <c r="Z2" s="21"/>
      <c r="AA2" s="21"/>
      <c r="AB2" s="21"/>
      <c r="AC2" s="21"/>
      <c r="AD2" s="21"/>
      <c r="AE2" s="21"/>
      <c r="AF2" s="21"/>
      <c r="AG2" s="21"/>
      <c r="AH2" s="21"/>
    </row>
    <row r="3" spans="1:34" ht="23.25" thickBot="1">
      <c r="A3" s="88" t="s">
        <v>5198</v>
      </c>
      <c r="B3" s="87" t="s">
        <v>84</v>
      </c>
      <c r="C3" s="88" t="s">
        <v>5199</v>
      </c>
      <c r="D3" s="88" t="s">
        <v>5200</v>
      </c>
      <c r="E3" s="168" t="s">
        <v>5201</v>
      </c>
      <c r="F3" s="168" t="s">
        <v>5202</v>
      </c>
      <c r="G3" s="88" t="s">
        <v>5203</v>
      </c>
      <c r="H3" s="88" t="s">
        <v>5204</v>
      </c>
      <c r="I3" s="89" t="s">
        <v>5205</v>
      </c>
      <c r="J3" s="90" t="s">
        <v>5206</v>
      </c>
      <c r="K3" s="89" t="s">
        <v>5207</v>
      </c>
      <c r="L3" s="87" t="s">
        <v>5208</v>
      </c>
      <c r="M3" s="87" t="s">
        <v>5209</v>
      </c>
      <c r="N3" s="89" t="s">
        <v>5210</v>
      </c>
      <c r="O3" s="87" t="s">
        <v>87</v>
      </c>
      <c r="P3" s="91" t="s">
        <v>5211</v>
      </c>
      <c r="Q3" s="109" t="s">
        <v>5288</v>
      </c>
      <c r="R3" s="21"/>
      <c r="S3" s="21"/>
      <c r="T3" s="21"/>
      <c r="U3" s="21"/>
      <c r="V3" s="21"/>
      <c r="W3" s="21"/>
      <c r="X3" s="21"/>
      <c r="Y3" s="21"/>
      <c r="Z3" s="21"/>
      <c r="AA3" s="21"/>
      <c r="AB3" s="21"/>
      <c r="AC3" s="21"/>
      <c r="AD3" s="21"/>
      <c r="AE3" s="21"/>
      <c r="AF3" s="21"/>
      <c r="AG3" s="21"/>
      <c r="AH3" s="21"/>
    </row>
    <row r="4" spans="1:34" s="78" customFormat="1" ht="33.75">
      <c r="A4" s="73" t="str" cm="1">
        <f t="array" aca="1" ref="A4" ca="1">VLOOKUP(RIGHT(CELL("filename",$B1),LEN(CELL("filename",$B1))-FIND("]",CELL("filename",$B1))),'外部インタフェース一覧(計算用)'!$B:$G,6,FALSE)&amp;"_"&amp;$C4&amp;"_new"</f>
        <v>SCIENTIFIC_NURSING_CARE_PROMOTION_2024_FORM_0000_2021_care_facility_id_new</v>
      </c>
      <c r="B4" s="185">
        <v>1</v>
      </c>
      <c r="C4" s="186" t="s">
        <v>223</v>
      </c>
      <c r="D4" s="186" t="s">
        <v>5289</v>
      </c>
      <c r="E4" s="187" t="str">
        <f ca="1">IF($F4="-", "追加", VLOOKUP($A4, summary!$H:$O, 6, FALSE))</f>
        <v>care_facility_id</v>
      </c>
      <c r="F4" s="187" t="str">
        <f ca="1">IF(VLOOKUP($A4, summary!$H:$O, 7, FALSE)="追加", "-", VLOOKUP($A4, summary!$H:$O, 7, FALSE))</f>
        <v>事業所番号</v>
      </c>
      <c r="G4" s="188" t="s">
        <v>5214</v>
      </c>
      <c r="H4" s="186" t="s">
        <v>5290</v>
      </c>
      <c r="I4" s="186">
        <v>10</v>
      </c>
      <c r="J4" s="186"/>
      <c r="K4" s="43" t="s">
        <v>5216</v>
      </c>
      <c r="L4" s="19"/>
      <c r="M4" s="45"/>
      <c r="N4" s="45"/>
      <c r="O4" s="45" t="s">
        <v>5291</v>
      </c>
      <c r="P4" s="93" t="s">
        <v>5292</v>
      </c>
      <c r="Q4" s="169" t="s">
        <v>5293</v>
      </c>
      <c r="R4" s="95"/>
      <c r="S4" s="95"/>
      <c r="T4" s="95"/>
      <c r="U4" s="95"/>
      <c r="V4" s="95"/>
      <c r="W4" s="95"/>
      <c r="X4" s="95"/>
      <c r="Y4" s="95"/>
      <c r="Z4" s="95"/>
      <c r="AA4" s="95"/>
      <c r="AB4" s="95"/>
      <c r="AC4" s="95"/>
      <c r="AD4" s="95"/>
      <c r="AE4" s="95"/>
      <c r="AF4" s="95"/>
      <c r="AG4" s="95"/>
      <c r="AH4" s="95"/>
    </row>
    <row r="5" spans="1:34" s="78" customFormat="1" ht="85.5" customHeight="1">
      <c r="A5" s="73" t="str" cm="1">
        <f t="array" aca="1" ref="A5" ca="1">VLOOKUP(RIGHT(CELL("filename",$B2),LEN(CELL("filename",$B2))-FIND("]",CELL("filename",$B2))),'外部インタフェース一覧(計算用)'!$B:$G,6,FALSE)&amp;"_"&amp;$C5&amp;"_new"</f>
        <v>SCIENTIFIC_NURSING_CARE_PROMOTION_2024_FORM_0000_2021_service_code_new</v>
      </c>
      <c r="B5" s="189">
        <v>2</v>
      </c>
      <c r="C5" s="46" t="s">
        <v>225</v>
      </c>
      <c r="D5" s="46" t="s">
        <v>5294</v>
      </c>
      <c r="E5" s="187" t="str">
        <f ca="1">IF($F5="-", "追加", VLOOKUP($A5, summary!$H:$O, 6, FALSE))</f>
        <v>service_code</v>
      </c>
      <c r="F5" s="187" t="str">
        <f ca="1">IF(VLOOKUP($A5, summary!$H:$O, 7, FALSE)="追加", "-", VLOOKUP($A5, summary!$H:$O, 7, FALSE))</f>
        <v>サービス種類コード</v>
      </c>
      <c r="G5" s="190" t="s">
        <v>5295</v>
      </c>
      <c r="H5" s="187" t="s">
        <v>5290</v>
      </c>
      <c r="I5" s="191">
        <v>2</v>
      </c>
      <c r="J5" s="46"/>
      <c r="K5" s="18" t="s">
        <v>5216</v>
      </c>
      <c r="L5" s="19"/>
      <c r="M5" s="45"/>
      <c r="N5" s="45"/>
      <c r="O5" s="45"/>
      <c r="P5" s="93" t="s">
        <v>5292</v>
      </c>
      <c r="Q5" s="169" t="s">
        <v>5296</v>
      </c>
      <c r="R5" s="95"/>
      <c r="S5" s="95"/>
      <c r="T5" s="95"/>
      <c r="U5" s="95"/>
      <c r="V5" s="95"/>
      <c r="W5" s="95"/>
      <c r="X5" s="95"/>
      <c r="Y5" s="95"/>
      <c r="Z5" s="95"/>
      <c r="AA5" s="95"/>
      <c r="AB5" s="95"/>
      <c r="AC5" s="95"/>
      <c r="AD5" s="95"/>
      <c r="AE5" s="95"/>
      <c r="AF5" s="95"/>
      <c r="AG5" s="95"/>
      <c r="AH5" s="95"/>
    </row>
    <row r="6" spans="1:34" s="78" customFormat="1" ht="33.75">
      <c r="A6" s="73" t="str" cm="1">
        <f t="array" aca="1" ref="A6" ca="1">VLOOKUP(RIGHT(CELL("filename",$B3),LEN(CELL("filename",$B3))-FIND("]",CELL("filename",$B3))),'外部インタフェース一覧(計算用)'!$B:$G,6,FALSE)&amp;"_"&amp;$C6&amp;"_new"</f>
        <v>SCIENTIFIC_NURSING_CARE_PROMOTION_2024_FORM_0000_2021_insurer_no_new</v>
      </c>
      <c r="B6" s="189">
        <v>3</v>
      </c>
      <c r="C6" s="46" t="s">
        <v>229</v>
      </c>
      <c r="D6" s="192" t="s">
        <v>5297</v>
      </c>
      <c r="E6" s="187" t="str">
        <f ca="1">IF($F6="-", "追加", VLOOKUP($A6, summary!$H:$O, 6, FALSE))</f>
        <v>insurer_no</v>
      </c>
      <c r="F6" s="187" t="str">
        <f ca="1">IF(VLOOKUP($A6, summary!$H:$O, 7, FALSE)="追加", "-", VLOOKUP($A6, summary!$H:$O, 7, FALSE))</f>
        <v>保険者番号</v>
      </c>
      <c r="G6" s="46" t="s">
        <v>5298</v>
      </c>
      <c r="H6" s="193" t="s">
        <v>5299</v>
      </c>
      <c r="I6" s="46">
        <v>6</v>
      </c>
      <c r="J6" s="46"/>
      <c r="K6" s="18" t="s">
        <v>5216</v>
      </c>
      <c r="L6" s="19"/>
      <c r="M6" s="45"/>
      <c r="N6" s="45"/>
      <c r="O6" s="45"/>
      <c r="P6" s="45"/>
      <c r="Q6" s="169" t="s">
        <v>5300</v>
      </c>
      <c r="R6" s="95"/>
      <c r="S6" s="95"/>
      <c r="T6" s="95"/>
      <c r="U6" s="95"/>
      <c r="V6" s="95"/>
      <c r="W6" s="95"/>
      <c r="X6" s="95"/>
      <c r="Y6" s="95"/>
      <c r="Z6" s="95"/>
      <c r="AA6" s="95"/>
      <c r="AB6" s="95"/>
      <c r="AC6" s="95"/>
      <c r="AD6" s="95"/>
      <c r="AE6" s="95"/>
      <c r="AF6" s="95"/>
      <c r="AG6" s="95"/>
      <c r="AH6" s="95"/>
    </row>
    <row r="7" spans="1:34" s="78" customFormat="1" ht="83.25" customHeight="1">
      <c r="A7" s="73" t="str" cm="1">
        <f t="array" aca="1" ref="A7" ca="1">VLOOKUP(RIGHT(CELL("filename",$B4),LEN(CELL("filename",$B4))-FIND("]",CELL("filename",$B4))),'外部インタフェース一覧(計算用)'!$B:$G,6,FALSE)&amp;"_"&amp;$C7&amp;"_new"</f>
        <v>SCIENTIFIC_NURSING_CARE_PROMOTION_2024_FORM_0000_2021_insured_no_new</v>
      </c>
      <c r="B7" s="189">
        <v>4</v>
      </c>
      <c r="C7" s="46" t="s">
        <v>231</v>
      </c>
      <c r="D7" s="192" t="s">
        <v>5301</v>
      </c>
      <c r="E7" s="187" t="str">
        <f ca="1">IF($F7="-", "追加", VLOOKUP($A7, summary!$H:$O, 6, FALSE))</f>
        <v>insured_no</v>
      </c>
      <c r="F7" s="187" t="str">
        <f ca="1">IF(VLOOKUP($A7, summary!$H:$O, 7, FALSE)="追加", "-", VLOOKUP($A7, summary!$H:$O, 7, FALSE))</f>
        <v>被保険者番号</v>
      </c>
      <c r="G7" s="46" t="s">
        <v>5214</v>
      </c>
      <c r="H7" s="186" t="s">
        <v>5290</v>
      </c>
      <c r="I7" s="46">
        <v>10</v>
      </c>
      <c r="J7" s="46"/>
      <c r="K7" s="18" t="s">
        <v>5216</v>
      </c>
      <c r="L7" s="19"/>
      <c r="M7" s="45"/>
      <c r="N7" s="45"/>
      <c r="O7" s="93" t="s">
        <v>5228</v>
      </c>
      <c r="P7" s="93" t="s">
        <v>5292</v>
      </c>
      <c r="Q7" s="169" t="s">
        <v>5302</v>
      </c>
      <c r="R7" s="95"/>
      <c r="S7" s="95"/>
      <c r="T7" s="95"/>
      <c r="U7" s="95"/>
      <c r="V7" s="95"/>
      <c r="W7" s="95"/>
      <c r="X7" s="95"/>
      <c r="Y7" s="95"/>
      <c r="Z7" s="95"/>
      <c r="AA7" s="95"/>
      <c r="AB7" s="95"/>
      <c r="AC7" s="95"/>
      <c r="AD7" s="95"/>
      <c r="AE7" s="95"/>
      <c r="AF7" s="95"/>
      <c r="AG7" s="95"/>
      <c r="AH7" s="95"/>
    </row>
    <row r="8" spans="1:34" s="78" customFormat="1" ht="67.5">
      <c r="A8" s="73" t="str" cm="1">
        <f t="array" aca="1" ref="A8" ca="1">VLOOKUP(RIGHT(CELL("filename",$B5),LEN(CELL("filename",$B5))-FIND("]",CELL("filename",$B5))),'外部インタフェース一覧(計算用)'!$B:$G,6,FALSE)&amp;"_"&amp;$C8&amp;"_new"</f>
        <v>SCIENTIFIC_NURSING_CARE_PROMOTION_2024_FORM_0000_2021_external_system_management_number_new</v>
      </c>
      <c r="B8" s="189">
        <v>5</v>
      </c>
      <c r="C8" s="46" t="s">
        <v>227</v>
      </c>
      <c r="D8" s="192" t="s">
        <v>5303</v>
      </c>
      <c r="E8" s="187" t="str">
        <f ca="1">IF($F8="-", "追加", VLOOKUP($A8, summary!$H:$O, 6, FALSE))</f>
        <v>external_system_management_number</v>
      </c>
      <c r="F8" s="187" t="str">
        <f ca="1">IF(VLOOKUP($A8, summary!$H:$O, 7, FALSE)="追加", "-", VLOOKUP($A8, summary!$H:$O, 7, FALSE))</f>
        <v>外部システム管理番号</v>
      </c>
      <c r="G8" s="190" t="s">
        <v>5214</v>
      </c>
      <c r="H8" s="46" t="s">
        <v>5290</v>
      </c>
      <c r="I8" s="191">
        <v>150</v>
      </c>
      <c r="J8" s="46"/>
      <c r="K8" s="18" t="s">
        <v>5216</v>
      </c>
      <c r="L8" s="19"/>
      <c r="M8" s="45"/>
      <c r="N8" s="45"/>
      <c r="O8" s="93" t="s">
        <v>5304</v>
      </c>
      <c r="P8" s="45"/>
      <c r="Q8" s="194" t="s">
        <v>5305</v>
      </c>
      <c r="R8" s="95"/>
      <c r="S8" s="95"/>
      <c r="T8" s="95"/>
      <c r="U8" s="95"/>
      <c r="V8" s="95"/>
      <c r="W8" s="95"/>
      <c r="X8" s="95"/>
      <c r="Y8" s="95"/>
      <c r="Z8" s="95"/>
      <c r="AA8" s="95"/>
      <c r="AB8" s="95"/>
      <c r="AC8" s="95"/>
      <c r="AD8" s="95"/>
      <c r="AE8" s="95"/>
      <c r="AF8" s="95"/>
      <c r="AG8" s="95"/>
      <c r="AH8" s="95"/>
    </row>
    <row r="9" spans="1:34" ht="275.25" customHeight="1">
      <c r="A9" s="73" t="str" cm="1">
        <f t="array" aca="1" ref="A9" ca="1">VLOOKUP(RIGHT(CELL("filename",$B6),LEN(CELL("filename",$B6))-FIND("]",CELL("filename",$B6))),'外部インタフェース一覧(計算用)'!$B:$G,6,FALSE)&amp;"_"&amp;$C9&amp;"_new"</f>
        <v>SCIENTIFIC_NURSING_CARE_PROMOTION_2024_FORM_0000_2021_facility_outpatient_category_new</v>
      </c>
      <c r="B9" s="189">
        <v>6</v>
      </c>
      <c r="C9" s="46" t="s">
        <v>5306</v>
      </c>
      <c r="D9" s="192" t="s">
        <v>5307</v>
      </c>
      <c r="E9" s="187" t="str">
        <f ca="1">IF($F9="-", "追加", VLOOKUP($A9, summary!$H:$O, 6, FALSE))</f>
        <v>facility_outpatient_category</v>
      </c>
      <c r="F9" s="187" t="str">
        <f ca="1">IF(VLOOKUP($A9, summary!$H:$O, 7, FALSE)="追加", "-", VLOOKUP($A9, summary!$H:$O, 7, FALSE))</f>
        <v>施設／通所・居宅区分</v>
      </c>
      <c r="G9" s="46" t="s">
        <v>5214</v>
      </c>
      <c r="H9" s="193" t="s">
        <v>5299</v>
      </c>
      <c r="I9" s="46">
        <v>1</v>
      </c>
      <c r="J9" s="46"/>
      <c r="K9" s="18" t="s">
        <v>5216</v>
      </c>
      <c r="L9" s="19"/>
      <c r="M9" s="45"/>
      <c r="N9" s="93" t="s">
        <v>5308</v>
      </c>
      <c r="O9" s="93" t="s">
        <v>5309</v>
      </c>
      <c r="P9" s="92"/>
      <c r="Q9" s="190" t="s">
        <v>5310</v>
      </c>
      <c r="R9" s="21"/>
      <c r="S9" s="21"/>
      <c r="T9" s="21"/>
      <c r="U9" s="21"/>
      <c r="V9" s="21"/>
      <c r="W9" s="21"/>
      <c r="X9" s="21"/>
      <c r="Y9" s="21"/>
      <c r="Z9" s="21"/>
      <c r="AA9" s="21"/>
      <c r="AB9" s="21"/>
      <c r="AC9" s="21"/>
      <c r="AD9" s="21"/>
      <c r="AE9" s="21"/>
      <c r="AF9" s="21"/>
      <c r="AG9" s="21"/>
      <c r="AH9" s="21"/>
    </row>
    <row r="10" spans="1:34" s="78" customFormat="1" ht="112.5">
      <c r="A10" s="73" t="str" cm="1">
        <f t="array" aca="1" ref="A10" ca="1">VLOOKUP(RIGHT(CELL("filename",$B7),LEN(CELL("filename",$B7))-FIND("]",CELL("filename",$B7))),'外部インタフェース一覧(計算用)'!$B:$G,6,FALSE)&amp;"_"&amp;$C10&amp;"_new"</f>
        <v>SCIENTIFIC_NURSING_CARE_PROMOTION_2024_FORM_0000_2021_care_level_new</v>
      </c>
      <c r="B10" s="189">
        <v>7</v>
      </c>
      <c r="C10" s="46" t="s">
        <v>251</v>
      </c>
      <c r="D10" s="192" t="s">
        <v>5311</v>
      </c>
      <c r="E10" s="187" t="str">
        <f ca="1">IF($F10="-", "追加", VLOOKUP($A10, summary!$H:$O, 6, FALSE))</f>
        <v>追加</v>
      </c>
      <c r="F10" s="187" t="str">
        <f ca="1">IF(VLOOKUP($A10, summary!$H:$O, 7, FALSE)="追加", "-", VLOOKUP($A10, summary!$H:$O, 7, FALSE))</f>
        <v>-</v>
      </c>
      <c r="G10" s="46" t="s">
        <v>5214</v>
      </c>
      <c r="H10" s="46" t="s">
        <v>5312</v>
      </c>
      <c r="I10" s="46">
        <v>2</v>
      </c>
      <c r="J10" s="46"/>
      <c r="K10" s="18" t="s">
        <v>5216</v>
      </c>
      <c r="L10" s="19"/>
      <c r="M10" s="92"/>
      <c r="N10" s="45" t="s">
        <v>5262</v>
      </c>
      <c r="O10" s="195"/>
      <c r="P10" s="45"/>
      <c r="Q10" s="169" t="s">
        <v>5263</v>
      </c>
      <c r="R10" s="95"/>
      <c r="S10" s="95"/>
      <c r="T10" s="95"/>
      <c r="U10" s="95"/>
      <c r="V10" s="95"/>
      <c r="W10" s="95"/>
      <c r="X10" s="95"/>
      <c r="Y10" s="95"/>
      <c r="Z10" s="95"/>
      <c r="AA10" s="95"/>
      <c r="AB10" s="95"/>
      <c r="AC10" s="95"/>
      <c r="AD10" s="95"/>
      <c r="AE10" s="95"/>
      <c r="AF10" s="95"/>
      <c r="AG10" s="95"/>
      <c r="AH10" s="95"/>
    </row>
    <row r="11" spans="1:34" s="78" customFormat="1" ht="101.25">
      <c r="A11" s="73" t="str" cm="1">
        <f t="array" aca="1" ref="A11" ca="1">VLOOKUP(RIGHT(CELL("filename",$B8),LEN(CELL("filename",$B8))-FIND("]",CELL("filename",$B8))),'外部インタフェース一覧(計算用)'!$B:$G,6,FALSE)&amp;"_"&amp;$C11&amp;"_new"</f>
        <v>SCIENTIFIC_NURSING_CARE_PROMOTION_2024_FORM_0000_2021_impaired_elderly_independence_degree_new</v>
      </c>
      <c r="B11" s="189">
        <v>8</v>
      </c>
      <c r="C11" s="46" t="s">
        <v>5313</v>
      </c>
      <c r="D11" s="46" t="s">
        <v>5314</v>
      </c>
      <c r="E11" s="187" t="str">
        <f ca="1">IF($F11="-", "追加", VLOOKUP($A11, summary!$H:$O, 6, FALSE))</f>
        <v>impaired_elderly_independence_degree</v>
      </c>
      <c r="F11" s="187" t="str">
        <f ca="1">IF(VLOOKUP($A11, summary!$H:$O, 7, FALSE)="追加", "-", VLOOKUP($A11, summary!$H:$O, 7, FALSE))</f>
        <v>障害高齢者の日常生活自立度</v>
      </c>
      <c r="G11" s="46" t="s">
        <v>5214</v>
      </c>
      <c r="H11" s="46" t="s">
        <v>5299</v>
      </c>
      <c r="I11" s="46">
        <v>1</v>
      </c>
      <c r="J11" s="46"/>
      <c r="K11" s="18" t="s">
        <v>5216</v>
      </c>
      <c r="L11" s="19"/>
      <c r="M11" s="92"/>
      <c r="N11" s="93" t="s">
        <v>5315</v>
      </c>
      <c r="O11" s="195"/>
      <c r="P11" s="45"/>
      <c r="Q11" s="169" t="s">
        <v>5263</v>
      </c>
      <c r="R11" s="95"/>
      <c r="S11" s="95"/>
      <c r="T11" s="95"/>
      <c r="U11" s="95"/>
      <c r="V11" s="95"/>
      <c r="W11" s="95"/>
      <c r="X11" s="95"/>
      <c r="Y11" s="95"/>
      <c r="Z11" s="95"/>
      <c r="AA11" s="95"/>
      <c r="AB11" s="95"/>
      <c r="AC11" s="95"/>
      <c r="AD11" s="95"/>
      <c r="AE11" s="95"/>
      <c r="AF11" s="95"/>
      <c r="AG11" s="95"/>
      <c r="AH11" s="95"/>
    </row>
    <row r="12" spans="1:34" s="78" customFormat="1" ht="90">
      <c r="A12" s="73" t="str" cm="1">
        <f t="array" aca="1" ref="A12" ca="1">VLOOKUP(RIGHT(CELL("filename",$B9),LEN(CELL("filename",$B9))-FIND("]",CELL("filename",$B9))),'外部インタフェース一覧(計算用)'!$B:$G,6,FALSE)&amp;"_"&amp;$C12&amp;"_new"</f>
        <v>SCIENTIFIC_NURSING_CARE_PROMOTION_2024_FORM_0000_2021_dementia_elderly_independence_degree_new</v>
      </c>
      <c r="B12" s="189">
        <v>9</v>
      </c>
      <c r="C12" s="46" t="s">
        <v>5316</v>
      </c>
      <c r="D12" s="46" t="s">
        <v>5317</v>
      </c>
      <c r="E12" s="187" t="str">
        <f ca="1">IF($F12="-", "追加", VLOOKUP($A12, summary!$H:$O, 6, FALSE))</f>
        <v>dementia_elderly_independence_degree</v>
      </c>
      <c r="F12" s="187" t="str">
        <f ca="1">IF(VLOOKUP($A12, summary!$H:$O, 7, FALSE)="追加", "-", VLOOKUP($A12, summary!$H:$O, 7, FALSE))</f>
        <v>認知症高齢者の日常生活自立度</v>
      </c>
      <c r="G12" s="46" t="s">
        <v>5214</v>
      </c>
      <c r="H12" s="46" t="s">
        <v>5299</v>
      </c>
      <c r="I12" s="46">
        <v>1</v>
      </c>
      <c r="J12" s="46"/>
      <c r="K12" s="18" t="s">
        <v>5216</v>
      </c>
      <c r="L12" s="19"/>
      <c r="M12" s="45"/>
      <c r="N12" s="93" t="s">
        <v>5318</v>
      </c>
      <c r="O12" s="45"/>
      <c r="P12" s="45"/>
      <c r="Q12" s="169" t="s">
        <v>5263</v>
      </c>
      <c r="R12" s="95"/>
      <c r="S12" s="95"/>
      <c r="T12" s="95"/>
      <c r="U12" s="95"/>
      <c r="V12" s="95"/>
      <c r="W12" s="95"/>
      <c r="X12" s="95"/>
      <c r="Y12" s="95"/>
      <c r="Z12" s="95"/>
      <c r="AA12" s="95"/>
      <c r="AB12" s="95"/>
      <c r="AC12" s="95"/>
      <c r="AD12" s="95"/>
      <c r="AE12" s="95"/>
      <c r="AF12" s="95"/>
      <c r="AG12" s="95"/>
      <c r="AH12" s="95"/>
    </row>
    <row r="13" spans="1:34" s="78" customFormat="1" ht="45">
      <c r="A13" s="73" t="str" cm="1">
        <f t="array" aca="1" ref="A13" ca="1">VLOOKUP(RIGHT(CELL("filename",$B10),LEN(CELL("filename",$B10))-FIND("]",CELL("filename",$B10))),'外部インタフェース一覧(計算用)'!$B:$G,6,FALSE)&amp;"_"&amp;$C13&amp;"_new"</f>
        <v>SCIENTIFIC_NURSING_CARE_PROMOTION_2024_FORM_0000_2021_evaluate_date_new</v>
      </c>
      <c r="B13" s="196">
        <v>10</v>
      </c>
      <c r="C13" s="191" t="s">
        <v>270</v>
      </c>
      <c r="D13" s="46" t="s">
        <v>5319</v>
      </c>
      <c r="E13" s="187" t="str">
        <f ca="1">IF($F13="-", "追加", VLOOKUP($A13, summary!$H:$O, 6, FALSE))</f>
        <v>evaluate_date</v>
      </c>
      <c r="F13" s="187" t="str">
        <f ca="1">IF(VLOOKUP($A13, summary!$H:$O, 7, FALSE)="追加", "-", VLOOKUP($A13, summary!$H:$O, 7, FALSE))</f>
        <v>評価日</v>
      </c>
      <c r="G13" s="46" t="s">
        <v>5214</v>
      </c>
      <c r="H13" s="46" t="s">
        <v>5299</v>
      </c>
      <c r="I13" s="46">
        <v>8</v>
      </c>
      <c r="J13" s="46"/>
      <c r="K13" s="18" t="s">
        <v>5216</v>
      </c>
      <c r="L13" s="19" t="s">
        <v>5248</v>
      </c>
      <c r="M13" s="93" t="s">
        <v>5249</v>
      </c>
      <c r="N13" s="93"/>
      <c r="O13" s="93" t="s">
        <v>5320</v>
      </c>
      <c r="P13" s="93"/>
      <c r="Q13" s="169" t="s">
        <v>5321</v>
      </c>
      <c r="R13" s="95"/>
      <c r="S13" s="95"/>
      <c r="T13" s="95"/>
      <c r="U13" s="95"/>
      <c r="V13" s="95"/>
      <c r="W13" s="95"/>
      <c r="X13" s="95"/>
      <c r="Y13" s="95"/>
      <c r="Z13" s="95"/>
      <c r="AA13" s="95"/>
      <c r="AB13" s="95"/>
      <c r="AC13" s="95"/>
      <c r="AD13" s="95"/>
      <c r="AE13" s="95"/>
      <c r="AF13" s="95"/>
      <c r="AG13" s="95"/>
      <c r="AH13" s="95"/>
    </row>
    <row r="14" spans="1:34" s="78" customFormat="1" ht="33.75">
      <c r="A14" s="73" t="str" cm="1">
        <f t="array" aca="1" ref="A14" ca="1">VLOOKUP(RIGHT(CELL("filename",$B11),LEN(CELL("filename",$B11))-FIND("]",CELL("filename",$B11))),'外部インタフェース一覧(計算用)'!$B:$G,6,FALSE)&amp;"_"&amp;$C14&amp;"_new"</f>
        <v>SCIENTIFIC_NURSING_CARE_PROMOTION_2024_FORM_0000_2021_status_new</v>
      </c>
      <c r="B14" s="196">
        <v>11</v>
      </c>
      <c r="C14" s="191" t="s">
        <v>5322</v>
      </c>
      <c r="D14" s="192" t="s">
        <v>3978</v>
      </c>
      <c r="E14" s="187" t="str">
        <f ca="1">IF($F14="-", "追加", VLOOKUP($A14, summary!$H:$O, 6, FALSE))</f>
        <v>追加</v>
      </c>
      <c r="F14" s="187" t="str">
        <f ca="1">IF(VLOOKUP($A14, summary!$H:$O, 7, FALSE)="追加", "-", VLOOKUP($A14, summary!$H:$O, 7, FALSE))</f>
        <v>-</v>
      </c>
      <c r="G14" s="46" t="s">
        <v>5214</v>
      </c>
      <c r="H14" s="46" t="s">
        <v>5299</v>
      </c>
      <c r="I14" s="46">
        <v>1</v>
      </c>
      <c r="J14" s="46"/>
      <c r="K14" s="18" t="s">
        <v>5323</v>
      </c>
      <c r="L14" s="197" t="s">
        <v>5324</v>
      </c>
      <c r="M14" s="198" t="s">
        <v>5324</v>
      </c>
      <c r="N14" s="198" t="s">
        <v>5325</v>
      </c>
      <c r="O14" s="198" t="s">
        <v>5324</v>
      </c>
      <c r="P14" s="198" t="s">
        <v>5324</v>
      </c>
      <c r="Q14" s="199" t="s">
        <v>5263</v>
      </c>
      <c r="R14" s="95"/>
      <c r="S14" s="95"/>
      <c r="T14" s="95"/>
      <c r="U14" s="95"/>
      <c r="V14" s="95"/>
      <c r="W14" s="95"/>
      <c r="X14" s="95"/>
      <c r="Y14" s="95"/>
      <c r="Z14" s="95"/>
      <c r="AA14" s="95"/>
      <c r="AB14" s="95"/>
      <c r="AC14" s="95"/>
      <c r="AD14" s="95"/>
      <c r="AE14" s="95"/>
      <c r="AF14" s="95"/>
      <c r="AG14" s="95"/>
      <c r="AH14" s="95"/>
    </row>
    <row r="15" spans="1:34" s="81" customFormat="1" ht="56.25">
      <c r="A15" s="73" t="str" cm="1">
        <f t="array" aca="1" ref="A15" ca="1">VLOOKUP(RIGHT(CELL("filename",$B12),LEN(CELL("filename",$B12))-FIND("]",CELL("filename",$B12))),'外部インタフェース一覧(計算用)'!$B:$G,6,FALSE)&amp;"_"&amp;$C15&amp;"_new"</f>
        <v>SCIENTIFIC_NURSING_CARE_PROMOTION_2024_FORM_0000_2021_emergency_hospitalization_date_01_new</v>
      </c>
      <c r="B15" s="196">
        <v>12</v>
      </c>
      <c r="C15" s="191" t="s">
        <v>3979</v>
      </c>
      <c r="D15" s="46" t="s">
        <v>3980</v>
      </c>
      <c r="E15" s="187" t="str">
        <f ca="1">IF($F15="-", "追加", VLOOKUP($A15, summary!$H:$O, 6, FALSE))</f>
        <v>追加</v>
      </c>
      <c r="F15" s="187" t="str">
        <f ca="1">IF(VLOOKUP($A15, summary!$H:$O, 7, FALSE)="追加", "-", VLOOKUP($A15, summary!$H:$O, 7, FALSE))</f>
        <v>-</v>
      </c>
      <c r="G15" s="46" t="s">
        <v>5214</v>
      </c>
      <c r="H15" s="46" t="s">
        <v>5312</v>
      </c>
      <c r="I15" s="46">
        <v>8</v>
      </c>
      <c r="J15" s="46"/>
      <c r="K15" s="18"/>
      <c r="L15" s="19" t="s">
        <v>5248</v>
      </c>
      <c r="M15" s="45" t="s">
        <v>5249</v>
      </c>
      <c r="N15" s="45" t="s">
        <v>5326</v>
      </c>
      <c r="O15" s="45" t="s">
        <v>5327</v>
      </c>
      <c r="P15" s="45"/>
      <c r="Q15" s="92" t="s">
        <v>5328</v>
      </c>
      <c r="R15" s="108"/>
      <c r="S15" s="108"/>
      <c r="T15" s="108"/>
      <c r="U15" s="108"/>
      <c r="V15" s="108"/>
      <c r="W15" s="108"/>
      <c r="X15" s="108"/>
      <c r="Y15" s="108"/>
      <c r="Z15" s="108"/>
      <c r="AA15" s="108"/>
      <c r="AB15" s="108"/>
      <c r="AC15" s="108"/>
      <c r="AD15" s="108"/>
      <c r="AE15" s="108"/>
      <c r="AF15" s="108"/>
      <c r="AG15" s="108"/>
      <c r="AH15" s="108"/>
    </row>
    <row r="16" spans="1:34" s="81" customFormat="1" ht="78.75">
      <c r="A16" s="73" t="str" cm="1">
        <f t="array" aca="1" ref="A16" ca="1">VLOOKUP(RIGHT(CELL("filename",$B13),LEN(CELL("filename",$B13))-FIND("]",CELL("filename",$B13))),'外部インタフェース一覧(計算用)'!$B:$G,6,FALSE)&amp;"_"&amp;$C16&amp;"_new"</f>
        <v>SCIENTIFIC_NURSING_CARE_PROMOTION_2024_FORM_0000_2021_emergency_hospitalization_complaint_fever_01_new</v>
      </c>
      <c r="B16" s="196">
        <v>13</v>
      </c>
      <c r="C16" s="191" t="s">
        <v>3981</v>
      </c>
      <c r="D16" s="46" t="s">
        <v>3982</v>
      </c>
      <c r="E16" s="187" t="str">
        <f ca="1">IF($F16="-", "追加", VLOOKUP($A16, summary!$H:$O, 6, FALSE))</f>
        <v>追加</v>
      </c>
      <c r="F16" s="187" t="str">
        <f ca="1">IF(VLOOKUP($A16, summary!$H:$O, 7, FALSE)="追加", "-", VLOOKUP($A16, summary!$H:$O, 7, FALSE))</f>
        <v>-</v>
      </c>
      <c r="G16" s="46" t="s">
        <v>5295</v>
      </c>
      <c r="H16" s="46" t="s">
        <v>5329</v>
      </c>
      <c r="I16" s="46">
        <v>1</v>
      </c>
      <c r="J16" s="46"/>
      <c r="K16" s="18"/>
      <c r="L16" s="19"/>
      <c r="M16" s="45"/>
      <c r="N16" s="49" t="s">
        <v>5330</v>
      </c>
      <c r="O16" s="45" t="s">
        <v>5331</v>
      </c>
      <c r="P16" s="45"/>
      <c r="Q16" s="92" t="s">
        <v>5332</v>
      </c>
      <c r="R16" s="108"/>
      <c r="S16" s="108"/>
      <c r="T16" s="108"/>
      <c r="U16" s="108"/>
      <c r="V16" s="108"/>
      <c r="W16" s="108"/>
      <c r="X16" s="108"/>
      <c r="Y16" s="108"/>
      <c r="Z16" s="108"/>
      <c r="AA16" s="108"/>
      <c r="AB16" s="108"/>
      <c r="AC16" s="108"/>
      <c r="AD16" s="108"/>
      <c r="AE16" s="108"/>
      <c r="AF16" s="108"/>
      <c r="AG16" s="108"/>
      <c r="AH16" s="108"/>
    </row>
    <row r="17" spans="1:34" s="81" customFormat="1" ht="78.75">
      <c r="A17" s="73" t="str" cm="1">
        <f t="array" aca="1" ref="A17" ca="1">VLOOKUP(RIGHT(CELL("filename",$B14),LEN(CELL("filename",$B14))-FIND("]",CELL("filename",$B14))),'外部インタフェース一覧(計算用)'!$B:$G,6,FALSE)&amp;"_"&amp;$C17&amp;"_new"</f>
        <v>SCIENTIFIC_NURSING_CARE_PROMOTION_2024_FORM_0000_2021_emergency_hospitalization_complaint_fall_down_01_new</v>
      </c>
      <c r="B17" s="196">
        <v>14</v>
      </c>
      <c r="C17" s="191" t="s">
        <v>3983</v>
      </c>
      <c r="D17" s="46" t="s">
        <v>3984</v>
      </c>
      <c r="E17" s="187" t="str">
        <f ca="1">IF($F17="-", "追加", VLOOKUP($A17, summary!$H:$O, 6, FALSE))</f>
        <v>追加</v>
      </c>
      <c r="F17" s="187" t="str">
        <f ca="1">IF(VLOOKUP($A17, summary!$H:$O, 7, FALSE)="追加", "-", VLOOKUP($A17, summary!$H:$O, 7, FALSE))</f>
        <v>-</v>
      </c>
      <c r="G17" s="46" t="s">
        <v>5295</v>
      </c>
      <c r="H17" s="46" t="s">
        <v>5329</v>
      </c>
      <c r="I17" s="46">
        <v>1</v>
      </c>
      <c r="J17" s="46"/>
      <c r="K17" s="18"/>
      <c r="L17" s="19"/>
      <c r="M17" s="45"/>
      <c r="N17" s="49" t="s">
        <v>5330</v>
      </c>
      <c r="O17" s="45" t="s">
        <v>5331</v>
      </c>
      <c r="P17" s="45"/>
      <c r="Q17" s="92" t="s">
        <v>5332</v>
      </c>
      <c r="R17" s="108"/>
      <c r="S17" s="108"/>
      <c r="T17" s="108"/>
      <c r="U17" s="108"/>
      <c r="V17" s="108"/>
      <c r="W17" s="108"/>
      <c r="X17" s="108"/>
      <c r="Y17" s="108"/>
      <c r="Z17" s="108"/>
      <c r="AA17" s="108"/>
      <c r="AB17" s="108"/>
      <c r="AC17" s="108"/>
      <c r="AD17" s="108"/>
      <c r="AE17" s="108"/>
      <c r="AF17" s="108"/>
      <c r="AG17" s="108"/>
      <c r="AH17" s="108"/>
    </row>
    <row r="18" spans="1:34" s="81" customFormat="1" ht="78.75">
      <c r="A18" s="73" t="str" cm="1">
        <f t="array" aca="1" ref="A18" ca="1">VLOOKUP(RIGHT(CELL("filename",$B15),LEN(CELL("filename",$B15))-FIND("]",CELL("filename",$B15))),'外部インタフェース一覧(計算用)'!$B:$G,6,FALSE)&amp;"_"&amp;$C18&amp;"_new"</f>
        <v>SCIENTIFIC_NURSING_CARE_PROMOTION_2024_FORM_0000_2021_emergency_hospitalization_complaint_other_01_new</v>
      </c>
      <c r="B18" s="196">
        <v>15</v>
      </c>
      <c r="C18" s="191" t="s">
        <v>3985</v>
      </c>
      <c r="D18" s="46" t="s">
        <v>3986</v>
      </c>
      <c r="E18" s="187" t="str">
        <f ca="1">IF($F18="-", "追加", VLOOKUP($A18, summary!$H:$O, 6, FALSE))</f>
        <v>追加</v>
      </c>
      <c r="F18" s="187" t="str">
        <f ca="1">IF(VLOOKUP($A18, summary!$H:$O, 7, FALSE)="追加", "-", VLOOKUP($A18, summary!$H:$O, 7, FALSE))</f>
        <v>-</v>
      </c>
      <c r="G18" s="46" t="s">
        <v>5295</v>
      </c>
      <c r="H18" s="46" t="s">
        <v>5329</v>
      </c>
      <c r="I18" s="46">
        <v>1</v>
      </c>
      <c r="J18" s="46"/>
      <c r="K18" s="18"/>
      <c r="L18" s="19"/>
      <c r="M18" s="45"/>
      <c r="N18" s="49" t="s">
        <v>5330</v>
      </c>
      <c r="O18" s="45" t="s">
        <v>5331</v>
      </c>
      <c r="P18" s="45"/>
      <c r="Q18" s="92" t="s">
        <v>5332</v>
      </c>
      <c r="R18" s="108"/>
      <c r="S18" s="108"/>
      <c r="T18" s="108"/>
      <c r="U18" s="108"/>
      <c r="V18" s="108"/>
      <c r="W18" s="108"/>
      <c r="X18" s="108"/>
      <c r="Y18" s="108"/>
      <c r="Z18" s="108"/>
      <c r="AA18" s="108"/>
      <c r="AB18" s="108"/>
      <c r="AC18" s="108"/>
      <c r="AD18" s="108"/>
      <c r="AE18" s="108"/>
      <c r="AF18" s="108"/>
      <c r="AG18" s="108"/>
      <c r="AH18" s="108"/>
    </row>
    <row r="19" spans="1:34" s="81" customFormat="1" ht="45">
      <c r="A19" s="73" t="str" cm="1">
        <f t="array" aca="1" ref="A19" ca="1">VLOOKUP(RIGHT(CELL("filename",$B16),LEN(CELL("filename",$B16))-FIND("]",CELL("filename",$B16))),'外部インタフェース一覧(計算用)'!$B:$G,6,FALSE)&amp;"_"&amp;$C19&amp;"_new"</f>
        <v>SCIENTIFIC_NURSING_CARE_PROMOTION_2024_FORM_0000_2021_emergency_hospitalization_complaint_other_content_01_new</v>
      </c>
      <c r="B19" s="196">
        <v>16</v>
      </c>
      <c r="C19" s="191" t="s">
        <v>5333</v>
      </c>
      <c r="D19" s="46" t="s">
        <v>3988</v>
      </c>
      <c r="E19" s="187" t="str">
        <f ca="1">IF($F19="-", "追加", VLOOKUP($A19, summary!$H:$O, 6, FALSE))</f>
        <v>追加</v>
      </c>
      <c r="F19" s="187" t="str">
        <f ca="1">IF(VLOOKUP($A19, summary!$H:$O, 7, FALSE)="追加", "-", VLOOKUP($A19, summary!$H:$O, 7, FALSE))</f>
        <v>-</v>
      </c>
      <c r="G19" s="46" t="s">
        <v>5295</v>
      </c>
      <c r="H19" s="46" t="s">
        <v>5334</v>
      </c>
      <c r="I19" s="46">
        <v>50</v>
      </c>
      <c r="J19" s="46"/>
      <c r="K19" s="18"/>
      <c r="L19" s="19"/>
      <c r="M19" s="45"/>
      <c r="N19" s="45"/>
      <c r="O19" s="45" t="str">
        <f>D18&amp;"=1:ありの場合入力可能"</f>
        <v>総論　緊急入院の状況　受療時の主訴　その他_01=1:ありの場合入力可能</v>
      </c>
      <c r="P19" s="46" t="s">
        <v>5335</v>
      </c>
      <c r="Q19" s="200" t="s">
        <v>5336</v>
      </c>
      <c r="R19" s="108"/>
      <c r="S19" s="108"/>
      <c r="T19" s="108"/>
      <c r="U19" s="108"/>
      <c r="V19" s="108"/>
      <c r="W19" s="108"/>
      <c r="X19" s="108"/>
      <c r="Y19" s="108"/>
      <c r="Z19" s="108"/>
      <c r="AA19" s="108"/>
      <c r="AB19" s="108"/>
      <c r="AC19" s="108"/>
      <c r="AD19" s="108"/>
      <c r="AE19" s="108"/>
      <c r="AF19" s="108"/>
      <c r="AG19" s="108"/>
      <c r="AH19" s="108"/>
    </row>
    <row r="20" spans="1:34" s="81" customFormat="1" ht="56.25">
      <c r="A20" s="73" t="str" cm="1">
        <f t="array" aca="1" ref="A20" ca="1">VLOOKUP(RIGHT(CELL("filename",$B17),LEN(CELL("filename",$B17))-FIND("]",CELL("filename",$B17))),'外部インタフェース一覧(計算用)'!$B:$G,6,FALSE)&amp;"_"&amp;$C20&amp;"_new"</f>
        <v>SCIENTIFIC_NURSING_CARE_PROMOTION_2024_FORM_0000_2021_emergency_hospitalization_date_02_new</v>
      </c>
      <c r="B20" s="196">
        <v>17</v>
      </c>
      <c r="C20" s="191" t="s">
        <v>3989</v>
      </c>
      <c r="D20" s="46" t="s">
        <v>3990</v>
      </c>
      <c r="E20" s="187" t="str">
        <f ca="1">IF($F20="-", "追加", VLOOKUP($A20, summary!$H:$O, 6, FALSE))</f>
        <v>追加</v>
      </c>
      <c r="F20" s="187" t="str">
        <f ca="1">IF(VLOOKUP($A20, summary!$H:$O, 7, FALSE)="追加", "-", VLOOKUP($A20, summary!$H:$O, 7, FALSE))</f>
        <v>-</v>
      </c>
      <c r="G20" s="46" t="s">
        <v>5214</v>
      </c>
      <c r="H20" s="46" t="s">
        <v>5312</v>
      </c>
      <c r="I20" s="46">
        <v>8</v>
      </c>
      <c r="J20" s="46"/>
      <c r="K20" s="18"/>
      <c r="L20" s="19" t="s">
        <v>5248</v>
      </c>
      <c r="M20" s="45" t="s">
        <v>5249</v>
      </c>
      <c r="N20" s="45" t="s">
        <v>5326</v>
      </c>
      <c r="O20" s="45" t="s">
        <v>5327</v>
      </c>
      <c r="P20" s="45"/>
      <c r="Q20" s="92" t="s">
        <v>5328</v>
      </c>
      <c r="R20" s="108"/>
      <c r="S20" s="108"/>
      <c r="T20" s="108"/>
      <c r="U20" s="108"/>
      <c r="V20" s="108"/>
      <c r="W20" s="108"/>
      <c r="X20" s="108"/>
      <c r="Y20" s="108"/>
      <c r="Z20" s="108"/>
      <c r="AA20" s="108"/>
      <c r="AB20" s="108"/>
      <c r="AC20" s="108"/>
      <c r="AD20" s="108"/>
      <c r="AE20" s="108"/>
      <c r="AF20" s="108"/>
      <c r="AG20" s="108"/>
      <c r="AH20" s="108"/>
    </row>
    <row r="21" spans="1:34" s="81" customFormat="1" ht="78.75">
      <c r="A21" s="73" t="str" cm="1">
        <f t="array" aca="1" ref="A21" ca="1">VLOOKUP(RIGHT(CELL("filename",$B18),LEN(CELL("filename",$B18))-FIND("]",CELL("filename",$B18))),'外部インタフェース一覧(計算用)'!$B:$G,6,FALSE)&amp;"_"&amp;$C21&amp;"_new"</f>
        <v>SCIENTIFIC_NURSING_CARE_PROMOTION_2024_FORM_0000_2021_emergency_hospitalization_complaint_fever_02_new</v>
      </c>
      <c r="B21" s="196">
        <v>18</v>
      </c>
      <c r="C21" s="191" t="s">
        <v>3991</v>
      </c>
      <c r="D21" s="46" t="s">
        <v>3992</v>
      </c>
      <c r="E21" s="187" t="str">
        <f ca="1">IF($F21="-", "追加", VLOOKUP($A21, summary!$H:$O, 6, FALSE))</f>
        <v>追加</v>
      </c>
      <c r="F21" s="187" t="str">
        <f ca="1">IF(VLOOKUP($A21, summary!$H:$O, 7, FALSE)="追加", "-", VLOOKUP($A21, summary!$H:$O, 7, FALSE))</f>
        <v>-</v>
      </c>
      <c r="G21" s="46" t="s">
        <v>5295</v>
      </c>
      <c r="H21" s="46" t="s">
        <v>5329</v>
      </c>
      <c r="I21" s="46">
        <v>1</v>
      </c>
      <c r="J21" s="46"/>
      <c r="K21" s="18"/>
      <c r="L21" s="19"/>
      <c r="M21" s="45"/>
      <c r="N21" s="49" t="s">
        <v>5330</v>
      </c>
      <c r="O21" s="45" t="s">
        <v>5331</v>
      </c>
      <c r="P21" s="45"/>
      <c r="Q21" s="92" t="s">
        <v>5332</v>
      </c>
      <c r="R21" s="108"/>
      <c r="S21" s="108"/>
      <c r="T21" s="108"/>
      <c r="U21" s="108"/>
      <c r="V21" s="108"/>
      <c r="W21" s="108"/>
      <c r="X21" s="108"/>
      <c r="Y21" s="108"/>
      <c r="Z21" s="108"/>
      <c r="AA21" s="108"/>
      <c r="AB21" s="108"/>
      <c r="AC21" s="108"/>
      <c r="AD21" s="108"/>
      <c r="AE21" s="108"/>
      <c r="AF21" s="108"/>
      <c r="AG21" s="108"/>
      <c r="AH21" s="108"/>
    </row>
    <row r="22" spans="1:34" s="81" customFormat="1" ht="78.75">
      <c r="A22" s="73" t="str" cm="1">
        <f t="array" aca="1" ref="A22" ca="1">VLOOKUP(RIGHT(CELL("filename",$B19),LEN(CELL("filename",$B19))-FIND("]",CELL("filename",$B19))),'外部インタフェース一覧(計算用)'!$B:$G,6,FALSE)&amp;"_"&amp;$C22&amp;"_new"</f>
        <v>SCIENTIFIC_NURSING_CARE_PROMOTION_2024_FORM_0000_2021_emergency_hospitalization_complaint_fall_down_02_new</v>
      </c>
      <c r="B22" s="196">
        <v>19</v>
      </c>
      <c r="C22" s="191" t="s">
        <v>3993</v>
      </c>
      <c r="D22" s="46" t="s">
        <v>3994</v>
      </c>
      <c r="E22" s="187" t="str">
        <f ca="1">IF($F22="-", "追加", VLOOKUP($A22, summary!$H:$O, 6, FALSE))</f>
        <v>追加</v>
      </c>
      <c r="F22" s="187" t="str">
        <f ca="1">IF(VLOOKUP($A22, summary!$H:$O, 7, FALSE)="追加", "-", VLOOKUP($A22, summary!$H:$O, 7, FALSE))</f>
        <v>-</v>
      </c>
      <c r="G22" s="46" t="s">
        <v>5295</v>
      </c>
      <c r="H22" s="46" t="s">
        <v>5329</v>
      </c>
      <c r="I22" s="46">
        <v>1</v>
      </c>
      <c r="J22" s="46"/>
      <c r="K22" s="18"/>
      <c r="L22" s="19"/>
      <c r="M22" s="45"/>
      <c r="N22" s="49" t="s">
        <v>5330</v>
      </c>
      <c r="O22" s="45" t="s">
        <v>5331</v>
      </c>
      <c r="P22" s="45"/>
      <c r="Q22" s="92" t="s">
        <v>5332</v>
      </c>
      <c r="R22" s="108"/>
      <c r="S22" s="108"/>
      <c r="T22" s="108"/>
      <c r="U22" s="108"/>
      <c r="V22" s="108"/>
      <c r="W22" s="108"/>
      <c r="X22" s="108"/>
      <c r="Y22" s="108"/>
      <c r="Z22" s="108"/>
      <c r="AA22" s="108"/>
      <c r="AB22" s="108"/>
      <c r="AC22" s="108"/>
      <c r="AD22" s="108"/>
      <c r="AE22" s="108"/>
      <c r="AF22" s="108"/>
      <c r="AG22" s="108"/>
      <c r="AH22" s="108"/>
    </row>
    <row r="23" spans="1:34" s="81" customFormat="1" ht="78.75">
      <c r="A23" s="73" t="str" cm="1">
        <f t="array" aca="1" ref="A23" ca="1">VLOOKUP(RIGHT(CELL("filename",$B20),LEN(CELL("filename",$B20))-FIND("]",CELL("filename",$B20))),'外部インタフェース一覧(計算用)'!$B:$G,6,FALSE)&amp;"_"&amp;$C23&amp;"_new"</f>
        <v>SCIENTIFIC_NURSING_CARE_PROMOTION_2024_FORM_0000_2021_emergency_hospitalization_complaint_other_02_new</v>
      </c>
      <c r="B23" s="196">
        <v>20</v>
      </c>
      <c r="C23" s="191" t="s">
        <v>3995</v>
      </c>
      <c r="D23" s="46" t="s">
        <v>3996</v>
      </c>
      <c r="E23" s="187" t="str">
        <f ca="1">IF($F23="-", "追加", VLOOKUP($A23, summary!$H:$O, 6, FALSE))</f>
        <v>追加</v>
      </c>
      <c r="F23" s="187" t="str">
        <f ca="1">IF(VLOOKUP($A23, summary!$H:$O, 7, FALSE)="追加", "-", VLOOKUP($A23, summary!$H:$O, 7, FALSE))</f>
        <v>-</v>
      </c>
      <c r="G23" s="46" t="s">
        <v>5295</v>
      </c>
      <c r="H23" s="46" t="s">
        <v>5329</v>
      </c>
      <c r="I23" s="46">
        <v>1</v>
      </c>
      <c r="J23" s="46"/>
      <c r="K23" s="18"/>
      <c r="L23" s="19"/>
      <c r="M23" s="45"/>
      <c r="N23" s="49" t="s">
        <v>5330</v>
      </c>
      <c r="O23" s="45" t="s">
        <v>5331</v>
      </c>
      <c r="P23" s="45"/>
      <c r="Q23" s="92" t="s">
        <v>5332</v>
      </c>
      <c r="R23" s="108"/>
      <c r="S23" s="108"/>
      <c r="T23" s="108"/>
      <c r="U23" s="108"/>
      <c r="V23" s="108"/>
      <c r="W23" s="108"/>
      <c r="X23" s="108"/>
      <c r="Y23" s="108"/>
      <c r="Z23" s="108"/>
      <c r="AA23" s="108"/>
      <c r="AB23" s="108"/>
      <c r="AC23" s="108"/>
      <c r="AD23" s="108"/>
      <c r="AE23" s="108"/>
      <c r="AF23" s="108"/>
      <c r="AG23" s="108"/>
      <c r="AH23" s="108"/>
    </row>
    <row r="24" spans="1:34" s="81" customFormat="1" ht="45">
      <c r="A24" s="73" t="str" cm="1">
        <f t="array" aca="1" ref="A24" ca="1">VLOOKUP(RIGHT(CELL("filename",$B21),LEN(CELL("filename",$B21))-FIND("]",CELL("filename",$B21))),'外部インタフェース一覧(計算用)'!$B:$G,6,FALSE)&amp;"_"&amp;$C24&amp;"_new"</f>
        <v>SCIENTIFIC_NURSING_CARE_PROMOTION_2024_FORM_0000_2021_emergency_hospitalization_complaint_other_content_02_new</v>
      </c>
      <c r="B24" s="196">
        <v>21</v>
      </c>
      <c r="C24" s="191" t="s">
        <v>3997</v>
      </c>
      <c r="D24" s="46" t="s">
        <v>3998</v>
      </c>
      <c r="E24" s="187" t="str">
        <f ca="1">IF($F24="-", "追加", VLOOKUP($A24, summary!$H:$O, 6, FALSE))</f>
        <v>追加</v>
      </c>
      <c r="F24" s="187" t="str">
        <f ca="1">IF(VLOOKUP($A24, summary!$H:$O, 7, FALSE)="追加", "-", VLOOKUP($A24, summary!$H:$O, 7, FALSE))</f>
        <v>-</v>
      </c>
      <c r="G24" s="46" t="s">
        <v>5295</v>
      </c>
      <c r="H24" s="46" t="s">
        <v>5334</v>
      </c>
      <c r="I24" s="46">
        <v>50</v>
      </c>
      <c r="J24" s="46"/>
      <c r="K24" s="18"/>
      <c r="L24" s="19"/>
      <c r="M24" s="45"/>
      <c r="N24" s="45"/>
      <c r="O24" s="45" t="str">
        <f>D23&amp;"=1:ありの場合入力可能"</f>
        <v>総論　緊急入院の状況　受療時の主訴　その他_02=1:ありの場合入力可能</v>
      </c>
      <c r="P24" s="46" t="s">
        <v>5335</v>
      </c>
      <c r="Q24" s="200" t="s">
        <v>5336</v>
      </c>
      <c r="R24" s="108"/>
      <c r="S24" s="108"/>
      <c r="T24" s="108"/>
      <c r="U24" s="108"/>
      <c r="V24" s="108"/>
      <c r="W24" s="108"/>
      <c r="X24" s="108"/>
      <c r="Y24" s="108"/>
      <c r="Z24" s="108"/>
      <c r="AA24" s="108"/>
      <c r="AB24" s="108"/>
      <c r="AC24" s="108"/>
      <c r="AD24" s="108"/>
      <c r="AE24" s="108"/>
      <c r="AF24" s="108"/>
      <c r="AG24" s="108"/>
      <c r="AH24" s="108"/>
    </row>
    <row r="25" spans="1:34" s="81" customFormat="1" ht="56.25">
      <c r="A25" s="73" t="str" cm="1">
        <f t="array" aca="1" ref="A25" ca="1">VLOOKUP(RIGHT(CELL("filename",$B22),LEN(CELL("filename",$B22))-FIND("]",CELL("filename",$B22))),'外部インタフェース一覧(計算用)'!$B:$G,6,FALSE)&amp;"_"&amp;$C25&amp;"_new"</f>
        <v>SCIENTIFIC_NURSING_CARE_PROMOTION_2024_FORM_0000_2021_emergency_hospitalization_date_03_new</v>
      </c>
      <c r="B25" s="196">
        <v>22</v>
      </c>
      <c r="C25" s="191" t="s">
        <v>3999</v>
      </c>
      <c r="D25" s="46" t="s">
        <v>4000</v>
      </c>
      <c r="E25" s="187" t="str">
        <f ca="1">IF($F25="-", "追加", VLOOKUP($A25, summary!$H:$O, 6, FALSE))</f>
        <v>追加</v>
      </c>
      <c r="F25" s="187" t="str">
        <f ca="1">IF(VLOOKUP($A25, summary!$H:$O, 7, FALSE)="追加", "-", VLOOKUP($A25, summary!$H:$O, 7, FALSE))</f>
        <v>-</v>
      </c>
      <c r="G25" s="46" t="s">
        <v>5214</v>
      </c>
      <c r="H25" s="46" t="s">
        <v>5312</v>
      </c>
      <c r="I25" s="46">
        <v>8</v>
      </c>
      <c r="J25" s="46"/>
      <c r="K25" s="18"/>
      <c r="L25" s="19" t="s">
        <v>5248</v>
      </c>
      <c r="M25" s="45" t="s">
        <v>5249</v>
      </c>
      <c r="N25" s="45" t="s">
        <v>5326</v>
      </c>
      <c r="O25" s="45" t="s">
        <v>5327</v>
      </c>
      <c r="P25" s="45"/>
      <c r="Q25" s="92" t="s">
        <v>5328</v>
      </c>
      <c r="R25" s="108"/>
      <c r="S25" s="108"/>
      <c r="T25" s="108"/>
      <c r="U25" s="108"/>
      <c r="V25" s="108"/>
      <c r="W25" s="108"/>
      <c r="X25" s="108"/>
      <c r="Y25" s="108"/>
      <c r="Z25" s="108"/>
      <c r="AA25" s="108"/>
      <c r="AB25" s="108"/>
      <c r="AC25" s="108"/>
      <c r="AD25" s="108"/>
      <c r="AE25" s="108"/>
      <c r="AF25" s="108"/>
      <c r="AG25" s="108"/>
      <c r="AH25" s="108"/>
    </row>
    <row r="26" spans="1:34" s="81" customFormat="1" ht="78.75">
      <c r="A26" s="73" t="str" cm="1">
        <f t="array" aca="1" ref="A26" ca="1">VLOOKUP(RIGHT(CELL("filename",$B23),LEN(CELL("filename",$B23))-FIND("]",CELL("filename",$B23))),'外部インタフェース一覧(計算用)'!$B:$G,6,FALSE)&amp;"_"&amp;$C26&amp;"_new"</f>
        <v>SCIENTIFIC_NURSING_CARE_PROMOTION_2024_FORM_0000_2021_emergency_hospitalization_complaint_fever_03_new</v>
      </c>
      <c r="B26" s="196">
        <v>23</v>
      </c>
      <c r="C26" s="191" t="s">
        <v>4001</v>
      </c>
      <c r="D26" s="46" t="s">
        <v>4002</v>
      </c>
      <c r="E26" s="187" t="str">
        <f ca="1">IF($F26="-", "追加", VLOOKUP($A26, summary!$H:$O, 6, FALSE))</f>
        <v>追加</v>
      </c>
      <c r="F26" s="187" t="str">
        <f ca="1">IF(VLOOKUP($A26, summary!$H:$O, 7, FALSE)="追加", "-", VLOOKUP($A26, summary!$H:$O, 7, FALSE))</f>
        <v>-</v>
      </c>
      <c r="G26" s="46" t="s">
        <v>5295</v>
      </c>
      <c r="H26" s="46" t="s">
        <v>5329</v>
      </c>
      <c r="I26" s="46">
        <v>1</v>
      </c>
      <c r="J26" s="46"/>
      <c r="K26" s="18"/>
      <c r="L26" s="19"/>
      <c r="M26" s="45"/>
      <c r="N26" s="49" t="s">
        <v>5330</v>
      </c>
      <c r="O26" s="45" t="s">
        <v>5331</v>
      </c>
      <c r="P26" s="45"/>
      <c r="Q26" s="92" t="s">
        <v>5332</v>
      </c>
      <c r="R26" s="108"/>
      <c r="S26" s="108"/>
      <c r="T26" s="108"/>
      <c r="U26" s="108"/>
      <c r="V26" s="108"/>
      <c r="W26" s="108"/>
      <c r="X26" s="108"/>
      <c r="Y26" s="108"/>
      <c r="Z26" s="108"/>
      <c r="AA26" s="108"/>
      <c r="AB26" s="108"/>
      <c r="AC26" s="108"/>
      <c r="AD26" s="108"/>
      <c r="AE26" s="108"/>
      <c r="AF26" s="108"/>
      <c r="AG26" s="108"/>
      <c r="AH26" s="108"/>
    </row>
    <row r="27" spans="1:34" s="81" customFormat="1" ht="78.75">
      <c r="A27" s="73" t="str" cm="1">
        <f t="array" aca="1" ref="A27" ca="1">VLOOKUP(RIGHT(CELL("filename",$B24),LEN(CELL("filename",$B24))-FIND("]",CELL("filename",$B24))),'外部インタフェース一覧(計算用)'!$B:$G,6,FALSE)&amp;"_"&amp;$C27&amp;"_new"</f>
        <v>SCIENTIFIC_NURSING_CARE_PROMOTION_2024_FORM_0000_2021_emergency_hospitalization_complaint_fall_down_03_new</v>
      </c>
      <c r="B27" s="196">
        <v>24</v>
      </c>
      <c r="C27" s="191" t="s">
        <v>4003</v>
      </c>
      <c r="D27" s="46" t="s">
        <v>4004</v>
      </c>
      <c r="E27" s="187" t="str">
        <f ca="1">IF($F27="-", "追加", VLOOKUP($A27, summary!$H:$O, 6, FALSE))</f>
        <v>追加</v>
      </c>
      <c r="F27" s="187" t="str">
        <f ca="1">IF(VLOOKUP($A27, summary!$H:$O, 7, FALSE)="追加", "-", VLOOKUP($A27, summary!$H:$O, 7, FALSE))</f>
        <v>-</v>
      </c>
      <c r="G27" s="46" t="s">
        <v>5295</v>
      </c>
      <c r="H27" s="46" t="s">
        <v>5329</v>
      </c>
      <c r="I27" s="46">
        <v>1</v>
      </c>
      <c r="J27" s="46"/>
      <c r="K27" s="18"/>
      <c r="L27" s="19"/>
      <c r="M27" s="45"/>
      <c r="N27" s="49" t="s">
        <v>5330</v>
      </c>
      <c r="O27" s="45" t="s">
        <v>5331</v>
      </c>
      <c r="P27" s="45"/>
      <c r="Q27" s="92" t="s">
        <v>5332</v>
      </c>
      <c r="R27" s="108"/>
      <c r="S27" s="108"/>
      <c r="T27" s="108"/>
      <c r="U27" s="108"/>
      <c r="V27" s="108"/>
      <c r="W27" s="108"/>
      <c r="X27" s="108"/>
      <c r="Y27" s="108"/>
      <c r="Z27" s="108"/>
      <c r="AA27" s="108"/>
      <c r="AB27" s="108"/>
      <c r="AC27" s="108"/>
      <c r="AD27" s="108"/>
      <c r="AE27" s="108"/>
      <c r="AF27" s="108"/>
      <c r="AG27" s="108"/>
      <c r="AH27" s="108"/>
    </row>
    <row r="28" spans="1:34" s="81" customFormat="1" ht="78.75">
      <c r="A28" s="73" t="str" cm="1">
        <f t="array" aca="1" ref="A28" ca="1">VLOOKUP(RIGHT(CELL("filename",$B25),LEN(CELL("filename",$B25))-FIND("]",CELL("filename",$B25))),'外部インタフェース一覧(計算用)'!$B:$G,6,FALSE)&amp;"_"&amp;$C28&amp;"_new"</f>
        <v>SCIENTIFIC_NURSING_CARE_PROMOTION_2024_FORM_0000_2021_emergency_hospitalization_complaint_other_03_new</v>
      </c>
      <c r="B28" s="196">
        <v>25</v>
      </c>
      <c r="C28" s="191" t="s">
        <v>4005</v>
      </c>
      <c r="D28" s="46" t="s">
        <v>4006</v>
      </c>
      <c r="E28" s="187" t="str">
        <f ca="1">IF($F28="-", "追加", VLOOKUP($A28, summary!$H:$O, 6, FALSE))</f>
        <v>追加</v>
      </c>
      <c r="F28" s="187" t="str">
        <f ca="1">IF(VLOOKUP($A28, summary!$H:$O, 7, FALSE)="追加", "-", VLOOKUP($A28, summary!$H:$O, 7, FALSE))</f>
        <v>-</v>
      </c>
      <c r="G28" s="46" t="s">
        <v>5295</v>
      </c>
      <c r="H28" s="46" t="s">
        <v>5329</v>
      </c>
      <c r="I28" s="46">
        <v>1</v>
      </c>
      <c r="J28" s="190"/>
      <c r="K28" s="18"/>
      <c r="L28" s="19"/>
      <c r="M28" s="45"/>
      <c r="N28" s="49" t="s">
        <v>5330</v>
      </c>
      <c r="O28" s="45" t="s">
        <v>5331</v>
      </c>
      <c r="P28" s="45"/>
      <c r="Q28" s="92" t="s">
        <v>5332</v>
      </c>
      <c r="R28" s="108"/>
      <c r="S28" s="108"/>
      <c r="T28" s="108"/>
      <c r="U28" s="108"/>
      <c r="V28" s="108"/>
      <c r="W28" s="108"/>
      <c r="X28" s="108"/>
      <c r="Y28" s="108"/>
      <c r="Z28" s="108"/>
      <c r="AA28" s="108"/>
      <c r="AB28" s="108"/>
      <c r="AC28" s="108"/>
      <c r="AD28" s="108"/>
      <c r="AE28" s="108"/>
      <c r="AF28" s="108"/>
      <c r="AG28" s="108"/>
      <c r="AH28" s="108"/>
    </row>
    <row r="29" spans="1:34" s="81" customFormat="1" ht="45">
      <c r="A29" s="73" t="str" cm="1">
        <f t="array" aca="1" ref="A29" ca="1">VLOOKUP(RIGHT(CELL("filename",$B26),LEN(CELL("filename",$B26))-FIND("]",CELL("filename",$B26))),'外部インタフェース一覧(計算用)'!$B:$G,6,FALSE)&amp;"_"&amp;$C29&amp;"_new"</f>
        <v>SCIENTIFIC_NURSING_CARE_PROMOTION_2024_FORM_0000_2021_emergency_hospitalization_complaint_other_content_03_new</v>
      </c>
      <c r="B29" s="196">
        <v>26</v>
      </c>
      <c r="C29" s="191" t="s">
        <v>4007</v>
      </c>
      <c r="D29" s="46" t="s">
        <v>4008</v>
      </c>
      <c r="E29" s="187" t="str">
        <f ca="1">IF($F29="-", "追加", VLOOKUP($A29, summary!$H:$O, 6, FALSE))</f>
        <v>追加</v>
      </c>
      <c r="F29" s="187" t="str">
        <f ca="1">IF(VLOOKUP($A29, summary!$H:$O, 7, FALSE)="追加", "-", VLOOKUP($A29, summary!$H:$O, 7, FALSE))</f>
        <v>-</v>
      </c>
      <c r="G29" s="46" t="s">
        <v>5295</v>
      </c>
      <c r="H29" s="46" t="s">
        <v>5334</v>
      </c>
      <c r="I29" s="46">
        <v>50</v>
      </c>
      <c r="J29" s="46"/>
      <c r="K29" s="18"/>
      <c r="L29" s="19"/>
      <c r="M29" s="45"/>
      <c r="N29" s="45"/>
      <c r="O29" s="45" t="str">
        <f>D28&amp;"=1:ありの場合入力可能"</f>
        <v>総論　緊急入院の状況　受療時の主訴　その他_03=1:ありの場合入力可能</v>
      </c>
      <c r="P29" s="46" t="s">
        <v>5335</v>
      </c>
      <c r="Q29" s="200" t="s">
        <v>5336</v>
      </c>
      <c r="R29" s="108"/>
      <c r="S29" s="108"/>
      <c r="T29" s="108"/>
      <c r="U29" s="108"/>
      <c r="V29" s="108"/>
      <c r="W29" s="108"/>
      <c r="X29" s="108"/>
      <c r="Y29" s="108"/>
      <c r="Z29" s="108"/>
      <c r="AA29" s="108"/>
      <c r="AB29" s="108"/>
      <c r="AC29" s="108"/>
      <c r="AD29" s="108"/>
      <c r="AE29" s="108"/>
      <c r="AF29" s="108"/>
      <c r="AG29" s="108"/>
      <c r="AH29" s="108"/>
    </row>
    <row r="30" spans="1:34" s="81" customFormat="1" ht="56.25">
      <c r="A30" s="73" t="str" cm="1">
        <f t="array" aca="1" ref="A30" ca="1">VLOOKUP(RIGHT(CELL("filename",$B27),LEN(CELL("filename",$B27))-FIND("]",CELL("filename",$B27))),'外部インタフェース一覧(計算用)'!$B:$G,6,FALSE)&amp;"_"&amp;$C30&amp;"_new"</f>
        <v>SCIENTIFIC_NURSING_CARE_PROMOTION_2024_FORM_0000_2021_emergency_hospitalization_date_04_new</v>
      </c>
      <c r="B30" s="196">
        <v>27</v>
      </c>
      <c r="C30" s="191" t="s">
        <v>4009</v>
      </c>
      <c r="D30" s="46" t="s">
        <v>4010</v>
      </c>
      <c r="E30" s="187" t="str">
        <f ca="1">IF($F30="-", "追加", VLOOKUP($A30, summary!$H:$O, 6, FALSE))</f>
        <v>追加</v>
      </c>
      <c r="F30" s="187" t="str">
        <f ca="1">IF(VLOOKUP($A30, summary!$H:$O, 7, FALSE)="追加", "-", VLOOKUP($A30, summary!$H:$O, 7, FALSE))</f>
        <v>-</v>
      </c>
      <c r="G30" s="46" t="s">
        <v>5214</v>
      </c>
      <c r="H30" s="46" t="s">
        <v>5312</v>
      </c>
      <c r="I30" s="46">
        <v>8</v>
      </c>
      <c r="J30" s="46"/>
      <c r="K30" s="18"/>
      <c r="L30" s="19" t="s">
        <v>5248</v>
      </c>
      <c r="M30" s="45" t="s">
        <v>5249</v>
      </c>
      <c r="N30" s="45" t="s">
        <v>5326</v>
      </c>
      <c r="O30" s="45" t="s">
        <v>5327</v>
      </c>
      <c r="P30" s="45"/>
      <c r="Q30" s="92" t="s">
        <v>5328</v>
      </c>
      <c r="R30" s="108"/>
      <c r="S30" s="108"/>
      <c r="T30" s="108"/>
      <c r="U30" s="108"/>
      <c r="V30" s="108"/>
      <c r="W30" s="108"/>
      <c r="X30" s="108"/>
      <c r="Y30" s="108"/>
      <c r="Z30" s="108"/>
      <c r="AA30" s="108"/>
      <c r="AB30" s="108"/>
      <c r="AC30" s="108"/>
      <c r="AD30" s="108"/>
      <c r="AE30" s="108"/>
      <c r="AF30" s="108"/>
      <c r="AG30" s="108"/>
      <c r="AH30" s="108"/>
    </row>
    <row r="31" spans="1:34" s="81" customFormat="1" ht="78.75">
      <c r="A31" s="73" t="str" cm="1">
        <f t="array" aca="1" ref="A31" ca="1">VLOOKUP(RIGHT(CELL("filename",$B28),LEN(CELL("filename",$B28))-FIND("]",CELL("filename",$B28))),'外部インタフェース一覧(計算用)'!$B:$G,6,FALSE)&amp;"_"&amp;$C31&amp;"_new"</f>
        <v>SCIENTIFIC_NURSING_CARE_PROMOTION_2024_FORM_0000_2021_emergency_hospitalization_complaint_fever_04_new</v>
      </c>
      <c r="B31" s="196">
        <v>28</v>
      </c>
      <c r="C31" s="191" t="s">
        <v>4011</v>
      </c>
      <c r="D31" s="46" t="s">
        <v>4012</v>
      </c>
      <c r="E31" s="187" t="str">
        <f ca="1">IF($F31="-", "追加", VLOOKUP($A31, summary!$H:$O, 6, FALSE))</f>
        <v>追加</v>
      </c>
      <c r="F31" s="187" t="str">
        <f ca="1">IF(VLOOKUP($A31, summary!$H:$O, 7, FALSE)="追加", "-", VLOOKUP($A31, summary!$H:$O, 7, FALSE))</f>
        <v>-</v>
      </c>
      <c r="G31" s="46" t="s">
        <v>5295</v>
      </c>
      <c r="H31" s="46" t="s">
        <v>5329</v>
      </c>
      <c r="I31" s="46">
        <v>1</v>
      </c>
      <c r="J31" s="46"/>
      <c r="K31" s="18"/>
      <c r="L31" s="19"/>
      <c r="M31" s="45"/>
      <c r="N31" s="49" t="s">
        <v>5330</v>
      </c>
      <c r="O31" s="45" t="s">
        <v>5331</v>
      </c>
      <c r="P31" s="45"/>
      <c r="Q31" s="92" t="s">
        <v>5332</v>
      </c>
      <c r="R31" s="108"/>
      <c r="S31" s="108"/>
      <c r="T31" s="108"/>
      <c r="U31" s="108"/>
      <c r="V31" s="108"/>
      <c r="W31" s="108"/>
      <c r="X31" s="108"/>
      <c r="Y31" s="108"/>
      <c r="Z31" s="108"/>
      <c r="AA31" s="108"/>
      <c r="AB31" s="108"/>
      <c r="AC31" s="108"/>
      <c r="AD31" s="108"/>
      <c r="AE31" s="108"/>
      <c r="AF31" s="108"/>
      <c r="AG31" s="108"/>
      <c r="AH31" s="108"/>
    </row>
    <row r="32" spans="1:34" s="81" customFormat="1" ht="78.75">
      <c r="A32" s="73" t="str" cm="1">
        <f t="array" aca="1" ref="A32" ca="1">VLOOKUP(RIGHT(CELL("filename",$B29),LEN(CELL("filename",$B29))-FIND("]",CELL("filename",$B29))),'外部インタフェース一覧(計算用)'!$B:$G,6,FALSE)&amp;"_"&amp;$C32&amp;"_new"</f>
        <v>SCIENTIFIC_NURSING_CARE_PROMOTION_2024_FORM_0000_2021_emergency_hospitalization_complaint_fall_down_04_new</v>
      </c>
      <c r="B32" s="196">
        <v>29</v>
      </c>
      <c r="C32" s="191" t="s">
        <v>4013</v>
      </c>
      <c r="D32" s="46" t="s">
        <v>4014</v>
      </c>
      <c r="E32" s="187" t="str">
        <f ca="1">IF($F32="-", "追加", VLOOKUP($A32, summary!$H:$O, 6, FALSE))</f>
        <v>追加</v>
      </c>
      <c r="F32" s="187" t="str">
        <f ca="1">IF(VLOOKUP($A32, summary!$H:$O, 7, FALSE)="追加", "-", VLOOKUP($A32, summary!$H:$O, 7, FALSE))</f>
        <v>-</v>
      </c>
      <c r="G32" s="46" t="s">
        <v>5295</v>
      </c>
      <c r="H32" s="46" t="s">
        <v>5329</v>
      </c>
      <c r="I32" s="46">
        <v>1</v>
      </c>
      <c r="J32" s="46"/>
      <c r="K32" s="18"/>
      <c r="L32" s="19"/>
      <c r="M32" s="45"/>
      <c r="N32" s="49" t="s">
        <v>5330</v>
      </c>
      <c r="O32" s="45" t="s">
        <v>5331</v>
      </c>
      <c r="P32" s="45"/>
      <c r="Q32" s="92" t="s">
        <v>5332</v>
      </c>
      <c r="R32" s="108"/>
      <c r="S32" s="108"/>
      <c r="T32" s="108"/>
      <c r="U32" s="108"/>
      <c r="V32" s="108"/>
      <c r="W32" s="108"/>
      <c r="X32" s="108"/>
      <c r="Y32" s="108"/>
      <c r="Z32" s="108"/>
      <c r="AA32" s="108"/>
      <c r="AB32" s="108"/>
      <c r="AC32" s="108"/>
      <c r="AD32" s="108"/>
      <c r="AE32" s="108"/>
      <c r="AF32" s="108"/>
      <c r="AG32" s="108"/>
      <c r="AH32" s="108"/>
    </row>
    <row r="33" spans="1:34" s="81" customFormat="1" ht="78.75">
      <c r="A33" s="73" t="str" cm="1">
        <f t="array" aca="1" ref="A33" ca="1">VLOOKUP(RIGHT(CELL("filename",$B30),LEN(CELL("filename",$B30))-FIND("]",CELL("filename",$B30))),'外部インタフェース一覧(計算用)'!$B:$G,6,FALSE)&amp;"_"&amp;$C33&amp;"_new"</f>
        <v>SCIENTIFIC_NURSING_CARE_PROMOTION_2024_FORM_0000_2021_emergency_hospitalization_complaint_other_04_new</v>
      </c>
      <c r="B33" s="196">
        <v>30</v>
      </c>
      <c r="C33" s="191" t="s">
        <v>4015</v>
      </c>
      <c r="D33" s="46" t="s">
        <v>5337</v>
      </c>
      <c r="E33" s="187" t="str">
        <f ca="1">IF($F33="-", "追加", VLOOKUP($A33, summary!$H:$O, 6, FALSE))</f>
        <v>追加</v>
      </c>
      <c r="F33" s="187" t="str">
        <f ca="1">IF(VLOOKUP($A33, summary!$H:$O, 7, FALSE)="追加", "-", VLOOKUP($A33, summary!$H:$O, 7, FALSE))</f>
        <v>-</v>
      </c>
      <c r="G33" s="46" t="s">
        <v>5295</v>
      </c>
      <c r="H33" s="46" t="s">
        <v>5329</v>
      </c>
      <c r="I33" s="46">
        <v>1</v>
      </c>
      <c r="J33" s="46"/>
      <c r="K33" s="18"/>
      <c r="L33" s="19"/>
      <c r="M33" s="45"/>
      <c r="N33" s="49" t="s">
        <v>5330</v>
      </c>
      <c r="O33" s="45" t="s">
        <v>5331</v>
      </c>
      <c r="P33" s="45"/>
      <c r="Q33" s="92" t="s">
        <v>5332</v>
      </c>
      <c r="R33" s="108"/>
      <c r="S33" s="108"/>
      <c r="T33" s="108"/>
      <c r="U33" s="108"/>
      <c r="V33" s="108"/>
      <c r="W33" s="108"/>
      <c r="X33" s="108"/>
      <c r="Y33" s="108"/>
      <c r="Z33" s="108"/>
      <c r="AA33" s="108"/>
      <c r="AB33" s="108"/>
      <c r="AC33" s="108"/>
      <c r="AD33" s="108"/>
      <c r="AE33" s="108"/>
      <c r="AF33" s="108"/>
      <c r="AG33" s="108"/>
      <c r="AH33" s="108"/>
    </row>
    <row r="34" spans="1:34" s="81" customFormat="1" ht="45">
      <c r="A34" s="73" t="str" cm="1">
        <f t="array" aca="1" ref="A34" ca="1">VLOOKUP(RIGHT(CELL("filename",$B31),LEN(CELL("filename",$B31))-FIND("]",CELL("filename",$B31))),'外部インタフェース一覧(計算用)'!$B:$G,6,FALSE)&amp;"_"&amp;$C34&amp;"_new"</f>
        <v>SCIENTIFIC_NURSING_CARE_PROMOTION_2024_FORM_0000_2021_emergency_hospitalization_complaint_other_content_04_new</v>
      </c>
      <c r="B34" s="196">
        <v>31</v>
      </c>
      <c r="C34" s="191" t="s">
        <v>4017</v>
      </c>
      <c r="D34" s="46" t="s">
        <v>5338</v>
      </c>
      <c r="E34" s="187" t="str">
        <f ca="1">IF($F34="-", "追加", VLOOKUP($A34, summary!$H:$O, 6, FALSE))</f>
        <v>追加</v>
      </c>
      <c r="F34" s="187" t="str">
        <f ca="1">IF(VLOOKUP($A34, summary!$H:$O, 7, FALSE)="追加", "-", VLOOKUP($A34, summary!$H:$O, 7, FALSE))</f>
        <v>-</v>
      </c>
      <c r="G34" s="46" t="s">
        <v>5295</v>
      </c>
      <c r="H34" s="46" t="s">
        <v>5334</v>
      </c>
      <c r="I34" s="46">
        <v>50</v>
      </c>
      <c r="J34" s="46"/>
      <c r="K34" s="18"/>
      <c r="L34" s="19"/>
      <c r="M34" s="45"/>
      <c r="N34" s="45"/>
      <c r="O34" s="45" t="str">
        <f>D33&amp;"=1:ありの場合入力可能"</f>
        <v>総論　緊急入院の状況　受療時の主訴　その他_04=1:ありの場合入力可能</v>
      </c>
      <c r="P34" s="46" t="s">
        <v>5335</v>
      </c>
      <c r="Q34" s="200" t="s">
        <v>5336</v>
      </c>
      <c r="R34" s="108"/>
      <c r="S34" s="108"/>
      <c r="T34" s="108"/>
      <c r="U34" s="108"/>
      <c r="V34" s="108"/>
      <c r="W34" s="108"/>
      <c r="X34" s="108"/>
      <c r="Y34" s="108"/>
      <c r="Z34" s="108"/>
      <c r="AA34" s="108"/>
      <c r="AB34" s="108"/>
      <c r="AC34" s="108"/>
      <c r="AD34" s="108"/>
      <c r="AE34" s="108"/>
      <c r="AF34" s="108"/>
      <c r="AG34" s="108"/>
      <c r="AH34" s="108"/>
    </row>
    <row r="35" spans="1:34" s="81" customFormat="1" ht="56.25">
      <c r="A35" s="73" t="str" cm="1">
        <f t="array" aca="1" ref="A35" ca="1">VLOOKUP(RIGHT(CELL("filename",$B32),LEN(CELL("filename",$B32))-FIND("]",CELL("filename",$B32))),'外部インタフェース一覧(計算用)'!$B:$G,6,FALSE)&amp;"_"&amp;$C35&amp;"_new"</f>
        <v>SCIENTIFIC_NURSING_CARE_PROMOTION_2024_FORM_0000_2021_emergency_hospitalization_date_05_new</v>
      </c>
      <c r="B35" s="196">
        <v>32</v>
      </c>
      <c r="C35" s="191" t="s">
        <v>4019</v>
      </c>
      <c r="D35" s="46" t="s">
        <v>4020</v>
      </c>
      <c r="E35" s="187" t="str">
        <f ca="1">IF($F35="-", "追加", VLOOKUP($A35, summary!$H:$O, 6, FALSE))</f>
        <v>追加</v>
      </c>
      <c r="F35" s="187" t="str">
        <f ca="1">IF(VLOOKUP($A35, summary!$H:$O, 7, FALSE)="追加", "-", VLOOKUP($A35, summary!$H:$O, 7, FALSE))</f>
        <v>-</v>
      </c>
      <c r="G35" s="46" t="s">
        <v>5214</v>
      </c>
      <c r="H35" s="46" t="s">
        <v>5312</v>
      </c>
      <c r="I35" s="46">
        <v>8</v>
      </c>
      <c r="J35" s="46"/>
      <c r="K35" s="18"/>
      <c r="L35" s="19" t="s">
        <v>5248</v>
      </c>
      <c r="M35" s="45" t="s">
        <v>5249</v>
      </c>
      <c r="N35" s="45" t="s">
        <v>5326</v>
      </c>
      <c r="O35" s="45" t="s">
        <v>5327</v>
      </c>
      <c r="P35" s="45"/>
      <c r="Q35" s="92" t="s">
        <v>5328</v>
      </c>
      <c r="R35" s="108"/>
      <c r="S35" s="108"/>
      <c r="T35" s="108"/>
      <c r="U35" s="108"/>
      <c r="V35" s="108"/>
      <c r="W35" s="108"/>
      <c r="X35" s="108"/>
      <c r="Y35" s="108"/>
      <c r="Z35" s="108"/>
      <c r="AA35" s="108"/>
      <c r="AB35" s="108"/>
      <c r="AC35" s="108"/>
      <c r="AD35" s="108"/>
      <c r="AE35" s="108"/>
      <c r="AF35" s="108"/>
      <c r="AG35" s="108"/>
      <c r="AH35" s="108"/>
    </row>
    <row r="36" spans="1:34" s="81" customFormat="1" ht="78.75">
      <c r="A36" s="73" t="str" cm="1">
        <f t="array" aca="1" ref="A36" ca="1">VLOOKUP(RIGHT(CELL("filename",$B33),LEN(CELL("filename",$B33))-FIND("]",CELL("filename",$B33))),'外部インタフェース一覧(計算用)'!$B:$G,6,FALSE)&amp;"_"&amp;$C36&amp;"_new"</f>
        <v>SCIENTIFIC_NURSING_CARE_PROMOTION_2024_FORM_0000_2021_emergency_hospitalization_complaint_fever_05_new</v>
      </c>
      <c r="B36" s="196">
        <v>33</v>
      </c>
      <c r="C36" s="191" t="s">
        <v>4021</v>
      </c>
      <c r="D36" s="46" t="s">
        <v>4022</v>
      </c>
      <c r="E36" s="187" t="str">
        <f ca="1">IF($F36="-", "追加", VLOOKUP($A36, summary!$H:$O, 6, FALSE))</f>
        <v>追加</v>
      </c>
      <c r="F36" s="187" t="str">
        <f ca="1">IF(VLOOKUP($A36, summary!$H:$O, 7, FALSE)="追加", "-", VLOOKUP($A36, summary!$H:$O, 7, FALSE))</f>
        <v>-</v>
      </c>
      <c r="G36" s="46" t="s">
        <v>5295</v>
      </c>
      <c r="H36" s="46" t="s">
        <v>5329</v>
      </c>
      <c r="I36" s="46">
        <v>1</v>
      </c>
      <c r="J36" s="46"/>
      <c r="K36" s="18"/>
      <c r="L36" s="19"/>
      <c r="M36" s="45"/>
      <c r="N36" s="49" t="s">
        <v>5330</v>
      </c>
      <c r="O36" s="45" t="s">
        <v>5331</v>
      </c>
      <c r="P36" s="45"/>
      <c r="Q36" s="92" t="s">
        <v>5332</v>
      </c>
      <c r="R36" s="108"/>
      <c r="S36" s="108"/>
      <c r="T36" s="108"/>
      <c r="U36" s="108"/>
      <c r="V36" s="108"/>
      <c r="W36" s="108"/>
      <c r="X36" s="108"/>
      <c r="Y36" s="108"/>
      <c r="Z36" s="108"/>
      <c r="AA36" s="108"/>
      <c r="AB36" s="108"/>
      <c r="AC36" s="108"/>
      <c r="AD36" s="108"/>
      <c r="AE36" s="108"/>
      <c r="AF36" s="108"/>
      <c r="AG36" s="108"/>
      <c r="AH36" s="108"/>
    </row>
    <row r="37" spans="1:34" s="81" customFormat="1" ht="78.75">
      <c r="A37" s="73" t="str" cm="1">
        <f t="array" aca="1" ref="A37" ca="1">VLOOKUP(RIGHT(CELL("filename",$B34),LEN(CELL("filename",$B34))-FIND("]",CELL("filename",$B34))),'外部インタフェース一覧(計算用)'!$B:$G,6,FALSE)&amp;"_"&amp;$C37&amp;"_new"</f>
        <v>SCIENTIFIC_NURSING_CARE_PROMOTION_2024_FORM_0000_2021_emergency_hospitalization_complaint_fall_down_05_new</v>
      </c>
      <c r="B37" s="196">
        <v>34</v>
      </c>
      <c r="C37" s="191" t="s">
        <v>4023</v>
      </c>
      <c r="D37" s="46" t="s">
        <v>4024</v>
      </c>
      <c r="E37" s="187" t="str">
        <f ca="1">IF($F37="-", "追加", VLOOKUP($A37, summary!$H:$O, 6, FALSE))</f>
        <v>追加</v>
      </c>
      <c r="F37" s="187" t="str">
        <f ca="1">IF(VLOOKUP($A37, summary!$H:$O, 7, FALSE)="追加", "-", VLOOKUP($A37, summary!$H:$O, 7, FALSE))</f>
        <v>-</v>
      </c>
      <c r="G37" s="46" t="s">
        <v>5295</v>
      </c>
      <c r="H37" s="46" t="s">
        <v>5329</v>
      </c>
      <c r="I37" s="46">
        <v>1</v>
      </c>
      <c r="J37" s="46"/>
      <c r="K37" s="18"/>
      <c r="L37" s="19"/>
      <c r="M37" s="45"/>
      <c r="N37" s="49" t="s">
        <v>5330</v>
      </c>
      <c r="O37" s="45" t="s">
        <v>5331</v>
      </c>
      <c r="P37" s="45"/>
      <c r="Q37" s="92" t="s">
        <v>5332</v>
      </c>
      <c r="R37" s="108"/>
      <c r="S37" s="108"/>
      <c r="T37" s="108"/>
      <c r="U37" s="108"/>
      <c r="V37" s="108"/>
      <c r="W37" s="108"/>
      <c r="X37" s="108"/>
      <c r="Y37" s="108"/>
      <c r="Z37" s="108"/>
      <c r="AA37" s="108"/>
      <c r="AB37" s="108"/>
      <c r="AC37" s="108"/>
      <c r="AD37" s="108"/>
      <c r="AE37" s="108"/>
      <c r="AF37" s="108"/>
      <c r="AG37" s="108"/>
      <c r="AH37" s="108"/>
    </row>
    <row r="38" spans="1:34" s="81" customFormat="1" ht="78.75">
      <c r="A38" s="73" t="str" cm="1">
        <f t="array" aca="1" ref="A38" ca="1">VLOOKUP(RIGHT(CELL("filename",$B35),LEN(CELL("filename",$B35))-FIND("]",CELL("filename",$B35))),'外部インタフェース一覧(計算用)'!$B:$G,6,FALSE)&amp;"_"&amp;$C38&amp;"_new"</f>
        <v>SCIENTIFIC_NURSING_CARE_PROMOTION_2024_FORM_0000_2021_emergency_hospitalization_complaint_other_05_new</v>
      </c>
      <c r="B38" s="196">
        <v>35</v>
      </c>
      <c r="C38" s="191" t="s">
        <v>4025</v>
      </c>
      <c r="D38" s="46" t="s">
        <v>4026</v>
      </c>
      <c r="E38" s="187" t="str">
        <f ca="1">IF($F38="-", "追加", VLOOKUP($A38, summary!$H:$O, 6, FALSE))</f>
        <v>追加</v>
      </c>
      <c r="F38" s="187" t="str">
        <f ca="1">IF(VLOOKUP($A38, summary!$H:$O, 7, FALSE)="追加", "-", VLOOKUP($A38, summary!$H:$O, 7, FALSE))</f>
        <v>-</v>
      </c>
      <c r="G38" s="46" t="s">
        <v>5295</v>
      </c>
      <c r="H38" s="46" t="s">
        <v>5329</v>
      </c>
      <c r="I38" s="46">
        <v>1</v>
      </c>
      <c r="J38" s="46"/>
      <c r="K38" s="18"/>
      <c r="L38" s="19"/>
      <c r="M38" s="45"/>
      <c r="N38" s="49" t="s">
        <v>5330</v>
      </c>
      <c r="O38" s="45" t="s">
        <v>5331</v>
      </c>
      <c r="P38" s="45"/>
      <c r="Q38" s="92" t="s">
        <v>5332</v>
      </c>
      <c r="R38" s="108"/>
      <c r="S38" s="108"/>
      <c r="T38" s="108"/>
      <c r="U38" s="108"/>
      <c r="V38" s="108"/>
      <c r="W38" s="108"/>
      <c r="X38" s="108"/>
      <c r="Y38" s="108"/>
      <c r="Z38" s="108"/>
      <c r="AA38" s="108"/>
      <c r="AB38" s="108"/>
      <c r="AC38" s="108"/>
      <c r="AD38" s="108"/>
      <c r="AE38" s="108"/>
      <c r="AF38" s="108"/>
      <c r="AG38" s="108"/>
      <c r="AH38" s="108"/>
    </row>
    <row r="39" spans="1:34" s="81" customFormat="1" ht="45">
      <c r="A39" s="73" t="str" cm="1">
        <f t="array" aca="1" ref="A39" ca="1">VLOOKUP(RIGHT(CELL("filename",$B36),LEN(CELL("filename",$B36))-FIND("]",CELL("filename",$B36))),'外部インタフェース一覧(計算用)'!$B:$G,6,FALSE)&amp;"_"&amp;$C39&amp;"_new"</f>
        <v>SCIENTIFIC_NURSING_CARE_PROMOTION_2024_FORM_0000_2021_emergency_hospitalization_complaint_other_content_05_new</v>
      </c>
      <c r="B39" s="196">
        <v>36</v>
      </c>
      <c r="C39" s="191" t="s">
        <v>4027</v>
      </c>
      <c r="D39" s="46" t="s">
        <v>5339</v>
      </c>
      <c r="E39" s="187" t="str">
        <f ca="1">IF($F39="-", "追加", VLOOKUP($A39, summary!$H:$O, 6, FALSE))</f>
        <v>追加</v>
      </c>
      <c r="F39" s="187" t="str">
        <f ca="1">IF(VLOOKUP($A39, summary!$H:$O, 7, FALSE)="追加", "-", VLOOKUP($A39, summary!$H:$O, 7, FALSE))</f>
        <v>-</v>
      </c>
      <c r="G39" s="46" t="s">
        <v>5295</v>
      </c>
      <c r="H39" s="46" t="s">
        <v>5334</v>
      </c>
      <c r="I39" s="46">
        <v>50</v>
      </c>
      <c r="J39" s="46"/>
      <c r="K39" s="18"/>
      <c r="L39" s="19"/>
      <c r="M39" s="45"/>
      <c r="N39" s="45"/>
      <c r="O39" s="45" t="str">
        <f>D38&amp;"=1:ありの場合入力可能"</f>
        <v>総論　緊急入院の状況　受療時の主訴　その他_05=1:ありの場合入力可能</v>
      </c>
      <c r="P39" s="46" t="s">
        <v>5335</v>
      </c>
      <c r="Q39" s="200" t="s">
        <v>5336</v>
      </c>
      <c r="R39" s="108"/>
      <c r="S39" s="108"/>
      <c r="T39" s="108"/>
      <c r="U39" s="108"/>
      <c r="V39" s="108"/>
      <c r="W39" s="108"/>
      <c r="X39" s="108"/>
      <c r="Y39" s="108"/>
      <c r="Z39" s="108"/>
      <c r="AA39" s="108"/>
      <c r="AB39" s="108"/>
      <c r="AC39" s="108"/>
      <c r="AD39" s="108"/>
      <c r="AE39" s="108"/>
      <c r="AF39" s="108"/>
      <c r="AG39" s="108"/>
      <c r="AH39" s="108"/>
    </row>
    <row r="40" spans="1:34" s="81" customFormat="1" ht="33.75">
      <c r="A40" s="73" t="str" cm="1">
        <f t="array" aca="1" ref="A40" ca="1">VLOOKUP(RIGHT(CELL("filename",$B37),LEN(CELL("filename",$B37))-FIND("]",CELL("filename",$B37))),'外部インタフェース一覧(計算用)'!$B:$G,6,FALSE)&amp;"_"&amp;$C40&amp;"_new"</f>
        <v>SCIENTIFIC_NURSING_CARE_PROMOTION_2024_FORM_0000_2021_family_new</v>
      </c>
      <c r="B40" s="196">
        <v>37</v>
      </c>
      <c r="C40" s="191" t="s">
        <v>4029</v>
      </c>
      <c r="D40" s="46" t="s">
        <v>5340</v>
      </c>
      <c r="E40" s="187" t="str">
        <f ca="1">IF($F40="-", "追加", VLOOKUP($A40, summary!$H:$O, 6, FALSE))</f>
        <v>追加</v>
      </c>
      <c r="F40" s="187" t="str">
        <f ca="1">IF(VLOOKUP($A40, summary!$H:$O, 7, FALSE)="追加", "-", VLOOKUP($A40, summary!$H:$O, 7, FALSE))</f>
        <v>-</v>
      </c>
      <c r="G40" s="46" t="s">
        <v>5295</v>
      </c>
      <c r="H40" s="46" t="s">
        <v>5329</v>
      </c>
      <c r="I40" s="46">
        <v>1</v>
      </c>
      <c r="J40" s="46"/>
      <c r="K40" s="18"/>
      <c r="L40" s="19"/>
      <c r="M40" s="45"/>
      <c r="N40" s="45" t="s">
        <v>5341</v>
      </c>
      <c r="O40" s="45"/>
      <c r="P40" s="45"/>
      <c r="Q40" s="92" t="s">
        <v>5342</v>
      </c>
      <c r="R40" s="108"/>
      <c r="S40" s="108"/>
      <c r="T40" s="108"/>
      <c r="U40" s="108"/>
      <c r="V40" s="108"/>
      <c r="W40" s="108"/>
      <c r="X40" s="108"/>
      <c r="Y40" s="108"/>
      <c r="Z40" s="108"/>
      <c r="AA40" s="108"/>
      <c r="AB40" s="108"/>
      <c r="AC40" s="108"/>
      <c r="AD40" s="108"/>
      <c r="AE40" s="108"/>
      <c r="AF40" s="108"/>
      <c r="AG40" s="108"/>
      <c r="AH40" s="108"/>
    </row>
    <row r="41" spans="1:34" ht="33.75">
      <c r="A41" s="73" t="str" cm="1">
        <f t="array" aca="1" ref="A41" ca="1">VLOOKUP(RIGHT(CELL("filename",$B38),LEN(CELL("filename",$B38))-FIND("]",CELL("filename",$B38))),'外部インタフェース一覧(計算用)'!$B:$G,6,FALSE)&amp;"_"&amp;$C41&amp;"_new"</f>
        <v>SCIENTIFIC_NURSING_CARE_PROMOTION_2024_FORM_0000_2021_barthel_index_meal_new</v>
      </c>
      <c r="B41" s="196">
        <v>38</v>
      </c>
      <c r="C41" s="191" t="s">
        <v>290</v>
      </c>
      <c r="D41" s="46" t="s">
        <v>5343</v>
      </c>
      <c r="E41" s="187" t="str">
        <f ca="1">IF($F41="-", "追加", VLOOKUP($A41, summary!$H:$O, 6, FALSE))</f>
        <v>barthel_index_meal</v>
      </c>
      <c r="F41" s="187" t="str">
        <f ca="1">IF(VLOOKUP($A41, summary!$H:$O, 7, FALSE)="追加", "-", VLOOKUP($A41, summary!$H:$O, 7, FALSE))</f>
        <v>総論　ADL　食事</v>
      </c>
      <c r="G41" s="46" t="s">
        <v>5214</v>
      </c>
      <c r="H41" s="46" t="s">
        <v>5299</v>
      </c>
      <c r="I41" s="46">
        <v>1</v>
      </c>
      <c r="J41" s="46"/>
      <c r="K41" s="201" t="s">
        <v>5323</v>
      </c>
      <c r="L41" s="20"/>
      <c r="M41" s="187"/>
      <c r="N41" s="187" t="s">
        <v>5344</v>
      </c>
      <c r="O41" s="45" t="s">
        <v>5291</v>
      </c>
      <c r="P41" s="45"/>
      <c r="Q41" s="92" t="s">
        <v>5263</v>
      </c>
      <c r="R41" s="21"/>
      <c r="S41" s="21"/>
      <c r="T41" s="21"/>
      <c r="U41" s="21"/>
      <c r="V41" s="21"/>
      <c r="W41" s="21"/>
      <c r="X41" s="21"/>
      <c r="Y41" s="21"/>
      <c r="Z41" s="21"/>
      <c r="AA41" s="21"/>
      <c r="AB41" s="21"/>
      <c r="AC41" s="21"/>
      <c r="AD41" s="21"/>
      <c r="AE41" s="21"/>
      <c r="AF41" s="21"/>
      <c r="AG41" s="21"/>
      <c r="AH41" s="21"/>
    </row>
    <row r="42" spans="1:34" ht="56.25">
      <c r="A42" s="73" t="str" cm="1">
        <f t="array" aca="1" ref="A42" ca="1">VLOOKUP(RIGHT(CELL("filename",$B39),LEN(CELL("filename",$B39))-FIND("]",CELL("filename",$B39))),'外部インタフェース一覧(計算用)'!$B:$G,6,FALSE)&amp;"_"&amp;$C42&amp;"_new"</f>
        <v>SCIENTIFIC_NURSING_CARE_PROMOTION_2024_FORM_0000_2021_barthel_transfer_new</v>
      </c>
      <c r="B42" s="196">
        <v>39</v>
      </c>
      <c r="C42" s="191" t="s">
        <v>292</v>
      </c>
      <c r="D42" s="46" t="s">
        <v>293</v>
      </c>
      <c r="E42" s="187" t="str">
        <f ca="1">IF($F42="-", "追加", VLOOKUP($A42, summary!$H:$O, 6, FALSE))</f>
        <v>barthel_transfer</v>
      </c>
      <c r="F42" s="187" t="str">
        <f ca="1">IF(VLOOKUP($A42, summary!$H:$O, 7, FALSE)="追加", "-", VLOOKUP($A42, summary!$H:$O, 7, FALSE))</f>
        <v>総論　ADL　椅子とベッド間の移乗</v>
      </c>
      <c r="G42" s="46" t="s">
        <v>5214</v>
      </c>
      <c r="H42" s="46" t="s">
        <v>5299</v>
      </c>
      <c r="I42" s="46">
        <v>1</v>
      </c>
      <c r="J42" s="46"/>
      <c r="K42" s="201" t="s">
        <v>5323</v>
      </c>
      <c r="L42" s="20"/>
      <c r="M42" s="187"/>
      <c r="N42" s="187" t="s">
        <v>5345</v>
      </c>
      <c r="O42" s="27" t="s">
        <v>5291</v>
      </c>
      <c r="P42" s="45"/>
      <c r="Q42" s="92" t="s">
        <v>5263</v>
      </c>
      <c r="R42" s="21"/>
      <c r="S42" s="21"/>
      <c r="T42" s="21"/>
      <c r="U42" s="21"/>
      <c r="V42" s="21"/>
      <c r="W42" s="21"/>
      <c r="X42" s="21"/>
      <c r="Y42" s="21"/>
      <c r="Z42" s="21"/>
      <c r="AA42" s="21"/>
      <c r="AB42" s="21"/>
      <c r="AC42" s="21"/>
      <c r="AD42" s="21"/>
      <c r="AE42" s="21"/>
      <c r="AF42" s="21"/>
      <c r="AG42" s="21"/>
      <c r="AH42" s="21"/>
    </row>
    <row r="43" spans="1:34" ht="45">
      <c r="A43" s="73" t="str" cm="1">
        <f t="array" aca="1" ref="A43" ca="1">VLOOKUP(RIGHT(CELL("filename",$B40),LEN(CELL("filename",$B40))-FIND("]",CELL("filename",$B40))),'外部インタフェース一覧(計算用)'!$B:$G,6,FALSE)&amp;"_"&amp;$C43&amp;"_new"</f>
        <v>SCIENTIFIC_NURSING_CARE_PROMOTION_2024_FORM_0000_2021_barthel_index_personal_hygiene_and_adjustment_new</v>
      </c>
      <c r="B43" s="196">
        <v>40</v>
      </c>
      <c r="C43" s="191" t="s">
        <v>294</v>
      </c>
      <c r="D43" s="46" t="s">
        <v>5346</v>
      </c>
      <c r="E43" s="187" t="str">
        <f ca="1">IF($F43="-", "追加", VLOOKUP($A43, summary!$H:$O, 6, FALSE))</f>
        <v>barthel_index_personal_hygiene_and_adjustment</v>
      </c>
      <c r="F43" s="187" t="str">
        <f ca="1">IF(VLOOKUP($A43, summary!$H:$O, 7, FALSE)="追加", "-", VLOOKUP($A43, summary!$H:$O, 7, FALSE))</f>
        <v>総論　ADL　整容</v>
      </c>
      <c r="G43" s="46" t="s">
        <v>5214</v>
      </c>
      <c r="H43" s="46" t="s">
        <v>5299</v>
      </c>
      <c r="I43" s="46">
        <v>1</v>
      </c>
      <c r="J43" s="46"/>
      <c r="K43" s="201" t="s">
        <v>5323</v>
      </c>
      <c r="L43" s="20"/>
      <c r="M43" s="187"/>
      <c r="N43" s="187" t="s">
        <v>5347</v>
      </c>
      <c r="O43" s="27" t="s">
        <v>5291</v>
      </c>
      <c r="P43" s="45"/>
      <c r="Q43" s="92" t="s">
        <v>5263</v>
      </c>
      <c r="R43" s="21"/>
      <c r="S43" s="21"/>
      <c r="T43" s="21"/>
      <c r="U43" s="21"/>
      <c r="V43" s="21"/>
      <c r="W43" s="21"/>
      <c r="X43" s="21"/>
      <c r="Y43" s="21"/>
      <c r="Z43" s="21"/>
      <c r="AA43" s="21"/>
      <c r="AB43" s="21"/>
      <c r="AC43" s="21"/>
      <c r="AD43" s="21"/>
      <c r="AE43" s="21"/>
      <c r="AF43" s="21"/>
      <c r="AG43" s="21"/>
      <c r="AH43" s="21"/>
    </row>
    <row r="44" spans="1:34" ht="33.75">
      <c r="A44" s="73" t="str" cm="1">
        <f t="array" aca="1" ref="A44" ca="1">VLOOKUP(RIGHT(CELL("filename",$B41),LEN(CELL("filename",$B41))-FIND("]",CELL("filename",$B41))),'外部インタフェース一覧(計算用)'!$B:$G,6,FALSE)&amp;"_"&amp;$C44&amp;"_new"</f>
        <v>SCIENTIFIC_NURSING_CARE_PROMOTION_2024_FORM_0000_2021_barthel_index_toilet_activity_new</v>
      </c>
      <c r="B44" s="196">
        <v>41</v>
      </c>
      <c r="C44" s="191" t="s">
        <v>296</v>
      </c>
      <c r="D44" s="46" t="s">
        <v>5348</v>
      </c>
      <c r="E44" s="187" t="str">
        <f ca="1">IF($F44="-", "追加", VLOOKUP($A44, summary!$H:$O, 6, FALSE))</f>
        <v>barthel_index_toilet_activity</v>
      </c>
      <c r="F44" s="187" t="str">
        <f ca="1">IF(VLOOKUP($A44, summary!$H:$O, 7, FALSE)="追加", "-", VLOOKUP($A44, summary!$H:$O, 7, FALSE))</f>
        <v>総論　ADL　トイレ動作</v>
      </c>
      <c r="G44" s="46" t="s">
        <v>5214</v>
      </c>
      <c r="H44" s="46" t="s">
        <v>5299</v>
      </c>
      <c r="I44" s="46">
        <v>1</v>
      </c>
      <c r="J44" s="46"/>
      <c r="K44" s="201" t="s">
        <v>5323</v>
      </c>
      <c r="L44" s="20"/>
      <c r="M44" s="187"/>
      <c r="N44" s="187" t="s">
        <v>5344</v>
      </c>
      <c r="O44" s="27" t="s">
        <v>5291</v>
      </c>
      <c r="P44" s="45"/>
      <c r="Q44" s="92" t="s">
        <v>5263</v>
      </c>
      <c r="R44" s="21"/>
      <c r="S44" s="21"/>
      <c r="T44" s="21"/>
      <c r="U44" s="21"/>
      <c r="V44" s="21"/>
      <c r="W44" s="21"/>
      <c r="X44" s="21"/>
      <c r="Y44" s="21"/>
      <c r="Z44" s="21"/>
      <c r="AA44" s="21"/>
      <c r="AB44" s="21"/>
      <c r="AC44" s="21"/>
      <c r="AD44" s="21"/>
      <c r="AE44" s="21"/>
      <c r="AF44" s="21"/>
      <c r="AG44" s="21"/>
      <c r="AH44" s="21"/>
    </row>
    <row r="45" spans="1:34" ht="33.75">
      <c r="A45" s="73" t="str" cm="1">
        <f t="array" aca="1" ref="A45" ca="1">VLOOKUP(RIGHT(CELL("filename",$B42),LEN(CELL("filename",$B42))-FIND("]",CELL("filename",$B42))),'外部インタフェース一覧(計算用)'!$B:$G,6,FALSE)&amp;"_"&amp;$C45&amp;"_new"</f>
        <v>SCIENTIFIC_NURSING_CARE_PROMOTION_2024_FORM_0000_2021_barthel_index_bathing_new</v>
      </c>
      <c r="B45" s="196">
        <v>42</v>
      </c>
      <c r="C45" s="191" t="s">
        <v>298</v>
      </c>
      <c r="D45" s="46" t="s">
        <v>5349</v>
      </c>
      <c r="E45" s="187" t="str">
        <f ca="1">IF($F45="-", "追加", VLOOKUP($A45, summary!$H:$O, 6, FALSE))</f>
        <v>barthel_index_bathing</v>
      </c>
      <c r="F45" s="187" t="str">
        <f ca="1">IF(VLOOKUP($A45, summary!$H:$O, 7, FALSE)="追加", "-", VLOOKUP($A45, summary!$H:$O, 7, FALSE))</f>
        <v>総論　ADL　入浴</v>
      </c>
      <c r="G45" s="46" t="s">
        <v>5214</v>
      </c>
      <c r="H45" s="46" t="s">
        <v>5299</v>
      </c>
      <c r="I45" s="46">
        <v>1</v>
      </c>
      <c r="J45" s="46"/>
      <c r="K45" s="201" t="s">
        <v>5323</v>
      </c>
      <c r="L45" s="20"/>
      <c r="M45" s="187"/>
      <c r="N45" s="187" t="s">
        <v>5347</v>
      </c>
      <c r="O45" s="27" t="s">
        <v>5291</v>
      </c>
      <c r="P45" s="45"/>
      <c r="Q45" s="92" t="s">
        <v>5263</v>
      </c>
      <c r="R45" s="21"/>
      <c r="S45" s="21"/>
      <c r="T45" s="21"/>
      <c r="U45" s="21"/>
      <c r="V45" s="21"/>
      <c r="W45" s="21"/>
      <c r="X45" s="21"/>
      <c r="Y45" s="21"/>
      <c r="Z45" s="21"/>
      <c r="AA45" s="21"/>
      <c r="AB45" s="21"/>
      <c r="AC45" s="21"/>
      <c r="AD45" s="21"/>
      <c r="AE45" s="21"/>
      <c r="AF45" s="21"/>
      <c r="AG45" s="21"/>
      <c r="AH45" s="21"/>
    </row>
    <row r="46" spans="1:34" ht="56.25">
      <c r="A46" s="73" t="str" cm="1">
        <f t="array" aca="1" ref="A46" ca="1">VLOOKUP(RIGHT(CELL("filename",$B43),LEN(CELL("filename",$B43))-FIND("]",CELL("filename",$B43))),'外部インタフェース一覧(計算用)'!$B:$G,6,FALSE)&amp;"_"&amp;$C46&amp;"_new"</f>
        <v>SCIENTIFIC_NURSING_CARE_PROMOTION_2024_FORM_0000_2021_barthel_index_flat_ground_walking_new</v>
      </c>
      <c r="B46" s="196">
        <v>43</v>
      </c>
      <c r="C46" s="191" t="s">
        <v>300</v>
      </c>
      <c r="D46" s="46" t="s">
        <v>301</v>
      </c>
      <c r="E46" s="187" t="str">
        <f ca="1">IF($F46="-", "追加", VLOOKUP($A46, summary!$H:$O, 6, FALSE))</f>
        <v>barthel_index_flat_ground_walking</v>
      </c>
      <c r="F46" s="187" t="str">
        <f ca="1">IF(VLOOKUP($A46, summary!$H:$O, 7, FALSE)="追加", "-", VLOOKUP($A46, summary!$H:$O, 7, FALSE))</f>
        <v>総論　ADL　平地歩行</v>
      </c>
      <c r="G46" s="46" t="s">
        <v>5214</v>
      </c>
      <c r="H46" s="46" t="s">
        <v>5299</v>
      </c>
      <c r="I46" s="46">
        <v>1</v>
      </c>
      <c r="J46" s="46"/>
      <c r="K46" s="201" t="s">
        <v>5323</v>
      </c>
      <c r="L46" s="20"/>
      <c r="M46" s="187"/>
      <c r="N46" s="187" t="s">
        <v>5350</v>
      </c>
      <c r="O46" s="45" t="s">
        <v>5291</v>
      </c>
      <c r="P46" s="45"/>
      <c r="Q46" s="92" t="s">
        <v>5263</v>
      </c>
      <c r="R46" s="21"/>
      <c r="S46" s="21"/>
      <c r="T46" s="21"/>
      <c r="U46" s="21"/>
      <c r="V46" s="21"/>
      <c r="W46" s="21"/>
      <c r="X46" s="21"/>
      <c r="Y46" s="21"/>
      <c r="Z46" s="21"/>
      <c r="AA46" s="21"/>
      <c r="AB46" s="21"/>
      <c r="AC46" s="21"/>
      <c r="AD46" s="21"/>
      <c r="AE46" s="21"/>
      <c r="AF46" s="21"/>
      <c r="AG46" s="21"/>
      <c r="AH46" s="21"/>
    </row>
    <row r="47" spans="1:34" ht="33.75">
      <c r="A47" s="73" t="str" cm="1">
        <f t="array" aca="1" ref="A47" ca="1">VLOOKUP(RIGHT(CELL("filename",$B44),LEN(CELL("filename",$B44))-FIND("]",CELL("filename",$B44))),'外部インタフェース一覧(計算用)'!$B:$G,6,FALSE)&amp;"_"&amp;$C47&amp;"_new"</f>
        <v>SCIENTIFIC_NURSING_CARE_PROMOTION_2024_FORM_0000_2021_barthel_index_stair_movement_new</v>
      </c>
      <c r="B47" s="196">
        <v>44</v>
      </c>
      <c r="C47" s="191" t="s">
        <v>302</v>
      </c>
      <c r="D47" s="46" t="s">
        <v>5351</v>
      </c>
      <c r="E47" s="187" t="str">
        <f ca="1">IF($F47="-", "追加", VLOOKUP($A47, summary!$H:$O, 6, FALSE))</f>
        <v>barthel_index_stair_movement</v>
      </c>
      <c r="F47" s="187" t="str">
        <f ca="1">IF(VLOOKUP($A47, summary!$H:$O, 7, FALSE)="追加", "-", VLOOKUP($A47, summary!$H:$O, 7, FALSE))</f>
        <v>総論　ADL　階段昇降</v>
      </c>
      <c r="G47" s="46" t="s">
        <v>5214</v>
      </c>
      <c r="H47" s="46" t="s">
        <v>5299</v>
      </c>
      <c r="I47" s="46">
        <v>1</v>
      </c>
      <c r="J47" s="46"/>
      <c r="K47" s="201" t="s">
        <v>5323</v>
      </c>
      <c r="L47" s="20"/>
      <c r="M47" s="187"/>
      <c r="N47" s="187" t="s">
        <v>5344</v>
      </c>
      <c r="O47" s="45" t="s">
        <v>5291</v>
      </c>
      <c r="P47" s="45"/>
      <c r="Q47" s="92" t="s">
        <v>5263</v>
      </c>
      <c r="R47" s="21"/>
      <c r="S47" s="21"/>
      <c r="T47" s="21"/>
      <c r="U47" s="21"/>
      <c r="V47" s="21"/>
      <c r="W47" s="21"/>
      <c r="X47" s="21"/>
      <c r="Y47" s="21"/>
      <c r="Z47" s="21"/>
      <c r="AA47" s="21"/>
      <c r="AB47" s="21"/>
      <c r="AC47" s="21"/>
      <c r="AD47" s="21"/>
      <c r="AE47" s="21"/>
      <c r="AF47" s="21"/>
      <c r="AG47" s="21"/>
      <c r="AH47" s="21"/>
    </row>
    <row r="48" spans="1:34" s="82" customFormat="1" ht="33.75">
      <c r="A48" s="73" t="str" cm="1">
        <f t="array" aca="1" ref="A48" ca="1">VLOOKUP(RIGHT(CELL("filename",$B45),LEN(CELL("filename",$B45))-FIND("]",CELL("filename",$B45))),'外部インタフェース一覧(計算用)'!$B:$G,6,FALSE)&amp;"_"&amp;$C48&amp;"_new"</f>
        <v>SCIENTIFIC_NURSING_CARE_PROMOTION_2024_FORM_0000_2021_barthel_index_changing_clothes_new</v>
      </c>
      <c r="B48" s="196">
        <v>45</v>
      </c>
      <c r="C48" s="191" t="s">
        <v>304</v>
      </c>
      <c r="D48" s="46" t="s">
        <v>5352</v>
      </c>
      <c r="E48" s="187" t="str">
        <f ca="1">IF($F48="-", "追加", VLOOKUP($A48, summary!$H:$O, 6, FALSE))</f>
        <v>barthel_index_changing_clothes</v>
      </c>
      <c r="F48" s="187" t="str">
        <f ca="1">IF(VLOOKUP($A48, summary!$H:$O, 7, FALSE)="追加", "-", VLOOKUP($A48, summary!$H:$O, 7, FALSE))</f>
        <v>総論　ADL　更衣</v>
      </c>
      <c r="G48" s="46" t="s">
        <v>5214</v>
      </c>
      <c r="H48" s="46" t="s">
        <v>5299</v>
      </c>
      <c r="I48" s="46">
        <v>1</v>
      </c>
      <c r="J48" s="46"/>
      <c r="K48" s="201" t="s">
        <v>5323</v>
      </c>
      <c r="L48" s="20"/>
      <c r="M48" s="187"/>
      <c r="N48" s="187" t="s">
        <v>5344</v>
      </c>
      <c r="O48" s="45" t="s">
        <v>5291</v>
      </c>
      <c r="P48" s="45"/>
      <c r="Q48" s="92" t="s">
        <v>5263</v>
      </c>
      <c r="R48" s="85"/>
      <c r="S48" s="85"/>
      <c r="T48" s="85"/>
      <c r="U48" s="85"/>
      <c r="V48" s="85"/>
      <c r="W48" s="85"/>
      <c r="X48" s="85"/>
      <c r="Y48" s="85"/>
      <c r="Z48" s="85"/>
      <c r="AA48" s="85"/>
      <c r="AB48" s="85"/>
      <c r="AC48" s="85"/>
      <c r="AD48" s="85"/>
      <c r="AE48" s="85"/>
      <c r="AF48" s="85"/>
      <c r="AG48" s="85"/>
      <c r="AH48" s="85"/>
    </row>
    <row r="49" spans="1:34" s="82" customFormat="1" ht="33.75">
      <c r="A49" s="73" t="str" cm="1">
        <f t="array" aca="1" ref="A49" ca="1">VLOOKUP(RIGHT(CELL("filename",$B46),LEN(CELL("filename",$B46))-FIND("]",CELL("filename",$B46))),'外部インタフェース一覧(計算用)'!$B:$G,6,FALSE)&amp;"_"&amp;$C49&amp;"_new"</f>
        <v>SCIENTIFIC_NURSING_CARE_PROMOTION_2024_FORM_0000_2021_barthel_index_defecation_manage_new</v>
      </c>
      <c r="B49" s="196">
        <v>46</v>
      </c>
      <c r="C49" s="191" t="s">
        <v>306</v>
      </c>
      <c r="D49" s="46" t="s">
        <v>5353</v>
      </c>
      <c r="E49" s="187" t="str">
        <f ca="1">IF($F49="-", "追加", VLOOKUP($A49, summary!$H:$O, 6, FALSE))</f>
        <v>barthel_index_defecation_manage</v>
      </c>
      <c r="F49" s="187" t="str">
        <f ca="1">IF(VLOOKUP($A49, summary!$H:$O, 7, FALSE)="追加", "-", VLOOKUP($A49, summary!$H:$O, 7, FALSE))</f>
        <v>総論　ADL　排便コントロール</v>
      </c>
      <c r="G49" s="46" t="s">
        <v>5214</v>
      </c>
      <c r="H49" s="46" t="s">
        <v>5299</v>
      </c>
      <c r="I49" s="46">
        <v>1</v>
      </c>
      <c r="J49" s="46"/>
      <c r="K49" s="201" t="s">
        <v>5323</v>
      </c>
      <c r="L49" s="20"/>
      <c r="M49" s="187"/>
      <c r="N49" s="187" t="s">
        <v>5344</v>
      </c>
      <c r="O49" s="45" t="s">
        <v>5291</v>
      </c>
      <c r="P49" s="45"/>
      <c r="Q49" s="92" t="s">
        <v>5263</v>
      </c>
      <c r="R49" s="85"/>
      <c r="S49" s="85"/>
      <c r="T49" s="85"/>
      <c r="U49" s="85"/>
      <c r="V49" s="85"/>
      <c r="W49" s="85"/>
      <c r="X49" s="85"/>
      <c r="Y49" s="85"/>
      <c r="Z49" s="85"/>
      <c r="AA49" s="85"/>
      <c r="AB49" s="85"/>
      <c r="AC49" s="85"/>
      <c r="AD49" s="85"/>
      <c r="AE49" s="85"/>
      <c r="AF49" s="85"/>
      <c r="AG49" s="85"/>
      <c r="AH49" s="85"/>
    </row>
    <row r="50" spans="1:34" s="82" customFormat="1" ht="33.75">
      <c r="A50" s="73" t="str" cm="1">
        <f t="array" aca="1" ref="A50" ca="1">VLOOKUP(RIGHT(CELL("filename",$B47),LEN(CELL("filename",$B47))-FIND("]",CELL("filename",$B47))),'外部インタフェース一覧(計算用)'!$B:$G,6,FALSE)&amp;"_"&amp;$C50&amp;"_new"</f>
        <v>SCIENTIFIC_NURSING_CARE_PROMOTION_2024_FORM_0000_2021_barthel_index_urination_manage_new</v>
      </c>
      <c r="B50" s="196">
        <v>47</v>
      </c>
      <c r="C50" s="191" t="s">
        <v>308</v>
      </c>
      <c r="D50" s="46" t="s">
        <v>5354</v>
      </c>
      <c r="E50" s="187" t="str">
        <f ca="1">IF($F50="-", "追加", VLOOKUP($A50, summary!$H:$O, 6, FALSE))</f>
        <v>barthel_index_urination_manage</v>
      </c>
      <c r="F50" s="187" t="str">
        <f ca="1">IF(VLOOKUP($A50, summary!$H:$O, 7, FALSE)="追加", "-", VLOOKUP($A50, summary!$H:$O, 7, FALSE))</f>
        <v>総論　ADL　排尿コントロール</v>
      </c>
      <c r="G50" s="46" t="s">
        <v>5214</v>
      </c>
      <c r="H50" s="46" t="s">
        <v>5299</v>
      </c>
      <c r="I50" s="46">
        <v>1</v>
      </c>
      <c r="J50" s="46"/>
      <c r="K50" s="201" t="s">
        <v>5323</v>
      </c>
      <c r="L50" s="20"/>
      <c r="M50" s="187"/>
      <c r="N50" s="187" t="s">
        <v>5344</v>
      </c>
      <c r="O50" s="45" t="s">
        <v>5291</v>
      </c>
      <c r="P50" s="45"/>
      <c r="Q50" s="92" t="s">
        <v>5263</v>
      </c>
      <c r="R50" s="85"/>
      <c r="S50" s="85"/>
      <c r="T50" s="85"/>
      <c r="U50" s="85"/>
      <c r="V50" s="85"/>
      <c r="W50" s="85"/>
      <c r="X50" s="85"/>
      <c r="Y50" s="85"/>
      <c r="Z50" s="85"/>
      <c r="AA50" s="85"/>
      <c r="AB50" s="85"/>
      <c r="AC50" s="85"/>
      <c r="AD50" s="85"/>
      <c r="AE50" s="85"/>
      <c r="AF50" s="85"/>
      <c r="AG50" s="85"/>
      <c r="AH50" s="85"/>
    </row>
    <row r="51" spans="1:34" s="83" customFormat="1" ht="56.25">
      <c r="A51" s="73" t="str" cm="1">
        <f t="array" aca="1" ref="A51" ca="1">VLOOKUP(RIGHT(CELL("filename",$B48),LEN(CELL("filename",$B48))-FIND("]",CELL("filename",$B48))),'外部インタフェース一覧(計算用)'!$B:$G,6,FALSE)&amp;"_"&amp;$C51&amp;"_new"</f>
        <v>SCIENTIFIC_NURSING_CARE_PROMOTION_2024_FORM_0000_2021_departure_date_new</v>
      </c>
      <c r="B51" s="196">
        <v>48</v>
      </c>
      <c r="C51" s="191" t="s">
        <v>312</v>
      </c>
      <c r="D51" s="46" t="s">
        <v>4031</v>
      </c>
      <c r="E51" s="187" t="str">
        <f ca="1">IF($F51="-", "追加", VLOOKUP($A51, summary!$H:$O, 6, FALSE))</f>
        <v>departure_date</v>
      </c>
      <c r="F51" s="187" t="str">
        <f ca="1">IF(VLOOKUP($A51, summary!$H:$O, 7, FALSE)="追加", "-", VLOOKUP($A51, summary!$H:$O, 7, FALSE))</f>
        <v>総論　在宅復帰の有無等　中止日</v>
      </c>
      <c r="G51" s="46" t="s">
        <v>5214</v>
      </c>
      <c r="H51" s="46" t="s">
        <v>5299</v>
      </c>
      <c r="I51" s="46">
        <v>8</v>
      </c>
      <c r="J51" s="46"/>
      <c r="K51" s="201"/>
      <c r="L51" s="20" t="s">
        <v>5248</v>
      </c>
      <c r="M51" s="187" t="s">
        <v>5249</v>
      </c>
      <c r="N51" s="187" t="s">
        <v>5355</v>
      </c>
      <c r="O51" s="27" t="s">
        <v>5327</v>
      </c>
      <c r="P51" s="45"/>
      <c r="Q51" s="202" t="s">
        <v>5356</v>
      </c>
      <c r="R51" s="94"/>
      <c r="S51" s="94"/>
      <c r="T51" s="94"/>
      <c r="U51" s="94"/>
      <c r="V51" s="94"/>
      <c r="W51" s="94"/>
      <c r="X51" s="94"/>
      <c r="Y51" s="94"/>
      <c r="Z51" s="94"/>
      <c r="AA51" s="94"/>
      <c r="AB51" s="94"/>
      <c r="AC51" s="94"/>
      <c r="AD51" s="94"/>
      <c r="AE51" s="94"/>
      <c r="AF51" s="94"/>
      <c r="AG51" s="94"/>
      <c r="AH51" s="94"/>
    </row>
    <row r="52" spans="1:34" s="83" customFormat="1" ht="101.25">
      <c r="A52" s="73" t="str" cm="1">
        <f t="array" aca="1" ref="A52" ca="1">VLOOKUP(RIGHT(CELL("filename",$B49),LEN(CELL("filename",$B49))-FIND("]",CELL("filename",$B49))),'外部インタフェース一覧(計算用)'!$B:$G,6,FALSE)&amp;"_"&amp;$C52&amp;"_new"</f>
        <v>SCIENTIFIC_NURSING_CARE_PROMOTION_2024_FORM_0000_2021_departure_new</v>
      </c>
      <c r="B52" s="196">
        <v>49</v>
      </c>
      <c r="C52" s="191" t="s">
        <v>5357</v>
      </c>
      <c r="D52" s="46" t="s">
        <v>4032</v>
      </c>
      <c r="E52" s="187" t="str">
        <f ca="1">IF($F52="-", "追加", VLOOKUP($A52, summary!$H:$O, 6, FALSE))</f>
        <v>departure</v>
      </c>
      <c r="F52" s="187" t="str">
        <f ca="1">IF(VLOOKUP($A52, summary!$H:$O, 7, FALSE)="追加", "-", VLOOKUP($A52, summary!$H:$O, 7, FALSE))</f>
        <v>総論　在宅復帰の有無等　中止理由</v>
      </c>
      <c r="G52" s="46" t="s">
        <v>5214</v>
      </c>
      <c r="H52" s="46" t="s">
        <v>5299</v>
      </c>
      <c r="I52" s="46">
        <v>1</v>
      </c>
      <c r="J52" s="46"/>
      <c r="K52" s="201"/>
      <c r="L52" s="20"/>
      <c r="M52" s="187"/>
      <c r="N52" s="187" t="s">
        <v>5358</v>
      </c>
      <c r="O52" s="27"/>
      <c r="P52" s="45"/>
      <c r="Q52" s="92" t="s">
        <v>5263</v>
      </c>
      <c r="R52" s="94"/>
      <c r="S52" s="94"/>
      <c r="T52" s="94"/>
      <c r="U52" s="94"/>
      <c r="V52" s="94"/>
      <c r="W52" s="94"/>
      <c r="X52" s="94"/>
      <c r="Y52" s="94"/>
      <c r="Z52" s="94"/>
      <c r="AA52" s="94"/>
      <c r="AB52" s="94"/>
      <c r="AC52" s="94"/>
      <c r="AD52" s="94"/>
      <c r="AE52" s="94"/>
      <c r="AF52" s="94"/>
      <c r="AG52" s="94"/>
      <c r="AH52" s="94"/>
    </row>
    <row r="53" spans="1:34" s="83" customFormat="1" ht="33.75">
      <c r="A53" s="73" t="str" cm="1">
        <f t="array" aca="1" ref="A53" ca="1">VLOOKUP(RIGHT(CELL("filename",$B50),LEN(CELL("filename",$B50))-FIND("]",CELL("filename",$B50))),'外部インタフェース一覧(計算用)'!$B:$G,6,FALSE)&amp;"_"&amp;$C53&amp;"_new"</f>
        <v>SCIENTIFIC_NURSING_CARE_PROMOTION_2024_FORM_0000_2021_height_new</v>
      </c>
      <c r="B53" s="196">
        <v>50</v>
      </c>
      <c r="C53" s="191" t="s">
        <v>318</v>
      </c>
      <c r="D53" s="46" t="s">
        <v>5359</v>
      </c>
      <c r="E53" s="187" t="str">
        <f ca="1">IF($F53="-", "追加", VLOOKUP($A53, summary!$H:$O, 6, FALSE))</f>
        <v>height</v>
      </c>
      <c r="F53" s="187" t="str">
        <f ca="1">IF(VLOOKUP($A53, summary!$H:$O, 7, FALSE)="追加", "-", VLOOKUP($A53, summary!$H:$O, 7, FALSE))</f>
        <v>口腔・栄養　栄養　身長</v>
      </c>
      <c r="G53" s="46" t="s">
        <v>5360</v>
      </c>
      <c r="H53" s="46" t="s">
        <v>5299</v>
      </c>
      <c r="I53" s="46">
        <v>3</v>
      </c>
      <c r="J53" s="46">
        <v>1</v>
      </c>
      <c r="K53" s="201" t="s">
        <v>5323</v>
      </c>
      <c r="L53" s="19" t="s">
        <v>5361</v>
      </c>
      <c r="M53" s="45"/>
      <c r="N53" s="45" t="s">
        <v>5355</v>
      </c>
      <c r="O53" s="187" t="s">
        <v>5362</v>
      </c>
      <c r="P53" s="45"/>
      <c r="Q53" s="202" t="s">
        <v>5363</v>
      </c>
      <c r="R53" s="94"/>
      <c r="S53" s="94"/>
      <c r="T53" s="94"/>
      <c r="U53" s="94"/>
      <c r="V53" s="94"/>
      <c r="W53" s="94"/>
      <c r="X53" s="94"/>
      <c r="Y53" s="94"/>
      <c r="Z53" s="94"/>
      <c r="AA53" s="94"/>
      <c r="AB53" s="94"/>
      <c r="AC53" s="94"/>
      <c r="AD53" s="94"/>
      <c r="AE53" s="94"/>
      <c r="AF53" s="94"/>
      <c r="AG53" s="94"/>
      <c r="AH53" s="94"/>
    </row>
    <row r="54" spans="1:34" s="83" customFormat="1" ht="33.75">
      <c r="A54" s="73" t="str" cm="1">
        <f t="array" aca="1" ref="A54" ca="1">VLOOKUP(RIGHT(CELL("filename",$B51),LEN(CELL("filename",$B51))-FIND("]",CELL("filename",$B51))),'外部インタフェース一覧(計算用)'!$B:$G,6,FALSE)&amp;"_"&amp;$C54&amp;"_new"</f>
        <v>SCIENTIFIC_NURSING_CARE_PROMOTION_2024_FORM_0000_2021_weight_new</v>
      </c>
      <c r="B54" s="196">
        <v>51</v>
      </c>
      <c r="C54" s="191" t="s">
        <v>320</v>
      </c>
      <c r="D54" s="46" t="s">
        <v>5364</v>
      </c>
      <c r="E54" s="187" t="str">
        <f ca="1">IF($F54="-", "追加", VLOOKUP($A54, summary!$H:$O, 6, FALSE))</f>
        <v>weight</v>
      </c>
      <c r="F54" s="187" t="str">
        <f ca="1">IF(VLOOKUP($A54, summary!$H:$O, 7, FALSE)="追加", "-", VLOOKUP($A54, summary!$H:$O, 7, FALSE))</f>
        <v>口腔・栄養　栄養　体重</v>
      </c>
      <c r="G54" s="46" t="s">
        <v>5360</v>
      </c>
      <c r="H54" s="46" t="s">
        <v>5299</v>
      </c>
      <c r="I54" s="46">
        <v>3</v>
      </c>
      <c r="J54" s="46">
        <v>1</v>
      </c>
      <c r="K54" s="201" t="s">
        <v>5323</v>
      </c>
      <c r="L54" s="19" t="s">
        <v>5365</v>
      </c>
      <c r="M54" s="45"/>
      <c r="N54" s="45" t="s">
        <v>5355</v>
      </c>
      <c r="O54" s="187" t="s">
        <v>5366</v>
      </c>
      <c r="P54" s="45"/>
      <c r="Q54" s="202" t="s">
        <v>5367</v>
      </c>
      <c r="R54" s="94"/>
      <c r="S54" s="94"/>
      <c r="T54" s="94"/>
      <c r="U54" s="94"/>
      <c r="V54" s="94"/>
      <c r="W54" s="94"/>
      <c r="X54" s="94"/>
      <c r="Y54" s="94"/>
      <c r="Z54" s="94"/>
      <c r="AA54" s="94"/>
      <c r="AB54" s="94"/>
      <c r="AC54" s="94"/>
      <c r="AD54" s="94"/>
      <c r="AE54" s="94"/>
      <c r="AF54" s="94"/>
      <c r="AG54" s="94"/>
      <c r="AH54" s="94"/>
    </row>
    <row r="55" spans="1:34" s="83" customFormat="1" ht="67.5">
      <c r="A55" s="73" t="str" cm="1">
        <f t="array" aca="1" ref="A55" ca="1">VLOOKUP(RIGHT(CELL("filename",$B52),LEN(CELL("filename",$B52))-FIND("]",CELL("filename",$B52))),'外部インタフェース一覧(計算用)'!$B:$G,6,FALSE)&amp;"_"&amp;$C55&amp;"_new"</f>
        <v>SCIENTIFIC_NURSING_CARE_PROMOTION_2024_FORM_0000_2021_low_operating_risk_level_new</v>
      </c>
      <c r="B55" s="196">
        <v>52</v>
      </c>
      <c r="C55" s="191" t="s">
        <v>322</v>
      </c>
      <c r="D55" s="192" t="s">
        <v>5368</v>
      </c>
      <c r="E55" s="187" t="str">
        <f ca="1">IF($F55="-", "追加", VLOOKUP($A55, summary!$H:$O, 6, FALSE))</f>
        <v>low_operating_risk_level</v>
      </c>
      <c r="F55" s="187" t="str">
        <f ca="1">IF(VLOOKUP($A55, summary!$H:$O, 7, FALSE)="追加", "-", VLOOKUP($A55, summary!$H:$O, 7, FALSE))</f>
        <v>口腔・栄養　栄養　低栄養状態のリスクレベル</v>
      </c>
      <c r="G55" s="46" t="s">
        <v>5214</v>
      </c>
      <c r="H55" s="46" t="s">
        <v>5299</v>
      </c>
      <c r="I55" s="46">
        <v>1</v>
      </c>
      <c r="J55" s="46"/>
      <c r="K55" s="201" t="s">
        <v>5369</v>
      </c>
      <c r="L55" s="20"/>
      <c r="M55" s="187"/>
      <c r="N55" s="187" t="s">
        <v>5370</v>
      </c>
      <c r="O55" s="187" t="s">
        <v>5371</v>
      </c>
      <c r="P55" s="187"/>
      <c r="Q55" s="92" t="s">
        <v>5263</v>
      </c>
      <c r="R55" s="94"/>
      <c r="S55" s="94"/>
      <c r="T55" s="94"/>
      <c r="U55" s="94"/>
      <c r="V55" s="94"/>
      <c r="W55" s="94"/>
      <c r="X55" s="94"/>
      <c r="Y55" s="94"/>
      <c r="Z55" s="94"/>
      <c r="AA55" s="94"/>
      <c r="AB55" s="94"/>
      <c r="AC55" s="94"/>
      <c r="AD55" s="94"/>
      <c r="AE55" s="94"/>
      <c r="AF55" s="94"/>
      <c r="AG55" s="94"/>
      <c r="AH55" s="94"/>
    </row>
    <row r="56" spans="1:34" s="82" customFormat="1" ht="409.5" customHeight="1">
      <c r="A56" s="73" t="str" cm="1">
        <f t="array" aca="1" ref="A56" ca="1">VLOOKUP(RIGHT(CELL("filename",$B53),LEN(CELL("filename",$B53))-FIND("]",CELL("filename",$B53))),'外部インタフェース一覧(計算用)'!$B:$G,6,FALSE)&amp;"_"&amp;$C56&amp;"_new"</f>
        <v>SCIENTIFIC_NURSING_CARE_PROMOTION_2024_FORM_0000_2021_food_form_ingestion_new</v>
      </c>
      <c r="B56" s="196">
        <v>53</v>
      </c>
      <c r="C56" s="203" t="s">
        <v>5372</v>
      </c>
      <c r="D56" s="27" t="s">
        <v>5373</v>
      </c>
      <c r="E56" s="187" t="str">
        <f ca="1">IF($F56="-", "追加", VLOOKUP($A56, summary!$H:$O, 6, FALSE))</f>
        <v>food_form_ingestion</v>
      </c>
      <c r="F56" s="187" t="str">
        <f ca="1">IF(VLOOKUP($A56, summary!$H:$O, 7, FALSE)="追加", "-", VLOOKUP($A56, summary!$H:$O, 7, FALSE))</f>
        <v>口腔・栄養　栄養　経口摂取</v>
      </c>
      <c r="G56" s="204" t="s">
        <v>5214</v>
      </c>
      <c r="H56" s="204" t="s">
        <v>5245</v>
      </c>
      <c r="I56" s="204">
        <v>1</v>
      </c>
      <c r="J56" s="204"/>
      <c r="K56" s="18" t="s">
        <v>5369</v>
      </c>
      <c r="L56" s="19"/>
      <c r="M56" s="45"/>
      <c r="N56" s="45" t="s">
        <v>5374</v>
      </c>
      <c r="O56" s="45" t="s">
        <v>5371</v>
      </c>
      <c r="P56" s="45"/>
      <c r="Q56" s="92" t="s">
        <v>5263</v>
      </c>
      <c r="R56" s="85"/>
      <c r="S56" s="85"/>
      <c r="T56" s="85"/>
      <c r="U56" s="85"/>
      <c r="V56" s="85"/>
      <c r="W56" s="85"/>
      <c r="X56" s="85"/>
      <c r="Y56" s="85"/>
      <c r="Z56" s="85"/>
      <c r="AA56" s="85"/>
      <c r="AB56" s="85"/>
      <c r="AC56" s="85"/>
      <c r="AD56" s="85"/>
      <c r="AE56" s="85"/>
      <c r="AF56" s="85"/>
      <c r="AG56" s="85"/>
      <c r="AH56" s="85"/>
    </row>
    <row r="57" spans="1:34" s="83" customFormat="1" ht="78.75">
      <c r="A57" s="73" t="str" cm="1">
        <f t="array" aca="1" ref="A57" ca="1">VLOOKUP(RIGHT(CELL("filename",$B54),LEN(CELL("filename",$B54))-FIND("]",CELL("filename",$B54))),'外部インタフェース一覧(計算用)'!$B:$G,6,FALSE)&amp;"_"&amp;$C57&amp;"_new"</f>
        <v>SCIENTIFIC_NURSING_CARE_PROMOTION_2024_FORM_0000_2021_is_nutrition_supply_method_enteral_nutrition_new</v>
      </c>
      <c r="B57" s="196">
        <v>54</v>
      </c>
      <c r="C57" s="191" t="s">
        <v>5375</v>
      </c>
      <c r="D57" s="46" t="s">
        <v>5376</v>
      </c>
      <c r="E57" s="187" t="str">
        <f ca="1">IF($F57="-", "追加", VLOOKUP($A57, summary!$H:$O, 6, FALSE))</f>
        <v>is_nutrition_supply_method_enteral_nutrition</v>
      </c>
      <c r="F57" s="187" t="str">
        <f ca="1">IF(VLOOKUP($A57, summary!$H:$O, 7, FALSE)="追加", "-", VLOOKUP($A57, summary!$H:$O, 7, FALSE))</f>
        <v>口腔・栄養　栄養　栄養補給法　経腸栄養法</v>
      </c>
      <c r="G57" s="46" t="s">
        <v>5214</v>
      </c>
      <c r="H57" s="46" t="s">
        <v>5299</v>
      </c>
      <c r="I57" s="46">
        <v>1</v>
      </c>
      <c r="J57" s="46"/>
      <c r="K57" s="201" t="s">
        <v>5369</v>
      </c>
      <c r="L57" s="20"/>
      <c r="M57" s="187"/>
      <c r="N57" s="49" t="s">
        <v>5330</v>
      </c>
      <c r="O57" s="187" t="s">
        <v>5377</v>
      </c>
      <c r="P57" s="187"/>
      <c r="Q57" s="92" t="s">
        <v>5263</v>
      </c>
      <c r="R57" s="94"/>
      <c r="S57" s="94"/>
      <c r="T57" s="94"/>
      <c r="U57" s="94"/>
      <c r="V57" s="94"/>
      <c r="W57" s="94"/>
      <c r="X57" s="94"/>
      <c r="Y57" s="94"/>
      <c r="Z57" s="94"/>
      <c r="AA57" s="94"/>
      <c r="AB57" s="94"/>
      <c r="AC57" s="94"/>
      <c r="AD57" s="94"/>
      <c r="AE57" s="94"/>
      <c r="AF57" s="94"/>
      <c r="AG57" s="94"/>
      <c r="AH57" s="94"/>
    </row>
    <row r="58" spans="1:34" s="83" customFormat="1" ht="78.75">
      <c r="A58" s="73" t="str" cm="1">
        <f t="array" aca="1" ref="A58" ca="1">VLOOKUP(RIGHT(CELL("filename",$B55),LEN(CELL("filename",$B55))-FIND("]",CELL("filename",$B55))),'外部インタフェース一覧(計算用)'!$B:$G,6,FALSE)&amp;"_"&amp;$C58&amp;"_new"</f>
        <v>SCIENTIFIC_NURSING_CARE_PROMOTION_2024_FORM_0000_2021_is_nutrition_supply_method_parenteral_nutrition_new</v>
      </c>
      <c r="B58" s="196">
        <v>55</v>
      </c>
      <c r="C58" s="191" t="s">
        <v>5378</v>
      </c>
      <c r="D58" s="46" t="s">
        <v>5379</v>
      </c>
      <c r="E58" s="187" t="str">
        <f ca="1">IF($F58="-", "追加", VLOOKUP($A58, summary!$H:$O, 6, FALSE))</f>
        <v>is_nutrition_supply_method_parenteral_nutrition</v>
      </c>
      <c r="F58" s="187" t="str">
        <f ca="1">IF(VLOOKUP($A58, summary!$H:$O, 7, FALSE)="追加", "-", VLOOKUP($A58, summary!$H:$O, 7, FALSE))</f>
        <v>口腔・栄養　栄養　栄養補給法　静脈栄養法</v>
      </c>
      <c r="G58" s="46" t="s">
        <v>5214</v>
      </c>
      <c r="H58" s="46" t="s">
        <v>5299</v>
      </c>
      <c r="I58" s="46">
        <v>1</v>
      </c>
      <c r="J58" s="46"/>
      <c r="K58" s="201" t="s">
        <v>5369</v>
      </c>
      <c r="L58" s="20"/>
      <c r="M58" s="187"/>
      <c r="N58" s="49" t="s">
        <v>5330</v>
      </c>
      <c r="O58" s="187" t="s">
        <v>5377</v>
      </c>
      <c r="P58" s="187"/>
      <c r="Q58" s="92" t="s">
        <v>5263</v>
      </c>
      <c r="R58" s="94"/>
      <c r="S58" s="94"/>
      <c r="T58" s="94"/>
      <c r="U58" s="94"/>
      <c r="V58" s="94"/>
      <c r="W58" s="94"/>
      <c r="X58" s="94"/>
      <c r="Y58" s="94"/>
      <c r="Z58" s="94"/>
      <c r="AA58" s="94"/>
      <c r="AB58" s="94"/>
      <c r="AC58" s="94"/>
      <c r="AD58" s="94"/>
      <c r="AE58" s="94"/>
      <c r="AF58" s="94"/>
      <c r="AG58" s="94"/>
      <c r="AH58" s="94"/>
    </row>
    <row r="59" spans="1:34" s="78" customFormat="1" ht="149.25" customHeight="1">
      <c r="A59" s="73" t="str" cm="1">
        <f t="array" aca="1" ref="A59" ca="1">VLOOKUP(RIGHT(CELL("filename",$B56),LEN(CELL("filename",$B56))-FIND("]",CELL("filename",$B56))),'外部インタフェース一覧(計算用)'!$B:$G,6,FALSE)&amp;"_"&amp;$C59&amp;"_new"</f>
        <v>SCIENTIFIC_NURSING_CARE_PROMOTION_2024_FORM_0000_2021_meal_form_new</v>
      </c>
      <c r="B59" s="196">
        <v>56</v>
      </c>
      <c r="C59" s="191" t="s">
        <v>5380</v>
      </c>
      <c r="D59" s="192" t="s">
        <v>4039</v>
      </c>
      <c r="E59" s="187" t="str">
        <f ca="1">IF($F59="-", "追加", VLOOKUP($A59, summary!$H:$O, 6, FALSE))</f>
        <v>meal_form</v>
      </c>
      <c r="F59" s="187" t="str">
        <f ca="1">IF(VLOOKUP($A59, summary!$H:$O, 7, FALSE)="追加", "-", VLOOKUP($A59, summary!$H:$O, 7, FALSE))</f>
        <v>口腔・栄養　栄養　食事の形態（コード）</v>
      </c>
      <c r="G59" s="46" t="s">
        <v>5214</v>
      </c>
      <c r="H59" s="46" t="s">
        <v>5299</v>
      </c>
      <c r="I59" s="46">
        <v>2</v>
      </c>
      <c r="J59" s="46"/>
      <c r="K59" s="18" t="s">
        <v>5369</v>
      </c>
      <c r="L59" s="19"/>
      <c r="M59" s="45"/>
      <c r="N59" s="45" t="s">
        <v>5381</v>
      </c>
      <c r="O59" s="45" t="s">
        <v>5382</v>
      </c>
      <c r="P59" s="45"/>
      <c r="Q59" s="92" t="s">
        <v>5263</v>
      </c>
      <c r="R59" s="95"/>
      <c r="S59" s="95"/>
      <c r="T59" s="95"/>
      <c r="U59" s="95"/>
      <c r="V59" s="95"/>
      <c r="W59" s="95"/>
      <c r="X59" s="95"/>
      <c r="Y59" s="95"/>
      <c r="Z59" s="95"/>
      <c r="AA59" s="95"/>
      <c r="AB59" s="95"/>
      <c r="AC59" s="95"/>
      <c r="AD59" s="95"/>
      <c r="AE59" s="95"/>
      <c r="AF59" s="95"/>
      <c r="AG59" s="95"/>
      <c r="AH59" s="95"/>
    </row>
    <row r="60" spans="1:34" s="78" customFormat="1" ht="56.25">
      <c r="A60" s="73" t="str" cm="1">
        <f t="array" aca="1" ref="A60" ca="1">VLOOKUP(RIGHT(CELL("filename",$B57),LEN(CELL("filename",$B57))-FIND("]",CELL("filename",$B57))),'外部インタフェース一覧(計算用)'!$B:$G,6,FALSE)&amp;"_"&amp;$C60&amp;"_new"</f>
        <v>SCIENTIFIC_NURSING_CARE_PROMOTION_2024_FORM_0000_2021_thickening_new</v>
      </c>
      <c r="B60" s="196">
        <v>57</v>
      </c>
      <c r="C60" s="191" t="s">
        <v>334</v>
      </c>
      <c r="D60" s="192" t="s">
        <v>5383</v>
      </c>
      <c r="E60" s="187" t="str">
        <f ca="1">IF($F60="-", "追加", VLOOKUP($A60, summary!$H:$O, 6, FALSE))</f>
        <v>thickening</v>
      </c>
      <c r="F60" s="187" t="str">
        <f ca="1">IF(VLOOKUP($A60, summary!$H:$O, 7, FALSE)="追加", "-", VLOOKUP($A60, summary!$H:$O, 7, FALSE))</f>
        <v>口腔・栄養　栄養　とろみ</v>
      </c>
      <c r="G60" s="46" t="s">
        <v>5214</v>
      </c>
      <c r="H60" s="46" t="s">
        <v>5299</v>
      </c>
      <c r="I60" s="46">
        <v>1</v>
      </c>
      <c r="J60" s="46"/>
      <c r="K60" s="18" t="s">
        <v>5369</v>
      </c>
      <c r="L60" s="19"/>
      <c r="M60" s="45"/>
      <c r="N60" s="45" t="s">
        <v>5384</v>
      </c>
      <c r="O60" s="45" t="s">
        <v>5382</v>
      </c>
      <c r="P60" s="45"/>
      <c r="Q60" s="92" t="s">
        <v>5263</v>
      </c>
      <c r="R60" s="95"/>
      <c r="S60" s="95"/>
      <c r="T60" s="95"/>
      <c r="U60" s="95"/>
      <c r="V60" s="95"/>
      <c r="W60" s="95"/>
      <c r="X60" s="95"/>
      <c r="Y60" s="95"/>
      <c r="Z60" s="95"/>
      <c r="AA60" s="95"/>
      <c r="AB60" s="95"/>
      <c r="AC60" s="95"/>
      <c r="AD60" s="95"/>
      <c r="AE60" s="95"/>
      <c r="AF60" s="95"/>
      <c r="AG60" s="95"/>
      <c r="AH60" s="95"/>
    </row>
    <row r="61" spans="1:34" s="83" customFormat="1" ht="45">
      <c r="A61" s="73" t="str" cm="1">
        <f t="array" aca="1" ref="A61" ca="1">VLOOKUP(RIGHT(CELL("filename",$B58),LEN(CELL("filename",$B58))-FIND("]",CELL("filename",$B58))),'外部インタフェース一覧(計算用)'!$B:$G,6,FALSE)&amp;"_"&amp;$C61&amp;"_new"</f>
        <v>SCIENTIFIC_NURSING_CARE_PROMOTION_2024_FORM_0000_2021_dietary_intake_new</v>
      </c>
      <c r="B61" s="196">
        <v>58</v>
      </c>
      <c r="C61" s="191" t="s">
        <v>336</v>
      </c>
      <c r="D61" s="192" t="s">
        <v>5385</v>
      </c>
      <c r="E61" s="187" t="str">
        <f ca="1">IF($F61="-", "追加", VLOOKUP($A61, summary!$H:$O, 6, FALSE))</f>
        <v>dietary_intake</v>
      </c>
      <c r="F61" s="187" t="str">
        <f ca="1">IF(VLOOKUP($A61, summary!$H:$O, 7, FALSE)="追加", "-", VLOOKUP($A61, summary!$H:$O, 7, FALSE))</f>
        <v>口腔・栄養　栄養　食事摂取量（全体）</v>
      </c>
      <c r="G61" s="46" t="s">
        <v>5386</v>
      </c>
      <c r="H61" s="46" t="s">
        <v>5299</v>
      </c>
      <c r="I61" s="46">
        <v>3</v>
      </c>
      <c r="J61" s="46"/>
      <c r="K61" s="18" t="s">
        <v>5369</v>
      </c>
      <c r="L61" s="19" t="s">
        <v>5387</v>
      </c>
      <c r="M61" s="45"/>
      <c r="N61" s="45" t="s">
        <v>5355</v>
      </c>
      <c r="O61" s="45" t="s">
        <v>5388</v>
      </c>
      <c r="P61" s="45"/>
      <c r="Q61" s="202" t="s">
        <v>5389</v>
      </c>
      <c r="R61" s="94"/>
      <c r="S61" s="94"/>
      <c r="T61" s="94"/>
      <c r="U61" s="94"/>
      <c r="V61" s="94"/>
      <c r="W61" s="94"/>
      <c r="X61" s="94"/>
      <c r="Y61" s="94"/>
      <c r="Z61" s="94"/>
      <c r="AA61" s="94"/>
      <c r="AB61" s="94"/>
      <c r="AC61" s="94"/>
      <c r="AD61" s="94"/>
      <c r="AE61" s="94"/>
      <c r="AF61" s="94"/>
      <c r="AG61" s="94"/>
      <c r="AH61" s="94"/>
    </row>
    <row r="62" spans="1:34" s="78" customFormat="1" ht="45">
      <c r="A62" s="73" t="str" cm="1">
        <f t="array" aca="1" ref="A62" ca="1">VLOOKUP(RIGHT(CELL("filename",$B59),LEN(CELL("filename",$B59))-FIND("]",CELL("filename",$B59))),'外部インタフェース一覧(計算用)'!$B:$G,6,FALSE)&amp;"_"&amp;$C62&amp;"_new"</f>
        <v>SCIENTIFIC_NURSING_CARE_PROMOTION_2024_FORM_0000_2021_staple_food_intake_new</v>
      </c>
      <c r="B62" s="196">
        <v>59</v>
      </c>
      <c r="C62" s="191" t="s">
        <v>338</v>
      </c>
      <c r="D62" s="192" t="s">
        <v>5390</v>
      </c>
      <c r="E62" s="187" t="str">
        <f ca="1">IF($F62="-", "追加", VLOOKUP($A62, summary!$H:$O, 6, FALSE))</f>
        <v>staple_food_intake</v>
      </c>
      <c r="F62" s="187" t="str">
        <f ca="1">IF(VLOOKUP($A62, summary!$H:$O, 7, FALSE)="追加", "-", VLOOKUP($A62, summary!$H:$O, 7, FALSE))</f>
        <v>口腔・栄養　栄養　主食の摂取量</v>
      </c>
      <c r="G62" s="46" t="s">
        <v>5386</v>
      </c>
      <c r="H62" s="46" t="s">
        <v>5299</v>
      </c>
      <c r="I62" s="46">
        <v>3</v>
      </c>
      <c r="J62" s="46"/>
      <c r="K62" s="205" t="s">
        <v>5369</v>
      </c>
      <c r="L62" s="206" t="s">
        <v>5387</v>
      </c>
      <c r="M62" s="207"/>
      <c r="N62" s="207" t="s">
        <v>5355</v>
      </c>
      <c r="O62" s="45" t="s">
        <v>5391</v>
      </c>
      <c r="P62" s="207"/>
      <c r="Q62" s="208" t="s">
        <v>5389</v>
      </c>
      <c r="R62" s="95"/>
      <c r="S62" s="95"/>
      <c r="T62" s="95"/>
      <c r="U62" s="95"/>
      <c r="V62" s="95"/>
      <c r="W62" s="95"/>
      <c r="X62" s="95"/>
      <c r="Y62" s="95"/>
      <c r="Z62" s="95"/>
      <c r="AA62" s="95"/>
      <c r="AB62" s="95"/>
      <c r="AC62" s="95"/>
      <c r="AD62" s="95"/>
      <c r="AE62" s="95"/>
      <c r="AF62" s="95"/>
      <c r="AG62" s="95"/>
      <c r="AH62" s="95"/>
    </row>
    <row r="63" spans="1:34" s="78" customFormat="1" ht="45">
      <c r="A63" s="73" t="str" cm="1">
        <f t="array" aca="1" ref="A63" ca="1">VLOOKUP(RIGHT(CELL("filename",$B60),LEN(CELL("filename",$B60))-FIND("]",CELL("filename",$B60))),'外部インタフェース一覧(計算用)'!$B:$G,6,FALSE)&amp;"_"&amp;$C63&amp;"_new"</f>
        <v>SCIENTIFIC_NURSING_CARE_PROMOTION_2024_FORM_0000_2021_side_dish_intake_new</v>
      </c>
      <c r="B63" s="196">
        <v>60</v>
      </c>
      <c r="C63" s="191" t="s">
        <v>340</v>
      </c>
      <c r="D63" s="192" t="s">
        <v>5392</v>
      </c>
      <c r="E63" s="187" t="str">
        <f ca="1">IF($F63="-", "追加", VLOOKUP($A63, summary!$H:$O, 6, FALSE))</f>
        <v>side_dish_intake</v>
      </c>
      <c r="F63" s="187" t="str">
        <f ca="1">IF(VLOOKUP($A63, summary!$H:$O, 7, FALSE)="追加", "-", VLOOKUP($A63, summary!$H:$O, 7, FALSE))</f>
        <v>口腔・栄養　栄養　副食の摂取量</v>
      </c>
      <c r="G63" s="46" t="s">
        <v>5386</v>
      </c>
      <c r="H63" s="46" t="s">
        <v>5299</v>
      </c>
      <c r="I63" s="46">
        <v>3</v>
      </c>
      <c r="J63" s="46"/>
      <c r="K63" s="209" t="s">
        <v>5369</v>
      </c>
      <c r="L63" s="49" t="s">
        <v>5387</v>
      </c>
      <c r="M63" s="46"/>
      <c r="N63" s="46" t="s">
        <v>5355</v>
      </c>
      <c r="O63" s="45" t="s">
        <v>5388</v>
      </c>
      <c r="P63" s="46"/>
      <c r="Q63" s="200" t="s">
        <v>5393</v>
      </c>
      <c r="R63" s="95"/>
      <c r="S63" s="95"/>
      <c r="T63" s="95"/>
      <c r="U63" s="95"/>
      <c r="V63" s="95"/>
      <c r="W63" s="95"/>
      <c r="X63" s="95"/>
      <c r="Y63" s="95"/>
      <c r="Z63" s="95"/>
      <c r="AA63" s="95"/>
      <c r="AB63" s="95"/>
      <c r="AC63" s="95"/>
      <c r="AD63" s="95"/>
      <c r="AE63" s="95"/>
      <c r="AF63" s="95"/>
      <c r="AG63" s="95"/>
      <c r="AH63" s="95"/>
    </row>
    <row r="64" spans="1:34" s="78" customFormat="1" ht="33.75">
      <c r="A64" s="73" t="str" cm="1">
        <f t="array" aca="1" ref="A64" ca="1">VLOOKUP(RIGHT(CELL("filename",$B61),LEN(CELL("filename",$B61))-FIND("]",CELL("filename",$B61))),'外部インタフェース一覧(計算用)'!$B:$G,6,FALSE)&amp;"_"&amp;$C64&amp;"_new"</f>
        <v>SCIENTIFIC_NURSING_CARE_PROMOTION_2024_FORM_0000_2021_required_nutrients_energy_new</v>
      </c>
      <c r="B64" s="196">
        <v>61</v>
      </c>
      <c r="C64" s="191" t="s">
        <v>342</v>
      </c>
      <c r="D64" s="192" t="s">
        <v>5394</v>
      </c>
      <c r="E64" s="187" t="str">
        <f ca="1">IF($F64="-", "追加", VLOOKUP($A64, summary!$H:$O, 6, FALSE))</f>
        <v>required_nutrients_energy</v>
      </c>
      <c r="F64" s="187" t="str">
        <f ca="1">IF(VLOOKUP($A64, summary!$H:$O, 7, FALSE)="追加", "-", VLOOKUP($A64, summary!$H:$O, 7, FALSE))</f>
        <v>口腔・栄養　栄養　必要栄養量_エネルギー</v>
      </c>
      <c r="G64" s="46" t="s">
        <v>5386</v>
      </c>
      <c r="H64" s="46" t="s">
        <v>5299</v>
      </c>
      <c r="I64" s="46">
        <v>5</v>
      </c>
      <c r="J64" s="46">
        <v>1</v>
      </c>
      <c r="K64" s="43" t="s">
        <v>5369</v>
      </c>
      <c r="L64" s="19"/>
      <c r="M64" s="45"/>
      <c r="N64" s="45" t="s">
        <v>5355</v>
      </c>
      <c r="O64" s="45" t="s">
        <v>5395</v>
      </c>
      <c r="P64" s="45"/>
      <c r="Q64" s="210" t="s">
        <v>5396</v>
      </c>
      <c r="R64" s="95"/>
      <c r="S64" s="95"/>
      <c r="T64" s="95"/>
      <c r="U64" s="95"/>
      <c r="V64" s="95"/>
      <c r="W64" s="95"/>
      <c r="X64" s="95"/>
      <c r="Y64" s="95"/>
      <c r="Z64" s="95"/>
      <c r="AA64" s="95"/>
      <c r="AB64" s="95"/>
      <c r="AC64" s="95"/>
      <c r="AD64" s="95"/>
      <c r="AE64" s="95"/>
      <c r="AF64" s="95"/>
      <c r="AG64" s="95"/>
      <c r="AH64" s="95"/>
    </row>
    <row r="65" spans="1:193" s="78" customFormat="1" ht="33.75">
      <c r="A65" s="73" t="str" cm="1">
        <f t="array" aca="1" ref="A65" ca="1">VLOOKUP(RIGHT(CELL("filename",$B62),LEN(CELL("filename",$B62))-FIND("]",CELL("filename",$B62))),'外部インタフェース一覧(計算用)'!$B:$G,6,FALSE)&amp;"_"&amp;$C65&amp;"_new"</f>
        <v>SCIENTIFIC_NURSING_CARE_PROMOTION_2024_FORM_0000_2021_required_nutrients_protein_new</v>
      </c>
      <c r="B65" s="196">
        <v>62</v>
      </c>
      <c r="C65" s="191" t="s">
        <v>344</v>
      </c>
      <c r="D65" s="192" t="s">
        <v>5397</v>
      </c>
      <c r="E65" s="187" t="str">
        <f ca="1">IF($F65="-", "追加", VLOOKUP($A65, summary!$H:$O, 6, FALSE))</f>
        <v>required_nutrients_protein</v>
      </c>
      <c r="F65" s="187" t="str">
        <f ca="1">IF(VLOOKUP($A65, summary!$H:$O, 7, FALSE)="追加", "-", VLOOKUP($A65, summary!$H:$O, 7, FALSE))</f>
        <v>口腔・栄養　栄養　必要栄養量_たんぱく質</v>
      </c>
      <c r="G65" s="46" t="s">
        <v>5386</v>
      </c>
      <c r="H65" s="46" t="s">
        <v>5299</v>
      </c>
      <c r="I65" s="46">
        <v>4</v>
      </c>
      <c r="J65" s="46">
        <v>1</v>
      </c>
      <c r="K65" s="18" t="s">
        <v>5369</v>
      </c>
      <c r="L65" s="19"/>
      <c r="M65" s="45"/>
      <c r="N65" s="45" t="s">
        <v>5355</v>
      </c>
      <c r="O65" s="45" t="s">
        <v>5398</v>
      </c>
      <c r="P65" s="45"/>
      <c r="Q65" s="210" t="s">
        <v>5396</v>
      </c>
      <c r="R65" s="95"/>
      <c r="S65" s="95"/>
      <c r="T65" s="95"/>
      <c r="U65" s="95"/>
      <c r="V65" s="95"/>
      <c r="W65" s="95"/>
      <c r="X65" s="95"/>
      <c r="Y65" s="95"/>
      <c r="Z65" s="95"/>
      <c r="AA65" s="95"/>
      <c r="AB65" s="95"/>
      <c r="AC65" s="95"/>
      <c r="AD65" s="95"/>
      <c r="AE65" s="95"/>
      <c r="AF65" s="95"/>
      <c r="AG65" s="95"/>
      <c r="AH65" s="95"/>
      <c r="AI65" s="95"/>
      <c r="AJ65" s="95"/>
      <c r="AK65" s="95"/>
      <c r="AL65" s="95"/>
      <c r="AM65" s="95"/>
      <c r="AN65" s="95"/>
      <c r="AO65" s="95"/>
      <c r="AP65" s="95"/>
      <c r="AQ65" s="95"/>
      <c r="AR65" s="95"/>
      <c r="AS65" s="95"/>
      <c r="AT65" s="95"/>
      <c r="AU65" s="95"/>
      <c r="AV65" s="95"/>
      <c r="AW65" s="95"/>
      <c r="AX65" s="95"/>
      <c r="AY65" s="95"/>
      <c r="AZ65" s="95"/>
      <c r="BA65" s="95"/>
      <c r="BB65" s="95"/>
      <c r="BC65" s="95"/>
      <c r="BD65" s="95"/>
      <c r="BE65" s="95"/>
      <c r="BF65" s="95"/>
      <c r="BG65" s="95"/>
      <c r="BH65" s="95"/>
      <c r="BI65" s="95"/>
      <c r="BJ65" s="95"/>
      <c r="BK65" s="95"/>
      <c r="BL65" s="95"/>
      <c r="BM65" s="95"/>
      <c r="BN65" s="95"/>
      <c r="BO65" s="95"/>
      <c r="BP65" s="95"/>
      <c r="BQ65" s="95"/>
      <c r="BR65" s="95"/>
      <c r="BS65" s="95"/>
      <c r="BT65" s="95"/>
      <c r="BU65" s="95"/>
      <c r="BV65" s="95"/>
      <c r="BW65" s="95"/>
      <c r="BX65" s="95"/>
      <c r="BY65" s="95"/>
      <c r="BZ65" s="95"/>
      <c r="CA65" s="95"/>
      <c r="CB65" s="95"/>
      <c r="CC65" s="95"/>
      <c r="CD65" s="95"/>
      <c r="CE65" s="95"/>
      <c r="CF65" s="95"/>
      <c r="CG65" s="95"/>
      <c r="CH65" s="95"/>
      <c r="CI65" s="95"/>
      <c r="CJ65" s="95"/>
      <c r="CK65" s="95"/>
      <c r="CL65" s="95"/>
      <c r="CM65" s="95"/>
      <c r="CN65" s="95"/>
      <c r="CO65" s="95"/>
      <c r="CP65" s="95"/>
      <c r="CQ65" s="95"/>
      <c r="CR65" s="95"/>
      <c r="CS65" s="95"/>
      <c r="CT65" s="95"/>
      <c r="CU65" s="95"/>
      <c r="CV65" s="95"/>
      <c r="CW65" s="95"/>
      <c r="CX65" s="95"/>
      <c r="CY65" s="95"/>
      <c r="CZ65" s="95"/>
      <c r="DA65" s="95"/>
      <c r="DB65" s="95"/>
      <c r="DC65" s="95"/>
      <c r="DD65" s="95"/>
      <c r="DE65" s="95"/>
      <c r="DF65" s="95"/>
      <c r="DG65" s="95"/>
      <c r="DH65" s="95"/>
      <c r="DI65" s="95"/>
      <c r="DJ65" s="95"/>
      <c r="DK65" s="95"/>
      <c r="DL65" s="95"/>
      <c r="DM65" s="95"/>
      <c r="DN65" s="95"/>
      <c r="DO65" s="95"/>
      <c r="DP65" s="95"/>
      <c r="DQ65" s="95"/>
      <c r="DR65" s="95"/>
      <c r="DS65" s="95"/>
      <c r="DT65" s="95"/>
      <c r="DU65" s="95"/>
      <c r="DV65" s="95"/>
      <c r="DW65" s="95"/>
      <c r="DX65" s="95"/>
      <c r="DY65" s="95"/>
      <c r="DZ65" s="95"/>
      <c r="EA65" s="95"/>
      <c r="EB65" s="95"/>
      <c r="EC65" s="95"/>
      <c r="ED65" s="95"/>
      <c r="EE65" s="95"/>
      <c r="EF65" s="95"/>
      <c r="EG65" s="95"/>
      <c r="EH65" s="95"/>
      <c r="EI65" s="95"/>
      <c r="EJ65" s="95"/>
      <c r="EK65" s="95"/>
      <c r="EL65" s="95"/>
      <c r="EM65" s="95"/>
      <c r="EN65" s="95"/>
      <c r="EO65" s="95"/>
      <c r="EP65" s="95"/>
      <c r="EQ65" s="95"/>
      <c r="ER65" s="95"/>
      <c r="ES65" s="95"/>
      <c r="ET65" s="95"/>
      <c r="EU65" s="95"/>
      <c r="EV65" s="95"/>
      <c r="EW65" s="95"/>
      <c r="EX65" s="95"/>
      <c r="EY65" s="95"/>
      <c r="EZ65" s="95"/>
      <c r="FA65" s="95"/>
      <c r="FB65" s="95"/>
      <c r="FC65" s="95"/>
      <c r="FD65" s="95"/>
      <c r="FE65" s="95"/>
      <c r="FF65" s="95"/>
      <c r="FG65" s="95"/>
      <c r="FH65" s="95"/>
      <c r="FI65" s="95"/>
      <c r="FJ65" s="95"/>
      <c r="FK65" s="95"/>
      <c r="FL65" s="95"/>
      <c r="FM65" s="95"/>
      <c r="FN65" s="95"/>
      <c r="FO65" s="95"/>
      <c r="FP65" s="95"/>
      <c r="FQ65" s="95"/>
      <c r="FR65" s="95"/>
      <c r="FS65" s="95"/>
      <c r="FT65" s="95"/>
      <c r="FU65" s="95"/>
      <c r="FV65" s="95"/>
      <c r="FW65" s="95"/>
      <c r="FX65" s="95"/>
      <c r="FY65" s="95"/>
      <c r="FZ65" s="95"/>
      <c r="GA65" s="95"/>
      <c r="GB65" s="95"/>
      <c r="GC65" s="95"/>
      <c r="GD65" s="95"/>
      <c r="GE65" s="95"/>
      <c r="GF65" s="95"/>
      <c r="GG65" s="95"/>
      <c r="GH65" s="95"/>
      <c r="GI65" s="95"/>
      <c r="GJ65" s="95"/>
      <c r="GK65" s="95"/>
    </row>
    <row r="66" spans="1:193" s="78" customFormat="1" ht="33.75">
      <c r="A66" s="73" t="str" cm="1">
        <f t="array" aca="1" ref="A66" ca="1">VLOOKUP(RIGHT(CELL("filename",$B63),LEN(CELL("filename",$B63))-FIND("]",CELL("filename",$B63))),'外部インタフェース一覧(計算用)'!$B:$G,6,FALSE)&amp;"_"&amp;$C66&amp;"_new"</f>
        <v>SCIENTIFIC_NURSING_CARE_PROMOTION_2024_FORM_0000_2021_provided_nutrients_energy_new</v>
      </c>
      <c r="B66" s="196">
        <v>63</v>
      </c>
      <c r="C66" s="191" t="s">
        <v>346</v>
      </c>
      <c r="D66" s="192" t="s">
        <v>5399</v>
      </c>
      <c r="E66" s="187" t="str">
        <f ca="1">IF($F66="-", "追加", VLOOKUP($A66, summary!$H:$O, 6, FALSE))</f>
        <v>provided_nutrients_energy</v>
      </c>
      <c r="F66" s="187" t="str">
        <f ca="1">IF(VLOOKUP($A66, summary!$H:$O, 7, FALSE)="追加", "-", VLOOKUP($A66, summary!$H:$O, 7, FALSE))</f>
        <v>口腔・栄養　栄養　提供栄養量_エネルギー</v>
      </c>
      <c r="G66" s="46" t="s">
        <v>5386</v>
      </c>
      <c r="H66" s="46" t="s">
        <v>5299</v>
      </c>
      <c r="I66" s="46">
        <v>5</v>
      </c>
      <c r="J66" s="46">
        <v>1</v>
      </c>
      <c r="K66" s="18" t="s">
        <v>5369</v>
      </c>
      <c r="L66" s="19"/>
      <c r="M66" s="45"/>
      <c r="N66" s="45" t="s">
        <v>5355</v>
      </c>
      <c r="O66" s="45" t="s">
        <v>5395</v>
      </c>
      <c r="P66" s="45"/>
      <c r="Q66" s="210" t="s">
        <v>5396</v>
      </c>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5"/>
      <c r="BN66" s="95"/>
      <c r="BO66" s="95"/>
      <c r="BP66" s="95"/>
      <c r="BQ66" s="95"/>
      <c r="BR66" s="95"/>
      <c r="BS66" s="95"/>
      <c r="BT66" s="95"/>
      <c r="BU66" s="95"/>
      <c r="BV66" s="95"/>
      <c r="BW66" s="95"/>
      <c r="BX66" s="95"/>
      <c r="BY66" s="95"/>
      <c r="BZ66" s="95"/>
      <c r="CA66" s="95"/>
      <c r="CB66" s="95"/>
      <c r="CC66" s="95"/>
      <c r="CD66" s="95"/>
      <c r="CE66" s="95"/>
      <c r="CF66" s="95"/>
      <c r="CG66" s="95"/>
      <c r="CH66" s="95"/>
      <c r="CI66" s="95"/>
      <c r="CJ66" s="95"/>
      <c r="CK66" s="95"/>
      <c r="CL66" s="95"/>
      <c r="CM66" s="95"/>
      <c r="CN66" s="95"/>
      <c r="CO66" s="95"/>
      <c r="CP66" s="95"/>
      <c r="CQ66" s="95"/>
      <c r="CR66" s="95"/>
      <c r="CS66" s="95"/>
      <c r="CT66" s="95"/>
      <c r="CU66" s="95"/>
      <c r="CV66" s="95"/>
      <c r="CW66" s="95"/>
      <c r="CX66" s="95"/>
      <c r="CY66" s="95"/>
      <c r="CZ66" s="95"/>
      <c r="DA66" s="95"/>
      <c r="DB66" s="95"/>
      <c r="DC66" s="95"/>
      <c r="DD66" s="95"/>
      <c r="DE66" s="95"/>
      <c r="DF66" s="95"/>
      <c r="DG66" s="95"/>
      <c r="DH66" s="95"/>
      <c r="DI66" s="95"/>
      <c r="DJ66" s="95"/>
      <c r="DK66" s="95"/>
      <c r="DL66" s="95"/>
      <c r="DM66" s="95"/>
      <c r="DN66" s="95"/>
      <c r="DO66" s="95"/>
      <c r="DP66" s="95"/>
      <c r="DQ66" s="95"/>
      <c r="DR66" s="95"/>
      <c r="DS66" s="95"/>
      <c r="DT66" s="95"/>
      <c r="DU66" s="95"/>
      <c r="DV66" s="95"/>
      <c r="DW66" s="95"/>
      <c r="DX66" s="95"/>
      <c r="DY66" s="95"/>
      <c r="DZ66" s="95"/>
      <c r="EA66" s="95"/>
      <c r="EB66" s="95"/>
      <c r="EC66" s="95"/>
      <c r="ED66" s="95"/>
      <c r="EE66" s="95"/>
      <c r="EF66" s="95"/>
      <c r="EG66" s="95"/>
      <c r="EH66" s="95"/>
      <c r="EI66" s="95"/>
      <c r="EJ66" s="95"/>
      <c r="EK66" s="95"/>
      <c r="EL66" s="95"/>
      <c r="EM66" s="95"/>
      <c r="EN66" s="95"/>
      <c r="EO66" s="95"/>
      <c r="EP66" s="95"/>
      <c r="EQ66" s="95"/>
      <c r="ER66" s="95"/>
      <c r="ES66" s="95"/>
      <c r="ET66" s="95"/>
      <c r="EU66" s="95"/>
      <c r="EV66" s="95"/>
      <c r="EW66" s="95"/>
      <c r="EX66" s="95"/>
      <c r="EY66" s="95"/>
      <c r="EZ66" s="95"/>
      <c r="FA66" s="95"/>
      <c r="FB66" s="95"/>
      <c r="FC66" s="95"/>
      <c r="FD66" s="95"/>
      <c r="FE66" s="95"/>
      <c r="FF66" s="95"/>
      <c r="FG66" s="95"/>
      <c r="FH66" s="95"/>
      <c r="FI66" s="95"/>
      <c r="FJ66" s="95"/>
      <c r="FK66" s="95"/>
      <c r="FL66" s="95"/>
      <c r="FM66" s="95"/>
      <c r="FN66" s="95"/>
      <c r="FO66" s="95"/>
      <c r="FP66" s="95"/>
      <c r="FQ66" s="95"/>
      <c r="FR66" s="95"/>
      <c r="FS66" s="95"/>
      <c r="FT66" s="95"/>
      <c r="FU66" s="95"/>
      <c r="FV66" s="95"/>
      <c r="FW66" s="95"/>
      <c r="FX66" s="95"/>
      <c r="FY66" s="95"/>
      <c r="FZ66" s="95"/>
      <c r="GA66" s="95"/>
      <c r="GB66" s="95"/>
      <c r="GC66" s="95"/>
      <c r="GD66" s="95"/>
      <c r="GE66" s="95"/>
      <c r="GF66" s="95"/>
      <c r="GG66" s="95"/>
      <c r="GH66" s="95"/>
      <c r="GI66" s="95"/>
      <c r="GJ66" s="95"/>
      <c r="GK66" s="95"/>
    </row>
    <row r="67" spans="1:193" s="78" customFormat="1" ht="33.75">
      <c r="A67" s="73" t="str" cm="1">
        <f t="array" aca="1" ref="A67" ca="1">VLOOKUP(RIGHT(CELL("filename",$B64),LEN(CELL("filename",$B64))-FIND("]",CELL("filename",$B64))),'外部インタフェース一覧(計算用)'!$B:$G,6,FALSE)&amp;"_"&amp;$C67&amp;"_new"</f>
        <v>SCIENTIFIC_NURSING_CARE_PROMOTION_2024_FORM_0000_2021_provided_nutrients_protein_new</v>
      </c>
      <c r="B67" s="196">
        <v>64</v>
      </c>
      <c r="C67" s="191" t="s">
        <v>348</v>
      </c>
      <c r="D67" s="192" t="s">
        <v>5400</v>
      </c>
      <c r="E67" s="187" t="str">
        <f ca="1">IF($F67="-", "追加", VLOOKUP($A67, summary!$H:$O, 6, FALSE))</f>
        <v>provided_nutrients_protein</v>
      </c>
      <c r="F67" s="187" t="str">
        <f ca="1">IF(VLOOKUP($A67, summary!$H:$O, 7, FALSE)="追加", "-", VLOOKUP($A67, summary!$H:$O, 7, FALSE))</f>
        <v>口腔・栄養　栄養　提供栄養量_たんぱく質</v>
      </c>
      <c r="G67" s="46" t="s">
        <v>5386</v>
      </c>
      <c r="H67" s="46" t="s">
        <v>5299</v>
      </c>
      <c r="I67" s="46">
        <v>4</v>
      </c>
      <c r="J67" s="46">
        <v>1</v>
      </c>
      <c r="K67" s="18" t="s">
        <v>5369</v>
      </c>
      <c r="L67" s="19"/>
      <c r="M67" s="45"/>
      <c r="N67" s="45" t="s">
        <v>5355</v>
      </c>
      <c r="O67" s="45" t="s">
        <v>5398</v>
      </c>
      <c r="P67" s="45"/>
      <c r="Q67" s="210" t="s">
        <v>5396</v>
      </c>
      <c r="R67" s="95"/>
      <c r="S67" s="95"/>
      <c r="T67" s="95"/>
      <c r="U67" s="95"/>
      <c r="V67" s="95"/>
      <c r="W67" s="95"/>
      <c r="X67" s="95"/>
      <c r="Y67" s="95"/>
      <c r="Z67" s="95"/>
      <c r="AA67" s="95"/>
      <c r="AB67" s="95"/>
      <c r="AC67" s="95"/>
      <c r="AD67" s="95"/>
      <c r="AE67" s="95"/>
      <c r="AF67" s="95"/>
      <c r="AG67" s="95"/>
      <c r="AH67" s="95"/>
      <c r="AI67" s="95"/>
      <c r="AJ67" s="95"/>
      <c r="AK67" s="95"/>
      <c r="AL67" s="95"/>
      <c r="AM67" s="95"/>
      <c r="AN67" s="95"/>
      <c r="AO67" s="95"/>
      <c r="AP67" s="95"/>
      <c r="AQ67" s="95"/>
      <c r="AR67" s="95"/>
      <c r="AS67" s="95"/>
      <c r="AT67" s="95"/>
      <c r="AU67" s="95"/>
      <c r="AV67" s="95"/>
      <c r="AW67" s="95"/>
      <c r="AX67" s="95"/>
      <c r="AY67" s="95"/>
      <c r="AZ67" s="95"/>
      <c r="BA67" s="95"/>
      <c r="BB67" s="95"/>
      <c r="BC67" s="95"/>
      <c r="BD67" s="95"/>
      <c r="BE67" s="95"/>
      <c r="BF67" s="95"/>
      <c r="BG67" s="95"/>
      <c r="BH67" s="95"/>
      <c r="BI67" s="95"/>
      <c r="BJ67" s="95"/>
      <c r="BK67" s="95"/>
      <c r="BL67" s="95"/>
      <c r="BM67" s="95"/>
      <c r="BN67" s="95"/>
      <c r="BO67" s="95"/>
      <c r="BP67" s="95"/>
      <c r="BQ67" s="95"/>
      <c r="BR67" s="95"/>
      <c r="BS67" s="95"/>
      <c r="BT67" s="95"/>
      <c r="BU67" s="95"/>
      <c r="BV67" s="95"/>
      <c r="BW67" s="95"/>
      <c r="BX67" s="95"/>
      <c r="BY67" s="95"/>
      <c r="BZ67" s="95"/>
      <c r="CA67" s="95"/>
      <c r="CB67" s="95"/>
      <c r="CC67" s="95"/>
      <c r="CD67" s="95"/>
      <c r="CE67" s="95"/>
      <c r="CF67" s="95"/>
      <c r="CG67" s="95"/>
      <c r="CH67" s="95"/>
      <c r="CI67" s="95"/>
      <c r="CJ67" s="95"/>
      <c r="CK67" s="95"/>
      <c r="CL67" s="95"/>
      <c r="CM67" s="95"/>
      <c r="CN67" s="95"/>
      <c r="CO67" s="95"/>
      <c r="CP67" s="95"/>
      <c r="CQ67" s="95"/>
      <c r="CR67" s="95"/>
      <c r="CS67" s="95"/>
      <c r="CT67" s="95"/>
      <c r="CU67" s="95"/>
      <c r="CV67" s="95"/>
      <c r="CW67" s="95"/>
      <c r="CX67" s="95"/>
      <c r="CY67" s="95"/>
      <c r="CZ67" s="95"/>
      <c r="DA67" s="95"/>
      <c r="DB67" s="95"/>
      <c r="DC67" s="95"/>
      <c r="DD67" s="95"/>
      <c r="DE67" s="95"/>
      <c r="DF67" s="95"/>
      <c r="DG67" s="95"/>
      <c r="DH67" s="95"/>
      <c r="DI67" s="95"/>
      <c r="DJ67" s="95"/>
      <c r="DK67" s="95"/>
      <c r="DL67" s="95"/>
      <c r="DM67" s="95"/>
      <c r="DN67" s="95"/>
      <c r="DO67" s="95"/>
      <c r="DP67" s="95"/>
      <c r="DQ67" s="95"/>
      <c r="DR67" s="95"/>
      <c r="DS67" s="95"/>
      <c r="DT67" s="95"/>
      <c r="DU67" s="95"/>
      <c r="DV67" s="95"/>
      <c r="DW67" s="95"/>
      <c r="DX67" s="95"/>
      <c r="DY67" s="95"/>
      <c r="DZ67" s="95"/>
      <c r="EA67" s="95"/>
      <c r="EB67" s="95"/>
      <c r="EC67" s="95"/>
      <c r="ED67" s="95"/>
      <c r="EE67" s="95"/>
      <c r="EF67" s="95"/>
      <c r="EG67" s="95"/>
      <c r="EH67" s="95"/>
      <c r="EI67" s="95"/>
      <c r="EJ67" s="95"/>
      <c r="EK67" s="95"/>
      <c r="EL67" s="95"/>
      <c r="EM67" s="95"/>
      <c r="EN67" s="95"/>
      <c r="EO67" s="95"/>
      <c r="EP67" s="95"/>
      <c r="EQ67" s="95"/>
      <c r="ER67" s="95"/>
      <c r="ES67" s="95"/>
      <c r="ET67" s="95"/>
      <c r="EU67" s="95"/>
      <c r="EV67" s="95"/>
      <c r="EW67" s="95"/>
      <c r="EX67" s="95"/>
      <c r="EY67" s="95"/>
      <c r="EZ67" s="95"/>
      <c r="FA67" s="95"/>
      <c r="FB67" s="95"/>
      <c r="FC67" s="95"/>
      <c r="FD67" s="95"/>
      <c r="FE67" s="95"/>
      <c r="FF67" s="95"/>
      <c r="FG67" s="95"/>
      <c r="FH67" s="95"/>
      <c r="FI67" s="95"/>
      <c r="FJ67" s="95"/>
      <c r="FK67" s="95"/>
      <c r="FL67" s="95"/>
      <c r="FM67" s="95"/>
      <c r="FN67" s="95"/>
      <c r="FO67" s="95"/>
      <c r="FP67" s="95"/>
      <c r="FQ67" s="95"/>
      <c r="FR67" s="95"/>
      <c r="FS67" s="95"/>
      <c r="FT67" s="95"/>
      <c r="FU67" s="95"/>
      <c r="FV67" s="95"/>
      <c r="FW67" s="95"/>
      <c r="FX67" s="95"/>
      <c r="FY67" s="95"/>
      <c r="FZ67" s="95"/>
      <c r="GA67" s="95"/>
      <c r="GB67" s="95"/>
      <c r="GC67" s="95"/>
      <c r="GD67" s="95"/>
      <c r="GE67" s="95"/>
      <c r="GF67" s="95"/>
      <c r="GG67" s="95"/>
      <c r="GH67" s="95"/>
      <c r="GI67" s="95"/>
      <c r="GJ67" s="95"/>
      <c r="GK67" s="95"/>
    </row>
    <row r="68" spans="1:193" s="78" customFormat="1" ht="78.75">
      <c r="A68" s="73" t="str" cm="1">
        <f t="array" aca="1" ref="A68" ca="1">VLOOKUP(RIGHT(CELL("filename",$B65),LEN(CELL("filename",$B65))-FIND("]",CELL("filename",$B65))),'外部インタフェース一覧(計算用)'!$B:$G,6,FALSE)&amp;"_"&amp;$C68&amp;"_new"</f>
        <v>SCIENTIFIC_NURSING_CARE_PROMOTION_2024_FORM_0000_2021_bedsore_new</v>
      </c>
      <c r="B68" s="196">
        <v>65</v>
      </c>
      <c r="C68" s="191" t="s">
        <v>354</v>
      </c>
      <c r="D68" s="192" t="s">
        <v>5401</v>
      </c>
      <c r="E68" s="187" t="str">
        <f ca="1">IF($F68="-", "追加", VLOOKUP($A68, summary!$H:$O, 6, FALSE))</f>
        <v>bedsore</v>
      </c>
      <c r="F68" s="187" t="str">
        <f ca="1">IF(VLOOKUP($A68, summary!$H:$O, 7, FALSE)="追加", "-", VLOOKUP($A68, summary!$H:$O, 7, FALSE))</f>
        <v>口腔・栄養　栄養　褥瘡</v>
      </c>
      <c r="G68" s="46" t="s">
        <v>5214</v>
      </c>
      <c r="H68" s="46" t="s">
        <v>5299</v>
      </c>
      <c r="I68" s="46">
        <v>1</v>
      </c>
      <c r="J68" s="46"/>
      <c r="K68" s="201" t="s">
        <v>5369</v>
      </c>
      <c r="L68" s="20"/>
      <c r="M68" s="187"/>
      <c r="N68" s="49" t="s">
        <v>5330</v>
      </c>
      <c r="O68" s="187" t="s">
        <v>5371</v>
      </c>
      <c r="P68" s="187"/>
      <c r="Q68" s="92" t="s">
        <v>5263</v>
      </c>
      <c r="R68" s="95"/>
      <c r="S68" s="95"/>
      <c r="T68" s="95"/>
      <c r="U68" s="95"/>
      <c r="V68" s="95"/>
      <c r="W68" s="95"/>
      <c r="X68" s="95"/>
      <c r="Y68" s="95"/>
      <c r="Z68" s="95"/>
      <c r="AA68" s="95"/>
      <c r="AB68" s="95"/>
      <c r="AC68" s="95"/>
      <c r="AD68" s="95"/>
      <c r="AE68" s="95"/>
      <c r="AF68" s="95"/>
      <c r="AG68" s="95"/>
      <c r="AH68" s="95"/>
      <c r="AI68" s="95"/>
      <c r="AJ68" s="95"/>
      <c r="AK68" s="95"/>
      <c r="AL68" s="95"/>
      <c r="AM68" s="95"/>
      <c r="AN68" s="95"/>
      <c r="AO68" s="95"/>
      <c r="AP68" s="95"/>
      <c r="AQ68" s="95"/>
      <c r="AR68" s="95"/>
      <c r="AS68" s="95"/>
      <c r="AT68" s="95"/>
      <c r="AU68" s="95"/>
      <c r="AV68" s="95"/>
      <c r="AW68" s="95"/>
      <c r="AX68" s="95"/>
      <c r="AY68" s="95"/>
      <c r="AZ68" s="95"/>
      <c r="BA68" s="95"/>
      <c r="BB68" s="95"/>
      <c r="BC68" s="95"/>
      <c r="BD68" s="95"/>
      <c r="BE68" s="95"/>
      <c r="BF68" s="95"/>
      <c r="BG68" s="95"/>
      <c r="BH68" s="95"/>
      <c r="BI68" s="95"/>
      <c r="BJ68" s="95"/>
      <c r="BK68" s="95"/>
      <c r="BL68" s="95"/>
      <c r="BM68" s="95"/>
      <c r="BN68" s="95"/>
      <c r="BO68" s="95"/>
      <c r="BP68" s="95"/>
      <c r="BQ68" s="95"/>
      <c r="BR68" s="95"/>
      <c r="BS68" s="95"/>
      <c r="BT68" s="95"/>
      <c r="BU68" s="95"/>
      <c r="BV68" s="95"/>
      <c r="BW68" s="95"/>
      <c r="BX68" s="95"/>
      <c r="BY68" s="95"/>
      <c r="BZ68" s="95"/>
      <c r="CA68" s="95"/>
      <c r="CB68" s="95"/>
      <c r="CC68" s="95"/>
      <c r="CD68" s="95"/>
      <c r="CE68" s="95"/>
      <c r="CF68" s="95"/>
      <c r="CG68" s="95"/>
      <c r="CH68" s="95"/>
      <c r="CI68" s="95"/>
      <c r="CJ68" s="95"/>
      <c r="CK68" s="95"/>
      <c r="CL68" s="95"/>
      <c r="CM68" s="95"/>
      <c r="CN68" s="95"/>
      <c r="CO68" s="95"/>
      <c r="CP68" s="95"/>
      <c r="CQ68" s="95"/>
      <c r="CR68" s="95"/>
      <c r="CS68" s="95"/>
      <c r="CT68" s="95"/>
      <c r="CU68" s="95"/>
      <c r="CV68" s="95"/>
      <c r="CW68" s="95"/>
      <c r="CX68" s="95"/>
      <c r="CY68" s="95"/>
      <c r="CZ68" s="95"/>
      <c r="DA68" s="95"/>
      <c r="DB68" s="95"/>
      <c r="DC68" s="95"/>
      <c r="DD68" s="95"/>
      <c r="DE68" s="95"/>
      <c r="DF68" s="95"/>
      <c r="DG68" s="95"/>
      <c r="DH68" s="95"/>
      <c r="DI68" s="95"/>
      <c r="DJ68" s="95"/>
      <c r="DK68" s="95"/>
      <c r="DL68" s="95"/>
      <c r="DM68" s="95"/>
      <c r="DN68" s="95"/>
      <c r="DO68" s="95"/>
      <c r="DP68" s="95"/>
      <c r="DQ68" s="95"/>
      <c r="DR68" s="95"/>
      <c r="DS68" s="95"/>
      <c r="DT68" s="95"/>
      <c r="DU68" s="95"/>
      <c r="DV68" s="95"/>
      <c r="DW68" s="95"/>
      <c r="DX68" s="95"/>
      <c r="DY68" s="95"/>
      <c r="DZ68" s="95"/>
      <c r="EA68" s="95"/>
      <c r="EB68" s="95"/>
      <c r="EC68" s="95"/>
      <c r="ED68" s="95"/>
      <c r="EE68" s="95"/>
      <c r="EF68" s="95"/>
      <c r="EG68" s="95"/>
      <c r="EH68" s="95"/>
      <c r="EI68" s="95"/>
      <c r="EJ68" s="95"/>
      <c r="EK68" s="95"/>
      <c r="EL68" s="95"/>
      <c r="EM68" s="95"/>
      <c r="EN68" s="95"/>
      <c r="EO68" s="95"/>
      <c r="EP68" s="95"/>
      <c r="EQ68" s="95"/>
      <c r="ER68" s="95"/>
      <c r="ES68" s="95"/>
      <c r="ET68" s="95"/>
      <c r="EU68" s="95"/>
      <c r="EV68" s="95"/>
      <c r="EW68" s="95"/>
      <c r="EX68" s="95"/>
      <c r="EY68" s="95"/>
      <c r="EZ68" s="95"/>
      <c r="FA68" s="95"/>
      <c r="FB68" s="95"/>
      <c r="FC68" s="95"/>
      <c r="FD68" s="95"/>
      <c r="FE68" s="95"/>
      <c r="FF68" s="95"/>
      <c r="FG68" s="95"/>
      <c r="FH68" s="95"/>
      <c r="FI68" s="95"/>
      <c r="FJ68" s="95"/>
      <c r="FK68" s="95"/>
      <c r="FL68" s="95"/>
      <c r="FM68" s="95"/>
      <c r="FN68" s="95"/>
      <c r="FO68" s="95"/>
      <c r="FP68" s="95"/>
      <c r="FQ68" s="95"/>
      <c r="FR68" s="95"/>
      <c r="FS68" s="95"/>
      <c r="FT68" s="95"/>
      <c r="FU68" s="95"/>
      <c r="FV68" s="95"/>
      <c r="FW68" s="95"/>
      <c r="FX68" s="95"/>
      <c r="FY68" s="95"/>
      <c r="FZ68" s="95"/>
      <c r="GA68" s="95"/>
      <c r="GB68" s="95"/>
      <c r="GC68" s="95"/>
      <c r="GD68" s="95"/>
      <c r="GE68" s="95"/>
      <c r="GF68" s="95"/>
      <c r="GG68" s="95"/>
      <c r="GH68" s="95"/>
      <c r="GI68" s="95"/>
      <c r="GJ68" s="95"/>
      <c r="GK68" s="95"/>
    </row>
    <row r="69" spans="1:193" s="78" customFormat="1" ht="78.75">
      <c r="A69" s="73" t="str" cm="1">
        <f t="array" aca="1" ref="A69" ca="1">VLOOKUP(RIGHT(CELL("filename",$B66),LEN(CELL("filename",$B66))-FIND("]",CELL("filename",$B66))),'外部インタフェース一覧(計算用)'!$B:$G,6,FALSE)&amp;"_"&amp;$C69&amp;"_new"</f>
        <v>SCIENTIFIC_NURSING_CARE_PROMOTION_2024_FORM_0000_2021_denture_new</v>
      </c>
      <c r="B69" s="196">
        <v>66</v>
      </c>
      <c r="C69" s="191" t="s">
        <v>5402</v>
      </c>
      <c r="D69" s="46" t="s">
        <v>4050</v>
      </c>
      <c r="E69" s="187" t="str">
        <f ca="1">IF($F69="-", "追加", VLOOKUP($A69, summary!$H:$O, 6, FALSE))</f>
        <v>追加</v>
      </c>
      <c r="F69" s="187" t="str">
        <f ca="1">IF(VLOOKUP($A69, summary!$H:$O, 7, FALSE)="追加", "-", VLOOKUP($A69, summary!$H:$O, 7, FALSE))</f>
        <v>-</v>
      </c>
      <c r="G69" s="46" t="s">
        <v>5214</v>
      </c>
      <c r="H69" s="46" t="s">
        <v>5299</v>
      </c>
      <c r="I69" s="46">
        <v>1</v>
      </c>
      <c r="J69" s="46"/>
      <c r="K69" s="18" t="s">
        <v>5323</v>
      </c>
      <c r="L69" s="19"/>
      <c r="M69" s="45"/>
      <c r="N69" s="49" t="s">
        <v>5330</v>
      </c>
      <c r="O69" s="45"/>
      <c r="P69" s="45"/>
      <c r="Q69" s="92" t="s">
        <v>5263</v>
      </c>
      <c r="R69" s="95"/>
      <c r="S69" s="95"/>
      <c r="T69" s="95"/>
      <c r="U69" s="95"/>
      <c r="V69" s="95"/>
      <c r="W69" s="95"/>
      <c r="X69" s="95"/>
      <c r="Y69" s="95"/>
      <c r="Z69" s="95"/>
      <c r="AA69" s="95"/>
      <c r="AB69" s="95"/>
      <c r="AC69" s="95"/>
      <c r="AD69" s="95"/>
      <c r="AE69" s="95"/>
      <c r="AF69" s="95"/>
      <c r="AG69" s="95"/>
      <c r="AH69" s="95"/>
      <c r="AI69" s="95"/>
      <c r="AJ69" s="95"/>
      <c r="AK69" s="95"/>
      <c r="AL69" s="95"/>
      <c r="AM69" s="95"/>
      <c r="AN69" s="95"/>
      <c r="AO69" s="95"/>
      <c r="AP69" s="95"/>
      <c r="AQ69" s="95"/>
      <c r="AR69" s="95"/>
      <c r="AS69" s="95"/>
      <c r="AT69" s="95"/>
      <c r="AU69" s="95"/>
      <c r="AV69" s="95"/>
      <c r="AW69" s="95"/>
      <c r="AX69" s="95"/>
      <c r="AY69" s="95"/>
      <c r="AZ69" s="95"/>
      <c r="BA69" s="95"/>
      <c r="BB69" s="95"/>
      <c r="BC69" s="95"/>
      <c r="BD69" s="95"/>
      <c r="BE69" s="95"/>
      <c r="BF69" s="95"/>
      <c r="BG69" s="95"/>
      <c r="BH69" s="95"/>
      <c r="BI69" s="95"/>
      <c r="BJ69" s="95"/>
      <c r="BK69" s="95"/>
      <c r="BL69" s="95"/>
      <c r="BM69" s="95"/>
      <c r="BN69" s="95"/>
      <c r="BO69" s="95"/>
      <c r="BP69" s="95"/>
      <c r="BQ69" s="95"/>
      <c r="BR69" s="95"/>
      <c r="BS69" s="95"/>
      <c r="BT69" s="95"/>
      <c r="BU69" s="95"/>
      <c r="BV69" s="95"/>
      <c r="BW69" s="95"/>
      <c r="BX69" s="95"/>
      <c r="BY69" s="95"/>
      <c r="BZ69" s="95"/>
      <c r="CA69" s="95"/>
      <c r="CB69" s="95"/>
      <c r="CC69" s="95"/>
      <c r="CD69" s="95"/>
      <c r="CE69" s="95"/>
      <c r="CF69" s="95"/>
      <c r="CG69" s="95"/>
      <c r="CH69" s="95"/>
      <c r="CI69" s="95"/>
      <c r="CJ69" s="95"/>
      <c r="CK69" s="95"/>
      <c r="CL69" s="95"/>
      <c r="CM69" s="95"/>
      <c r="CN69" s="95"/>
      <c r="CO69" s="95"/>
      <c r="CP69" s="95"/>
      <c r="CQ69" s="95"/>
      <c r="CR69" s="95"/>
      <c r="CS69" s="95"/>
      <c r="CT69" s="95"/>
      <c r="CU69" s="95"/>
      <c r="CV69" s="95"/>
      <c r="CW69" s="95"/>
      <c r="CX69" s="95"/>
      <c r="CY69" s="95"/>
      <c r="CZ69" s="95"/>
      <c r="DA69" s="95"/>
      <c r="DB69" s="95"/>
      <c r="DC69" s="95"/>
      <c r="DD69" s="95"/>
      <c r="DE69" s="95"/>
      <c r="DF69" s="95"/>
      <c r="DG69" s="95"/>
      <c r="DH69" s="95"/>
      <c r="DI69" s="95"/>
      <c r="DJ69" s="95"/>
      <c r="DK69" s="95"/>
      <c r="DL69" s="95"/>
      <c r="DM69" s="95"/>
      <c r="DN69" s="95"/>
      <c r="DO69" s="95"/>
      <c r="DP69" s="95"/>
      <c r="DQ69" s="95"/>
      <c r="DR69" s="95"/>
      <c r="DS69" s="95"/>
      <c r="DT69" s="95"/>
      <c r="DU69" s="95"/>
      <c r="DV69" s="95"/>
      <c r="DW69" s="95"/>
      <c r="DX69" s="95"/>
      <c r="DY69" s="95"/>
      <c r="DZ69" s="95"/>
      <c r="EA69" s="95"/>
      <c r="EB69" s="95"/>
      <c r="EC69" s="95"/>
      <c r="ED69" s="95"/>
      <c r="EE69" s="95"/>
      <c r="EF69" s="95"/>
      <c r="EG69" s="95"/>
      <c r="EH69" s="95"/>
      <c r="EI69" s="95"/>
      <c r="EJ69" s="95"/>
      <c r="EK69" s="95"/>
      <c r="EL69" s="95"/>
      <c r="EM69" s="95"/>
      <c r="EN69" s="95"/>
      <c r="EO69" s="95"/>
      <c r="EP69" s="95"/>
      <c r="EQ69" s="95"/>
      <c r="ER69" s="95"/>
      <c r="ES69" s="95"/>
      <c r="ET69" s="95"/>
      <c r="EU69" s="95"/>
      <c r="EV69" s="95"/>
      <c r="EW69" s="95"/>
      <c r="EX69" s="95"/>
      <c r="EY69" s="95"/>
      <c r="EZ69" s="95"/>
      <c r="FA69" s="95"/>
      <c r="FB69" s="95"/>
      <c r="FC69" s="95"/>
      <c r="FD69" s="95"/>
      <c r="FE69" s="95"/>
      <c r="FF69" s="95"/>
      <c r="FG69" s="95"/>
      <c r="FH69" s="95"/>
      <c r="FI69" s="95"/>
      <c r="FJ69" s="95"/>
      <c r="FK69" s="95"/>
      <c r="FL69" s="95"/>
      <c r="FM69" s="95"/>
      <c r="FN69" s="95"/>
      <c r="FO69" s="95"/>
      <c r="FP69" s="95"/>
      <c r="FQ69" s="95"/>
      <c r="FR69" s="95"/>
      <c r="FS69" s="95"/>
      <c r="FT69" s="95"/>
      <c r="FU69" s="95"/>
      <c r="FV69" s="95"/>
      <c r="FW69" s="95"/>
      <c r="FX69" s="95"/>
      <c r="FY69" s="95"/>
      <c r="FZ69" s="95"/>
      <c r="GA69" s="95"/>
      <c r="GB69" s="95"/>
      <c r="GC69" s="95"/>
      <c r="GD69" s="95"/>
      <c r="GE69" s="95"/>
      <c r="GF69" s="95"/>
      <c r="GG69" s="95"/>
      <c r="GH69" s="95"/>
      <c r="GI69" s="95"/>
      <c r="GJ69" s="95"/>
      <c r="GK69" s="95"/>
    </row>
    <row r="70" spans="1:193" s="78" customFormat="1" ht="78.75">
      <c r="A70" s="73" t="str" cm="1">
        <f t="array" aca="1" ref="A70" ca="1">VLOOKUP(RIGHT(CELL("filename",$B67),LEN(CELL("filename",$B67))-FIND("]",CELL("filename",$B67))),'外部インタフェース一覧(計算用)'!$B:$G,6,FALSE)&amp;"_"&amp;$C70&amp;"_new"</f>
        <v>SCIENTIFIC_NURSING_CARE_PROMOTION_2024_FORM_0000_2021_choke_new</v>
      </c>
      <c r="B70" s="196">
        <v>67</v>
      </c>
      <c r="C70" s="191" t="s">
        <v>5403</v>
      </c>
      <c r="D70" s="46" t="s">
        <v>5404</v>
      </c>
      <c r="E70" s="187" t="str">
        <f ca="1">IF($F70="-", "追加", VLOOKUP($A70, summary!$H:$O, 6, FALSE))</f>
        <v>追加</v>
      </c>
      <c r="F70" s="187" t="str">
        <f ca="1">IF(VLOOKUP($A70, summary!$H:$O, 7, FALSE)="追加", "-", VLOOKUP($A70, summary!$H:$O, 7, FALSE))</f>
        <v>-</v>
      </c>
      <c r="G70" s="46" t="s">
        <v>5214</v>
      </c>
      <c r="H70" s="46" t="s">
        <v>5299</v>
      </c>
      <c r="I70" s="46">
        <v>1</v>
      </c>
      <c r="J70" s="46"/>
      <c r="K70" s="18" t="s">
        <v>5323</v>
      </c>
      <c r="L70" s="19"/>
      <c r="M70" s="45"/>
      <c r="N70" s="49" t="s">
        <v>5330</v>
      </c>
      <c r="O70" s="45"/>
      <c r="P70" s="45"/>
      <c r="Q70" s="92" t="s">
        <v>5263</v>
      </c>
      <c r="R70" s="95"/>
      <c r="S70" s="95"/>
      <c r="T70" s="95"/>
      <c r="U70" s="95"/>
      <c r="V70" s="95"/>
      <c r="W70" s="95"/>
      <c r="X70" s="95"/>
      <c r="Y70" s="95"/>
      <c r="Z70" s="95"/>
      <c r="AA70" s="95"/>
      <c r="AB70" s="95"/>
      <c r="AC70" s="95"/>
      <c r="AD70" s="95"/>
      <c r="AE70" s="95"/>
      <c r="AF70" s="95"/>
      <c r="AG70" s="95"/>
      <c r="AH70" s="95"/>
      <c r="AI70" s="95"/>
      <c r="AJ70" s="95"/>
      <c r="AK70" s="95"/>
      <c r="AL70" s="95"/>
      <c r="AM70" s="95"/>
      <c r="AN70" s="95"/>
      <c r="AO70" s="95"/>
      <c r="AP70" s="95"/>
      <c r="AQ70" s="95"/>
      <c r="AR70" s="95"/>
      <c r="AS70" s="95"/>
      <c r="AT70" s="95"/>
      <c r="AU70" s="95"/>
      <c r="AV70" s="95"/>
      <c r="AW70" s="95"/>
      <c r="AX70" s="95"/>
      <c r="AY70" s="95"/>
      <c r="AZ70" s="95"/>
      <c r="BA70" s="95"/>
      <c r="BB70" s="95"/>
      <c r="BC70" s="95"/>
      <c r="BD70" s="95"/>
      <c r="BE70" s="95"/>
      <c r="BF70" s="95"/>
      <c r="BG70" s="95"/>
      <c r="BH70" s="95"/>
      <c r="BI70" s="95"/>
      <c r="BJ70" s="95"/>
      <c r="BK70" s="95"/>
      <c r="BL70" s="95"/>
      <c r="BM70" s="95"/>
      <c r="BN70" s="95"/>
      <c r="BO70" s="95"/>
      <c r="BP70" s="95"/>
      <c r="BQ70" s="95"/>
      <c r="BR70" s="95"/>
      <c r="BS70" s="95"/>
      <c r="BT70" s="95"/>
      <c r="BU70" s="95"/>
      <c r="BV70" s="95"/>
      <c r="BW70" s="95"/>
      <c r="BX70" s="95"/>
      <c r="BY70" s="95"/>
      <c r="BZ70" s="95"/>
      <c r="CA70" s="95"/>
      <c r="CB70" s="95"/>
      <c r="CC70" s="95"/>
      <c r="CD70" s="95"/>
      <c r="CE70" s="95"/>
      <c r="CF70" s="95"/>
      <c r="CG70" s="95"/>
      <c r="CH70" s="95"/>
      <c r="CI70" s="95"/>
      <c r="CJ70" s="95"/>
      <c r="CK70" s="95"/>
      <c r="CL70" s="95"/>
      <c r="CM70" s="95"/>
      <c r="CN70" s="95"/>
      <c r="CO70" s="95"/>
      <c r="CP70" s="95"/>
      <c r="CQ70" s="95"/>
      <c r="CR70" s="95"/>
      <c r="CS70" s="95"/>
      <c r="CT70" s="95"/>
      <c r="CU70" s="95"/>
      <c r="CV70" s="95"/>
      <c r="CW70" s="95"/>
      <c r="CX70" s="95"/>
      <c r="CY70" s="95"/>
      <c r="CZ70" s="95"/>
      <c r="DA70" s="95"/>
      <c r="DB70" s="95"/>
      <c r="DC70" s="95"/>
      <c r="DD70" s="95"/>
      <c r="DE70" s="95"/>
      <c r="DF70" s="95"/>
      <c r="DG70" s="95"/>
      <c r="DH70" s="95"/>
      <c r="DI70" s="95"/>
      <c r="DJ70" s="95"/>
      <c r="DK70" s="95"/>
      <c r="DL70" s="95"/>
      <c r="DM70" s="95"/>
      <c r="DN70" s="95"/>
      <c r="DO70" s="95"/>
      <c r="DP70" s="95"/>
      <c r="DQ70" s="95"/>
      <c r="DR70" s="95"/>
      <c r="DS70" s="95"/>
      <c r="DT70" s="95"/>
      <c r="DU70" s="95"/>
      <c r="DV70" s="95"/>
      <c r="DW70" s="95"/>
      <c r="DX70" s="95"/>
      <c r="DY70" s="95"/>
      <c r="DZ70" s="95"/>
      <c r="EA70" s="95"/>
      <c r="EB70" s="95"/>
      <c r="EC70" s="95"/>
      <c r="ED70" s="95"/>
      <c r="EE70" s="95"/>
      <c r="EF70" s="95"/>
      <c r="EG70" s="95"/>
      <c r="EH70" s="95"/>
      <c r="EI70" s="95"/>
      <c r="EJ70" s="95"/>
      <c r="EK70" s="95"/>
      <c r="EL70" s="95"/>
      <c r="EM70" s="95"/>
      <c r="EN70" s="95"/>
      <c r="EO70" s="95"/>
      <c r="EP70" s="95"/>
      <c r="EQ70" s="95"/>
      <c r="ER70" s="95"/>
      <c r="ES70" s="95"/>
      <c r="ET70" s="95"/>
      <c r="EU70" s="95"/>
      <c r="EV70" s="95"/>
      <c r="EW70" s="95"/>
      <c r="EX70" s="95"/>
      <c r="EY70" s="95"/>
      <c r="EZ70" s="95"/>
      <c r="FA70" s="95"/>
      <c r="FB70" s="95"/>
      <c r="FC70" s="95"/>
      <c r="FD70" s="95"/>
      <c r="FE70" s="95"/>
      <c r="FF70" s="95"/>
      <c r="FG70" s="95"/>
      <c r="FH70" s="95"/>
      <c r="FI70" s="95"/>
      <c r="FJ70" s="95"/>
      <c r="FK70" s="95"/>
      <c r="FL70" s="95"/>
      <c r="FM70" s="95"/>
      <c r="FN70" s="95"/>
      <c r="FO70" s="95"/>
      <c r="FP70" s="95"/>
      <c r="FQ70" s="95"/>
      <c r="FR70" s="95"/>
      <c r="FS70" s="95"/>
      <c r="FT70" s="95"/>
      <c r="FU70" s="95"/>
      <c r="FV70" s="95"/>
      <c r="FW70" s="95"/>
      <c r="FX70" s="95"/>
      <c r="FY70" s="95"/>
      <c r="FZ70" s="95"/>
      <c r="GA70" s="95"/>
      <c r="GB70" s="95"/>
      <c r="GC70" s="95"/>
      <c r="GD70" s="95"/>
      <c r="GE70" s="95"/>
      <c r="GF70" s="95"/>
      <c r="GG70" s="95"/>
      <c r="GH70" s="95"/>
      <c r="GI70" s="95"/>
      <c r="GJ70" s="95"/>
      <c r="GK70" s="95"/>
    </row>
    <row r="71" spans="1:193" s="78" customFormat="1" ht="78.75">
      <c r="A71" s="73" t="str" cm="1">
        <f t="array" aca="1" ref="A71" ca="1">VLOOKUP(RIGHT(CELL("filename",$B68),LEN(CELL("filename",$B68))-FIND("]",CELL("filename",$B68))),'外部インタフェース一覧(計算用)'!$B:$G,6,FALSE)&amp;"_"&amp;$C71&amp;"_new"</f>
        <v>SCIENTIFIC_NURSING_CARE_PROMOTION_2024_FORM_0000_2021_stains_on_teeth_new</v>
      </c>
      <c r="B71" s="196">
        <v>68</v>
      </c>
      <c r="C71" s="203" t="s">
        <v>5405</v>
      </c>
      <c r="D71" s="204" t="s">
        <v>5406</v>
      </c>
      <c r="E71" s="187" t="str">
        <f ca="1">IF($F71="-", "追加", VLOOKUP($A71, summary!$H:$O, 6, FALSE))</f>
        <v>追加</v>
      </c>
      <c r="F71" s="187" t="str">
        <f ca="1">IF(VLOOKUP($A71, summary!$H:$O, 7, FALSE)="追加", "-", VLOOKUP($A71, summary!$H:$O, 7, FALSE))</f>
        <v>-</v>
      </c>
      <c r="G71" s="204" t="s">
        <v>5214</v>
      </c>
      <c r="H71" s="204" t="s">
        <v>5245</v>
      </c>
      <c r="I71" s="204">
        <v>1</v>
      </c>
      <c r="J71" s="204"/>
      <c r="K71" s="18" t="s">
        <v>5323</v>
      </c>
      <c r="L71" s="19"/>
      <c r="M71" s="45"/>
      <c r="N71" s="49" t="s">
        <v>5330</v>
      </c>
      <c r="O71" s="45"/>
      <c r="P71" s="45"/>
      <c r="Q71" s="92" t="s">
        <v>5263</v>
      </c>
      <c r="R71" s="95"/>
      <c r="S71" s="95"/>
      <c r="T71" s="95"/>
      <c r="U71" s="95"/>
      <c r="V71" s="95"/>
      <c r="W71" s="95"/>
      <c r="X71" s="95"/>
      <c r="Y71" s="95"/>
      <c r="Z71" s="95"/>
      <c r="AA71" s="95"/>
      <c r="AB71" s="95"/>
      <c r="AC71" s="95"/>
      <c r="AD71" s="95"/>
      <c r="AE71" s="95"/>
      <c r="AF71" s="95"/>
      <c r="AG71" s="95"/>
      <c r="AH71" s="95"/>
      <c r="AI71" s="95"/>
      <c r="AJ71" s="95"/>
      <c r="AK71" s="95"/>
      <c r="AL71" s="95"/>
      <c r="AM71" s="95"/>
      <c r="AN71" s="95"/>
      <c r="AO71" s="95"/>
      <c r="AP71" s="95"/>
      <c r="AQ71" s="95"/>
      <c r="AR71" s="95"/>
      <c r="AS71" s="95"/>
      <c r="AT71" s="95"/>
      <c r="AU71" s="95"/>
      <c r="AV71" s="95"/>
      <c r="AW71" s="95"/>
      <c r="AX71" s="95"/>
      <c r="AY71" s="95"/>
      <c r="AZ71" s="95"/>
      <c r="BA71" s="95"/>
      <c r="BB71" s="95"/>
      <c r="BC71" s="95"/>
      <c r="BD71" s="95"/>
      <c r="BE71" s="95"/>
      <c r="BF71" s="95"/>
      <c r="BG71" s="95"/>
      <c r="BH71" s="95"/>
      <c r="BI71" s="95"/>
      <c r="BJ71" s="95"/>
      <c r="BK71" s="95"/>
      <c r="BL71" s="95"/>
      <c r="BM71" s="95"/>
      <c r="BN71" s="95"/>
      <c r="BO71" s="95"/>
      <c r="BP71" s="95"/>
      <c r="BQ71" s="95"/>
      <c r="BR71" s="95"/>
      <c r="BS71" s="95"/>
      <c r="BT71" s="95"/>
      <c r="BU71" s="95"/>
      <c r="BV71" s="95"/>
      <c r="BW71" s="95"/>
      <c r="BX71" s="95"/>
      <c r="BY71" s="95"/>
      <c r="BZ71" s="95"/>
      <c r="CA71" s="95"/>
      <c r="CB71" s="95"/>
      <c r="CC71" s="95"/>
      <c r="CD71" s="95"/>
      <c r="CE71" s="95"/>
      <c r="CF71" s="95"/>
      <c r="CG71" s="95"/>
      <c r="CH71" s="95"/>
      <c r="CI71" s="95"/>
      <c r="CJ71" s="95"/>
      <c r="CK71" s="95"/>
      <c r="CL71" s="95"/>
      <c r="CM71" s="95"/>
      <c r="CN71" s="95"/>
      <c r="CO71" s="95"/>
      <c r="CP71" s="95"/>
      <c r="CQ71" s="95"/>
      <c r="CR71" s="95"/>
      <c r="CS71" s="95"/>
      <c r="CT71" s="95"/>
      <c r="CU71" s="95"/>
      <c r="CV71" s="95"/>
      <c r="CW71" s="95"/>
      <c r="CX71" s="95"/>
      <c r="CY71" s="95"/>
      <c r="CZ71" s="95"/>
      <c r="DA71" s="95"/>
      <c r="DB71" s="95"/>
      <c r="DC71" s="95"/>
      <c r="DD71" s="95"/>
      <c r="DE71" s="95"/>
      <c r="DF71" s="95"/>
      <c r="DG71" s="95"/>
      <c r="DH71" s="95"/>
      <c r="DI71" s="95"/>
      <c r="DJ71" s="95"/>
      <c r="DK71" s="95"/>
      <c r="DL71" s="95"/>
      <c r="DM71" s="95"/>
      <c r="DN71" s="95"/>
      <c r="DO71" s="95"/>
      <c r="DP71" s="95"/>
      <c r="DQ71" s="95"/>
      <c r="DR71" s="95"/>
      <c r="DS71" s="95"/>
      <c r="DT71" s="95"/>
      <c r="DU71" s="95"/>
      <c r="DV71" s="95"/>
      <c r="DW71" s="95"/>
      <c r="DX71" s="95"/>
      <c r="DY71" s="95"/>
      <c r="DZ71" s="95"/>
      <c r="EA71" s="95"/>
      <c r="EB71" s="95"/>
      <c r="EC71" s="95"/>
      <c r="ED71" s="95"/>
      <c r="EE71" s="95"/>
      <c r="EF71" s="95"/>
      <c r="EG71" s="95"/>
      <c r="EH71" s="95"/>
      <c r="EI71" s="95"/>
      <c r="EJ71" s="95"/>
      <c r="EK71" s="95"/>
      <c r="EL71" s="95"/>
      <c r="EM71" s="95"/>
      <c r="EN71" s="95"/>
      <c r="EO71" s="95"/>
      <c r="EP71" s="95"/>
      <c r="EQ71" s="95"/>
      <c r="ER71" s="95"/>
      <c r="ES71" s="95"/>
      <c r="ET71" s="95"/>
      <c r="EU71" s="95"/>
      <c r="EV71" s="95"/>
      <c r="EW71" s="95"/>
      <c r="EX71" s="95"/>
      <c r="EY71" s="95"/>
      <c r="EZ71" s="95"/>
      <c r="FA71" s="95"/>
      <c r="FB71" s="95"/>
      <c r="FC71" s="95"/>
      <c r="FD71" s="95"/>
      <c r="FE71" s="95"/>
      <c r="FF71" s="95"/>
      <c r="FG71" s="95"/>
      <c r="FH71" s="95"/>
      <c r="FI71" s="95"/>
      <c r="FJ71" s="95"/>
      <c r="FK71" s="95"/>
      <c r="FL71" s="95"/>
      <c r="FM71" s="95"/>
      <c r="FN71" s="95"/>
      <c r="FO71" s="95"/>
      <c r="FP71" s="95"/>
      <c r="FQ71" s="95"/>
      <c r="FR71" s="95"/>
      <c r="FS71" s="95"/>
      <c r="FT71" s="95"/>
      <c r="FU71" s="95"/>
      <c r="FV71" s="95"/>
      <c r="FW71" s="95"/>
      <c r="FX71" s="95"/>
      <c r="FY71" s="95"/>
      <c r="FZ71" s="95"/>
      <c r="GA71" s="95"/>
      <c r="GB71" s="95"/>
      <c r="GC71" s="95"/>
      <c r="GD71" s="95"/>
      <c r="GE71" s="95"/>
      <c r="GF71" s="95"/>
      <c r="GG71" s="95"/>
      <c r="GH71" s="95"/>
      <c r="GI71" s="95"/>
      <c r="GJ71" s="95"/>
      <c r="GK71" s="95"/>
    </row>
    <row r="72" spans="1:193" s="78" customFormat="1" ht="78.75">
      <c r="A72" s="73" t="str" cm="1">
        <f t="array" aca="1" ref="A72" ca="1">VLOOKUP(RIGHT(CELL("filename",$B69),LEN(CELL("filename",$B69))-FIND("]",CELL("filename",$B69))),'外部インタフェース一覧(計算用)'!$B:$G,6,FALSE)&amp;"_"&amp;$C72&amp;"_new"</f>
        <v>SCIENTIFIC_NURSING_CARE_PROMOTION_2024_FORM_0000_2021_condition_of_gums_new</v>
      </c>
      <c r="B72" s="196">
        <v>69</v>
      </c>
      <c r="C72" s="203" t="s">
        <v>5407</v>
      </c>
      <c r="D72" s="204" t="s">
        <v>5408</v>
      </c>
      <c r="E72" s="187" t="str">
        <f ca="1">IF($F72="-", "追加", VLOOKUP($A72, summary!$H:$O, 6, FALSE))</f>
        <v>追加</v>
      </c>
      <c r="F72" s="187" t="str">
        <f ca="1">IF(VLOOKUP($A72, summary!$H:$O, 7, FALSE)="追加", "-", VLOOKUP($A72, summary!$H:$O, 7, FALSE))</f>
        <v>-</v>
      </c>
      <c r="G72" s="204" t="s">
        <v>5214</v>
      </c>
      <c r="H72" s="204" t="s">
        <v>5245</v>
      </c>
      <c r="I72" s="204">
        <v>1</v>
      </c>
      <c r="J72" s="204"/>
      <c r="K72" s="18" t="s">
        <v>5323</v>
      </c>
      <c r="L72" s="19"/>
      <c r="M72" s="45"/>
      <c r="N72" s="49" t="s">
        <v>5330</v>
      </c>
      <c r="O72" s="45"/>
      <c r="P72" s="45"/>
      <c r="Q72" s="92" t="s">
        <v>5263</v>
      </c>
      <c r="R72" s="95"/>
      <c r="S72" s="95"/>
      <c r="T72" s="95"/>
      <c r="U72" s="95"/>
      <c r="V72" s="95"/>
      <c r="W72" s="95"/>
      <c r="X72" s="95"/>
      <c r="Y72" s="95"/>
      <c r="Z72" s="95"/>
      <c r="AA72" s="95"/>
      <c r="AB72" s="95"/>
      <c r="AC72" s="95"/>
      <c r="AD72" s="95"/>
      <c r="AE72" s="95"/>
      <c r="AF72" s="95"/>
      <c r="AG72" s="95"/>
      <c r="AH72" s="95"/>
      <c r="AI72" s="95"/>
      <c r="AJ72" s="95"/>
      <c r="AK72" s="95"/>
      <c r="AL72" s="95"/>
      <c r="AM72" s="95"/>
      <c r="AN72" s="95"/>
      <c r="AO72" s="95"/>
      <c r="AP72" s="95"/>
      <c r="AQ72" s="95"/>
      <c r="AR72" s="95"/>
      <c r="AS72" s="95"/>
      <c r="AT72" s="95"/>
      <c r="AU72" s="95"/>
      <c r="AV72" s="95"/>
      <c r="AW72" s="95"/>
      <c r="AX72" s="95"/>
      <c r="AY72" s="95"/>
      <c r="AZ72" s="95"/>
      <c r="BA72" s="95"/>
      <c r="BB72" s="95"/>
      <c r="BC72" s="95"/>
      <c r="BD72" s="95"/>
      <c r="BE72" s="95"/>
      <c r="BF72" s="95"/>
      <c r="BG72" s="95"/>
      <c r="BH72" s="95"/>
      <c r="BI72" s="95"/>
      <c r="BJ72" s="95"/>
      <c r="BK72" s="95"/>
      <c r="BL72" s="95"/>
      <c r="BM72" s="95"/>
      <c r="BN72" s="95"/>
      <c r="BO72" s="95"/>
      <c r="BP72" s="95"/>
      <c r="BQ72" s="95"/>
      <c r="BR72" s="95"/>
      <c r="BS72" s="95"/>
      <c r="BT72" s="95"/>
      <c r="BU72" s="95"/>
      <c r="BV72" s="95"/>
      <c r="BW72" s="95"/>
      <c r="BX72" s="95"/>
      <c r="BY72" s="95"/>
      <c r="BZ72" s="95"/>
      <c r="CA72" s="95"/>
      <c r="CB72" s="95"/>
      <c r="CC72" s="95"/>
      <c r="CD72" s="95"/>
      <c r="CE72" s="95"/>
      <c r="CF72" s="95"/>
      <c r="CG72" s="95"/>
      <c r="CH72" s="95"/>
      <c r="CI72" s="95"/>
      <c r="CJ72" s="95"/>
      <c r="CK72" s="95"/>
      <c r="CL72" s="95"/>
      <c r="CM72" s="95"/>
      <c r="CN72" s="95"/>
      <c r="CO72" s="95"/>
      <c r="CP72" s="95"/>
      <c r="CQ72" s="95"/>
      <c r="CR72" s="95"/>
      <c r="CS72" s="95"/>
      <c r="CT72" s="95"/>
      <c r="CU72" s="95"/>
      <c r="CV72" s="95"/>
      <c r="CW72" s="95"/>
      <c r="CX72" s="95"/>
      <c r="CY72" s="95"/>
      <c r="CZ72" s="95"/>
      <c r="DA72" s="95"/>
      <c r="DB72" s="95"/>
      <c r="DC72" s="95"/>
      <c r="DD72" s="95"/>
      <c r="DE72" s="95"/>
      <c r="DF72" s="95"/>
      <c r="DG72" s="95"/>
      <c r="DH72" s="95"/>
      <c r="DI72" s="95"/>
      <c r="DJ72" s="95"/>
      <c r="DK72" s="95"/>
      <c r="DL72" s="95"/>
      <c r="DM72" s="95"/>
      <c r="DN72" s="95"/>
      <c r="DO72" s="95"/>
      <c r="DP72" s="95"/>
      <c r="DQ72" s="95"/>
      <c r="DR72" s="95"/>
      <c r="DS72" s="95"/>
      <c r="DT72" s="95"/>
      <c r="DU72" s="95"/>
      <c r="DV72" s="95"/>
      <c r="DW72" s="95"/>
      <c r="DX72" s="95"/>
      <c r="DY72" s="95"/>
      <c r="DZ72" s="95"/>
      <c r="EA72" s="95"/>
      <c r="EB72" s="95"/>
      <c r="EC72" s="95"/>
      <c r="ED72" s="95"/>
      <c r="EE72" s="95"/>
      <c r="EF72" s="95"/>
      <c r="EG72" s="95"/>
      <c r="EH72" s="95"/>
      <c r="EI72" s="95"/>
      <c r="EJ72" s="95"/>
      <c r="EK72" s="95"/>
      <c r="EL72" s="95"/>
      <c r="EM72" s="95"/>
      <c r="EN72" s="95"/>
      <c r="EO72" s="95"/>
      <c r="EP72" s="95"/>
      <c r="EQ72" s="95"/>
      <c r="ER72" s="95"/>
      <c r="ES72" s="95"/>
      <c r="ET72" s="95"/>
      <c r="EU72" s="95"/>
      <c r="EV72" s="95"/>
      <c r="EW72" s="95"/>
      <c r="EX72" s="95"/>
      <c r="EY72" s="95"/>
      <c r="EZ72" s="95"/>
      <c r="FA72" s="95"/>
      <c r="FB72" s="95"/>
      <c r="FC72" s="95"/>
      <c r="FD72" s="95"/>
      <c r="FE72" s="95"/>
      <c r="FF72" s="95"/>
      <c r="FG72" s="95"/>
      <c r="FH72" s="95"/>
      <c r="FI72" s="95"/>
      <c r="FJ72" s="95"/>
      <c r="FK72" s="95"/>
      <c r="FL72" s="95"/>
      <c r="FM72" s="95"/>
      <c r="FN72" s="95"/>
      <c r="FO72" s="95"/>
      <c r="FP72" s="95"/>
      <c r="FQ72" s="95"/>
      <c r="FR72" s="95"/>
      <c r="FS72" s="95"/>
      <c r="FT72" s="95"/>
      <c r="FU72" s="95"/>
      <c r="FV72" s="95"/>
      <c r="FW72" s="95"/>
      <c r="FX72" s="95"/>
      <c r="FY72" s="95"/>
      <c r="FZ72" s="95"/>
      <c r="GA72" s="95"/>
      <c r="GB72" s="95"/>
      <c r="GC72" s="95"/>
      <c r="GD72" s="95"/>
      <c r="GE72" s="95"/>
      <c r="GF72" s="95"/>
      <c r="GG72" s="95"/>
      <c r="GH72" s="95"/>
      <c r="GI72" s="95"/>
      <c r="GJ72" s="95"/>
      <c r="GK72" s="95"/>
    </row>
    <row r="73" spans="1:193" ht="78.75">
      <c r="A73" s="73" t="str" cm="1">
        <f t="array" aca="1" ref="A73" ca="1">VLOOKUP(RIGHT(CELL("filename",$B70),LEN(CELL("filename",$B70))-FIND("]",CELL("filename",$B70))),'外部インタフェース一覧(計算用)'!$B:$G,6,FALSE)&amp;"_"&amp;$C73&amp;"_new"</f>
        <v>SCIENTIFIC_NURSING_CARE_PROMOTION_2024_FORM_0000_2021_diagnosis_of_dementia_01_new</v>
      </c>
      <c r="B73" s="196">
        <v>70</v>
      </c>
      <c r="C73" s="203" t="s">
        <v>385</v>
      </c>
      <c r="D73" s="204" t="s">
        <v>5409</v>
      </c>
      <c r="E73" s="187" t="str">
        <f ca="1">IF($F73="-", "追加", VLOOKUP($A73, summary!$H:$O, 6, FALSE))</f>
        <v>diagnosis_of_dementia_01</v>
      </c>
      <c r="F73" s="187" t="str">
        <f ca="1">IF(VLOOKUP($A73, summary!$H:$O, 7, FALSE)="追加", "-", VLOOKUP($A73, summary!$H:$O, 7, FALSE))</f>
        <v>認知症　アルツハイマー病</v>
      </c>
      <c r="G73" s="204" t="s">
        <v>5214</v>
      </c>
      <c r="H73" s="204" t="s">
        <v>5245</v>
      </c>
      <c r="I73" s="204">
        <v>1</v>
      </c>
      <c r="J73" s="204"/>
      <c r="K73" s="18" t="s">
        <v>5323</v>
      </c>
      <c r="L73" s="19"/>
      <c r="M73" s="45"/>
      <c r="N73" s="49" t="s">
        <v>5330</v>
      </c>
      <c r="O73" s="45"/>
      <c r="P73" s="45"/>
      <c r="Q73" s="92" t="s">
        <v>5263</v>
      </c>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21"/>
      <c r="BK73" s="21"/>
      <c r="BL73" s="21"/>
      <c r="BM73" s="21"/>
      <c r="BN73" s="21"/>
      <c r="BO73" s="21"/>
      <c r="BP73" s="21"/>
      <c r="BQ73" s="21"/>
      <c r="BR73" s="21"/>
      <c r="BS73" s="21"/>
      <c r="BT73" s="21"/>
      <c r="BU73" s="21"/>
      <c r="BV73" s="21"/>
      <c r="BW73" s="21"/>
      <c r="BX73" s="21"/>
      <c r="BY73" s="21"/>
      <c r="BZ73" s="21"/>
      <c r="CA73" s="21"/>
      <c r="CB73" s="21"/>
      <c r="CC73" s="21"/>
      <c r="CD73" s="21"/>
      <c r="CE73" s="21"/>
      <c r="CF73" s="21"/>
      <c r="CG73" s="21"/>
      <c r="CH73" s="21"/>
      <c r="CI73" s="21"/>
      <c r="CJ73" s="21"/>
      <c r="CK73" s="21"/>
      <c r="CL73" s="21"/>
      <c r="CM73" s="21"/>
      <c r="CN73" s="21"/>
      <c r="CO73" s="21"/>
      <c r="CP73" s="21"/>
      <c r="CQ73" s="21"/>
      <c r="CR73" s="21"/>
      <c r="CS73" s="21"/>
      <c r="CT73" s="21"/>
      <c r="CU73" s="21"/>
      <c r="CV73" s="21"/>
      <c r="CW73" s="21"/>
      <c r="CX73" s="21"/>
      <c r="CY73" s="21"/>
      <c r="CZ73" s="21"/>
      <c r="DA73" s="21"/>
      <c r="DB73" s="21"/>
      <c r="DC73" s="21"/>
      <c r="DD73" s="21"/>
      <c r="DE73" s="21"/>
      <c r="DF73" s="21"/>
      <c r="DG73" s="21"/>
      <c r="DH73" s="21"/>
      <c r="DI73" s="21"/>
      <c r="DJ73" s="21"/>
      <c r="DK73" s="21"/>
      <c r="DL73" s="21"/>
      <c r="DM73" s="21"/>
      <c r="DN73" s="21"/>
      <c r="DO73" s="21"/>
      <c r="DP73" s="21"/>
      <c r="DQ73" s="21"/>
      <c r="DR73" s="21"/>
      <c r="DS73" s="21"/>
      <c r="DT73" s="21"/>
      <c r="DU73" s="21"/>
      <c r="DV73" s="21"/>
      <c r="DW73" s="21"/>
      <c r="DX73" s="21"/>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21"/>
      <c r="FO73" s="21"/>
      <c r="FP73" s="21"/>
      <c r="FQ73" s="21"/>
      <c r="FR73" s="21"/>
      <c r="FS73" s="21"/>
      <c r="FT73" s="21"/>
      <c r="FU73" s="21"/>
      <c r="FV73" s="21"/>
      <c r="FW73" s="21"/>
      <c r="FX73" s="21"/>
      <c r="FY73" s="21"/>
      <c r="FZ73" s="21"/>
      <c r="GA73" s="21"/>
      <c r="GB73" s="21"/>
      <c r="GC73" s="21"/>
      <c r="GD73" s="21"/>
      <c r="GE73" s="21"/>
      <c r="GF73" s="21"/>
      <c r="GG73" s="21"/>
      <c r="GH73" s="21"/>
      <c r="GI73" s="21"/>
      <c r="GJ73" s="21"/>
      <c r="GK73" s="21"/>
    </row>
    <row r="74" spans="1:193" ht="78.75">
      <c r="A74" s="73" t="str" cm="1">
        <f t="array" aca="1" ref="A74" ca="1">VLOOKUP(RIGHT(CELL("filename",$B71),LEN(CELL("filename",$B71))-FIND("]",CELL("filename",$B71))),'外部インタフェース一覧(計算用)'!$B:$G,6,FALSE)&amp;"_"&amp;$C74&amp;"_new"</f>
        <v>SCIENTIFIC_NURSING_CARE_PROMOTION_2024_FORM_0000_2021_diagnosis_of_dementia_02_new</v>
      </c>
      <c r="B74" s="196">
        <v>71</v>
      </c>
      <c r="C74" s="203" t="s">
        <v>387</v>
      </c>
      <c r="D74" s="204" t="s">
        <v>5410</v>
      </c>
      <c r="E74" s="187" t="str">
        <f ca="1">IF($F74="-", "追加", VLOOKUP($A74, summary!$H:$O, 6, FALSE))</f>
        <v>diagnosis_of_dementia_02</v>
      </c>
      <c r="F74" s="187" t="str">
        <f ca="1">IF(VLOOKUP($A74, summary!$H:$O, 7, FALSE)="追加", "-", VLOOKUP($A74, summary!$H:$O, 7, FALSE))</f>
        <v>認知症　血管性認知症</v>
      </c>
      <c r="G74" s="204" t="s">
        <v>5214</v>
      </c>
      <c r="H74" s="204" t="s">
        <v>5245</v>
      </c>
      <c r="I74" s="204">
        <v>1</v>
      </c>
      <c r="J74" s="204"/>
      <c r="K74" s="18" t="s">
        <v>5323</v>
      </c>
      <c r="L74" s="19"/>
      <c r="M74" s="45"/>
      <c r="N74" s="49" t="s">
        <v>5330</v>
      </c>
      <c r="O74" s="45"/>
      <c r="P74" s="45"/>
      <c r="Q74" s="92" t="s">
        <v>5263</v>
      </c>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21"/>
      <c r="BK74" s="21"/>
      <c r="BL74" s="21"/>
      <c r="BM74" s="21"/>
      <c r="BN74" s="21"/>
      <c r="BO74" s="21"/>
      <c r="BP74" s="21"/>
      <c r="BQ74" s="21"/>
      <c r="BR74" s="21"/>
      <c r="BS74" s="21"/>
      <c r="BT74" s="21"/>
      <c r="BU74" s="21"/>
      <c r="BV74" s="21"/>
      <c r="BW74" s="21"/>
      <c r="BX74" s="21"/>
      <c r="BY74" s="21"/>
      <c r="BZ74" s="21"/>
      <c r="CA74" s="21"/>
      <c r="CB74" s="21"/>
      <c r="CC74" s="21"/>
      <c r="CD74" s="21"/>
      <c r="CE74" s="21"/>
      <c r="CF74" s="21"/>
      <c r="CG74" s="21"/>
      <c r="CH74" s="21"/>
      <c r="CI74" s="21"/>
      <c r="CJ74" s="21"/>
      <c r="CK74" s="21"/>
      <c r="CL74" s="21"/>
      <c r="CM74" s="21"/>
      <c r="CN74" s="21"/>
      <c r="CO74" s="21"/>
      <c r="CP74" s="21"/>
      <c r="CQ74" s="21"/>
      <c r="CR74" s="21"/>
      <c r="CS74" s="21"/>
      <c r="CT74" s="21"/>
      <c r="CU74" s="21"/>
      <c r="CV74" s="21"/>
      <c r="CW74" s="21"/>
      <c r="CX74" s="21"/>
      <c r="CY74" s="21"/>
      <c r="CZ74" s="21"/>
      <c r="DA74" s="21"/>
      <c r="DB74" s="21"/>
      <c r="DC74" s="21"/>
      <c r="DD74" s="21"/>
      <c r="DE74" s="21"/>
      <c r="DF74" s="21"/>
      <c r="DG74" s="21"/>
      <c r="DH74" s="21"/>
      <c r="DI74" s="21"/>
      <c r="DJ74" s="21"/>
      <c r="DK74" s="21"/>
      <c r="DL74" s="21"/>
      <c r="DM74" s="21"/>
      <c r="DN74" s="21"/>
      <c r="DO74" s="21"/>
      <c r="DP74" s="21"/>
      <c r="DQ74" s="21"/>
      <c r="DR74" s="21"/>
      <c r="DS74" s="21"/>
      <c r="DT74" s="21"/>
      <c r="DU74" s="21"/>
      <c r="DV74" s="21"/>
      <c r="DW74" s="21"/>
      <c r="DX74" s="21"/>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21"/>
      <c r="FO74" s="21"/>
      <c r="FP74" s="21"/>
      <c r="FQ74" s="21"/>
      <c r="FR74" s="21"/>
      <c r="FS74" s="21"/>
      <c r="FT74" s="21"/>
      <c r="FU74" s="21"/>
      <c r="FV74" s="21"/>
      <c r="FW74" s="21"/>
      <c r="FX74" s="21"/>
      <c r="FY74" s="21"/>
      <c r="FZ74" s="21"/>
      <c r="GA74" s="21"/>
      <c r="GB74" s="21"/>
      <c r="GC74" s="21"/>
      <c r="GD74" s="21"/>
      <c r="GE74" s="21"/>
      <c r="GF74" s="21"/>
      <c r="GG74" s="21"/>
      <c r="GH74" s="21"/>
      <c r="GI74" s="21"/>
      <c r="GJ74" s="21"/>
      <c r="GK74" s="21"/>
    </row>
    <row r="75" spans="1:193" ht="78.75">
      <c r="A75" s="73" t="str" cm="1">
        <f t="array" aca="1" ref="A75" ca="1">VLOOKUP(RIGHT(CELL("filename",$B72),LEN(CELL("filename",$B72))-FIND("]",CELL("filename",$B72))),'外部インタフェース一覧(計算用)'!$B:$G,6,FALSE)&amp;"_"&amp;$C75&amp;"_new"</f>
        <v>SCIENTIFIC_NURSING_CARE_PROMOTION_2024_FORM_0000_2021_diagnosis_of_dementia_03_new</v>
      </c>
      <c r="B75" s="196">
        <v>72</v>
      </c>
      <c r="C75" s="203" t="s">
        <v>389</v>
      </c>
      <c r="D75" s="204" t="s">
        <v>5411</v>
      </c>
      <c r="E75" s="187" t="str">
        <f ca="1">IF($F75="-", "追加", VLOOKUP($A75, summary!$H:$O, 6, FALSE))</f>
        <v>diagnosis_of_dementia_03</v>
      </c>
      <c r="F75" s="187" t="str">
        <f ca="1">IF(VLOOKUP($A75, summary!$H:$O, 7, FALSE)="追加", "-", VLOOKUP($A75, summary!$H:$O, 7, FALSE))</f>
        <v>認知症　レビー小体病</v>
      </c>
      <c r="G75" s="204" t="s">
        <v>5214</v>
      </c>
      <c r="H75" s="204" t="s">
        <v>5245</v>
      </c>
      <c r="I75" s="204">
        <v>1</v>
      </c>
      <c r="J75" s="204"/>
      <c r="K75" s="18" t="s">
        <v>5323</v>
      </c>
      <c r="L75" s="19"/>
      <c r="M75" s="45"/>
      <c r="N75" s="49" t="s">
        <v>5330</v>
      </c>
      <c r="O75" s="45"/>
      <c r="P75" s="45"/>
      <c r="Q75" s="92" t="s">
        <v>5263</v>
      </c>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21"/>
      <c r="BK75" s="21"/>
      <c r="BL75" s="21"/>
      <c r="BM75" s="21"/>
      <c r="BN75" s="21"/>
      <c r="BO75" s="21"/>
      <c r="BP75" s="21"/>
      <c r="BQ75" s="21"/>
      <c r="BR75" s="21"/>
      <c r="BS75" s="21"/>
      <c r="BT75" s="21"/>
      <c r="BU75" s="21"/>
      <c r="BV75" s="21"/>
      <c r="BW75" s="21"/>
      <c r="BX75" s="21"/>
      <c r="BY75" s="21"/>
      <c r="BZ75" s="21"/>
      <c r="CA75" s="21"/>
      <c r="CB75" s="21"/>
      <c r="CC75" s="21"/>
      <c r="CD75" s="21"/>
      <c r="CE75" s="21"/>
      <c r="CF75" s="21"/>
      <c r="CG75" s="21"/>
      <c r="CH75" s="21"/>
      <c r="CI75" s="21"/>
      <c r="CJ75" s="21"/>
      <c r="CK75" s="21"/>
      <c r="CL75" s="21"/>
      <c r="CM75" s="21"/>
      <c r="CN75" s="21"/>
      <c r="CO75" s="21"/>
      <c r="CP75" s="21"/>
      <c r="CQ75" s="21"/>
      <c r="CR75" s="21"/>
      <c r="CS75" s="21"/>
      <c r="CT75" s="21"/>
      <c r="CU75" s="21"/>
      <c r="CV75" s="21"/>
      <c r="CW75" s="21"/>
      <c r="CX75" s="21"/>
      <c r="CY75" s="21"/>
      <c r="CZ75" s="21"/>
      <c r="DA75" s="21"/>
      <c r="DB75" s="21"/>
      <c r="DC75" s="21"/>
      <c r="DD75" s="21"/>
      <c r="DE75" s="21"/>
      <c r="DF75" s="21"/>
      <c r="DG75" s="21"/>
      <c r="DH75" s="21"/>
      <c r="DI75" s="21"/>
      <c r="DJ75" s="21"/>
      <c r="DK75" s="21"/>
      <c r="DL75" s="21"/>
      <c r="DM75" s="21"/>
      <c r="DN75" s="21"/>
      <c r="DO75" s="21"/>
      <c r="DP75" s="21"/>
      <c r="DQ75" s="21"/>
      <c r="DR75" s="21"/>
      <c r="DS75" s="21"/>
      <c r="DT75" s="21"/>
      <c r="DU75" s="21"/>
      <c r="DV75" s="21"/>
      <c r="DW75" s="21"/>
      <c r="DX75" s="21"/>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21"/>
      <c r="FO75" s="21"/>
      <c r="FP75" s="21"/>
      <c r="FQ75" s="21"/>
      <c r="FR75" s="21"/>
      <c r="FS75" s="21"/>
      <c r="FT75" s="21"/>
      <c r="FU75" s="21"/>
      <c r="FV75" s="21"/>
      <c r="FW75" s="21"/>
      <c r="FX75" s="21"/>
      <c r="FY75" s="21"/>
      <c r="FZ75" s="21"/>
      <c r="GA75" s="21"/>
      <c r="GB75" s="21"/>
      <c r="GC75" s="21"/>
      <c r="GD75" s="21"/>
      <c r="GE75" s="21"/>
      <c r="GF75" s="21"/>
      <c r="GG75" s="21"/>
      <c r="GH75" s="21"/>
      <c r="GI75" s="21"/>
      <c r="GJ75" s="21"/>
      <c r="GK75" s="21"/>
    </row>
    <row r="76" spans="1:193" ht="78.75">
      <c r="A76" s="73" t="str" cm="1">
        <f t="array" aca="1" ref="A76" ca="1">VLOOKUP(RIGHT(CELL("filename",$B73),LEN(CELL("filename",$B73))-FIND("]",CELL("filename",$B73))),'外部インタフェース一覧(計算用)'!$B:$G,6,FALSE)&amp;"_"&amp;$C76&amp;"_new"</f>
        <v>SCIENTIFIC_NURSING_CARE_PROMOTION_2024_FORM_0000_2021_diagnosis_of_dementia_other_new</v>
      </c>
      <c r="B76" s="196">
        <v>73</v>
      </c>
      <c r="C76" s="203" t="s">
        <v>5412</v>
      </c>
      <c r="D76" s="204" t="s">
        <v>5413</v>
      </c>
      <c r="E76" s="187" t="str">
        <f ca="1">IF($F76="-", "追加", VLOOKUP($A76, summary!$H:$O, 6, FALSE))</f>
        <v>diagnosis_of_dementia_other</v>
      </c>
      <c r="F76" s="187" t="str">
        <f ca="1">IF(VLOOKUP($A76, summary!$H:$O, 7, FALSE)="追加", "-", VLOOKUP($A76, summary!$H:$O, 7, FALSE))</f>
        <v>認知症　その他</v>
      </c>
      <c r="G76" s="204" t="s">
        <v>5214</v>
      </c>
      <c r="H76" s="204" t="s">
        <v>5245</v>
      </c>
      <c r="I76" s="204">
        <v>1</v>
      </c>
      <c r="J76" s="204"/>
      <c r="K76" s="18"/>
      <c r="L76" s="19"/>
      <c r="M76" s="45"/>
      <c r="N76" s="49" t="s">
        <v>5330</v>
      </c>
      <c r="O76" s="45"/>
      <c r="P76" s="45"/>
      <c r="Q76" s="92" t="s">
        <v>5263</v>
      </c>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21"/>
      <c r="BK76" s="21"/>
      <c r="BL76" s="21"/>
      <c r="BM76" s="21"/>
      <c r="BN76" s="21"/>
      <c r="BO76" s="21"/>
      <c r="BP76" s="21"/>
      <c r="BQ76" s="21"/>
      <c r="BR76" s="21"/>
      <c r="BS76" s="21"/>
      <c r="BT76" s="21"/>
      <c r="BU76" s="21"/>
      <c r="BV76" s="21"/>
      <c r="BW76" s="21"/>
      <c r="BX76" s="21"/>
      <c r="BY76" s="21"/>
      <c r="BZ76" s="21"/>
      <c r="CA76" s="21"/>
      <c r="CB76" s="21"/>
      <c r="CC76" s="21"/>
      <c r="CD76" s="21"/>
      <c r="CE76" s="21"/>
      <c r="CF76" s="21"/>
      <c r="CG76" s="21"/>
      <c r="CH76" s="21"/>
      <c r="CI76" s="21"/>
      <c r="CJ76" s="21"/>
      <c r="CK76" s="21"/>
      <c r="CL76" s="21"/>
      <c r="CM76" s="21"/>
      <c r="CN76" s="21"/>
      <c r="CO76" s="21"/>
      <c r="CP76" s="21"/>
      <c r="CQ76" s="21"/>
      <c r="CR76" s="21"/>
      <c r="CS76" s="21"/>
      <c r="CT76" s="21"/>
      <c r="CU76" s="21"/>
      <c r="CV76" s="21"/>
      <c r="CW76" s="21"/>
      <c r="CX76" s="21"/>
      <c r="CY76" s="21"/>
      <c r="CZ76" s="21"/>
      <c r="DA76" s="21"/>
      <c r="DB76" s="21"/>
      <c r="DC76" s="21"/>
      <c r="DD76" s="21"/>
      <c r="DE76" s="21"/>
      <c r="DF76" s="21"/>
      <c r="DG76" s="21"/>
      <c r="DH76" s="21"/>
      <c r="DI76" s="21"/>
      <c r="DJ76" s="21"/>
      <c r="DK76" s="21"/>
      <c r="DL76" s="21"/>
      <c r="DM76" s="21"/>
      <c r="DN76" s="21"/>
      <c r="DO76" s="21"/>
      <c r="DP76" s="21"/>
      <c r="DQ76" s="21"/>
      <c r="DR76" s="21"/>
      <c r="DS76" s="21"/>
      <c r="DT76" s="21"/>
      <c r="DU76" s="21"/>
      <c r="DV76" s="21"/>
      <c r="DW76" s="21"/>
      <c r="DX76" s="21"/>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21"/>
      <c r="FO76" s="21"/>
      <c r="FP76" s="21"/>
      <c r="FQ76" s="21"/>
      <c r="FR76" s="21"/>
      <c r="FS76" s="21"/>
      <c r="FT76" s="21"/>
      <c r="FU76" s="21"/>
      <c r="FV76" s="21"/>
      <c r="FW76" s="21"/>
      <c r="FX76" s="21"/>
      <c r="FY76" s="21"/>
      <c r="FZ76" s="21"/>
      <c r="GA76" s="21"/>
      <c r="GB76" s="21"/>
      <c r="GC76" s="21"/>
      <c r="GD76" s="21"/>
      <c r="GE76" s="21"/>
      <c r="GF76" s="21"/>
      <c r="GG76" s="21"/>
      <c r="GH76" s="21"/>
      <c r="GI76" s="21"/>
      <c r="GJ76" s="21"/>
      <c r="GK76" s="21"/>
    </row>
    <row r="77" spans="1:193" ht="45">
      <c r="A77" s="73" t="str" cm="1">
        <f t="array" aca="1" ref="A77" ca="1">VLOOKUP(RIGHT(CELL("filename",$B74),LEN(CELL("filename",$B74))-FIND("]",CELL("filename",$B74))),'外部インタフェース一覧(計算用)'!$B:$G,6,FALSE)&amp;"_"&amp;$C77&amp;"_new"</f>
        <v>SCIENTIFIC_NURSING_CARE_PROMOTION_2024_FORM_0000_2021_diagnosis_of_dementia_other_name_new</v>
      </c>
      <c r="B77" s="196">
        <v>74</v>
      </c>
      <c r="C77" s="211" t="s">
        <v>393</v>
      </c>
      <c r="D77" s="212" t="s">
        <v>5414</v>
      </c>
      <c r="E77" s="187" t="str">
        <f ca="1">IF($F77="-", "追加", VLOOKUP($A77, summary!$H:$O, 6, FALSE))</f>
        <v>diagnosis_of_dementia_other_name</v>
      </c>
      <c r="F77" s="187" t="str">
        <f ca="1">IF(VLOOKUP($A77, summary!$H:$O, 7, FALSE)="追加", "-", VLOOKUP($A77, summary!$H:$O, 7, FALSE))</f>
        <v>認知症　その他（具体的に）</v>
      </c>
      <c r="G77" s="212" t="s">
        <v>5214</v>
      </c>
      <c r="H77" s="212" t="s">
        <v>5415</v>
      </c>
      <c r="I77" s="212">
        <v>50</v>
      </c>
      <c r="J77" s="212"/>
      <c r="K77" s="18"/>
      <c r="L77" s="19"/>
      <c r="M77" s="45"/>
      <c r="N77" s="45" t="s">
        <v>5355</v>
      </c>
      <c r="O77" s="45" t="str">
        <f>D76&amp;"=1:ありの場合入力可能"</f>
        <v>認知症　認知症の診断　その他
=1:ありの場合入力可能</v>
      </c>
      <c r="P77" s="45" t="s">
        <v>5335</v>
      </c>
      <c r="Q77" s="202" t="s">
        <v>5336</v>
      </c>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21"/>
      <c r="BK77" s="21"/>
      <c r="BL77" s="21"/>
      <c r="BM77" s="21"/>
      <c r="BN77" s="21"/>
      <c r="BO77" s="21"/>
      <c r="BP77" s="21"/>
      <c r="BQ77" s="21"/>
      <c r="BR77" s="21"/>
      <c r="BS77" s="21"/>
      <c r="BT77" s="21"/>
      <c r="BU77" s="21"/>
      <c r="BV77" s="21"/>
      <c r="BW77" s="21"/>
      <c r="BX77" s="21"/>
      <c r="BY77" s="21"/>
      <c r="BZ77" s="21"/>
      <c r="CA77" s="21"/>
      <c r="CB77" s="21"/>
      <c r="CC77" s="21"/>
      <c r="CD77" s="21"/>
      <c r="CE77" s="21"/>
      <c r="CF77" s="21"/>
      <c r="CG77" s="21"/>
      <c r="CH77" s="21"/>
      <c r="CI77" s="21"/>
      <c r="CJ77" s="21"/>
      <c r="CK77" s="21"/>
      <c r="CL77" s="21"/>
      <c r="CM77" s="21"/>
      <c r="CN77" s="21"/>
      <c r="CO77" s="21"/>
      <c r="CP77" s="21"/>
      <c r="CQ77" s="21"/>
      <c r="CR77" s="21"/>
      <c r="CS77" s="21"/>
      <c r="CT77" s="21"/>
      <c r="CU77" s="21"/>
      <c r="CV77" s="21"/>
      <c r="CW77" s="21"/>
      <c r="CX77" s="21"/>
      <c r="CY77" s="21"/>
      <c r="CZ77" s="21"/>
      <c r="DA77" s="21"/>
      <c r="DB77" s="21"/>
      <c r="DC77" s="21"/>
      <c r="DD77" s="21"/>
      <c r="DE77" s="21"/>
      <c r="DF77" s="21"/>
      <c r="DG77" s="21"/>
      <c r="DH77" s="21"/>
      <c r="DI77" s="21"/>
      <c r="DJ77" s="21"/>
      <c r="DK77" s="21"/>
      <c r="DL77" s="21"/>
      <c r="DM77" s="21"/>
      <c r="DN77" s="21"/>
      <c r="DO77" s="21"/>
      <c r="DP77" s="21"/>
      <c r="DQ77" s="21"/>
      <c r="DR77" s="21"/>
      <c r="DS77" s="21"/>
      <c r="DT77" s="21"/>
      <c r="DU77" s="21"/>
      <c r="DV77" s="21"/>
      <c r="DW77" s="21"/>
      <c r="DX77" s="21"/>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21"/>
      <c r="FO77" s="21"/>
      <c r="FP77" s="21"/>
      <c r="FQ77" s="21"/>
      <c r="FR77" s="21"/>
      <c r="FS77" s="21"/>
      <c r="FT77" s="21"/>
      <c r="FU77" s="21"/>
      <c r="FV77" s="21"/>
      <c r="FW77" s="21"/>
      <c r="FX77" s="21"/>
      <c r="FY77" s="21"/>
      <c r="FZ77" s="21"/>
      <c r="GA77" s="21"/>
      <c r="GB77" s="21"/>
      <c r="GC77" s="21"/>
      <c r="GD77" s="21"/>
      <c r="GE77" s="21"/>
      <c r="GF77" s="21"/>
      <c r="GG77" s="21"/>
      <c r="GH77" s="21"/>
      <c r="GI77" s="21"/>
      <c r="GJ77" s="21"/>
      <c r="GK77" s="21"/>
    </row>
    <row r="78" spans="1:193" s="81" customFormat="1" ht="146.25">
      <c r="A78" s="73" t="str" cm="1">
        <f t="array" aca="1" ref="A78" ca="1">VLOOKUP(RIGHT(CELL("filename",$B75),LEN(CELL("filename",$B75))-FIND("]",CELL("filename",$B75))),'外部インタフェース一覧(計算用)'!$B:$G,6,FALSE)&amp;"_"&amp;$C78&amp;"_new"</f>
        <v>SCIENTIFIC_NURSING_CARE_PROMOTION_2024_FORM_0000_2021_diagnosis_of_dementia_evaluate_1_1_new</v>
      </c>
      <c r="B78" s="196">
        <v>75</v>
      </c>
      <c r="C78" s="191" t="s">
        <v>5416</v>
      </c>
      <c r="D78" s="46" t="s">
        <v>5417</v>
      </c>
      <c r="E78" s="187" t="str">
        <f ca="1">IF($F78="-", "追加", VLOOKUP($A78, summary!$H:$O, 6, FALSE))</f>
        <v>追加</v>
      </c>
      <c r="F78" s="187" t="str">
        <f ca="1">IF(VLOOKUP($A78, summary!$H:$O, 7, FALSE)="追加", "-", VLOOKUP($A78, summary!$H:$O, 7, FALSE))</f>
        <v>-</v>
      </c>
      <c r="G78" s="46" t="s">
        <v>5214</v>
      </c>
      <c r="H78" s="46" t="s">
        <v>5299</v>
      </c>
      <c r="I78" s="46">
        <v>1</v>
      </c>
      <c r="J78" s="46"/>
      <c r="K78" s="18" t="s">
        <v>5323</v>
      </c>
      <c r="L78" s="19"/>
      <c r="M78" s="45"/>
      <c r="N78" s="45" t="s">
        <v>5418</v>
      </c>
      <c r="O78" s="45"/>
      <c r="P78" s="45"/>
      <c r="Q78" s="210" t="s">
        <v>5263</v>
      </c>
      <c r="R78" s="108"/>
      <c r="S78" s="108"/>
      <c r="T78" s="108"/>
      <c r="U78" s="108"/>
      <c r="V78" s="108"/>
      <c r="W78" s="108"/>
      <c r="X78" s="108"/>
      <c r="Y78" s="108"/>
      <c r="Z78" s="108"/>
      <c r="AA78" s="108"/>
      <c r="AB78" s="108"/>
      <c r="AC78" s="108"/>
      <c r="AD78" s="108"/>
      <c r="AE78" s="108"/>
      <c r="AF78" s="108"/>
      <c r="AG78" s="108"/>
      <c r="AH78" s="108"/>
      <c r="AI78" s="108"/>
      <c r="AJ78" s="108"/>
      <c r="AK78" s="108"/>
      <c r="AL78" s="108"/>
      <c r="AM78" s="108"/>
      <c r="AN78" s="108"/>
      <c r="AO78" s="108"/>
      <c r="AP78" s="108"/>
      <c r="AQ78" s="108"/>
      <c r="AR78" s="108"/>
      <c r="AS78" s="108"/>
      <c r="AT78" s="108"/>
      <c r="AU78" s="108"/>
      <c r="AV78" s="108"/>
      <c r="AW78" s="108"/>
      <c r="AX78" s="108"/>
      <c r="AY78" s="108"/>
      <c r="AZ78" s="108"/>
      <c r="BA78" s="108"/>
      <c r="BB78" s="108"/>
      <c r="BC78" s="108"/>
      <c r="BD78" s="108"/>
      <c r="BE78" s="108"/>
      <c r="BF78" s="108"/>
      <c r="BG78" s="108"/>
      <c r="BH78" s="108"/>
      <c r="BI78" s="108"/>
      <c r="BJ78" s="108"/>
      <c r="BK78" s="108"/>
      <c r="BL78" s="108"/>
      <c r="BM78" s="108"/>
      <c r="BN78" s="108"/>
      <c r="BO78" s="108"/>
      <c r="BP78" s="108"/>
      <c r="BQ78" s="108"/>
      <c r="BR78" s="108"/>
      <c r="BS78" s="108"/>
      <c r="BT78" s="108"/>
      <c r="BU78" s="108"/>
      <c r="BV78" s="108"/>
      <c r="BW78" s="108"/>
      <c r="BX78" s="108"/>
      <c r="BY78" s="108"/>
      <c r="BZ78" s="108"/>
      <c r="CA78" s="108"/>
      <c r="CB78" s="108"/>
      <c r="CC78" s="108"/>
      <c r="CD78" s="108"/>
      <c r="CE78" s="108"/>
      <c r="CF78" s="108"/>
      <c r="CG78" s="108"/>
      <c r="CH78" s="108"/>
      <c r="CI78" s="108"/>
      <c r="CJ78" s="108"/>
      <c r="CK78" s="108"/>
      <c r="CL78" s="108"/>
      <c r="CM78" s="108"/>
      <c r="CN78" s="108"/>
      <c r="CO78" s="108"/>
      <c r="CP78" s="108"/>
      <c r="CQ78" s="108"/>
      <c r="CR78" s="108"/>
      <c r="CS78" s="108"/>
      <c r="CT78" s="108"/>
      <c r="CU78" s="108"/>
      <c r="CV78" s="108"/>
      <c r="CW78" s="108"/>
      <c r="CX78" s="108"/>
      <c r="CY78" s="108"/>
      <c r="CZ78" s="108"/>
      <c r="DA78" s="108"/>
      <c r="DB78" s="108"/>
      <c r="DC78" s="108"/>
      <c r="DD78" s="108"/>
      <c r="DE78" s="108"/>
      <c r="DF78" s="108"/>
      <c r="DG78" s="108"/>
      <c r="DH78" s="108"/>
      <c r="DI78" s="108"/>
      <c r="DJ78" s="108"/>
      <c r="DK78" s="108"/>
      <c r="DL78" s="108"/>
      <c r="DM78" s="108"/>
      <c r="DN78" s="108"/>
      <c r="DO78" s="108"/>
      <c r="DP78" s="108"/>
      <c r="DQ78" s="108"/>
      <c r="DR78" s="108"/>
      <c r="DS78" s="108"/>
      <c r="DT78" s="108"/>
      <c r="DU78" s="108"/>
      <c r="DV78" s="108"/>
      <c r="DW78" s="108"/>
      <c r="DX78" s="108"/>
      <c r="DY78" s="108"/>
      <c r="DZ78" s="108"/>
      <c r="EA78" s="108"/>
      <c r="EB78" s="108"/>
      <c r="EC78" s="108"/>
      <c r="ED78" s="108"/>
      <c r="EE78" s="108"/>
      <c r="EF78" s="108"/>
      <c r="EG78" s="108"/>
      <c r="EH78" s="108"/>
      <c r="EI78" s="108"/>
      <c r="EJ78" s="108"/>
      <c r="EK78" s="108"/>
      <c r="EL78" s="108"/>
      <c r="EM78" s="108"/>
      <c r="EN78" s="108"/>
      <c r="EO78" s="108"/>
      <c r="EP78" s="108"/>
      <c r="EQ78" s="108"/>
      <c r="ER78" s="108"/>
      <c r="ES78" s="108"/>
      <c r="ET78" s="108"/>
      <c r="EU78" s="108"/>
      <c r="EV78" s="108"/>
      <c r="EW78" s="108"/>
      <c r="EX78" s="108"/>
      <c r="EY78" s="108"/>
      <c r="EZ78" s="108"/>
      <c r="FA78" s="108"/>
      <c r="FB78" s="108"/>
      <c r="FC78" s="108"/>
      <c r="FD78" s="108"/>
      <c r="FE78" s="108"/>
      <c r="FF78" s="108"/>
      <c r="FG78" s="108"/>
      <c r="FH78" s="108"/>
      <c r="FI78" s="108"/>
      <c r="FJ78" s="108"/>
      <c r="FK78" s="108"/>
      <c r="FL78" s="108"/>
      <c r="FM78" s="108"/>
      <c r="FN78" s="108"/>
      <c r="FO78" s="108"/>
      <c r="FP78" s="108"/>
      <c r="FQ78" s="108"/>
      <c r="FR78" s="108"/>
      <c r="FS78" s="108"/>
      <c r="FT78" s="108"/>
      <c r="FU78" s="108"/>
      <c r="FV78" s="108"/>
      <c r="FW78" s="108"/>
      <c r="FX78" s="108"/>
      <c r="FY78" s="108"/>
      <c r="FZ78" s="108"/>
      <c r="GA78" s="108"/>
      <c r="GB78" s="108"/>
      <c r="GC78" s="108"/>
      <c r="GD78" s="108"/>
      <c r="GE78" s="108"/>
      <c r="GF78" s="108"/>
      <c r="GG78" s="108"/>
      <c r="GH78" s="108"/>
      <c r="GI78" s="108"/>
      <c r="GJ78" s="108"/>
      <c r="GK78" s="108"/>
    </row>
    <row r="79" spans="1:193" s="81" customFormat="1" ht="146.25">
      <c r="A79" s="73" t="str" cm="1">
        <f t="array" aca="1" ref="A79" ca="1">VLOOKUP(RIGHT(CELL("filename",$B76),LEN(CELL("filename",$B76))-FIND("]",CELL("filename",$B76))),'外部インタフェース一覧(計算用)'!$B:$G,6,FALSE)&amp;"_"&amp;$C79&amp;"_new"</f>
        <v>SCIENTIFIC_NURSING_CARE_PROMOTION_2024_FORM_0000_2021_diagnosis_of_dementia_evaluate_1_2_new</v>
      </c>
      <c r="B79" s="196">
        <v>76</v>
      </c>
      <c r="C79" s="213" t="s">
        <v>4064</v>
      </c>
      <c r="D79" s="193" t="s">
        <v>4065</v>
      </c>
      <c r="E79" s="187" t="str">
        <f ca="1">IF($F79="-", "追加", VLOOKUP($A79, summary!$H:$O, 6, FALSE))</f>
        <v>追加</v>
      </c>
      <c r="F79" s="187" t="str">
        <f ca="1">IF(VLOOKUP($A79, summary!$H:$O, 7, FALSE)="追加", "-", VLOOKUP($A79, summary!$H:$O, 7, FALSE))</f>
        <v>-</v>
      </c>
      <c r="G79" s="46" t="s">
        <v>5214</v>
      </c>
      <c r="H79" s="193" t="s">
        <v>5299</v>
      </c>
      <c r="I79" s="193">
        <v>1</v>
      </c>
      <c r="J79" s="193"/>
      <c r="K79" s="18" t="s">
        <v>5323</v>
      </c>
      <c r="L79" s="19"/>
      <c r="M79" s="45"/>
      <c r="N79" s="45" t="s">
        <v>5419</v>
      </c>
      <c r="O79" s="45"/>
      <c r="P79" s="45"/>
      <c r="Q79" s="210" t="s">
        <v>5263</v>
      </c>
      <c r="R79" s="108"/>
      <c r="S79" s="108"/>
      <c r="T79" s="108"/>
      <c r="U79" s="108"/>
      <c r="V79" s="108"/>
      <c r="W79" s="108"/>
      <c r="X79" s="108"/>
      <c r="Y79" s="108"/>
      <c r="Z79" s="108"/>
      <c r="AA79" s="108"/>
      <c r="AB79" s="108"/>
      <c r="AC79" s="108"/>
      <c r="AD79" s="108"/>
      <c r="AE79" s="108"/>
      <c r="AF79" s="108"/>
      <c r="AG79" s="108"/>
      <c r="AH79" s="108"/>
      <c r="AI79" s="108"/>
      <c r="AJ79" s="108"/>
      <c r="AK79" s="108"/>
      <c r="AL79" s="108"/>
      <c r="AM79" s="108"/>
      <c r="AN79" s="108"/>
      <c r="AO79" s="108"/>
      <c r="AP79" s="108"/>
      <c r="AQ79" s="108"/>
      <c r="AR79" s="108"/>
      <c r="AS79" s="108"/>
      <c r="AT79" s="108"/>
      <c r="AU79" s="108"/>
      <c r="AV79" s="108"/>
      <c r="AW79" s="108"/>
      <c r="AX79" s="108"/>
      <c r="AY79" s="108"/>
      <c r="AZ79" s="108"/>
      <c r="BA79" s="108"/>
      <c r="BB79" s="108"/>
      <c r="BC79" s="108"/>
      <c r="BD79" s="108"/>
      <c r="BE79" s="108"/>
      <c r="BF79" s="108"/>
      <c r="BG79" s="108"/>
      <c r="BH79" s="108"/>
      <c r="BI79" s="108"/>
      <c r="BJ79" s="108"/>
      <c r="BK79" s="108"/>
      <c r="BL79" s="108"/>
      <c r="BM79" s="108"/>
      <c r="BN79" s="108"/>
      <c r="BO79" s="108"/>
      <c r="BP79" s="108"/>
      <c r="BQ79" s="108"/>
      <c r="BR79" s="108"/>
      <c r="BS79" s="108"/>
      <c r="BT79" s="108"/>
      <c r="BU79" s="108"/>
      <c r="BV79" s="108"/>
      <c r="BW79" s="108"/>
      <c r="BX79" s="108"/>
      <c r="BY79" s="108"/>
      <c r="BZ79" s="108"/>
      <c r="CA79" s="108"/>
      <c r="CB79" s="108"/>
      <c r="CC79" s="108"/>
      <c r="CD79" s="108"/>
      <c r="CE79" s="108"/>
      <c r="CF79" s="108"/>
      <c r="CG79" s="108"/>
      <c r="CH79" s="108"/>
      <c r="CI79" s="108"/>
      <c r="CJ79" s="108"/>
      <c r="CK79" s="108"/>
      <c r="CL79" s="108"/>
      <c r="CM79" s="108"/>
      <c r="CN79" s="108"/>
      <c r="CO79" s="108"/>
      <c r="CP79" s="108"/>
      <c r="CQ79" s="108"/>
      <c r="CR79" s="108"/>
      <c r="CS79" s="108"/>
      <c r="CT79" s="108"/>
      <c r="CU79" s="108"/>
      <c r="CV79" s="108"/>
      <c r="CW79" s="108"/>
      <c r="CX79" s="108"/>
      <c r="CY79" s="108"/>
      <c r="CZ79" s="108"/>
      <c r="DA79" s="108"/>
      <c r="DB79" s="108"/>
      <c r="DC79" s="108"/>
      <c r="DD79" s="108"/>
      <c r="DE79" s="108"/>
      <c r="DF79" s="108"/>
      <c r="DG79" s="108"/>
      <c r="DH79" s="108"/>
      <c r="DI79" s="108"/>
      <c r="DJ79" s="108"/>
      <c r="DK79" s="108"/>
      <c r="DL79" s="108"/>
      <c r="DM79" s="108"/>
      <c r="DN79" s="108"/>
      <c r="DO79" s="108"/>
      <c r="DP79" s="108"/>
      <c r="DQ79" s="108"/>
      <c r="DR79" s="108"/>
      <c r="DS79" s="108"/>
      <c r="DT79" s="108"/>
      <c r="DU79" s="108"/>
      <c r="DV79" s="108"/>
      <c r="DW79" s="108"/>
      <c r="DX79" s="108"/>
      <c r="DY79" s="108"/>
      <c r="DZ79" s="108"/>
      <c r="EA79" s="108"/>
      <c r="EB79" s="108"/>
      <c r="EC79" s="108"/>
      <c r="ED79" s="108"/>
      <c r="EE79" s="108"/>
      <c r="EF79" s="108"/>
      <c r="EG79" s="108"/>
      <c r="EH79" s="108"/>
      <c r="EI79" s="108"/>
      <c r="EJ79" s="108"/>
      <c r="EK79" s="108"/>
      <c r="EL79" s="108"/>
      <c r="EM79" s="108"/>
      <c r="EN79" s="108"/>
      <c r="EO79" s="108"/>
      <c r="EP79" s="108"/>
      <c r="EQ79" s="108"/>
      <c r="ER79" s="108"/>
      <c r="ES79" s="108"/>
      <c r="ET79" s="108"/>
      <c r="EU79" s="108"/>
      <c r="EV79" s="108"/>
      <c r="EW79" s="108"/>
      <c r="EX79" s="108"/>
      <c r="EY79" s="108"/>
      <c r="EZ79" s="108"/>
      <c r="FA79" s="108"/>
      <c r="FB79" s="108"/>
      <c r="FC79" s="108"/>
      <c r="FD79" s="108"/>
      <c r="FE79" s="108"/>
      <c r="FF79" s="108"/>
      <c r="FG79" s="108"/>
      <c r="FH79" s="108"/>
      <c r="FI79" s="108"/>
      <c r="FJ79" s="108"/>
      <c r="FK79" s="108"/>
      <c r="FL79" s="108"/>
      <c r="FM79" s="108"/>
      <c r="FN79" s="108"/>
      <c r="FO79" s="108"/>
      <c r="FP79" s="108"/>
      <c r="FQ79" s="108"/>
      <c r="FR79" s="108"/>
      <c r="FS79" s="108"/>
      <c r="FT79" s="108"/>
      <c r="FU79" s="108"/>
      <c r="FV79" s="108"/>
      <c r="FW79" s="108"/>
      <c r="FX79" s="108"/>
      <c r="FY79" s="108"/>
      <c r="FZ79" s="108"/>
      <c r="GA79" s="108"/>
      <c r="GB79" s="108"/>
      <c r="GC79" s="108"/>
      <c r="GD79" s="108"/>
      <c r="GE79" s="108"/>
      <c r="GF79" s="108"/>
      <c r="GG79" s="108"/>
      <c r="GH79" s="108"/>
      <c r="GI79" s="108"/>
      <c r="GJ79" s="108"/>
      <c r="GK79" s="108"/>
    </row>
    <row r="80" spans="1:193" s="81" customFormat="1" ht="123.75">
      <c r="A80" s="73" t="str" cm="1">
        <f t="array" aca="1" ref="A80" ca="1">VLOOKUP(RIGHT(CELL("filename",$B77),LEN(CELL("filename",$B77))-FIND("]",CELL("filename",$B77))),'外部インタフェース一覧(計算用)'!$B:$G,6,FALSE)&amp;"_"&amp;$C80&amp;"_new"</f>
        <v>SCIENTIFIC_NURSING_CARE_PROMOTION_2024_FORM_0000_2021_diagnosis_of_dementia_evaluate_2_new</v>
      </c>
      <c r="B80" s="196">
        <v>77</v>
      </c>
      <c r="C80" s="191" t="s">
        <v>5420</v>
      </c>
      <c r="D80" s="46" t="s">
        <v>4067</v>
      </c>
      <c r="E80" s="187" t="str">
        <f ca="1">IF($F80="-", "追加", VLOOKUP($A80, summary!$H:$O, 6, FALSE))</f>
        <v>追加</v>
      </c>
      <c r="F80" s="187" t="str">
        <f ca="1">IF(VLOOKUP($A80, summary!$H:$O, 7, FALSE)="追加", "-", VLOOKUP($A80, summary!$H:$O, 7, FALSE))</f>
        <v>-</v>
      </c>
      <c r="G80" s="46" t="s">
        <v>5214</v>
      </c>
      <c r="H80" s="46" t="s">
        <v>5299</v>
      </c>
      <c r="I80" s="46">
        <v>1</v>
      </c>
      <c r="J80" s="46"/>
      <c r="K80" s="18" t="s">
        <v>5323</v>
      </c>
      <c r="L80" s="19"/>
      <c r="M80" s="45"/>
      <c r="N80" s="45" t="s">
        <v>5421</v>
      </c>
      <c r="O80" s="45"/>
      <c r="P80" s="45"/>
      <c r="Q80" s="210" t="s">
        <v>5263</v>
      </c>
      <c r="R80" s="108"/>
      <c r="S80" s="108"/>
      <c r="T80" s="108"/>
      <c r="U80" s="108"/>
      <c r="V80" s="108"/>
      <c r="W80" s="108"/>
      <c r="X80" s="108"/>
      <c r="Y80" s="108"/>
      <c r="Z80" s="108"/>
      <c r="AA80" s="108"/>
      <c r="AB80" s="108"/>
      <c r="AC80" s="108"/>
      <c r="AD80" s="108"/>
      <c r="AE80" s="108"/>
      <c r="AF80" s="108"/>
      <c r="AG80" s="108"/>
      <c r="AH80" s="108"/>
      <c r="AI80" s="108"/>
      <c r="AJ80" s="108"/>
      <c r="AK80" s="108"/>
      <c r="AL80" s="108"/>
      <c r="AM80" s="108"/>
      <c r="AN80" s="108"/>
      <c r="AO80" s="108"/>
      <c r="AP80" s="108"/>
      <c r="AQ80" s="108"/>
      <c r="AR80" s="108"/>
      <c r="AS80" s="108"/>
      <c r="AT80" s="108"/>
      <c r="AU80" s="108"/>
      <c r="AV80" s="108"/>
      <c r="AW80" s="108"/>
      <c r="AX80" s="108"/>
      <c r="AY80" s="108"/>
      <c r="AZ80" s="108"/>
      <c r="BA80" s="108"/>
      <c r="BB80" s="108"/>
      <c r="BC80" s="108"/>
      <c r="BD80" s="108"/>
      <c r="BE80" s="108"/>
      <c r="BF80" s="108"/>
      <c r="BG80" s="108"/>
      <c r="BH80" s="108"/>
      <c r="BI80" s="108"/>
      <c r="BJ80" s="108"/>
      <c r="BK80" s="108"/>
      <c r="BL80" s="108"/>
      <c r="BM80" s="108"/>
      <c r="BN80" s="108"/>
      <c r="BO80" s="108"/>
      <c r="BP80" s="108"/>
      <c r="BQ80" s="108"/>
      <c r="BR80" s="108"/>
      <c r="BS80" s="108"/>
      <c r="BT80" s="108"/>
      <c r="BU80" s="108"/>
      <c r="BV80" s="108"/>
      <c r="BW80" s="108"/>
      <c r="BX80" s="108"/>
      <c r="BY80" s="108"/>
      <c r="BZ80" s="108"/>
      <c r="CA80" s="108"/>
      <c r="CB80" s="108"/>
      <c r="CC80" s="108"/>
      <c r="CD80" s="108"/>
      <c r="CE80" s="108"/>
      <c r="CF80" s="108"/>
      <c r="CG80" s="108"/>
      <c r="CH80" s="108"/>
      <c r="CI80" s="108"/>
      <c r="CJ80" s="108"/>
      <c r="CK80" s="108"/>
      <c r="CL80" s="108"/>
      <c r="CM80" s="108"/>
      <c r="CN80" s="108"/>
      <c r="CO80" s="108"/>
      <c r="CP80" s="108"/>
      <c r="CQ80" s="108"/>
      <c r="CR80" s="108"/>
      <c r="CS80" s="108"/>
      <c r="CT80" s="108"/>
      <c r="CU80" s="108"/>
      <c r="CV80" s="108"/>
      <c r="CW80" s="108"/>
      <c r="CX80" s="108"/>
      <c r="CY80" s="108"/>
      <c r="CZ80" s="108"/>
      <c r="DA80" s="108"/>
      <c r="DB80" s="108"/>
      <c r="DC80" s="108"/>
      <c r="DD80" s="108"/>
      <c r="DE80" s="108"/>
      <c r="DF80" s="108"/>
      <c r="DG80" s="108"/>
      <c r="DH80" s="108"/>
      <c r="DI80" s="108"/>
      <c r="DJ80" s="108"/>
      <c r="DK80" s="108"/>
      <c r="DL80" s="108"/>
      <c r="DM80" s="108"/>
      <c r="DN80" s="108"/>
      <c r="DO80" s="108"/>
      <c r="DP80" s="108"/>
      <c r="DQ80" s="108"/>
      <c r="DR80" s="108"/>
      <c r="DS80" s="108"/>
      <c r="DT80" s="108"/>
      <c r="DU80" s="108"/>
      <c r="DV80" s="108"/>
      <c r="DW80" s="108"/>
      <c r="DX80" s="108"/>
      <c r="DY80" s="108"/>
      <c r="DZ80" s="108"/>
      <c r="EA80" s="108"/>
      <c r="EB80" s="108"/>
      <c r="EC80" s="108"/>
      <c r="ED80" s="108"/>
      <c r="EE80" s="108"/>
      <c r="EF80" s="108"/>
      <c r="EG80" s="108"/>
      <c r="EH80" s="108"/>
      <c r="EI80" s="108"/>
      <c r="EJ80" s="108"/>
      <c r="EK80" s="108"/>
      <c r="EL80" s="108"/>
      <c r="EM80" s="108"/>
      <c r="EN80" s="108"/>
      <c r="EO80" s="108"/>
      <c r="EP80" s="108"/>
      <c r="EQ80" s="108"/>
      <c r="ER80" s="108"/>
      <c r="ES80" s="108"/>
      <c r="ET80" s="108"/>
      <c r="EU80" s="108"/>
      <c r="EV80" s="108"/>
      <c r="EW80" s="108"/>
      <c r="EX80" s="108"/>
      <c r="EY80" s="108"/>
      <c r="EZ80" s="108"/>
      <c r="FA80" s="108"/>
      <c r="FB80" s="108"/>
      <c r="FC80" s="108"/>
      <c r="FD80" s="108"/>
      <c r="FE80" s="108"/>
      <c r="FF80" s="108"/>
      <c r="FG80" s="108"/>
      <c r="FH80" s="108"/>
      <c r="FI80" s="108"/>
      <c r="FJ80" s="108"/>
      <c r="FK80" s="108"/>
      <c r="FL80" s="108"/>
      <c r="FM80" s="108"/>
      <c r="FN80" s="108"/>
      <c r="FO80" s="108"/>
      <c r="FP80" s="108"/>
      <c r="FQ80" s="108"/>
      <c r="FR80" s="108"/>
      <c r="FS80" s="108"/>
      <c r="FT80" s="108"/>
      <c r="FU80" s="108"/>
      <c r="FV80" s="108"/>
      <c r="FW80" s="108"/>
      <c r="FX80" s="108"/>
      <c r="FY80" s="108"/>
      <c r="FZ80" s="108"/>
      <c r="GA80" s="108"/>
      <c r="GB80" s="108"/>
      <c r="GC80" s="108"/>
      <c r="GD80" s="108"/>
      <c r="GE80" s="108"/>
      <c r="GF80" s="108"/>
      <c r="GG80" s="108"/>
      <c r="GH80" s="108"/>
      <c r="GI80" s="108"/>
      <c r="GJ80" s="108"/>
      <c r="GK80" s="108"/>
    </row>
    <row r="81" spans="1:34" s="81" customFormat="1" ht="225">
      <c r="A81" s="73" t="str" cm="1">
        <f t="array" aca="1" ref="A81" ca="1">VLOOKUP(RIGHT(CELL("filename",$B78),LEN(CELL("filename",$B78))-FIND("]",CELL("filename",$B78))),'外部インタフェース一覧(計算用)'!$B:$G,6,FALSE)&amp;"_"&amp;$C81&amp;"_new"</f>
        <v>SCIENTIFIC_NURSING_CARE_PROMOTION_2024_FORM_0000_2021_diagnosis_of_dementia_evaluate_3_new</v>
      </c>
      <c r="B81" s="196">
        <v>78</v>
      </c>
      <c r="C81" s="191" t="s">
        <v>4068</v>
      </c>
      <c r="D81" s="46" t="s">
        <v>5422</v>
      </c>
      <c r="E81" s="187" t="str">
        <f ca="1">IF($F81="-", "追加", VLOOKUP($A81, summary!$H:$O, 6, FALSE))</f>
        <v>追加</v>
      </c>
      <c r="F81" s="187" t="str">
        <f ca="1">IF(VLOOKUP($A81, summary!$H:$O, 7, FALSE)="追加", "-", VLOOKUP($A81, summary!$H:$O, 7, FALSE))</f>
        <v>-</v>
      </c>
      <c r="G81" s="46" t="s">
        <v>5214</v>
      </c>
      <c r="H81" s="46" t="s">
        <v>5299</v>
      </c>
      <c r="I81" s="46">
        <v>1</v>
      </c>
      <c r="J81" s="46"/>
      <c r="K81" s="18" t="s">
        <v>5323</v>
      </c>
      <c r="L81" s="19"/>
      <c r="M81" s="45"/>
      <c r="N81" s="45" t="s">
        <v>5423</v>
      </c>
      <c r="O81" s="45"/>
      <c r="P81" s="45"/>
      <c r="Q81" s="210" t="s">
        <v>5263</v>
      </c>
      <c r="R81" s="108"/>
      <c r="S81" s="108"/>
      <c r="T81" s="108"/>
      <c r="U81" s="108"/>
      <c r="V81" s="108"/>
      <c r="W81" s="108"/>
      <c r="X81" s="108"/>
      <c r="Y81" s="108"/>
      <c r="Z81" s="108"/>
      <c r="AA81" s="108"/>
      <c r="AB81" s="108"/>
      <c r="AC81" s="108"/>
      <c r="AD81" s="108"/>
      <c r="AE81" s="108"/>
      <c r="AF81" s="108"/>
      <c r="AG81" s="108"/>
      <c r="AH81" s="108"/>
    </row>
    <row r="82" spans="1:34" s="81" customFormat="1" ht="112.5">
      <c r="A82" s="73" t="str" cm="1">
        <f t="array" aca="1" ref="A82" ca="1">VLOOKUP(RIGHT(CELL("filename",$B79),LEN(CELL("filename",$B79))-FIND("]",CELL("filename",$B79))),'外部インタフェース一覧(計算用)'!$B:$G,6,FALSE)&amp;"_"&amp;$C82&amp;"_new"</f>
        <v>SCIENTIFIC_NURSING_CARE_PROMOTION_2024_FORM_0000_2021_diagnosis_of_dementia_evaluate_4_new</v>
      </c>
      <c r="B82" s="196">
        <v>79</v>
      </c>
      <c r="C82" s="191" t="s">
        <v>4070</v>
      </c>
      <c r="D82" s="46" t="s">
        <v>4071</v>
      </c>
      <c r="E82" s="187" t="str">
        <f ca="1">IF($F82="-", "追加", VLOOKUP($A82, summary!$H:$O, 6, FALSE))</f>
        <v>追加</v>
      </c>
      <c r="F82" s="187" t="str">
        <f ca="1">IF(VLOOKUP($A82, summary!$H:$O, 7, FALSE)="追加", "-", VLOOKUP($A82, summary!$H:$O, 7, FALSE))</f>
        <v>-</v>
      </c>
      <c r="G82" s="46" t="s">
        <v>5214</v>
      </c>
      <c r="H82" s="46" t="s">
        <v>5299</v>
      </c>
      <c r="I82" s="46">
        <v>1</v>
      </c>
      <c r="J82" s="46"/>
      <c r="K82" s="18" t="s">
        <v>5323</v>
      </c>
      <c r="L82" s="19"/>
      <c r="M82" s="45"/>
      <c r="N82" s="45" t="s">
        <v>5424</v>
      </c>
      <c r="O82" s="45"/>
      <c r="P82" s="45"/>
      <c r="Q82" s="210" t="s">
        <v>5263</v>
      </c>
      <c r="R82" s="108"/>
      <c r="S82" s="108"/>
      <c r="T82" s="108"/>
      <c r="U82" s="108"/>
      <c r="V82" s="108"/>
      <c r="W82" s="108"/>
      <c r="X82" s="108"/>
      <c r="Y82" s="108"/>
      <c r="Z82" s="108"/>
      <c r="AA82" s="108"/>
      <c r="AB82" s="108"/>
      <c r="AC82" s="108"/>
      <c r="AD82" s="108"/>
      <c r="AE82" s="108"/>
      <c r="AF82" s="108"/>
      <c r="AG82" s="108"/>
      <c r="AH82" s="108"/>
    </row>
    <row r="83" spans="1:34" s="81" customFormat="1" ht="146.25">
      <c r="A83" s="73" t="str" cm="1">
        <f t="array" aca="1" ref="A83" ca="1">VLOOKUP(RIGHT(CELL("filename",$B80),LEN(CELL("filename",$B80))-FIND("]",CELL("filename",$B80))),'外部インタフェース一覧(計算用)'!$B:$G,6,FALSE)&amp;"_"&amp;$C83&amp;"_new"</f>
        <v>SCIENTIFIC_NURSING_CARE_PROMOTION_2024_FORM_0000_2021_diagnosis_of_dementia_evaluate_5_new</v>
      </c>
      <c r="B83" s="196">
        <v>80</v>
      </c>
      <c r="C83" s="191" t="s">
        <v>4072</v>
      </c>
      <c r="D83" s="46" t="s">
        <v>5425</v>
      </c>
      <c r="E83" s="187" t="str">
        <f ca="1">IF($F83="-", "追加", VLOOKUP($A83, summary!$H:$O, 6, FALSE))</f>
        <v>追加</v>
      </c>
      <c r="F83" s="187" t="str">
        <f ca="1">IF(VLOOKUP($A83, summary!$H:$O, 7, FALSE)="追加", "-", VLOOKUP($A83, summary!$H:$O, 7, FALSE))</f>
        <v>-</v>
      </c>
      <c r="G83" s="46" t="s">
        <v>5214</v>
      </c>
      <c r="H83" s="46" t="s">
        <v>5299</v>
      </c>
      <c r="I83" s="46">
        <v>1</v>
      </c>
      <c r="J83" s="46"/>
      <c r="K83" s="18" t="s">
        <v>5323</v>
      </c>
      <c r="L83" s="19"/>
      <c r="M83" s="45"/>
      <c r="N83" s="45" t="s">
        <v>5426</v>
      </c>
      <c r="O83" s="45"/>
      <c r="P83" s="45"/>
      <c r="Q83" s="210" t="s">
        <v>5263</v>
      </c>
      <c r="R83" s="108"/>
      <c r="S83" s="108"/>
      <c r="T83" s="108"/>
      <c r="U83" s="108"/>
      <c r="V83" s="108"/>
      <c r="W83" s="108"/>
      <c r="X83" s="108"/>
      <c r="Y83" s="108"/>
      <c r="Z83" s="108"/>
      <c r="AA83" s="108"/>
      <c r="AB83" s="108"/>
      <c r="AC83" s="108"/>
      <c r="AD83" s="108"/>
      <c r="AE83" s="108"/>
      <c r="AF83" s="108"/>
      <c r="AG83" s="108"/>
      <c r="AH83" s="108"/>
    </row>
    <row r="84" spans="1:34" s="81" customFormat="1" ht="202.5">
      <c r="A84" s="73" t="str" cm="1">
        <f t="array" aca="1" ref="A84" ca="1">VLOOKUP(RIGHT(CELL("filename",$B81),LEN(CELL("filename",$B81))-FIND("]",CELL("filename",$B81))),'外部インタフェース一覧(計算用)'!$B:$G,6,FALSE)&amp;"_"&amp;$C84&amp;"_new"</f>
        <v>SCIENTIFIC_NURSING_CARE_PROMOTION_2024_FORM_0000_2021_diagnosis_of_dementia_evaluate_6_new</v>
      </c>
      <c r="B84" s="196">
        <v>81</v>
      </c>
      <c r="C84" s="191" t="s">
        <v>4074</v>
      </c>
      <c r="D84" s="46" t="s">
        <v>5427</v>
      </c>
      <c r="E84" s="187" t="str">
        <f ca="1">IF($F84="-", "追加", VLOOKUP($A84, summary!$H:$O, 6, FALSE))</f>
        <v>追加</v>
      </c>
      <c r="F84" s="187" t="str">
        <f ca="1">IF(VLOOKUP($A84, summary!$H:$O, 7, FALSE)="追加", "-", VLOOKUP($A84, summary!$H:$O, 7, FALSE))</f>
        <v>-</v>
      </c>
      <c r="G84" s="46" t="s">
        <v>5214</v>
      </c>
      <c r="H84" s="46" t="s">
        <v>5299</v>
      </c>
      <c r="I84" s="46">
        <v>1</v>
      </c>
      <c r="J84" s="46"/>
      <c r="K84" s="18" t="s">
        <v>5323</v>
      </c>
      <c r="L84" s="19"/>
      <c r="M84" s="45"/>
      <c r="N84" s="45" t="s">
        <v>5428</v>
      </c>
      <c r="O84" s="45"/>
      <c r="P84" s="45"/>
      <c r="Q84" s="210" t="s">
        <v>5263</v>
      </c>
      <c r="R84" s="108"/>
      <c r="S84" s="108"/>
      <c r="T84" s="108"/>
      <c r="U84" s="108"/>
      <c r="V84" s="108"/>
      <c r="W84" s="108"/>
      <c r="X84" s="108"/>
      <c r="Y84" s="108"/>
      <c r="Z84" s="108"/>
      <c r="AA84" s="108"/>
      <c r="AB84" s="108"/>
      <c r="AC84" s="108"/>
      <c r="AD84" s="108"/>
      <c r="AE84" s="108"/>
      <c r="AF84" s="108"/>
      <c r="AG84" s="108"/>
      <c r="AH84" s="108"/>
    </row>
    <row r="85" spans="1:34" ht="56.25">
      <c r="A85" s="73" t="str" cm="1">
        <f t="array" aca="1" ref="A85" ca="1">VLOOKUP(RIGHT(CELL("filename",$B82),LEN(CELL("filename",$B82))-FIND("]",CELL("filename",$B82))),'外部インタフェース一覧(計算用)'!$B:$G,6,FALSE)&amp;"_"&amp;$C85&amp;"_new"</f>
        <v>SCIENTIFIC_NURSING_CARE_PROMOTION_2024_FORM_0000_2021_vitality_index_01_new</v>
      </c>
      <c r="B85" s="196">
        <v>82</v>
      </c>
      <c r="C85" s="191" t="s">
        <v>5429</v>
      </c>
      <c r="D85" s="214" t="s">
        <v>5430</v>
      </c>
      <c r="E85" s="187" t="str">
        <f ca="1">IF($F85="-", "追加", VLOOKUP($A85, summary!$H:$O, 6, FALSE))</f>
        <v>vitality_index_01</v>
      </c>
      <c r="F85" s="187" t="str">
        <f ca="1">IF(VLOOKUP($A85, summary!$H:$O, 7, FALSE)="追加", "-", VLOOKUP($A85, summary!$H:$O, 7, FALSE))</f>
        <v>認知症　Vitality Index　起床</v>
      </c>
      <c r="G85" s="46" t="s">
        <v>5214</v>
      </c>
      <c r="H85" s="46" t="s">
        <v>5299</v>
      </c>
      <c r="I85" s="46">
        <v>1</v>
      </c>
      <c r="J85" s="46"/>
      <c r="K85" s="18" t="s">
        <v>5323</v>
      </c>
      <c r="L85" s="19"/>
      <c r="M85" s="45"/>
      <c r="N85" s="45" t="s">
        <v>5431</v>
      </c>
      <c r="O85" s="45" t="s">
        <v>5291</v>
      </c>
      <c r="P85" s="45"/>
      <c r="Q85" s="92" t="s">
        <v>5263</v>
      </c>
      <c r="R85" s="21"/>
      <c r="S85" s="21"/>
      <c r="T85" s="21"/>
      <c r="U85" s="21"/>
      <c r="V85" s="21"/>
      <c r="W85" s="21"/>
      <c r="X85" s="21"/>
      <c r="Y85" s="21"/>
      <c r="Z85" s="21"/>
      <c r="AA85" s="21"/>
      <c r="AB85" s="21"/>
      <c r="AC85" s="21"/>
      <c r="AD85" s="21"/>
      <c r="AE85" s="21"/>
      <c r="AF85" s="21"/>
      <c r="AG85" s="21"/>
      <c r="AH85" s="21"/>
    </row>
    <row r="86" spans="1:34" ht="67.5">
      <c r="A86" s="73" t="str" cm="1">
        <f t="array" aca="1" ref="A86" ca="1">VLOOKUP(RIGHT(CELL("filename",$B83),LEN(CELL("filename",$B83))-FIND("]",CELL("filename",$B83))),'外部インタフェース一覧(計算用)'!$B:$G,6,FALSE)&amp;"_"&amp;$C86&amp;"_new"</f>
        <v>SCIENTIFIC_NURSING_CARE_PROMOTION_2024_FORM_0000_2021_vitality_index_02_new</v>
      </c>
      <c r="B86" s="196">
        <v>83</v>
      </c>
      <c r="C86" s="191" t="s">
        <v>5432</v>
      </c>
      <c r="D86" s="214" t="s">
        <v>5433</v>
      </c>
      <c r="E86" s="187" t="str">
        <f ca="1">IF($F86="-", "追加", VLOOKUP($A86, summary!$H:$O, 6, FALSE))</f>
        <v>vitality_index_02</v>
      </c>
      <c r="F86" s="187" t="str">
        <f ca="1">IF(VLOOKUP($A86, summary!$H:$O, 7, FALSE)="追加", "-", VLOOKUP($A86, summary!$H:$O, 7, FALSE))</f>
        <v>認知症　Vitality Index　意思疎通</v>
      </c>
      <c r="G86" s="46" t="s">
        <v>5214</v>
      </c>
      <c r="H86" s="46" t="s">
        <v>5299</v>
      </c>
      <c r="I86" s="46">
        <v>1</v>
      </c>
      <c r="J86" s="46"/>
      <c r="K86" s="18"/>
      <c r="L86" s="19"/>
      <c r="M86" s="45"/>
      <c r="N86" s="45" t="s">
        <v>5434</v>
      </c>
      <c r="O86" s="45" t="s">
        <v>5291</v>
      </c>
      <c r="P86" s="45"/>
      <c r="Q86" s="92" t="s">
        <v>5263</v>
      </c>
      <c r="R86" s="21"/>
      <c r="S86" s="21"/>
      <c r="T86" s="21"/>
      <c r="U86" s="21"/>
      <c r="V86" s="21"/>
      <c r="W86" s="21"/>
      <c r="X86" s="21"/>
      <c r="Y86" s="21"/>
      <c r="Z86" s="21"/>
      <c r="AA86" s="21"/>
      <c r="AB86" s="21"/>
      <c r="AC86" s="21"/>
      <c r="AD86" s="21"/>
      <c r="AE86" s="21"/>
      <c r="AF86" s="21"/>
      <c r="AG86" s="21"/>
      <c r="AH86" s="21"/>
    </row>
    <row r="87" spans="1:34" ht="90">
      <c r="A87" s="73" t="str" cm="1">
        <f t="array" aca="1" ref="A87" ca="1">VLOOKUP(RIGHT(CELL("filename",$B84),LEN(CELL("filename",$B84))-FIND("]",CELL("filename",$B84))),'外部インタフェース一覧(計算用)'!$B:$G,6,FALSE)&amp;"_"&amp;$C87&amp;"_new"</f>
        <v>SCIENTIFIC_NURSING_CARE_PROMOTION_2024_FORM_0000_2021_vitality_index_03_new</v>
      </c>
      <c r="B87" s="196">
        <v>84</v>
      </c>
      <c r="C87" s="203" t="s">
        <v>425</v>
      </c>
      <c r="D87" s="215" t="s">
        <v>5435</v>
      </c>
      <c r="E87" s="187" t="str">
        <f ca="1">IF($F87="-", "追加", VLOOKUP($A87, summary!$H:$O, 6, FALSE))</f>
        <v>vitality_index_03</v>
      </c>
      <c r="F87" s="187" t="str">
        <f ca="1">IF(VLOOKUP($A87, summary!$H:$O, 7, FALSE)="追加", "-", VLOOKUP($A87, summary!$H:$O, 7, FALSE))</f>
        <v>認知症　Vitality Index　食事</v>
      </c>
      <c r="G87" s="204" t="s">
        <v>5214</v>
      </c>
      <c r="H87" s="204" t="s">
        <v>5245</v>
      </c>
      <c r="I87" s="204">
        <v>1</v>
      </c>
      <c r="J87" s="204"/>
      <c r="K87" s="18"/>
      <c r="L87" s="19"/>
      <c r="M87" s="45"/>
      <c r="N87" s="45" t="s">
        <v>5436</v>
      </c>
      <c r="O87" s="45" t="s">
        <v>5291</v>
      </c>
      <c r="P87" s="45"/>
      <c r="Q87" s="92" t="s">
        <v>5263</v>
      </c>
      <c r="R87" s="21"/>
      <c r="S87" s="21"/>
      <c r="T87" s="21"/>
      <c r="U87" s="21"/>
      <c r="V87" s="21"/>
      <c r="W87" s="21"/>
      <c r="X87" s="21"/>
      <c r="Y87" s="21"/>
      <c r="Z87" s="21"/>
      <c r="AA87" s="21"/>
      <c r="AB87" s="21"/>
      <c r="AC87" s="21"/>
      <c r="AD87" s="21"/>
      <c r="AE87" s="21"/>
      <c r="AF87" s="21"/>
      <c r="AG87" s="21"/>
      <c r="AH87" s="21"/>
    </row>
    <row r="88" spans="1:34" ht="78.75">
      <c r="A88" s="73" t="str" cm="1">
        <f t="array" aca="1" ref="A88" ca="1">VLOOKUP(RIGHT(CELL("filename",$B85),LEN(CELL("filename",$B85))-FIND("]",CELL("filename",$B85))),'外部インタフェース一覧(計算用)'!$B:$G,6,FALSE)&amp;"_"&amp;$C88&amp;"_new"</f>
        <v>SCIENTIFIC_NURSING_CARE_PROMOTION_2024_FORM_0000_2021_vitality_index_04_new</v>
      </c>
      <c r="B88" s="196">
        <v>85</v>
      </c>
      <c r="C88" s="203" t="s">
        <v>427</v>
      </c>
      <c r="D88" s="215" t="s">
        <v>5437</v>
      </c>
      <c r="E88" s="187" t="str">
        <f ca="1">IF($F88="-", "追加", VLOOKUP($A88, summary!$H:$O, 6, FALSE))</f>
        <v>vitality_index_04</v>
      </c>
      <c r="F88" s="187" t="str">
        <f ca="1">IF(VLOOKUP($A88, summary!$H:$O, 7, FALSE)="追加", "-", VLOOKUP($A88, summary!$H:$O, 7, FALSE))</f>
        <v>認知症　Vitality Index　排せつ</v>
      </c>
      <c r="G88" s="204" t="s">
        <v>5214</v>
      </c>
      <c r="H88" s="204" t="s">
        <v>5245</v>
      </c>
      <c r="I88" s="204">
        <v>1</v>
      </c>
      <c r="J88" s="204"/>
      <c r="K88" s="18"/>
      <c r="L88" s="19"/>
      <c r="M88" s="45"/>
      <c r="N88" s="45" t="s">
        <v>5438</v>
      </c>
      <c r="O88" s="45" t="s">
        <v>5291</v>
      </c>
      <c r="P88" s="45"/>
      <c r="Q88" s="92" t="s">
        <v>5263</v>
      </c>
      <c r="R88" s="21"/>
      <c r="S88" s="21"/>
      <c r="T88" s="21"/>
      <c r="U88" s="21"/>
      <c r="V88" s="21"/>
      <c r="W88" s="21"/>
      <c r="X88" s="21"/>
      <c r="Y88" s="21"/>
      <c r="Z88" s="21"/>
      <c r="AA88" s="21"/>
      <c r="AB88" s="21"/>
      <c r="AC88" s="21"/>
      <c r="AD88" s="21"/>
      <c r="AE88" s="21"/>
      <c r="AF88" s="21"/>
      <c r="AG88" s="21"/>
      <c r="AH88" s="21"/>
    </row>
    <row r="89" spans="1:34" ht="101.25">
      <c r="A89" s="73" t="str" cm="1">
        <f t="array" aca="1" ref="A89" ca="1">VLOOKUP(RIGHT(CELL("filename",$B86),LEN(CELL("filename",$B86))-FIND("]",CELL("filename",$B86))),'外部インタフェース一覧(計算用)'!$B:$G,6,FALSE)&amp;"_"&amp;$C89&amp;"_new"</f>
        <v>SCIENTIFIC_NURSING_CARE_PROMOTION_2024_FORM_0000_2021_vitality_index_05_new</v>
      </c>
      <c r="B89" s="196">
        <v>86</v>
      </c>
      <c r="C89" s="203" t="s">
        <v>429</v>
      </c>
      <c r="D89" s="215" t="s">
        <v>5439</v>
      </c>
      <c r="E89" s="187" t="str">
        <f ca="1">IF($F89="-", "追加", VLOOKUP($A89, summary!$H:$O, 6, FALSE))</f>
        <v>vitality_index_05</v>
      </c>
      <c r="F89" s="187" t="str">
        <f ca="1">IF(VLOOKUP($A89, summary!$H:$O, 7, FALSE)="追加", "-", VLOOKUP($A89, summary!$H:$O, 7, FALSE))</f>
        <v>認知症　Vitality Index　リハビリ、活動</v>
      </c>
      <c r="G89" s="204" t="s">
        <v>5214</v>
      </c>
      <c r="H89" s="204" t="s">
        <v>5245</v>
      </c>
      <c r="I89" s="204">
        <v>1</v>
      </c>
      <c r="J89" s="204"/>
      <c r="K89" s="18"/>
      <c r="L89" s="19"/>
      <c r="M89" s="45"/>
      <c r="N89" s="45" t="s">
        <v>5440</v>
      </c>
      <c r="O89" s="45" t="s">
        <v>5291</v>
      </c>
      <c r="P89" s="45"/>
      <c r="Q89" s="92" t="s">
        <v>5263</v>
      </c>
      <c r="R89" s="21"/>
      <c r="S89" s="21"/>
      <c r="T89" s="21"/>
      <c r="U89" s="21"/>
      <c r="V89" s="21"/>
      <c r="W89" s="21"/>
      <c r="X89" s="21"/>
      <c r="Y89" s="21"/>
      <c r="Z89" s="21"/>
      <c r="AA89" s="21"/>
      <c r="AB89" s="21"/>
      <c r="AC89" s="21"/>
      <c r="AD89" s="21"/>
      <c r="AE89" s="21"/>
      <c r="AF89" s="21"/>
      <c r="AG89" s="21"/>
      <c r="AH89" s="21"/>
    </row>
    <row r="90" spans="1:34" ht="90">
      <c r="A90" s="73" t="str" cm="1">
        <f t="array" aca="1" ref="A90" ca="1">VLOOKUP(RIGHT(CELL("filename",$B87),LEN(CELL("filename",$B87))-FIND("]",CELL("filename",$B87))),'外部インタフェース一覧(計算用)'!$B:$G,6,FALSE)&amp;"_"&amp;$C90&amp;"_new"</f>
        <v>SCIENTIFIC_NURSING_CARE_PROMOTION_2024_FORM_0000_2021_dbd13_01_new</v>
      </c>
      <c r="B90" s="196">
        <v>87</v>
      </c>
      <c r="C90" s="203" t="s">
        <v>395</v>
      </c>
      <c r="D90" s="215" t="s">
        <v>5441</v>
      </c>
      <c r="E90" s="187" t="str">
        <f ca="1">IF($F90="-", "追加", VLOOKUP($A90, summary!$H:$O, 6, FALSE))</f>
        <v>dbd13_01</v>
      </c>
      <c r="F90" s="187" t="str">
        <f ca="1">IF(VLOOKUP($A90, summary!$H:$O, 7, FALSE)="追加", "-", VLOOKUP($A90, summary!$H:$O, 7, FALSE))</f>
        <v>認知症　DBD13　同じことを何度も何度も聞く</v>
      </c>
      <c r="G90" s="204" t="s">
        <v>5214</v>
      </c>
      <c r="H90" s="204" t="s">
        <v>5245</v>
      </c>
      <c r="I90" s="204">
        <v>1</v>
      </c>
      <c r="J90" s="204"/>
      <c r="K90" s="18"/>
      <c r="L90" s="19"/>
      <c r="M90" s="45"/>
      <c r="N90" s="45" t="s">
        <v>5442</v>
      </c>
      <c r="O90" s="45"/>
      <c r="P90" s="45"/>
      <c r="Q90" s="92" t="s">
        <v>5263</v>
      </c>
      <c r="R90" s="21"/>
      <c r="S90" s="21"/>
      <c r="T90" s="21"/>
      <c r="U90" s="21"/>
      <c r="V90" s="21"/>
      <c r="W90" s="21"/>
      <c r="X90" s="21"/>
      <c r="Y90" s="21"/>
      <c r="Z90" s="21"/>
      <c r="AA90" s="21"/>
      <c r="AB90" s="21"/>
      <c r="AC90" s="21"/>
      <c r="AD90" s="21"/>
      <c r="AE90" s="21"/>
      <c r="AF90" s="21"/>
      <c r="AG90" s="21"/>
      <c r="AH90" s="21"/>
    </row>
    <row r="91" spans="1:34" ht="90">
      <c r="A91" s="73" t="str" cm="1">
        <f t="array" aca="1" ref="A91" ca="1">VLOOKUP(RIGHT(CELL("filename",$B88),LEN(CELL("filename",$B88))-FIND("]",CELL("filename",$B88))),'外部インタフェース一覧(計算用)'!$B:$G,6,FALSE)&amp;"_"&amp;$C91&amp;"_new"</f>
        <v>SCIENTIFIC_NURSING_CARE_PROMOTION_2024_FORM_0000_2021_dbd13_02_new</v>
      </c>
      <c r="B91" s="196">
        <v>88</v>
      </c>
      <c r="C91" s="203" t="s">
        <v>397</v>
      </c>
      <c r="D91" s="215" t="s">
        <v>5443</v>
      </c>
      <c r="E91" s="187" t="str">
        <f ca="1">IF($F91="-", "追加", VLOOKUP($A91, summary!$H:$O, 6, FALSE))</f>
        <v>dbd13_02</v>
      </c>
      <c r="F91" s="187" t="str">
        <f ca="1">IF(VLOOKUP($A91, summary!$H:$O, 7, FALSE)="追加", "-", VLOOKUP($A91, summary!$H:$O, 7, FALSE))</f>
        <v>認知症　DBD13　よく物をなくしたり、置き場所を間違えたり、隠したりする</v>
      </c>
      <c r="G91" s="204" t="s">
        <v>5214</v>
      </c>
      <c r="H91" s="204" t="s">
        <v>5245</v>
      </c>
      <c r="I91" s="204">
        <v>1</v>
      </c>
      <c r="J91" s="204"/>
      <c r="K91" s="18"/>
      <c r="L91" s="19"/>
      <c r="M91" s="45"/>
      <c r="N91" s="45" t="s">
        <v>5442</v>
      </c>
      <c r="O91" s="45"/>
      <c r="P91" s="45"/>
      <c r="Q91" s="92" t="s">
        <v>5263</v>
      </c>
      <c r="R91" s="21"/>
      <c r="S91" s="21"/>
      <c r="T91" s="21"/>
      <c r="U91" s="21"/>
      <c r="V91" s="21"/>
      <c r="W91" s="21"/>
      <c r="X91" s="21"/>
      <c r="Y91" s="21"/>
      <c r="Z91" s="21"/>
      <c r="AA91" s="21"/>
      <c r="AB91" s="21"/>
      <c r="AC91" s="21"/>
      <c r="AD91" s="21"/>
      <c r="AE91" s="21"/>
      <c r="AF91" s="21"/>
      <c r="AG91" s="21"/>
      <c r="AH91" s="21"/>
    </row>
    <row r="92" spans="1:34" ht="90">
      <c r="A92" s="73" t="str" cm="1">
        <f t="array" aca="1" ref="A92" ca="1">VLOOKUP(RIGHT(CELL("filename",$B89),LEN(CELL("filename",$B89))-FIND("]",CELL("filename",$B89))),'外部インタフェース一覧(計算用)'!$B:$G,6,FALSE)&amp;"_"&amp;$C92&amp;"_new"</f>
        <v>SCIENTIFIC_NURSING_CARE_PROMOTION_2024_FORM_0000_2021_dbd13_03_new</v>
      </c>
      <c r="B92" s="196">
        <v>89</v>
      </c>
      <c r="C92" s="203" t="s">
        <v>399</v>
      </c>
      <c r="D92" s="215" t="s">
        <v>5444</v>
      </c>
      <c r="E92" s="187" t="str">
        <f ca="1">IF($F92="-", "追加", VLOOKUP($A92, summary!$H:$O, 6, FALSE))</f>
        <v>dbd13_03</v>
      </c>
      <c r="F92" s="187" t="str">
        <f ca="1">IF(VLOOKUP($A92, summary!$H:$O, 7, FALSE)="追加", "-", VLOOKUP($A92, summary!$H:$O, 7, FALSE))</f>
        <v>認知症　DBD13　日常的な物事に関心を示さない</v>
      </c>
      <c r="G92" s="204" t="s">
        <v>5214</v>
      </c>
      <c r="H92" s="204" t="s">
        <v>5245</v>
      </c>
      <c r="I92" s="204">
        <v>1</v>
      </c>
      <c r="J92" s="204"/>
      <c r="K92" s="18"/>
      <c r="L92" s="19"/>
      <c r="M92" s="45"/>
      <c r="N92" s="45" t="s">
        <v>5442</v>
      </c>
      <c r="O92" s="45"/>
      <c r="P92" s="45"/>
      <c r="Q92" s="92" t="s">
        <v>5263</v>
      </c>
      <c r="R92" s="21"/>
      <c r="S92" s="21"/>
      <c r="T92" s="21"/>
      <c r="U92" s="21"/>
      <c r="V92" s="21"/>
      <c r="W92" s="21"/>
      <c r="X92" s="21"/>
      <c r="Y92" s="21"/>
      <c r="Z92" s="21"/>
      <c r="AA92" s="21"/>
      <c r="AB92" s="21"/>
      <c r="AC92" s="21"/>
      <c r="AD92" s="21"/>
      <c r="AE92" s="21"/>
      <c r="AF92" s="21"/>
      <c r="AG92" s="21"/>
      <c r="AH92" s="21"/>
    </row>
    <row r="93" spans="1:34" ht="90">
      <c r="A93" s="73" t="str" cm="1">
        <f t="array" aca="1" ref="A93" ca="1">VLOOKUP(RIGHT(CELL("filename",$B90),LEN(CELL("filename",$B90))-FIND("]",CELL("filename",$B90))),'外部インタフェース一覧(計算用)'!$B:$G,6,FALSE)&amp;"_"&amp;$C93&amp;"_new"</f>
        <v>SCIENTIFIC_NURSING_CARE_PROMOTION_2024_FORM_0000_2021_dbd13_04_new</v>
      </c>
      <c r="B93" s="196">
        <v>90</v>
      </c>
      <c r="C93" s="203" t="s">
        <v>401</v>
      </c>
      <c r="D93" s="215" t="s">
        <v>5445</v>
      </c>
      <c r="E93" s="187" t="str">
        <f ca="1">IF($F93="-", "追加", VLOOKUP($A93, summary!$H:$O, 6, FALSE))</f>
        <v>dbd13_04</v>
      </c>
      <c r="F93" s="187" t="str">
        <f ca="1">IF(VLOOKUP($A93, summary!$H:$O, 7, FALSE)="追加", "-", VLOOKUP($A93, summary!$H:$O, 7, FALSE))</f>
        <v>認知症　DBD13　特別な事情がないのに夜中起き出す</v>
      </c>
      <c r="G93" s="204" t="s">
        <v>5214</v>
      </c>
      <c r="H93" s="204" t="s">
        <v>5245</v>
      </c>
      <c r="I93" s="204">
        <v>1</v>
      </c>
      <c r="J93" s="204"/>
      <c r="K93" s="18"/>
      <c r="L93" s="19"/>
      <c r="M93" s="45"/>
      <c r="N93" s="45" t="s">
        <v>5442</v>
      </c>
      <c r="O93" s="45"/>
      <c r="P93" s="45"/>
      <c r="Q93" s="92" t="s">
        <v>5263</v>
      </c>
      <c r="R93" s="21"/>
      <c r="S93" s="21"/>
      <c r="T93" s="21"/>
      <c r="U93" s="21"/>
      <c r="V93" s="21"/>
      <c r="W93" s="21"/>
      <c r="X93" s="21"/>
      <c r="Y93" s="21"/>
      <c r="Z93" s="21"/>
      <c r="AA93" s="21"/>
      <c r="AB93" s="21"/>
      <c r="AC93" s="21"/>
      <c r="AD93" s="21"/>
      <c r="AE93" s="21"/>
      <c r="AF93" s="21"/>
      <c r="AG93" s="21"/>
      <c r="AH93" s="21"/>
    </row>
    <row r="94" spans="1:34" ht="90">
      <c r="A94" s="73" t="str" cm="1">
        <f t="array" aca="1" ref="A94" ca="1">VLOOKUP(RIGHT(CELL("filename",$B91),LEN(CELL("filename",$B91))-FIND("]",CELL("filename",$B91))),'外部インタフェース一覧(計算用)'!$B:$G,6,FALSE)&amp;"_"&amp;$C94&amp;"_new"</f>
        <v>SCIENTIFIC_NURSING_CARE_PROMOTION_2024_FORM_0000_2021_dbd13_05_new</v>
      </c>
      <c r="B94" s="196">
        <v>91</v>
      </c>
      <c r="C94" s="203" t="s">
        <v>403</v>
      </c>
      <c r="D94" s="215" t="s">
        <v>5446</v>
      </c>
      <c r="E94" s="187" t="str">
        <f ca="1">IF($F94="-", "追加", VLOOKUP($A94, summary!$H:$O, 6, FALSE))</f>
        <v>dbd13_05</v>
      </c>
      <c r="F94" s="187" t="str">
        <f ca="1">IF(VLOOKUP($A94, summary!$H:$O, 7, FALSE)="追加", "-", VLOOKUP($A94, summary!$H:$O, 7, FALSE))</f>
        <v>認知症　DBD13　特別な根拠もないのに人に言いがかりをつける</v>
      </c>
      <c r="G94" s="204" t="s">
        <v>5214</v>
      </c>
      <c r="H94" s="204" t="s">
        <v>5245</v>
      </c>
      <c r="I94" s="204">
        <v>1</v>
      </c>
      <c r="J94" s="204"/>
      <c r="K94" s="18"/>
      <c r="L94" s="19"/>
      <c r="M94" s="45"/>
      <c r="N94" s="45" t="s">
        <v>5442</v>
      </c>
      <c r="O94" s="45"/>
      <c r="P94" s="45"/>
      <c r="Q94" s="92" t="s">
        <v>5263</v>
      </c>
      <c r="R94" s="21"/>
      <c r="S94" s="21"/>
      <c r="T94" s="21"/>
      <c r="U94" s="21"/>
      <c r="V94" s="21"/>
      <c r="W94" s="21"/>
      <c r="X94" s="21"/>
      <c r="Y94" s="21"/>
      <c r="Z94" s="21"/>
      <c r="AA94" s="21"/>
      <c r="AB94" s="21"/>
      <c r="AC94" s="21"/>
      <c r="AD94" s="21"/>
      <c r="AE94" s="21"/>
      <c r="AF94" s="21"/>
      <c r="AG94" s="21"/>
      <c r="AH94" s="21"/>
    </row>
    <row r="95" spans="1:34" ht="90">
      <c r="A95" s="73" t="str" cm="1">
        <f t="array" aca="1" ref="A95" ca="1">VLOOKUP(RIGHT(CELL("filename",$B92),LEN(CELL("filename",$B92))-FIND("]",CELL("filename",$B92))),'外部インタフェース一覧(計算用)'!$B:$G,6,FALSE)&amp;"_"&amp;$C95&amp;"_new"</f>
        <v>SCIENTIFIC_NURSING_CARE_PROMOTION_2024_FORM_0000_2021_dbd13_06_new</v>
      </c>
      <c r="B95" s="196">
        <v>92</v>
      </c>
      <c r="C95" s="203" t="s">
        <v>405</v>
      </c>
      <c r="D95" s="215" t="s">
        <v>5447</v>
      </c>
      <c r="E95" s="187" t="str">
        <f ca="1">IF($F95="-", "追加", VLOOKUP($A95, summary!$H:$O, 6, FALSE))</f>
        <v>dbd13_06</v>
      </c>
      <c r="F95" s="187" t="str">
        <f ca="1">IF(VLOOKUP($A95, summary!$H:$O, 7, FALSE)="追加", "-", VLOOKUP($A95, summary!$H:$O, 7, FALSE))</f>
        <v>認知症　DBD13　昼間、寝てばかりいる</v>
      </c>
      <c r="G95" s="204" t="s">
        <v>5214</v>
      </c>
      <c r="H95" s="204" t="s">
        <v>5245</v>
      </c>
      <c r="I95" s="204">
        <v>1</v>
      </c>
      <c r="J95" s="204"/>
      <c r="K95" s="18"/>
      <c r="L95" s="19"/>
      <c r="M95" s="45"/>
      <c r="N95" s="45" t="s">
        <v>5442</v>
      </c>
      <c r="O95" s="45"/>
      <c r="P95" s="45"/>
      <c r="Q95" s="92" t="s">
        <v>5263</v>
      </c>
      <c r="R95" s="21"/>
      <c r="S95" s="21"/>
      <c r="T95" s="21"/>
      <c r="U95" s="21"/>
      <c r="V95" s="21"/>
      <c r="W95" s="21"/>
      <c r="X95" s="21"/>
      <c r="Y95" s="21"/>
      <c r="Z95" s="21"/>
      <c r="AA95" s="21"/>
      <c r="AB95" s="21"/>
      <c r="AC95" s="21"/>
      <c r="AD95" s="21"/>
      <c r="AE95" s="21"/>
      <c r="AF95" s="21"/>
      <c r="AG95" s="21"/>
      <c r="AH95" s="21"/>
    </row>
    <row r="96" spans="1:34" ht="90">
      <c r="A96" s="73" t="str" cm="1">
        <f t="array" aca="1" ref="A96" ca="1">VLOOKUP(RIGHT(CELL("filename",$B93),LEN(CELL("filename",$B93))-FIND("]",CELL("filename",$B93))),'外部インタフェース一覧(計算用)'!$B:$G,6,FALSE)&amp;"_"&amp;$C96&amp;"_new"</f>
        <v>SCIENTIFIC_NURSING_CARE_PROMOTION_2024_FORM_0000_2021_dbd13_07_new</v>
      </c>
      <c r="B96" s="196">
        <v>93</v>
      </c>
      <c r="C96" s="203" t="s">
        <v>407</v>
      </c>
      <c r="D96" s="215" t="s">
        <v>5448</v>
      </c>
      <c r="E96" s="187" t="str">
        <f ca="1">IF($F96="-", "追加", VLOOKUP($A96, summary!$H:$O, 6, FALSE))</f>
        <v>dbd13_07</v>
      </c>
      <c r="F96" s="187" t="str">
        <f ca="1">IF(VLOOKUP($A96, summary!$H:$O, 7, FALSE)="追加", "-", VLOOKUP($A96, summary!$H:$O, 7, FALSE))</f>
        <v>認知症　DBD13　やたらに歩きまわる</v>
      </c>
      <c r="G96" s="204" t="s">
        <v>5214</v>
      </c>
      <c r="H96" s="204" t="s">
        <v>5245</v>
      </c>
      <c r="I96" s="204">
        <v>1</v>
      </c>
      <c r="J96" s="204"/>
      <c r="K96" s="18"/>
      <c r="L96" s="19"/>
      <c r="M96" s="45"/>
      <c r="N96" s="45" t="s">
        <v>5442</v>
      </c>
      <c r="O96" s="45"/>
      <c r="P96" s="45"/>
      <c r="Q96" s="92" t="s">
        <v>5263</v>
      </c>
      <c r="R96" s="21"/>
      <c r="S96" s="21"/>
      <c r="T96" s="21"/>
      <c r="U96" s="21"/>
      <c r="V96" s="21"/>
      <c r="W96" s="21"/>
      <c r="X96" s="21"/>
      <c r="Y96" s="21"/>
      <c r="Z96" s="21"/>
      <c r="AA96" s="21"/>
      <c r="AB96" s="21"/>
      <c r="AC96" s="21"/>
      <c r="AD96" s="21"/>
      <c r="AE96" s="21"/>
      <c r="AF96" s="21"/>
      <c r="AG96" s="21"/>
      <c r="AH96" s="21"/>
    </row>
    <row r="97" spans="1:34" ht="90">
      <c r="A97" s="73" t="str" cm="1">
        <f t="array" aca="1" ref="A97" ca="1">VLOOKUP(RIGHT(CELL("filename",$B94),LEN(CELL("filename",$B94))-FIND("]",CELL("filename",$B94))),'外部インタフェース一覧(計算用)'!$B:$G,6,FALSE)&amp;"_"&amp;$C97&amp;"_new"</f>
        <v>SCIENTIFIC_NURSING_CARE_PROMOTION_2024_FORM_0000_2021_dbd13_08_new</v>
      </c>
      <c r="B97" s="196">
        <v>94</v>
      </c>
      <c r="C97" s="203" t="s">
        <v>409</v>
      </c>
      <c r="D97" s="215" t="s">
        <v>5449</v>
      </c>
      <c r="E97" s="187" t="str">
        <f ca="1">IF($F97="-", "追加", VLOOKUP($A97, summary!$H:$O, 6, FALSE))</f>
        <v>dbd13_08</v>
      </c>
      <c r="F97" s="187" t="str">
        <f ca="1">IF(VLOOKUP($A97, summary!$H:$O, 7, FALSE)="追加", "-", VLOOKUP($A97, summary!$H:$O, 7, FALSE))</f>
        <v>認知症　DBD13　同じ動作をいつまでも繰り返す</v>
      </c>
      <c r="G97" s="204" t="s">
        <v>5214</v>
      </c>
      <c r="H97" s="204" t="s">
        <v>5245</v>
      </c>
      <c r="I97" s="204">
        <v>1</v>
      </c>
      <c r="J97" s="204"/>
      <c r="K97" s="18"/>
      <c r="L97" s="19"/>
      <c r="M97" s="45"/>
      <c r="N97" s="45" t="s">
        <v>5442</v>
      </c>
      <c r="O97" s="45"/>
      <c r="P97" s="45"/>
      <c r="Q97" s="92" t="s">
        <v>5263</v>
      </c>
      <c r="R97" s="21"/>
      <c r="S97" s="21"/>
      <c r="T97" s="21"/>
      <c r="U97" s="21"/>
      <c r="V97" s="21"/>
      <c r="W97" s="21"/>
      <c r="X97" s="21"/>
      <c r="Y97" s="21"/>
      <c r="Z97" s="21"/>
      <c r="AA97" s="21"/>
      <c r="AB97" s="21"/>
      <c r="AC97" s="21"/>
      <c r="AD97" s="21"/>
      <c r="AE97" s="21"/>
      <c r="AF97" s="21"/>
      <c r="AG97" s="21"/>
      <c r="AH97" s="21"/>
    </row>
    <row r="98" spans="1:34" ht="90">
      <c r="A98" s="73" t="str" cm="1">
        <f t="array" aca="1" ref="A98" ca="1">VLOOKUP(RIGHT(CELL("filename",$B95),LEN(CELL("filename",$B95))-FIND("]",CELL("filename",$B95))),'外部インタフェース一覧(計算用)'!$B:$G,6,FALSE)&amp;"_"&amp;$C98&amp;"_new"</f>
        <v>SCIENTIFIC_NURSING_CARE_PROMOTION_2024_FORM_0000_2021_dbd13_09_new</v>
      </c>
      <c r="B98" s="196">
        <v>95</v>
      </c>
      <c r="C98" s="203" t="s">
        <v>411</v>
      </c>
      <c r="D98" s="215" t="s">
        <v>5450</v>
      </c>
      <c r="E98" s="187" t="str">
        <f ca="1">IF($F98="-", "追加", VLOOKUP($A98, summary!$H:$O, 6, FALSE))</f>
        <v>dbd13_09</v>
      </c>
      <c r="F98" s="187" t="str">
        <f ca="1">IF(VLOOKUP($A98, summary!$H:$O, 7, FALSE)="追加", "-", VLOOKUP($A98, summary!$H:$O, 7, FALSE))</f>
        <v>認知症　DBD13　口汚くののしる</v>
      </c>
      <c r="G98" s="204" t="s">
        <v>5214</v>
      </c>
      <c r="H98" s="204" t="s">
        <v>5245</v>
      </c>
      <c r="I98" s="204">
        <v>1</v>
      </c>
      <c r="J98" s="204"/>
      <c r="K98" s="18"/>
      <c r="L98" s="19"/>
      <c r="M98" s="45"/>
      <c r="N98" s="45" t="s">
        <v>5442</v>
      </c>
      <c r="O98" s="45"/>
      <c r="P98" s="45"/>
      <c r="Q98" s="92" t="s">
        <v>5263</v>
      </c>
      <c r="R98" s="21"/>
      <c r="S98" s="21"/>
      <c r="T98" s="21"/>
      <c r="U98" s="21"/>
      <c r="V98" s="21"/>
      <c r="W98" s="21"/>
      <c r="X98" s="21"/>
      <c r="Y98" s="21"/>
      <c r="Z98" s="21"/>
      <c r="AA98" s="21"/>
      <c r="AB98" s="21"/>
      <c r="AC98" s="21"/>
      <c r="AD98" s="21"/>
      <c r="AE98" s="21"/>
      <c r="AF98" s="21"/>
      <c r="AG98" s="21"/>
      <c r="AH98" s="21"/>
    </row>
    <row r="99" spans="1:34" s="82" customFormat="1" ht="90">
      <c r="A99" s="73" t="str" cm="1">
        <f t="array" aca="1" ref="A99" ca="1">VLOOKUP(RIGHT(CELL("filename",$B96),LEN(CELL("filename",$B96))-FIND("]",CELL("filename",$B96))),'外部インタフェース一覧(計算用)'!$B:$G,6,FALSE)&amp;"_"&amp;$C99&amp;"_new"</f>
        <v>SCIENTIFIC_NURSING_CARE_PROMOTION_2024_FORM_0000_2021_dbd13_10_new</v>
      </c>
      <c r="B99" s="196">
        <v>96</v>
      </c>
      <c r="C99" s="203" t="s">
        <v>413</v>
      </c>
      <c r="D99" s="215" t="s">
        <v>5451</v>
      </c>
      <c r="E99" s="187" t="str">
        <f ca="1">IF($F99="-", "追加", VLOOKUP($A99, summary!$H:$O, 6, FALSE))</f>
        <v>dbd13_10</v>
      </c>
      <c r="F99" s="187" t="str">
        <f ca="1">IF(VLOOKUP($A99, summary!$H:$O, 7, FALSE)="追加", "-", VLOOKUP($A99, summary!$H:$O, 7, FALSE))</f>
        <v>認知症　DBD13　場違いあるいは季節に合わない不適切な服装をする</v>
      </c>
      <c r="G99" s="204" t="s">
        <v>5214</v>
      </c>
      <c r="H99" s="204" t="s">
        <v>5245</v>
      </c>
      <c r="I99" s="204">
        <v>1</v>
      </c>
      <c r="J99" s="204"/>
      <c r="K99" s="18"/>
      <c r="L99" s="19"/>
      <c r="M99" s="45"/>
      <c r="N99" s="45" t="s">
        <v>5442</v>
      </c>
      <c r="O99" s="45"/>
      <c r="P99" s="45"/>
      <c r="Q99" s="92" t="s">
        <v>5263</v>
      </c>
      <c r="R99" s="85"/>
      <c r="S99" s="85"/>
      <c r="T99" s="85"/>
      <c r="U99" s="85"/>
      <c r="V99" s="85"/>
      <c r="W99" s="85"/>
      <c r="X99" s="85"/>
      <c r="Y99" s="85"/>
      <c r="Z99" s="85"/>
      <c r="AA99" s="85"/>
      <c r="AB99" s="85"/>
      <c r="AC99" s="85"/>
      <c r="AD99" s="85"/>
      <c r="AE99" s="85"/>
      <c r="AF99" s="85"/>
      <c r="AG99" s="85"/>
      <c r="AH99" s="85"/>
    </row>
    <row r="100" spans="1:34" ht="90">
      <c r="A100" s="73" t="str" cm="1">
        <f t="array" aca="1" ref="A100" ca="1">VLOOKUP(RIGHT(CELL("filename",$B97),LEN(CELL("filename",$B97))-FIND("]",CELL("filename",$B97))),'外部インタフェース一覧(計算用)'!$B:$G,6,FALSE)&amp;"_"&amp;$C100&amp;"_new"</f>
        <v>SCIENTIFIC_NURSING_CARE_PROMOTION_2024_FORM_0000_2021_dbd13_11_new</v>
      </c>
      <c r="B100" s="196">
        <v>97</v>
      </c>
      <c r="C100" s="203" t="s">
        <v>415</v>
      </c>
      <c r="D100" s="215" t="s">
        <v>5452</v>
      </c>
      <c r="E100" s="187" t="str">
        <f ca="1">IF($F100="-", "追加", VLOOKUP($A100, summary!$H:$O, 6, FALSE))</f>
        <v>dbd13_11</v>
      </c>
      <c r="F100" s="187" t="str">
        <f ca="1">IF(VLOOKUP($A100, summary!$H:$O, 7, FALSE)="追加", "-", VLOOKUP($A100, summary!$H:$O, 7, FALSE))</f>
        <v>認知症　DBD13　世話をされるのを拒否する</v>
      </c>
      <c r="G100" s="204" t="s">
        <v>5214</v>
      </c>
      <c r="H100" s="204" t="s">
        <v>5245</v>
      </c>
      <c r="I100" s="204">
        <v>1</v>
      </c>
      <c r="J100" s="204"/>
      <c r="K100" s="18"/>
      <c r="L100" s="19"/>
      <c r="M100" s="45"/>
      <c r="N100" s="45" t="s">
        <v>5442</v>
      </c>
      <c r="O100" s="45"/>
      <c r="P100" s="45"/>
      <c r="Q100" s="92" t="s">
        <v>5263</v>
      </c>
      <c r="R100" s="21"/>
      <c r="S100" s="21"/>
      <c r="T100" s="21"/>
      <c r="U100" s="21"/>
      <c r="V100" s="21"/>
      <c r="W100" s="21"/>
      <c r="X100" s="21"/>
      <c r="Y100" s="21"/>
      <c r="Z100" s="21"/>
      <c r="AA100" s="21"/>
      <c r="AB100" s="21"/>
      <c r="AC100" s="21"/>
      <c r="AD100" s="21"/>
      <c r="AE100" s="21"/>
      <c r="AF100" s="21"/>
      <c r="AG100" s="21"/>
      <c r="AH100" s="21"/>
    </row>
    <row r="101" spans="1:34" ht="90">
      <c r="A101" s="73" t="str" cm="1">
        <f t="array" aca="1" ref="A101" ca="1">VLOOKUP(RIGHT(CELL("filename",$B98),LEN(CELL("filename",$B98))-FIND("]",CELL("filename",$B98))),'外部インタフェース一覧(計算用)'!$B:$G,6,FALSE)&amp;"_"&amp;$C101&amp;"_new"</f>
        <v>SCIENTIFIC_NURSING_CARE_PROMOTION_2024_FORM_0000_2021_dbd13_12_new</v>
      </c>
      <c r="B101" s="196">
        <v>98</v>
      </c>
      <c r="C101" s="203" t="s">
        <v>417</v>
      </c>
      <c r="D101" s="215" t="s">
        <v>5453</v>
      </c>
      <c r="E101" s="187" t="str">
        <f ca="1">IF($F101="-", "追加", VLOOKUP($A101, summary!$H:$O, 6, FALSE))</f>
        <v>dbd13_12</v>
      </c>
      <c r="F101" s="187" t="str">
        <f ca="1">IF(VLOOKUP($A101, summary!$H:$O, 7, FALSE)="追加", "-", VLOOKUP($A101, summary!$H:$O, 7, FALSE))</f>
        <v>認知症　DBD13　物を貯め込む</v>
      </c>
      <c r="G101" s="204" t="s">
        <v>5214</v>
      </c>
      <c r="H101" s="204" t="s">
        <v>5245</v>
      </c>
      <c r="I101" s="204">
        <v>1</v>
      </c>
      <c r="J101" s="204"/>
      <c r="K101" s="18"/>
      <c r="L101" s="19"/>
      <c r="M101" s="45"/>
      <c r="N101" s="45" t="s">
        <v>5442</v>
      </c>
      <c r="O101" s="45"/>
      <c r="P101" s="45"/>
      <c r="Q101" s="92" t="s">
        <v>5263</v>
      </c>
      <c r="R101" s="21"/>
      <c r="S101" s="21"/>
      <c r="T101" s="21"/>
      <c r="U101" s="21"/>
      <c r="V101" s="21"/>
      <c r="W101" s="21"/>
      <c r="X101" s="21"/>
      <c r="Y101" s="21"/>
      <c r="Z101" s="21"/>
      <c r="AA101" s="21"/>
      <c r="AB101" s="21"/>
      <c r="AC101" s="21"/>
      <c r="AD101" s="21"/>
      <c r="AE101" s="21"/>
      <c r="AF101" s="21"/>
      <c r="AG101" s="21"/>
      <c r="AH101" s="21"/>
    </row>
    <row r="102" spans="1:34" ht="90">
      <c r="A102" s="73" t="str" cm="1">
        <f t="array" aca="1" ref="A102" ca="1">VLOOKUP(RIGHT(CELL("filename",$B99),LEN(CELL("filename",$B99))-FIND("]",CELL("filename",$B99))),'外部インタフェース一覧(計算用)'!$B:$G,6,FALSE)&amp;"_"&amp;$C102&amp;"_new"</f>
        <v>SCIENTIFIC_NURSING_CARE_PROMOTION_2024_FORM_0000_2021_dbd13_13_new</v>
      </c>
      <c r="B102" s="196">
        <v>99</v>
      </c>
      <c r="C102" s="203" t="s">
        <v>419</v>
      </c>
      <c r="D102" s="215" t="s">
        <v>5454</v>
      </c>
      <c r="E102" s="187" t="str">
        <f ca="1">IF($F102="-", "追加", VLOOKUP($A102, summary!$H:$O, 6, FALSE))</f>
        <v>dbd13_13</v>
      </c>
      <c r="F102" s="187" t="str">
        <f ca="1">IF(VLOOKUP($A102, summary!$H:$O, 7, FALSE)="追加", "-", VLOOKUP($A102, summary!$H:$O, 7, FALSE))</f>
        <v>認知症　DBD13　引き出しや箪笥の中身をみんな出してしまう</v>
      </c>
      <c r="G102" s="204" t="s">
        <v>5214</v>
      </c>
      <c r="H102" s="204" t="s">
        <v>5245</v>
      </c>
      <c r="I102" s="204">
        <v>1</v>
      </c>
      <c r="J102" s="204"/>
      <c r="K102" s="18"/>
      <c r="L102" s="19"/>
      <c r="M102" s="45"/>
      <c r="N102" s="45" t="s">
        <v>5442</v>
      </c>
      <c r="O102" s="45"/>
      <c r="P102" s="45"/>
      <c r="Q102" s="92" t="s">
        <v>5263</v>
      </c>
      <c r="R102" s="21"/>
      <c r="S102" s="21"/>
      <c r="T102" s="21"/>
      <c r="U102" s="21"/>
      <c r="V102" s="21"/>
      <c r="W102" s="21"/>
      <c r="X102" s="21"/>
      <c r="Y102" s="21"/>
      <c r="Z102" s="21"/>
      <c r="AA102" s="21"/>
      <c r="AB102" s="21"/>
      <c r="AC102" s="21"/>
      <c r="AD102" s="21"/>
      <c r="AE102" s="21"/>
      <c r="AF102" s="21"/>
      <c r="AG102" s="21"/>
      <c r="AH102" s="21"/>
    </row>
    <row r="103" spans="1:34" s="76" customFormat="1" ht="135">
      <c r="A103" s="73" t="str" cm="1">
        <f t="array" aca="1" ref="A103" ca="1">VLOOKUP(RIGHT(CELL("filename",$B100),LEN(CELL("filename",$B100))-FIND("]",CELL("filename",$B100))),'外部インタフェース一覧(計算用)'!$B:$G,6,FALSE)&amp;"_"&amp;$C103&amp;"_new"</f>
        <v>SCIENTIFIC_NURSING_CARE_PROMOTION_2024_FORM_0000_2021_basic_operation_new</v>
      </c>
      <c r="B103" s="196">
        <v>100</v>
      </c>
      <c r="C103" s="216" t="s">
        <v>4090</v>
      </c>
      <c r="D103" s="217" t="s">
        <v>4091</v>
      </c>
      <c r="E103" s="187" t="str">
        <f ca="1">IF($F103="-", "追加", VLOOKUP($A103, summary!$H:$O, 6, FALSE))</f>
        <v>追加</v>
      </c>
      <c r="F103" s="187" t="str">
        <f ca="1">IF(VLOOKUP($A103, summary!$H:$O, 7, FALSE)="追加", "-", VLOOKUP($A103, summary!$H:$O, 7, FALSE))</f>
        <v>-</v>
      </c>
      <c r="G103" s="187" t="s">
        <v>5214</v>
      </c>
      <c r="H103" s="216" t="s">
        <v>5312</v>
      </c>
      <c r="I103" s="218">
        <v>1</v>
      </c>
      <c r="J103" s="218" t="s">
        <v>5324</v>
      </c>
      <c r="K103" s="18"/>
      <c r="L103" s="19"/>
      <c r="M103" s="45"/>
      <c r="N103" s="187" t="s">
        <v>5455</v>
      </c>
      <c r="O103" s="45"/>
      <c r="P103" s="45"/>
      <c r="Q103" s="92" t="s">
        <v>5263</v>
      </c>
      <c r="R103" s="25"/>
      <c r="S103" s="25"/>
      <c r="T103" s="25"/>
      <c r="U103" s="25"/>
      <c r="V103" s="25"/>
      <c r="W103" s="25"/>
      <c r="X103" s="25"/>
      <c r="Y103" s="25"/>
      <c r="Z103" s="25"/>
      <c r="AA103" s="25"/>
      <c r="AB103" s="25"/>
      <c r="AC103" s="25"/>
      <c r="AD103" s="25"/>
      <c r="AE103" s="25"/>
      <c r="AF103" s="25"/>
      <c r="AG103" s="25"/>
      <c r="AH103" s="25"/>
    </row>
    <row r="104" spans="1:34" s="76" customFormat="1" ht="157.5">
      <c r="A104" s="73" t="str" cm="1">
        <f t="array" aca="1" ref="A104" ca="1">VLOOKUP(RIGHT(CELL("filename",$B101),LEN(CELL("filename",$B101))-FIND("]",CELL("filename",$B101))),'外部インタフェース一覧(計算用)'!$B:$G,6,FALSE)&amp;"_"&amp;$C104&amp;"_new"</f>
        <v>SCIENTIFIC_NURSING_CARE_PROMOTION_2024_FORM_0000_2021_walking_moving_new</v>
      </c>
      <c r="B104" s="196">
        <v>101</v>
      </c>
      <c r="C104" s="219" t="s">
        <v>4092</v>
      </c>
      <c r="D104" s="192" t="s">
        <v>4093</v>
      </c>
      <c r="E104" s="187" t="str">
        <f ca="1">IF($F104="-", "追加", VLOOKUP($A104, summary!$H:$O, 6, FALSE))</f>
        <v>追加</v>
      </c>
      <c r="F104" s="187" t="str">
        <f ca="1">IF(VLOOKUP($A104, summary!$H:$O, 7, FALSE)="追加", "-", VLOOKUP($A104, summary!$H:$O, 7, FALSE))</f>
        <v>-</v>
      </c>
      <c r="G104" s="187" t="s">
        <v>5214</v>
      </c>
      <c r="H104" s="192" t="s">
        <v>5312</v>
      </c>
      <c r="I104" s="192">
        <v>1</v>
      </c>
      <c r="J104" s="192" t="s">
        <v>5324</v>
      </c>
      <c r="K104" s="18"/>
      <c r="L104" s="19"/>
      <c r="M104" s="45"/>
      <c r="N104" s="187" t="s">
        <v>5456</v>
      </c>
      <c r="O104" s="45"/>
      <c r="P104" s="45"/>
      <c r="Q104" s="92" t="s">
        <v>5263</v>
      </c>
      <c r="R104" s="25"/>
      <c r="S104" s="25"/>
      <c r="T104" s="25"/>
      <c r="U104" s="25"/>
      <c r="V104" s="25"/>
      <c r="W104" s="25"/>
      <c r="X104" s="25"/>
      <c r="Y104" s="25"/>
      <c r="Z104" s="25"/>
      <c r="AA104" s="25"/>
      <c r="AB104" s="25"/>
      <c r="AC104" s="25"/>
      <c r="AD104" s="25"/>
      <c r="AE104" s="25"/>
      <c r="AF104" s="25"/>
      <c r="AG104" s="25"/>
      <c r="AH104" s="25"/>
    </row>
    <row r="105" spans="1:34" s="76" customFormat="1" ht="101.25">
      <c r="A105" s="73" t="str" cm="1">
        <f t="array" aca="1" ref="A105" ca="1">VLOOKUP(RIGHT(CELL("filename",$B102),LEN(CELL("filename",$B102))-FIND("]",CELL("filename",$B102))),'外部インタフェース一覧(計算用)'!$B:$G,6,FALSE)&amp;"_"&amp;$C105&amp;"_new"</f>
        <v>SCIENTIFIC_NURSING_CARE_PROMOTION_2024_FORM_0000_2021_cognitive_orientation_new</v>
      </c>
      <c r="B105" s="196">
        <v>102</v>
      </c>
      <c r="C105" s="219" t="s">
        <v>4094</v>
      </c>
      <c r="D105" s="192" t="s">
        <v>4095</v>
      </c>
      <c r="E105" s="187" t="str">
        <f ca="1">IF($F105="-", "追加", VLOOKUP($A105, summary!$H:$O, 6, FALSE))</f>
        <v>追加</v>
      </c>
      <c r="F105" s="187" t="str">
        <f ca="1">IF(VLOOKUP($A105, summary!$H:$O, 7, FALSE)="追加", "-", VLOOKUP($A105, summary!$H:$O, 7, FALSE))</f>
        <v>-</v>
      </c>
      <c r="G105" s="187" t="s">
        <v>5214</v>
      </c>
      <c r="H105" s="192" t="s">
        <v>5312</v>
      </c>
      <c r="I105" s="192">
        <v>1</v>
      </c>
      <c r="J105" s="192" t="s">
        <v>5324</v>
      </c>
      <c r="K105" s="18"/>
      <c r="L105" s="19"/>
      <c r="M105" s="45"/>
      <c r="N105" s="187" t="s">
        <v>5457</v>
      </c>
      <c r="O105" s="45"/>
      <c r="P105" s="45"/>
      <c r="Q105" s="92" t="s">
        <v>5263</v>
      </c>
      <c r="R105" s="25"/>
      <c r="S105" s="25"/>
      <c r="T105" s="25"/>
      <c r="U105" s="25"/>
      <c r="V105" s="25"/>
      <c r="W105" s="25"/>
      <c r="X105" s="25"/>
      <c r="Y105" s="25"/>
      <c r="Z105" s="25"/>
      <c r="AA105" s="25"/>
      <c r="AB105" s="25"/>
      <c r="AC105" s="25"/>
      <c r="AD105" s="25"/>
      <c r="AE105" s="25"/>
      <c r="AF105" s="25"/>
      <c r="AG105" s="25"/>
      <c r="AH105" s="25"/>
    </row>
    <row r="106" spans="1:34" s="76" customFormat="1" ht="101.25">
      <c r="A106" s="73" t="str" cm="1">
        <f t="array" aca="1" ref="A106" ca="1">VLOOKUP(RIGHT(CELL("filename",$B103),LEN(CELL("filename",$B103))-FIND("]",CELL("filename",$B103))),'外部インタフェース一覧(計算用)'!$B:$G,6,FALSE)&amp;"_"&amp;$C106&amp;"_new"</f>
        <v>SCIENTIFIC_NURSING_CARE_PROMOTION_2024_FORM_0000_2021_cognitive_communication_new</v>
      </c>
      <c r="B106" s="196">
        <v>103</v>
      </c>
      <c r="C106" s="219" t="s">
        <v>4096</v>
      </c>
      <c r="D106" s="192" t="s">
        <v>4097</v>
      </c>
      <c r="E106" s="187" t="str">
        <f ca="1">IF($F106="-", "追加", VLOOKUP($A106, summary!$H:$O, 6, FALSE))</f>
        <v>追加</v>
      </c>
      <c r="F106" s="187" t="str">
        <f ca="1">IF(VLOOKUP($A106, summary!$H:$O, 7, FALSE)="追加", "-", VLOOKUP($A106, summary!$H:$O, 7, FALSE))</f>
        <v>-</v>
      </c>
      <c r="G106" s="187" t="s">
        <v>5214</v>
      </c>
      <c r="H106" s="192" t="s">
        <v>5312</v>
      </c>
      <c r="I106" s="192">
        <v>1</v>
      </c>
      <c r="J106" s="192" t="s">
        <v>5324</v>
      </c>
      <c r="K106" s="18"/>
      <c r="L106" s="19"/>
      <c r="M106" s="45"/>
      <c r="N106" s="187" t="s">
        <v>5458</v>
      </c>
      <c r="O106" s="45"/>
      <c r="P106" s="45"/>
      <c r="Q106" s="92" t="s">
        <v>5263</v>
      </c>
      <c r="R106" s="25"/>
      <c r="S106" s="25"/>
      <c r="T106" s="25"/>
      <c r="U106" s="25"/>
      <c r="V106" s="25"/>
      <c r="W106" s="25"/>
      <c r="X106" s="25"/>
      <c r="Y106" s="25"/>
      <c r="Z106" s="25"/>
      <c r="AA106" s="25"/>
      <c r="AB106" s="25"/>
      <c r="AC106" s="25"/>
      <c r="AD106" s="25"/>
      <c r="AE106" s="25"/>
      <c r="AF106" s="25"/>
      <c r="AG106" s="25"/>
      <c r="AH106" s="25"/>
    </row>
    <row r="107" spans="1:34" s="76" customFormat="1" ht="101.25">
      <c r="A107" s="73" t="str" cm="1">
        <f t="array" aca="1" ref="A107" ca="1">VLOOKUP(RIGHT(CELL("filename",$B104),LEN(CELL("filename",$B104))-FIND("]",CELL("filename",$B104))),'外部インタフェース一覧(計算用)'!$B:$G,6,FALSE)&amp;"_"&amp;$C107&amp;"_new"</f>
        <v>SCIENTIFIC_NURSING_CARE_PROMOTION_2024_FORM_0000_2021_cognitive_mental_activity_new</v>
      </c>
      <c r="B107" s="196">
        <v>104</v>
      </c>
      <c r="C107" s="219" t="s">
        <v>4098</v>
      </c>
      <c r="D107" s="192" t="s">
        <v>4099</v>
      </c>
      <c r="E107" s="187" t="str">
        <f ca="1">IF($F107="-", "追加", VLOOKUP($A107, summary!$H:$O, 6, FALSE))</f>
        <v>追加</v>
      </c>
      <c r="F107" s="187" t="str">
        <f ca="1">IF(VLOOKUP($A107, summary!$H:$O, 7, FALSE)="追加", "-", VLOOKUP($A107, summary!$H:$O, 7, FALSE))</f>
        <v>-</v>
      </c>
      <c r="G107" s="187" t="s">
        <v>5214</v>
      </c>
      <c r="H107" s="192" t="s">
        <v>5312</v>
      </c>
      <c r="I107" s="192">
        <v>1</v>
      </c>
      <c r="J107" s="192" t="s">
        <v>5324</v>
      </c>
      <c r="K107" s="18"/>
      <c r="L107" s="19"/>
      <c r="M107" s="45"/>
      <c r="N107" s="187" t="s">
        <v>5459</v>
      </c>
      <c r="O107" s="45"/>
      <c r="P107" s="45"/>
      <c r="Q107" s="92" t="s">
        <v>5263</v>
      </c>
      <c r="R107" s="25"/>
      <c r="S107" s="25"/>
      <c r="T107" s="25"/>
      <c r="U107" s="25"/>
      <c r="V107" s="25"/>
      <c r="W107" s="25"/>
      <c r="X107" s="25"/>
      <c r="Y107" s="25"/>
      <c r="Z107" s="25"/>
      <c r="AA107" s="25"/>
      <c r="AB107" s="25"/>
      <c r="AC107" s="25"/>
      <c r="AD107" s="25"/>
      <c r="AE107" s="25"/>
      <c r="AF107" s="25"/>
      <c r="AG107" s="25"/>
      <c r="AH107" s="25"/>
    </row>
    <row r="108" spans="1:34" s="76" customFormat="1" ht="168.75">
      <c r="A108" s="73" t="str" cm="1">
        <f t="array" aca="1" ref="A108" ca="1">VLOOKUP(RIGHT(CELL("filename",$B105),LEN(CELL("filename",$B105))-FIND("]",CELL("filename",$B105))),'外部インタフェース一覧(計算用)'!$B:$G,6,FALSE)&amp;"_"&amp;$C108&amp;"_new"</f>
        <v>SCIENTIFIC_NURSING_CARE_PROMOTION_2024_FORM_0000_2021_swallowing_function_new</v>
      </c>
      <c r="B108" s="196">
        <v>105</v>
      </c>
      <c r="C108" s="219" t="s">
        <v>4100</v>
      </c>
      <c r="D108" s="192" t="s">
        <v>4101</v>
      </c>
      <c r="E108" s="187" t="str">
        <f ca="1">IF($F108="-", "追加", VLOOKUP($A108, summary!$H:$O, 6, FALSE))</f>
        <v>追加</v>
      </c>
      <c r="F108" s="187" t="str">
        <f ca="1">IF(VLOOKUP($A108, summary!$H:$O, 7, FALSE)="追加", "-", VLOOKUP($A108, summary!$H:$O, 7, FALSE))</f>
        <v>-</v>
      </c>
      <c r="G108" s="187" t="s">
        <v>5214</v>
      </c>
      <c r="H108" s="192" t="s">
        <v>5312</v>
      </c>
      <c r="I108" s="192">
        <v>1</v>
      </c>
      <c r="J108" s="192" t="s">
        <v>5324</v>
      </c>
      <c r="K108" s="18"/>
      <c r="L108" s="19"/>
      <c r="M108" s="45"/>
      <c r="N108" s="187" t="s">
        <v>5460</v>
      </c>
      <c r="O108" s="45"/>
      <c r="P108" s="45"/>
      <c r="Q108" s="92" t="s">
        <v>5263</v>
      </c>
      <c r="R108" s="25"/>
      <c r="S108" s="25"/>
      <c r="T108" s="25"/>
      <c r="U108" s="25"/>
      <c r="V108" s="25"/>
      <c r="W108" s="25"/>
      <c r="X108" s="25"/>
      <c r="Y108" s="25"/>
      <c r="Z108" s="25"/>
      <c r="AA108" s="25"/>
      <c r="AB108" s="25"/>
      <c r="AC108" s="25"/>
      <c r="AD108" s="25"/>
      <c r="AE108" s="25"/>
      <c r="AF108" s="25"/>
      <c r="AG108" s="25"/>
      <c r="AH108" s="25"/>
    </row>
    <row r="109" spans="1:34" s="76" customFormat="1" ht="213.75">
      <c r="A109" s="73" t="str" cm="1">
        <f t="array" aca="1" ref="A109" ca="1">VLOOKUP(RIGHT(CELL("filename",$B106),LEN(CELL("filename",$B106))-FIND("]",CELL("filename",$B106))),'外部インタフェース一覧(計算用)'!$B:$G,6,FALSE)&amp;"_"&amp;$C109&amp;"_new"</f>
        <v>SCIENTIFIC_NURSING_CARE_PROMOTION_2024_FORM_0000_2021_eating_assistance_new</v>
      </c>
      <c r="B109" s="196">
        <v>106</v>
      </c>
      <c r="C109" s="219" t="s">
        <v>4102</v>
      </c>
      <c r="D109" s="192" t="s">
        <v>4103</v>
      </c>
      <c r="E109" s="187" t="str">
        <f ca="1">IF($F109="-", "追加", VLOOKUP($A109, summary!$H:$O, 6, FALSE))</f>
        <v>追加</v>
      </c>
      <c r="F109" s="187" t="str">
        <f ca="1">IF(VLOOKUP($A109, summary!$H:$O, 7, FALSE)="追加", "-", VLOOKUP($A109, summary!$H:$O, 7, FALSE))</f>
        <v>-</v>
      </c>
      <c r="G109" s="187" t="s">
        <v>5214</v>
      </c>
      <c r="H109" s="192" t="s">
        <v>5312</v>
      </c>
      <c r="I109" s="192">
        <v>1</v>
      </c>
      <c r="J109" s="192" t="s">
        <v>5324</v>
      </c>
      <c r="K109" s="18"/>
      <c r="L109" s="19"/>
      <c r="M109" s="45"/>
      <c r="N109" s="187" t="s">
        <v>5461</v>
      </c>
      <c r="O109" s="45"/>
      <c r="P109" s="45"/>
      <c r="Q109" s="92" t="s">
        <v>5263</v>
      </c>
      <c r="R109" s="25"/>
      <c r="S109" s="25"/>
      <c r="T109" s="25"/>
      <c r="U109" s="25"/>
      <c r="V109" s="25"/>
      <c r="W109" s="25"/>
      <c r="X109" s="25"/>
      <c r="Y109" s="25"/>
      <c r="Z109" s="25"/>
      <c r="AA109" s="25"/>
      <c r="AB109" s="25"/>
      <c r="AC109" s="25"/>
      <c r="AD109" s="25"/>
      <c r="AE109" s="25"/>
      <c r="AF109" s="25"/>
      <c r="AG109" s="25"/>
      <c r="AH109" s="25"/>
    </row>
    <row r="110" spans="1:34" s="76" customFormat="1" ht="157.5">
      <c r="A110" s="73" t="str" cm="1">
        <f t="array" aca="1" ref="A110" ca="1">VLOOKUP(RIGHT(CELL("filename",$B107),LEN(CELL("filename",$B107))-FIND("]",CELL("filename",$B107))),'外部インタフェース一覧(計算用)'!$B:$G,6,FALSE)&amp;"_"&amp;$C110&amp;"_new"</f>
        <v>SCIENTIFIC_NURSING_CARE_PROMOTION_2024_FORM_0000_2021_excretion_new</v>
      </c>
      <c r="B110" s="196">
        <v>107</v>
      </c>
      <c r="C110" s="219" t="s">
        <v>4104</v>
      </c>
      <c r="D110" s="192" t="s">
        <v>4105</v>
      </c>
      <c r="E110" s="187" t="str">
        <f ca="1">IF($F110="-", "追加", VLOOKUP($A110, summary!$H:$O, 6, FALSE))</f>
        <v>追加</v>
      </c>
      <c r="F110" s="187" t="str">
        <f ca="1">IF(VLOOKUP($A110, summary!$H:$O, 7, FALSE)="追加", "-", VLOOKUP($A110, summary!$H:$O, 7, FALSE))</f>
        <v>-</v>
      </c>
      <c r="G110" s="187" t="s">
        <v>5214</v>
      </c>
      <c r="H110" s="192" t="s">
        <v>5312</v>
      </c>
      <c r="I110" s="192">
        <v>1</v>
      </c>
      <c r="J110" s="192" t="s">
        <v>5324</v>
      </c>
      <c r="K110" s="18"/>
      <c r="L110" s="19"/>
      <c r="M110" s="45"/>
      <c r="N110" s="187" t="s">
        <v>5462</v>
      </c>
      <c r="O110" s="45"/>
      <c r="P110" s="45"/>
      <c r="Q110" s="92" t="s">
        <v>5263</v>
      </c>
      <c r="R110" s="25"/>
      <c r="S110" s="25"/>
      <c r="T110" s="25"/>
      <c r="U110" s="25"/>
      <c r="V110" s="25"/>
      <c r="W110" s="25"/>
      <c r="X110" s="25"/>
      <c r="Y110" s="25"/>
      <c r="Z110" s="25"/>
      <c r="AA110" s="25"/>
      <c r="AB110" s="25"/>
      <c r="AC110" s="25"/>
      <c r="AD110" s="25"/>
      <c r="AE110" s="25"/>
      <c r="AF110" s="25"/>
      <c r="AG110" s="25"/>
      <c r="AH110" s="25"/>
    </row>
    <row r="111" spans="1:34" s="76" customFormat="1" ht="168.75">
      <c r="A111" s="73" t="str" cm="1">
        <f t="array" aca="1" ref="A111" ca="1">VLOOKUP(RIGHT(CELL("filename",$B108),LEN(CELL("filename",$B108))-FIND("]",CELL("filename",$B108))),'外部インタフェース一覧(計算用)'!$B:$G,6,FALSE)&amp;"_"&amp;$C111&amp;"_new"</f>
        <v>SCIENTIFIC_NURSING_CARE_PROMOTION_2024_FORM_0000_2021_bathing_new</v>
      </c>
      <c r="B111" s="196">
        <v>108</v>
      </c>
      <c r="C111" s="219" t="s">
        <v>4106</v>
      </c>
      <c r="D111" s="192" t="s">
        <v>4107</v>
      </c>
      <c r="E111" s="187" t="str">
        <f ca="1">IF($F111="-", "追加", VLOOKUP($A111, summary!$H:$O, 6, FALSE))</f>
        <v>追加</v>
      </c>
      <c r="F111" s="187" t="str">
        <f ca="1">IF(VLOOKUP($A111, summary!$H:$O, 7, FALSE)="追加", "-", VLOOKUP($A111, summary!$H:$O, 7, FALSE))</f>
        <v>-</v>
      </c>
      <c r="G111" s="187" t="s">
        <v>5214</v>
      </c>
      <c r="H111" s="192" t="s">
        <v>5312</v>
      </c>
      <c r="I111" s="192">
        <v>1</v>
      </c>
      <c r="J111" s="192" t="s">
        <v>5324</v>
      </c>
      <c r="K111" s="18"/>
      <c r="L111" s="19"/>
      <c r="M111" s="45"/>
      <c r="N111" s="187" t="s">
        <v>5463</v>
      </c>
      <c r="O111" s="45"/>
      <c r="P111" s="45"/>
      <c r="Q111" s="92" t="s">
        <v>5263</v>
      </c>
      <c r="R111" s="25"/>
      <c r="S111" s="25"/>
      <c r="T111" s="25"/>
      <c r="U111" s="25"/>
      <c r="V111" s="25"/>
      <c r="W111" s="25"/>
      <c r="X111" s="25"/>
      <c r="Y111" s="25"/>
      <c r="Z111" s="25"/>
      <c r="AA111" s="25"/>
      <c r="AB111" s="25"/>
      <c r="AC111" s="25"/>
      <c r="AD111" s="25"/>
      <c r="AE111" s="25"/>
      <c r="AF111" s="25"/>
      <c r="AG111" s="25"/>
      <c r="AH111" s="25"/>
    </row>
    <row r="112" spans="1:34" s="76" customFormat="1" ht="157.5">
      <c r="A112" s="73" t="str" cm="1">
        <f t="array" aca="1" ref="A112" ca="1">VLOOKUP(RIGHT(CELL("filename",$B109),LEN(CELL("filename",$B109))-FIND("]",CELL("filename",$B109))),'外部インタフェース一覧(計算用)'!$B:$G,6,FALSE)&amp;"_"&amp;$C112&amp;"_new"</f>
        <v>SCIENTIFIC_NURSING_CARE_PROMOTION_2024_FORM_0000_2021_oral_care_new</v>
      </c>
      <c r="B112" s="196">
        <v>109</v>
      </c>
      <c r="C112" s="219" t="s">
        <v>4108</v>
      </c>
      <c r="D112" s="192" t="s">
        <v>4109</v>
      </c>
      <c r="E112" s="187" t="str">
        <f ca="1">IF($F112="-", "追加", VLOOKUP($A112, summary!$H:$O, 6, FALSE))</f>
        <v>追加</v>
      </c>
      <c r="F112" s="187" t="str">
        <f ca="1">IF(VLOOKUP($A112, summary!$H:$O, 7, FALSE)="追加", "-", VLOOKUP($A112, summary!$H:$O, 7, FALSE))</f>
        <v>-</v>
      </c>
      <c r="G112" s="187" t="s">
        <v>5214</v>
      </c>
      <c r="H112" s="192" t="s">
        <v>5312</v>
      </c>
      <c r="I112" s="192">
        <v>1</v>
      </c>
      <c r="J112" s="192" t="s">
        <v>5324</v>
      </c>
      <c r="K112" s="18"/>
      <c r="L112" s="19"/>
      <c r="M112" s="45"/>
      <c r="N112" s="187" t="s">
        <v>5464</v>
      </c>
      <c r="O112" s="45"/>
      <c r="P112" s="45"/>
      <c r="Q112" s="92" t="s">
        <v>5263</v>
      </c>
      <c r="R112" s="25"/>
      <c r="S112" s="25"/>
      <c r="T112" s="25"/>
      <c r="U112" s="25"/>
      <c r="V112" s="25"/>
      <c r="W112" s="25"/>
      <c r="X112" s="25"/>
      <c r="Y112" s="25"/>
      <c r="Z112" s="25"/>
      <c r="AA112" s="25"/>
      <c r="AB112" s="25"/>
      <c r="AC112" s="25"/>
      <c r="AD112" s="25"/>
      <c r="AE112" s="25"/>
      <c r="AF112" s="25"/>
      <c r="AG112" s="25"/>
      <c r="AH112" s="25"/>
    </row>
    <row r="113" spans="1:34" s="76" customFormat="1" ht="123.75">
      <c r="A113" s="73" t="str" cm="1">
        <f t="array" aca="1" ref="A113" ca="1">VLOOKUP(RIGHT(CELL("filename",$B110),LEN(CELL("filename",$B110))-FIND("]",CELL("filename",$B110))),'外部インタフェース一覧(計算用)'!$B:$G,6,FALSE)&amp;"_"&amp;$C113&amp;"_new"</f>
        <v>SCIENTIFIC_NURSING_CARE_PROMOTION_2024_FORM_0000_2021_dressing_new</v>
      </c>
      <c r="B113" s="196">
        <v>110</v>
      </c>
      <c r="C113" s="219" t="s">
        <v>4110</v>
      </c>
      <c r="D113" s="192" t="s">
        <v>4111</v>
      </c>
      <c r="E113" s="187" t="str">
        <f ca="1">IF($F113="-", "追加", VLOOKUP($A113, summary!$H:$O, 6, FALSE))</f>
        <v>追加</v>
      </c>
      <c r="F113" s="187" t="str">
        <f ca="1">IF(VLOOKUP($A113, summary!$H:$O, 7, FALSE)="追加", "-", VLOOKUP($A113, summary!$H:$O, 7, FALSE))</f>
        <v>-</v>
      </c>
      <c r="G113" s="187" t="s">
        <v>5214</v>
      </c>
      <c r="H113" s="192" t="s">
        <v>5312</v>
      </c>
      <c r="I113" s="192">
        <v>1</v>
      </c>
      <c r="J113" s="192" t="s">
        <v>5324</v>
      </c>
      <c r="K113" s="18"/>
      <c r="L113" s="19"/>
      <c r="M113" s="45"/>
      <c r="N113" s="187" t="s">
        <v>5465</v>
      </c>
      <c r="O113" s="45"/>
      <c r="P113" s="45"/>
      <c r="Q113" s="92" t="s">
        <v>5263</v>
      </c>
      <c r="R113" s="25"/>
      <c r="S113" s="25"/>
      <c r="T113" s="25"/>
      <c r="U113" s="25"/>
      <c r="V113" s="25"/>
      <c r="W113" s="25"/>
      <c r="X113" s="25"/>
      <c r="Y113" s="25"/>
      <c r="Z113" s="25"/>
      <c r="AA113" s="25"/>
      <c r="AB113" s="25"/>
      <c r="AC113" s="25"/>
      <c r="AD113" s="25"/>
      <c r="AE113" s="25"/>
      <c r="AF113" s="25"/>
      <c r="AG113" s="25"/>
      <c r="AH113" s="25"/>
    </row>
    <row r="114" spans="1:34" s="76" customFormat="1" ht="157.5">
      <c r="A114" s="73" t="str" cm="1">
        <f t="array" aca="1" ref="A114" ca="1">VLOOKUP(RIGHT(CELL("filename",$B111),LEN(CELL("filename",$B111))-FIND("]",CELL("filename",$B111))),'外部インタフェース一覧(計算用)'!$B:$G,6,FALSE)&amp;"_"&amp;$C114&amp;"_new"</f>
        <v>SCIENTIFIC_NURSING_CARE_PROMOTION_2024_FORM_0000_2021_dressing_action_new</v>
      </c>
      <c r="B114" s="196">
        <v>111</v>
      </c>
      <c r="C114" s="219" t="s">
        <v>4112</v>
      </c>
      <c r="D114" s="192" t="s">
        <v>4113</v>
      </c>
      <c r="E114" s="187" t="str">
        <f ca="1">IF($F114="-", "追加", VLOOKUP($A114, summary!$H:$O, 6, FALSE))</f>
        <v>追加</v>
      </c>
      <c r="F114" s="187" t="str">
        <f ca="1">IF(VLOOKUP($A114, summary!$H:$O, 7, FALSE)="追加", "-", VLOOKUP($A114, summary!$H:$O, 7, FALSE))</f>
        <v>-</v>
      </c>
      <c r="G114" s="187" t="s">
        <v>5214</v>
      </c>
      <c r="H114" s="192" t="s">
        <v>5312</v>
      </c>
      <c r="I114" s="192">
        <v>1</v>
      </c>
      <c r="J114" s="192" t="s">
        <v>5324</v>
      </c>
      <c r="K114" s="18"/>
      <c r="L114" s="19"/>
      <c r="M114" s="45"/>
      <c r="N114" s="187" t="s">
        <v>5466</v>
      </c>
      <c r="O114" s="45"/>
      <c r="P114" s="45"/>
      <c r="Q114" s="92" t="s">
        <v>5263</v>
      </c>
      <c r="R114" s="25"/>
      <c r="S114" s="25"/>
      <c r="T114" s="25"/>
      <c r="U114" s="25"/>
      <c r="V114" s="25"/>
      <c r="W114" s="25"/>
      <c r="X114" s="25"/>
      <c r="Y114" s="25"/>
      <c r="Z114" s="25"/>
      <c r="AA114" s="25"/>
      <c r="AB114" s="25"/>
      <c r="AC114" s="25"/>
      <c r="AD114" s="25"/>
      <c r="AE114" s="25"/>
      <c r="AF114" s="25"/>
      <c r="AG114" s="25"/>
      <c r="AH114" s="25"/>
    </row>
    <row r="115" spans="1:34" s="76" customFormat="1" ht="146.25">
      <c r="A115" s="73" t="str" cm="1">
        <f t="array" aca="1" ref="A115" ca="1">VLOOKUP(RIGHT(CELL("filename",$B112),LEN(CELL("filename",$B112))-FIND("]",CELL("filename",$B112))),'外部インタフェース一覧(計算用)'!$B:$G,6,FALSE)&amp;"_"&amp;$C115&amp;"_new"</f>
        <v>SCIENTIFIC_NURSING_CARE_PROMOTION_2024_FORM_0000_2021_leisure_new</v>
      </c>
      <c r="B115" s="196">
        <v>112</v>
      </c>
      <c r="C115" s="219" t="s">
        <v>4114</v>
      </c>
      <c r="D115" s="192" t="s">
        <v>4115</v>
      </c>
      <c r="E115" s="187" t="str">
        <f ca="1">IF($F115="-", "追加", VLOOKUP($A115, summary!$H:$O, 6, FALSE))</f>
        <v>追加</v>
      </c>
      <c r="F115" s="187" t="str">
        <f ca="1">IF(VLOOKUP($A115, summary!$H:$O, 7, FALSE)="追加", "-", VLOOKUP($A115, summary!$H:$O, 7, FALSE))</f>
        <v>-</v>
      </c>
      <c r="G115" s="187" t="s">
        <v>5214</v>
      </c>
      <c r="H115" s="192" t="s">
        <v>5312</v>
      </c>
      <c r="I115" s="192">
        <v>1</v>
      </c>
      <c r="J115" s="192" t="s">
        <v>5324</v>
      </c>
      <c r="K115" s="18"/>
      <c r="L115" s="19"/>
      <c r="M115" s="45"/>
      <c r="N115" s="187" t="s">
        <v>5467</v>
      </c>
      <c r="O115" s="45"/>
      <c r="P115" s="45"/>
      <c r="Q115" s="92" t="s">
        <v>5263</v>
      </c>
      <c r="R115" s="25"/>
      <c r="S115" s="25"/>
      <c r="T115" s="25"/>
      <c r="U115" s="25"/>
      <c r="V115" s="25"/>
      <c r="W115" s="25"/>
      <c r="X115" s="25"/>
      <c r="Y115" s="25"/>
      <c r="Z115" s="25"/>
      <c r="AA115" s="25"/>
      <c r="AB115" s="25"/>
      <c r="AC115" s="25"/>
      <c r="AD115" s="25"/>
      <c r="AE115" s="25"/>
      <c r="AF115" s="25"/>
      <c r="AG115" s="25"/>
      <c r="AH115" s="25"/>
    </row>
    <row r="116" spans="1:34" s="76" customFormat="1" ht="157.5">
      <c r="A116" s="73" t="str" cm="1">
        <f t="array" aca="1" ref="A116" ca="1">VLOOKUP(RIGHT(CELL("filename",$B113),LEN(CELL("filename",$B113))-FIND("]",CELL("filename",$B113))),'外部インタフェース一覧(計算用)'!$B:$G,6,FALSE)&amp;"_"&amp;$C116&amp;"_new"</f>
        <v>SCIENTIFIC_NURSING_CARE_PROMOTION_2024_FORM_0000_2021_communication_new</v>
      </c>
      <c r="B116" s="196">
        <v>113</v>
      </c>
      <c r="C116" s="219" t="s">
        <v>4116</v>
      </c>
      <c r="D116" s="192" t="s">
        <v>4117</v>
      </c>
      <c r="E116" s="187" t="str">
        <f ca="1">IF($F116="-", "追加", VLOOKUP($A116, summary!$H:$O, 6, FALSE))</f>
        <v>追加</v>
      </c>
      <c r="F116" s="187" t="str">
        <f ca="1">IF(VLOOKUP($A116, summary!$H:$O, 7, FALSE)="追加", "-", VLOOKUP($A116, summary!$H:$O, 7, FALSE))</f>
        <v>-</v>
      </c>
      <c r="G116" s="187" t="s">
        <v>5214</v>
      </c>
      <c r="H116" s="192" t="s">
        <v>5312</v>
      </c>
      <c r="I116" s="192">
        <v>1</v>
      </c>
      <c r="J116" s="192" t="s">
        <v>5324</v>
      </c>
      <c r="K116" s="18"/>
      <c r="L116" s="19"/>
      <c r="M116" s="45"/>
      <c r="N116" s="187" t="s">
        <v>5468</v>
      </c>
      <c r="O116" s="45"/>
      <c r="P116" s="45"/>
      <c r="Q116" s="92" t="s">
        <v>5263</v>
      </c>
      <c r="R116" s="25"/>
      <c r="S116" s="25"/>
      <c r="T116" s="25"/>
      <c r="U116" s="25"/>
      <c r="V116" s="25"/>
      <c r="W116" s="25"/>
      <c r="X116" s="25"/>
      <c r="Y116" s="25"/>
      <c r="Z116" s="25"/>
      <c r="AA116" s="25"/>
      <c r="AB116" s="25"/>
      <c r="AC116" s="25"/>
      <c r="AD116" s="25"/>
      <c r="AE116" s="25"/>
      <c r="AF116" s="25"/>
      <c r="AG116" s="25"/>
      <c r="AH116" s="25"/>
    </row>
    <row r="117" spans="1:34" ht="33.75">
      <c r="A117" s="73" t="str" cm="1">
        <f t="array" aca="1" ref="A117" ca="1">VLOOKUP(RIGHT(CELL("filename",$B114),LEN(CELL("filename",$B114))-FIND("]",CELL("filename",$B114))),'外部インタフェース一覧(計算用)'!$B:$G,6,FALSE)&amp;"_"&amp;$C117&amp;"_new"</f>
        <v>SCIENTIFIC_NURSING_CARE_PROMOTION_2024_FORM_0000_2021_version_new</v>
      </c>
      <c r="B117" s="196">
        <v>114</v>
      </c>
      <c r="C117" s="191" t="s">
        <v>265</v>
      </c>
      <c r="D117" s="192" t="s">
        <v>5469</v>
      </c>
      <c r="E117" s="187" t="str">
        <f ca="1">IF($F117="-", "追加", VLOOKUP($A117, summary!$H:$O, 6, FALSE))</f>
        <v>version</v>
      </c>
      <c r="F117" s="187" t="str">
        <f ca="1">IF(VLOOKUP($A117, summary!$H:$O, 7, FALSE)="追加", "-", VLOOKUP($A117, summary!$H:$O, 7, FALSE))</f>
        <v>バージョン番号</v>
      </c>
      <c r="G117" s="46" t="s">
        <v>5214</v>
      </c>
      <c r="H117" s="46" t="s">
        <v>5245</v>
      </c>
      <c r="I117" s="46">
        <v>4</v>
      </c>
      <c r="J117" s="46"/>
      <c r="K117" s="209" t="s">
        <v>5216</v>
      </c>
      <c r="L117" s="49"/>
      <c r="M117" s="46"/>
      <c r="N117" s="51" t="s">
        <v>5470</v>
      </c>
      <c r="O117" s="46" t="s">
        <v>5291</v>
      </c>
      <c r="P117" s="46" t="s">
        <v>5285</v>
      </c>
      <c r="Q117" s="190" t="s">
        <v>5286</v>
      </c>
      <c r="R117" s="21"/>
      <c r="S117" s="21"/>
      <c r="T117" s="21"/>
      <c r="U117" s="21"/>
      <c r="V117" s="21"/>
      <c r="W117" s="21"/>
      <c r="X117" s="21"/>
      <c r="Y117" s="21"/>
      <c r="Z117" s="21"/>
      <c r="AA117" s="21"/>
      <c r="AB117" s="21"/>
      <c r="AC117" s="21"/>
      <c r="AD117" s="21"/>
      <c r="AE117" s="21"/>
      <c r="AF117" s="21"/>
      <c r="AG117" s="21"/>
      <c r="AH117" s="21"/>
    </row>
    <row r="118" spans="1:34">
      <c r="A118" s="96"/>
      <c r="B118" s="25"/>
      <c r="C118" s="96"/>
      <c r="D118" s="96"/>
      <c r="E118" s="96"/>
      <c r="F118" s="96"/>
      <c r="G118" s="96"/>
      <c r="H118" s="96"/>
      <c r="I118" s="97"/>
      <c r="J118" s="97"/>
      <c r="K118" s="97"/>
      <c r="L118" s="97"/>
      <c r="M118" s="97"/>
      <c r="N118" s="97"/>
      <c r="O118" s="97"/>
      <c r="P118" s="97"/>
      <c r="Q118" s="72"/>
      <c r="R118" s="21"/>
      <c r="S118" s="21"/>
      <c r="T118" s="21"/>
      <c r="U118" s="21"/>
      <c r="V118" s="21"/>
      <c r="W118" s="21"/>
      <c r="X118" s="21"/>
      <c r="Y118" s="21"/>
      <c r="Z118" s="21"/>
      <c r="AA118" s="21"/>
      <c r="AB118" s="21"/>
      <c r="AC118" s="21"/>
      <c r="AD118" s="21"/>
      <c r="AE118" s="21"/>
      <c r="AF118" s="21"/>
      <c r="AG118" s="21"/>
      <c r="AH118" s="21"/>
    </row>
    <row r="119" spans="1:34">
      <c r="A119" s="96"/>
      <c r="B119" s="25"/>
      <c r="C119" s="96"/>
      <c r="D119" s="96"/>
      <c r="E119" s="96"/>
      <c r="F119" s="96"/>
      <c r="G119" s="96"/>
      <c r="H119" s="96"/>
      <c r="I119" s="97"/>
      <c r="J119" s="97"/>
      <c r="K119" s="97"/>
      <c r="L119" s="97"/>
      <c r="M119" s="97"/>
      <c r="N119" s="97"/>
      <c r="O119" s="97"/>
      <c r="P119" s="97"/>
      <c r="Q119" s="72"/>
      <c r="R119" s="21"/>
      <c r="S119" s="21"/>
      <c r="T119" s="21"/>
      <c r="U119" s="21"/>
      <c r="V119" s="21"/>
      <c r="W119" s="21"/>
      <c r="X119" s="21"/>
      <c r="Y119" s="21"/>
      <c r="Z119" s="21"/>
      <c r="AA119" s="21"/>
      <c r="AB119" s="21"/>
      <c r="AC119" s="21"/>
      <c r="AD119" s="21"/>
      <c r="AE119" s="21"/>
      <c r="AF119" s="21"/>
      <c r="AG119" s="21"/>
      <c r="AH119" s="21"/>
    </row>
    <row r="120" spans="1:34">
      <c r="A120" s="96"/>
      <c r="B120" s="25"/>
      <c r="C120" s="96"/>
      <c r="D120" s="96"/>
      <c r="E120" s="96"/>
      <c r="F120" s="96"/>
      <c r="G120" s="96"/>
      <c r="H120" s="96"/>
      <c r="I120" s="97"/>
      <c r="J120" s="97"/>
      <c r="K120" s="97"/>
      <c r="L120" s="97"/>
      <c r="M120" s="97"/>
      <c r="N120" s="97"/>
      <c r="O120" s="97"/>
      <c r="P120" s="97"/>
      <c r="Q120" s="72"/>
      <c r="R120" s="21"/>
      <c r="S120" s="21"/>
      <c r="T120" s="21"/>
      <c r="U120" s="21"/>
      <c r="V120" s="21"/>
      <c r="W120" s="21"/>
      <c r="X120" s="21"/>
      <c r="Y120" s="21"/>
      <c r="Z120" s="21"/>
      <c r="AA120" s="21"/>
      <c r="AB120" s="21"/>
      <c r="AC120" s="21"/>
      <c r="AD120" s="21"/>
      <c r="AE120" s="21"/>
      <c r="AF120" s="21"/>
      <c r="AG120" s="21"/>
      <c r="AH120" s="21"/>
    </row>
    <row r="121" spans="1:34">
      <c r="A121" s="96"/>
      <c r="B121" s="25"/>
      <c r="C121" s="96"/>
      <c r="D121" s="96"/>
      <c r="E121" s="96"/>
      <c r="F121" s="96"/>
      <c r="G121" s="96"/>
      <c r="H121" s="96"/>
      <c r="I121" s="97"/>
      <c r="J121" s="97"/>
      <c r="K121" s="97"/>
      <c r="L121" s="97"/>
      <c r="M121" s="97"/>
      <c r="N121" s="97"/>
      <c r="O121" s="97"/>
      <c r="P121" s="97"/>
      <c r="Q121" s="72"/>
      <c r="R121" s="21"/>
      <c r="S121" s="21"/>
      <c r="T121" s="21"/>
      <c r="U121" s="21"/>
      <c r="V121" s="21"/>
      <c r="W121" s="21"/>
      <c r="X121" s="21"/>
      <c r="Y121" s="21"/>
      <c r="Z121" s="21"/>
      <c r="AA121" s="21"/>
      <c r="AB121" s="21"/>
      <c r="AC121" s="21"/>
      <c r="AD121" s="21"/>
      <c r="AE121" s="21"/>
      <c r="AF121" s="21"/>
      <c r="AG121" s="21"/>
      <c r="AH121" s="21"/>
    </row>
    <row r="122" spans="1:34">
      <c r="A122" s="96"/>
      <c r="B122" s="25"/>
      <c r="C122" s="96"/>
      <c r="D122" s="96"/>
      <c r="E122" s="96"/>
      <c r="F122" s="96"/>
      <c r="G122" s="96"/>
      <c r="H122" s="96"/>
      <c r="I122" s="97"/>
      <c r="J122" s="97"/>
      <c r="K122" s="97"/>
      <c r="L122" s="97"/>
      <c r="M122" s="97"/>
      <c r="N122" s="21"/>
      <c r="O122" s="21"/>
      <c r="P122" s="21"/>
      <c r="Q122" s="21"/>
      <c r="R122" s="21"/>
      <c r="S122" s="21"/>
      <c r="T122" s="21"/>
      <c r="U122" s="21"/>
      <c r="V122" s="21"/>
      <c r="W122" s="21"/>
      <c r="X122" s="21"/>
      <c r="Y122" s="21"/>
      <c r="Z122" s="21"/>
      <c r="AA122" s="21"/>
      <c r="AB122" s="21"/>
      <c r="AC122" s="21"/>
      <c r="AD122" s="21"/>
      <c r="AE122" s="21"/>
      <c r="AF122" s="21"/>
      <c r="AG122" s="21"/>
      <c r="AH122" s="21"/>
    </row>
    <row r="123" spans="1:34">
      <c r="A123" s="96"/>
      <c r="B123" s="25"/>
      <c r="C123" s="96"/>
      <c r="D123" s="96"/>
      <c r="E123" s="96"/>
      <c r="F123" s="96"/>
      <c r="G123" s="96"/>
      <c r="H123" s="96"/>
      <c r="I123" s="97"/>
      <c r="J123" s="97"/>
      <c r="K123" s="97"/>
      <c r="L123" s="97"/>
      <c r="M123" s="97"/>
      <c r="N123" s="97"/>
      <c r="O123" s="97"/>
      <c r="P123" s="97"/>
      <c r="Q123" s="72"/>
      <c r="R123" s="21"/>
      <c r="S123" s="21"/>
      <c r="T123" s="21"/>
      <c r="U123" s="21"/>
      <c r="V123" s="21"/>
      <c r="W123" s="21"/>
      <c r="X123" s="21"/>
      <c r="Y123" s="21"/>
      <c r="Z123" s="21"/>
      <c r="AA123" s="21"/>
      <c r="AB123" s="21"/>
      <c r="AC123" s="21"/>
      <c r="AD123" s="21"/>
      <c r="AE123" s="21"/>
      <c r="AF123" s="21"/>
      <c r="AG123" s="21"/>
      <c r="AH123" s="21"/>
    </row>
    <row r="124" spans="1:34">
      <c r="A124" s="96"/>
      <c r="B124" s="25"/>
      <c r="C124" s="96"/>
      <c r="D124" s="96"/>
      <c r="E124" s="96"/>
      <c r="F124" s="96"/>
      <c r="G124" s="96"/>
      <c r="H124" s="96"/>
      <c r="I124" s="97"/>
      <c r="J124" s="97"/>
      <c r="K124" s="97"/>
      <c r="L124" s="97"/>
      <c r="M124" s="97"/>
      <c r="N124" s="97"/>
      <c r="O124" s="97"/>
      <c r="P124" s="97"/>
      <c r="Q124" s="72"/>
      <c r="R124" s="21"/>
      <c r="S124" s="21"/>
      <c r="T124" s="21"/>
      <c r="U124" s="21"/>
      <c r="V124" s="21"/>
      <c r="W124" s="21"/>
      <c r="X124" s="21"/>
      <c r="Y124" s="21"/>
      <c r="Z124" s="21"/>
      <c r="AA124" s="21"/>
      <c r="AB124" s="21"/>
      <c r="AC124" s="21"/>
      <c r="AD124" s="21"/>
      <c r="AE124" s="21"/>
      <c r="AF124" s="21"/>
      <c r="AG124" s="21"/>
      <c r="AH124" s="21"/>
    </row>
    <row r="125" spans="1:34">
      <c r="A125" s="96"/>
      <c r="B125" s="25"/>
      <c r="C125" s="96"/>
      <c r="D125" s="96"/>
      <c r="E125" s="96"/>
      <c r="F125" s="96"/>
      <c r="G125" s="96"/>
      <c r="H125" s="96"/>
      <c r="I125" s="97"/>
      <c r="J125" s="97"/>
      <c r="K125" s="97"/>
      <c r="L125" s="97"/>
      <c r="M125" s="97"/>
      <c r="N125" s="97"/>
      <c r="O125" s="97"/>
      <c r="P125" s="97"/>
      <c r="Q125" s="72"/>
      <c r="R125" s="21"/>
      <c r="S125" s="21"/>
      <c r="T125" s="21"/>
      <c r="U125" s="21"/>
      <c r="V125" s="21"/>
      <c r="W125" s="21"/>
      <c r="X125" s="21"/>
      <c r="Y125" s="21"/>
      <c r="Z125" s="21"/>
      <c r="AA125" s="21"/>
      <c r="AB125" s="21"/>
      <c r="AC125" s="21"/>
      <c r="AD125" s="21"/>
      <c r="AE125" s="21"/>
      <c r="AF125" s="21"/>
      <c r="AG125" s="21"/>
      <c r="AH125" s="21"/>
    </row>
    <row r="126" spans="1:34">
      <c r="A126" s="96"/>
      <c r="B126" s="25"/>
      <c r="C126" s="96"/>
      <c r="D126" s="96"/>
      <c r="E126" s="96"/>
      <c r="F126" s="96"/>
      <c r="G126" s="96"/>
      <c r="H126" s="96"/>
      <c r="I126" s="97"/>
      <c r="J126" s="97"/>
      <c r="K126" s="97"/>
      <c r="L126" s="97"/>
      <c r="M126" s="97"/>
      <c r="N126" s="97"/>
      <c r="O126" s="97"/>
      <c r="P126" s="97"/>
      <c r="Q126" s="72"/>
      <c r="R126" s="21"/>
      <c r="S126" s="21"/>
      <c r="T126" s="21"/>
      <c r="U126" s="21"/>
      <c r="V126" s="21"/>
      <c r="W126" s="21"/>
      <c r="X126" s="21"/>
      <c r="Y126" s="21"/>
      <c r="Z126" s="21"/>
      <c r="AA126" s="21"/>
      <c r="AB126" s="21"/>
      <c r="AC126" s="21"/>
      <c r="AD126" s="21"/>
      <c r="AE126" s="21"/>
      <c r="AF126" s="21"/>
      <c r="AG126" s="21"/>
      <c r="AH126" s="21"/>
    </row>
    <row r="127" spans="1:34">
      <c r="A127" s="96"/>
      <c r="B127" s="25"/>
      <c r="C127" s="96"/>
      <c r="D127" s="96"/>
      <c r="E127" s="96"/>
      <c r="F127" s="96"/>
      <c r="G127" s="96"/>
      <c r="H127" s="96"/>
      <c r="I127" s="97"/>
      <c r="J127" s="97"/>
      <c r="K127" s="97"/>
      <c r="L127" s="97"/>
      <c r="M127" s="97"/>
      <c r="N127" s="97"/>
      <c r="O127" s="97"/>
      <c r="P127" s="97"/>
      <c r="Q127" s="72"/>
      <c r="R127" s="21"/>
      <c r="S127" s="21"/>
      <c r="T127" s="21"/>
      <c r="U127" s="21"/>
      <c r="V127" s="21"/>
      <c r="W127" s="21"/>
      <c r="X127" s="21"/>
      <c r="Y127" s="21"/>
      <c r="Z127" s="21"/>
      <c r="AA127" s="21"/>
      <c r="AB127" s="21"/>
      <c r="AC127" s="21"/>
      <c r="AD127" s="21"/>
      <c r="AE127" s="21"/>
      <c r="AF127" s="21"/>
      <c r="AG127" s="21"/>
      <c r="AH127" s="21"/>
    </row>
    <row r="128" spans="1:34">
      <c r="A128" s="96"/>
      <c r="B128" s="25"/>
      <c r="C128" s="96"/>
      <c r="D128" s="96"/>
      <c r="E128" s="96"/>
      <c r="F128" s="96"/>
      <c r="G128" s="96"/>
      <c r="H128" s="96"/>
      <c r="I128" s="97"/>
      <c r="J128" s="97"/>
      <c r="K128" s="97"/>
      <c r="L128" s="97"/>
      <c r="M128" s="97"/>
      <c r="N128" s="97"/>
      <c r="O128" s="97"/>
      <c r="P128" s="97"/>
      <c r="Q128" s="72"/>
      <c r="R128" s="21"/>
      <c r="S128" s="21"/>
      <c r="T128" s="21"/>
      <c r="U128" s="21"/>
      <c r="V128" s="21"/>
      <c r="W128" s="21"/>
      <c r="X128" s="21"/>
      <c r="Y128" s="21"/>
      <c r="Z128" s="21"/>
      <c r="AA128" s="21"/>
      <c r="AB128" s="21"/>
      <c r="AC128" s="21"/>
      <c r="AD128" s="21"/>
      <c r="AE128" s="21"/>
      <c r="AF128" s="21"/>
      <c r="AG128" s="21"/>
      <c r="AH128" s="21"/>
    </row>
    <row r="129" spans="1:34">
      <c r="A129" s="96"/>
      <c r="B129" s="25"/>
      <c r="C129" s="96"/>
      <c r="D129" s="96"/>
      <c r="E129" s="96"/>
      <c r="F129" s="96"/>
      <c r="G129" s="96"/>
      <c r="H129" s="96"/>
      <c r="I129" s="97"/>
      <c r="J129" s="97"/>
      <c r="K129" s="97"/>
      <c r="L129" s="97"/>
      <c r="M129" s="97"/>
      <c r="N129" s="97"/>
      <c r="O129" s="97"/>
      <c r="P129" s="97"/>
      <c r="Q129" s="72"/>
      <c r="R129" s="21"/>
      <c r="S129" s="21"/>
      <c r="T129" s="21"/>
      <c r="U129" s="21"/>
      <c r="V129" s="21"/>
      <c r="W129" s="21"/>
      <c r="X129" s="21"/>
      <c r="Y129" s="21"/>
      <c r="Z129" s="21"/>
      <c r="AA129" s="21"/>
      <c r="AB129" s="21"/>
      <c r="AC129" s="21"/>
      <c r="AD129" s="21"/>
      <c r="AE129" s="21"/>
      <c r="AF129" s="21"/>
      <c r="AG129" s="21"/>
      <c r="AH129" s="21"/>
    </row>
    <row r="130" spans="1:34">
      <c r="A130" s="96"/>
      <c r="B130" s="25"/>
      <c r="C130" s="96"/>
      <c r="D130" s="96"/>
      <c r="E130" s="96"/>
      <c r="F130" s="96"/>
      <c r="G130" s="96"/>
      <c r="H130" s="96"/>
      <c r="I130" s="97"/>
      <c r="J130" s="97"/>
      <c r="K130" s="97"/>
      <c r="L130" s="97"/>
      <c r="M130" s="97"/>
      <c r="N130" s="97"/>
      <c r="O130" s="97"/>
      <c r="P130" s="97"/>
      <c r="Q130" s="72"/>
      <c r="R130" s="21"/>
      <c r="S130" s="21"/>
      <c r="T130" s="21"/>
      <c r="U130" s="21"/>
      <c r="V130" s="21"/>
      <c r="W130" s="21"/>
      <c r="X130" s="21"/>
      <c r="Y130" s="21"/>
      <c r="Z130" s="21"/>
      <c r="AA130" s="21"/>
      <c r="AB130" s="21"/>
      <c r="AC130" s="21"/>
      <c r="AD130" s="21"/>
      <c r="AE130" s="21"/>
      <c r="AF130" s="21"/>
      <c r="AG130" s="21"/>
      <c r="AH130" s="21"/>
    </row>
    <row r="131" spans="1:34">
      <c r="A131" s="96"/>
      <c r="B131" s="25"/>
      <c r="C131" s="96"/>
      <c r="D131" s="96"/>
      <c r="E131" s="96"/>
      <c r="F131" s="96"/>
      <c r="G131" s="96"/>
      <c r="H131" s="96"/>
      <c r="I131" s="97"/>
      <c r="J131" s="97"/>
      <c r="K131" s="97"/>
      <c r="L131" s="97"/>
      <c r="M131" s="97"/>
      <c r="N131" s="97"/>
      <c r="O131" s="97"/>
      <c r="P131" s="97"/>
      <c r="Q131" s="72"/>
      <c r="R131" s="21"/>
      <c r="S131" s="21"/>
      <c r="T131" s="21"/>
      <c r="U131" s="21"/>
      <c r="V131" s="21"/>
      <c r="W131" s="21"/>
      <c r="X131" s="21"/>
      <c r="Y131" s="21"/>
      <c r="Z131" s="21"/>
      <c r="AA131" s="21"/>
      <c r="AB131" s="21"/>
      <c r="AC131" s="21"/>
      <c r="AD131" s="21"/>
      <c r="AE131" s="21"/>
      <c r="AF131" s="21"/>
      <c r="AG131" s="21"/>
      <c r="AH131" s="21"/>
    </row>
    <row r="132" spans="1:34">
      <c r="A132" s="96"/>
      <c r="B132" s="25"/>
      <c r="C132" s="96"/>
      <c r="D132" s="96"/>
      <c r="E132" s="96"/>
      <c r="F132" s="96"/>
      <c r="G132" s="96"/>
      <c r="H132" s="96"/>
      <c r="I132" s="97"/>
      <c r="J132" s="97"/>
      <c r="K132" s="97"/>
      <c r="L132" s="97"/>
      <c r="M132" s="97"/>
      <c r="N132" s="97"/>
      <c r="O132" s="97"/>
      <c r="P132" s="97"/>
      <c r="Q132" s="72"/>
      <c r="R132" s="21"/>
      <c r="S132" s="21"/>
      <c r="T132" s="21"/>
      <c r="U132" s="21"/>
      <c r="V132" s="21"/>
      <c r="W132" s="21"/>
      <c r="X132" s="21"/>
      <c r="Y132" s="21"/>
      <c r="Z132" s="21"/>
      <c r="AA132" s="21"/>
      <c r="AB132" s="21"/>
      <c r="AC132" s="21"/>
      <c r="AD132" s="21"/>
      <c r="AE132" s="21"/>
      <c r="AF132" s="21"/>
      <c r="AG132" s="21"/>
      <c r="AH132" s="21"/>
    </row>
    <row r="133" spans="1:34">
      <c r="A133" s="96"/>
      <c r="B133" s="25"/>
      <c r="C133" s="96"/>
      <c r="D133" s="96"/>
      <c r="E133" s="96"/>
      <c r="F133" s="96"/>
      <c r="G133" s="96"/>
      <c r="H133" s="96"/>
      <c r="I133" s="97"/>
      <c r="J133" s="97"/>
      <c r="K133" s="97"/>
      <c r="L133" s="97"/>
      <c r="M133" s="97"/>
      <c r="N133" s="97"/>
      <c r="O133" s="97"/>
      <c r="P133" s="97"/>
      <c r="Q133" s="72"/>
      <c r="R133" s="21"/>
      <c r="S133" s="21"/>
      <c r="T133" s="21"/>
      <c r="U133" s="21"/>
      <c r="V133" s="21"/>
      <c r="W133" s="21"/>
      <c r="X133" s="21"/>
      <c r="Y133" s="21"/>
      <c r="Z133" s="21"/>
      <c r="AA133" s="21"/>
      <c r="AB133" s="21"/>
      <c r="AC133" s="21"/>
      <c r="AD133" s="21"/>
      <c r="AE133" s="21"/>
      <c r="AF133" s="21"/>
      <c r="AG133" s="21"/>
      <c r="AH133" s="21"/>
    </row>
    <row r="134" spans="1:34">
      <c r="A134" s="96"/>
      <c r="B134" s="25"/>
      <c r="C134" s="96"/>
      <c r="D134" s="96"/>
      <c r="E134" s="96"/>
      <c r="F134" s="96"/>
      <c r="G134" s="96"/>
      <c r="H134" s="96"/>
      <c r="I134" s="97"/>
      <c r="J134" s="97"/>
      <c r="K134" s="97"/>
      <c r="L134" s="97"/>
      <c r="M134" s="97"/>
      <c r="N134" s="97"/>
      <c r="O134" s="97"/>
      <c r="P134" s="97"/>
      <c r="Q134" s="72"/>
      <c r="R134" s="21"/>
      <c r="S134" s="21"/>
      <c r="T134" s="21"/>
      <c r="U134" s="21"/>
      <c r="V134" s="21"/>
      <c r="W134" s="21"/>
      <c r="X134" s="21"/>
      <c r="Y134" s="21"/>
      <c r="Z134" s="21"/>
      <c r="AA134" s="21"/>
      <c r="AB134" s="21"/>
      <c r="AC134" s="21"/>
      <c r="AD134" s="21"/>
      <c r="AE134" s="21"/>
      <c r="AF134" s="21"/>
      <c r="AG134" s="21"/>
      <c r="AH134" s="21"/>
    </row>
    <row r="135" spans="1:34">
      <c r="A135" s="96"/>
      <c r="B135" s="25"/>
      <c r="C135" s="96"/>
      <c r="D135" s="96"/>
      <c r="E135" s="96"/>
      <c r="F135" s="96"/>
      <c r="G135" s="96"/>
      <c r="H135" s="96"/>
      <c r="I135" s="97"/>
      <c r="J135" s="97"/>
      <c r="K135" s="97"/>
      <c r="L135" s="97"/>
      <c r="M135" s="97"/>
      <c r="N135" s="97"/>
      <c r="O135" s="97"/>
      <c r="P135" s="97"/>
      <c r="Q135" s="72"/>
      <c r="R135" s="21"/>
      <c r="S135" s="21"/>
      <c r="T135" s="21"/>
      <c r="U135" s="21"/>
      <c r="V135" s="21"/>
      <c r="W135" s="21"/>
      <c r="X135" s="21"/>
      <c r="Y135" s="21"/>
      <c r="Z135" s="21"/>
      <c r="AA135" s="21"/>
      <c r="AB135" s="21"/>
      <c r="AC135" s="21"/>
      <c r="AD135" s="21"/>
      <c r="AE135" s="21"/>
      <c r="AF135" s="21"/>
      <c r="AG135" s="21"/>
      <c r="AH135" s="21"/>
    </row>
    <row r="136" spans="1:34">
      <c r="A136" s="96"/>
      <c r="B136" s="25"/>
      <c r="C136" s="96"/>
      <c r="D136" s="96"/>
      <c r="E136" s="96"/>
      <c r="F136" s="96"/>
      <c r="G136" s="96"/>
      <c r="H136" s="96"/>
      <c r="I136" s="97"/>
      <c r="J136" s="97"/>
      <c r="K136" s="97"/>
      <c r="L136" s="97"/>
      <c r="M136" s="97"/>
      <c r="N136" s="97"/>
      <c r="O136" s="97"/>
      <c r="P136" s="97"/>
      <c r="Q136" s="72"/>
      <c r="R136" s="21"/>
      <c r="S136" s="21"/>
      <c r="T136" s="21"/>
      <c r="U136" s="21"/>
      <c r="V136" s="21"/>
      <c r="W136" s="21"/>
      <c r="X136" s="21"/>
      <c r="Y136" s="21"/>
      <c r="Z136" s="21"/>
      <c r="AA136" s="21"/>
      <c r="AB136" s="21"/>
      <c r="AC136" s="21"/>
      <c r="AD136" s="21"/>
      <c r="AE136" s="21"/>
      <c r="AF136" s="21"/>
      <c r="AG136" s="21"/>
      <c r="AH136" s="21"/>
    </row>
    <row r="137" spans="1:34">
      <c r="A137" s="96"/>
      <c r="B137" s="25"/>
      <c r="C137" s="96"/>
      <c r="D137" s="96"/>
      <c r="E137" s="96"/>
      <c r="F137" s="96"/>
      <c r="G137" s="96"/>
      <c r="H137" s="96"/>
      <c r="I137" s="97"/>
      <c r="J137" s="97"/>
      <c r="K137" s="97"/>
      <c r="L137" s="97"/>
      <c r="M137" s="97"/>
      <c r="N137" s="97"/>
      <c r="O137" s="97"/>
      <c r="P137" s="97"/>
      <c r="Q137" s="72"/>
      <c r="R137" s="21"/>
      <c r="S137" s="21"/>
      <c r="T137" s="21"/>
      <c r="U137" s="21"/>
      <c r="V137" s="21"/>
      <c r="W137" s="21"/>
      <c r="X137" s="21"/>
      <c r="Y137" s="21"/>
      <c r="Z137" s="21"/>
      <c r="AA137" s="21"/>
      <c r="AB137" s="21"/>
      <c r="AC137" s="21"/>
      <c r="AD137" s="21"/>
      <c r="AE137" s="21"/>
      <c r="AF137" s="21"/>
      <c r="AG137" s="21"/>
      <c r="AH137" s="21"/>
    </row>
    <row r="138" spans="1:34">
      <c r="A138" s="96"/>
      <c r="B138" s="25"/>
      <c r="C138" s="96"/>
      <c r="D138" s="96"/>
      <c r="E138" s="96"/>
      <c r="F138" s="96"/>
      <c r="G138" s="96"/>
      <c r="H138" s="96"/>
      <c r="I138" s="97"/>
      <c r="J138" s="97"/>
      <c r="K138" s="97"/>
      <c r="L138" s="97"/>
      <c r="M138" s="97"/>
      <c r="N138" s="97"/>
      <c r="O138" s="97"/>
      <c r="P138" s="97"/>
      <c r="Q138" s="72"/>
      <c r="R138" s="21"/>
      <c r="S138" s="21"/>
      <c r="T138" s="21"/>
      <c r="U138" s="21"/>
      <c r="V138" s="21"/>
      <c r="W138" s="21"/>
      <c r="X138" s="21"/>
      <c r="Y138" s="21"/>
      <c r="Z138" s="21"/>
      <c r="AA138" s="21"/>
      <c r="AB138" s="21"/>
      <c r="AC138" s="21"/>
      <c r="AD138" s="21"/>
      <c r="AE138" s="21"/>
      <c r="AF138" s="21"/>
      <c r="AG138" s="21"/>
      <c r="AH138" s="21"/>
    </row>
    <row r="139" spans="1:34">
      <c r="A139" s="96"/>
      <c r="B139" s="25"/>
      <c r="C139" s="96"/>
      <c r="D139" s="96"/>
      <c r="E139" s="96"/>
      <c r="F139" s="96"/>
      <c r="G139" s="96"/>
      <c r="H139" s="96"/>
      <c r="I139" s="97"/>
      <c r="J139" s="97"/>
      <c r="K139" s="97"/>
      <c r="L139" s="97"/>
      <c r="M139" s="97"/>
      <c r="N139" s="97"/>
      <c r="O139" s="97"/>
      <c r="P139" s="97"/>
      <c r="Q139" s="72"/>
      <c r="R139" s="21"/>
      <c r="S139" s="21"/>
      <c r="T139" s="21"/>
      <c r="U139" s="21"/>
      <c r="V139" s="21"/>
      <c r="W139" s="21"/>
      <c r="X139" s="21"/>
      <c r="Y139" s="21"/>
      <c r="Z139" s="21"/>
      <c r="AA139" s="21"/>
      <c r="AB139" s="21"/>
      <c r="AC139" s="21"/>
      <c r="AD139" s="21"/>
      <c r="AE139" s="21"/>
      <c r="AF139" s="21"/>
      <c r="AG139" s="21"/>
      <c r="AH139" s="21"/>
    </row>
    <row r="140" spans="1:34">
      <c r="A140" s="96"/>
      <c r="B140" s="25"/>
      <c r="C140" s="96"/>
      <c r="D140" s="96"/>
      <c r="E140" s="96"/>
      <c r="F140" s="96"/>
      <c r="G140" s="96"/>
      <c r="H140" s="96"/>
      <c r="I140" s="97"/>
      <c r="J140" s="97"/>
      <c r="K140" s="97"/>
      <c r="L140" s="97"/>
      <c r="M140" s="97"/>
      <c r="N140" s="97"/>
      <c r="O140" s="97"/>
      <c r="P140" s="97"/>
      <c r="Q140" s="72"/>
      <c r="R140" s="21"/>
      <c r="S140" s="21"/>
      <c r="T140" s="21"/>
      <c r="U140" s="21"/>
      <c r="V140" s="21"/>
      <c r="W140" s="21"/>
      <c r="X140" s="21"/>
      <c r="Y140" s="21"/>
      <c r="Z140" s="21"/>
      <c r="AA140" s="21"/>
      <c r="AB140" s="21"/>
      <c r="AC140" s="21"/>
      <c r="AD140" s="21"/>
      <c r="AE140" s="21"/>
      <c r="AF140" s="21"/>
      <c r="AG140" s="21"/>
      <c r="AH140" s="21"/>
    </row>
    <row r="141" spans="1:34">
      <c r="A141" s="96"/>
      <c r="B141" s="25"/>
      <c r="C141" s="96"/>
      <c r="D141" s="96"/>
      <c r="E141" s="96"/>
      <c r="F141" s="96"/>
      <c r="G141" s="96"/>
      <c r="H141" s="96"/>
      <c r="I141" s="97"/>
      <c r="J141" s="97"/>
      <c r="K141" s="97"/>
      <c r="L141" s="97"/>
      <c r="M141" s="97"/>
      <c r="N141" s="97"/>
      <c r="O141" s="97"/>
      <c r="P141" s="97"/>
      <c r="Q141" s="72"/>
      <c r="R141" s="21"/>
      <c r="S141" s="21"/>
      <c r="T141" s="21"/>
      <c r="U141" s="21"/>
      <c r="V141" s="21"/>
      <c r="W141" s="21"/>
      <c r="X141" s="21"/>
      <c r="Y141" s="21"/>
      <c r="Z141" s="21"/>
      <c r="AA141" s="21"/>
      <c r="AB141" s="21"/>
      <c r="AC141" s="21"/>
      <c r="AD141" s="21"/>
      <c r="AE141" s="21"/>
      <c r="AF141" s="21"/>
      <c r="AG141" s="21"/>
      <c r="AH141" s="21"/>
    </row>
    <row r="142" spans="1:34">
      <c r="A142" s="96"/>
      <c r="B142" s="25"/>
      <c r="C142" s="96"/>
      <c r="D142" s="96"/>
      <c r="E142" s="96"/>
      <c r="F142" s="96"/>
      <c r="G142" s="96"/>
      <c r="H142" s="96"/>
      <c r="I142" s="97"/>
      <c r="J142" s="97"/>
      <c r="K142" s="97"/>
      <c r="L142" s="97"/>
      <c r="M142" s="97"/>
      <c r="N142" s="97"/>
      <c r="O142" s="97"/>
      <c r="P142" s="97"/>
      <c r="Q142" s="72"/>
      <c r="R142" s="21"/>
      <c r="S142" s="21"/>
      <c r="T142" s="21"/>
      <c r="U142" s="21"/>
      <c r="V142" s="21"/>
      <c r="W142" s="21"/>
      <c r="X142" s="21"/>
      <c r="Y142" s="21"/>
      <c r="Z142" s="21"/>
      <c r="AA142" s="21"/>
      <c r="AB142" s="21"/>
      <c r="AC142" s="21"/>
      <c r="AD142" s="21"/>
      <c r="AE142" s="21"/>
      <c r="AF142" s="21"/>
      <c r="AG142" s="21"/>
      <c r="AH142" s="21"/>
    </row>
    <row r="143" spans="1:34">
      <c r="A143" s="96"/>
      <c r="B143" s="25"/>
      <c r="C143" s="96"/>
      <c r="D143" s="96"/>
      <c r="E143" s="96"/>
      <c r="F143" s="96"/>
      <c r="G143" s="96"/>
      <c r="H143" s="96"/>
      <c r="I143" s="97"/>
      <c r="J143" s="97"/>
      <c r="K143" s="97"/>
      <c r="L143" s="97"/>
      <c r="M143" s="97"/>
      <c r="N143" s="97"/>
      <c r="O143" s="97"/>
      <c r="P143" s="97"/>
      <c r="Q143" s="72"/>
      <c r="R143" s="21"/>
      <c r="S143" s="21"/>
      <c r="T143" s="21"/>
      <c r="U143" s="21"/>
      <c r="V143" s="21"/>
      <c r="W143" s="21"/>
      <c r="X143" s="21"/>
      <c r="Y143" s="21"/>
      <c r="Z143" s="21"/>
      <c r="AA143" s="21"/>
      <c r="AB143" s="21"/>
      <c r="AC143" s="21"/>
      <c r="AD143" s="21"/>
      <c r="AE143" s="21"/>
      <c r="AF143" s="21"/>
      <c r="AG143" s="21"/>
      <c r="AH143" s="21"/>
    </row>
    <row r="144" spans="1:34">
      <c r="A144" s="96"/>
      <c r="B144" s="25"/>
      <c r="C144" s="96"/>
      <c r="D144" s="96"/>
      <c r="E144" s="96"/>
      <c r="F144" s="96"/>
      <c r="G144" s="96"/>
      <c r="H144" s="96"/>
      <c r="I144" s="97"/>
      <c r="J144" s="97"/>
      <c r="K144" s="97"/>
      <c r="L144" s="97"/>
      <c r="M144" s="97"/>
      <c r="N144" s="97"/>
      <c r="O144" s="97"/>
      <c r="P144" s="97"/>
      <c r="Q144" s="72"/>
      <c r="R144" s="21"/>
      <c r="S144" s="21"/>
      <c r="T144" s="21"/>
      <c r="U144" s="21"/>
      <c r="V144" s="21"/>
      <c r="W144" s="21"/>
      <c r="X144" s="21"/>
      <c r="Y144" s="21"/>
      <c r="Z144" s="21"/>
      <c r="AA144" s="21"/>
      <c r="AB144" s="21"/>
      <c r="AC144" s="21"/>
      <c r="AD144" s="21"/>
      <c r="AE144" s="21"/>
      <c r="AF144" s="21"/>
      <c r="AG144" s="21"/>
      <c r="AH144" s="21"/>
    </row>
    <row r="145" spans="1:34">
      <c r="A145" s="96"/>
      <c r="B145" s="25"/>
      <c r="C145" s="96"/>
      <c r="D145" s="96"/>
      <c r="E145" s="96"/>
      <c r="F145" s="96"/>
      <c r="G145" s="96"/>
      <c r="H145" s="96"/>
      <c r="I145" s="97"/>
      <c r="J145" s="97"/>
      <c r="K145" s="97"/>
      <c r="L145" s="97"/>
      <c r="M145" s="97"/>
      <c r="N145" s="97"/>
      <c r="O145" s="97"/>
      <c r="P145" s="97"/>
      <c r="Q145" s="72"/>
      <c r="R145" s="21"/>
      <c r="S145" s="21"/>
      <c r="T145" s="21"/>
      <c r="U145" s="21"/>
      <c r="V145" s="21"/>
      <c r="W145" s="21"/>
      <c r="X145" s="21"/>
      <c r="Y145" s="21"/>
      <c r="Z145" s="21"/>
      <c r="AA145" s="21"/>
      <c r="AB145" s="21"/>
      <c r="AC145" s="21"/>
      <c r="AD145" s="21"/>
      <c r="AE145" s="21"/>
      <c r="AF145" s="21"/>
      <c r="AG145" s="21"/>
      <c r="AH145" s="21"/>
    </row>
    <row r="146" spans="1:34">
      <c r="A146" s="96"/>
      <c r="B146" s="25"/>
      <c r="C146" s="96"/>
      <c r="D146" s="96"/>
      <c r="E146" s="96"/>
      <c r="F146" s="96"/>
      <c r="G146" s="96"/>
      <c r="H146" s="96"/>
      <c r="I146" s="97"/>
      <c r="J146" s="97"/>
      <c r="K146" s="97"/>
      <c r="L146" s="97"/>
      <c r="M146" s="97"/>
      <c r="N146" s="97"/>
      <c r="O146" s="97"/>
      <c r="P146" s="97"/>
      <c r="Q146" s="72"/>
      <c r="R146" s="21"/>
      <c r="S146" s="21"/>
      <c r="T146" s="21"/>
      <c r="U146" s="21"/>
      <c r="V146" s="21"/>
      <c r="W146" s="21"/>
      <c r="X146" s="21"/>
      <c r="Y146" s="21"/>
      <c r="Z146" s="21"/>
      <c r="AA146" s="21"/>
      <c r="AB146" s="21"/>
      <c r="AC146" s="21"/>
      <c r="AD146" s="21"/>
      <c r="AE146" s="21"/>
      <c r="AF146" s="21"/>
      <c r="AG146" s="21"/>
      <c r="AH146" s="21"/>
    </row>
    <row r="147" spans="1:34">
      <c r="A147" s="96"/>
      <c r="B147" s="25"/>
      <c r="C147" s="96"/>
      <c r="D147" s="96"/>
      <c r="E147" s="96"/>
      <c r="F147" s="96"/>
      <c r="G147" s="96"/>
      <c r="H147" s="96"/>
      <c r="I147" s="97"/>
      <c r="J147" s="97"/>
      <c r="K147" s="97"/>
      <c r="L147" s="97"/>
      <c r="M147" s="97"/>
      <c r="N147" s="97"/>
      <c r="O147" s="97"/>
      <c r="P147" s="97"/>
      <c r="Q147" s="72"/>
      <c r="R147" s="21"/>
      <c r="S147" s="21"/>
      <c r="T147" s="21"/>
      <c r="U147" s="21"/>
      <c r="V147" s="21"/>
      <c r="W147" s="21"/>
      <c r="X147" s="21"/>
      <c r="Y147" s="21"/>
      <c r="Z147" s="21"/>
      <c r="AA147" s="21"/>
      <c r="AB147" s="21"/>
      <c r="AC147" s="21"/>
      <c r="AD147" s="21"/>
      <c r="AE147" s="21"/>
      <c r="AF147" s="21"/>
      <c r="AG147" s="21"/>
      <c r="AH147" s="21"/>
    </row>
    <row r="148" spans="1:34">
      <c r="A148" s="96"/>
      <c r="B148" s="25"/>
      <c r="C148" s="96"/>
      <c r="D148" s="96"/>
      <c r="E148" s="96"/>
      <c r="F148" s="96"/>
      <c r="G148" s="96"/>
      <c r="H148" s="96"/>
      <c r="I148" s="97"/>
      <c r="J148" s="97"/>
      <c r="K148" s="97"/>
      <c r="L148" s="97"/>
      <c r="M148" s="97"/>
      <c r="N148" s="97"/>
      <c r="O148" s="97"/>
      <c r="P148" s="97"/>
      <c r="Q148" s="72"/>
      <c r="R148" s="21"/>
      <c r="S148" s="21"/>
      <c r="T148" s="21"/>
      <c r="U148" s="21"/>
      <c r="V148" s="21"/>
      <c r="W148" s="21"/>
      <c r="X148" s="21"/>
      <c r="Y148" s="21"/>
      <c r="Z148" s="21"/>
      <c r="AA148" s="21"/>
      <c r="AB148" s="21"/>
      <c r="AC148" s="21"/>
      <c r="AD148" s="21"/>
      <c r="AE148" s="21"/>
      <c r="AF148" s="21"/>
      <c r="AG148" s="21"/>
      <c r="AH148" s="21"/>
    </row>
    <row r="149" spans="1:34">
      <c r="A149" s="96"/>
      <c r="B149" s="25"/>
      <c r="C149" s="96"/>
      <c r="D149" s="96"/>
      <c r="E149" s="96"/>
      <c r="F149" s="96"/>
      <c r="G149" s="96"/>
      <c r="H149" s="96"/>
      <c r="I149" s="97"/>
      <c r="J149" s="97"/>
      <c r="K149" s="97"/>
      <c r="L149" s="97"/>
      <c r="M149" s="97"/>
      <c r="N149" s="97"/>
      <c r="O149" s="97"/>
      <c r="P149" s="97"/>
      <c r="Q149" s="72"/>
      <c r="R149" s="21"/>
      <c r="S149" s="21"/>
      <c r="T149" s="21"/>
      <c r="U149" s="21"/>
      <c r="V149" s="21"/>
      <c r="W149" s="21"/>
      <c r="X149" s="21"/>
      <c r="Y149" s="21"/>
      <c r="Z149" s="21"/>
      <c r="AA149" s="21"/>
      <c r="AB149" s="21"/>
      <c r="AC149" s="21"/>
      <c r="AD149" s="21"/>
      <c r="AE149" s="21"/>
      <c r="AF149" s="21"/>
      <c r="AG149" s="21"/>
      <c r="AH149" s="21"/>
    </row>
    <row r="150" spans="1:34">
      <c r="A150" s="96"/>
      <c r="B150" s="25"/>
      <c r="C150" s="96"/>
      <c r="D150" s="96"/>
      <c r="E150" s="96"/>
      <c r="F150" s="96"/>
      <c r="G150" s="96"/>
      <c r="H150" s="96"/>
      <c r="I150" s="97"/>
      <c r="J150" s="97"/>
      <c r="K150" s="97"/>
      <c r="L150" s="97"/>
      <c r="M150" s="97"/>
      <c r="N150" s="97"/>
      <c r="O150" s="97"/>
      <c r="P150" s="97"/>
      <c r="Q150" s="72"/>
      <c r="R150" s="21"/>
      <c r="S150" s="21"/>
      <c r="T150" s="21"/>
      <c r="U150" s="21"/>
      <c r="V150" s="21"/>
      <c r="W150" s="21"/>
      <c r="X150" s="21"/>
      <c r="Y150" s="21"/>
      <c r="Z150" s="21"/>
      <c r="AA150" s="21"/>
      <c r="AB150" s="21"/>
      <c r="AC150" s="21"/>
      <c r="AD150" s="21"/>
      <c r="AE150" s="21"/>
      <c r="AF150" s="21"/>
      <c r="AG150" s="21"/>
      <c r="AH150" s="21"/>
    </row>
    <row r="151" spans="1:34">
      <c r="A151" s="96"/>
      <c r="B151" s="25"/>
      <c r="C151" s="96"/>
      <c r="D151" s="96"/>
      <c r="E151" s="96"/>
      <c r="F151" s="96"/>
      <c r="G151" s="96"/>
      <c r="H151" s="96"/>
      <c r="I151" s="97"/>
      <c r="J151" s="97"/>
      <c r="K151" s="97"/>
      <c r="L151" s="97"/>
      <c r="M151" s="97"/>
      <c r="N151" s="97"/>
      <c r="O151" s="97"/>
      <c r="P151" s="97"/>
      <c r="Q151" s="72"/>
      <c r="R151" s="21"/>
      <c r="S151" s="21"/>
      <c r="T151" s="21"/>
      <c r="U151" s="21"/>
      <c r="V151" s="21"/>
      <c r="W151" s="21"/>
      <c r="X151" s="21"/>
      <c r="Y151" s="21"/>
      <c r="Z151" s="21"/>
      <c r="AA151" s="21"/>
      <c r="AB151" s="21"/>
      <c r="AC151" s="21"/>
      <c r="AD151" s="21"/>
      <c r="AE151" s="21"/>
      <c r="AF151" s="21"/>
      <c r="AG151" s="21"/>
      <c r="AH151" s="21"/>
    </row>
    <row r="152" spans="1:34">
      <c r="A152" s="68"/>
      <c r="B152" s="25"/>
      <c r="C152" s="68"/>
      <c r="D152" s="68"/>
      <c r="E152" s="68"/>
      <c r="F152" s="68"/>
      <c r="G152" s="68"/>
      <c r="H152" s="68"/>
      <c r="I152" s="25"/>
      <c r="J152" s="25"/>
      <c r="K152" s="25"/>
      <c r="L152" s="25"/>
      <c r="M152" s="25"/>
      <c r="N152" s="25"/>
      <c r="O152" s="25"/>
      <c r="P152" s="25"/>
      <c r="Q152" s="86"/>
      <c r="R152" s="21"/>
      <c r="S152" s="21"/>
      <c r="T152" s="21"/>
      <c r="U152" s="21"/>
      <c r="V152" s="21"/>
      <c r="W152" s="21"/>
      <c r="X152" s="21"/>
      <c r="Y152" s="21"/>
      <c r="Z152" s="21"/>
      <c r="AA152" s="21"/>
      <c r="AB152" s="21"/>
      <c r="AC152" s="21"/>
      <c r="AD152" s="21"/>
      <c r="AE152" s="21"/>
      <c r="AF152" s="21"/>
      <c r="AG152" s="21"/>
      <c r="AH152" s="21"/>
    </row>
    <row r="153" spans="1:34">
      <c r="A153" s="68"/>
      <c r="B153" s="25"/>
      <c r="C153" s="68"/>
      <c r="D153" s="68"/>
      <c r="E153" s="68"/>
      <c r="F153" s="68"/>
      <c r="G153" s="68"/>
      <c r="H153" s="68"/>
      <c r="I153" s="25"/>
      <c r="J153" s="25"/>
      <c r="K153" s="25"/>
      <c r="L153" s="25"/>
      <c r="M153" s="25"/>
      <c r="N153" s="25"/>
      <c r="O153" s="25"/>
      <c r="P153" s="25"/>
      <c r="Q153" s="86"/>
      <c r="R153" s="21"/>
      <c r="S153" s="21"/>
      <c r="T153" s="21"/>
      <c r="U153" s="21"/>
      <c r="V153" s="21"/>
      <c r="W153" s="21"/>
      <c r="X153" s="21"/>
      <c r="Y153" s="21"/>
      <c r="Z153" s="21"/>
      <c r="AA153" s="21"/>
      <c r="AB153" s="21"/>
      <c r="AC153" s="21"/>
      <c r="AD153" s="21"/>
      <c r="AE153" s="21"/>
      <c r="AF153" s="21"/>
      <c r="AG153" s="21"/>
      <c r="AH153" s="21"/>
    </row>
  </sheetData>
  <autoFilter ref="A3:GK117" xr:uid="{B664B075-1A0D-4AED-9979-60C658687EDB}"/>
  <phoneticPr fontId="4"/>
  <dataValidations count="3">
    <dataValidation type="list" allowBlank="1" showInputMessage="1" sqref="K103:K117 K4:K89" xr:uid="{38CAA30A-A36F-4BE7-B395-919EC36EA00D}">
      <formula1>"◎,○,●"</formula1>
    </dataValidation>
    <dataValidation showInputMessage="1" sqref="G13:H14 H4:H13 G10:H10 G55 G56:H68 G117:H117 G85:H102 G4:G9 G41:G52 G103:G116" xr:uid="{B0ECD2DA-45D9-4E57-80CF-2CCE7E93585A}"/>
    <dataValidation type="list" allowBlank="1" showInputMessage="1" sqref="K78:K102" xr:uid="{89FE7AC5-1D4E-450E-9DD7-D25ED5874EF9}">
      <formula1>"○"</formula1>
    </dataValidation>
  </dataValidations>
  <hyperlinks>
    <hyperlink ref="P1" location="外部インタフェース一覧!A1" display="外部インターフェース一覧へ" xr:uid="{3C5201E7-4C33-493C-832E-D308B95BA747}"/>
  </hyperlinks>
  <pageMargins left="0.7" right="0.7" top="0.75" bottom="0.75" header="0.3" footer="0.3"/>
  <pageSetup paperSize="9" scale="2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7A77F-C8CE-464F-B1C3-089D7EFCFB3C}">
  <sheetPr codeName="Sheet5">
    <pageSetUpPr fitToPage="1"/>
  </sheetPr>
  <dimension ref="A1:Q35"/>
  <sheetViews>
    <sheetView view="pageBreakPreview" zoomScale="85" zoomScaleNormal="85" zoomScaleSheetLayoutView="85" workbookViewId="0">
      <pane ySplit="3" topLeftCell="A4" activePane="bottomLeft" state="frozen"/>
      <selection activeCell="C4" sqref="C4"/>
      <selection pane="bottomLeft"/>
    </sheetView>
  </sheetViews>
  <sheetFormatPr defaultColWidth="9" defaultRowHeight="11.25" customHeight="1"/>
  <cols>
    <col min="1" max="1" width="24.75" style="25" hidden="1" customWidth="1"/>
    <col min="2" max="2" width="5.125" style="25" customWidth="1"/>
    <col min="3" max="3" width="14.5" style="25" customWidth="1"/>
    <col min="4" max="6" width="25" style="25" customWidth="1"/>
    <col min="7" max="12" width="8.875" style="25" customWidth="1"/>
    <col min="13" max="13" width="13" style="25" customWidth="1"/>
    <col min="14" max="14" width="26" style="25" customWidth="1"/>
    <col min="15" max="16" width="38" style="25" customWidth="1"/>
    <col min="17" max="17" width="41.625" style="223" bestFit="1" customWidth="1"/>
    <col min="18" max="16384" width="9" style="25"/>
  </cols>
  <sheetData>
    <row r="1" spans="1:17" ht="23.45" customHeight="1">
      <c r="A1" s="220"/>
      <c r="B1" s="220" t="s">
        <v>5471</v>
      </c>
      <c r="C1" s="220"/>
      <c r="D1" s="220"/>
      <c r="E1" s="220"/>
      <c r="F1" s="220"/>
      <c r="G1" s="220"/>
      <c r="H1" s="220"/>
      <c r="I1" s="220"/>
      <c r="J1" s="220"/>
      <c r="K1" s="25" t="s">
        <v>5195</v>
      </c>
      <c r="L1" s="220"/>
      <c r="M1" s="220"/>
      <c r="O1" s="220"/>
      <c r="P1" s="220"/>
      <c r="Q1" s="221" t="s">
        <v>5196</v>
      </c>
    </row>
    <row r="2" spans="1:17" ht="21" customHeight="1">
      <c r="H2" s="220"/>
      <c r="K2" s="25" t="s">
        <v>5197</v>
      </c>
      <c r="L2" s="220"/>
      <c r="M2" s="220"/>
    </row>
    <row r="3" spans="1:17" ht="23.25" thickBot="1">
      <c r="A3" s="7" t="s">
        <v>5198</v>
      </c>
      <c r="B3" s="2" t="s">
        <v>84</v>
      </c>
      <c r="C3" s="7" t="s">
        <v>5199</v>
      </c>
      <c r="D3" s="7" t="s">
        <v>5200</v>
      </c>
      <c r="E3" s="168" t="s">
        <v>5201</v>
      </c>
      <c r="F3" s="168" t="s">
        <v>5202</v>
      </c>
      <c r="G3" s="7" t="s">
        <v>5203</v>
      </c>
      <c r="H3" s="7" t="s">
        <v>5204</v>
      </c>
      <c r="I3" s="7" t="s">
        <v>5205</v>
      </c>
      <c r="J3" s="58" t="s">
        <v>5206</v>
      </c>
      <c r="K3" s="7" t="s">
        <v>5207</v>
      </c>
      <c r="L3" s="2" t="s">
        <v>5208</v>
      </c>
      <c r="M3" s="2" t="s">
        <v>5209</v>
      </c>
      <c r="N3" s="7" t="s">
        <v>5210</v>
      </c>
      <c r="O3" s="2" t="s">
        <v>87</v>
      </c>
      <c r="P3" s="3" t="s">
        <v>5211</v>
      </c>
      <c r="Q3" s="224" t="s">
        <v>5288</v>
      </c>
    </row>
    <row r="4" spans="1:17" ht="34.5" thickTop="1">
      <c r="A4" s="20" t="str" cm="1">
        <f t="array" aca="1" ref="A4" ca="1">VLOOKUP(RIGHT(CELL("filename",$B1),LEN(CELL("filename",$B1))-FIND("]",CELL("filename",$B1))),'外部インタフェース一覧(計算用)'!$B:$G,6,FALSE)&amp;"_"&amp;$C4&amp;"_new"</f>
        <v>SCIENTIFIC_NURSING_CARE_PROMOTION_DIAGNOSIS_2024_FORM_0001_2021_care_facility_id_new</v>
      </c>
      <c r="B4" s="70">
        <v>1</v>
      </c>
      <c r="C4" s="225" t="s">
        <v>223</v>
      </c>
      <c r="D4" s="225" t="s">
        <v>5289</v>
      </c>
      <c r="E4" s="20" t="str">
        <f ca="1">IF($F4="-", "追加", VLOOKUP($A4, summary!$H:$O, 6, FALSE))</f>
        <v>care_facility_id</v>
      </c>
      <c r="F4" s="20" t="str">
        <f ca="1">IF(VLOOKUP($A4, summary!$H:$O, 7, FALSE)="追加", "-", VLOOKUP($A4, summary!$H:$O, 7, FALSE))</f>
        <v>事業所番号</v>
      </c>
      <c r="G4" s="226" t="s">
        <v>5214</v>
      </c>
      <c r="H4" s="187" t="s">
        <v>5290</v>
      </c>
      <c r="I4" s="225">
        <v>10</v>
      </c>
      <c r="J4" s="225"/>
      <c r="K4" s="227" t="s">
        <v>5216</v>
      </c>
      <c r="L4" s="197" t="s">
        <v>5324</v>
      </c>
      <c r="M4" s="228" t="s">
        <v>5324</v>
      </c>
      <c r="N4" s="228" t="s">
        <v>5324</v>
      </c>
      <c r="O4" s="228" t="s">
        <v>5324</v>
      </c>
      <c r="P4" s="228" t="s">
        <v>5324</v>
      </c>
      <c r="Q4" s="69" t="s">
        <v>5293</v>
      </c>
    </row>
    <row r="5" spans="1:17" ht="33.75">
      <c r="A5" s="20" t="str" cm="1">
        <f t="array" aca="1" ref="A5" ca="1">VLOOKUP(RIGHT(CELL("filename",$B2),LEN(CELL("filename",$B2))-FIND("]",CELL("filename",$B2))),'外部インタフェース一覧(計算用)'!$B:$G,6,FALSE)&amp;"_"&amp;$C5&amp;"_new"</f>
        <v>SCIENTIFIC_NURSING_CARE_PROMOTION_DIAGNOSIS_2024_FORM_0001_2021_service_code_new</v>
      </c>
      <c r="B5" s="229">
        <f t="shared" ref="B5:B12" si="0">B4+1</f>
        <v>2</v>
      </c>
      <c r="C5" s="172" t="s">
        <v>225</v>
      </c>
      <c r="D5" s="225" t="s">
        <v>5294</v>
      </c>
      <c r="E5" s="20" t="str">
        <f ca="1">IF($F5="-", "追加", VLOOKUP($A5, summary!$H:$O, 6, FALSE))</f>
        <v>service_code</v>
      </c>
      <c r="F5" s="20" t="str">
        <f ca="1">IF(VLOOKUP($A5, summary!$H:$O, 7, FALSE)="追加", "-", VLOOKUP($A5, summary!$H:$O, 7, FALSE))</f>
        <v>サービス種類コード</v>
      </c>
      <c r="G5" s="172" t="s">
        <v>5295</v>
      </c>
      <c r="H5" s="187" t="s">
        <v>5290</v>
      </c>
      <c r="I5" s="172">
        <v>2</v>
      </c>
      <c r="J5" s="172"/>
      <c r="K5" s="230" t="s">
        <v>5216</v>
      </c>
      <c r="L5" s="197" t="s">
        <v>5324</v>
      </c>
      <c r="M5" s="228" t="s">
        <v>5324</v>
      </c>
      <c r="N5" s="228" t="s">
        <v>5324</v>
      </c>
      <c r="O5" s="228" t="s">
        <v>5324</v>
      </c>
      <c r="P5" s="228" t="s">
        <v>5324</v>
      </c>
      <c r="Q5" s="69" t="s">
        <v>5296</v>
      </c>
    </row>
    <row r="6" spans="1:17" ht="33.75">
      <c r="A6" s="20" t="str" cm="1">
        <f t="array" aca="1" ref="A6" ca="1">VLOOKUP(RIGHT(CELL("filename",$B3),LEN(CELL("filename",$B3))-FIND("]",CELL("filename",$B3))),'外部インタフェース一覧(計算用)'!$B:$G,6,FALSE)&amp;"_"&amp;$C6&amp;"_new"</f>
        <v>SCIENTIFIC_NURSING_CARE_PROMOTION_DIAGNOSIS_2024_FORM_0001_2021_insurer_no_new</v>
      </c>
      <c r="B6" s="229">
        <f t="shared" si="0"/>
        <v>3</v>
      </c>
      <c r="C6" s="172" t="s">
        <v>229</v>
      </c>
      <c r="D6" s="197" t="s">
        <v>5297</v>
      </c>
      <c r="E6" s="20" t="str">
        <f ca="1">IF($F6="-", "追加", VLOOKUP($A6, summary!$H:$O, 6, FALSE))</f>
        <v>insurer_no</v>
      </c>
      <c r="F6" s="20" t="str">
        <f ca="1">IF(VLOOKUP($A6, summary!$H:$O, 7, FALSE)="追加", "-", VLOOKUP($A6, summary!$H:$O, 7, FALSE))</f>
        <v>保険者番号</v>
      </c>
      <c r="G6" s="172" t="s">
        <v>5298</v>
      </c>
      <c r="H6" s="172" t="s">
        <v>5299</v>
      </c>
      <c r="I6" s="172">
        <v>6</v>
      </c>
      <c r="J6" s="172"/>
      <c r="K6" s="230" t="s">
        <v>5216</v>
      </c>
      <c r="L6" s="197" t="s">
        <v>5324</v>
      </c>
      <c r="M6" s="228" t="s">
        <v>5324</v>
      </c>
      <c r="N6" s="228" t="s">
        <v>5324</v>
      </c>
      <c r="O6" s="228" t="s">
        <v>5324</v>
      </c>
      <c r="P6" s="228" t="s">
        <v>5324</v>
      </c>
      <c r="Q6" s="69" t="s">
        <v>5300</v>
      </c>
    </row>
    <row r="7" spans="1:17" ht="33.75">
      <c r="A7" s="20" t="str" cm="1">
        <f t="array" aca="1" ref="A7" ca="1">VLOOKUP(RIGHT(CELL("filename",$B4),LEN(CELL("filename",$B4))-FIND("]",CELL("filename",$B4))),'外部インタフェース一覧(計算用)'!$B:$G,6,FALSE)&amp;"_"&amp;$C7&amp;"_new"</f>
        <v>SCIENTIFIC_NURSING_CARE_PROMOTION_DIAGNOSIS_2024_FORM_0001_2021_insured_no_new</v>
      </c>
      <c r="B7" s="229">
        <f t="shared" si="0"/>
        <v>4</v>
      </c>
      <c r="C7" s="172" t="s">
        <v>231</v>
      </c>
      <c r="D7" s="173" t="s">
        <v>5301</v>
      </c>
      <c r="E7" s="20" t="str">
        <f ca="1">IF($F7="-", "追加", VLOOKUP($A7, summary!$H:$O, 6, FALSE))</f>
        <v>insured_no</v>
      </c>
      <c r="F7" s="20" t="str">
        <f ca="1">IF(VLOOKUP($A7, summary!$H:$O, 7, FALSE)="追加", "-", VLOOKUP($A7, summary!$H:$O, 7, FALSE))</f>
        <v>被保険者番号</v>
      </c>
      <c r="G7" s="172" t="s">
        <v>5214</v>
      </c>
      <c r="H7" s="187" t="s">
        <v>5290</v>
      </c>
      <c r="I7" s="172">
        <v>10</v>
      </c>
      <c r="J7" s="172"/>
      <c r="K7" s="230" t="s">
        <v>5216</v>
      </c>
      <c r="L7" s="197" t="s">
        <v>5324</v>
      </c>
      <c r="M7" s="228" t="s">
        <v>5324</v>
      </c>
      <c r="N7" s="228" t="s">
        <v>5324</v>
      </c>
      <c r="O7" s="228" t="s">
        <v>5324</v>
      </c>
      <c r="P7" s="228" t="s">
        <v>5324</v>
      </c>
      <c r="Q7" s="69" t="s">
        <v>5302</v>
      </c>
    </row>
    <row r="8" spans="1:17" s="97" customFormat="1" ht="78.75">
      <c r="A8" s="20" t="str" cm="1">
        <f t="array" aca="1" ref="A8" ca="1">VLOOKUP(RIGHT(CELL("filename",$B5),LEN(CELL("filename",$B5))-FIND("]",CELL("filename",$B5))),'外部インタフェース一覧(計算用)'!$B:$G,6,FALSE)&amp;"_"&amp;$C8&amp;"_new"</f>
        <v>SCIENTIFIC_NURSING_CARE_PROMOTION_DIAGNOSIS_2024_FORM_0001_2021_external_system_management_number_new</v>
      </c>
      <c r="B8" s="229">
        <f t="shared" si="0"/>
        <v>5</v>
      </c>
      <c r="C8" s="172" t="s">
        <v>227</v>
      </c>
      <c r="D8" s="173" t="s">
        <v>5303</v>
      </c>
      <c r="E8" s="20" t="str">
        <f ca="1">IF($F8="-", "追加", VLOOKUP($A8, summary!$H:$O, 6, FALSE))</f>
        <v>external_system_management_number</v>
      </c>
      <c r="F8" s="20" t="str">
        <f ca="1">IF(VLOOKUP($A8, summary!$H:$O, 7, FALSE)="追加", "-", VLOOKUP($A8, summary!$H:$O, 7, FALSE))</f>
        <v>外部システム管理番号</v>
      </c>
      <c r="G8" s="172" t="s">
        <v>5214</v>
      </c>
      <c r="H8" s="231" t="s">
        <v>5290</v>
      </c>
      <c r="I8" s="172">
        <v>150</v>
      </c>
      <c r="J8" s="172"/>
      <c r="K8" s="230" t="s">
        <v>5216</v>
      </c>
      <c r="L8" s="197" t="s">
        <v>5324</v>
      </c>
      <c r="M8" s="228" t="s">
        <v>5324</v>
      </c>
      <c r="N8" s="228" t="s">
        <v>5324</v>
      </c>
      <c r="O8" s="228" t="s">
        <v>5472</v>
      </c>
      <c r="P8" s="228" t="s">
        <v>5324</v>
      </c>
      <c r="Q8" s="232" t="s">
        <v>5305</v>
      </c>
    </row>
    <row r="9" spans="1:17" ht="67.5">
      <c r="A9" s="20" t="str" cm="1">
        <f t="array" aca="1" ref="A9" ca="1">VLOOKUP(RIGHT(CELL("filename",$B6),LEN(CELL("filename",$B6))-FIND("]",CELL("filename",$B6))),'外部インタフェース一覧(計算用)'!$B:$G,6,FALSE)&amp;"_"&amp;$C9&amp;"_new"</f>
        <v>SCIENTIFIC_NURSING_CARE_PROMOTION_DIAGNOSIS_2024_FORM_0001_2021_external_system_management_detail_number_new</v>
      </c>
      <c r="B9" s="229">
        <f t="shared" si="0"/>
        <v>6</v>
      </c>
      <c r="C9" s="20" t="s">
        <v>432</v>
      </c>
      <c r="D9" s="20" t="s">
        <v>5473</v>
      </c>
      <c r="E9" s="20" t="str">
        <f ca="1">IF($F9="-", "追加", VLOOKUP($A9, summary!$H:$O, 6, FALSE))</f>
        <v>external_system_management_detail_number</v>
      </c>
      <c r="F9" s="20" t="str">
        <f ca="1">IF(VLOOKUP($A9, summary!$H:$O, 7, FALSE)="追加", "-", VLOOKUP($A9, summary!$H:$O, 7, FALSE))</f>
        <v>外部システム管理明細番号</v>
      </c>
      <c r="G9" s="20" t="s">
        <v>5214</v>
      </c>
      <c r="H9" s="20" t="s">
        <v>5299</v>
      </c>
      <c r="I9" s="20">
        <v>150</v>
      </c>
      <c r="J9" s="174"/>
      <c r="K9" s="233" t="s">
        <v>5216</v>
      </c>
      <c r="L9" s="234" t="s">
        <v>5324</v>
      </c>
      <c r="M9" s="235" t="s">
        <v>5324</v>
      </c>
      <c r="N9" s="235" t="s">
        <v>5324</v>
      </c>
      <c r="O9" s="235" t="s">
        <v>5474</v>
      </c>
      <c r="P9" s="99" t="s">
        <v>5324</v>
      </c>
      <c r="Q9" s="236" t="s">
        <v>5305</v>
      </c>
    </row>
    <row r="10" spans="1:17" ht="33.75">
      <c r="A10" s="20" t="str" cm="1">
        <f t="array" aca="1" ref="A10" ca="1">VLOOKUP(RIGHT(CELL("filename",$B7),LEN(CELL("filename",$B7))-FIND("]",CELL("filename",$B7))),'外部インタフェース一覧(計算用)'!$B:$G,6,FALSE)&amp;"_"&amp;$C10&amp;"_new"</f>
        <v>SCIENTIFIC_NURSING_CARE_PROMOTION_DIAGNOSIS_2024_FORM_0001_2021_specific_diseases_new</v>
      </c>
      <c r="B10" s="229">
        <f t="shared" si="0"/>
        <v>7</v>
      </c>
      <c r="C10" s="20" t="s">
        <v>4118</v>
      </c>
      <c r="D10" s="20" t="s">
        <v>4119</v>
      </c>
      <c r="E10" s="20" t="str">
        <f ca="1">IF($F10="-", "追加", VLOOKUP($A10, summary!$H:$O, 6, FALSE))</f>
        <v>追加</v>
      </c>
      <c r="F10" s="20" t="str">
        <f ca="1">IF(VLOOKUP($A10, summary!$H:$O, 7, FALSE)="追加", "-", VLOOKUP($A10, summary!$H:$O, 7, FALSE))</f>
        <v>-</v>
      </c>
      <c r="G10" s="20" t="s">
        <v>5214</v>
      </c>
      <c r="H10" s="20" t="s">
        <v>5312</v>
      </c>
      <c r="I10" s="20">
        <v>1</v>
      </c>
      <c r="J10" s="176"/>
      <c r="K10" s="184"/>
      <c r="L10" s="237"/>
      <c r="M10" s="238"/>
      <c r="N10" s="239" t="s">
        <v>5475</v>
      </c>
      <c r="O10" s="509"/>
      <c r="P10" s="239" t="s">
        <v>5476</v>
      </c>
      <c r="Q10" s="240" t="s">
        <v>5477</v>
      </c>
    </row>
    <row r="11" spans="1:17" ht="33.75">
      <c r="A11" s="20" t="str" cm="1">
        <f t="array" aca="1" ref="A11" ca="1">VLOOKUP(RIGHT(CELL("filename",$B8),LEN(CELL("filename",$B8))-FIND("]",CELL("filename",$B8))),'外部インタフェース一覧(計算用)'!$B:$G,6,FALSE)&amp;"_"&amp;$C11&amp;"_new"</f>
        <v>SCIENTIFIC_NURSING_CARE_PROMOTION_DIAGNOSIS_2024_FORM_0001_2021_injury_code_new</v>
      </c>
      <c r="B11" s="229">
        <f t="shared" si="0"/>
        <v>8</v>
      </c>
      <c r="C11" s="20" t="s">
        <v>434</v>
      </c>
      <c r="D11" s="20" t="s">
        <v>5478</v>
      </c>
      <c r="E11" s="20" t="str">
        <f ca="1">IF($F11="-", "追加", VLOOKUP($A11, summary!$H:$O, 6, FALSE))</f>
        <v>injury_code</v>
      </c>
      <c r="F11" s="20" t="str">
        <f ca="1">IF(VLOOKUP($A11, summary!$H:$O, 7, FALSE)="追加", "-", VLOOKUP($A11, summary!$H:$O, 7, FALSE))</f>
        <v>病名（コード）</v>
      </c>
      <c r="G11" s="20" t="s">
        <v>5214</v>
      </c>
      <c r="H11" s="20" t="s">
        <v>5479</v>
      </c>
      <c r="I11" s="20">
        <v>7</v>
      </c>
      <c r="J11" s="174"/>
      <c r="K11" s="230"/>
      <c r="L11" s="197" t="s">
        <v>5324</v>
      </c>
      <c r="M11" s="228" t="s">
        <v>5324</v>
      </c>
      <c r="N11" s="228" t="s">
        <v>5480</v>
      </c>
      <c r="O11" s="228" t="s">
        <v>5481</v>
      </c>
      <c r="P11" s="241" t="s">
        <v>5482</v>
      </c>
      <c r="Q11" s="242" t="s">
        <v>5263</v>
      </c>
    </row>
    <row r="12" spans="1:17" ht="33.75">
      <c r="A12" s="20" t="str" cm="1">
        <f t="array" aca="1" ref="A12" ca="1">VLOOKUP(RIGHT(CELL("filename",$B9),LEN(CELL("filename",$B9))-FIND("]",CELL("filename",$B9))),'外部インタフェース一覧(計算用)'!$B:$G,6,FALSE)&amp;"_"&amp;$C12&amp;"_new"</f>
        <v>SCIENTIFIC_NURSING_CARE_PROMOTION_DIAGNOSIS_2024_FORM_0001_2021_version_new</v>
      </c>
      <c r="B12" s="229">
        <f t="shared" si="0"/>
        <v>9</v>
      </c>
      <c r="C12" s="20" t="s">
        <v>265</v>
      </c>
      <c r="D12" s="173" t="s">
        <v>5483</v>
      </c>
      <c r="E12" s="20" t="str">
        <f ca="1">IF($F12="-", "追加", VLOOKUP($A12, summary!$H:$O, 6, FALSE))</f>
        <v>version</v>
      </c>
      <c r="F12" s="20" t="str">
        <f ca="1">IF(VLOOKUP($A12, summary!$H:$O, 7, FALSE)="追加", "-", VLOOKUP($A12, summary!$H:$O, 7, FALSE))</f>
        <v>バージョン番号</v>
      </c>
      <c r="G12" s="20" t="s">
        <v>5214</v>
      </c>
      <c r="H12" s="20" t="s">
        <v>5299</v>
      </c>
      <c r="I12" s="20">
        <v>4</v>
      </c>
      <c r="J12" s="174"/>
      <c r="K12" s="230" t="s">
        <v>5216</v>
      </c>
      <c r="L12" s="197" t="s">
        <v>5324</v>
      </c>
      <c r="M12" s="228" t="s">
        <v>5324</v>
      </c>
      <c r="N12" s="228" t="s">
        <v>5484</v>
      </c>
      <c r="O12" s="228" t="s">
        <v>5291</v>
      </c>
      <c r="P12" s="241" t="s">
        <v>5485</v>
      </c>
      <c r="Q12" s="240" t="s">
        <v>5486</v>
      </c>
    </row>
    <row r="13" spans="1:17">
      <c r="A13" s="98"/>
      <c r="B13" s="220"/>
      <c r="C13" s="98"/>
      <c r="D13" s="98"/>
      <c r="E13" s="98"/>
      <c r="F13" s="98"/>
      <c r="G13" s="98"/>
      <c r="H13" s="98"/>
      <c r="I13" s="98"/>
      <c r="J13" s="98"/>
      <c r="K13" s="243"/>
      <c r="L13" s="98"/>
      <c r="M13" s="98"/>
      <c r="N13" s="98"/>
      <c r="O13" s="98"/>
      <c r="P13" s="98"/>
      <c r="Q13" s="244"/>
    </row>
    <row r="14" spans="1:17">
      <c r="A14" s="98"/>
      <c r="B14" s="220"/>
      <c r="C14" s="98"/>
      <c r="D14" s="98"/>
      <c r="E14" s="98"/>
      <c r="F14" s="98"/>
      <c r="G14" s="98"/>
      <c r="H14" s="98"/>
      <c r="I14" s="98"/>
      <c r="J14" s="98"/>
      <c r="K14" s="243"/>
      <c r="L14" s="98"/>
      <c r="M14" s="98"/>
      <c r="N14" s="98"/>
      <c r="O14" s="98"/>
      <c r="P14" s="98"/>
      <c r="Q14" s="244"/>
    </row>
    <row r="15" spans="1:17">
      <c r="A15" s="98"/>
      <c r="B15" s="220"/>
      <c r="C15" s="98"/>
      <c r="D15" s="98"/>
      <c r="E15" s="98"/>
      <c r="F15" s="98"/>
      <c r="G15" s="98"/>
      <c r="H15" s="98"/>
      <c r="I15" s="98"/>
      <c r="J15" s="98"/>
      <c r="K15" s="243"/>
      <c r="L15" s="98"/>
      <c r="M15" s="98"/>
      <c r="N15" s="98"/>
      <c r="O15" s="98"/>
      <c r="P15" s="98"/>
      <c r="Q15" s="244"/>
    </row>
    <row r="16" spans="1:17">
      <c r="A16" s="98"/>
      <c r="B16" s="220"/>
      <c r="C16" s="98"/>
      <c r="D16" s="98"/>
      <c r="E16" s="98"/>
      <c r="F16" s="98"/>
      <c r="G16" s="98"/>
      <c r="H16" s="98"/>
      <c r="I16" s="98"/>
      <c r="J16" s="98"/>
      <c r="K16" s="243"/>
      <c r="L16" s="98"/>
      <c r="M16" s="98"/>
      <c r="N16" s="98"/>
      <c r="O16" s="98"/>
      <c r="P16" s="98"/>
      <c r="Q16" s="244"/>
    </row>
    <row r="17" spans="1:17">
      <c r="A17" s="98"/>
      <c r="B17" s="220"/>
      <c r="C17" s="98"/>
      <c r="D17" s="98"/>
      <c r="E17" s="98"/>
      <c r="F17" s="98"/>
      <c r="G17" s="98"/>
      <c r="H17" s="98"/>
      <c r="I17" s="98"/>
      <c r="J17" s="98"/>
      <c r="K17" s="243"/>
      <c r="L17" s="98"/>
      <c r="M17" s="98"/>
      <c r="N17" s="98"/>
      <c r="O17" s="98"/>
      <c r="P17" s="98"/>
      <c r="Q17" s="244"/>
    </row>
    <row r="18" spans="1:17">
      <c r="A18" s="98"/>
      <c r="B18" s="220"/>
      <c r="C18" s="98"/>
      <c r="D18" s="98"/>
      <c r="E18" s="98"/>
      <c r="F18" s="98"/>
      <c r="G18" s="98"/>
      <c r="H18" s="98"/>
      <c r="I18" s="98"/>
      <c r="J18" s="98"/>
      <c r="K18" s="243"/>
      <c r="L18" s="98"/>
      <c r="M18" s="98"/>
      <c r="N18" s="98"/>
      <c r="O18" s="98"/>
      <c r="P18" s="98"/>
      <c r="Q18" s="244"/>
    </row>
    <row r="19" spans="1:17">
      <c r="A19" s="98"/>
      <c r="B19" s="220"/>
      <c r="C19" s="98"/>
      <c r="D19" s="98"/>
      <c r="E19" s="98"/>
      <c r="F19" s="98"/>
      <c r="G19" s="98"/>
      <c r="H19" s="98"/>
      <c r="I19" s="98"/>
      <c r="J19" s="98"/>
      <c r="K19" s="243"/>
      <c r="L19" s="98"/>
      <c r="M19" s="98"/>
      <c r="N19" s="98"/>
      <c r="O19" s="98"/>
      <c r="P19" s="98"/>
      <c r="Q19" s="244"/>
    </row>
    <row r="20" spans="1:17">
      <c r="A20" s="98"/>
      <c r="B20" s="220"/>
      <c r="C20" s="98"/>
      <c r="D20" s="98"/>
      <c r="E20" s="98"/>
      <c r="F20" s="98"/>
      <c r="G20" s="98"/>
      <c r="H20" s="98"/>
      <c r="I20" s="98"/>
      <c r="J20" s="98"/>
      <c r="K20" s="243"/>
      <c r="L20" s="98"/>
      <c r="M20" s="98"/>
      <c r="N20" s="98"/>
      <c r="O20" s="98"/>
      <c r="P20" s="98"/>
      <c r="Q20" s="244"/>
    </row>
    <row r="21" spans="1:17">
      <c r="A21" s="98"/>
      <c r="B21" s="220"/>
      <c r="C21" s="98"/>
      <c r="D21" s="98"/>
      <c r="E21" s="98"/>
      <c r="F21" s="98"/>
      <c r="G21" s="98"/>
      <c r="H21" s="98"/>
      <c r="I21" s="98"/>
      <c r="J21" s="98"/>
      <c r="K21" s="243"/>
      <c r="L21" s="98"/>
      <c r="M21" s="98"/>
      <c r="N21" s="98"/>
      <c r="O21" s="98"/>
      <c r="P21" s="98"/>
      <c r="Q21" s="244"/>
    </row>
    <row r="22" spans="1:17">
      <c r="A22" s="98"/>
      <c r="B22" s="220"/>
      <c r="C22" s="98"/>
      <c r="D22" s="98"/>
      <c r="E22" s="98"/>
      <c r="F22" s="98"/>
      <c r="G22" s="98"/>
      <c r="H22" s="98"/>
      <c r="I22" s="98"/>
      <c r="J22" s="98"/>
      <c r="K22" s="243"/>
      <c r="L22" s="98"/>
      <c r="M22" s="98"/>
      <c r="N22" s="98"/>
      <c r="O22" s="98"/>
      <c r="P22" s="98"/>
      <c r="Q22" s="244"/>
    </row>
    <row r="23" spans="1:17">
      <c r="A23" s="98"/>
      <c r="B23" s="220"/>
      <c r="C23" s="98"/>
      <c r="D23" s="98"/>
      <c r="E23" s="98"/>
      <c r="F23" s="98"/>
      <c r="G23" s="98"/>
      <c r="H23" s="98"/>
      <c r="I23" s="98"/>
      <c r="J23" s="98"/>
      <c r="K23" s="243"/>
      <c r="L23" s="98"/>
      <c r="M23" s="98"/>
      <c r="N23" s="98"/>
      <c r="O23" s="98"/>
      <c r="P23" s="98"/>
      <c r="Q23" s="244"/>
    </row>
    <row r="24" spans="1:17">
      <c r="A24" s="98"/>
      <c r="B24" s="220"/>
      <c r="C24" s="98"/>
      <c r="D24" s="98"/>
      <c r="E24" s="98"/>
      <c r="F24" s="98"/>
      <c r="G24" s="98"/>
      <c r="H24" s="98"/>
      <c r="I24" s="98"/>
      <c r="J24" s="98"/>
      <c r="K24" s="243"/>
      <c r="L24" s="98"/>
      <c r="M24" s="98"/>
      <c r="N24" s="98"/>
      <c r="O24" s="98"/>
      <c r="P24" s="98"/>
      <c r="Q24" s="244"/>
    </row>
    <row r="25" spans="1:17">
      <c r="A25" s="98"/>
      <c r="B25" s="220"/>
      <c r="C25" s="98"/>
      <c r="D25" s="98"/>
      <c r="E25" s="98"/>
      <c r="F25" s="98"/>
      <c r="G25" s="98"/>
      <c r="H25" s="98"/>
      <c r="I25" s="98"/>
      <c r="J25" s="98"/>
      <c r="K25" s="243"/>
      <c r="L25" s="98"/>
      <c r="M25" s="98"/>
      <c r="N25" s="98"/>
      <c r="O25" s="98"/>
      <c r="P25" s="98"/>
      <c r="Q25" s="244"/>
    </row>
    <row r="26" spans="1:17">
      <c r="A26" s="98"/>
      <c r="B26" s="220"/>
      <c r="C26" s="98"/>
      <c r="D26" s="98"/>
      <c r="E26" s="98"/>
      <c r="F26" s="98"/>
      <c r="G26" s="98"/>
      <c r="H26" s="98"/>
      <c r="I26" s="98"/>
      <c r="J26" s="98"/>
      <c r="K26" s="243"/>
      <c r="L26" s="98"/>
      <c r="M26" s="98"/>
      <c r="N26" s="98"/>
      <c r="O26" s="98"/>
      <c r="P26" s="98"/>
      <c r="Q26" s="244"/>
    </row>
    <row r="27" spans="1:17">
      <c r="A27" s="98"/>
      <c r="B27" s="220"/>
      <c r="C27" s="98"/>
      <c r="D27" s="98"/>
      <c r="E27" s="98"/>
      <c r="F27" s="98"/>
      <c r="G27" s="98"/>
      <c r="H27" s="98"/>
      <c r="I27" s="98"/>
      <c r="J27" s="98"/>
      <c r="K27" s="243"/>
      <c r="L27" s="98"/>
      <c r="M27" s="98"/>
      <c r="N27" s="98"/>
      <c r="O27" s="98"/>
      <c r="P27" s="98"/>
      <c r="Q27" s="244"/>
    </row>
    <row r="28" spans="1:17">
      <c r="A28" s="98"/>
      <c r="B28" s="220"/>
      <c r="C28" s="98"/>
      <c r="D28" s="98"/>
      <c r="E28" s="98"/>
      <c r="F28" s="98"/>
      <c r="G28" s="98"/>
      <c r="H28" s="98"/>
      <c r="I28" s="98"/>
      <c r="J28" s="98"/>
      <c r="K28" s="243"/>
      <c r="L28" s="98"/>
      <c r="M28" s="98"/>
      <c r="N28" s="98"/>
      <c r="O28" s="98"/>
      <c r="P28" s="98"/>
      <c r="Q28" s="244"/>
    </row>
    <row r="29" spans="1:17">
      <c r="A29" s="98"/>
      <c r="B29" s="220"/>
      <c r="C29" s="98"/>
      <c r="D29" s="98"/>
      <c r="E29" s="98"/>
      <c r="F29" s="98"/>
      <c r="G29" s="98"/>
      <c r="H29" s="98"/>
      <c r="I29" s="98"/>
      <c r="J29" s="98"/>
      <c r="K29" s="243"/>
      <c r="L29" s="98"/>
      <c r="M29" s="98"/>
      <c r="N29" s="98"/>
      <c r="O29" s="98"/>
      <c r="P29" s="98"/>
      <c r="Q29" s="244"/>
    </row>
    <row r="30" spans="1:17">
      <c r="A30" s="98"/>
      <c r="B30" s="220"/>
      <c r="C30" s="98"/>
      <c r="D30" s="98"/>
      <c r="E30" s="98"/>
      <c r="F30" s="98"/>
      <c r="G30" s="98"/>
      <c r="H30" s="98"/>
      <c r="I30" s="98"/>
      <c r="J30" s="98"/>
      <c r="K30" s="98"/>
      <c r="L30" s="98"/>
      <c r="M30" s="98"/>
      <c r="N30" s="98"/>
      <c r="O30" s="98"/>
      <c r="P30" s="98"/>
      <c r="Q30" s="244"/>
    </row>
    <row r="31" spans="1:17">
      <c r="A31" s="98"/>
      <c r="B31" s="220"/>
      <c r="C31" s="98"/>
      <c r="D31" s="98"/>
      <c r="E31" s="98"/>
      <c r="F31" s="98"/>
      <c r="G31" s="98"/>
      <c r="H31" s="98"/>
      <c r="I31" s="98"/>
      <c r="J31" s="98"/>
      <c r="K31" s="98"/>
      <c r="L31" s="98"/>
      <c r="M31" s="98"/>
      <c r="N31" s="98"/>
      <c r="O31" s="98"/>
      <c r="P31" s="98"/>
      <c r="Q31" s="244"/>
    </row>
    <row r="32" spans="1:17">
      <c r="A32" s="98"/>
      <c r="B32" s="220"/>
      <c r="C32" s="98"/>
      <c r="D32" s="98"/>
      <c r="E32" s="98"/>
      <c r="F32" s="98"/>
      <c r="G32" s="98"/>
      <c r="H32" s="98"/>
      <c r="I32" s="98"/>
      <c r="J32" s="98"/>
      <c r="K32" s="98"/>
      <c r="L32" s="98"/>
      <c r="M32" s="98"/>
      <c r="N32" s="98"/>
      <c r="O32" s="98"/>
      <c r="P32" s="98"/>
      <c r="Q32" s="244"/>
    </row>
    <row r="33" spans="1:17">
      <c r="A33" s="98"/>
      <c r="B33" s="220"/>
      <c r="C33" s="98"/>
      <c r="D33" s="98"/>
      <c r="E33" s="98"/>
      <c r="F33" s="98"/>
      <c r="G33" s="98"/>
      <c r="H33" s="98"/>
      <c r="I33" s="98"/>
      <c r="J33" s="98"/>
      <c r="K33" s="98"/>
      <c r="L33" s="98"/>
      <c r="M33" s="98"/>
      <c r="N33" s="98"/>
      <c r="O33" s="98"/>
      <c r="P33" s="98"/>
      <c r="Q33" s="244"/>
    </row>
    <row r="34" spans="1:17">
      <c r="A34" s="98"/>
      <c r="B34" s="220"/>
      <c r="C34" s="98"/>
      <c r="D34" s="98"/>
      <c r="E34" s="98"/>
      <c r="F34" s="98"/>
      <c r="G34" s="98"/>
      <c r="H34" s="98"/>
      <c r="I34" s="98"/>
      <c r="J34" s="98"/>
      <c r="K34" s="98"/>
      <c r="L34" s="98"/>
      <c r="M34" s="98"/>
      <c r="N34" s="98"/>
      <c r="O34" s="98"/>
      <c r="P34" s="98"/>
      <c r="Q34" s="244"/>
    </row>
    <row r="35" spans="1:17">
      <c r="A35" s="98"/>
      <c r="B35" s="220"/>
      <c r="C35" s="98"/>
      <c r="D35" s="98"/>
      <c r="E35" s="98"/>
      <c r="F35" s="98"/>
      <c r="G35" s="98"/>
      <c r="H35" s="98"/>
      <c r="I35" s="98"/>
      <c r="J35" s="98"/>
      <c r="K35" s="98"/>
      <c r="L35" s="98"/>
      <c r="M35" s="98"/>
      <c r="N35" s="98"/>
      <c r="O35" s="98"/>
      <c r="P35" s="98"/>
      <c r="Q35" s="244"/>
    </row>
  </sheetData>
  <autoFilter ref="B3:Q12" xr:uid="{00000000-0009-0000-0000-000004000000}"/>
  <phoneticPr fontId="4"/>
  <dataValidations count="2">
    <dataValidation showInputMessage="1" sqref="G4:H12 B4:B12" xr:uid="{5B4ECFB6-DD28-459B-ABF1-1AE423C22EDA}"/>
    <dataValidation type="list" allowBlank="1" showInputMessage="1" showErrorMessage="1" sqref="K4" xr:uid="{DEEDC4D8-1F3F-42B2-A21B-5461FDF3B044}">
      <formula1>"◎,○,●"</formula1>
    </dataValidation>
  </dataValidations>
  <hyperlinks>
    <hyperlink ref="Q1" location="外部インタフェース一覧!A1" display="外部インターフェース一覧へ" xr:uid="{4A1C98C4-A48C-439F-9F07-FF72016D2F86}"/>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3BB34-19DE-413D-B7F6-5812E1657CF7}">
  <sheetPr codeName="Sheet6">
    <pageSetUpPr fitToPage="1"/>
  </sheetPr>
  <dimension ref="A1:Q24"/>
  <sheetViews>
    <sheetView view="pageBreakPreview" zoomScale="85" zoomScaleNormal="85" zoomScaleSheetLayoutView="85" workbookViewId="0">
      <pane ySplit="3" topLeftCell="A4" activePane="bottomLeft" state="frozen"/>
      <selection activeCell="C4" sqref="C4"/>
      <selection pane="bottomLeft"/>
    </sheetView>
  </sheetViews>
  <sheetFormatPr defaultColWidth="9" defaultRowHeight="11.25" customHeight="1"/>
  <cols>
    <col min="1" max="1" width="26.375" style="98" hidden="1" customWidth="1"/>
    <col min="2" max="2" width="5.125" style="98" customWidth="1"/>
    <col min="3" max="3" width="14.5" style="98" customWidth="1"/>
    <col min="4" max="6" width="25" style="98" customWidth="1"/>
    <col min="7" max="12" width="8.875" style="98" customWidth="1"/>
    <col min="13" max="13" width="12.875" style="98" customWidth="1"/>
    <col min="14" max="14" width="26" style="98" customWidth="1"/>
    <col min="15" max="16" width="38" style="98" customWidth="1"/>
    <col min="17" max="17" width="41.625" style="244" bestFit="1" customWidth="1"/>
    <col min="18" max="16384" width="9" style="98"/>
  </cols>
  <sheetData>
    <row r="1" spans="1:17" ht="23.45" customHeight="1">
      <c r="A1" s="245"/>
      <c r="B1" s="246" t="s">
        <v>5487</v>
      </c>
      <c r="C1" s="245"/>
      <c r="D1" s="245"/>
      <c r="E1" s="245"/>
      <c r="F1" s="245"/>
      <c r="G1" s="245"/>
      <c r="I1" s="245"/>
      <c r="J1" s="245"/>
      <c r="K1" s="25" t="s">
        <v>5195</v>
      </c>
      <c r="L1" s="245"/>
      <c r="M1" s="25"/>
      <c r="N1" s="245"/>
      <c r="O1" s="245"/>
      <c r="P1" s="245"/>
      <c r="Q1" s="221" t="s">
        <v>5196</v>
      </c>
    </row>
    <row r="2" spans="1:17" ht="21" customHeight="1">
      <c r="K2" s="25" t="s">
        <v>5197</v>
      </c>
      <c r="M2" s="25"/>
      <c r="N2" s="245"/>
      <c r="O2" s="245"/>
      <c r="P2" s="221"/>
    </row>
    <row r="3" spans="1:17" ht="23.25" thickBot="1">
      <c r="A3" s="7" t="s">
        <v>5198</v>
      </c>
      <c r="B3" s="2" t="s">
        <v>84</v>
      </c>
      <c r="C3" s="7" t="s">
        <v>5199</v>
      </c>
      <c r="D3" s="7" t="s">
        <v>5200</v>
      </c>
      <c r="E3" s="168" t="s">
        <v>5201</v>
      </c>
      <c r="F3" s="168" t="s">
        <v>5202</v>
      </c>
      <c r="G3" s="7" t="s">
        <v>5203</v>
      </c>
      <c r="H3" s="7" t="s">
        <v>5488</v>
      </c>
      <c r="I3" s="7" t="s">
        <v>5205</v>
      </c>
      <c r="J3" s="58" t="s">
        <v>5206</v>
      </c>
      <c r="K3" s="7" t="s">
        <v>5207</v>
      </c>
      <c r="L3" s="2" t="s">
        <v>5208</v>
      </c>
      <c r="M3" s="2" t="s">
        <v>5209</v>
      </c>
      <c r="N3" s="7" t="s">
        <v>5210</v>
      </c>
      <c r="O3" s="2" t="s">
        <v>87</v>
      </c>
      <c r="P3" s="3" t="s">
        <v>5211</v>
      </c>
      <c r="Q3" s="224" t="s">
        <v>5288</v>
      </c>
    </row>
    <row r="4" spans="1:17" ht="34.5" thickTop="1">
      <c r="A4" s="20" t="str" cm="1">
        <f t="array" aca="1" ref="A4" ca="1">VLOOKUP(RIGHT(CELL("filename",$B1),LEN(CELL("filename",$B1))-FIND("]",CELL("filename",$B1))),'外部インタフェース一覧(計算用)'!$B:$G,6,FALSE)&amp;"_"&amp;$C4&amp;"_new"</f>
        <v>SCIENTIFIC_NURSING_CARE_PROMOTION_TAKING_MEDICATION_2024_FORM_0002_2021_care_facility_id_new</v>
      </c>
      <c r="B4" s="70">
        <v>1</v>
      </c>
      <c r="C4" s="172" t="s">
        <v>223</v>
      </c>
      <c r="D4" s="172" t="s">
        <v>5489</v>
      </c>
      <c r="E4" s="20" t="str">
        <f ca="1">IF($F4="-", "追加", VLOOKUP($A4, summary!$H:$O, 6, FALSE))</f>
        <v>care_facility_id</v>
      </c>
      <c r="F4" s="20" t="str">
        <f ca="1">IF(VLOOKUP($A4, summary!$H:$O, 7, FALSE)="追加", "-", VLOOKUP($A4, summary!$H:$O, 7, FALSE))</f>
        <v>事業所番号</v>
      </c>
      <c r="G4" s="247" t="s">
        <v>5214</v>
      </c>
      <c r="H4" s="187" t="s">
        <v>5290</v>
      </c>
      <c r="I4" s="172">
        <v>10</v>
      </c>
      <c r="J4" s="172"/>
      <c r="K4" s="227" t="s">
        <v>5216</v>
      </c>
      <c r="L4" s="197" t="s">
        <v>5324</v>
      </c>
      <c r="M4" s="228" t="s">
        <v>5324</v>
      </c>
      <c r="N4" s="228" t="s">
        <v>5324</v>
      </c>
      <c r="O4" s="228" t="s">
        <v>5324</v>
      </c>
      <c r="P4" s="228" t="s">
        <v>5324</v>
      </c>
      <c r="Q4" s="69" t="s">
        <v>5293</v>
      </c>
    </row>
    <row r="5" spans="1:17" s="248" customFormat="1" ht="33.75">
      <c r="A5" s="20" t="str" cm="1">
        <f t="array" aca="1" ref="A5" ca="1">VLOOKUP(RIGHT(CELL("filename",$B2),LEN(CELL("filename",$B2))-FIND("]",CELL("filename",$B2))),'外部インタフェース一覧(計算用)'!$B:$G,6,FALSE)&amp;"_"&amp;$C5&amp;"_new"</f>
        <v>SCIENTIFIC_NURSING_CARE_PROMOTION_TAKING_MEDICATION_2024_FORM_0002_2021_service_code_new</v>
      </c>
      <c r="B5" s="229">
        <f t="shared" ref="B5:B12" si="0">B4+1</f>
        <v>2</v>
      </c>
      <c r="C5" s="172" t="s">
        <v>225</v>
      </c>
      <c r="D5" s="225" t="s">
        <v>5490</v>
      </c>
      <c r="E5" s="20" t="str">
        <f ca="1">IF($F5="-", "追加", VLOOKUP($A5, summary!$H:$O, 6, FALSE))</f>
        <v>service_code</v>
      </c>
      <c r="F5" s="20" t="str">
        <f ca="1">IF(VLOOKUP($A5, summary!$H:$O, 7, FALSE)="追加", "-", VLOOKUP($A5, summary!$H:$O, 7, FALSE))</f>
        <v>サービス種類コード</v>
      </c>
      <c r="G5" s="172" t="s">
        <v>5220</v>
      </c>
      <c r="H5" s="187" t="s">
        <v>5290</v>
      </c>
      <c r="I5" s="172">
        <v>2</v>
      </c>
      <c r="J5" s="172"/>
      <c r="K5" s="230" t="s">
        <v>5216</v>
      </c>
      <c r="L5" s="197" t="s">
        <v>5324</v>
      </c>
      <c r="M5" s="228" t="s">
        <v>5324</v>
      </c>
      <c r="N5" s="228" t="s">
        <v>5324</v>
      </c>
      <c r="O5" s="228" t="s">
        <v>5324</v>
      </c>
      <c r="P5" s="228" t="s">
        <v>5324</v>
      </c>
      <c r="Q5" s="69" t="s">
        <v>5296</v>
      </c>
    </row>
    <row r="6" spans="1:17" s="248" customFormat="1" ht="33.75">
      <c r="A6" s="20" t="str" cm="1">
        <f t="array" aca="1" ref="A6" ca="1">VLOOKUP(RIGHT(CELL("filename",$B3),LEN(CELL("filename",$B3))-FIND("]",CELL("filename",$B3))),'外部インタフェース一覧(計算用)'!$B:$G,6,FALSE)&amp;"_"&amp;$C6&amp;"_new"</f>
        <v>SCIENTIFIC_NURSING_CARE_PROMOTION_TAKING_MEDICATION_2024_FORM_0002_2021_insurer_no_new</v>
      </c>
      <c r="B6" s="229">
        <f t="shared" si="0"/>
        <v>3</v>
      </c>
      <c r="C6" s="172" t="s">
        <v>229</v>
      </c>
      <c r="D6" s="197" t="s">
        <v>5491</v>
      </c>
      <c r="E6" s="20" t="str">
        <f ca="1">IF($F6="-", "追加", VLOOKUP($A6, summary!$H:$O, 6, FALSE))</f>
        <v>insurer_no</v>
      </c>
      <c r="F6" s="20" t="str">
        <f ca="1">IF(VLOOKUP($A6, summary!$H:$O, 7, FALSE)="追加", "-", VLOOKUP($A6, summary!$H:$O, 7, FALSE))</f>
        <v>保険者番号</v>
      </c>
      <c r="G6" s="172" t="s">
        <v>5492</v>
      </c>
      <c r="H6" s="172" t="s">
        <v>5245</v>
      </c>
      <c r="I6" s="172">
        <v>6</v>
      </c>
      <c r="J6" s="172"/>
      <c r="K6" s="230" t="s">
        <v>5216</v>
      </c>
      <c r="L6" s="197" t="s">
        <v>5324</v>
      </c>
      <c r="M6" s="228" t="s">
        <v>5324</v>
      </c>
      <c r="N6" s="228" t="s">
        <v>5324</v>
      </c>
      <c r="O6" s="228" t="s">
        <v>5324</v>
      </c>
      <c r="P6" s="228" t="s">
        <v>5324</v>
      </c>
      <c r="Q6" s="69" t="s">
        <v>5300</v>
      </c>
    </row>
    <row r="7" spans="1:17" s="248" customFormat="1" ht="33.75">
      <c r="A7" s="20" t="str" cm="1">
        <f t="array" aca="1" ref="A7" ca="1">VLOOKUP(RIGHT(CELL("filename",$B4),LEN(CELL("filename",$B4))-FIND("]",CELL("filename",$B4))),'外部インタフェース一覧(計算用)'!$B:$G,6,FALSE)&amp;"_"&amp;$C7&amp;"_new"</f>
        <v>SCIENTIFIC_NURSING_CARE_PROMOTION_TAKING_MEDICATION_2024_FORM_0002_2021_insured_no_new</v>
      </c>
      <c r="B7" s="229">
        <f t="shared" si="0"/>
        <v>4</v>
      </c>
      <c r="C7" s="172" t="s">
        <v>231</v>
      </c>
      <c r="D7" s="173" t="s">
        <v>5493</v>
      </c>
      <c r="E7" s="20" t="str">
        <f ca="1">IF($F7="-", "追加", VLOOKUP($A7, summary!$H:$O, 6, FALSE))</f>
        <v>insured_no</v>
      </c>
      <c r="F7" s="20" t="str">
        <f ca="1">IF(VLOOKUP($A7, summary!$H:$O, 7, FALSE)="追加", "-", VLOOKUP($A7, summary!$H:$O, 7, FALSE))</f>
        <v>被保険者番号</v>
      </c>
      <c r="G7" s="172" t="s">
        <v>5214</v>
      </c>
      <c r="H7" s="187" t="s">
        <v>5290</v>
      </c>
      <c r="I7" s="172">
        <v>10</v>
      </c>
      <c r="J7" s="172"/>
      <c r="K7" s="230" t="s">
        <v>5216</v>
      </c>
      <c r="L7" s="197" t="s">
        <v>5324</v>
      </c>
      <c r="M7" s="228" t="s">
        <v>5324</v>
      </c>
      <c r="N7" s="228" t="s">
        <v>5324</v>
      </c>
      <c r="O7" s="228" t="s">
        <v>5324</v>
      </c>
      <c r="P7" s="228" t="s">
        <v>5324</v>
      </c>
      <c r="Q7" s="69" t="s">
        <v>5302</v>
      </c>
    </row>
    <row r="8" spans="1:17" s="248" customFormat="1" ht="67.5">
      <c r="A8" s="20" t="str" cm="1">
        <f t="array" aca="1" ref="A8" ca="1">VLOOKUP(RIGHT(CELL("filename",$B5),LEN(CELL("filename",$B5))-FIND("]",CELL("filename",$B5))),'外部インタフェース一覧(計算用)'!$B:$G,6,FALSE)&amp;"_"&amp;$C8&amp;"_new"</f>
        <v>SCIENTIFIC_NURSING_CARE_PROMOTION_TAKING_MEDICATION_2024_FORM_0002_2021_external_system_management_number_new</v>
      </c>
      <c r="B8" s="229">
        <f t="shared" si="0"/>
        <v>5</v>
      </c>
      <c r="C8" s="172" t="s">
        <v>227</v>
      </c>
      <c r="D8" s="173" t="s">
        <v>5494</v>
      </c>
      <c r="E8" s="20" t="str">
        <f ca="1">IF($F8="-", "追加", VLOOKUP($A8, summary!$H:$O, 6, FALSE))</f>
        <v>external_system_management_number</v>
      </c>
      <c r="F8" s="20" t="str">
        <f ca="1">IF(VLOOKUP($A8, summary!$H:$O, 7, FALSE)="追加", "-", VLOOKUP($A8, summary!$H:$O, 7, FALSE))</f>
        <v>外部システム管理番号</v>
      </c>
      <c r="G8" s="172" t="s">
        <v>5214</v>
      </c>
      <c r="H8" s="231" t="s">
        <v>5290</v>
      </c>
      <c r="I8" s="172">
        <v>150</v>
      </c>
      <c r="J8" s="172"/>
      <c r="K8" s="230" t="s">
        <v>5216</v>
      </c>
      <c r="L8" s="197" t="s">
        <v>5324</v>
      </c>
      <c r="M8" s="228" t="s">
        <v>5324</v>
      </c>
      <c r="N8" s="228" t="s">
        <v>5324</v>
      </c>
      <c r="O8" s="228" t="s">
        <v>5304</v>
      </c>
      <c r="P8" s="228" t="s">
        <v>5324</v>
      </c>
      <c r="Q8" s="232" t="s">
        <v>5305</v>
      </c>
    </row>
    <row r="9" spans="1:17" s="248" customFormat="1" ht="67.5">
      <c r="A9" s="20" t="str" cm="1">
        <f t="array" aca="1" ref="A9" ca="1">VLOOKUP(RIGHT(CELL("filename",$B6),LEN(CELL("filename",$B6))-FIND("]",CELL("filename",$B6))),'外部インタフェース一覧(計算用)'!$B:$G,6,FALSE)&amp;"_"&amp;$C9&amp;"_new"</f>
        <v>SCIENTIFIC_NURSING_CARE_PROMOTION_TAKING_MEDICATION_2024_FORM_0002_2021_external_system_management_detail_number_new</v>
      </c>
      <c r="B9" s="229">
        <f t="shared" si="0"/>
        <v>6</v>
      </c>
      <c r="C9" s="172" t="s">
        <v>432</v>
      </c>
      <c r="D9" s="172" t="s">
        <v>5495</v>
      </c>
      <c r="E9" s="20" t="str">
        <f ca="1">IF($F9="-", "追加", VLOOKUP($A9, summary!$H:$O, 6, FALSE))</f>
        <v>external_system_management_detail_number</v>
      </c>
      <c r="F9" s="20" t="str">
        <f ca="1">IF(VLOOKUP($A9, summary!$H:$O, 7, FALSE)="追加", "-", VLOOKUP($A9, summary!$H:$O, 7, FALSE))</f>
        <v>外部システム管理明細番号</v>
      </c>
      <c r="G9" s="172" t="s">
        <v>5214</v>
      </c>
      <c r="H9" s="231" t="s">
        <v>5290</v>
      </c>
      <c r="I9" s="172">
        <v>150</v>
      </c>
      <c r="J9" s="172"/>
      <c r="K9" s="230" t="s">
        <v>5216</v>
      </c>
      <c r="L9" s="197" t="s">
        <v>5324</v>
      </c>
      <c r="M9" s="228" t="s">
        <v>5324</v>
      </c>
      <c r="N9" s="228" t="s">
        <v>5324</v>
      </c>
      <c r="O9" s="228" t="s">
        <v>5496</v>
      </c>
      <c r="P9" s="241" t="s">
        <v>5324</v>
      </c>
      <c r="Q9" s="240" t="s">
        <v>5305</v>
      </c>
    </row>
    <row r="10" spans="1:17" s="248" customFormat="1" ht="47.25" customHeight="1">
      <c r="A10" s="20" t="str" cm="1">
        <f t="array" aca="1" ref="A10" ca="1">VLOOKUP(RIGHT(CELL("filename",$B7),LEN(CELL("filename",$B7))-FIND("]",CELL("filename",$B7))),'外部インタフェース一覧(計算用)'!$B:$G,6,FALSE)&amp;"_"&amp;$C10&amp;"_new"</f>
        <v>SCIENTIFIC_NURSING_CARE_PROMOTION_TAKING_MEDICATION_2024_FORM_0002_2021_chemical_code_type_new</v>
      </c>
      <c r="B10" s="229">
        <f t="shared" si="0"/>
        <v>7</v>
      </c>
      <c r="C10" s="172" t="s">
        <v>445</v>
      </c>
      <c r="D10" s="172" t="s">
        <v>5497</v>
      </c>
      <c r="E10" s="20" t="str">
        <f ca="1">IF($F10="-", "追加", VLOOKUP($A10, summary!$H:$O, 6, FALSE))</f>
        <v>chemical_code_type</v>
      </c>
      <c r="F10" s="20" t="str">
        <f ca="1">IF(VLOOKUP($A10, summary!$H:$O, 7, FALSE)="追加", "-", VLOOKUP($A10, summary!$H:$O, 7, FALSE))</f>
        <v>薬品コード種別</v>
      </c>
      <c r="G10" s="172" t="s">
        <v>5214</v>
      </c>
      <c r="H10" s="172" t="s">
        <v>5245</v>
      </c>
      <c r="I10" s="172">
        <v>1</v>
      </c>
      <c r="J10" s="172"/>
      <c r="K10" s="230"/>
      <c r="L10" s="197" t="s">
        <v>5324</v>
      </c>
      <c r="M10" s="228" t="s">
        <v>5324</v>
      </c>
      <c r="N10" s="228" t="s">
        <v>5498</v>
      </c>
      <c r="O10" s="228" t="s">
        <v>5499</v>
      </c>
      <c r="P10" s="239" t="s">
        <v>5500</v>
      </c>
      <c r="Q10" s="249" t="s">
        <v>5501</v>
      </c>
    </row>
    <row r="11" spans="1:17" s="248" customFormat="1" ht="33.75">
      <c r="A11" s="20" t="str" cm="1">
        <f t="array" aca="1" ref="A11" ca="1">VLOOKUP(RIGHT(CELL("filename",$B8),LEN(CELL("filename",$B8))-FIND("]",CELL("filename",$B8))),'外部インタフェース一覧(計算用)'!$B:$G,6,FALSE)&amp;"_"&amp;$C11&amp;"_new"</f>
        <v>SCIENTIFIC_NURSING_CARE_PROMOTION_TAKING_MEDICATION_2024_FORM_0002_2021_chemical_code_new</v>
      </c>
      <c r="B11" s="229">
        <f t="shared" si="0"/>
        <v>8</v>
      </c>
      <c r="C11" s="172" t="s">
        <v>447</v>
      </c>
      <c r="D11" s="172" t="s">
        <v>5502</v>
      </c>
      <c r="E11" s="20" t="str">
        <f ca="1">IF($F11="-", "追加", VLOOKUP($A11, summary!$H:$O, 6, FALSE))</f>
        <v>chemical_code</v>
      </c>
      <c r="F11" s="20" t="str">
        <f ca="1">IF(VLOOKUP($A11, summary!$H:$O, 7, FALSE)="追加", "-", VLOOKUP($A11, summary!$H:$O, 7, FALSE))</f>
        <v>薬品コード</v>
      </c>
      <c r="G11" s="172" t="s">
        <v>5214</v>
      </c>
      <c r="H11" s="172" t="s">
        <v>5245</v>
      </c>
      <c r="I11" s="172">
        <v>9</v>
      </c>
      <c r="J11" s="172"/>
      <c r="K11" s="230"/>
      <c r="L11" s="197" t="s">
        <v>5324</v>
      </c>
      <c r="M11" s="228" t="s">
        <v>5324</v>
      </c>
      <c r="N11" s="228" t="s">
        <v>5503</v>
      </c>
      <c r="O11" s="228" t="s">
        <v>5324</v>
      </c>
      <c r="P11" s="228" t="s">
        <v>5482</v>
      </c>
      <c r="Q11" s="249" t="s">
        <v>5501</v>
      </c>
    </row>
    <row r="12" spans="1:17" ht="33.75">
      <c r="A12" s="20" t="str" cm="1">
        <f t="array" aca="1" ref="A12" ca="1">VLOOKUP(RIGHT(CELL("filename",$B9),LEN(CELL("filename",$B9))-FIND("]",CELL("filename",$B9))),'外部インタフェース一覧(計算用)'!$B:$G,6,FALSE)&amp;"_"&amp;$C12&amp;"_new"</f>
        <v>SCIENTIFIC_NURSING_CARE_PROMOTION_TAKING_MEDICATION_2024_FORM_0002_2021_version_new</v>
      </c>
      <c r="B12" s="229">
        <f t="shared" si="0"/>
        <v>9</v>
      </c>
      <c r="C12" s="172" t="s">
        <v>265</v>
      </c>
      <c r="D12" s="173" t="s">
        <v>5469</v>
      </c>
      <c r="E12" s="20" t="str">
        <f ca="1">IF($F12="-", "追加", VLOOKUP($A12, summary!$H:$O, 6, FALSE))</f>
        <v>version</v>
      </c>
      <c r="F12" s="20" t="str">
        <f ca="1">IF(VLOOKUP($A12, summary!$H:$O, 7, FALSE)="追加", "-", VLOOKUP($A12, summary!$H:$O, 7, FALSE))</f>
        <v>バージョン番号</v>
      </c>
      <c r="G12" s="172" t="s">
        <v>5214</v>
      </c>
      <c r="H12" s="172" t="s">
        <v>5245</v>
      </c>
      <c r="I12" s="172">
        <v>4</v>
      </c>
      <c r="J12" s="172"/>
      <c r="K12" s="230" t="s">
        <v>5216</v>
      </c>
      <c r="L12" s="197" t="s">
        <v>5324</v>
      </c>
      <c r="M12" s="228" t="s">
        <v>5324</v>
      </c>
      <c r="N12" s="228" t="s">
        <v>5484</v>
      </c>
      <c r="O12" s="228" t="s">
        <v>5291</v>
      </c>
      <c r="P12" s="241" t="s">
        <v>5485</v>
      </c>
      <c r="Q12" s="240" t="s">
        <v>5486</v>
      </c>
    </row>
    <row r="13" spans="1:17">
      <c r="A13" s="245"/>
      <c r="B13" s="245"/>
      <c r="C13" s="245"/>
      <c r="D13" s="245"/>
      <c r="E13" s="245"/>
      <c r="F13" s="245"/>
      <c r="G13" s="245"/>
      <c r="I13" s="245"/>
      <c r="J13" s="245"/>
      <c r="K13" s="245"/>
      <c r="L13" s="245"/>
      <c r="M13" s="245"/>
      <c r="N13" s="245"/>
      <c r="O13" s="245"/>
      <c r="P13" s="245"/>
    </row>
    <row r="14" spans="1:17">
      <c r="A14" s="245"/>
      <c r="B14" s="245"/>
      <c r="C14" s="245"/>
      <c r="D14" s="245"/>
      <c r="E14" s="245"/>
      <c r="F14" s="245"/>
      <c r="G14" s="245"/>
      <c r="I14" s="245"/>
      <c r="J14" s="245"/>
      <c r="K14" s="245"/>
      <c r="L14" s="245"/>
      <c r="M14" s="245"/>
      <c r="N14" s="245"/>
      <c r="O14" s="245"/>
      <c r="P14" s="245"/>
    </row>
    <row r="15" spans="1:17">
      <c r="A15" s="245"/>
      <c r="B15" s="245"/>
      <c r="C15" s="245"/>
      <c r="D15" s="245"/>
      <c r="E15" s="245"/>
      <c r="F15" s="245"/>
      <c r="G15" s="245"/>
      <c r="I15" s="245"/>
      <c r="J15" s="245"/>
      <c r="K15" s="245"/>
      <c r="L15" s="245"/>
      <c r="M15" s="245"/>
      <c r="N15" s="245"/>
      <c r="O15" s="245"/>
      <c r="P15" s="245"/>
    </row>
    <row r="16" spans="1:17">
      <c r="A16" s="245"/>
      <c r="B16" s="245"/>
      <c r="C16" s="245"/>
      <c r="D16" s="245"/>
      <c r="E16" s="245"/>
      <c r="F16" s="245"/>
      <c r="G16" s="245"/>
      <c r="I16" s="245"/>
      <c r="J16" s="245"/>
      <c r="K16" s="245"/>
      <c r="L16" s="245"/>
      <c r="M16" s="245"/>
      <c r="N16" s="245"/>
      <c r="O16" s="245"/>
      <c r="P16" s="245"/>
    </row>
    <row r="17" spans="1:16">
      <c r="A17" s="245"/>
      <c r="B17" s="245"/>
      <c r="C17" s="245"/>
      <c r="D17" s="245"/>
      <c r="E17" s="245"/>
      <c r="F17" s="245"/>
      <c r="G17" s="245"/>
      <c r="I17" s="245"/>
      <c r="J17" s="245"/>
      <c r="K17" s="245"/>
      <c r="L17" s="245"/>
      <c r="M17" s="245"/>
      <c r="N17" s="245"/>
      <c r="O17" s="245"/>
      <c r="P17" s="245"/>
    </row>
    <row r="18" spans="1:16" ht="11.25" customHeight="1">
      <c r="A18" s="245"/>
      <c r="B18" s="245"/>
      <c r="C18" s="245"/>
      <c r="D18" s="245"/>
      <c r="E18" s="245"/>
      <c r="F18" s="245"/>
      <c r="G18" s="245"/>
      <c r="I18" s="245"/>
      <c r="J18" s="245"/>
      <c r="K18" s="245"/>
      <c r="L18" s="245"/>
      <c r="M18" s="245"/>
      <c r="N18" s="245"/>
      <c r="O18" s="245"/>
      <c r="P18" s="245"/>
    </row>
    <row r="19" spans="1:16" ht="11.25" customHeight="1">
      <c r="A19" s="245"/>
      <c r="B19" s="245"/>
      <c r="C19" s="245"/>
      <c r="D19" s="245"/>
      <c r="E19" s="245"/>
      <c r="F19" s="245"/>
      <c r="G19" s="245"/>
      <c r="I19" s="245"/>
      <c r="J19" s="245"/>
      <c r="K19" s="245"/>
      <c r="L19" s="245"/>
      <c r="M19" s="245"/>
      <c r="N19" s="245"/>
      <c r="O19" s="245"/>
      <c r="P19" s="245"/>
    </row>
    <row r="20" spans="1:16" ht="11.25" customHeight="1">
      <c r="A20" s="245"/>
      <c r="B20" s="245"/>
      <c r="C20" s="245"/>
      <c r="D20" s="245"/>
      <c r="E20" s="245"/>
      <c r="F20" s="245"/>
      <c r="G20" s="245"/>
      <c r="I20" s="245"/>
      <c r="J20" s="245"/>
      <c r="K20" s="245"/>
      <c r="L20" s="245"/>
      <c r="M20" s="245"/>
      <c r="N20" s="245"/>
      <c r="O20" s="245"/>
      <c r="P20" s="245"/>
    </row>
    <row r="21" spans="1:16" ht="11.25" customHeight="1">
      <c r="A21" s="245"/>
      <c r="B21" s="245"/>
      <c r="C21" s="245"/>
      <c r="D21" s="245"/>
      <c r="E21" s="245"/>
      <c r="F21" s="245"/>
      <c r="G21" s="245"/>
      <c r="I21" s="245"/>
      <c r="J21" s="245"/>
      <c r="K21" s="245"/>
      <c r="L21" s="245"/>
      <c r="M21" s="245"/>
      <c r="N21" s="245"/>
      <c r="O21" s="245"/>
      <c r="P21" s="245"/>
    </row>
    <row r="22" spans="1:16" ht="11.25" customHeight="1">
      <c r="A22" s="245"/>
      <c r="B22" s="245"/>
      <c r="C22" s="245"/>
      <c r="D22" s="245"/>
      <c r="E22" s="245"/>
      <c r="F22" s="245"/>
      <c r="G22" s="245"/>
      <c r="I22" s="245"/>
      <c r="J22" s="245"/>
      <c r="K22" s="245"/>
      <c r="L22" s="245"/>
      <c r="M22" s="245"/>
      <c r="N22" s="245"/>
      <c r="O22" s="245"/>
      <c r="P22" s="245"/>
    </row>
    <row r="23" spans="1:16" ht="11.25" customHeight="1">
      <c r="A23" s="245"/>
      <c r="B23" s="245"/>
      <c r="C23" s="245"/>
      <c r="D23" s="245"/>
      <c r="E23" s="245"/>
      <c r="F23" s="245"/>
      <c r="G23" s="245"/>
      <c r="I23" s="245"/>
      <c r="J23" s="245"/>
      <c r="K23" s="245"/>
      <c r="L23" s="245"/>
      <c r="M23" s="245"/>
      <c r="N23" s="245"/>
      <c r="O23" s="245"/>
      <c r="P23" s="245"/>
    </row>
    <row r="24" spans="1:16" ht="11.25" customHeight="1">
      <c r="A24" s="245"/>
      <c r="B24" s="245"/>
      <c r="C24" s="245"/>
      <c r="D24" s="245"/>
      <c r="E24" s="245"/>
      <c r="F24" s="245"/>
      <c r="G24" s="245"/>
      <c r="I24" s="245"/>
      <c r="J24" s="245"/>
      <c r="K24" s="245"/>
      <c r="L24" s="245"/>
      <c r="M24" s="245"/>
      <c r="N24" s="245"/>
      <c r="O24" s="245"/>
      <c r="P24" s="245"/>
    </row>
  </sheetData>
  <autoFilter ref="B3:P11" xr:uid="{00000000-0009-0000-0000-000005000000}"/>
  <phoneticPr fontId="4"/>
  <dataValidations count="2">
    <dataValidation showInputMessage="1" sqref="G4:H12 B4:B12" xr:uid="{5436BF79-0A3B-4EB6-A32F-3CF8D8C2F63C}"/>
    <dataValidation type="list" allowBlank="1" showInputMessage="1" showErrorMessage="1" sqref="K4" xr:uid="{F822223F-BF0D-4CCB-9003-ECA266C30CD2}">
      <formula1>"◎,○,●"</formula1>
    </dataValidation>
  </dataValidations>
  <hyperlinks>
    <hyperlink ref="Q1" location="外部インタフェース一覧!A1" display="外部インターフェース一覧へ" xr:uid="{4910B8E2-2FE9-4DAA-8DC9-EA34B25A0357}"/>
  </hyperlinks>
  <pageMargins left="0.39370078740157483" right="0.39370078740157483" top="0.55118110236220474" bottom="0.39370078740157483" header="0.59055118110236227" footer="0"/>
  <pageSetup paperSize="8" scale="61" fitToHeight="0" orientation="landscape" cellComments="asDisplayed" r:id="rId1"/>
  <headerFooter alignWithMargins="0">
    <oddFooter>&amp;P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A675B-FEEE-47AC-8C0D-FE9CE6E1DC5B}">
  <sheetPr codeName="Sheet9">
    <pageSetUpPr fitToPage="1"/>
  </sheetPr>
  <dimension ref="A1:Q125"/>
  <sheetViews>
    <sheetView view="pageBreakPreview" zoomScale="85" zoomScaleNormal="55" zoomScaleSheetLayoutView="85" workbookViewId="0">
      <pane ySplit="3" topLeftCell="A4" activePane="bottomLeft" state="frozen"/>
      <selection activeCell="G1" sqref="G1"/>
      <selection pane="bottomLeft" activeCell="L14" sqref="L14"/>
    </sheetView>
  </sheetViews>
  <sheetFormatPr defaultColWidth="9" defaultRowHeight="13.5"/>
  <cols>
    <col min="1" max="1" width="32.125" style="32" hidden="1" customWidth="1"/>
    <col min="2" max="2" width="5.125" style="6" customWidth="1"/>
    <col min="3" max="3" width="14.5" style="6" customWidth="1"/>
    <col min="4" max="6" width="28.125" style="32" customWidth="1"/>
    <col min="7" max="12" width="8.875" style="6" customWidth="1"/>
    <col min="13" max="13" width="12.875" style="6" customWidth="1"/>
    <col min="14" max="14" width="26" style="6" customWidth="1"/>
    <col min="15" max="16" width="38" style="6" customWidth="1"/>
    <col min="17" max="17" width="37.125" style="223" bestFit="1" customWidth="1"/>
    <col min="18" max="16384" width="9" style="6"/>
  </cols>
  <sheetData>
    <row r="1" spans="1:17" ht="23.45" customHeight="1">
      <c r="B1" s="25" t="s">
        <v>5504</v>
      </c>
      <c r="K1" s="25" t="s">
        <v>5195</v>
      </c>
      <c r="P1" s="222" t="s">
        <v>5196</v>
      </c>
    </row>
    <row r="2" spans="1:17" s="26" customFormat="1" ht="21" customHeight="1">
      <c r="A2" s="32"/>
      <c r="B2" s="6"/>
      <c r="C2" s="6"/>
      <c r="D2" s="32"/>
      <c r="E2" s="32"/>
      <c r="F2" s="32"/>
      <c r="G2" s="6"/>
      <c r="H2" s="6"/>
      <c r="I2" s="6"/>
      <c r="J2" s="6"/>
      <c r="K2" s="25" t="s">
        <v>5197</v>
      </c>
      <c r="L2" s="6"/>
      <c r="M2" s="6"/>
      <c r="N2" s="6"/>
      <c r="P2" s="222"/>
      <c r="Q2" s="223"/>
    </row>
    <row r="3" spans="1:17" ht="23.25" thickBot="1">
      <c r="A3" s="53" t="s">
        <v>5198</v>
      </c>
      <c r="B3" s="52" t="s">
        <v>84</v>
      </c>
      <c r="C3" s="53" t="s">
        <v>5199</v>
      </c>
      <c r="D3" s="53" t="s">
        <v>5200</v>
      </c>
      <c r="E3" s="168" t="s">
        <v>5201</v>
      </c>
      <c r="F3" s="168" t="s">
        <v>5202</v>
      </c>
      <c r="G3" s="53" t="s">
        <v>5203</v>
      </c>
      <c r="H3" s="53" t="s">
        <v>5488</v>
      </c>
      <c r="I3" s="53" t="s">
        <v>5205</v>
      </c>
      <c r="J3" s="59" t="s">
        <v>5206</v>
      </c>
      <c r="K3" s="53" t="s">
        <v>5207</v>
      </c>
      <c r="L3" s="52" t="s">
        <v>5208</v>
      </c>
      <c r="M3" s="52" t="s">
        <v>5209</v>
      </c>
      <c r="N3" s="53" t="s">
        <v>5210</v>
      </c>
      <c r="O3" s="52" t="s">
        <v>87</v>
      </c>
      <c r="P3" s="54" t="s">
        <v>5211</v>
      </c>
      <c r="Q3" s="250" t="s">
        <v>5288</v>
      </c>
    </row>
    <row r="4" spans="1:17" s="8" customFormat="1" ht="34.5" thickTop="1">
      <c r="A4" s="20" t="str" cm="1">
        <f t="array" aca="1" ref="A4" ca="1">VLOOKUP(RIGHT(CELL("filename",$B1),LEN(CELL("filename",$B1))-FIND("]",CELL("filename",$B1))),'外部インタフェース一覧(計算用)'!$B:$G,6,FALSE)&amp;"_"&amp;$C4&amp;"_new"</f>
        <v>NUTRITION_FEEDING_SWALLOWING_SCREENING_ASSESSMENT_MONITORING_2024_FORM_0100_2021_care_facility_id_new</v>
      </c>
      <c r="B4" s="251">
        <f>ROW(B4)-3</f>
        <v>1</v>
      </c>
      <c r="C4" s="55" t="s">
        <v>223</v>
      </c>
      <c r="D4" s="252" t="s">
        <v>5289</v>
      </c>
      <c r="E4" s="20" t="str">
        <f ca="1">IF($F4="-", "追加", VLOOKUP($A4, summary!$H:$O, 6, FALSE))</f>
        <v>care_facility_id</v>
      </c>
      <c r="F4" s="253" t="str">
        <f ca="1">IF(VLOOKUP($A4, summary!$H:$O, 7, FALSE)="追加", "-", VLOOKUP($A4, summary!$H:$O, 7, FALSE))</f>
        <v>事業所番号</v>
      </c>
      <c r="G4" s="254" t="s">
        <v>5214</v>
      </c>
      <c r="H4" s="187" t="s">
        <v>5290</v>
      </c>
      <c r="I4" s="255">
        <v>10</v>
      </c>
      <c r="J4" s="256"/>
      <c r="K4" s="257" t="s">
        <v>5216</v>
      </c>
      <c r="L4" s="258"/>
      <c r="M4" s="193"/>
      <c r="N4" s="193"/>
      <c r="O4" s="258" t="s">
        <v>5291</v>
      </c>
      <c r="P4" s="255" t="s">
        <v>5292</v>
      </c>
      <c r="Q4" s="255" t="s">
        <v>5293</v>
      </c>
    </row>
    <row r="5" spans="1:17" s="8" customFormat="1" ht="34.5" thickTop="1">
      <c r="A5" s="20" t="str" cm="1">
        <f t="array" aca="1" ref="A5" ca="1">VLOOKUP(RIGHT(CELL("filename",$B2),LEN(CELL("filename",$B2))-FIND("]",CELL("filename",$B2))),'外部インタフェース一覧(計算用)'!$B:$G,6,FALSE)&amp;"_"&amp;$C5&amp;"_new"</f>
        <v>NUTRITION_FEEDING_SWALLOWING_SCREENING_ASSESSMENT_MONITORING_2024_FORM_0100_2021_service_code_new</v>
      </c>
      <c r="B5" s="259">
        <f t="shared" ref="B5:B68" si="0">B4+1</f>
        <v>2</v>
      </c>
      <c r="C5" s="50" t="s">
        <v>225</v>
      </c>
      <c r="D5" s="49" t="s">
        <v>5294</v>
      </c>
      <c r="E5" s="20" t="str">
        <f ca="1">IF($F5="-", "追加", VLOOKUP($A5, summary!$H:$O, 6, FALSE))</f>
        <v>service_code</v>
      </c>
      <c r="F5" s="253" t="str">
        <f ca="1">IF(VLOOKUP($A5, summary!$H:$O, 7, FALSE)="追加", "-", VLOOKUP($A5, summary!$H:$O, 7, FALSE))</f>
        <v>サービス種類コード</v>
      </c>
      <c r="G5" s="49" t="s">
        <v>5295</v>
      </c>
      <c r="H5" s="187" t="s">
        <v>5290</v>
      </c>
      <c r="I5" s="239">
        <v>2</v>
      </c>
      <c r="J5" s="260"/>
      <c r="K5" s="209" t="s">
        <v>5216</v>
      </c>
      <c r="L5" s="49"/>
      <c r="M5" s="46"/>
      <c r="N5" s="46"/>
      <c r="O5" s="49"/>
      <c r="P5" s="239" t="s">
        <v>5292</v>
      </c>
      <c r="Q5" s="239" t="s">
        <v>5296</v>
      </c>
    </row>
    <row r="6" spans="1:17" s="8" customFormat="1" ht="33.75" customHeight="1">
      <c r="A6" s="20" t="str" cm="1">
        <f t="array" aca="1" ref="A6" ca="1">VLOOKUP(RIGHT(CELL("filename",$B3),LEN(CELL("filename",$B3))-FIND("]",CELL("filename",$B3))),'外部インタフェース一覧(計算用)'!$B:$G,6,FALSE)&amp;"_"&amp;$C6&amp;"_new"</f>
        <v>NUTRITION_FEEDING_SWALLOWING_SCREENING_ASSESSMENT_MONITORING_2024_FORM_0100_2021_insurer_no_new</v>
      </c>
      <c r="B6" s="251">
        <f t="shared" ref="B6" si="1">ROW(B6)-3</f>
        <v>3</v>
      </c>
      <c r="C6" s="50" t="s">
        <v>229</v>
      </c>
      <c r="D6" s="239" t="s">
        <v>5297</v>
      </c>
      <c r="E6" s="20" t="str">
        <f ca="1">IF($F6="-", "追加", VLOOKUP($A6, summary!$H:$O, 6, FALSE))</f>
        <v>insurer_no</v>
      </c>
      <c r="F6" s="253" t="str">
        <f ca="1">IF(VLOOKUP($A6, summary!$H:$O, 7, FALSE)="追加", "-", VLOOKUP($A6, summary!$H:$O, 7, FALSE))</f>
        <v>保険者番号</v>
      </c>
      <c r="G6" s="49" t="s">
        <v>5298</v>
      </c>
      <c r="H6" s="172" t="s">
        <v>5245</v>
      </c>
      <c r="I6" s="239">
        <v>6</v>
      </c>
      <c r="J6" s="260"/>
      <c r="K6" s="209" t="s">
        <v>5216</v>
      </c>
      <c r="L6" s="49"/>
      <c r="M6" s="46"/>
      <c r="N6" s="46"/>
      <c r="O6" s="49"/>
      <c r="P6" s="49"/>
      <c r="Q6" s="239" t="s">
        <v>5300</v>
      </c>
    </row>
    <row r="7" spans="1:17" s="8" customFormat="1" ht="45.75" thickTop="1">
      <c r="A7" s="20" t="str" cm="1">
        <f t="array" aca="1" ref="A7" ca="1">VLOOKUP(RIGHT(CELL("filename",$B4),LEN(CELL("filename",$B4))-FIND("]",CELL("filename",$B4))),'外部インタフェース一覧(計算用)'!$B:$G,6,FALSE)&amp;"_"&amp;$C7&amp;"_new"</f>
        <v>NUTRITION_FEEDING_SWALLOWING_SCREENING_ASSESSMENT_MONITORING_2024_FORM_0100_2021_insured_no_new</v>
      </c>
      <c r="B7" s="259">
        <f t="shared" si="0"/>
        <v>4</v>
      </c>
      <c r="C7" s="50" t="s">
        <v>231</v>
      </c>
      <c r="D7" s="239" t="s">
        <v>5301</v>
      </c>
      <c r="E7" s="20" t="str">
        <f ca="1">IF($F7="-", "追加", VLOOKUP($A7, summary!$H:$O, 6, FALSE))</f>
        <v>insured_no</v>
      </c>
      <c r="F7" s="253" t="str">
        <f ca="1">IF(VLOOKUP($A7, summary!$H:$O, 7, FALSE)="追加", "-", VLOOKUP($A7, summary!$H:$O, 7, FALSE))</f>
        <v>被保険者番号</v>
      </c>
      <c r="G7" s="49" t="s">
        <v>5214</v>
      </c>
      <c r="H7" s="187" t="s">
        <v>5290</v>
      </c>
      <c r="I7" s="239">
        <v>10</v>
      </c>
      <c r="J7" s="260"/>
      <c r="K7" s="209" t="s">
        <v>5216</v>
      </c>
      <c r="L7" s="49"/>
      <c r="M7" s="46"/>
      <c r="N7" s="46"/>
      <c r="O7" s="239" t="s">
        <v>5228</v>
      </c>
      <c r="P7" s="239" t="s">
        <v>5292</v>
      </c>
      <c r="Q7" s="239" t="s">
        <v>5302</v>
      </c>
    </row>
    <row r="8" spans="1:17" s="8" customFormat="1" ht="90.75" thickTop="1">
      <c r="A8" s="20" t="str" cm="1">
        <f t="array" aca="1" ref="A8" ca="1">VLOOKUP(RIGHT(CELL("filename",$B5),LEN(CELL("filename",$B5))-FIND("]",CELL("filename",$B5))),'外部インタフェース一覧(計算用)'!$B:$G,6,FALSE)&amp;"_"&amp;$C8&amp;"_new"</f>
        <v>NUTRITION_FEEDING_SWALLOWING_SCREENING_ASSESSMENT_MONITORING_2024_FORM_0100_2021_external_system_management_number_new</v>
      </c>
      <c r="B8" s="251">
        <f t="shared" ref="B8" si="2">ROW(B8)-3</f>
        <v>5</v>
      </c>
      <c r="C8" s="50" t="s">
        <v>227</v>
      </c>
      <c r="D8" s="239" t="s">
        <v>5303</v>
      </c>
      <c r="E8" s="20" t="str">
        <f ca="1">IF($F8="-", "追加", VLOOKUP($A8, summary!$H:$O, 6, FALSE))</f>
        <v>external_system_management_number</v>
      </c>
      <c r="F8" s="253" t="str">
        <f ca="1">IF(VLOOKUP($A8, summary!$H:$O, 7, FALSE)="追加", "-", VLOOKUP($A8, summary!$H:$O, 7, FALSE))</f>
        <v>外部システム管理番号</v>
      </c>
      <c r="G8" s="49" t="s">
        <v>5214</v>
      </c>
      <c r="H8" s="231" t="s">
        <v>5290</v>
      </c>
      <c r="I8" s="239">
        <v>150</v>
      </c>
      <c r="J8" s="260"/>
      <c r="K8" s="209" t="s">
        <v>5216</v>
      </c>
      <c r="L8" s="49"/>
      <c r="M8" s="46"/>
      <c r="N8" s="46"/>
      <c r="O8" s="239" t="s">
        <v>5505</v>
      </c>
      <c r="P8" s="49"/>
      <c r="Q8" s="238" t="s">
        <v>5305</v>
      </c>
    </row>
    <row r="9" spans="1:17" s="8" customFormat="1" ht="33.75" customHeight="1">
      <c r="A9" s="20" t="str" cm="1">
        <f t="array" aca="1" ref="A9" ca="1">VLOOKUP(RIGHT(CELL("filename",$B6),LEN(CELL("filename",$B6))-FIND("]",CELL("filename",$B6))),'外部インタフェース一覧(計算用)'!$B:$G,6,FALSE)&amp;"_"&amp;$C9&amp;"_new"</f>
        <v>NUTRITION_FEEDING_SWALLOWING_SCREENING_ASSESSMENT_MONITORING_2024_FORM_0100_2021_facility_outpatient_category_new</v>
      </c>
      <c r="B9" s="259">
        <f t="shared" si="0"/>
        <v>6</v>
      </c>
      <c r="C9" s="239" t="s">
        <v>268</v>
      </c>
      <c r="D9" s="192" t="s">
        <v>5506</v>
      </c>
      <c r="E9" s="20" t="str">
        <f ca="1">IF($F9="-", "追加", VLOOKUP($A9, summary!$H:$O, 6, FALSE))</f>
        <v>facility_outpatient_category</v>
      </c>
      <c r="F9" s="20" t="str">
        <f ca="1">IF(VLOOKUP($A9, summary!$H:$O, 7, FALSE)="追加", "-", VLOOKUP($A9, summary!$H:$O, 7, FALSE))</f>
        <v>施設／通所・居宅区分</v>
      </c>
      <c r="G9" s="46" t="s">
        <v>5214</v>
      </c>
      <c r="H9" s="46" t="s">
        <v>5299</v>
      </c>
      <c r="I9" s="49">
        <v>1</v>
      </c>
      <c r="J9" s="46"/>
      <c r="K9" s="18" t="s">
        <v>5216</v>
      </c>
      <c r="L9" s="19"/>
      <c r="M9" s="45"/>
      <c r="N9" s="93" t="s">
        <v>5507</v>
      </c>
      <c r="O9" s="93" t="s">
        <v>5508</v>
      </c>
      <c r="P9" s="261"/>
      <c r="Q9" s="238" t="s">
        <v>5263</v>
      </c>
    </row>
    <row r="10" spans="1:17" s="8" customFormat="1" ht="33.75" customHeight="1">
      <c r="A10" s="20" t="str" cm="1">
        <f t="array" aca="1" ref="A10" ca="1">VLOOKUP(RIGHT(CELL("filename",$B7),LEN(CELL("filename",$B7))-FIND("]",CELL("filename",$B7))),'外部インタフェース一覧(計算用)'!$B:$G,6,FALSE)&amp;"_"&amp;$C10&amp;"_new"</f>
        <v>NUTRITION_FEEDING_SWALLOWING_SCREENING_ASSESSMENT_MONITORING_2024_FORM_0100_2021_trinity_attempt_new</v>
      </c>
      <c r="B10" s="251">
        <f t="shared" ref="B10" si="3">ROW(B10)-3</f>
        <v>7</v>
      </c>
      <c r="C10" s="239" t="s">
        <v>5509</v>
      </c>
      <c r="D10" s="239" t="s">
        <v>5510</v>
      </c>
      <c r="E10" s="20" t="str">
        <f ca="1">IF($F10="-", "追加", VLOOKUP($A10, summary!$H:$O, 6, FALSE))</f>
        <v>追加</v>
      </c>
      <c r="F10" s="20" t="str">
        <f ca="1">IF(VLOOKUP($A10, summary!$H:$O, 7, FALSE)="追加", "-", VLOOKUP($A10, summary!$H:$O, 7, FALSE))</f>
        <v>-</v>
      </c>
      <c r="G10" s="239" t="s">
        <v>5214</v>
      </c>
      <c r="H10" s="239" t="s">
        <v>5511</v>
      </c>
      <c r="I10" s="49">
        <v>1</v>
      </c>
      <c r="J10" s="239"/>
      <c r="K10" s="209" t="s">
        <v>5216</v>
      </c>
      <c r="L10" s="262"/>
      <c r="M10" s="46"/>
      <c r="N10" s="46" t="s">
        <v>5512</v>
      </c>
      <c r="O10" s="263"/>
      <c r="P10" s="49"/>
      <c r="Q10" s="238" t="s">
        <v>5263</v>
      </c>
    </row>
    <row r="11" spans="1:17" s="8" customFormat="1" ht="115.5" customHeight="1">
      <c r="A11" s="20" t="str" cm="1">
        <f t="array" aca="1" ref="A11" ca="1">VLOOKUP(RIGHT(CELL("filename",$B8),LEN(CELL("filename",$B8))-FIND("]",CELL("filename",$B8))),'外部インタフェース一覧(計算用)'!$B:$G,6,FALSE)&amp;"_"&amp;$C11&amp;"_new"</f>
        <v>NUTRITION_FEEDING_SWALLOWING_SCREENING_ASSESSMENT_MONITORING_2024_FORM_0100_2021_care_level_new</v>
      </c>
      <c r="B11" s="259">
        <f t="shared" si="0"/>
        <v>8</v>
      </c>
      <c r="C11" s="239" t="s">
        <v>251</v>
      </c>
      <c r="D11" s="239" t="s">
        <v>5513</v>
      </c>
      <c r="E11" s="20" t="str">
        <f ca="1">IF($F11="-", "追加", VLOOKUP($A11, summary!$H:$O, 6, FALSE))</f>
        <v>care_level</v>
      </c>
      <c r="F11" s="20" t="str">
        <f ca="1">IF(VLOOKUP($A11, summary!$H:$O, 7, FALSE)="追加", "-", VLOOKUP($A11, summary!$H:$O, 7, FALSE))</f>
        <v>要介護度</v>
      </c>
      <c r="G11" s="239" t="s">
        <v>5214</v>
      </c>
      <c r="H11" s="239" t="s">
        <v>5312</v>
      </c>
      <c r="I11" s="49">
        <v>2</v>
      </c>
      <c r="J11" s="239"/>
      <c r="K11" s="209" t="s">
        <v>5216</v>
      </c>
      <c r="L11" s="49"/>
      <c r="M11" s="46"/>
      <c r="N11" s="46" t="s">
        <v>5514</v>
      </c>
      <c r="O11" s="264"/>
      <c r="P11" s="49"/>
      <c r="Q11" s="265" t="s">
        <v>5263</v>
      </c>
    </row>
    <row r="12" spans="1:17" s="8" customFormat="1" ht="33.75" customHeight="1">
      <c r="A12" s="20" t="str" cm="1">
        <f t="array" aca="1" ref="A12" ca="1">VLOOKUP(RIGHT(CELL("filename",$B9),LEN(CELL("filename",$B9))-FIND("]",CELL("filename",$B9))),'外部インタフェース一覧(計算用)'!$B:$G,6,FALSE)&amp;"_"&amp;$C12&amp;"_new"</f>
        <v>NUTRITION_FEEDING_SWALLOWING_SCREENING_ASSESSMENT_MONITORING_2024_FORM_0100_2021_disease_name_new</v>
      </c>
      <c r="B12" s="251">
        <f t="shared" ref="B12" si="4">ROW(B12)-3</f>
        <v>9</v>
      </c>
      <c r="C12" s="239" t="s">
        <v>436</v>
      </c>
      <c r="D12" s="239" t="s">
        <v>5515</v>
      </c>
      <c r="E12" s="20" t="str">
        <f ca="1">IF($F12="-", "追加", VLOOKUP($A12, summary!$H:$O, 6, FALSE))</f>
        <v>disease_name</v>
      </c>
      <c r="F12" s="253" t="str">
        <f ca="1">IF(VLOOKUP($A12, summary!$H:$O, 7, FALSE)="追加", "-", VLOOKUP($A12, summary!$H:$O, 7, FALSE))</f>
        <v>病名・特記事項等</v>
      </c>
      <c r="G12" s="239" t="s">
        <v>5214</v>
      </c>
      <c r="H12" s="239" t="s">
        <v>5334</v>
      </c>
      <c r="I12" s="49">
        <v>100</v>
      </c>
      <c r="J12" s="239"/>
      <c r="K12" s="209"/>
      <c r="L12" s="49"/>
      <c r="M12" s="46"/>
      <c r="N12" s="46"/>
      <c r="O12" s="264"/>
      <c r="P12" s="49" t="s">
        <v>5335</v>
      </c>
      <c r="Q12" s="266" t="s">
        <v>5336</v>
      </c>
    </row>
    <row r="13" spans="1:17" s="8" customFormat="1" ht="33.75">
      <c r="A13" s="20" t="str" cm="1">
        <f t="array" aca="1" ref="A13" ca="1">VLOOKUP(RIGHT(CELL("filename",$B10),LEN(CELL("filename",$B10))-FIND("]",CELL("filename",$B10))),'外部インタフェース一覧(計算用)'!$B:$G,6,FALSE)&amp;"_"&amp;$C13&amp;"_new"</f>
        <v>NUTRITION_FEEDING_SWALLOWING_SCREENING_ASSESSMENT_MONITORING_2024_FORM_0100_2021_user_family_intention_new</v>
      </c>
      <c r="B13" s="259">
        <f t="shared" si="0"/>
        <v>10</v>
      </c>
      <c r="C13" s="49" t="s">
        <v>5516</v>
      </c>
      <c r="D13" s="239" t="s">
        <v>5517</v>
      </c>
      <c r="E13" s="20" t="str">
        <f ca="1">IF($F13="-", "追加", VLOOKUP($A13, summary!$H:$O, 6, FALSE))</f>
        <v>user_family_intention</v>
      </c>
      <c r="F13" s="253" t="str">
        <f ca="1">IF(VLOOKUP($A13, summary!$H:$O, 7, FALSE)="追加", "-", VLOOKUP($A13, summary!$H:$O, 7, FALSE))</f>
        <v>利用者・家族の意向</v>
      </c>
      <c r="G13" s="49" t="s">
        <v>5214</v>
      </c>
      <c r="H13" s="49" t="s">
        <v>5415</v>
      </c>
      <c r="I13" s="49">
        <v>200</v>
      </c>
      <c r="J13" s="49"/>
      <c r="K13" s="209"/>
      <c r="L13" s="49"/>
      <c r="M13" s="49"/>
      <c r="N13" s="46" t="s">
        <v>5355</v>
      </c>
      <c r="O13" s="49" t="s">
        <v>5291</v>
      </c>
      <c r="P13" s="49" t="s">
        <v>5335</v>
      </c>
      <c r="Q13" s="266" t="s">
        <v>5336</v>
      </c>
    </row>
    <row r="14" spans="1:17" s="8" customFormat="1" ht="56.25">
      <c r="A14" s="20" t="str" cm="1">
        <f t="array" aca="1" ref="A14" ca="1">VLOOKUP(RIGHT(CELL("filename",$B11),LEN(CELL("filename",$B11))-FIND("]",CELL("filename",$B11))),'外部インタフェース一覧(計算用)'!$B:$G,6,FALSE)&amp;"_"&amp;$C14&amp;"_new"</f>
        <v>NUTRITION_FEEDING_SWALLOWING_SCREENING_ASSESSMENT_MONITORING_2024_FORM_0100_2021_create_date_new</v>
      </c>
      <c r="B14" s="251">
        <f t="shared" ref="B14" si="5">ROW(B14)-3</f>
        <v>11</v>
      </c>
      <c r="C14" s="49" t="s">
        <v>464</v>
      </c>
      <c r="D14" s="239" t="s">
        <v>5518</v>
      </c>
      <c r="E14" s="20" t="str">
        <f ca="1">IF($F14="-", "追加", VLOOKUP($A14, summary!$H:$O, 6, FALSE))</f>
        <v>create_date</v>
      </c>
      <c r="F14" s="20" t="str">
        <f ca="1">IF(VLOOKUP($A14, summary!$H:$O, 7, FALSE)="追加", "-", VLOOKUP($A14, summary!$H:$O, 7, FALSE))</f>
        <v>作成年月日</v>
      </c>
      <c r="G14" s="49" t="s">
        <v>5214</v>
      </c>
      <c r="H14" s="49" t="s">
        <v>5312</v>
      </c>
      <c r="I14" s="49">
        <v>8</v>
      </c>
      <c r="J14" s="49"/>
      <c r="K14" s="209"/>
      <c r="L14" s="49" t="s">
        <v>5519</v>
      </c>
      <c r="M14" s="49" t="s">
        <v>5249</v>
      </c>
      <c r="N14" s="46"/>
      <c r="O14" s="49" t="s">
        <v>5520</v>
      </c>
      <c r="P14" s="49"/>
      <c r="Q14" s="266" t="s">
        <v>5521</v>
      </c>
    </row>
    <row r="15" spans="1:17" s="8" customFormat="1" ht="45">
      <c r="A15" s="20" t="str" cm="1">
        <f t="array" aca="1" ref="A15" ca="1">VLOOKUP(RIGHT(CELL("filename",$B12),LEN(CELL("filename",$B12))-FIND("]",CELL("filename",$B12))),'外部インタフェース一覧(計算用)'!$B:$G,6,FALSE)&amp;"_"&amp;$C15&amp;"_new"</f>
        <v>NUTRITION_FEEDING_SWALLOWING_SCREENING_ASSESSMENT_MONITORING_2024_FORM_0100_2021_meal_content_new</v>
      </c>
      <c r="B15" s="259">
        <f t="shared" si="0"/>
        <v>12</v>
      </c>
      <c r="C15" s="49" t="s">
        <v>5522</v>
      </c>
      <c r="D15" s="49" t="s">
        <v>5523</v>
      </c>
      <c r="E15" s="20" t="str">
        <f ca="1">IF($F15="-", "追加", VLOOKUP($A15, summary!$H:$O, 6, FALSE))</f>
        <v>meal_content</v>
      </c>
      <c r="F15" s="253" t="str">
        <f ca="1">IF(VLOOKUP($A15, summary!$H:$O, 7, FALSE)="追加", "-", VLOOKUP($A15, summary!$H:$O, 7, FALSE))</f>
        <v>食事の準備状況（買い物、食事の支度、地域特性等）</v>
      </c>
      <c r="G15" s="49" t="s">
        <v>5214</v>
      </c>
      <c r="H15" s="49" t="s">
        <v>5415</v>
      </c>
      <c r="I15" s="49">
        <v>200</v>
      </c>
      <c r="J15" s="49"/>
      <c r="K15" s="209"/>
      <c r="L15" s="49"/>
      <c r="M15" s="49"/>
      <c r="N15" s="46" t="s">
        <v>5355</v>
      </c>
      <c r="O15" s="49" t="s">
        <v>5524</v>
      </c>
      <c r="P15" s="49" t="s">
        <v>5335</v>
      </c>
      <c r="Q15" s="266" t="s">
        <v>5336</v>
      </c>
    </row>
    <row r="16" spans="1:17" s="8" customFormat="1" ht="33.75">
      <c r="A16" s="20" t="str" cm="1">
        <f t="array" aca="1" ref="A16" ca="1">VLOOKUP(RIGHT(CELL("filename",$B13),LEN(CELL("filename",$B13))-FIND("]",CELL("filename",$B13))),'外部インタフェース一覧(計算用)'!$B:$G,6,FALSE)&amp;"_"&amp;$C16&amp;"_new"</f>
        <v>NUTRITION_FEEDING_SWALLOWING_SCREENING_ASSESSMENT_MONITORING_2024_FORM_0100_2021_family_content_new</v>
      </c>
      <c r="B16" s="251">
        <f t="shared" ref="B16" si="6">ROW(B16)-3</f>
        <v>13</v>
      </c>
      <c r="C16" s="49" t="s">
        <v>5525</v>
      </c>
      <c r="D16" s="49" t="s">
        <v>5526</v>
      </c>
      <c r="E16" s="20" t="str">
        <f ca="1">IF($F16="-", "追加", VLOOKUP($A16, summary!$H:$O, 6, FALSE))</f>
        <v>family_content</v>
      </c>
      <c r="F16" s="253" t="str">
        <f ca="1">IF(VLOOKUP($A16, summary!$H:$O, 7, FALSE)="追加", "-", VLOOKUP($A16, summary!$H:$O, 7, FALSE))</f>
        <v>家族構成とキーパーソン（支援者）</v>
      </c>
      <c r="G16" s="49" t="s">
        <v>5214</v>
      </c>
      <c r="H16" s="49" t="s">
        <v>5415</v>
      </c>
      <c r="I16" s="49">
        <v>100</v>
      </c>
      <c r="J16" s="49"/>
      <c r="K16" s="209"/>
      <c r="L16" s="49"/>
      <c r="M16" s="49"/>
      <c r="N16" s="46" t="s">
        <v>5355</v>
      </c>
      <c r="O16" s="49" t="s">
        <v>5291</v>
      </c>
      <c r="P16" s="49" t="s">
        <v>5335</v>
      </c>
      <c r="Q16" s="266" t="s">
        <v>5336</v>
      </c>
    </row>
    <row r="17" spans="1:17" s="8" customFormat="1" ht="98.25" customHeight="1">
      <c r="A17" s="20" t="str" cm="1">
        <f t="array" aca="1" ref="A17" ca="1">VLOOKUP(RIGHT(CELL("filename",$B14),LEN(CELL("filename",$B14))-FIND("]",CELL("filename",$B14))),'外部インタフェース一覧(計算用)'!$B:$G,6,FALSE)&amp;"_"&amp;$C17&amp;"_new"</f>
        <v>NUTRITION_FEEDING_SWALLOWING_SCREENING_ASSESSMENT_MONITORING_2024_FORM_0100_2021_implementation_date_new</v>
      </c>
      <c r="B17" s="259">
        <f t="shared" si="0"/>
        <v>14</v>
      </c>
      <c r="C17" s="239" t="s">
        <v>471</v>
      </c>
      <c r="D17" s="239" t="s">
        <v>5527</v>
      </c>
      <c r="E17" s="20" t="str">
        <f ca="1">IF($F17="-", "追加", VLOOKUP($A17, summary!$H:$O, 6, FALSE))</f>
        <v>implementation_date</v>
      </c>
      <c r="F17" s="20" t="str">
        <f ca="1">IF(VLOOKUP($A17, summary!$H:$O, 7, FALSE)="追加", "-", VLOOKUP($A17, summary!$H:$O, 7, FALSE))</f>
        <v>実施日</v>
      </c>
      <c r="G17" s="239" t="s">
        <v>5214</v>
      </c>
      <c r="H17" s="239" t="s">
        <v>5312</v>
      </c>
      <c r="I17" s="49">
        <v>8</v>
      </c>
      <c r="J17" s="49"/>
      <c r="K17" s="209" t="s">
        <v>5216</v>
      </c>
      <c r="L17" s="49" t="s">
        <v>5248</v>
      </c>
      <c r="M17" s="93" t="s">
        <v>5249</v>
      </c>
      <c r="N17" s="45"/>
      <c r="O17" s="49" t="s">
        <v>5672</v>
      </c>
      <c r="P17" s="49"/>
      <c r="Q17" s="49" t="s">
        <v>5521</v>
      </c>
    </row>
    <row r="18" spans="1:17" s="8" customFormat="1" ht="67.5">
      <c r="A18" s="20" t="str" cm="1">
        <f t="array" aca="1" ref="A18" ca="1">VLOOKUP(RIGHT(CELL("filename",$B15),LEN(CELL("filename",$B15))-FIND("]",CELL("filename",$B15))),'外部インタフェース一覧(計算用)'!$B:$G,6,FALSE)&amp;"_"&amp;$C18&amp;"_new"</f>
        <v>NUTRITION_FEEDING_SWALLOWING_SCREENING_ASSESSMENT_MONITORING_2024_FORM_0100_2021_process_new</v>
      </c>
      <c r="B18" s="251">
        <f t="shared" ref="B18" si="7">ROW(B18)-3</f>
        <v>15</v>
      </c>
      <c r="C18" s="49" t="s">
        <v>473</v>
      </c>
      <c r="D18" s="239" t="s">
        <v>5528</v>
      </c>
      <c r="E18" s="20" t="str">
        <f ca="1">IF($F18="-", "追加", VLOOKUP($A18, summary!$H:$O, 6, FALSE))</f>
        <v>process</v>
      </c>
      <c r="F18" s="20" t="str">
        <f ca="1">IF(VLOOKUP($A18, summary!$H:$O, 7, FALSE)="追加", "-", VLOOKUP($A18, summary!$H:$O, 7, FALSE))</f>
        <v>プロセス</v>
      </c>
      <c r="G18" s="49" t="s">
        <v>5214</v>
      </c>
      <c r="H18" s="49" t="s">
        <v>5245</v>
      </c>
      <c r="I18" s="49">
        <v>1</v>
      </c>
      <c r="J18" s="49"/>
      <c r="K18" s="209"/>
      <c r="L18" s="49"/>
      <c r="M18" s="49"/>
      <c r="N18" s="46" t="s">
        <v>5529</v>
      </c>
      <c r="O18" s="49" t="s">
        <v>5291</v>
      </c>
      <c r="P18" s="49"/>
      <c r="Q18" s="49" t="s">
        <v>5263</v>
      </c>
    </row>
    <row r="19" spans="1:17" s="8" customFormat="1" ht="67.5">
      <c r="A19" s="20" t="str" cm="1">
        <f t="array" aca="1" ref="A19" ca="1">VLOOKUP(RIGHT(CELL("filename",$B16),LEN(CELL("filename",$B16))-FIND("]",CELL("filename",$B16))),'外部インタフェース一覧(計算用)'!$B:$G,6,FALSE)&amp;"_"&amp;$C19&amp;"_new"</f>
        <v>NUTRITION_FEEDING_SWALLOWING_SCREENING_ASSESSMENT_MONITORING_2024_FORM_0100_2021_low_operating_risk_level_new</v>
      </c>
      <c r="B19" s="259">
        <f t="shared" si="0"/>
        <v>16</v>
      </c>
      <c r="C19" s="49" t="s">
        <v>322</v>
      </c>
      <c r="D19" s="239" t="s">
        <v>5530</v>
      </c>
      <c r="E19" s="20" t="str">
        <f ca="1">IF($F19="-", "追加", VLOOKUP($A19, summary!$H:$O, 6, FALSE))</f>
        <v>low_operating_risk_level</v>
      </c>
      <c r="F19" s="20" t="str">
        <f ca="1">IF(VLOOKUP($A19, summary!$H:$O, 7, FALSE)="追加", "-", VLOOKUP($A19, summary!$H:$O, 7, FALSE))</f>
        <v>低栄養状態のリスク　リスクレベル</v>
      </c>
      <c r="G19" s="49" t="s">
        <v>5214</v>
      </c>
      <c r="H19" s="49" t="s">
        <v>5245</v>
      </c>
      <c r="I19" s="49">
        <v>1</v>
      </c>
      <c r="J19" s="49"/>
      <c r="K19" s="209" t="s">
        <v>5323</v>
      </c>
      <c r="L19" s="49"/>
      <c r="M19" s="49"/>
      <c r="N19" s="46" t="s">
        <v>5370</v>
      </c>
      <c r="O19" s="49" t="s">
        <v>5291</v>
      </c>
      <c r="P19" s="49"/>
      <c r="Q19" s="49" t="s">
        <v>5263</v>
      </c>
    </row>
    <row r="20" spans="1:17" s="8" customFormat="1" ht="33.75">
      <c r="A20" s="20" t="str" cm="1">
        <f t="array" aca="1" ref="A20" ca="1">VLOOKUP(RIGHT(CELL("filename",$B17),LEN(CELL("filename",$B17))-FIND("]",CELL("filename",$B17))),'外部インタフェース一覧(計算用)'!$B:$G,6,FALSE)&amp;"_"&amp;$C20&amp;"_new"</f>
        <v>NUTRITION_FEEDING_SWALLOWING_SCREENING_ASSESSMENT_MONITORING_2024_FORM_0100_2021_height_new</v>
      </c>
      <c r="B20" s="251">
        <f t="shared" ref="B20" si="8">ROW(B20)-3</f>
        <v>17</v>
      </c>
      <c r="C20" s="49" t="s">
        <v>318</v>
      </c>
      <c r="D20" s="239" t="s">
        <v>5531</v>
      </c>
      <c r="E20" s="20" t="str">
        <f ca="1">IF($F20="-", "追加", VLOOKUP($A20, summary!$H:$O, 6, FALSE))</f>
        <v>height</v>
      </c>
      <c r="F20" s="20" t="str">
        <f ca="1">IF(VLOOKUP($A20, summary!$H:$O, 7, FALSE)="追加", "-", VLOOKUP($A20, summary!$H:$O, 7, FALSE))</f>
        <v>低栄養状態のリスク　身長</v>
      </c>
      <c r="G20" s="49" t="s">
        <v>5360</v>
      </c>
      <c r="H20" s="49" t="s">
        <v>5245</v>
      </c>
      <c r="I20" s="49">
        <v>3</v>
      </c>
      <c r="J20" s="49">
        <v>1</v>
      </c>
      <c r="K20" s="209" t="s">
        <v>5323</v>
      </c>
      <c r="L20" s="49" t="s">
        <v>5361</v>
      </c>
      <c r="M20" s="49"/>
      <c r="N20" s="46" t="s">
        <v>5355</v>
      </c>
      <c r="O20" s="49" t="s">
        <v>5362</v>
      </c>
      <c r="P20" s="49"/>
      <c r="Q20" s="266" t="s">
        <v>5363</v>
      </c>
    </row>
    <row r="21" spans="1:17" s="8" customFormat="1" ht="33.75">
      <c r="A21" s="20" t="str" cm="1">
        <f t="array" aca="1" ref="A21" ca="1">VLOOKUP(RIGHT(CELL("filename",$B18),LEN(CELL("filename",$B18))-FIND("]",CELL("filename",$B18))),'外部インタフェース一覧(計算用)'!$B:$G,6,FALSE)&amp;"_"&amp;$C21&amp;"_new"</f>
        <v>NUTRITION_FEEDING_SWALLOWING_SCREENING_ASSESSMENT_MONITORING_2024_FORM_0100_2021_weight_new</v>
      </c>
      <c r="B21" s="259">
        <f t="shared" si="0"/>
        <v>18</v>
      </c>
      <c r="C21" s="49" t="s">
        <v>320</v>
      </c>
      <c r="D21" s="239" t="s">
        <v>5532</v>
      </c>
      <c r="E21" s="20" t="str">
        <f ca="1">IF($F21="-", "追加", VLOOKUP($A21, summary!$H:$O, 6, FALSE))</f>
        <v>weight</v>
      </c>
      <c r="F21" s="20" t="str">
        <f ca="1">IF(VLOOKUP($A21, summary!$H:$O, 7, FALSE)="追加", "-", VLOOKUP($A21, summary!$H:$O, 7, FALSE))</f>
        <v>低栄養状態のリスク　体重</v>
      </c>
      <c r="G21" s="49" t="s">
        <v>5360</v>
      </c>
      <c r="H21" s="49" t="s">
        <v>5245</v>
      </c>
      <c r="I21" s="49">
        <v>3</v>
      </c>
      <c r="J21" s="49">
        <v>1</v>
      </c>
      <c r="K21" s="209" t="s">
        <v>5323</v>
      </c>
      <c r="L21" s="49" t="s">
        <v>5365</v>
      </c>
      <c r="M21" s="49"/>
      <c r="N21" s="46" t="s">
        <v>5355</v>
      </c>
      <c r="O21" s="49" t="s">
        <v>5366</v>
      </c>
      <c r="P21" s="49"/>
      <c r="Q21" s="266" t="s">
        <v>5367</v>
      </c>
    </row>
    <row r="22" spans="1:17" s="8" customFormat="1" ht="40.5" customHeight="1">
      <c r="A22" s="20" t="str" cm="1">
        <f t="array" aca="1" ref="A22" ca="1">VLOOKUP(RIGHT(CELL("filename",$B19),LEN(CELL("filename",$B19))-FIND("]",CELL("filename",$B19))),'外部インタフェース一覧(計算用)'!$B:$G,6,FALSE)&amp;"_"&amp;$C22&amp;"_new"</f>
        <v>NUTRITION_FEEDING_SWALLOWING_SCREENING_ASSESSMENT_MONITORING_2024_FORM_0100_2021_is_one_month_weight_loss_new</v>
      </c>
      <c r="B22" s="259">
        <f t="shared" si="0"/>
        <v>19</v>
      </c>
      <c r="C22" s="49" t="s">
        <v>5533</v>
      </c>
      <c r="D22" s="239" t="s">
        <v>4126</v>
      </c>
      <c r="E22" s="20" t="str">
        <f ca="1">IF($F22="-", "追加", VLOOKUP($A22, summary!$H:$O, 6, FALSE))</f>
        <v>is_one_month_weight_loss</v>
      </c>
      <c r="F22" s="20" t="str">
        <f ca="1">IF(VLOOKUP($A22, summary!$H:$O, 7, FALSE)="追加", "-", VLOOKUP($A22, summary!$H:$O, 7, FALSE))</f>
        <v>低栄養状態のリスク　3%以上の体重減少率（kg/1ヶ月）　3%以上の体重減少（kg/1ヶ月）_有無</v>
      </c>
      <c r="G22" s="49" t="s">
        <v>5214</v>
      </c>
      <c r="H22" s="49" t="s">
        <v>5245</v>
      </c>
      <c r="I22" s="49">
        <v>1</v>
      </c>
      <c r="J22" s="49"/>
      <c r="K22" s="209" t="s">
        <v>5323</v>
      </c>
      <c r="L22" s="49"/>
      <c r="M22" s="49"/>
      <c r="N22" s="46" t="s">
        <v>5534</v>
      </c>
      <c r="O22" s="49" t="s">
        <v>5291</v>
      </c>
      <c r="P22" s="49"/>
      <c r="Q22" s="49" t="s">
        <v>5263</v>
      </c>
    </row>
    <row r="23" spans="1:17" s="8" customFormat="1" ht="45">
      <c r="A23" s="20" t="str" cm="1">
        <f t="array" aca="1" ref="A23" ca="1">VLOOKUP(RIGHT(CELL("filename",$B20),LEN(CELL("filename",$B20))-FIND("]",CELL("filename",$B20))),'外部インタフェース一覧(計算用)'!$B:$G,6,FALSE)&amp;"_"&amp;$C23&amp;"_new"</f>
        <v>NUTRITION_FEEDING_SWALLOWING_SCREENING_ASSESSMENT_MONITORING_2024_FORM_0100_2021_one_month_weight_loss_new</v>
      </c>
      <c r="B23" s="251">
        <f t="shared" ref="B23" si="9">ROW(B23)-3</f>
        <v>20</v>
      </c>
      <c r="C23" s="49" t="s">
        <v>482</v>
      </c>
      <c r="D23" s="239" t="s">
        <v>5535</v>
      </c>
      <c r="E23" s="20" t="str">
        <f ca="1">IF($F23="-", "追加", VLOOKUP($A23, summary!$H:$O, 6, FALSE))</f>
        <v>one_month_weight_loss</v>
      </c>
      <c r="F23" s="20" t="str">
        <f ca="1">IF(VLOOKUP($A23, summary!$H:$O, 7, FALSE)="追加", "-", VLOOKUP($A23, summary!$H:$O, 7, FALSE))</f>
        <v>低栄養状態のリスク　3%以上の体重減少率（kg/1ヶ月）　体重減少（kg/1ヶ月）</v>
      </c>
      <c r="G23" s="49" t="s">
        <v>5360</v>
      </c>
      <c r="H23" s="49" t="s">
        <v>5245</v>
      </c>
      <c r="I23" s="49">
        <v>3</v>
      </c>
      <c r="J23" s="49">
        <v>1</v>
      </c>
      <c r="K23" s="209" t="s">
        <v>5369</v>
      </c>
      <c r="L23" s="49"/>
      <c r="M23" s="49"/>
      <c r="N23" s="46"/>
      <c r="O23" s="49" t="s">
        <v>5536</v>
      </c>
      <c r="P23" s="49"/>
      <c r="Q23" s="266" t="s">
        <v>5537</v>
      </c>
    </row>
    <row r="24" spans="1:17" s="8" customFormat="1" ht="40.5" customHeight="1">
      <c r="A24" s="20" t="str" cm="1">
        <f t="array" aca="1" ref="A24" ca="1">VLOOKUP(RIGHT(CELL("filename",$B21),LEN(CELL("filename",$B21))-FIND("]",CELL("filename",$B21))),'外部インタフェース一覧(計算用)'!$B:$G,6,FALSE)&amp;"_"&amp;$C24&amp;"_new"</f>
        <v>NUTRITION_FEEDING_SWALLOWING_SCREENING_ASSESSMENT_MONITORING_2024_FORM_0100_2021_is_three_month_weight_loss_new</v>
      </c>
      <c r="B24" s="259">
        <f t="shared" si="0"/>
        <v>21</v>
      </c>
      <c r="C24" s="49" t="s">
        <v>5538</v>
      </c>
      <c r="D24" s="239" t="s">
        <v>4127</v>
      </c>
      <c r="E24" s="20" t="str">
        <f ca="1">IF($F24="-", "追加", VLOOKUP($A24, summary!$H:$O, 6, FALSE))</f>
        <v>is_three_month_weight_loss</v>
      </c>
      <c r="F24" s="20" t="str">
        <f ca="1">IF(VLOOKUP($A24, summary!$H:$O, 7, FALSE)="追加", "-", VLOOKUP($A24, summary!$H:$O, 7, FALSE))</f>
        <v>低栄養状態のリスク　3%以上の体重減少率（kg/3ヶ月）　3%以上の体重減少（kg/3ヶ月）</v>
      </c>
      <c r="G24" s="49" t="s">
        <v>5214</v>
      </c>
      <c r="H24" s="49" t="s">
        <v>5245</v>
      </c>
      <c r="I24" s="49">
        <v>1</v>
      </c>
      <c r="J24" s="49"/>
      <c r="K24" s="209" t="s">
        <v>5323</v>
      </c>
      <c r="L24" s="49"/>
      <c r="M24" s="49"/>
      <c r="N24" s="46" t="s">
        <v>5534</v>
      </c>
      <c r="O24" s="49" t="s">
        <v>5291</v>
      </c>
      <c r="P24" s="49"/>
      <c r="Q24" s="49" t="s">
        <v>5263</v>
      </c>
    </row>
    <row r="25" spans="1:17" s="8" customFormat="1" ht="45">
      <c r="A25" s="20" t="str" cm="1">
        <f t="array" aca="1" ref="A25" ca="1">VLOOKUP(RIGHT(CELL("filename",$B22),LEN(CELL("filename",$B22))-FIND("]",CELL("filename",$B22))),'外部インタフェース一覧(計算用)'!$B:$G,6,FALSE)&amp;"_"&amp;$C25&amp;"_new"</f>
        <v>NUTRITION_FEEDING_SWALLOWING_SCREENING_ASSESSMENT_MONITORING_2024_FORM_0100_2021_three_month_weight_loss_new</v>
      </c>
      <c r="B25" s="251">
        <f t="shared" ref="B25" si="10">ROW(B25)-3</f>
        <v>22</v>
      </c>
      <c r="C25" s="49" t="s">
        <v>5539</v>
      </c>
      <c r="D25" s="239" t="s">
        <v>5540</v>
      </c>
      <c r="E25" s="20" t="str">
        <f ca="1">IF($F25="-", "追加", VLOOKUP($A25, summary!$H:$O, 6, FALSE))</f>
        <v>three_month_weight_loss</v>
      </c>
      <c r="F25" s="20" t="str">
        <f ca="1">IF(VLOOKUP($A25, summary!$H:$O, 7, FALSE)="追加", "-", VLOOKUP($A25, summary!$H:$O, 7, FALSE))</f>
        <v>低栄養状態のリスク　3%以上の体重減少率（kg/3ヶ月）　体重減少（kg/3ヶ月）</v>
      </c>
      <c r="G25" s="49" t="s">
        <v>5360</v>
      </c>
      <c r="H25" s="49" t="s">
        <v>5245</v>
      </c>
      <c r="I25" s="49">
        <v>3</v>
      </c>
      <c r="J25" s="49">
        <v>1</v>
      </c>
      <c r="K25" s="209" t="s">
        <v>5369</v>
      </c>
      <c r="L25" s="49"/>
      <c r="M25" s="49"/>
      <c r="N25" s="46"/>
      <c r="O25" s="49" t="s">
        <v>5541</v>
      </c>
      <c r="P25" s="49"/>
      <c r="Q25" s="266" t="s">
        <v>5537</v>
      </c>
    </row>
    <row r="26" spans="1:17" s="8" customFormat="1" ht="56.25">
      <c r="A26" s="20" t="str" cm="1">
        <f t="array" aca="1" ref="A26" ca="1">VLOOKUP(RIGHT(CELL("filename",$B23),LEN(CELL("filename",$B23))-FIND("]",CELL("filename",$B23))),'外部インタフェース一覧(計算用)'!$B:$G,6,FALSE)&amp;"_"&amp;$C26&amp;"_new"</f>
        <v>NUTRITION_FEEDING_SWALLOWING_SCREENING_ASSESSMENT_MONITORING_2024_FORM_0100_2021_is_six_month_weight_loss_new</v>
      </c>
      <c r="B26" s="259">
        <f t="shared" si="0"/>
        <v>23</v>
      </c>
      <c r="C26" s="49" t="s">
        <v>5542</v>
      </c>
      <c r="D26" s="239" t="s">
        <v>5543</v>
      </c>
      <c r="E26" s="20" t="str">
        <f ca="1">IF($F26="-", "追加", VLOOKUP($A26, summary!$H:$O, 6, FALSE))</f>
        <v>is_six_month_weight_loss</v>
      </c>
      <c r="F26" s="20" t="str">
        <f ca="1">IF(VLOOKUP($A26, summary!$H:$O, 7, FALSE)="追加", "-", VLOOKUP($A26, summary!$H:$O, 7, FALSE))</f>
        <v>低栄養状態のリスク　3%以上の体重減少率（kg/6ヶ月）　3%以上の体重減少（kg/6ヶ月）_有無</v>
      </c>
      <c r="G26" s="49" t="s">
        <v>5214</v>
      </c>
      <c r="H26" s="49" t="s">
        <v>5245</v>
      </c>
      <c r="I26" s="49">
        <v>1</v>
      </c>
      <c r="J26" s="49"/>
      <c r="K26" s="209" t="s">
        <v>5323</v>
      </c>
      <c r="L26" s="49"/>
      <c r="M26" s="49"/>
      <c r="N26" s="46" t="s">
        <v>5534</v>
      </c>
      <c r="O26" s="49" t="s">
        <v>5291</v>
      </c>
      <c r="P26" s="49"/>
      <c r="Q26" s="49" t="s">
        <v>5263</v>
      </c>
    </row>
    <row r="27" spans="1:17" s="8" customFormat="1" ht="45">
      <c r="A27" s="20" t="str" cm="1">
        <f t="array" aca="1" ref="A27" ca="1">VLOOKUP(RIGHT(CELL("filename",$B24),LEN(CELL("filename",$B24))-FIND("]",CELL("filename",$B24))),'外部インタフェース一覧(計算用)'!$B:$G,6,FALSE)&amp;"_"&amp;$C27&amp;"_new"</f>
        <v>NUTRITION_FEEDING_SWALLOWING_SCREENING_ASSESSMENT_MONITORING_2024_FORM_0100_2021_six_month_weight_loss_new</v>
      </c>
      <c r="B27" s="251">
        <f t="shared" ref="B27" si="11">ROW(B27)-3</f>
        <v>24</v>
      </c>
      <c r="C27" s="49" t="s">
        <v>5544</v>
      </c>
      <c r="D27" s="239" t="s">
        <v>5545</v>
      </c>
      <c r="E27" s="20" t="str">
        <f ca="1">IF($F27="-", "追加", VLOOKUP($A27, summary!$H:$O, 6, FALSE))</f>
        <v>six_month_weight_loss</v>
      </c>
      <c r="F27" s="20" t="str">
        <f ca="1">IF(VLOOKUP($A27, summary!$H:$O, 7, FALSE)="追加", "-", VLOOKUP($A27, summary!$H:$O, 7, FALSE))</f>
        <v>低栄養状態のリスク　3%以上の体重減少率（kg/6ヶ月）　体重減少（kg/6ヶ月）</v>
      </c>
      <c r="G27" s="49" t="s">
        <v>5360</v>
      </c>
      <c r="H27" s="49" t="s">
        <v>5245</v>
      </c>
      <c r="I27" s="49">
        <v>3</v>
      </c>
      <c r="J27" s="49">
        <v>1</v>
      </c>
      <c r="K27" s="209" t="s">
        <v>5369</v>
      </c>
      <c r="L27" s="49"/>
      <c r="M27" s="49"/>
      <c r="N27" s="46"/>
      <c r="O27" s="49" t="s">
        <v>5546</v>
      </c>
      <c r="P27" s="49"/>
      <c r="Q27" s="266" t="s">
        <v>5537</v>
      </c>
    </row>
    <row r="28" spans="1:17" s="8" customFormat="1" ht="56.25">
      <c r="A28" s="20" t="str" cm="1">
        <f t="array" aca="1" ref="A28" ca="1">VLOOKUP(RIGHT(CELL("filename",$B25),LEN(CELL("filename",$B25))-FIND("]",CELL("filename",$B25))),'外部インタフェース一覧(計算用)'!$B:$G,6,FALSE)&amp;"_"&amp;$C28&amp;"_new"</f>
        <v>NUTRITION_FEEDING_SWALLOWING_SCREENING_ASSESSMENT_MONITORING_2024_FORM_0100_2021_bedsore_new</v>
      </c>
      <c r="B28" s="259">
        <f t="shared" si="0"/>
        <v>25</v>
      </c>
      <c r="C28" s="49" t="s">
        <v>354</v>
      </c>
      <c r="D28" s="239" t="s">
        <v>5547</v>
      </c>
      <c r="E28" s="20" t="str">
        <f ca="1">IF($F28="-", "追加", VLOOKUP($A28, summary!$H:$O, 6, FALSE))</f>
        <v>bedsore</v>
      </c>
      <c r="F28" s="20" t="str">
        <f ca="1">IF(VLOOKUP($A28, summary!$H:$O, 7, FALSE)="追加", "-", VLOOKUP($A28, summary!$H:$O, 7, FALSE))</f>
        <v>低栄養状態のリスク　褥瘡</v>
      </c>
      <c r="G28" s="49" t="s">
        <v>5214</v>
      </c>
      <c r="H28" s="49" t="s">
        <v>5245</v>
      </c>
      <c r="I28" s="49">
        <v>1</v>
      </c>
      <c r="J28" s="49"/>
      <c r="K28" s="209" t="s">
        <v>5323</v>
      </c>
      <c r="L28" s="49"/>
      <c r="M28" s="49"/>
      <c r="N28" s="46" t="s">
        <v>5548</v>
      </c>
      <c r="O28" s="49" t="s">
        <v>5291</v>
      </c>
      <c r="P28" s="49"/>
      <c r="Q28" s="49" t="s">
        <v>5263</v>
      </c>
    </row>
    <row r="29" spans="1:17" s="8" customFormat="1" ht="67.5">
      <c r="A29" s="20" t="str" cm="1">
        <f t="array" aca="1" ref="A29" ca="1">VLOOKUP(RIGHT(CELL("filename",$B26),LEN(CELL("filename",$B26))-FIND("]",CELL("filename",$B26))),'外部インタフェース一覧(計算用)'!$B:$G,6,FALSE)&amp;"_"&amp;$C29&amp;"_new"</f>
        <v>NUTRITION_FEEDING_SWALLOWING_SCREENING_ASSESSMENT_MONITORING_2024_FORM_0100_2021_food_form_ingestion_new</v>
      </c>
      <c r="B29" s="251">
        <f t="shared" ref="B29" si="12">ROW(B29)-3</f>
        <v>26</v>
      </c>
      <c r="C29" s="239" t="s">
        <v>328</v>
      </c>
      <c r="D29" s="239" t="s">
        <v>495</v>
      </c>
      <c r="E29" s="20" t="str">
        <f ca="1">IF($F29="-", "追加", VLOOKUP($A29, summary!$H:$O, 6, FALSE))</f>
        <v>food_form_ingestion</v>
      </c>
      <c r="F29" s="20" t="str">
        <f ca="1">IF(VLOOKUP($A29, summary!$H:$O, 7, FALSE)="追加", "-", VLOOKUP($A29, summary!$H:$O, 7, FALSE))</f>
        <v>低栄養状態のリスク　栄養補給法　経口摂取</v>
      </c>
      <c r="G29" s="49" t="s">
        <v>5214</v>
      </c>
      <c r="H29" s="49" t="s">
        <v>5245</v>
      </c>
      <c r="I29" s="49">
        <v>1</v>
      </c>
      <c r="J29" s="49"/>
      <c r="K29" s="209" t="s">
        <v>5323</v>
      </c>
      <c r="L29" s="49"/>
      <c r="M29" s="49"/>
      <c r="N29" s="46" t="s">
        <v>5549</v>
      </c>
      <c r="O29" s="49"/>
      <c r="P29" s="49"/>
      <c r="Q29" s="49" t="s">
        <v>5263</v>
      </c>
    </row>
    <row r="30" spans="1:17" s="8" customFormat="1" ht="56.25">
      <c r="A30" s="20" t="str" cm="1">
        <f t="array" aca="1" ref="A30" ca="1">VLOOKUP(RIGHT(CELL("filename",$B27),LEN(CELL("filename",$B27))-FIND("]",CELL("filename",$B27))),'外部インタフェース一覧(計算用)'!$B:$G,6,FALSE)&amp;"_"&amp;$C30&amp;"_new"</f>
        <v>NUTRITION_FEEDING_SWALLOWING_SCREENING_ASSESSMENT_MONITORING_2024_FORM_0100_2021_is_nutrition_supply_method_enteral_nutrition_new</v>
      </c>
      <c r="B30" s="259">
        <f t="shared" si="0"/>
        <v>27</v>
      </c>
      <c r="C30" s="49" t="s">
        <v>324</v>
      </c>
      <c r="D30" s="49" t="s">
        <v>5550</v>
      </c>
      <c r="E30" s="20" t="str">
        <f ca="1">IF($F30="-", "追加", VLOOKUP($A30, summary!$H:$O, 6, FALSE))</f>
        <v>is_nutrition_supply_method_enteral_nutrition</v>
      </c>
      <c r="F30" s="20" t="str">
        <f ca="1">IF(VLOOKUP($A30, summary!$H:$O, 7, FALSE)="追加", "-", VLOOKUP($A30, summary!$H:$O, 7, FALSE))</f>
        <v>低栄養状態のリスク　栄養補給法　経腸栄養法</v>
      </c>
      <c r="G30" s="49" t="s">
        <v>5214</v>
      </c>
      <c r="H30" s="49" t="s">
        <v>5245</v>
      </c>
      <c r="I30" s="49">
        <v>1</v>
      </c>
      <c r="J30" s="49"/>
      <c r="K30" s="209" t="s">
        <v>5369</v>
      </c>
      <c r="L30" s="49"/>
      <c r="M30" s="49"/>
      <c r="N30" s="46" t="s">
        <v>5551</v>
      </c>
      <c r="O30" s="49" t="s">
        <v>5552</v>
      </c>
      <c r="P30" s="49"/>
      <c r="Q30" s="49" t="s">
        <v>5263</v>
      </c>
    </row>
    <row r="31" spans="1:17" s="8" customFormat="1" ht="56.25">
      <c r="A31" s="20" t="str" cm="1">
        <f t="array" aca="1" ref="A31" ca="1">VLOOKUP(RIGHT(CELL("filename",$B28),LEN(CELL("filename",$B28))-FIND("]",CELL("filename",$B28))),'外部インタフェース一覧(計算用)'!$B:$G,6,FALSE)&amp;"_"&amp;$C31&amp;"_new"</f>
        <v>NUTRITION_FEEDING_SWALLOWING_SCREENING_ASSESSMENT_MONITORING_2024_FORM_0100_2021_is_nutrition_supply_method_parenteral_nutrition_new</v>
      </c>
      <c r="B31" s="251">
        <f t="shared" ref="B31" si="13">ROW(B31)-3</f>
        <v>28</v>
      </c>
      <c r="C31" s="49" t="s">
        <v>326</v>
      </c>
      <c r="D31" s="49" t="s">
        <v>5553</v>
      </c>
      <c r="E31" s="20" t="str">
        <f ca="1">IF($F31="-", "追加", VLOOKUP($A31, summary!$H:$O, 6, FALSE))</f>
        <v>is_nutrition_supply_method_parenteral_nutrition</v>
      </c>
      <c r="F31" s="20" t="str">
        <f ca="1">IF(VLOOKUP($A31, summary!$H:$O, 7, FALSE)="追加", "-", VLOOKUP($A31, summary!$H:$O, 7, FALSE))</f>
        <v>低栄養状態のリスク　栄養補給法　静脈栄養法</v>
      </c>
      <c r="G31" s="49" t="s">
        <v>5214</v>
      </c>
      <c r="H31" s="49" t="s">
        <v>5245</v>
      </c>
      <c r="I31" s="49">
        <v>1</v>
      </c>
      <c r="J31" s="49"/>
      <c r="K31" s="209" t="s">
        <v>5369</v>
      </c>
      <c r="L31" s="49"/>
      <c r="M31" s="49"/>
      <c r="N31" s="46" t="s">
        <v>5554</v>
      </c>
      <c r="O31" s="49" t="s">
        <v>5552</v>
      </c>
      <c r="P31" s="49"/>
      <c r="Q31" s="49" t="s">
        <v>5263</v>
      </c>
    </row>
    <row r="32" spans="1:17" s="8" customFormat="1" ht="33.75">
      <c r="A32" s="20" t="str" cm="1">
        <f t="array" aca="1" ref="A32" ca="1">VLOOKUP(RIGHT(CELL("filename",$B29),LEN(CELL("filename",$B29))-FIND("]",CELL("filename",$B29))),'外部インタフェース一覧(計算用)'!$B:$G,6,FALSE)&amp;"_"&amp;$C32&amp;"_new"</f>
        <v>NUTRITION_FEEDING_SWALLOWING_SCREENING_ASSESSMENT_MONITORING_2024_FORM_0100_2021_nutrition_supply_method_other_new</v>
      </c>
      <c r="B32" s="259">
        <f t="shared" si="0"/>
        <v>29</v>
      </c>
      <c r="C32" s="49" t="s">
        <v>5555</v>
      </c>
      <c r="D32" s="239" t="s">
        <v>5556</v>
      </c>
      <c r="E32" s="20" t="str">
        <f ca="1">IF($F32="-", "追加", VLOOKUP($A32, summary!$H:$O, 6, FALSE))</f>
        <v>nutrition_supply_method_other</v>
      </c>
      <c r="F32" s="253" t="str">
        <f ca="1">IF(VLOOKUP($A32, summary!$H:$O, 7, FALSE)="追加", "-", VLOOKUP($A32, summary!$H:$O, 7, FALSE))</f>
        <v>低栄養状態のリスク　その他</v>
      </c>
      <c r="G32" s="49" t="s">
        <v>5214</v>
      </c>
      <c r="H32" s="49" t="s">
        <v>5415</v>
      </c>
      <c r="I32" s="49">
        <v>50</v>
      </c>
      <c r="J32" s="49"/>
      <c r="K32" s="209"/>
      <c r="L32" s="49"/>
      <c r="M32" s="49"/>
      <c r="N32" s="46" t="s">
        <v>5355</v>
      </c>
      <c r="O32" s="49" t="s">
        <v>5291</v>
      </c>
      <c r="P32" s="49" t="s">
        <v>5335</v>
      </c>
      <c r="Q32" s="266" t="s">
        <v>5336</v>
      </c>
    </row>
    <row r="33" spans="1:17" s="8" customFormat="1" ht="45">
      <c r="A33" s="20" t="str" cm="1">
        <f t="array" aca="1" ref="A33" ca="1">VLOOKUP(RIGHT(CELL("filename",$B30),LEN(CELL("filename",$B30))-FIND("]",CELL("filename",$B30))),'外部インタフェース一覧(計算用)'!$B:$G,6,FALSE)&amp;"_"&amp;$C33&amp;"_new"</f>
        <v>NUTRITION_FEEDING_SWALLOWING_SCREENING_ASSESSMENT_MONITORING_2024_FORM_0100_2021_dietary_intake_new</v>
      </c>
      <c r="B33" s="251">
        <f t="shared" ref="B33" si="14">ROW(B33)-3</f>
        <v>30</v>
      </c>
      <c r="C33" s="49" t="s">
        <v>336</v>
      </c>
      <c r="D33" s="239" t="s">
        <v>4129</v>
      </c>
      <c r="E33" s="20" t="str">
        <f ca="1">IF($F33="-", "追加", VLOOKUP($A33, summary!$H:$O, 6, FALSE))</f>
        <v>dietary_intake</v>
      </c>
      <c r="F33" s="20" t="str">
        <f ca="1">IF(VLOOKUP($A33, summary!$H:$O, 7, FALSE)="追加", "-", VLOOKUP($A33, summary!$H:$O, 7, FALSE))</f>
        <v>食生活状況等　栄養補給の状態　食事摂取量（全体）</v>
      </c>
      <c r="G33" s="49" t="s">
        <v>5360</v>
      </c>
      <c r="H33" s="49" t="s">
        <v>5245</v>
      </c>
      <c r="I33" s="49">
        <v>3</v>
      </c>
      <c r="J33" s="49"/>
      <c r="K33" s="209" t="s">
        <v>5369</v>
      </c>
      <c r="L33" s="49" t="s">
        <v>5387</v>
      </c>
      <c r="M33" s="49"/>
      <c r="N33" s="46" t="s">
        <v>5355</v>
      </c>
      <c r="O33" s="49" t="s">
        <v>5557</v>
      </c>
      <c r="P33" s="49"/>
      <c r="Q33" s="266" t="s">
        <v>5558</v>
      </c>
    </row>
    <row r="34" spans="1:17" s="8" customFormat="1" ht="45">
      <c r="A34" s="20" t="str" cm="1">
        <f t="array" aca="1" ref="A34" ca="1">VLOOKUP(RIGHT(CELL("filename",$B31),LEN(CELL("filename",$B31))-FIND("]",CELL("filename",$B31))),'外部インタフェース一覧(計算用)'!$B:$G,6,FALSE)&amp;"_"&amp;$C34&amp;"_new"</f>
        <v>NUTRITION_FEEDING_SWALLOWING_SCREENING_ASSESSMENT_MONITORING_2024_FORM_0100_2021_staple_food_intake_new</v>
      </c>
      <c r="B34" s="259">
        <f t="shared" si="0"/>
        <v>31</v>
      </c>
      <c r="C34" s="49" t="s">
        <v>338</v>
      </c>
      <c r="D34" s="239" t="s">
        <v>4130</v>
      </c>
      <c r="E34" s="20" t="str">
        <f ca="1">IF($F34="-", "追加", VLOOKUP($A34, summary!$H:$O, 6, FALSE))</f>
        <v>staple_food_intake</v>
      </c>
      <c r="F34" s="20" t="str">
        <f ca="1">IF(VLOOKUP($A34, summary!$H:$O, 7, FALSE)="追加", "-", VLOOKUP($A34, summary!$H:$O, 7, FALSE))</f>
        <v>食生活状況等　栄養補給の状態　主食の摂取量</v>
      </c>
      <c r="G34" s="49" t="s">
        <v>5360</v>
      </c>
      <c r="H34" s="49" t="s">
        <v>5245</v>
      </c>
      <c r="I34" s="49">
        <v>3</v>
      </c>
      <c r="J34" s="49"/>
      <c r="K34" s="209" t="s">
        <v>5369</v>
      </c>
      <c r="L34" s="49" t="s">
        <v>5387</v>
      </c>
      <c r="M34" s="49"/>
      <c r="N34" s="46" t="s">
        <v>5355</v>
      </c>
      <c r="O34" s="49" t="s">
        <v>5557</v>
      </c>
      <c r="P34" s="49"/>
      <c r="Q34" s="266" t="s">
        <v>5393</v>
      </c>
    </row>
    <row r="35" spans="1:17" s="8" customFormat="1" ht="45">
      <c r="A35" s="20" t="str" cm="1">
        <f t="array" aca="1" ref="A35" ca="1">VLOOKUP(RIGHT(CELL("filename",$B32),LEN(CELL("filename",$B32))-FIND("]",CELL("filename",$B32))),'外部インタフェース一覧(計算用)'!$B:$G,6,FALSE)&amp;"_"&amp;$C35&amp;"_new"</f>
        <v>NUTRITION_FEEDING_SWALLOWING_SCREENING_ASSESSMENT_MONITORING_2024_FORM_0100_2021_main_dish_intake_new</v>
      </c>
      <c r="B35" s="251">
        <f t="shared" ref="B35" si="15">ROW(B35)-3</f>
        <v>32</v>
      </c>
      <c r="C35" s="49" t="s">
        <v>5559</v>
      </c>
      <c r="D35" s="239" t="s">
        <v>4131</v>
      </c>
      <c r="E35" s="20" t="str">
        <f ca="1">IF($F35="-", "追加", VLOOKUP($A35, summary!$H:$O, 6, FALSE))</f>
        <v>main_dish_intake</v>
      </c>
      <c r="F35" s="20" t="str">
        <f ca="1">IF(VLOOKUP($A35, summary!$H:$O, 7, FALSE)="追加", "-", VLOOKUP($A35, summary!$H:$O, 7, FALSE))</f>
        <v>食生活状況等　栄養補給の状態　主菜、副菜の摂取量　主菜の摂取量</v>
      </c>
      <c r="G35" s="49" t="s">
        <v>5360</v>
      </c>
      <c r="H35" s="49" t="s">
        <v>5245</v>
      </c>
      <c r="I35" s="49">
        <v>3</v>
      </c>
      <c r="J35" s="49"/>
      <c r="K35" s="209" t="s">
        <v>5369</v>
      </c>
      <c r="L35" s="49" t="s">
        <v>5387</v>
      </c>
      <c r="M35" s="49"/>
      <c r="N35" s="46" t="s">
        <v>5355</v>
      </c>
      <c r="O35" s="49" t="s">
        <v>5557</v>
      </c>
      <c r="P35" s="49"/>
      <c r="Q35" s="266" t="s">
        <v>5560</v>
      </c>
    </row>
    <row r="36" spans="1:17" s="8" customFormat="1" ht="45">
      <c r="A36" s="20" t="str" cm="1">
        <f t="array" aca="1" ref="A36" ca="1">VLOOKUP(RIGHT(CELL("filename",$B33),LEN(CELL("filename",$B33))-FIND("]",CELL("filename",$B33))),'外部インタフェース一覧(計算用)'!$B:$G,6,FALSE)&amp;"_"&amp;$C36&amp;"_new"</f>
        <v>NUTRITION_FEEDING_SWALLOWING_SCREENING_ASSESSMENT_MONITORING_2024_FORM_0100_2021_side_dish_intake_new</v>
      </c>
      <c r="B36" s="259">
        <f t="shared" si="0"/>
        <v>33</v>
      </c>
      <c r="C36" s="49" t="s">
        <v>340</v>
      </c>
      <c r="D36" s="239" t="s">
        <v>4132</v>
      </c>
      <c r="E36" s="20" t="str">
        <f ca="1">IF($F36="-", "追加", VLOOKUP($A36, summary!$H:$O, 6, FALSE))</f>
        <v>side_dish_intake</v>
      </c>
      <c r="F36" s="20" t="str">
        <f ca="1">IF(VLOOKUP($A36, summary!$H:$O, 7, FALSE)="追加", "-", VLOOKUP($A36, summary!$H:$O, 7, FALSE))</f>
        <v>食生活状況等　栄養補給の状態　主菜、副菜の摂取量　副菜の摂取量</v>
      </c>
      <c r="G36" s="49" t="s">
        <v>5360</v>
      </c>
      <c r="H36" s="49" t="s">
        <v>5245</v>
      </c>
      <c r="I36" s="49">
        <v>3</v>
      </c>
      <c r="J36" s="49"/>
      <c r="K36" s="209" t="s">
        <v>5369</v>
      </c>
      <c r="L36" s="49" t="s">
        <v>5387</v>
      </c>
      <c r="M36" s="49"/>
      <c r="N36" s="46" t="s">
        <v>5355</v>
      </c>
      <c r="O36" s="49" t="s">
        <v>5557</v>
      </c>
      <c r="P36" s="49"/>
      <c r="Q36" s="266" t="s">
        <v>5561</v>
      </c>
    </row>
    <row r="37" spans="1:17" s="8" customFormat="1" ht="45">
      <c r="A37" s="20" t="str" cm="1">
        <f t="array" aca="1" ref="A37" ca="1">VLOOKUP(RIGHT(CELL("filename",$B34),LEN(CELL("filename",$B34))-FIND("]",CELL("filename",$B34))),'外部インタフェース一覧(計算用)'!$B:$G,6,FALSE)&amp;"_"&amp;$C37&amp;"_new"</f>
        <v>NUTRITION_FEEDING_SWALLOWING_SCREENING_ASSESSMENT_MONITORING_2024_FORM_0100_2021_provided_nutrients_other_new</v>
      </c>
      <c r="B37" s="251">
        <f t="shared" ref="B37" si="16">ROW(B37)-3</f>
        <v>34</v>
      </c>
      <c r="C37" s="49" t="s">
        <v>505</v>
      </c>
      <c r="D37" s="239" t="s">
        <v>5562</v>
      </c>
      <c r="E37" s="20" t="str">
        <f ca="1">IF($F37="-", "追加", VLOOKUP($A37, summary!$H:$O, 6, FALSE))</f>
        <v>provided_nutrients_other</v>
      </c>
      <c r="F37" s="253" t="str">
        <f ca="1">IF(VLOOKUP($A37, summary!$H:$O, 7, FALSE)="追加", "-", VLOOKUP($A37, summary!$H:$O, 7, FALSE))</f>
        <v>食生活状況等　栄養補給の状態　その他（補助食品など）</v>
      </c>
      <c r="G37" s="49" t="s">
        <v>5214</v>
      </c>
      <c r="H37" s="49" t="s">
        <v>5415</v>
      </c>
      <c r="I37" s="49">
        <v>50</v>
      </c>
      <c r="J37" s="49"/>
      <c r="K37" s="209"/>
      <c r="L37" s="49"/>
      <c r="M37" s="49"/>
      <c r="N37" s="46" t="s">
        <v>5355</v>
      </c>
      <c r="O37" s="49" t="s">
        <v>5291</v>
      </c>
      <c r="P37" s="49" t="s">
        <v>5335</v>
      </c>
      <c r="Q37" s="266" t="s">
        <v>5336</v>
      </c>
    </row>
    <row r="38" spans="1:17" s="8" customFormat="1" ht="45">
      <c r="A38" s="20" t="str" cm="1">
        <f t="array" aca="1" ref="A38" ca="1">VLOOKUP(RIGHT(CELL("filename",$B35),LEN(CELL("filename",$B35))-FIND("]",CELL("filename",$B35))),'外部インタフェース一覧(計算用)'!$B:$G,6,FALSE)&amp;"_"&amp;$C38&amp;"_new"</f>
        <v>NUTRITION_FEEDING_SWALLOWING_SCREENING_ASSESSMENT_MONITORING_2024_FORM_0100_2021_nutrition_intake_energy_new</v>
      </c>
      <c r="B38" s="259">
        <f t="shared" si="0"/>
        <v>35</v>
      </c>
      <c r="C38" s="49" t="s">
        <v>5563</v>
      </c>
      <c r="D38" s="239" t="s">
        <v>5564</v>
      </c>
      <c r="E38" s="20" t="str">
        <f ca="1">IF($F38="-", "追加", VLOOKUP($A38, summary!$H:$O, 6, FALSE))</f>
        <v>nutrition_intake_energy</v>
      </c>
      <c r="F38" s="20" t="str">
        <f ca="1">IF(VLOOKUP($A38, summary!$H:$O, 7, FALSE)="追加", "-", VLOOKUP($A38, summary!$H:$O, 7, FALSE))</f>
        <v>食生活状況等　摂取栄養量_エネルギー（kcal）</v>
      </c>
      <c r="G38" s="49" t="s">
        <v>5360</v>
      </c>
      <c r="H38" s="49" t="s">
        <v>5245</v>
      </c>
      <c r="I38" s="49">
        <v>5</v>
      </c>
      <c r="J38" s="49">
        <v>1</v>
      </c>
      <c r="K38" s="209" t="s">
        <v>5323</v>
      </c>
      <c r="L38" s="49"/>
      <c r="M38" s="49"/>
      <c r="N38" s="46" t="s">
        <v>5355</v>
      </c>
      <c r="O38" s="49" t="s">
        <v>5565</v>
      </c>
      <c r="P38" s="49"/>
      <c r="Q38" s="266" t="s">
        <v>5566</v>
      </c>
    </row>
    <row r="39" spans="1:17" s="8" customFormat="1" ht="45">
      <c r="A39" s="20" t="str" cm="1">
        <f t="array" aca="1" ref="A39" ca="1">VLOOKUP(RIGHT(CELL("filename",$B36),LEN(CELL("filename",$B36))-FIND("]",CELL("filename",$B36))),'外部インタフェース一覧(計算用)'!$B:$G,6,FALSE)&amp;"_"&amp;$C39&amp;"_new"</f>
        <v>NUTRITION_FEEDING_SWALLOWING_SCREENING_ASSESSMENT_MONITORING_2024_FORM_0100_2021_nutrition_intake_protein_new</v>
      </c>
      <c r="B39" s="251">
        <f t="shared" ref="B39" si="17">ROW(B39)-3</f>
        <v>36</v>
      </c>
      <c r="C39" s="49" t="s">
        <v>5567</v>
      </c>
      <c r="D39" s="239" t="s">
        <v>5568</v>
      </c>
      <c r="E39" s="20" t="str">
        <f ca="1">IF($F39="-", "追加", VLOOKUP($A39, summary!$H:$O, 6, FALSE))</f>
        <v>nutrition_intake_protein</v>
      </c>
      <c r="F39" s="20" t="str">
        <f ca="1">IF(VLOOKUP($A39, summary!$H:$O, 7, FALSE)="追加", "-", VLOOKUP($A39, summary!$H:$O, 7, FALSE))</f>
        <v>食生活状況等　摂取栄養量_たんぱく質（g）</v>
      </c>
      <c r="G39" s="49" t="s">
        <v>5360</v>
      </c>
      <c r="H39" s="49" t="s">
        <v>5245</v>
      </c>
      <c r="I39" s="49">
        <v>4</v>
      </c>
      <c r="J39" s="49">
        <v>1</v>
      </c>
      <c r="K39" s="209" t="s">
        <v>5323</v>
      </c>
      <c r="L39" s="49"/>
      <c r="M39" s="49"/>
      <c r="N39" s="46" t="s">
        <v>5355</v>
      </c>
      <c r="O39" s="49" t="s">
        <v>5569</v>
      </c>
      <c r="P39" s="262"/>
      <c r="Q39" s="266" t="s">
        <v>5389</v>
      </c>
    </row>
    <row r="40" spans="1:17" s="8" customFormat="1" ht="45">
      <c r="A40" s="20" t="str" cm="1">
        <f t="array" aca="1" ref="A40" ca="1">VLOOKUP(RIGHT(CELL("filename",$B37),LEN(CELL("filename",$B37))-FIND("]",CELL("filename",$B37))),'外部インタフェース一覧(計算用)'!$B:$G,6,FALSE)&amp;"_"&amp;$C40&amp;"_new"</f>
        <v>NUTRITION_FEEDING_SWALLOWING_SCREENING_ASSESSMENT_MONITORING_2024_FORM_0100_2021_nutrition_provided_energy_new</v>
      </c>
      <c r="B40" s="259">
        <f t="shared" si="0"/>
        <v>37</v>
      </c>
      <c r="C40" s="49" t="s">
        <v>5570</v>
      </c>
      <c r="D40" s="239" t="s">
        <v>5571</v>
      </c>
      <c r="E40" s="20" t="str">
        <f ca="1">IF($F40="-", "追加", VLOOKUP($A40, summary!$H:$O, 6, FALSE))</f>
        <v>nutrition_provided_energy</v>
      </c>
      <c r="F40" s="20" t="str">
        <f ca="1">IF(VLOOKUP($A40, summary!$H:$O, 7, FALSE)="追加", "-", VLOOKUP($A40, summary!$H:$O, 7, FALSE))</f>
        <v>食生活状況等　提供栄養量_エネルギー（kcal）</v>
      </c>
      <c r="G40" s="49" t="s">
        <v>5360</v>
      </c>
      <c r="H40" s="49" t="s">
        <v>5245</v>
      </c>
      <c r="I40" s="49">
        <v>5</v>
      </c>
      <c r="J40" s="49">
        <v>1</v>
      </c>
      <c r="K40" s="209" t="s">
        <v>5323</v>
      </c>
      <c r="L40" s="49"/>
      <c r="M40" s="49"/>
      <c r="N40" s="46" t="s">
        <v>5355</v>
      </c>
      <c r="O40" s="49" t="s">
        <v>5565</v>
      </c>
      <c r="P40" s="49"/>
      <c r="Q40" s="266" t="s">
        <v>5566</v>
      </c>
    </row>
    <row r="41" spans="1:17" s="8" customFormat="1" ht="45">
      <c r="A41" s="20" t="str" cm="1">
        <f t="array" aca="1" ref="A41" ca="1">VLOOKUP(RIGHT(CELL("filename",$B38),LEN(CELL("filename",$B38))-FIND("]",CELL("filename",$B38))),'外部インタフェース一覧(計算用)'!$B:$G,6,FALSE)&amp;"_"&amp;$C41&amp;"_new"</f>
        <v>NUTRITION_FEEDING_SWALLOWING_SCREENING_ASSESSMENT_MONITORING_2024_FORM_0100_2021_nutrition_provided_protein_new</v>
      </c>
      <c r="B41" s="251">
        <f t="shared" ref="B41" si="18">ROW(B41)-3</f>
        <v>38</v>
      </c>
      <c r="C41" s="49" t="s">
        <v>5572</v>
      </c>
      <c r="D41" s="239" t="s">
        <v>5573</v>
      </c>
      <c r="E41" s="20" t="str">
        <f ca="1">IF($F41="-", "追加", VLOOKUP($A41, summary!$H:$O, 6, FALSE))</f>
        <v>nutrition_provided_protein</v>
      </c>
      <c r="F41" s="20" t="str">
        <f ca="1">IF(VLOOKUP($A41, summary!$H:$O, 7, FALSE)="追加", "-", VLOOKUP($A41, summary!$H:$O, 7, FALSE))</f>
        <v>食生活状況等　提供栄養量_たんぱく質（g）</v>
      </c>
      <c r="G41" s="49" t="s">
        <v>5360</v>
      </c>
      <c r="H41" s="49" t="s">
        <v>5245</v>
      </c>
      <c r="I41" s="49">
        <v>4</v>
      </c>
      <c r="J41" s="49">
        <v>1</v>
      </c>
      <c r="K41" s="209" t="s">
        <v>5323</v>
      </c>
      <c r="L41" s="49"/>
      <c r="M41" s="49"/>
      <c r="N41" s="46" t="s">
        <v>5355</v>
      </c>
      <c r="O41" s="49" t="s">
        <v>5569</v>
      </c>
      <c r="P41" s="49"/>
      <c r="Q41" s="266" t="s">
        <v>5396</v>
      </c>
    </row>
    <row r="42" spans="1:17" s="8" customFormat="1" ht="45">
      <c r="A42" s="20" t="str" cm="1">
        <f t="array" aca="1" ref="A42" ca="1">VLOOKUP(RIGHT(CELL("filename",$B39),LEN(CELL("filename",$B39))-FIND("]",CELL("filename",$B39))),'外部インタフェース一覧(計算用)'!$B:$G,6,FALSE)&amp;"_"&amp;$C42&amp;"_new"</f>
        <v>NUTRITION_FEEDING_SWALLOWING_SCREENING_ASSESSMENT_MONITORING_2024_FORM_0100_2021_required_nutrients_energy_new</v>
      </c>
      <c r="B42" s="259">
        <f t="shared" si="0"/>
        <v>39</v>
      </c>
      <c r="C42" s="49" t="s">
        <v>342</v>
      </c>
      <c r="D42" s="239" t="s">
        <v>5574</v>
      </c>
      <c r="E42" s="20" t="str">
        <f ca="1">IF($F42="-", "追加", VLOOKUP($A42, summary!$H:$O, 6, FALSE))</f>
        <v>required_nutrients_energy</v>
      </c>
      <c r="F42" s="20" t="str">
        <f ca="1">IF(VLOOKUP($A42, summary!$H:$O, 7, FALSE)="追加", "-", VLOOKUP($A42, summary!$H:$O, 7, FALSE))</f>
        <v>食生活状況等　必要栄養量_エネルギー（kcal）</v>
      </c>
      <c r="G42" s="49" t="s">
        <v>5360</v>
      </c>
      <c r="H42" s="49" t="s">
        <v>5245</v>
      </c>
      <c r="I42" s="49">
        <v>5</v>
      </c>
      <c r="J42" s="49">
        <v>1</v>
      </c>
      <c r="K42" s="209" t="s">
        <v>5323</v>
      </c>
      <c r="L42" s="49"/>
      <c r="M42" s="49"/>
      <c r="N42" s="46" t="s">
        <v>5355</v>
      </c>
      <c r="O42" s="49" t="s">
        <v>5565</v>
      </c>
      <c r="P42" s="49"/>
      <c r="Q42" s="266" t="s">
        <v>5566</v>
      </c>
    </row>
    <row r="43" spans="1:17" s="8" customFormat="1" ht="45">
      <c r="A43" s="20" t="str" cm="1">
        <f t="array" aca="1" ref="A43" ca="1">VLOOKUP(RIGHT(CELL("filename",$B40),LEN(CELL("filename",$B40))-FIND("]",CELL("filename",$B40))),'外部インタフェース一覧(計算用)'!$B:$G,6,FALSE)&amp;"_"&amp;$C43&amp;"_new"</f>
        <v>NUTRITION_FEEDING_SWALLOWING_SCREENING_ASSESSMENT_MONITORING_2024_FORM_0100_2021_required_nutrients_protein_new</v>
      </c>
      <c r="B43" s="251">
        <f t="shared" ref="B43" si="19">ROW(B43)-3</f>
        <v>40</v>
      </c>
      <c r="C43" s="49" t="s">
        <v>344</v>
      </c>
      <c r="D43" s="239" t="s">
        <v>5575</v>
      </c>
      <c r="E43" s="20" t="str">
        <f ca="1">IF($F43="-", "追加", VLOOKUP($A43, summary!$H:$O, 6, FALSE))</f>
        <v>required_nutrients_protein</v>
      </c>
      <c r="F43" s="20" t="str">
        <f ca="1">IF(VLOOKUP($A43, summary!$H:$O, 7, FALSE)="追加", "-", VLOOKUP($A43, summary!$H:$O, 7, FALSE))</f>
        <v>食生活状況等　必要栄養量_たんぱく質（g）</v>
      </c>
      <c r="G43" s="49" t="s">
        <v>5360</v>
      </c>
      <c r="H43" s="49" t="s">
        <v>5245</v>
      </c>
      <c r="I43" s="49">
        <v>4</v>
      </c>
      <c r="J43" s="49">
        <v>1</v>
      </c>
      <c r="K43" s="209" t="s">
        <v>5323</v>
      </c>
      <c r="L43" s="49"/>
      <c r="M43" s="49"/>
      <c r="N43" s="46" t="s">
        <v>5355</v>
      </c>
      <c r="O43" s="49" t="s">
        <v>5569</v>
      </c>
      <c r="P43" s="49"/>
      <c r="Q43" s="266" t="s">
        <v>5396</v>
      </c>
    </row>
    <row r="44" spans="1:17" s="8" customFormat="1" ht="56.25">
      <c r="A44" s="20" t="str" cm="1">
        <f t="array" aca="1" ref="A44" ca="1">VLOOKUP(RIGHT(CELL("filename",$B41),LEN(CELL("filename",$B41))-FIND("]",CELL("filename",$B41))),'外部インタフェース一覧(計算用)'!$B:$G,6,FALSE)&amp;"_"&amp;$C44&amp;"_new"</f>
        <v>NUTRITION_FEEDING_SWALLOWING_SCREENING_ASSESSMENT_MONITORING_2024_FORM_0100_2021_is_need_swallowing_adjusted_food_new</v>
      </c>
      <c r="B44" s="259">
        <f t="shared" si="0"/>
        <v>41</v>
      </c>
      <c r="C44" s="49" t="s">
        <v>330</v>
      </c>
      <c r="D44" s="239" t="s">
        <v>5576</v>
      </c>
      <c r="E44" s="20" t="str">
        <f ca="1">IF($F44="-", "追加", VLOOKUP($A44, summary!$H:$O, 6, FALSE))</f>
        <v>is_need_swallowing_adjusted_food</v>
      </c>
      <c r="F44" s="20" t="str">
        <f ca="1">IF(VLOOKUP($A44, summary!$H:$O, 7, FALSE)="追加", "-", VLOOKUP($A44, summary!$H:$O, 7, FALSE))</f>
        <v>食生活状況等　嚥下調整食品の必要性</v>
      </c>
      <c r="G44" s="49" t="s">
        <v>5214</v>
      </c>
      <c r="H44" s="49" t="s">
        <v>5245</v>
      </c>
      <c r="I44" s="49">
        <v>1</v>
      </c>
      <c r="J44" s="49"/>
      <c r="K44" s="209" t="s">
        <v>5369</v>
      </c>
      <c r="L44" s="49"/>
      <c r="M44" s="49"/>
      <c r="N44" s="46" t="s">
        <v>5548</v>
      </c>
      <c r="O44" s="49" t="s">
        <v>5577</v>
      </c>
      <c r="P44" s="49"/>
      <c r="Q44" s="49" t="s">
        <v>5263</v>
      </c>
    </row>
    <row r="45" spans="1:17" s="8" customFormat="1" ht="103.5" customHeight="1">
      <c r="A45" s="20" t="str" cm="1">
        <f t="array" aca="1" ref="A45" ca="1">VLOOKUP(RIGHT(CELL("filename",$B42),LEN(CELL("filename",$B42))-FIND("]",CELL("filename",$B42))),'外部インタフェース一覧(計算用)'!$B:$G,6,FALSE)&amp;"_"&amp;$C45&amp;"_new"</f>
        <v>NUTRITION_FEEDING_SWALLOWING_SCREENING_ASSESSMENT_MONITORING_2024_FORM_0100_2021_meal_form_new</v>
      </c>
      <c r="B45" s="251">
        <f t="shared" ref="B45" si="20">ROW(B45)-3</f>
        <v>42</v>
      </c>
      <c r="C45" s="49" t="s">
        <v>332</v>
      </c>
      <c r="D45" s="239" t="s">
        <v>5578</v>
      </c>
      <c r="E45" s="20" t="str">
        <f ca="1">IF($F45="-", "追加", VLOOKUP($A45, summary!$H:$O, 6, FALSE))</f>
        <v>meal_form</v>
      </c>
      <c r="F45" s="20" t="str">
        <f ca="1">IF(VLOOKUP($A45, summary!$H:$O, 7, FALSE)="追加", "-", VLOOKUP($A45, summary!$H:$O, 7, FALSE))</f>
        <v>食生活状況等　食事の形態（コード）</v>
      </c>
      <c r="G45" s="49" t="s">
        <v>5214</v>
      </c>
      <c r="H45" s="49" t="s">
        <v>5245</v>
      </c>
      <c r="I45" s="49">
        <v>2</v>
      </c>
      <c r="J45" s="49"/>
      <c r="K45" s="209" t="s">
        <v>5369</v>
      </c>
      <c r="L45" s="49"/>
      <c r="M45" s="49"/>
      <c r="N45" s="537" t="s">
        <v>5579</v>
      </c>
      <c r="O45" s="49" t="s">
        <v>5577</v>
      </c>
      <c r="P45" s="49"/>
      <c r="Q45" s="49" t="s">
        <v>5263</v>
      </c>
    </row>
    <row r="46" spans="1:17" s="8" customFormat="1" ht="78.75">
      <c r="A46" s="20" t="str" cm="1">
        <f t="array" aca="1" ref="A46" ca="1">VLOOKUP(RIGHT(CELL("filename",$B43),LEN(CELL("filename",$B43))-FIND("]",CELL("filename",$B43))),'外部インタフェース一覧(計算用)'!$B:$G,6,FALSE)&amp;"_"&amp;$C46&amp;"_new"</f>
        <v>NUTRITION_FEEDING_SWALLOWING_SCREENING_ASSESSMENT_MONITORING_2024_FORM_0100_2021_thickening_new</v>
      </c>
      <c r="B46" s="259">
        <f t="shared" si="0"/>
        <v>43</v>
      </c>
      <c r="C46" s="49" t="s">
        <v>334</v>
      </c>
      <c r="D46" s="239" t="s">
        <v>5580</v>
      </c>
      <c r="E46" s="20" t="str">
        <f ca="1">IF($F46="-", "追加", VLOOKUP($A46, summary!$H:$O, 6, FALSE))</f>
        <v>thickening</v>
      </c>
      <c r="F46" s="20" t="str">
        <f ca="1">IF(VLOOKUP($A46, summary!$H:$O, 7, FALSE)="追加", "-", VLOOKUP($A46, summary!$H:$O, 7, FALSE))</f>
        <v>食生活状況等　とろみ</v>
      </c>
      <c r="G46" s="49" t="s">
        <v>5214</v>
      </c>
      <c r="H46" s="49" t="s">
        <v>5245</v>
      </c>
      <c r="I46" s="49">
        <v>1</v>
      </c>
      <c r="J46" s="49"/>
      <c r="K46" s="209" t="s">
        <v>5369</v>
      </c>
      <c r="L46" s="49"/>
      <c r="M46" s="49"/>
      <c r="N46" s="46" t="s">
        <v>5581</v>
      </c>
      <c r="O46" s="49" t="s">
        <v>5577</v>
      </c>
      <c r="P46" s="49"/>
      <c r="Q46" s="49" t="s">
        <v>5263</v>
      </c>
    </row>
    <row r="47" spans="1:17" s="8" customFormat="1" ht="56.25">
      <c r="A47" s="20" t="str" cm="1">
        <f t="array" aca="1" ref="A47" ca="1">VLOOKUP(RIGHT(CELL("filename",$B44),LEN(CELL("filename",$B44))-FIND("]",CELL("filename",$B44))),'外部インタフェース一覧(計算用)'!$B:$G,6,FALSE)&amp;"_"&amp;$C47&amp;"_new"</f>
        <v>NUTRITION_FEEDING_SWALLOWING_SCREENING_ASSESSMENT_MONITORING_2024_FORM_0100_2021_is_meal_notes_new</v>
      </c>
      <c r="B47" s="251">
        <f t="shared" ref="B47" si="21">ROW(B47)-3</f>
        <v>44</v>
      </c>
      <c r="C47" s="49" t="s">
        <v>5582</v>
      </c>
      <c r="D47" s="239" t="s">
        <v>5583</v>
      </c>
      <c r="E47" s="20" t="str">
        <f ca="1">IF($F47="-", "追加", VLOOKUP($A47, summary!$H:$O, 6, FALSE))</f>
        <v>is_meal_notes</v>
      </c>
      <c r="F47" s="20" t="str">
        <f ca="1">IF(VLOOKUP($A47, summary!$H:$O, 7, FALSE)="追加", "-", VLOOKUP($A47, summary!$H:$O, 7, FALSE))</f>
        <v>食生活状況等　食事の留意事項の有無（療養食の指示、食事形態、嗜好、薬剤影響食品、アレルギーなど）</v>
      </c>
      <c r="G47" s="49" t="s">
        <v>5214</v>
      </c>
      <c r="H47" s="49" t="s">
        <v>5245</v>
      </c>
      <c r="I47" s="49">
        <v>1</v>
      </c>
      <c r="J47" s="49"/>
      <c r="K47" s="209" t="s">
        <v>5323</v>
      </c>
      <c r="L47" s="49"/>
      <c r="M47" s="49"/>
      <c r="N47" s="46" t="s">
        <v>5548</v>
      </c>
      <c r="O47" s="49" t="s">
        <v>5291</v>
      </c>
      <c r="P47" s="49"/>
      <c r="Q47" s="49" t="s">
        <v>5263</v>
      </c>
    </row>
    <row r="48" spans="1:17" s="8" customFormat="1" ht="71.25" customHeight="1">
      <c r="A48" s="20" t="str" cm="1">
        <f t="array" aca="1" ref="A48" ca="1">VLOOKUP(RIGHT(CELL("filename",$B45),LEN(CELL("filename",$B45))-FIND("]",CELL("filename",$B45))),'外部インタフェース一覧(計算用)'!$B:$G,6,FALSE)&amp;"_"&amp;$C48&amp;"_new"</f>
        <v>NUTRITION_FEEDING_SWALLOWING_SCREENING_ASSESSMENT_MONITORING_2024_FORM_0100_2021_instructions_and_allergies_etc_notes_new</v>
      </c>
      <c r="B48" s="259">
        <f t="shared" si="0"/>
        <v>45</v>
      </c>
      <c r="C48" s="49" t="s">
        <v>534</v>
      </c>
      <c r="D48" s="239" t="s">
        <v>4134</v>
      </c>
      <c r="E48" s="20" t="str">
        <f ca="1">IF($F48="-", "追加", VLOOKUP($A48, summary!$H:$O, 6, FALSE))</f>
        <v>instructions_and_allergies_etc_notes</v>
      </c>
      <c r="F48" s="20" t="str">
        <f ca="1">IF(VLOOKUP($A48, summary!$H:$O, 7, FALSE)="追加", "-", VLOOKUP($A48, summary!$H:$O, 7, FALSE))</f>
        <v>食生活状況等　食事の留意事項（具体的に）</v>
      </c>
      <c r="G48" s="49" t="s">
        <v>5214</v>
      </c>
      <c r="H48" s="49" t="s">
        <v>5415</v>
      </c>
      <c r="I48" s="49">
        <v>100</v>
      </c>
      <c r="J48" s="49"/>
      <c r="K48" s="209"/>
      <c r="L48" s="49"/>
      <c r="M48" s="49"/>
      <c r="N48" s="46" t="s">
        <v>5355</v>
      </c>
      <c r="O48" s="49" t="str">
        <f>D47&amp;"=1:有の場合に入力可能"</f>
        <v>食生活状況等　食事の留意事項の有無（療養食の指示、食事形態、嗜好、薬剤影響食品、アレルギーなど）
=1:有の場合に入力可能</v>
      </c>
      <c r="P48" s="49" t="s">
        <v>5335</v>
      </c>
      <c r="Q48" s="266" t="s">
        <v>5336</v>
      </c>
    </row>
    <row r="49" spans="1:17" s="8" customFormat="1" ht="90">
      <c r="A49" s="20" t="str" cm="1">
        <f t="array" aca="1" ref="A49" ca="1">VLOOKUP(RIGHT(CELL("filename",$B46),LEN(CELL("filename",$B46))-FIND("]",CELL("filename",$B46))),'外部インタフェース一覧(計算用)'!$B:$G,6,FALSE)&amp;"_"&amp;$C49&amp;"_new"</f>
        <v>NUTRITION_FEEDING_SWALLOWING_SCREENING_ASSESSMENT_MONITORING_2024_FORM_0100_2021_motivation_new</v>
      </c>
      <c r="B49" s="251">
        <f t="shared" ref="B49" si="22">ROW(B49)-3</f>
        <v>46</v>
      </c>
      <c r="C49" s="49" t="s">
        <v>536</v>
      </c>
      <c r="D49" s="239" t="s">
        <v>5584</v>
      </c>
      <c r="E49" s="20" t="str">
        <f ca="1">IF($F49="-", "追加", VLOOKUP($A49, summary!$H:$O, 6, FALSE))</f>
        <v>motivation</v>
      </c>
      <c r="F49" s="20" t="str">
        <f ca="1">IF(VLOOKUP($A49, summary!$H:$O, 7, FALSE)="追加", "-", VLOOKUP($A49, summary!$H:$O, 7, FALSE))</f>
        <v>食生活状況等　本人の意欲</v>
      </c>
      <c r="G49" s="49" t="s">
        <v>5214</v>
      </c>
      <c r="H49" s="49" t="s">
        <v>5245</v>
      </c>
      <c r="I49" s="49">
        <v>1</v>
      </c>
      <c r="J49" s="49"/>
      <c r="K49" s="209" t="s">
        <v>5323</v>
      </c>
      <c r="L49" s="49"/>
      <c r="M49" s="49"/>
      <c r="N49" s="46" t="s">
        <v>5585</v>
      </c>
      <c r="O49" s="49" t="s">
        <v>5291</v>
      </c>
      <c r="P49" s="49"/>
      <c r="Q49" s="49" t="s">
        <v>5263</v>
      </c>
    </row>
    <row r="50" spans="1:17" s="8" customFormat="1" ht="90">
      <c r="A50" s="20" t="str" cm="1">
        <f t="array" aca="1" ref="A50" ca="1">VLOOKUP(RIGHT(CELL("filename",$B47),LEN(CELL("filename",$B47))-FIND("]",CELL("filename",$B47))),'外部インタフェース一覧(計算用)'!$B:$G,6,FALSE)&amp;"_"&amp;$C50&amp;"_new"</f>
        <v>NUTRITION_FEEDING_SWALLOWING_SCREENING_ASSESSMENT_MONITORING_2024_FORM_0100_2021_appetite_meal_satisfaction_new</v>
      </c>
      <c r="B50" s="259">
        <f t="shared" si="0"/>
        <v>47</v>
      </c>
      <c r="C50" s="49" t="s">
        <v>538</v>
      </c>
      <c r="D50" s="239" t="s">
        <v>5586</v>
      </c>
      <c r="E50" s="20" t="str">
        <f ca="1">IF($F50="-", "追加", VLOOKUP($A50, summary!$H:$O, 6, FALSE))</f>
        <v>appetite_meal_satisfaction</v>
      </c>
      <c r="F50" s="20" t="str">
        <f ca="1">IF(VLOOKUP($A50, summary!$H:$O, 7, FALSE)="追加", "-", VLOOKUP($A50, summary!$H:$O, 7, FALSE))</f>
        <v>食生活状況等　食欲・食事の満足感</v>
      </c>
      <c r="G50" s="49" t="s">
        <v>5214</v>
      </c>
      <c r="H50" s="49" t="s">
        <v>5245</v>
      </c>
      <c r="I50" s="49">
        <v>1</v>
      </c>
      <c r="J50" s="49"/>
      <c r="K50" s="209" t="s">
        <v>5323</v>
      </c>
      <c r="L50" s="49"/>
      <c r="M50" s="49"/>
      <c r="N50" s="46" t="s">
        <v>5587</v>
      </c>
      <c r="O50" s="49" t="s">
        <v>5291</v>
      </c>
      <c r="P50" s="49"/>
      <c r="Q50" s="49" t="s">
        <v>5263</v>
      </c>
    </row>
    <row r="51" spans="1:17" s="8" customFormat="1" ht="90">
      <c r="A51" s="20" t="str" cm="1">
        <f t="array" aca="1" ref="A51" ca="1">VLOOKUP(RIGHT(CELL("filename",$B48),LEN(CELL("filename",$B48))-FIND("]",CELL("filename",$B48))),'外部インタフェース一覧(計算用)'!$B:$G,6,FALSE)&amp;"_"&amp;$C51&amp;"_new"</f>
        <v>NUTRITION_FEEDING_SWALLOWING_SCREENING_ASSESSMENT_MONITORING_2024_FORM_0100_2021_eating_aweareness_new</v>
      </c>
      <c r="B51" s="251">
        <f t="shared" ref="B51" si="23">ROW(B51)-3</f>
        <v>48</v>
      </c>
      <c r="C51" s="49" t="s">
        <v>540</v>
      </c>
      <c r="D51" s="239" t="s">
        <v>5588</v>
      </c>
      <c r="E51" s="20" t="str">
        <f ca="1">IF($F51="-", "追加", VLOOKUP($A51, summary!$H:$O, 6, FALSE))</f>
        <v>eating_aweareness</v>
      </c>
      <c r="F51" s="20" t="str">
        <f ca="1">IF(VLOOKUP($A51, summary!$H:$O, 7, FALSE)="追加", "-", VLOOKUP($A51, summary!$H:$O, 7, FALSE))</f>
        <v>食生活状況等　食事に対する意識</v>
      </c>
      <c r="G51" s="49" t="s">
        <v>5214</v>
      </c>
      <c r="H51" s="49" t="s">
        <v>5245</v>
      </c>
      <c r="I51" s="49">
        <v>1</v>
      </c>
      <c r="J51" s="49"/>
      <c r="K51" s="209" t="s">
        <v>5323</v>
      </c>
      <c r="L51" s="49"/>
      <c r="M51" s="49"/>
      <c r="N51" s="46" t="s">
        <v>5587</v>
      </c>
      <c r="O51" s="49" t="s">
        <v>5291</v>
      </c>
      <c r="P51" s="49"/>
      <c r="Q51" s="49" t="s">
        <v>5263</v>
      </c>
    </row>
    <row r="52" spans="1:17" s="8" customFormat="1" ht="56.25">
      <c r="A52" s="20" t="str" cm="1">
        <f t="array" aca="1" ref="A52" ca="1">VLOOKUP(RIGHT(CELL("filename",$B49),LEN(CELL("filename",$B49))-FIND("]",CELL("filename",$B49))),'外部インタフェース一覧(計算用)'!$B:$G,6,FALSE)&amp;"_"&amp;$C52&amp;"_new"</f>
        <v>NUTRITION_FEEDING_SWALLOWING_SCREENING_ASSESSMENT_MONITORING_2024_FORM_0100_2021_eating_status_oral_new</v>
      </c>
      <c r="B52" s="259">
        <f t="shared" si="0"/>
        <v>49</v>
      </c>
      <c r="C52" s="49" t="s">
        <v>5589</v>
      </c>
      <c r="D52" s="49" t="s">
        <v>5590</v>
      </c>
      <c r="E52" s="20" t="str">
        <f ca="1">IF($F52="-", "追加", VLOOKUP($A52, summary!$H:$O, 6, FALSE))</f>
        <v>eating_status_oral</v>
      </c>
      <c r="F52" s="20" t="str">
        <f ca="1">IF(VLOOKUP($A52, summary!$H:$O, 7, FALSE)="追加", "-", VLOOKUP($A52, summary!$H:$O, 7, FALSE))</f>
        <v>多職種による栄養ケアの課題（低栄養関連問題）　口腔関係　口腔関係の課題　口腔衛生</v>
      </c>
      <c r="G52" s="49" t="s">
        <v>5214</v>
      </c>
      <c r="H52" s="49" t="s">
        <v>5245</v>
      </c>
      <c r="I52" s="49">
        <v>1</v>
      </c>
      <c r="J52" s="49"/>
      <c r="K52" s="209" t="s">
        <v>5323</v>
      </c>
      <c r="L52" s="49"/>
      <c r="M52" s="49"/>
      <c r="N52" s="46" t="s">
        <v>5591</v>
      </c>
      <c r="O52" s="49" t="s">
        <v>5291</v>
      </c>
      <c r="P52" s="49"/>
      <c r="Q52" s="49" t="s">
        <v>5263</v>
      </c>
    </row>
    <row r="53" spans="1:17" s="8" customFormat="1" ht="56.25" customHeight="1">
      <c r="A53" s="20" t="str" cm="1">
        <f t="array" aca="1" ref="A53" ca="1">VLOOKUP(RIGHT(CELL("filename",$B50),LEN(CELL("filename",$B50))-FIND("]",CELL("filename",$B50))),'外部インタフェース一覧(計算用)'!$B:$G,6,FALSE)&amp;"_"&amp;$C53&amp;"_new"</f>
        <v>NUTRITION_FEEDING_SWALLOWING_SCREENING_ASSESSMENT_MONITORING_2024_FORM_0100_2021_eating_status_eating_swallow_new</v>
      </c>
      <c r="B53" s="251">
        <f t="shared" ref="B53" si="24">ROW(B53)-3</f>
        <v>50</v>
      </c>
      <c r="C53" s="49" t="s">
        <v>5592</v>
      </c>
      <c r="D53" s="49" t="s">
        <v>5593</v>
      </c>
      <c r="E53" s="20" t="str">
        <f ca="1">IF($F53="-", "追加", VLOOKUP($A53, summary!$H:$O, 6, FALSE))</f>
        <v>eating_status_eating_swallow</v>
      </c>
      <c r="F53" s="20" t="str">
        <f ca="1">IF(VLOOKUP($A53, summary!$H:$O, 7, FALSE)="追加", "-", VLOOKUP($A53, summary!$H:$O, 7, FALSE))</f>
        <v>多職種による栄養ケアの課題（低栄養関連問題）　口腔関係　口腔関係の課題　摂食・嚥下</v>
      </c>
      <c r="G53" s="49" t="s">
        <v>5214</v>
      </c>
      <c r="H53" s="49" t="s">
        <v>5245</v>
      </c>
      <c r="I53" s="49">
        <v>1</v>
      </c>
      <c r="J53" s="49"/>
      <c r="K53" s="209" t="s">
        <v>5323</v>
      </c>
      <c r="L53" s="49"/>
      <c r="M53" s="49"/>
      <c r="N53" s="46" t="s">
        <v>5551</v>
      </c>
      <c r="O53" s="49" t="s">
        <v>5291</v>
      </c>
      <c r="P53" s="49"/>
      <c r="Q53" s="49" t="s">
        <v>5263</v>
      </c>
    </row>
    <row r="54" spans="1:17" s="8" customFormat="1" ht="56.25">
      <c r="A54" s="20" t="str" cm="1">
        <f t="array" aca="1" ref="A54" ca="1">VLOOKUP(RIGHT(CELL("filename",$B51),LEN(CELL("filename",$B51))-FIND("]",CELL("filename",$B51))),'外部インタフェース一覧(計算用)'!$B:$G,6,FALSE)&amp;"_"&amp;$C54&amp;"_new"</f>
        <v>NUTRITION_FEEDING_SWALLOWING_SCREENING_ASSESSMENT_MONITORING_2024_FORM_0100_2021_eating_status_unable_stable_right_posture_new</v>
      </c>
      <c r="B54" s="259">
        <f t="shared" si="0"/>
        <v>51</v>
      </c>
      <c r="C54" s="49" t="s">
        <v>546</v>
      </c>
      <c r="D54" s="49" t="s">
        <v>5594</v>
      </c>
      <c r="E54" s="20" t="str">
        <f ca="1">IF($F54="-", "追加", VLOOKUP($A54, summary!$H:$O, 6, FALSE))</f>
        <v>eating_status_unable_stable_right_posture</v>
      </c>
      <c r="F54" s="20" t="str">
        <f ca="1">IF(VLOOKUP($A54, summary!$H:$O, 7, FALSE)="追加", "-", VLOOKUP($A54, summary!$H:$O, 7, FALSE))</f>
        <v>多職種による栄養ケアの課題（低栄養関連問題）　口腔関係　安定した正しい姿勢が自分で取れない</v>
      </c>
      <c r="G54" s="49" t="s">
        <v>5214</v>
      </c>
      <c r="H54" s="49" t="s">
        <v>5245</v>
      </c>
      <c r="I54" s="49">
        <v>1</v>
      </c>
      <c r="J54" s="49"/>
      <c r="K54" s="209" t="s">
        <v>5323</v>
      </c>
      <c r="L54" s="49"/>
      <c r="M54" s="49"/>
      <c r="N54" s="46" t="s">
        <v>5551</v>
      </c>
      <c r="O54" s="49" t="s">
        <v>5291</v>
      </c>
      <c r="P54" s="49"/>
      <c r="Q54" s="49" t="s">
        <v>5263</v>
      </c>
    </row>
    <row r="55" spans="1:17" s="8" customFormat="1" ht="56.25">
      <c r="A55" s="20" t="str" cm="1">
        <f t="array" aca="1" ref="A55" ca="1">VLOOKUP(RIGHT(CELL("filename",$B52),LEN(CELL("filename",$B52))-FIND("]",CELL("filename",$B52))),'外部インタフェース一覧(計算用)'!$B:$G,6,FALSE)&amp;"_"&amp;$C55&amp;"_new"</f>
        <v>NUTRITION_FEEDING_SWALLOWING_SCREENING_ASSESSMENT_MONITORING_2024_FORM_0100_2021_eating_status_unable_meal_concentrate_new</v>
      </c>
      <c r="B55" s="251">
        <f t="shared" ref="B55" si="25">ROW(B55)-3</f>
        <v>52</v>
      </c>
      <c r="C55" s="49" t="s">
        <v>548</v>
      </c>
      <c r="D55" s="49" t="s">
        <v>5595</v>
      </c>
      <c r="E55" s="20" t="str">
        <f ca="1">IF($F55="-", "追加", VLOOKUP($A55, summary!$H:$O, 6, FALSE))</f>
        <v>eating_status_unable_meal_concentrate</v>
      </c>
      <c r="F55" s="20" t="str">
        <f ca="1">IF(VLOOKUP($A55, summary!$H:$O, 7, FALSE)="追加", "-", VLOOKUP($A55, summary!$H:$O, 7, FALSE))</f>
        <v>多職種による栄養ケアの課題（低栄養関連問題）　口腔関係　食事に集中することができない</v>
      </c>
      <c r="G55" s="49" t="s">
        <v>5214</v>
      </c>
      <c r="H55" s="49" t="s">
        <v>5245</v>
      </c>
      <c r="I55" s="49">
        <v>1</v>
      </c>
      <c r="J55" s="49"/>
      <c r="K55" s="209" t="s">
        <v>5323</v>
      </c>
      <c r="L55" s="49"/>
      <c r="M55" s="49"/>
      <c r="N55" s="46" t="s">
        <v>5551</v>
      </c>
      <c r="O55" s="49" t="s">
        <v>5291</v>
      </c>
      <c r="P55" s="49"/>
      <c r="Q55" s="49" t="s">
        <v>5263</v>
      </c>
    </row>
    <row r="56" spans="1:17" s="8" customFormat="1" ht="56.25">
      <c r="A56" s="20" t="str" cm="1">
        <f t="array" aca="1" ref="A56" ca="1">VLOOKUP(RIGHT(CELL("filename",$B53),LEN(CELL("filename",$B53))-FIND("]",CELL("filename",$B53))),'外部インタフェース一覧(計算用)'!$B:$G,6,FALSE)&amp;"_"&amp;$C56&amp;"_new"</f>
        <v>NUTRITION_FEEDING_SWALLOWING_SCREENING_ASSESSMENT_MONITORING_2024_FORM_0100_2021_eating_status_somnolence_confusion_during_meal_new</v>
      </c>
      <c r="B56" s="259">
        <f t="shared" si="0"/>
        <v>53</v>
      </c>
      <c r="C56" s="49" t="s">
        <v>550</v>
      </c>
      <c r="D56" s="49" t="s">
        <v>5596</v>
      </c>
      <c r="E56" s="20" t="str">
        <f ca="1">IF($F56="-", "追加", VLOOKUP($A56, summary!$H:$O, 6, FALSE))</f>
        <v>eating_status_somnolence_confusion_during_meal</v>
      </c>
      <c r="F56" s="20" t="str">
        <f ca="1">IF(VLOOKUP($A56, summary!$H:$O, 7, FALSE)="追加", "-", VLOOKUP($A56, summary!$H:$O, 7, FALSE))</f>
        <v>多職種による栄養ケアの課題（低栄養関連問題）　口腔関係　食事中に傾眠や意識混濁がある</v>
      </c>
      <c r="G56" s="49" t="s">
        <v>5214</v>
      </c>
      <c r="H56" s="49" t="s">
        <v>5245</v>
      </c>
      <c r="I56" s="49">
        <v>1</v>
      </c>
      <c r="J56" s="49"/>
      <c r="K56" s="209" t="s">
        <v>5323</v>
      </c>
      <c r="L56" s="49"/>
      <c r="M56" s="49"/>
      <c r="N56" s="46" t="s">
        <v>5551</v>
      </c>
      <c r="O56" s="49" t="s">
        <v>5291</v>
      </c>
      <c r="P56" s="49"/>
      <c r="Q56" s="49" t="s">
        <v>5263</v>
      </c>
    </row>
    <row r="57" spans="1:17" s="8" customFormat="1" ht="56.25">
      <c r="A57" s="20" t="str" cm="1">
        <f t="array" aca="1" ref="A57" ca="1">VLOOKUP(RIGHT(CELL("filename",$B54),LEN(CELL("filename",$B54))-FIND("]",CELL("filename",$B54))),'外部インタフェース一覧(計算用)'!$B:$G,6,FALSE)&amp;"_"&amp;$C57&amp;"_new"</f>
        <v>NUTRITION_FEEDING_SWALLOWING_SCREENING_ASSESSMENT_MONITORING_2024_FORM_0100_2021_eating_status_eating_without_denture_new</v>
      </c>
      <c r="B57" s="251">
        <f t="shared" ref="B57" si="26">ROW(B57)-3</f>
        <v>54</v>
      </c>
      <c r="C57" s="49" t="s">
        <v>552</v>
      </c>
      <c r="D57" s="49" t="s">
        <v>5597</v>
      </c>
      <c r="E57" s="20" t="str">
        <f ca="1">IF($F57="-", "追加", VLOOKUP($A57, summary!$H:$O, 6, FALSE))</f>
        <v>eating_status_eating_without_denture</v>
      </c>
      <c r="F57" s="20" t="str">
        <f ca="1">IF(VLOOKUP($A57, summary!$H:$O, 7, FALSE)="追加", "-", VLOOKUP($A57, summary!$H:$O, 7, FALSE))</f>
        <v>多職種による栄養ケアの課題（低栄養関連問題）　口腔関係　歯（義歯）のない状態で食事をしている</v>
      </c>
      <c r="G57" s="49" t="s">
        <v>5214</v>
      </c>
      <c r="H57" s="49" t="s">
        <v>5245</v>
      </c>
      <c r="I57" s="49">
        <v>1</v>
      </c>
      <c r="J57" s="49"/>
      <c r="K57" s="209" t="s">
        <v>5323</v>
      </c>
      <c r="L57" s="49"/>
      <c r="M57" s="49"/>
      <c r="N57" s="46" t="s">
        <v>5551</v>
      </c>
      <c r="O57" s="49" t="s">
        <v>5291</v>
      </c>
      <c r="P57" s="49"/>
      <c r="Q57" s="49" t="s">
        <v>5263</v>
      </c>
    </row>
    <row r="58" spans="1:17" s="8" customFormat="1" ht="56.25">
      <c r="A58" s="20" t="str" cm="1">
        <f t="array" aca="1" ref="A58" ca="1">VLOOKUP(RIGHT(CELL("filename",$B55),LEN(CELL("filename",$B55))-FIND("]",CELL("filename",$B55))),'外部インタフェース一覧(計算用)'!$B:$G,6,FALSE)&amp;"_"&amp;$C58&amp;"_new"</f>
        <v>NUTRITION_FEEDING_SWALLOWING_SCREENING_ASSESSMENT_MONITORING_2024_FORM_0100_2021_eating_status_accumulate_food_in_mouth_new</v>
      </c>
      <c r="B58" s="259">
        <f t="shared" si="0"/>
        <v>55</v>
      </c>
      <c r="C58" s="49" t="s">
        <v>554</v>
      </c>
      <c r="D58" s="49" t="s">
        <v>5598</v>
      </c>
      <c r="E58" s="20" t="str">
        <f ca="1">IF($F58="-", "追加", VLOOKUP($A58, summary!$H:$O, 6, FALSE))</f>
        <v>eating_status_accumulate_food_in_mouth</v>
      </c>
      <c r="F58" s="20" t="str">
        <f ca="1">IF(VLOOKUP($A58, summary!$H:$O, 7, FALSE)="追加", "-", VLOOKUP($A58, summary!$H:$O, 7, FALSE))</f>
        <v>多職種による栄養ケアの課題（低栄養関連問題）　口腔関係　食べ物を口腔内に溜め込む</v>
      </c>
      <c r="G58" s="49" t="s">
        <v>5214</v>
      </c>
      <c r="H58" s="49" t="s">
        <v>5245</v>
      </c>
      <c r="I58" s="49">
        <v>1</v>
      </c>
      <c r="J58" s="49"/>
      <c r="K58" s="209" t="s">
        <v>5323</v>
      </c>
      <c r="L58" s="49"/>
      <c r="M58" s="49"/>
      <c r="N58" s="46" t="s">
        <v>5551</v>
      </c>
      <c r="O58" s="49" t="s">
        <v>5291</v>
      </c>
      <c r="P58" s="49"/>
      <c r="Q58" s="49" t="s">
        <v>5263</v>
      </c>
    </row>
    <row r="59" spans="1:17" s="8" customFormat="1" ht="56.25">
      <c r="A59" s="20" t="str" cm="1">
        <f t="array" aca="1" ref="A59" ca="1">VLOOKUP(RIGHT(CELL("filename",$B56),LEN(CELL("filename",$B56))-FIND("]",CELL("filename",$B56))),'外部インタフェース一覧(計算用)'!$B:$G,6,FALSE)&amp;"_"&amp;$C59&amp;"_new"</f>
        <v>NUTRITION_FEEDING_SWALLOWING_SCREENING_ASSESSMENT_MONITORING_2024_FORM_0100_2021_eating_status_choke_while_chewing_solid_food_new</v>
      </c>
      <c r="B59" s="251">
        <f t="shared" ref="B59" si="27">ROW(B59)-3</f>
        <v>56</v>
      </c>
      <c r="C59" s="49" t="s">
        <v>556</v>
      </c>
      <c r="D59" s="49" t="s">
        <v>5599</v>
      </c>
      <c r="E59" s="20" t="str">
        <f ca="1">IF($F59="-", "追加", VLOOKUP($A59, summary!$H:$O, 6, FALSE))</f>
        <v>eating_status_choke_while_chewing_solid_food</v>
      </c>
      <c r="F59" s="20" t="str">
        <f ca="1">IF(VLOOKUP($A59, summary!$H:$O, 7, FALSE)="追加", "-", VLOOKUP($A59, summary!$H:$O, 7, FALSE))</f>
        <v>多職種による栄養ケアの課題（低栄養関連問題）　口腔関係　固形の食べ物を咀しゃく中にむせる</v>
      </c>
      <c r="G59" s="49" t="s">
        <v>5214</v>
      </c>
      <c r="H59" s="49" t="s">
        <v>5245</v>
      </c>
      <c r="I59" s="49">
        <v>1</v>
      </c>
      <c r="J59" s="49"/>
      <c r="K59" s="209" t="s">
        <v>5323</v>
      </c>
      <c r="L59" s="49"/>
      <c r="M59" s="49"/>
      <c r="N59" s="46" t="s">
        <v>5551</v>
      </c>
      <c r="O59" s="49" t="s">
        <v>5291</v>
      </c>
      <c r="P59" s="49"/>
      <c r="Q59" s="49" t="s">
        <v>5263</v>
      </c>
    </row>
    <row r="60" spans="1:17" s="8" customFormat="1" ht="56.25">
      <c r="A60" s="20" t="str" cm="1">
        <f t="array" aca="1" ref="A60" ca="1">VLOOKUP(RIGHT(CELL("filename",$B57),LEN(CELL("filename",$B57))-FIND("]",CELL("filename",$B57))),'外部インタフェース一覧(計算用)'!$B:$G,6,FALSE)&amp;"_"&amp;$C60&amp;"_new"</f>
        <v>NUTRITION_FEEDING_SWALLOWING_SCREENING_ASSESSMENT_MONITORING_2024_FORM_0100_2021_eating_status_food_remain_in_cheeks_or_mouth_after_meal_new</v>
      </c>
      <c r="B60" s="259">
        <f t="shared" si="0"/>
        <v>57</v>
      </c>
      <c r="C60" s="49" t="s">
        <v>558</v>
      </c>
      <c r="D60" s="49" t="s">
        <v>5600</v>
      </c>
      <c r="E60" s="20" t="str">
        <f ca="1">IF($F60="-", "追加", VLOOKUP($A60, summary!$H:$O, 6, FALSE))</f>
        <v>eating_status_food_remain_in_cheeks_or_mouth_after_meal</v>
      </c>
      <c r="F60" s="20" t="str">
        <f ca="1">IF(VLOOKUP($A60, summary!$H:$O, 7, FALSE)="追加", "-", VLOOKUP($A60, summary!$H:$O, 7, FALSE))</f>
        <v>多職種による栄養ケアの課題（低栄養関連問題）　口腔関係　食後、頬の内側や口腔内に残渣がある</v>
      </c>
      <c r="G60" s="49" t="s">
        <v>5214</v>
      </c>
      <c r="H60" s="49" t="s">
        <v>5245</v>
      </c>
      <c r="I60" s="49">
        <v>1</v>
      </c>
      <c r="J60" s="49"/>
      <c r="K60" s="209" t="s">
        <v>5323</v>
      </c>
      <c r="L60" s="49"/>
      <c r="M60" s="49"/>
      <c r="N60" s="46" t="s">
        <v>5551</v>
      </c>
      <c r="O60" s="49" t="s">
        <v>5291</v>
      </c>
      <c r="P60" s="49"/>
      <c r="Q60" s="49" t="s">
        <v>5263</v>
      </c>
    </row>
    <row r="61" spans="1:17" s="8" customFormat="1" ht="56.25">
      <c r="A61" s="20" t="str" cm="1">
        <f t="array" aca="1" ref="A61" ca="1">VLOOKUP(RIGHT(CELL("filename",$B58),LEN(CELL("filename",$B58))-FIND("]",CELL("filename",$B58))),'外部インタフェース一覧(計算用)'!$B:$G,6,FALSE)&amp;"_"&amp;$C61&amp;"_new"</f>
        <v>NUTRITION_FEEDING_SWALLOWING_SCREENING_ASSESSMENT_MONITORING_2024_FORM_0100_2021_eating_status_choke_by_water_new</v>
      </c>
      <c r="B61" s="251">
        <f t="shared" ref="B61" si="28">ROW(B61)-3</f>
        <v>58</v>
      </c>
      <c r="C61" s="49" t="s">
        <v>560</v>
      </c>
      <c r="D61" s="49" t="s">
        <v>5601</v>
      </c>
      <c r="E61" s="20" t="str">
        <f ca="1">IF($F61="-", "追加", VLOOKUP($A61, summary!$H:$O, 6, FALSE))</f>
        <v>eating_status_choke_by_water</v>
      </c>
      <c r="F61" s="20" t="str">
        <f ca="1">IF(VLOOKUP($A61, summary!$H:$O, 7, FALSE)="追加", "-", VLOOKUP($A61, summary!$H:$O, 7, FALSE))</f>
        <v>多職種による栄養ケアの課題（低栄養関連問題）　口腔関係　水分でむせる</v>
      </c>
      <c r="G61" s="49" t="s">
        <v>5214</v>
      </c>
      <c r="H61" s="49" t="s">
        <v>5245</v>
      </c>
      <c r="I61" s="49">
        <v>1</v>
      </c>
      <c r="J61" s="49"/>
      <c r="K61" s="209" t="s">
        <v>5323</v>
      </c>
      <c r="L61" s="49"/>
      <c r="M61" s="49"/>
      <c r="N61" s="46" t="s">
        <v>5551</v>
      </c>
      <c r="O61" s="49" t="s">
        <v>5291</v>
      </c>
      <c r="P61" s="49"/>
      <c r="Q61" s="49" t="s">
        <v>5263</v>
      </c>
    </row>
    <row r="62" spans="1:17" s="8" customFormat="1" ht="56.25">
      <c r="A62" s="20" t="str" cm="1">
        <f t="array" aca="1" ref="A62" ca="1">VLOOKUP(RIGHT(CELL("filename",$B59),LEN(CELL("filename",$B59))-FIND("]",CELL("filename",$B59))),'外部インタフェース一覧(計算用)'!$B:$G,6,FALSE)&amp;"_"&amp;$C62&amp;"_new"</f>
        <v>NUTRITION_FEEDING_SWALLOWING_SCREENING_ASSESSMENT_MONITORING_2024_FORM_0100_2021_eating_status_cough_during_or_after_meal_new</v>
      </c>
      <c r="B62" s="259">
        <f t="shared" si="0"/>
        <v>59</v>
      </c>
      <c r="C62" s="49" t="s">
        <v>5602</v>
      </c>
      <c r="D62" s="49" t="s">
        <v>5603</v>
      </c>
      <c r="E62" s="20" t="str">
        <f ca="1">IF($F62="-", "追加", VLOOKUP($A62, summary!$H:$O, 6, FALSE))</f>
        <v>eating_status_cough_during_or_after_meal</v>
      </c>
      <c r="F62" s="20" t="str">
        <f ca="1">IF(VLOOKUP($A62, summary!$H:$O, 7, FALSE)="追加", "-", VLOOKUP($A62, summary!$H:$O, 7, FALSE))</f>
        <v>多職種による栄養ケアの課題（低栄養関連問題）　口腔関係　食事中、食後に咳をすることがある</v>
      </c>
      <c r="G62" s="49" t="s">
        <v>5214</v>
      </c>
      <c r="H62" s="49" t="s">
        <v>5245</v>
      </c>
      <c r="I62" s="49">
        <v>1</v>
      </c>
      <c r="J62" s="49"/>
      <c r="K62" s="209" t="s">
        <v>5323</v>
      </c>
      <c r="L62" s="49"/>
      <c r="M62" s="49"/>
      <c r="N62" s="46" t="s">
        <v>5551</v>
      </c>
      <c r="O62" s="49" t="s">
        <v>5291</v>
      </c>
      <c r="P62" s="49"/>
      <c r="Q62" s="49" t="s">
        <v>5263</v>
      </c>
    </row>
    <row r="63" spans="1:17" s="8" customFormat="1" ht="46.5" customHeight="1">
      <c r="A63" s="20" t="str" cm="1">
        <f t="array" aca="1" ref="A63" ca="1">VLOOKUP(RIGHT(CELL("filename",$B60),LEN(CELL("filename",$B60))-FIND("]",CELL("filename",$B60))),'外部インタフェース一覧(計算用)'!$B:$G,6,FALSE)&amp;"_"&amp;$C63&amp;"_new"</f>
        <v>NUTRITION_FEEDING_SWALLOWING_SCREENING_ASSESSMENT_MONITORING_2024_FORM_0100_2021_eating_status_other_notice_new</v>
      </c>
      <c r="B63" s="251">
        <f t="shared" ref="B63" si="29">ROW(B63)-3</f>
        <v>60</v>
      </c>
      <c r="C63" s="49" t="s">
        <v>5604</v>
      </c>
      <c r="D63" s="49" t="s">
        <v>4135</v>
      </c>
      <c r="E63" s="20" t="str">
        <f ca="1">IF($F63="-", "追加", VLOOKUP($A63, summary!$H:$O, 6, FALSE))</f>
        <v>eating_status_other_notice</v>
      </c>
      <c r="F63" s="253" t="str">
        <f ca="1">IF(VLOOKUP($A63, summary!$H:$O, 7, FALSE)="追加", "-", VLOOKUP($A63, summary!$H:$O, 7, FALSE))</f>
        <v>多職種による栄養ケアの課題（低栄養関連問題）　口腔関係　その他・気が付いた点_自由記述</v>
      </c>
      <c r="G63" s="49" t="s">
        <v>5214</v>
      </c>
      <c r="H63" s="49" t="s">
        <v>5415</v>
      </c>
      <c r="I63" s="49">
        <v>100</v>
      </c>
      <c r="J63" s="49"/>
      <c r="K63" s="209"/>
      <c r="L63" s="49"/>
      <c r="M63" s="49"/>
      <c r="N63" s="46" t="s">
        <v>5355</v>
      </c>
      <c r="O63" s="49" t="s">
        <v>5291</v>
      </c>
      <c r="P63" s="49" t="s">
        <v>5605</v>
      </c>
      <c r="Q63" s="266" t="s">
        <v>5336</v>
      </c>
    </row>
    <row r="64" spans="1:17" s="8" customFormat="1" ht="56.25">
      <c r="A64" s="20" t="str" cm="1">
        <f t="array" aca="1" ref="A64" ca="1">VLOOKUP(RIGHT(CELL("filename",$B61),LEN(CELL("filename",$B61))-FIND("]",CELL("filename",$B61))),'外部インタフェース一覧(計算用)'!$B:$G,6,FALSE)&amp;"_"&amp;$C64&amp;"_new"</f>
        <v>NUTRITION_FEEDING_SWALLOWING_SCREENING_ASSESSMENT_MONITORING_2024_FORM_0100_2021_nutrition_care_issues_bedsore_new</v>
      </c>
      <c r="B64" s="259">
        <f t="shared" si="0"/>
        <v>61</v>
      </c>
      <c r="C64" s="49" t="s">
        <v>5606</v>
      </c>
      <c r="D64" s="49" t="s">
        <v>5607</v>
      </c>
      <c r="E64" s="20" t="str">
        <f ca="1">IF($F64="-", "追加", VLOOKUP($A64, summary!$H:$O, 6, FALSE))</f>
        <v>nutrition_care_issues_bedsore</v>
      </c>
      <c r="F64" s="20" t="str">
        <f ca="1">IF(VLOOKUP($A64, summary!$H:$O, 7, FALSE)="追加", "-", VLOOKUP($A64, summary!$H:$O, 7, FALSE))</f>
        <v>多職種による栄養ケアの課題（低栄養関連問題）　その他　褥瘡</v>
      </c>
      <c r="G64" s="49" t="s">
        <v>5214</v>
      </c>
      <c r="H64" s="49" t="s">
        <v>5245</v>
      </c>
      <c r="I64" s="49">
        <v>1</v>
      </c>
      <c r="J64" s="49"/>
      <c r="K64" s="209" t="s">
        <v>5323</v>
      </c>
      <c r="L64" s="49"/>
      <c r="M64" s="49"/>
      <c r="N64" s="46" t="s">
        <v>5551</v>
      </c>
      <c r="O64" s="49" t="s">
        <v>5291</v>
      </c>
      <c r="P64" s="49"/>
      <c r="Q64" s="49" t="s">
        <v>5263</v>
      </c>
    </row>
    <row r="65" spans="1:17" s="8" customFormat="1" ht="56.25">
      <c r="A65" s="20" t="str" cm="1">
        <f t="array" aca="1" ref="A65" ca="1">VLOOKUP(RIGHT(CELL("filename",$B62),LEN(CELL("filename",$B62))-FIND("]",CELL("filename",$B62))),'外部インタフェース一覧(計算用)'!$B:$G,6,FALSE)&amp;"_"&amp;$C65&amp;"_new"</f>
        <v>NUTRITION_FEEDING_SWALLOWING_SCREENING_ASSESSMENT_MONITORING_2024_FORM_0100_2021_nutrition_care_issues_living_function_deterioration_new</v>
      </c>
      <c r="B65" s="251">
        <f t="shared" ref="B65" si="30">ROW(B65)-3</f>
        <v>62</v>
      </c>
      <c r="C65" s="49" t="s">
        <v>568</v>
      </c>
      <c r="D65" s="49" t="s">
        <v>5608</v>
      </c>
      <c r="E65" s="20" t="str">
        <f ca="1">IF($F65="-", "追加", VLOOKUP($A65, summary!$H:$O, 6, FALSE))</f>
        <v>nutrition_care_issues_living_function_deterioration</v>
      </c>
      <c r="F65" s="20" t="str">
        <f ca="1">IF(VLOOKUP($A65, summary!$H:$O, 7, FALSE)="追加", "-", VLOOKUP($A65, summary!$H:$O, 7, FALSE))</f>
        <v>多職種による栄養ケアの課題（低栄養関連問題）　その他　生活機能低下</v>
      </c>
      <c r="G65" s="49" t="s">
        <v>5214</v>
      </c>
      <c r="H65" s="49" t="s">
        <v>5245</v>
      </c>
      <c r="I65" s="49">
        <v>1</v>
      </c>
      <c r="J65" s="49"/>
      <c r="K65" s="209" t="s">
        <v>5323</v>
      </c>
      <c r="L65" s="49"/>
      <c r="M65" s="49"/>
      <c r="N65" s="46" t="s">
        <v>5551</v>
      </c>
      <c r="O65" s="49" t="s">
        <v>5291</v>
      </c>
      <c r="P65" s="49"/>
      <c r="Q65" s="49" t="s">
        <v>5263</v>
      </c>
    </row>
    <row r="66" spans="1:17" s="8" customFormat="1" ht="56.25">
      <c r="A66" s="20" t="str" cm="1">
        <f t="array" aca="1" ref="A66" ca="1">VLOOKUP(RIGHT(CELL("filename",$B63),LEN(CELL("filename",$B63))-FIND("]",CELL("filename",$B63))),'外部インタフェース一覧(計算用)'!$B:$G,6,FALSE)&amp;"_"&amp;$C66&amp;"_new"</f>
        <v>NUTRITION_FEEDING_SWALLOWING_SCREENING_ASSESSMENT_MONITORING_2024_FORM_0100_2021_nutrition_care_issues_nausea_vomit_new</v>
      </c>
      <c r="B66" s="259">
        <f t="shared" si="0"/>
        <v>63</v>
      </c>
      <c r="C66" s="49" t="s">
        <v>570</v>
      </c>
      <c r="D66" s="49" t="s">
        <v>5609</v>
      </c>
      <c r="E66" s="20" t="str">
        <f ca="1">IF($F66="-", "追加", VLOOKUP($A66, summary!$H:$O, 6, FALSE))</f>
        <v>nutrition_care_issues_nausea_vomit</v>
      </c>
      <c r="F66" s="20" t="str">
        <f ca="1">IF(VLOOKUP($A66, summary!$H:$O, 7, FALSE)="追加", "-", VLOOKUP($A66, summary!$H:$O, 7, FALSE))</f>
        <v>多職種による栄養ケアの課題（低栄養関連問題）　その他　嘔気・嘔吐</v>
      </c>
      <c r="G66" s="49" t="s">
        <v>5214</v>
      </c>
      <c r="H66" s="49" t="s">
        <v>5245</v>
      </c>
      <c r="I66" s="49">
        <v>1</v>
      </c>
      <c r="J66" s="49"/>
      <c r="K66" s="209" t="s">
        <v>5323</v>
      </c>
      <c r="L66" s="49"/>
      <c r="M66" s="49"/>
      <c r="N66" s="46" t="s">
        <v>5551</v>
      </c>
      <c r="O66" s="49" t="s">
        <v>5291</v>
      </c>
      <c r="P66" s="49"/>
      <c r="Q66" s="49" t="s">
        <v>5263</v>
      </c>
    </row>
    <row r="67" spans="1:17" s="8" customFormat="1" ht="56.25">
      <c r="A67" s="20" t="str" cm="1">
        <f t="array" aca="1" ref="A67" ca="1">VLOOKUP(RIGHT(CELL("filename",$B64),LEN(CELL("filename",$B64))-FIND("]",CELL("filename",$B64))),'外部インタフェース一覧(計算用)'!$B:$G,6,FALSE)&amp;"_"&amp;$C67&amp;"_new"</f>
        <v>NUTRITION_FEEDING_SWALLOWING_SCREENING_ASSESSMENT_MONITORING_2024_FORM_0100_2021_nutrition_care_issues_diarrhoea_new</v>
      </c>
      <c r="B67" s="251">
        <f t="shared" ref="B67" si="31">ROW(B67)-3</f>
        <v>64</v>
      </c>
      <c r="C67" s="49" t="s">
        <v>572</v>
      </c>
      <c r="D67" s="49" t="s">
        <v>5610</v>
      </c>
      <c r="E67" s="20" t="str">
        <f ca="1">IF($F67="-", "追加", VLOOKUP($A67, summary!$H:$O, 6, FALSE))</f>
        <v>nutrition_care_issues_diarrhoea</v>
      </c>
      <c r="F67" s="20" t="str">
        <f ca="1">IF(VLOOKUP($A67, summary!$H:$O, 7, FALSE)="追加", "-", VLOOKUP($A67, summary!$H:$O, 7, FALSE))</f>
        <v>多職種による栄養ケアの課題（低栄養関連問題）　その他　下痢</v>
      </c>
      <c r="G67" s="49" t="s">
        <v>5214</v>
      </c>
      <c r="H67" s="49" t="s">
        <v>5245</v>
      </c>
      <c r="I67" s="49">
        <v>1</v>
      </c>
      <c r="J67" s="49"/>
      <c r="K67" s="209" t="s">
        <v>5323</v>
      </c>
      <c r="L67" s="49"/>
      <c r="M67" s="49"/>
      <c r="N67" s="46" t="s">
        <v>5551</v>
      </c>
      <c r="O67" s="49" t="s">
        <v>5291</v>
      </c>
      <c r="P67" s="49"/>
      <c r="Q67" s="49" t="s">
        <v>5263</v>
      </c>
    </row>
    <row r="68" spans="1:17" s="8" customFormat="1" ht="56.25">
      <c r="A68" s="20" t="str" cm="1">
        <f t="array" aca="1" ref="A68" ca="1">VLOOKUP(RIGHT(CELL("filename",$B65),LEN(CELL("filename",$B65))-FIND("]",CELL("filename",$B65))),'外部インタフェース一覧(計算用)'!$B:$G,6,FALSE)&amp;"_"&amp;$C68&amp;"_new"</f>
        <v>NUTRITION_FEEDING_SWALLOWING_SCREENING_ASSESSMENT_MONITORING_2024_FORM_0100_2021_nutrition_care_issues_constipation_new</v>
      </c>
      <c r="B68" s="259">
        <f t="shared" si="0"/>
        <v>65</v>
      </c>
      <c r="C68" s="49" t="s">
        <v>574</v>
      </c>
      <c r="D68" s="49" t="s">
        <v>5611</v>
      </c>
      <c r="E68" s="20" t="str">
        <f ca="1">IF($F68="-", "追加", VLOOKUP($A68, summary!$H:$O, 6, FALSE))</f>
        <v>nutrition_care_issues_constipation</v>
      </c>
      <c r="F68" s="20" t="str">
        <f ca="1">IF(VLOOKUP($A68, summary!$H:$O, 7, FALSE)="追加", "-", VLOOKUP($A68, summary!$H:$O, 7, FALSE))</f>
        <v>多職種による栄養ケアの課題（低栄養関連問題）　その他　便秘</v>
      </c>
      <c r="G68" s="49" t="s">
        <v>5214</v>
      </c>
      <c r="H68" s="49" t="s">
        <v>5245</v>
      </c>
      <c r="I68" s="49">
        <v>1</v>
      </c>
      <c r="J68" s="49"/>
      <c r="K68" s="209" t="s">
        <v>5323</v>
      </c>
      <c r="L68" s="49"/>
      <c r="M68" s="49"/>
      <c r="N68" s="46" t="s">
        <v>5551</v>
      </c>
      <c r="O68" s="49" t="s">
        <v>5291</v>
      </c>
      <c r="P68" s="49"/>
      <c r="Q68" s="49" t="s">
        <v>5263</v>
      </c>
    </row>
    <row r="69" spans="1:17" s="8" customFormat="1" ht="56.25">
      <c r="A69" s="20" t="str" cm="1">
        <f t="array" aca="1" ref="A69" ca="1">VLOOKUP(RIGHT(CELL("filename",$B66),LEN(CELL("filename",$B66))-FIND("]",CELL("filename",$B66))),'外部インタフェース一覧(計算用)'!$B:$G,6,FALSE)&amp;"_"&amp;$C69&amp;"_new"</f>
        <v>NUTRITION_FEEDING_SWALLOWING_SCREENING_ASSESSMENT_MONITORING_2024_FORM_0100_2021_nutrition_care_issues_edema_new</v>
      </c>
      <c r="B69" s="251">
        <f t="shared" ref="B69" si="32">ROW(B69)-3</f>
        <v>66</v>
      </c>
      <c r="C69" s="49" t="s">
        <v>576</v>
      </c>
      <c r="D69" s="49" t="s">
        <v>5612</v>
      </c>
      <c r="E69" s="20" t="str">
        <f ca="1">IF($F69="-", "追加", VLOOKUP($A69, summary!$H:$O, 6, FALSE))</f>
        <v>nutrition_care_issues_edema</v>
      </c>
      <c r="F69" s="20" t="str">
        <f ca="1">IF(VLOOKUP($A69, summary!$H:$O, 7, FALSE)="追加", "-", VLOOKUP($A69, summary!$H:$O, 7, FALSE))</f>
        <v>多職種による栄養ケアの課題（低栄養関連問題）　その他　浮腫</v>
      </c>
      <c r="G69" s="49" t="s">
        <v>5214</v>
      </c>
      <c r="H69" s="49" t="s">
        <v>5245</v>
      </c>
      <c r="I69" s="49">
        <v>1</v>
      </c>
      <c r="J69" s="49"/>
      <c r="K69" s="209" t="s">
        <v>5323</v>
      </c>
      <c r="L69" s="49"/>
      <c r="M69" s="49"/>
      <c r="N69" s="46" t="s">
        <v>5551</v>
      </c>
      <c r="O69" s="49" t="s">
        <v>5291</v>
      </c>
      <c r="P69" s="49"/>
      <c r="Q69" s="49" t="s">
        <v>5263</v>
      </c>
    </row>
    <row r="70" spans="1:17" s="8" customFormat="1" ht="56.25">
      <c r="A70" s="20" t="str" cm="1">
        <f t="array" aca="1" ref="A70" ca="1">VLOOKUP(RIGHT(CELL("filename",$B67),LEN(CELL("filename",$B67))-FIND("]",CELL("filename",$B67))),'外部インタフェース一覧(計算用)'!$B:$G,6,FALSE)&amp;"_"&amp;$C70&amp;"_new"</f>
        <v>NUTRITION_FEEDING_SWALLOWING_SCREENING_ASSESSMENT_MONITORING_2024_FORM_0100_2021_nutrition_care_issues_dehydration_new</v>
      </c>
      <c r="B70" s="259">
        <f t="shared" ref="B70:B124" si="33">B69+1</f>
        <v>67</v>
      </c>
      <c r="C70" s="49" t="s">
        <v>578</v>
      </c>
      <c r="D70" s="49" t="s">
        <v>5613</v>
      </c>
      <c r="E70" s="20" t="str">
        <f ca="1">IF($F70="-", "追加", VLOOKUP($A70, summary!$H:$O, 6, FALSE))</f>
        <v>nutrition_care_issues_dehydration</v>
      </c>
      <c r="F70" s="20" t="str">
        <f ca="1">IF(VLOOKUP($A70, summary!$H:$O, 7, FALSE)="追加", "-", VLOOKUP($A70, summary!$H:$O, 7, FALSE))</f>
        <v>多職種による栄養ケアの課題（低栄養関連問題）　その他　脱水</v>
      </c>
      <c r="G70" s="49" t="s">
        <v>5214</v>
      </c>
      <c r="H70" s="49" t="s">
        <v>5245</v>
      </c>
      <c r="I70" s="49">
        <v>1</v>
      </c>
      <c r="J70" s="49"/>
      <c r="K70" s="209" t="s">
        <v>5323</v>
      </c>
      <c r="L70" s="49"/>
      <c r="M70" s="49"/>
      <c r="N70" s="46" t="s">
        <v>5551</v>
      </c>
      <c r="O70" s="49" t="s">
        <v>5291</v>
      </c>
      <c r="P70" s="49"/>
      <c r="Q70" s="49" t="s">
        <v>5263</v>
      </c>
    </row>
    <row r="71" spans="1:17" s="8" customFormat="1" ht="56.25">
      <c r="A71" s="20" t="str" cm="1">
        <f t="array" aca="1" ref="A71" ca="1">VLOOKUP(RIGHT(CELL("filename",$B68),LEN(CELL("filename",$B68))-FIND("]",CELL("filename",$B68))),'外部インタフェース一覧(計算用)'!$B:$G,6,FALSE)&amp;"_"&amp;$C71&amp;"_new"</f>
        <v>NUTRITION_FEEDING_SWALLOWING_SCREENING_ASSESSMENT_MONITORING_2024_FORM_0100_2021_nutrition_care_issues_infection_new</v>
      </c>
      <c r="B71" s="251">
        <f t="shared" ref="B71" si="34">ROW(B71)-3</f>
        <v>68</v>
      </c>
      <c r="C71" s="49" t="s">
        <v>5614</v>
      </c>
      <c r="D71" s="49" t="s">
        <v>5615</v>
      </c>
      <c r="E71" s="20" t="str">
        <f ca="1">IF($F71="-", "追加", VLOOKUP($A71, summary!$H:$O, 6, FALSE))</f>
        <v>nutrition_care_issues_infection</v>
      </c>
      <c r="F71" s="20" t="str">
        <f ca="1">IF(VLOOKUP($A71, summary!$H:$O, 7, FALSE)="追加", "-", VLOOKUP($A71, summary!$H:$O, 7, FALSE))</f>
        <v>多職種による栄養ケアの課題（低栄養関連問題）　その他　感染</v>
      </c>
      <c r="G71" s="49" t="s">
        <v>5214</v>
      </c>
      <c r="H71" s="49" t="s">
        <v>5245</v>
      </c>
      <c r="I71" s="49">
        <v>1</v>
      </c>
      <c r="J71" s="49"/>
      <c r="K71" s="209" t="s">
        <v>5323</v>
      </c>
      <c r="L71" s="49"/>
      <c r="M71" s="49"/>
      <c r="N71" s="46" t="s">
        <v>5551</v>
      </c>
      <c r="O71" s="49" t="s">
        <v>5291</v>
      </c>
      <c r="P71" s="49"/>
      <c r="Q71" s="49" t="s">
        <v>5263</v>
      </c>
    </row>
    <row r="72" spans="1:17" s="8" customFormat="1" ht="56.25">
      <c r="A72" s="20" t="str" cm="1">
        <f t="array" aca="1" ref="A72" ca="1">VLOOKUP(RIGHT(CELL("filename",$B69),LEN(CELL("filename",$B69))-FIND("]",CELL("filename",$B69))),'外部インタフェース一覧(計算用)'!$B:$G,6,FALSE)&amp;"_"&amp;$C72&amp;"_new"</f>
        <v>NUTRITION_FEEDING_SWALLOWING_SCREENING_ASSESSMENT_MONITORING_2024_FORM_0100_2021_nutrition_care_issues_fever_new</v>
      </c>
      <c r="B72" s="259">
        <f t="shared" si="33"/>
        <v>69</v>
      </c>
      <c r="C72" s="49" t="s">
        <v>5616</v>
      </c>
      <c r="D72" s="49" t="s">
        <v>5617</v>
      </c>
      <c r="E72" s="20" t="str">
        <f ca="1">IF($F72="-", "追加", VLOOKUP($A72, summary!$H:$O, 6, FALSE))</f>
        <v>nutrition_care_issues_fever</v>
      </c>
      <c r="F72" s="20" t="str">
        <f ca="1">IF(VLOOKUP($A72, summary!$H:$O, 7, FALSE)="追加", "-", VLOOKUP($A72, summary!$H:$O, 7, FALSE))</f>
        <v>多職種による栄養ケアの課題（低栄養関連問題）　その他　発熱</v>
      </c>
      <c r="G72" s="49" t="s">
        <v>5214</v>
      </c>
      <c r="H72" s="49" t="s">
        <v>5245</v>
      </c>
      <c r="I72" s="49">
        <v>1</v>
      </c>
      <c r="J72" s="49"/>
      <c r="K72" s="209" t="s">
        <v>5323</v>
      </c>
      <c r="L72" s="49"/>
      <c r="M72" s="49"/>
      <c r="N72" s="46" t="s">
        <v>5551</v>
      </c>
      <c r="O72" s="49" t="s">
        <v>5291</v>
      </c>
      <c r="P72" s="49"/>
      <c r="Q72" s="49" t="s">
        <v>5263</v>
      </c>
    </row>
    <row r="73" spans="1:17" s="8" customFormat="1" ht="56.25">
      <c r="A73" s="20" t="str" cm="1">
        <f t="array" aca="1" ref="A73" ca="1">VLOOKUP(RIGHT(CELL("filename",$B70),LEN(CELL("filename",$B70))-FIND("]",CELL("filename",$B70))),'外部インタフェース一覧(計算用)'!$B:$G,6,FALSE)&amp;"_"&amp;$C73&amp;"_new"</f>
        <v>NUTRITION_FEEDING_SWALLOWING_SCREENING_ASSESSMENT_MONITORING_2024_FORM_0100_2021_nutrition_care_issues_homebodies_new</v>
      </c>
      <c r="B73" s="251">
        <f t="shared" ref="B73" si="35">ROW(B73)-3</f>
        <v>70</v>
      </c>
      <c r="C73" s="49" t="s">
        <v>584</v>
      </c>
      <c r="D73" s="49" t="s">
        <v>5618</v>
      </c>
      <c r="E73" s="20" t="str">
        <f ca="1">IF($F73="-", "追加", VLOOKUP($A73, summary!$H:$O, 6, FALSE))</f>
        <v>nutrition_care_issues_homebodies</v>
      </c>
      <c r="F73" s="20" t="str">
        <f ca="1">IF(VLOOKUP($A73, summary!$H:$O, 7, FALSE)="追加", "-", VLOOKUP($A73, summary!$H:$O, 7, FALSE))</f>
        <v>多職種による栄養ケアの課題（低栄養関連問題）　その他　閉じこもり</v>
      </c>
      <c r="G73" s="49" t="s">
        <v>5214</v>
      </c>
      <c r="H73" s="49" t="s">
        <v>5245</v>
      </c>
      <c r="I73" s="49">
        <v>1</v>
      </c>
      <c r="J73" s="49"/>
      <c r="K73" s="209" t="s">
        <v>5323</v>
      </c>
      <c r="L73" s="49"/>
      <c r="M73" s="49"/>
      <c r="N73" s="46" t="s">
        <v>5551</v>
      </c>
      <c r="O73" s="49" t="s">
        <v>5291</v>
      </c>
      <c r="P73" s="49"/>
      <c r="Q73" s="49" t="s">
        <v>5263</v>
      </c>
    </row>
    <row r="74" spans="1:17" s="8" customFormat="1" ht="56.25">
      <c r="A74" s="20" t="str" cm="1">
        <f t="array" aca="1" ref="A74" ca="1">VLOOKUP(RIGHT(CELL("filename",$B71),LEN(CELL("filename",$B71))-FIND("]",CELL("filename",$B71))),'外部インタフェース一覧(計算用)'!$B:$G,6,FALSE)&amp;"_"&amp;$C74&amp;"_new"</f>
        <v>NUTRITION_FEEDING_SWALLOWING_SCREENING_ASSESSMENT_MONITORING_2024_FORM_0100_2021_nutrition_care_issues_depression_new</v>
      </c>
      <c r="B74" s="259">
        <f t="shared" si="33"/>
        <v>71</v>
      </c>
      <c r="C74" s="49" t="s">
        <v>586</v>
      </c>
      <c r="D74" s="49" t="s">
        <v>5619</v>
      </c>
      <c r="E74" s="20" t="str">
        <f ca="1">IF($F74="-", "追加", VLOOKUP($A74, summary!$H:$O, 6, FALSE))</f>
        <v>nutrition_care_issues_depression</v>
      </c>
      <c r="F74" s="20" t="str">
        <f ca="1">IF(VLOOKUP($A74, summary!$H:$O, 7, FALSE)="追加", "-", VLOOKUP($A74, summary!$H:$O, 7, FALSE))</f>
        <v>多職種による栄養ケアの課題（低栄養関連問題）　その他　うつ</v>
      </c>
      <c r="G74" s="49" t="s">
        <v>5214</v>
      </c>
      <c r="H74" s="49" t="s">
        <v>5245</v>
      </c>
      <c r="I74" s="49">
        <v>1</v>
      </c>
      <c r="J74" s="49"/>
      <c r="K74" s="209" t="s">
        <v>5323</v>
      </c>
      <c r="L74" s="49"/>
      <c r="M74" s="49"/>
      <c r="N74" s="46" t="s">
        <v>5551</v>
      </c>
      <c r="O74" s="49" t="s">
        <v>5291</v>
      </c>
      <c r="P74" s="49"/>
      <c r="Q74" s="49" t="s">
        <v>5263</v>
      </c>
    </row>
    <row r="75" spans="1:17" s="8" customFormat="1" ht="56.25">
      <c r="A75" s="20" t="str" cm="1">
        <f t="array" aca="1" ref="A75" ca="1">VLOOKUP(RIGHT(CELL("filename",$B72),LEN(CELL("filename",$B72))-FIND("]",CELL("filename",$B72))),'外部インタフェース一覧(計算用)'!$B:$G,6,FALSE)&amp;"_"&amp;$C75&amp;"_new"</f>
        <v>NUTRITION_FEEDING_SWALLOWING_SCREENING_ASSESSMENT_MONITORING_2024_FORM_0100_2021_nutrition_care_issues_cognitive_function_new</v>
      </c>
      <c r="B75" s="251">
        <f t="shared" ref="B75" si="36">ROW(B75)-3</f>
        <v>72</v>
      </c>
      <c r="C75" s="49" t="s">
        <v>588</v>
      </c>
      <c r="D75" s="49" t="s">
        <v>5620</v>
      </c>
      <c r="E75" s="20" t="str">
        <f ca="1">IF($F75="-", "追加", VLOOKUP($A75, summary!$H:$O, 6, FALSE))</f>
        <v>nutrition_care_issues_cognitive_function</v>
      </c>
      <c r="F75" s="20" t="str">
        <f ca="1">IF(VLOOKUP($A75, summary!$H:$O, 7, FALSE)="追加", "-", VLOOKUP($A75, summary!$H:$O, 7, FALSE))</f>
        <v>多職種による栄養ケアの課題（低栄養関連問題）　その他　認知症</v>
      </c>
      <c r="G75" s="49" t="s">
        <v>5214</v>
      </c>
      <c r="H75" s="49" t="s">
        <v>5245</v>
      </c>
      <c r="I75" s="49">
        <v>1</v>
      </c>
      <c r="J75" s="49"/>
      <c r="K75" s="209" t="s">
        <v>5323</v>
      </c>
      <c r="L75" s="49"/>
      <c r="M75" s="49"/>
      <c r="N75" s="46" t="s">
        <v>5551</v>
      </c>
      <c r="O75" s="49" t="s">
        <v>5291</v>
      </c>
      <c r="P75" s="49"/>
      <c r="Q75" s="49" t="s">
        <v>5263</v>
      </c>
    </row>
    <row r="76" spans="1:17" s="8" customFormat="1" ht="56.25">
      <c r="A76" s="20" t="str" cm="1">
        <f t="array" aca="1" ref="A76" ca="1">VLOOKUP(RIGHT(CELL("filename",$B73),LEN(CELL("filename",$B73))-FIND("]",CELL("filename",$B73))),'外部インタフェース一覧(計算用)'!$B:$G,6,FALSE)&amp;"_"&amp;$C76&amp;"_new"</f>
        <v>NUTRITION_FEEDING_SWALLOWING_SCREENING_ASSESSMENT_MONITORING_2024_FORM_0100_2021_nutrition_care_issues_medicine_new</v>
      </c>
      <c r="B76" s="259">
        <f t="shared" si="33"/>
        <v>73</v>
      </c>
      <c r="C76" s="49" t="s">
        <v>590</v>
      </c>
      <c r="D76" s="49" t="s">
        <v>5621</v>
      </c>
      <c r="E76" s="20" t="str">
        <f ca="1">IF($F76="-", "追加", VLOOKUP($A76, summary!$H:$O, 6, FALSE))</f>
        <v>nutrition_care_issues_medicine</v>
      </c>
      <c r="F76" s="20" t="str">
        <f ca="1">IF(VLOOKUP($A76, summary!$H:$O, 7, FALSE)="追加", "-", VLOOKUP($A76, summary!$H:$O, 7, FALSE))</f>
        <v>多職種による栄養ケアの課題（低栄養関連問題）　その他　薬の影響</v>
      </c>
      <c r="G76" s="49" t="s">
        <v>5214</v>
      </c>
      <c r="H76" s="49" t="s">
        <v>5245</v>
      </c>
      <c r="I76" s="49">
        <v>1</v>
      </c>
      <c r="J76" s="49"/>
      <c r="K76" s="209" t="s">
        <v>5323</v>
      </c>
      <c r="L76" s="49"/>
      <c r="M76" s="49"/>
      <c r="N76" s="46" t="s">
        <v>5551</v>
      </c>
      <c r="O76" s="49" t="s">
        <v>5291</v>
      </c>
      <c r="P76" s="49"/>
      <c r="Q76" s="49" t="s">
        <v>5263</v>
      </c>
    </row>
    <row r="77" spans="1:17" s="8" customFormat="1" ht="33.75">
      <c r="A77" s="20" t="str" cm="1">
        <f t="array" aca="1" ref="A77" ca="1">VLOOKUP(RIGHT(CELL("filename",$B74),LEN(CELL("filename",$B74))-FIND("]",CELL("filename",$B74))),'外部インタフェース一覧(計算用)'!$B:$G,6,FALSE)&amp;"_"&amp;$C77&amp;"_new"</f>
        <v>NUTRITION_FEEDING_SWALLOWING_SCREENING_ASSESSMENT_MONITORING_2024_FORM_0100_2021_overall_notice_new</v>
      </c>
      <c r="B77" s="251">
        <f t="shared" ref="B77" si="37">ROW(B77)-3</f>
        <v>74</v>
      </c>
      <c r="C77" s="49" t="s">
        <v>592</v>
      </c>
      <c r="D77" s="49" t="s">
        <v>5622</v>
      </c>
      <c r="E77" s="20" t="str">
        <f ca="1">IF($F77="-", "追加", VLOOKUP($A77, summary!$H:$O, 6, FALSE))</f>
        <v>overall_notice</v>
      </c>
      <c r="F77" s="20" t="str">
        <f ca="1">IF(VLOOKUP($A77, summary!$H:$O, 7, FALSE)="追加", "-", VLOOKUP($A77, summary!$H:$O, 7, FALSE))</f>
        <v>特記事項</v>
      </c>
      <c r="G77" s="49" t="s">
        <v>5214</v>
      </c>
      <c r="H77" s="49" t="s">
        <v>5415</v>
      </c>
      <c r="I77" s="49">
        <v>400</v>
      </c>
      <c r="J77" s="49"/>
      <c r="K77" s="209"/>
      <c r="L77" s="49"/>
      <c r="M77" s="49"/>
      <c r="N77" s="46" t="s">
        <v>5355</v>
      </c>
      <c r="O77" s="49" t="s">
        <v>5291</v>
      </c>
      <c r="P77" s="49" t="s">
        <v>5605</v>
      </c>
      <c r="Q77" s="266" t="s">
        <v>5336</v>
      </c>
    </row>
    <row r="78" spans="1:17" s="8" customFormat="1" ht="78.75">
      <c r="A78" s="20" t="str" cm="1">
        <f t="array" aca="1" ref="A78" ca="1">VLOOKUP(RIGHT(CELL("filename",$B75),LEN(CELL("filename",$B75))-FIND("]",CELL("filename",$B75))),'外部インタフェース一覧(計算用)'!$B:$G,6,FALSE)&amp;"_"&amp;$C78&amp;"_new"</f>
        <v>NUTRITION_FEEDING_SWALLOWING_SCREENING_ASSESSMENT_MONITORING_2024_FORM_0100_2021_overall_evaluation_new</v>
      </c>
      <c r="B78" s="259">
        <f t="shared" si="33"/>
        <v>75</v>
      </c>
      <c r="C78" s="49" t="s">
        <v>594</v>
      </c>
      <c r="D78" s="49" t="s">
        <v>5623</v>
      </c>
      <c r="E78" s="20" t="str">
        <f ca="1">IF($F78="-", "追加", VLOOKUP($A78, summary!$H:$O, 6, FALSE))</f>
        <v>overall_evaluation</v>
      </c>
      <c r="F78" s="253" t="str">
        <f ca="1">IF(VLOOKUP($A78, summary!$H:$O, 7, FALSE)="追加", "-", VLOOKUP($A78, summary!$H:$O, 7, FALSE))</f>
        <v>総合評価</v>
      </c>
      <c r="G78" s="267" t="s">
        <v>5214</v>
      </c>
      <c r="H78" s="49" t="s">
        <v>5245</v>
      </c>
      <c r="I78" s="267">
        <v>1</v>
      </c>
      <c r="J78" s="267"/>
      <c r="K78" s="209" t="s">
        <v>5323</v>
      </c>
      <c r="L78" s="267"/>
      <c r="M78" s="267"/>
      <c r="N78" s="46" t="s">
        <v>5624</v>
      </c>
      <c r="O78" s="267" t="s">
        <v>5291</v>
      </c>
      <c r="P78" s="267"/>
      <c r="Q78" s="49" t="s">
        <v>5263</v>
      </c>
    </row>
    <row r="79" spans="1:17" s="8" customFormat="1" ht="56.25">
      <c r="A79" s="20" t="str" cm="1">
        <f t="array" aca="1" ref="A79" ca="1">VLOOKUP(RIGHT(CELL("filename",$B76),LEN(CELL("filename",$B76))-FIND("]",CELL("filename",$B76))),'外部インタフェース一覧(計算用)'!$B:$G,6,FALSE)&amp;"_"&amp;$C79&amp;"_new"</f>
        <v>NUTRITION_FEEDING_SWALLOWING_SCREENING_ASSESSMENT_MONITORING_2024_FORM_0100_2021_is_overall_evaluation_planning_new</v>
      </c>
      <c r="B79" s="251">
        <f t="shared" ref="B79" si="38">ROW(B79)-3</f>
        <v>76</v>
      </c>
      <c r="C79" s="49" t="s">
        <v>596</v>
      </c>
      <c r="D79" s="49" t="s">
        <v>5625</v>
      </c>
      <c r="E79" s="20" t="str">
        <f ca="1">IF($F79="-", "追加", VLOOKUP($A79, summary!$H:$O, 6, FALSE))</f>
        <v>is_overall_evaluation_planning</v>
      </c>
      <c r="F79" s="253" t="str">
        <f ca="1">IF(VLOOKUP($A79, summary!$H:$O, 7, FALSE)="追加", "-", VLOOKUP($A79, summary!$H:$O, 7, FALSE))</f>
        <v>計画変更</v>
      </c>
      <c r="G79" s="267" t="s">
        <v>5214</v>
      </c>
      <c r="H79" s="49" t="s">
        <v>5245</v>
      </c>
      <c r="I79" s="267">
        <v>1</v>
      </c>
      <c r="J79" s="267"/>
      <c r="K79" s="209"/>
      <c r="L79" s="267"/>
      <c r="M79" s="267"/>
      <c r="N79" s="46" t="s">
        <v>5548</v>
      </c>
      <c r="O79" s="267" t="s">
        <v>5626</v>
      </c>
      <c r="P79" s="267"/>
      <c r="Q79" s="49" t="s">
        <v>5263</v>
      </c>
    </row>
    <row r="80" spans="1:17" s="8" customFormat="1" ht="56.25">
      <c r="A80" s="20" t="str" cm="1">
        <f t="array" aca="1" ref="A80" ca="1">VLOOKUP(RIGHT(CELL("filename",$B77),LEN(CELL("filename",$B77))-FIND("]",CELL("filename",$B77))),'外部インタフェース一覧(計算用)'!$B:$G,6,FALSE)&amp;"_"&amp;$C80&amp;"_new"</f>
        <v>NUTRITION_FEEDING_SWALLOWING_SCREENING_ASSESSMENT_MONITORING_2024_FORM_0100_2021_overall_service_continuous_necessity_new</v>
      </c>
      <c r="B80" s="259">
        <f t="shared" si="33"/>
        <v>77</v>
      </c>
      <c r="C80" s="49" t="s">
        <v>598</v>
      </c>
      <c r="D80" s="49" t="s">
        <v>5627</v>
      </c>
      <c r="E80" s="20" t="str">
        <f ca="1">IF($F80="-", "追加", VLOOKUP($A80, summary!$H:$O, 6, FALSE))</f>
        <v>overall_service_continuous_necessity</v>
      </c>
      <c r="F80" s="253" t="str">
        <f ca="1">IF(VLOOKUP($A80, summary!$H:$O, 7, FALSE)="追加", "-", VLOOKUP($A80, summary!$H:$O, 7, FALSE))</f>
        <v>サービス継続の必要性</v>
      </c>
      <c r="G80" s="267" t="s">
        <v>5214</v>
      </c>
      <c r="H80" s="49" t="s">
        <v>5245</v>
      </c>
      <c r="I80" s="267">
        <v>1</v>
      </c>
      <c r="J80" s="267"/>
      <c r="K80" s="209"/>
      <c r="L80" s="267"/>
      <c r="M80" s="267"/>
      <c r="N80" s="46" t="s">
        <v>5548</v>
      </c>
      <c r="O80" s="267" t="s">
        <v>5628</v>
      </c>
      <c r="P80" s="267"/>
      <c r="Q80" s="49" t="s">
        <v>5263</v>
      </c>
    </row>
    <row r="81" spans="1:17" s="8" customFormat="1" ht="45">
      <c r="A81" s="467" t="str" cm="1">
        <f t="array" aca="1" ref="A81" ca="1">VLOOKUP(RIGHT(CELL("filename",$B78),LEN(CELL("filename",$B78))-FIND("]",CELL("filename",$B78))),'外部インタフェース一覧(計算用)'!$B:$G,6,FALSE)&amp;"_"&amp;$C81&amp;"_new"</f>
        <v>NUTRITION_FEEDING_SWALLOWING_SCREENING_ASSESSMENT_MONITORING_2024_FORM_0100_2021_glim_evaluation_new</v>
      </c>
      <c r="B81" s="251">
        <f t="shared" ref="B81" si="39">ROW(B81)-3</f>
        <v>78</v>
      </c>
      <c r="C81" s="49" t="s">
        <v>4137</v>
      </c>
      <c r="D81" s="239" t="s">
        <v>5629</v>
      </c>
      <c r="E81" s="20" t="str">
        <f ca="1">IF($F81="-", "追加", VLOOKUP($A81, summary!$H:$O, 6, FALSE))</f>
        <v>追加</v>
      </c>
      <c r="F81" s="253" t="str">
        <f ca="1">IF(VLOOKUP($A81, summary!$H:$O, 7, FALSE)="追加", "-", VLOOKUP($A81, summary!$H:$O, 7, FALSE))</f>
        <v>-</v>
      </c>
      <c r="G81" s="49" t="s">
        <v>5214</v>
      </c>
      <c r="H81" s="49" t="s">
        <v>5245</v>
      </c>
      <c r="I81" s="49">
        <v>1</v>
      </c>
      <c r="J81" s="49"/>
      <c r="K81" s="209"/>
      <c r="L81" s="49"/>
      <c r="M81" s="49"/>
      <c r="N81" s="46" t="s">
        <v>5630</v>
      </c>
      <c r="O81" s="49" t="s">
        <v>5631</v>
      </c>
      <c r="P81" s="49"/>
      <c r="Q81" s="49" t="s">
        <v>5263</v>
      </c>
    </row>
    <row r="82" spans="1:17" s="8" customFormat="1" ht="45">
      <c r="A82" s="467" t="str" cm="1">
        <f t="array" aca="1" ref="A82" ca="1">VLOOKUP(RIGHT(CELL("filename",$B79),LEN(CELL("filename",$B79))-FIND("]",CELL("filename",$B79))),'外部インタフェース一覧(計算用)'!$B:$G,6,FALSE)&amp;"_"&amp;$C82&amp;"_new"</f>
        <v>NUTRITION_FEEDING_SWALLOWING_SCREENING_ASSESSMENT_MONITORING_2024_FORM_0100_2021_glim_evaluation_low_nutrition_new</v>
      </c>
      <c r="B82" s="259">
        <f t="shared" si="33"/>
        <v>79</v>
      </c>
      <c r="C82" s="267" t="s">
        <v>4139</v>
      </c>
      <c r="D82" s="239" t="s">
        <v>5632</v>
      </c>
      <c r="E82" s="20" t="str">
        <f ca="1">IF($F82="-", "追加", VLOOKUP($A82, summary!$H:$O, 6, FALSE))</f>
        <v>追加</v>
      </c>
      <c r="F82" s="20" t="str">
        <f ca="1">IF(VLOOKUP($A82, summary!$H:$O, 7, FALSE)="追加", "-", VLOOKUP($A82, summary!$H:$O, 7, FALSE))</f>
        <v>-</v>
      </c>
      <c r="G82" s="49" t="s">
        <v>5214</v>
      </c>
      <c r="H82" s="49" t="s">
        <v>5245</v>
      </c>
      <c r="I82" s="49">
        <v>1</v>
      </c>
      <c r="J82" s="49"/>
      <c r="K82" s="209"/>
      <c r="L82" s="49"/>
      <c r="M82" s="49"/>
      <c r="N82" s="46" t="s">
        <v>5633</v>
      </c>
      <c r="O82" s="49" t="s">
        <v>5634</v>
      </c>
      <c r="P82" s="49"/>
      <c r="Q82" s="49" t="s">
        <v>5263</v>
      </c>
    </row>
    <row r="83" spans="1:17" s="8" customFormat="1" ht="114" customHeight="1">
      <c r="A83" s="20" t="str" cm="1">
        <f t="array" aca="1" ref="A83" ca="1">VLOOKUP(RIGHT(CELL("filename",$B80),LEN(CELL("filename",$B80))-FIND("]",CELL("filename",$B80))),'外部インタフェース一覧(計算用)'!$B:$G,6,FALSE)&amp;"_"&amp;$C83&amp;"_new"</f>
        <v>NUTRITION_FEEDING_SWALLOWING_SCREENING_ASSESSMENT_MONITORING_2024_FORM_0100_2021_inspection_drinking_test_new</v>
      </c>
      <c r="B83" s="251">
        <f t="shared" ref="B83" si="40">ROW(B83)-3</f>
        <v>80</v>
      </c>
      <c r="C83" s="49" t="s">
        <v>600</v>
      </c>
      <c r="D83" s="49" t="s">
        <v>5635</v>
      </c>
      <c r="E83" s="20" t="str">
        <f ca="1">IF($F83="-", "追加", VLOOKUP($A83, summary!$H:$O, 6, FALSE))</f>
        <v>inspection_drinking_test</v>
      </c>
      <c r="F83" s="253" t="str">
        <f ca="1">IF(VLOOKUP($A83, summary!$H:$O, 7, FALSE)="追加", "-", VLOOKUP($A83, summary!$H:$O, 7, FALSE))</f>
        <v xml:space="preserve">経口維持加算　Ⅰ・Ⅱを算定する場合　※施設のみ※　摂食・嚥下の課題　摂食・嚥下機能検査　水飲みテスト </v>
      </c>
      <c r="G83" s="267" t="s">
        <v>5214</v>
      </c>
      <c r="H83" s="49" t="s">
        <v>5245</v>
      </c>
      <c r="I83" s="267">
        <v>1</v>
      </c>
      <c r="J83" s="267"/>
      <c r="K83" s="209"/>
      <c r="L83" s="267"/>
      <c r="M83" s="267"/>
      <c r="N83" s="46" t="s">
        <v>5551</v>
      </c>
      <c r="O83" s="267" t="s">
        <v>5636</v>
      </c>
      <c r="P83" s="267"/>
      <c r="Q83" s="266" t="s">
        <v>5637</v>
      </c>
    </row>
    <row r="84" spans="1:17" s="8" customFormat="1" ht="90" customHeight="1">
      <c r="A84" s="20" t="str" cm="1">
        <f t="array" aca="1" ref="A84" ca="1">VLOOKUP(RIGHT(CELL("filename",$B81),LEN(CELL("filename",$B81))-FIND("]",CELL("filename",$B81))),'外部インタフェース一覧(計算用)'!$B:$G,6,FALSE)&amp;"_"&amp;$C84&amp;"_new"</f>
        <v>NUTRITION_FEEDING_SWALLOWING_SCREENING_ASSESSMENT_MONITORING_2024_FORM_0100_2021_inspection_cervical_auscultation_new</v>
      </c>
      <c r="B84" s="259">
        <f t="shared" si="33"/>
        <v>81</v>
      </c>
      <c r="C84" s="49" t="s">
        <v>602</v>
      </c>
      <c r="D84" s="49" t="s">
        <v>5638</v>
      </c>
      <c r="E84" s="20" t="str">
        <f ca="1">IF($F84="-", "追加", VLOOKUP($A84, summary!$H:$O, 6, FALSE))</f>
        <v>inspection_cervical_auscultation</v>
      </c>
      <c r="F84" s="253" t="str">
        <f ca="1">IF(VLOOKUP($A84, summary!$H:$O, 7, FALSE)="追加", "-", VLOOKUP($A84, summary!$H:$O, 7, FALSE))</f>
        <v xml:space="preserve">経口維持加算　Ⅰ・Ⅱを算定する場合　※施設のみ※　摂食・嚥下の課題　摂食・嚥下機能検査　頚部聴診法 </v>
      </c>
      <c r="G84" s="267" t="s">
        <v>5214</v>
      </c>
      <c r="H84" s="49" t="s">
        <v>5245</v>
      </c>
      <c r="I84" s="267">
        <v>1</v>
      </c>
      <c r="J84" s="267"/>
      <c r="K84" s="209"/>
      <c r="L84" s="267"/>
      <c r="M84" s="267"/>
      <c r="N84" s="46" t="s">
        <v>5551</v>
      </c>
      <c r="O84" s="267" t="s">
        <v>5636</v>
      </c>
      <c r="P84" s="267"/>
      <c r="Q84" s="49" t="s">
        <v>5263</v>
      </c>
    </row>
    <row r="85" spans="1:17" s="8" customFormat="1" ht="56.25">
      <c r="A85" s="20" t="str" cm="1">
        <f t="array" aca="1" ref="A85" ca="1">VLOOKUP(RIGHT(CELL("filename",$B82),LEN(CELL("filename",$B82))-FIND("]",CELL("filename",$B82))),'外部インタフェース一覧(計算用)'!$B:$G,6,FALSE)&amp;"_"&amp;$C85&amp;"_new"</f>
        <v>NUTRITION_FEEDING_SWALLOWING_SCREENING_ASSESSMENT_MONITORING_2024_FORM_0100_2021_inspection_swallow_endoscopic_new</v>
      </c>
      <c r="B85" s="251">
        <f t="shared" ref="B85" si="41">ROW(B85)-3</f>
        <v>82</v>
      </c>
      <c r="C85" s="49" t="s">
        <v>604</v>
      </c>
      <c r="D85" s="49" t="s">
        <v>5639</v>
      </c>
      <c r="E85" s="20" t="str">
        <f ca="1">IF($F85="-", "追加", VLOOKUP($A85, summary!$H:$O, 6, FALSE))</f>
        <v>inspection_swallow_endoscopic</v>
      </c>
      <c r="F85" s="253" t="str">
        <f ca="1">IF(VLOOKUP($A85, summary!$H:$O, 7, FALSE)="追加", "-", VLOOKUP($A85, summary!$H:$O, 7, FALSE))</f>
        <v xml:space="preserve">経口維持加算　Ⅰ・Ⅱを算定する場合　※施設のみ※　摂食・嚥下の課題　摂食・嚥下機能検査　嚥下内視鏡検査 </v>
      </c>
      <c r="G85" s="267" t="s">
        <v>5214</v>
      </c>
      <c r="H85" s="49" t="s">
        <v>5245</v>
      </c>
      <c r="I85" s="267">
        <v>1</v>
      </c>
      <c r="J85" s="267"/>
      <c r="K85" s="209"/>
      <c r="L85" s="267"/>
      <c r="M85" s="267"/>
      <c r="N85" s="46" t="s">
        <v>5551</v>
      </c>
      <c r="O85" s="267" t="s">
        <v>5636</v>
      </c>
      <c r="P85" s="267"/>
      <c r="Q85" s="49" t="s">
        <v>5263</v>
      </c>
    </row>
    <row r="86" spans="1:17" s="8" customFormat="1" ht="56.25">
      <c r="A86" s="20" t="str" cm="1">
        <f t="array" aca="1" ref="A86" ca="1">VLOOKUP(RIGHT(CELL("filename",$B83),LEN(CELL("filename",$B83))-FIND("]",CELL("filename",$B83))),'外部インタフェース一覧(計算用)'!$B:$G,6,FALSE)&amp;"_"&amp;$C86&amp;"_new"</f>
        <v>NUTRITION_FEEDING_SWALLOWING_SCREENING_ASSESSMENT_MONITORING_2024_FORM_0100_2021_inspection_swallow_fluoroscopic_new</v>
      </c>
      <c r="B86" s="259">
        <f t="shared" si="33"/>
        <v>83</v>
      </c>
      <c r="C86" s="49" t="s">
        <v>606</v>
      </c>
      <c r="D86" s="49" t="s">
        <v>5640</v>
      </c>
      <c r="E86" s="20" t="str">
        <f ca="1">IF($F86="-", "追加", VLOOKUP($A86, summary!$H:$O, 6, FALSE))</f>
        <v>inspection_swallow_fluoroscopic</v>
      </c>
      <c r="F86" s="253" t="str">
        <f ca="1">IF(VLOOKUP($A86, summary!$H:$O, 7, FALSE)="追加", "-", VLOOKUP($A86, summary!$H:$O, 7, FALSE))</f>
        <v>経口維持加算　Ⅰ・Ⅱを算定する場合　※施設のみ※　摂食・嚥下の課題　摂食・嚥下機能検査　嚥下造影検査</v>
      </c>
      <c r="G86" s="267" t="s">
        <v>5214</v>
      </c>
      <c r="H86" s="49" t="s">
        <v>5245</v>
      </c>
      <c r="I86" s="267">
        <v>1</v>
      </c>
      <c r="J86" s="267"/>
      <c r="K86" s="209"/>
      <c r="L86" s="267"/>
      <c r="M86" s="267"/>
      <c r="N86" s="46" t="s">
        <v>5551</v>
      </c>
      <c r="O86" s="267" t="s">
        <v>5636</v>
      </c>
      <c r="P86" s="267"/>
      <c r="Q86" s="49" t="s">
        <v>5263</v>
      </c>
    </row>
    <row r="87" spans="1:17" s="8" customFormat="1" ht="56.25">
      <c r="A87" s="20" t="str" cm="1">
        <f t="array" aca="1" ref="A87" ca="1">VLOOKUP(RIGHT(CELL("filename",$B84),LEN(CELL("filename",$B84))-FIND("]",CELL("filename",$B84))),'外部インタフェース一覧(計算用)'!$B:$G,6,FALSE)&amp;"_"&amp;$C87&amp;"_new"</f>
        <v>NUTRITION_FEEDING_SWALLOWING_SCREENING_ASSESSMENT_MONITORING_2024_FORM_0100_2021_inspection_chewing_ability_function_inspection_new</v>
      </c>
      <c r="B87" s="251">
        <f t="shared" ref="B87" si="42">ROW(B87)-3</f>
        <v>84</v>
      </c>
      <c r="C87" s="49" t="s">
        <v>608</v>
      </c>
      <c r="D87" s="49" t="s">
        <v>5641</v>
      </c>
      <c r="E87" s="20" t="str">
        <f ca="1">IF($F87="-", "追加", VLOOKUP($A87, summary!$H:$O, 6, FALSE))</f>
        <v>inspection_chewing_ability_function_inspection</v>
      </c>
      <c r="F87" s="253" t="str">
        <f ca="1">IF(VLOOKUP($A87, summary!$H:$O, 7, FALSE)="追加", "-", VLOOKUP($A87, summary!$H:$O, 7, FALSE))</f>
        <v>経口維持加算　Ⅰ・Ⅱを算定する場合　※施設のみ※　摂食・嚥下の課題　摂食・嚥下機能検査　咀嚼能力・機能の検査　</v>
      </c>
      <c r="G87" s="267" t="s">
        <v>5214</v>
      </c>
      <c r="H87" s="49" t="s">
        <v>5245</v>
      </c>
      <c r="I87" s="267">
        <v>1</v>
      </c>
      <c r="J87" s="267"/>
      <c r="K87" s="209"/>
      <c r="L87" s="267"/>
      <c r="M87" s="267"/>
      <c r="N87" s="46" t="s">
        <v>5551</v>
      </c>
      <c r="O87" s="267" t="s">
        <v>5636</v>
      </c>
      <c r="P87" s="267"/>
      <c r="Q87" s="49" t="s">
        <v>5263</v>
      </c>
    </row>
    <row r="88" spans="1:17" s="8" customFormat="1" ht="56.25">
      <c r="A88" s="20" t="str" cm="1">
        <f t="array" aca="1" ref="A88" ca="1">VLOOKUP(RIGHT(CELL("filename",$B85),LEN(CELL("filename",$B85))-FIND("]",CELL("filename",$B85))),'外部インタフェース一覧(計算用)'!$B:$G,6,FALSE)&amp;"_"&amp;$C88&amp;"_new"</f>
        <v>NUTRITION_FEEDING_SWALLOWING_SCREENING_ASSESSMENT_MONITORING_2024_FORM_0100_2021_inspection_problem_in_cognitive_function_new</v>
      </c>
      <c r="B88" s="259">
        <f t="shared" si="33"/>
        <v>85</v>
      </c>
      <c r="C88" s="49" t="s">
        <v>610</v>
      </c>
      <c r="D88" s="49" t="s">
        <v>5642</v>
      </c>
      <c r="E88" s="20" t="str">
        <f ca="1">IF($F88="-", "追加", VLOOKUP($A88, summary!$H:$O, 6, FALSE))</f>
        <v>inspection_problem_in_cognitive_function</v>
      </c>
      <c r="F88" s="253" t="str">
        <f ca="1">IF(VLOOKUP($A88, summary!$H:$O, 7, FALSE)="追加", "-", VLOOKUP($A88, summary!$H:$O, 7, FALSE))</f>
        <v>経口維持加算　Ⅰ・Ⅱを算定する場合　※施設のみ※　摂食・嚥下の課題　摂食・嚥下機能検査　認知機能に課題あり</v>
      </c>
      <c r="G88" s="267" t="s">
        <v>5214</v>
      </c>
      <c r="H88" s="49" t="s">
        <v>5245</v>
      </c>
      <c r="I88" s="267">
        <v>1</v>
      </c>
      <c r="J88" s="267"/>
      <c r="K88" s="209"/>
      <c r="L88" s="267"/>
      <c r="M88" s="267"/>
      <c r="N88" s="46" t="s">
        <v>5551</v>
      </c>
      <c r="O88" s="267" t="s">
        <v>5636</v>
      </c>
      <c r="P88" s="267"/>
      <c r="Q88" s="49" t="s">
        <v>5263</v>
      </c>
    </row>
    <row r="89" spans="1:17" s="8" customFormat="1" ht="56.25">
      <c r="A89" s="20" t="str" cm="1">
        <f t="array" aca="1" ref="A89" ca="1">VLOOKUP(RIGHT(CELL("filename",$B86),LEN(CELL("filename",$B86))-FIND("]",CELL("filename",$B86))),'外部インタフェース一覧(計算用)'!$B:$G,6,FALSE)&amp;"_"&amp;$C89&amp;"_new"</f>
        <v>NUTRITION_FEEDING_SWALLOWING_SCREENING_ASSESSMENT_MONITORING_2024_FORM_0100_2021_inspection_other_new</v>
      </c>
      <c r="B89" s="251">
        <f t="shared" ref="B89" si="43">ROW(B89)-3</f>
        <v>86</v>
      </c>
      <c r="C89" s="49" t="s">
        <v>5643</v>
      </c>
      <c r="D89" s="49" t="s">
        <v>5644</v>
      </c>
      <c r="E89" s="20" t="str">
        <f ca="1">IF($F89="-", "追加", VLOOKUP($A89, summary!$H:$O, 6, FALSE))</f>
        <v>inspection_other</v>
      </c>
      <c r="F89" s="253" t="str">
        <f ca="1">IF(VLOOKUP($A89, summary!$H:$O, 7, FALSE)="追加", "-", VLOOKUP($A89, summary!$H:$O, 7, FALSE))</f>
        <v>経口維持加算　Ⅰ・Ⅱを算定する場合　※施設のみ※　摂食・嚥下の課題　摂食・嚥下機能検査　その他</v>
      </c>
      <c r="G89" s="267" t="s">
        <v>5214</v>
      </c>
      <c r="H89" s="49" t="s">
        <v>5245</v>
      </c>
      <c r="I89" s="267">
        <v>1</v>
      </c>
      <c r="J89" s="267"/>
      <c r="K89" s="209"/>
      <c r="L89" s="267"/>
      <c r="M89" s="267"/>
      <c r="N89" s="46" t="s">
        <v>5551</v>
      </c>
      <c r="O89" s="49" t="s">
        <v>5645</v>
      </c>
      <c r="P89" s="267"/>
      <c r="Q89" s="49" t="s">
        <v>5263</v>
      </c>
    </row>
    <row r="90" spans="1:17" s="8" customFormat="1" ht="33.75">
      <c r="A90" s="20" t="str" cm="1">
        <f t="array" aca="1" ref="A90" ca="1">VLOOKUP(RIGHT(CELL("filename",$B87),LEN(CELL("filename",$B87))-FIND("]",CELL("filename",$B87))),'外部インタフェース一覧(計算用)'!$B:$G,6,FALSE)&amp;"_"&amp;$C90&amp;"_new"</f>
        <v>NUTRITION_FEEDING_SWALLOWING_SCREENING_ASSESSMENT_MONITORING_2024_FORM_0100_2021_inspection_noice_new</v>
      </c>
      <c r="B90" s="259">
        <f t="shared" si="33"/>
        <v>87</v>
      </c>
      <c r="C90" s="49" t="s">
        <v>5646</v>
      </c>
      <c r="D90" s="49" t="s">
        <v>5647</v>
      </c>
      <c r="E90" s="20" t="str">
        <f ca="1">IF($F90="-", "追加", VLOOKUP($A90, summary!$H:$O, 6, FALSE))</f>
        <v>inspection_noice</v>
      </c>
      <c r="F90" s="253" t="str">
        <f ca="1">IF(VLOOKUP($A90, summary!$H:$O, 7, FALSE)="追加", "-", VLOOKUP($A90, summary!$H:$O, 7, FALSE))</f>
        <v>経口維持加算　Ⅰ・Ⅱを算定する場合　※施設のみ※　摂食・嚥下の課題　摂食・嚥下機能検査　その他_自由記述</v>
      </c>
      <c r="G90" s="267" t="s">
        <v>5214</v>
      </c>
      <c r="H90" s="49" t="s">
        <v>5415</v>
      </c>
      <c r="I90" s="267">
        <v>100</v>
      </c>
      <c r="J90" s="267"/>
      <c r="K90" s="209"/>
      <c r="L90" s="267"/>
      <c r="M90" s="267"/>
      <c r="N90" s="46" t="s">
        <v>5355</v>
      </c>
      <c r="O90" s="49" t="s">
        <v>5648</v>
      </c>
      <c r="P90" s="267" t="s">
        <v>5605</v>
      </c>
      <c r="Q90" s="266" t="s">
        <v>5336</v>
      </c>
    </row>
    <row r="91" spans="1:17" s="8" customFormat="1" ht="45">
      <c r="A91" s="20" t="str" cm="1">
        <f t="array" aca="1" ref="A91" ca="1">VLOOKUP(RIGHT(CELL("filename",$B88),LEN(CELL("filename",$B88))-FIND("]",CELL("filename",$B88))),'外部インタフェース一覧(計算用)'!$B:$G,6,FALSE)&amp;"_"&amp;$C91&amp;"_new"</f>
        <v>NUTRITION_FEEDING_SWALLOWING_SCREENING_ASSESSMENT_MONITORING_2024_FORM_0100_2021_inspection_date_new</v>
      </c>
      <c r="B91" s="251">
        <f t="shared" ref="B91" si="44">ROW(B91)-3</f>
        <v>88</v>
      </c>
      <c r="C91" s="49" t="s">
        <v>616</v>
      </c>
      <c r="D91" s="239" t="s">
        <v>5649</v>
      </c>
      <c r="E91" s="20" t="str">
        <f ca="1">IF($F91="-", "追加", VLOOKUP($A91, summary!$H:$O, 6, FALSE))</f>
        <v>inspection_date</v>
      </c>
      <c r="F91" s="253" t="str">
        <f ca="1">IF(VLOOKUP($A91, summary!$H:$O, 7, FALSE)="追加", "-", VLOOKUP($A91, summary!$H:$O, 7, FALSE))</f>
        <v>経口維持加算　Ⅰ・Ⅱを算定する場合　※施設のみ※　摂食・嚥下の課題　摂食・嚥下機能検査の実施日</v>
      </c>
      <c r="G91" s="267" t="s">
        <v>5214</v>
      </c>
      <c r="H91" s="49" t="s">
        <v>5245</v>
      </c>
      <c r="I91" s="267">
        <v>8</v>
      </c>
      <c r="J91" s="267"/>
      <c r="K91" s="209"/>
      <c r="L91" s="49" t="s">
        <v>5248</v>
      </c>
      <c r="M91" s="267" t="s">
        <v>5249</v>
      </c>
      <c r="N91" s="46" t="s">
        <v>5355</v>
      </c>
      <c r="O91" s="267" t="s">
        <v>7451</v>
      </c>
      <c r="P91" s="267"/>
      <c r="Q91" s="266" t="s">
        <v>5521</v>
      </c>
    </row>
    <row r="92" spans="1:17" s="8" customFormat="1" ht="56.25">
      <c r="A92" s="20" t="str" cm="1">
        <f t="array" aca="1" ref="A92" ca="1">VLOOKUP(RIGHT(CELL("filename",$B89),LEN(CELL("filename",$B89))-FIND("]",CELL("filename",$B89))),'外部インタフェース一覧(計算用)'!$B:$G,6,FALSE)&amp;"_"&amp;$C92&amp;"_new"</f>
        <v>NUTRITION_FEEDING_SWALLOWING_SCREENING_ASSESSMENT_MONITORING_2024_FORM_0100_2021_issues_location_cognitive_function_new</v>
      </c>
      <c r="B92" s="259">
        <f t="shared" si="33"/>
        <v>89</v>
      </c>
      <c r="C92" s="49" t="s">
        <v>618</v>
      </c>
      <c r="D92" s="49" t="s">
        <v>4150</v>
      </c>
      <c r="E92" s="20" t="str">
        <f ca="1">IF($F92="-", "追加", VLOOKUP($A92, summary!$H:$O, 6, FALSE))</f>
        <v>issues_location_cognitive_function</v>
      </c>
      <c r="F92" s="253" t="str">
        <f ca="1">IF(VLOOKUP($A92, summary!$H:$O, 7, FALSE)="追加", "-", VLOOKUP($A92, summary!$H:$O, 7, FALSE))</f>
        <v>経口維持加算　Ⅰ・Ⅱを算定する場合　※施設のみ※　摂食・嚥下の課題　検査結果や観察等を通して把握した課題の所在　認知機能</v>
      </c>
      <c r="G92" s="267" t="s">
        <v>5214</v>
      </c>
      <c r="H92" s="49" t="s">
        <v>5245</v>
      </c>
      <c r="I92" s="267">
        <v>1</v>
      </c>
      <c r="J92" s="267"/>
      <c r="K92" s="209"/>
      <c r="L92" s="267"/>
      <c r="M92" s="267"/>
      <c r="N92" s="46" t="s">
        <v>5551</v>
      </c>
      <c r="O92" s="267" t="s">
        <v>5636</v>
      </c>
      <c r="P92" s="267"/>
      <c r="Q92" s="49" t="s">
        <v>5263</v>
      </c>
    </row>
    <row r="93" spans="1:17" s="8" customFormat="1" ht="56.25">
      <c r="A93" s="20" t="str" cm="1">
        <f t="array" aca="1" ref="A93" ca="1">VLOOKUP(RIGHT(CELL("filename",$B90),LEN(CELL("filename",$B90))-FIND("]",CELL("filename",$B90))),'外部インタフェース一覧(計算用)'!$B:$G,6,FALSE)&amp;"_"&amp;$C93&amp;"_new"</f>
        <v>NUTRITION_FEEDING_SWALLOWING_SCREENING_ASSESSMENT_MONITORING_2024_FORM_0100_2021_issues_location_chewing_oral_function_new</v>
      </c>
      <c r="B93" s="251">
        <f t="shared" ref="B93" si="45">ROW(B93)-3</f>
        <v>90</v>
      </c>
      <c r="C93" s="49" t="s">
        <v>620</v>
      </c>
      <c r="D93" s="49" t="s">
        <v>4151</v>
      </c>
      <c r="E93" s="20" t="str">
        <f ca="1">IF($F93="-", "追加", VLOOKUP($A93, summary!$H:$O, 6, FALSE))</f>
        <v>issues_location_chewing_oral_function</v>
      </c>
      <c r="F93" s="253" t="str">
        <f ca="1">IF(VLOOKUP($A93, summary!$H:$O, 7, FALSE)="追加", "-", VLOOKUP($A93, summary!$H:$O, 7, FALSE))</f>
        <v>経口維持加算　Ⅰ・Ⅱを算定する場合　※施設のみ※　摂食・嚥下の課題　検査結果や観察等を通して把握した課題の所在　咀嚼・口腔機能</v>
      </c>
      <c r="G93" s="267" t="s">
        <v>5214</v>
      </c>
      <c r="H93" s="49" t="s">
        <v>5245</v>
      </c>
      <c r="I93" s="267">
        <v>1</v>
      </c>
      <c r="J93" s="267"/>
      <c r="K93" s="209"/>
      <c r="L93" s="267"/>
      <c r="M93" s="267"/>
      <c r="N93" s="46" t="s">
        <v>5551</v>
      </c>
      <c r="O93" s="267" t="s">
        <v>5636</v>
      </c>
      <c r="P93" s="267"/>
      <c r="Q93" s="49" t="s">
        <v>5263</v>
      </c>
    </row>
    <row r="94" spans="1:17" s="8" customFormat="1" ht="56.25">
      <c r="A94" s="20" t="str" cm="1">
        <f t="array" aca="1" ref="A94" ca="1">VLOOKUP(RIGHT(CELL("filename",$B91),LEN(CELL("filename",$B91))-FIND("]",CELL("filename",$B91))),'外部インタフェース一覧(計算用)'!$B:$G,6,FALSE)&amp;"_"&amp;$C94&amp;"_new"</f>
        <v>NUTRITION_FEEDING_SWALLOWING_SCREENING_ASSESSMENT_MONITORING_2024_FORM_0100_2021_issues_location_swallowing_function_new</v>
      </c>
      <c r="B94" s="259">
        <f t="shared" si="33"/>
        <v>91</v>
      </c>
      <c r="C94" s="49" t="s">
        <v>622</v>
      </c>
      <c r="D94" s="49" t="s">
        <v>4152</v>
      </c>
      <c r="E94" s="20" t="str">
        <f ca="1">IF($F94="-", "追加", VLOOKUP($A94, summary!$H:$O, 6, FALSE))</f>
        <v>issues_location_swallowing_function</v>
      </c>
      <c r="F94" s="253" t="str">
        <f ca="1">IF(VLOOKUP($A94, summary!$H:$O, 7, FALSE)="追加", "-", VLOOKUP($A94, summary!$H:$O, 7, FALSE))</f>
        <v>経口維持加算　Ⅰ・Ⅱを算定する場合　※施設のみ※　摂食・嚥下の課題　検査結果や観察等を通して把握した課題の所在　嚥下機能</v>
      </c>
      <c r="G94" s="267" t="s">
        <v>5214</v>
      </c>
      <c r="H94" s="49" t="s">
        <v>5245</v>
      </c>
      <c r="I94" s="267">
        <v>1</v>
      </c>
      <c r="J94" s="267"/>
      <c r="K94" s="209"/>
      <c r="L94" s="267"/>
      <c r="M94" s="267"/>
      <c r="N94" s="46" t="s">
        <v>5551</v>
      </c>
      <c r="O94" s="267" t="s">
        <v>5636</v>
      </c>
      <c r="P94" s="267"/>
      <c r="Q94" s="49" t="s">
        <v>5263</v>
      </c>
    </row>
    <row r="95" spans="1:17" s="8" customFormat="1" ht="56.25">
      <c r="A95" s="20" t="str" cm="1">
        <f t="array" aca="1" ref="A95" ca="1">VLOOKUP(RIGHT(CELL("filename",$B92),LEN(CELL("filename",$B92))-FIND("]",CELL("filename",$B92))),'外部インタフェース一覧(計算用)'!$B:$G,6,FALSE)&amp;"_"&amp;$C95&amp;"_new"</f>
        <v>NUTRITION_FEEDING_SWALLOWING_SCREENING_ASSESSMENT_MONITORING_2024_FORM_0100_2021_meals_observation_participants_doctor_new</v>
      </c>
      <c r="B95" s="251">
        <f t="shared" ref="B95" si="46">ROW(B95)-3</f>
        <v>92</v>
      </c>
      <c r="C95" s="49" t="s">
        <v>624</v>
      </c>
      <c r="D95" s="49" t="s">
        <v>5650</v>
      </c>
      <c r="E95" s="20" t="str">
        <f ca="1">IF($F95="-", "追加", VLOOKUP($A95, summary!$H:$O, 6, FALSE))</f>
        <v>meals_observation_participants_doctor</v>
      </c>
      <c r="F95" s="253" t="str">
        <f ca="1">IF(VLOOKUP($A95, summary!$H:$O, 7, FALSE)="追加", "-", VLOOKUP($A95, summary!$H:$O, 7, FALSE))</f>
        <v>経口維持加算　Ⅰ・Ⅱを算定する場合　※施設のみ※　食事の観察　参加者　食事の観察　参加者　医師　</v>
      </c>
      <c r="G95" s="267" t="s">
        <v>5214</v>
      </c>
      <c r="H95" s="49" t="s">
        <v>5245</v>
      </c>
      <c r="I95" s="267">
        <v>1</v>
      </c>
      <c r="J95" s="267"/>
      <c r="K95" s="209"/>
      <c r="L95" s="267"/>
      <c r="M95" s="267"/>
      <c r="N95" s="46" t="s">
        <v>5651</v>
      </c>
      <c r="O95" s="267" t="s">
        <v>5636</v>
      </c>
      <c r="P95" s="267"/>
      <c r="Q95" s="49" t="s">
        <v>5263</v>
      </c>
    </row>
    <row r="96" spans="1:17" s="8" customFormat="1" ht="56.25">
      <c r="A96" s="20" t="str" cm="1">
        <f t="array" aca="1" ref="A96" ca="1">VLOOKUP(RIGHT(CELL("filename",$B93),LEN(CELL("filename",$B93))-FIND("]",CELL("filename",$B93))),'外部インタフェース一覧(計算用)'!$B:$G,6,FALSE)&amp;"_"&amp;$C96&amp;"_new"</f>
        <v>NUTRITION_FEEDING_SWALLOWING_SCREENING_ASSESSMENT_MONITORING_2024_FORM_0100_2021_meals_observation_participants_dentist_new</v>
      </c>
      <c r="B96" s="259">
        <f t="shared" si="33"/>
        <v>93</v>
      </c>
      <c r="C96" s="49" t="s">
        <v>626</v>
      </c>
      <c r="D96" s="49" t="s">
        <v>4154</v>
      </c>
      <c r="E96" s="20" t="str">
        <f ca="1">IF($F96="-", "追加", VLOOKUP($A96, summary!$H:$O, 6, FALSE))</f>
        <v>meals_observation_participants_dentist</v>
      </c>
      <c r="F96" s="253" t="str">
        <f ca="1">IF(VLOOKUP($A96, summary!$H:$O, 7, FALSE)="追加", "-", VLOOKUP($A96, summary!$H:$O, 7, FALSE))</f>
        <v>経口維持加算　Ⅰ・Ⅱを算定する場合　※施設のみ※　食事の観察　参加者　食事の観察　参加者　歯科医師　</v>
      </c>
      <c r="G96" s="267" t="s">
        <v>5214</v>
      </c>
      <c r="H96" s="49" t="s">
        <v>5245</v>
      </c>
      <c r="I96" s="267">
        <v>1</v>
      </c>
      <c r="J96" s="267"/>
      <c r="K96" s="209"/>
      <c r="L96" s="267"/>
      <c r="M96" s="267"/>
      <c r="N96" s="46" t="s">
        <v>5651</v>
      </c>
      <c r="O96" s="267" t="s">
        <v>5636</v>
      </c>
      <c r="P96" s="267"/>
      <c r="Q96" s="49" t="s">
        <v>5263</v>
      </c>
    </row>
    <row r="97" spans="1:17" s="8" customFormat="1" ht="56.25">
      <c r="A97" s="20" t="str" cm="1">
        <f t="array" aca="1" ref="A97" ca="1">VLOOKUP(RIGHT(CELL("filename",$B94),LEN(CELL("filename",$B94))-FIND("]",CELL("filename",$B94))),'外部インタフェース一覧(計算用)'!$B:$G,6,FALSE)&amp;"_"&amp;$C97&amp;"_new"</f>
        <v>NUTRITION_FEEDING_SWALLOWING_SCREENING_ASSESSMENT_MONITORING_2024_FORM_0100_2021_meals_observation_participants_managerial_dietician_new</v>
      </c>
      <c r="B97" s="251">
        <f t="shared" ref="B97" si="47">ROW(B97)-3</f>
        <v>94</v>
      </c>
      <c r="C97" s="49" t="s">
        <v>628</v>
      </c>
      <c r="D97" s="49" t="s">
        <v>4155</v>
      </c>
      <c r="E97" s="20" t="str">
        <f ca="1">IF($F97="-", "追加", VLOOKUP($A97, summary!$H:$O, 6, FALSE))</f>
        <v>meals_observation_participants_managerial_dietician</v>
      </c>
      <c r="F97" s="253" t="str">
        <f ca="1">IF(VLOOKUP($A97, summary!$H:$O, 7, FALSE)="追加", "-", VLOOKUP($A97, summary!$H:$O, 7, FALSE))</f>
        <v>経口維持加算　Ⅰ・Ⅱを算定する場合　※施設のみ※　食事の観察　参加者　管理栄養士</v>
      </c>
      <c r="G97" s="267" t="s">
        <v>5214</v>
      </c>
      <c r="H97" s="49" t="s">
        <v>5245</v>
      </c>
      <c r="I97" s="267">
        <v>1</v>
      </c>
      <c r="J97" s="267"/>
      <c r="K97" s="209"/>
      <c r="L97" s="267"/>
      <c r="M97" s="267"/>
      <c r="N97" s="46" t="s">
        <v>5651</v>
      </c>
      <c r="O97" s="267" t="s">
        <v>5636</v>
      </c>
      <c r="P97" s="267"/>
      <c r="Q97" s="49" t="s">
        <v>5263</v>
      </c>
    </row>
    <row r="98" spans="1:17" s="8" customFormat="1" ht="56.25">
      <c r="A98" s="20" t="str" cm="1">
        <f t="array" aca="1" ref="A98" ca="1">VLOOKUP(RIGHT(CELL("filename",$B95),LEN(CELL("filename",$B95))-FIND("]",CELL("filename",$B95))),'外部インタフェース一覧(計算用)'!$B:$G,6,FALSE)&amp;"_"&amp;$C98&amp;"_new"</f>
        <v>NUTRITION_FEEDING_SWALLOWING_SCREENING_ASSESSMENT_MONITORING_2024_FORM_0100_2021_meals_observation_participants_dietician_new</v>
      </c>
      <c r="B98" s="259">
        <f t="shared" si="33"/>
        <v>95</v>
      </c>
      <c r="C98" s="49" t="s">
        <v>630</v>
      </c>
      <c r="D98" s="49" t="s">
        <v>4156</v>
      </c>
      <c r="E98" s="20" t="str">
        <f ca="1">IF($F98="-", "追加", VLOOKUP($A98, summary!$H:$O, 6, FALSE))</f>
        <v>meals_observation_participants_dietician</v>
      </c>
      <c r="F98" s="253" t="str">
        <f ca="1">IF(VLOOKUP($A98, summary!$H:$O, 7, FALSE)="追加", "-", VLOOKUP($A98, summary!$H:$O, 7, FALSE))</f>
        <v>経口維持加算　Ⅰ・Ⅱを算定する場合　※施設のみ※　食事の観察　参加者　栄養士</v>
      </c>
      <c r="G98" s="267" t="s">
        <v>5214</v>
      </c>
      <c r="H98" s="49" t="s">
        <v>5245</v>
      </c>
      <c r="I98" s="267">
        <v>1</v>
      </c>
      <c r="J98" s="267"/>
      <c r="K98" s="209"/>
      <c r="L98" s="267"/>
      <c r="M98" s="267"/>
      <c r="N98" s="46" t="s">
        <v>5651</v>
      </c>
      <c r="O98" s="267" t="s">
        <v>5636</v>
      </c>
      <c r="P98" s="267"/>
      <c r="Q98" s="49" t="s">
        <v>5263</v>
      </c>
    </row>
    <row r="99" spans="1:17" s="8" customFormat="1" ht="56.25">
      <c r="A99" s="20" t="str" cm="1">
        <f t="array" aca="1" ref="A99" ca="1">VLOOKUP(RIGHT(CELL("filename",$B96),LEN(CELL("filename",$B96))-FIND("]",CELL("filename",$B96))),'外部インタフェース一覧(計算用)'!$B:$G,6,FALSE)&amp;"_"&amp;$C99&amp;"_new"</f>
        <v>NUTRITION_FEEDING_SWALLOWING_SCREENING_ASSESSMENT_MONITORING_2024_FORM_0100_2021_meals_observation_participants_dental_hygienist_new</v>
      </c>
      <c r="B99" s="251">
        <f t="shared" ref="B99" si="48">ROW(B99)-3</f>
        <v>96</v>
      </c>
      <c r="C99" s="49" t="s">
        <v>632</v>
      </c>
      <c r="D99" s="49" t="s">
        <v>4157</v>
      </c>
      <c r="E99" s="20" t="str">
        <f ca="1">IF($F99="-", "追加", VLOOKUP($A99, summary!$H:$O, 6, FALSE))</f>
        <v>meals_observation_participants_dental_hygienist</v>
      </c>
      <c r="F99" s="253" t="str">
        <f ca="1">IF(VLOOKUP($A99, summary!$H:$O, 7, FALSE)="追加", "-", VLOOKUP($A99, summary!$H:$O, 7, FALSE))</f>
        <v>経口維持加算　Ⅰ・Ⅱを算定する場合　※施設のみ※　食事の観察　参加者　歯科衛生士　</v>
      </c>
      <c r="G99" s="267" t="s">
        <v>5214</v>
      </c>
      <c r="H99" s="49" t="s">
        <v>5245</v>
      </c>
      <c r="I99" s="267">
        <v>1</v>
      </c>
      <c r="J99" s="267"/>
      <c r="K99" s="209"/>
      <c r="L99" s="267"/>
      <c r="M99" s="267"/>
      <c r="N99" s="46" t="s">
        <v>5651</v>
      </c>
      <c r="O99" s="267" t="s">
        <v>5636</v>
      </c>
      <c r="P99" s="267"/>
      <c r="Q99" s="49" t="s">
        <v>5263</v>
      </c>
    </row>
    <row r="100" spans="1:17" s="8" customFormat="1" ht="56.25">
      <c r="A100" s="20" t="str" cm="1">
        <f t="array" aca="1" ref="A100" ca="1">VLOOKUP(RIGHT(CELL("filename",$B97),LEN(CELL("filename",$B97))-FIND("]",CELL("filename",$B97))),'外部インタフェース一覧(計算用)'!$B:$G,6,FALSE)&amp;"_"&amp;$C100&amp;"_new"</f>
        <v>NUTRITION_FEEDING_SWALLOWING_SCREENING_ASSESSMENT_MONITORING_2024_FORM_0100_2021_meals_observation_participants_hearing_therapist_new</v>
      </c>
      <c r="B100" s="259">
        <f t="shared" si="33"/>
        <v>97</v>
      </c>
      <c r="C100" s="49" t="s">
        <v>634</v>
      </c>
      <c r="D100" s="49" t="s">
        <v>4158</v>
      </c>
      <c r="E100" s="20" t="str">
        <f ca="1">IF($F100="-", "追加", VLOOKUP($A100, summary!$H:$O, 6, FALSE))</f>
        <v>meals_observation_participants_hearing_therapist</v>
      </c>
      <c r="F100" s="253" t="str">
        <f ca="1">IF(VLOOKUP($A100, summary!$H:$O, 7, FALSE)="追加", "-", VLOOKUP($A100, summary!$H:$O, 7, FALSE))</f>
        <v>経口維持加算　Ⅰ・Ⅱを算定する場合　※施設のみ※　食事の観察　参加者　言語聴覚士　</v>
      </c>
      <c r="G100" s="267" t="s">
        <v>5214</v>
      </c>
      <c r="H100" s="49" t="s">
        <v>5245</v>
      </c>
      <c r="I100" s="267">
        <v>1</v>
      </c>
      <c r="J100" s="267"/>
      <c r="K100" s="209"/>
      <c r="L100" s="267"/>
      <c r="M100" s="267"/>
      <c r="N100" s="46" t="s">
        <v>5651</v>
      </c>
      <c r="O100" s="267" t="s">
        <v>5636</v>
      </c>
      <c r="P100" s="267"/>
      <c r="Q100" s="49" t="s">
        <v>5263</v>
      </c>
    </row>
    <row r="101" spans="1:17" s="8" customFormat="1" ht="56.25">
      <c r="A101" s="20" t="str" cm="1">
        <f t="array" aca="1" ref="A101" ca="1">VLOOKUP(RIGHT(CELL("filename",$B98),LEN(CELL("filename",$B98))-FIND("]",CELL("filename",$B98))),'外部インタフェース一覧(計算用)'!$B:$G,6,FALSE)&amp;"_"&amp;$C101&amp;"_new"</f>
        <v>NUTRITION_FEEDING_SWALLOWING_SCREENING_ASSESSMENT_MONITORING_2024_FORM_0100_2021_meals_observation_participants_occupational_therapist_new</v>
      </c>
      <c r="B101" s="251">
        <f t="shared" ref="B101" si="49">ROW(B101)-3</f>
        <v>98</v>
      </c>
      <c r="C101" s="49" t="s">
        <v>636</v>
      </c>
      <c r="D101" s="49" t="s">
        <v>4159</v>
      </c>
      <c r="E101" s="20" t="str">
        <f ca="1">IF($F101="-", "追加", VLOOKUP($A101, summary!$H:$O, 6, FALSE))</f>
        <v>meals_observation_participants_occupational_therapist</v>
      </c>
      <c r="F101" s="253" t="str">
        <f ca="1">IF(VLOOKUP($A101, summary!$H:$O, 7, FALSE)="追加", "-", VLOOKUP($A101, summary!$H:$O, 7, FALSE))</f>
        <v>経口維持加算　Ⅰ・Ⅱを算定する場合　※施設のみ※　食事の観察　参加者　作業療法士　</v>
      </c>
      <c r="G101" s="267" t="s">
        <v>5214</v>
      </c>
      <c r="H101" s="49" t="s">
        <v>5245</v>
      </c>
      <c r="I101" s="267">
        <v>1</v>
      </c>
      <c r="J101" s="267"/>
      <c r="K101" s="209"/>
      <c r="L101" s="267"/>
      <c r="M101" s="267"/>
      <c r="N101" s="46" t="s">
        <v>5651</v>
      </c>
      <c r="O101" s="267" t="s">
        <v>5636</v>
      </c>
      <c r="P101" s="267"/>
      <c r="Q101" s="49" t="s">
        <v>5263</v>
      </c>
    </row>
    <row r="102" spans="1:17" s="8" customFormat="1" ht="56.25">
      <c r="A102" s="20" t="str" cm="1">
        <f t="array" aca="1" ref="A102" ca="1">VLOOKUP(RIGHT(CELL("filename",$B99),LEN(CELL("filename",$B99))-FIND("]",CELL("filename",$B99))),'外部インタフェース一覧(計算用)'!$B:$G,6,FALSE)&amp;"_"&amp;$C102&amp;"_new"</f>
        <v>NUTRITION_FEEDING_SWALLOWING_SCREENING_ASSESSMENT_MONITORING_2024_FORM_0100_2021_meals_observation_participants_physical_therapist_new</v>
      </c>
      <c r="B102" s="259">
        <f t="shared" si="33"/>
        <v>99</v>
      </c>
      <c r="C102" s="49" t="s">
        <v>638</v>
      </c>
      <c r="D102" s="49" t="s">
        <v>4160</v>
      </c>
      <c r="E102" s="20" t="str">
        <f ca="1">IF($F102="-", "追加", VLOOKUP($A102, summary!$H:$O, 6, FALSE))</f>
        <v>meals_observation_participants_physical_therapist</v>
      </c>
      <c r="F102" s="253" t="str">
        <f ca="1">IF(VLOOKUP($A102, summary!$H:$O, 7, FALSE)="追加", "-", VLOOKUP($A102, summary!$H:$O, 7, FALSE))</f>
        <v>経口維持加算　Ⅰ・Ⅱを算定する場合　※施設のみ※　食事の観察　参加者　理学療法士　</v>
      </c>
      <c r="G102" s="267" t="s">
        <v>5214</v>
      </c>
      <c r="H102" s="49" t="s">
        <v>5245</v>
      </c>
      <c r="I102" s="267">
        <v>1</v>
      </c>
      <c r="J102" s="267"/>
      <c r="K102" s="209"/>
      <c r="L102" s="267"/>
      <c r="M102" s="267"/>
      <c r="N102" s="46" t="s">
        <v>5651</v>
      </c>
      <c r="O102" s="267" t="s">
        <v>5636</v>
      </c>
      <c r="P102" s="267"/>
      <c r="Q102" s="49" t="s">
        <v>5263</v>
      </c>
    </row>
    <row r="103" spans="1:17" s="8" customFormat="1" ht="56.25">
      <c r="A103" s="20" t="str" cm="1">
        <f t="array" aca="1" ref="A103" ca="1">VLOOKUP(RIGHT(CELL("filename",$B100),LEN(CELL("filename",$B100))-FIND("]",CELL("filename",$B100))),'外部インタフェース一覧(計算用)'!$B:$G,6,FALSE)&amp;"_"&amp;$C103&amp;"_new"</f>
        <v>NUTRITION_FEEDING_SWALLOWING_SCREENING_ASSESSMENT_MONITORING_2024_FORM_0100_2021_meals_observation_participants_nursing_staff_new</v>
      </c>
      <c r="B103" s="251">
        <f t="shared" ref="B103" si="50">ROW(B103)-3</f>
        <v>100</v>
      </c>
      <c r="C103" s="49" t="s">
        <v>640</v>
      </c>
      <c r="D103" s="49" t="s">
        <v>4161</v>
      </c>
      <c r="E103" s="20" t="str">
        <f ca="1">IF($F103="-", "追加", VLOOKUP($A103, summary!$H:$O, 6, FALSE))</f>
        <v>meals_observation_participants_nursing_staff</v>
      </c>
      <c r="F103" s="253" t="str">
        <f ca="1">IF(VLOOKUP($A103, summary!$H:$O, 7, FALSE)="追加", "-", VLOOKUP($A103, summary!$H:$O, 7, FALSE))</f>
        <v>経口維持加算　Ⅰ・Ⅱを算定する場合　※施設のみ※　食事の観察　参加者　看護職員　</v>
      </c>
      <c r="G103" s="267" t="s">
        <v>5214</v>
      </c>
      <c r="H103" s="49" t="s">
        <v>5245</v>
      </c>
      <c r="I103" s="267">
        <v>1</v>
      </c>
      <c r="J103" s="267"/>
      <c r="K103" s="209"/>
      <c r="L103" s="267"/>
      <c r="M103" s="267"/>
      <c r="N103" s="46" t="s">
        <v>5651</v>
      </c>
      <c r="O103" s="267" t="s">
        <v>5636</v>
      </c>
      <c r="P103" s="267"/>
      <c r="Q103" s="49" t="s">
        <v>5263</v>
      </c>
    </row>
    <row r="104" spans="1:17" s="8" customFormat="1" ht="56.25">
      <c r="A104" s="20" t="str" cm="1">
        <f t="array" aca="1" ref="A104" ca="1">VLOOKUP(RIGHT(CELL("filename",$B101),LEN(CELL("filename",$B101))-FIND("]",CELL("filename",$B101))),'外部インタフェース一覧(計算用)'!$B:$G,6,FALSE)&amp;"_"&amp;$C104&amp;"_new"</f>
        <v>NUTRITION_FEEDING_SWALLOWING_SCREENING_ASSESSMENT_MONITORING_2024_FORM_0100_2021_meals_observation_participants_nursing_care_staff_new</v>
      </c>
      <c r="B104" s="259">
        <f t="shared" si="33"/>
        <v>101</v>
      </c>
      <c r="C104" s="49" t="s">
        <v>642</v>
      </c>
      <c r="D104" s="49" t="s">
        <v>4162</v>
      </c>
      <c r="E104" s="20" t="str">
        <f ca="1">IF($F104="-", "追加", VLOOKUP($A104, summary!$H:$O, 6, FALSE))</f>
        <v>meals_observation_participants_nursing_care_staff</v>
      </c>
      <c r="F104" s="253" t="str">
        <f ca="1">IF(VLOOKUP($A104, summary!$H:$O, 7, FALSE)="追加", "-", VLOOKUP($A104, summary!$H:$O, 7, FALSE))</f>
        <v>経口維持加算　Ⅰ・Ⅱを算定する場合　※施設のみ※　食事の観察　参加者　介護職員　</v>
      </c>
      <c r="G104" s="267" t="s">
        <v>5214</v>
      </c>
      <c r="H104" s="49" t="s">
        <v>5245</v>
      </c>
      <c r="I104" s="267">
        <v>1</v>
      </c>
      <c r="J104" s="267"/>
      <c r="K104" s="209"/>
      <c r="L104" s="267"/>
      <c r="M104" s="267"/>
      <c r="N104" s="46" t="s">
        <v>5651</v>
      </c>
      <c r="O104" s="267" t="s">
        <v>5636</v>
      </c>
      <c r="P104" s="267"/>
      <c r="Q104" s="49" t="s">
        <v>5263</v>
      </c>
    </row>
    <row r="105" spans="1:17" s="8" customFormat="1" ht="56.25">
      <c r="A105" s="20" t="str" cm="1">
        <f t="array" aca="1" ref="A105" ca="1">VLOOKUP(RIGHT(CELL("filename",$B102),LEN(CELL("filename",$B102))-FIND("]",CELL("filename",$B102))),'外部インタフェース一覧(計算用)'!$B:$G,6,FALSE)&amp;"_"&amp;$C105&amp;"_new"</f>
        <v>NUTRITION_FEEDING_SWALLOWING_SCREENING_ASSESSMENT_MONITORING_2024_FORM_0100_2021_meals_observation_participants_care_support_specialist_new</v>
      </c>
      <c r="B105" s="251">
        <f t="shared" ref="B105" si="51">ROW(B105)-3</f>
        <v>102</v>
      </c>
      <c r="C105" s="49" t="s">
        <v>644</v>
      </c>
      <c r="D105" s="49" t="s">
        <v>5652</v>
      </c>
      <c r="E105" s="20" t="str">
        <f ca="1">IF($F105="-", "追加", VLOOKUP($A105, summary!$H:$O, 6, FALSE))</f>
        <v>meals_observation_participants_care_support_specialist</v>
      </c>
      <c r="F105" s="253" t="str">
        <f ca="1">IF(VLOOKUP($A105, summary!$H:$O, 7, FALSE)="追加", "-", VLOOKUP($A105, summary!$H:$O, 7, FALSE))</f>
        <v>経口維持加算　Ⅰ・Ⅱを算定する場合　※施設のみ※　食事の観察　参加者　介護支援専門員</v>
      </c>
      <c r="G105" s="267" t="s">
        <v>5214</v>
      </c>
      <c r="H105" s="49" t="s">
        <v>5245</v>
      </c>
      <c r="I105" s="267">
        <v>1</v>
      </c>
      <c r="J105" s="267"/>
      <c r="K105" s="209"/>
      <c r="L105" s="267"/>
      <c r="M105" s="267"/>
      <c r="N105" s="46" t="s">
        <v>5651</v>
      </c>
      <c r="O105" s="267" t="s">
        <v>5636</v>
      </c>
      <c r="P105" s="267"/>
      <c r="Q105" s="49" t="s">
        <v>5263</v>
      </c>
    </row>
    <row r="106" spans="1:17" s="8" customFormat="1" ht="45">
      <c r="A106" s="20" t="str" cm="1">
        <f t="array" aca="1" ref="A106" ca="1">VLOOKUP(RIGHT(CELL("filename",$B103),LEN(CELL("filename",$B103))-FIND("]",CELL("filename",$B103))),'外部インタフェース一覧(計算用)'!$B:$G,6,FALSE)&amp;"_"&amp;$C106&amp;"_new"</f>
        <v>NUTRITION_FEEDING_SWALLOWING_SCREENING_ASSESSMENT_MONITORING_2024_FORM_0100_2021_meals_observation_date_new</v>
      </c>
      <c r="B106" s="259">
        <f t="shared" si="33"/>
        <v>103</v>
      </c>
      <c r="C106" s="49" t="s">
        <v>646</v>
      </c>
      <c r="D106" s="239" t="s">
        <v>4164</v>
      </c>
      <c r="E106" s="20" t="str">
        <f ca="1">IF($F106="-", "追加", VLOOKUP($A106, summary!$H:$O, 6, FALSE))</f>
        <v>meals_observation_date</v>
      </c>
      <c r="F106" s="253" t="str">
        <f ca="1">IF(VLOOKUP($A106, summary!$H:$O, 7, FALSE)="追加", "-", VLOOKUP($A106, summary!$H:$O, 7, FALSE))</f>
        <v>経口維持加算　Ⅰ・Ⅱを算定する場合　※施設のみ※　食事の観察　食事の観察の実施日</v>
      </c>
      <c r="G106" s="267" t="s">
        <v>5214</v>
      </c>
      <c r="H106" s="49" t="s">
        <v>5245</v>
      </c>
      <c r="I106" s="267">
        <v>8</v>
      </c>
      <c r="J106" s="267"/>
      <c r="K106" s="209"/>
      <c r="L106" s="49" t="s">
        <v>5248</v>
      </c>
      <c r="M106" s="267" t="s">
        <v>5249</v>
      </c>
      <c r="N106" s="46" t="s">
        <v>5355</v>
      </c>
      <c r="O106" s="267" t="s">
        <v>7452</v>
      </c>
      <c r="P106" s="267"/>
      <c r="Q106" s="266" t="s">
        <v>5521</v>
      </c>
    </row>
    <row r="107" spans="1:17" s="8" customFormat="1" ht="56.25">
      <c r="A107" s="20" t="str" cm="1">
        <f t="array" aca="1" ref="A107" ca="1">VLOOKUP(RIGHT(CELL("filename",$B104),LEN(CELL("filename",$B104))-FIND("]",CELL("filename",$B104))),'外部インタフェース一覧(計算用)'!$B:$G,6,FALSE)&amp;"_"&amp;$C107&amp;"_new"</f>
        <v>NUTRITION_FEEDING_SWALLOWING_SCREENING_ASSESSMENT_MONITORING_2024_FORM_0100_2021_meeting_participants_doctor_new</v>
      </c>
      <c r="B107" s="251">
        <f t="shared" ref="B107" si="52">ROW(B107)-3</f>
        <v>104</v>
      </c>
      <c r="C107" s="49" t="s">
        <v>5653</v>
      </c>
      <c r="D107" s="49" t="s">
        <v>4165</v>
      </c>
      <c r="E107" s="20" t="str">
        <f ca="1">IF($F107="-", "追加", VLOOKUP($A107, summary!$H:$O, 6, FALSE))</f>
        <v>meeting_participants_doctor</v>
      </c>
      <c r="F107" s="253" t="str">
        <f ca="1">IF(VLOOKUP($A107, summary!$H:$O, 7, FALSE)="追加", "-", VLOOKUP($A107, summary!$H:$O, 7, FALSE))</f>
        <v>経口維持加算　Ⅰ・Ⅱを算定する場合　※施設のみ※　多職種会議　参加者　医師　</v>
      </c>
      <c r="G107" s="267" t="s">
        <v>5214</v>
      </c>
      <c r="H107" s="49" t="s">
        <v>5245</v>
      </c>
      <c r="I107" s="267">
        <v>1</v>
      </c>
      <c r="J107" s="267"/>
      <c r="K107" s="209"/>
      <c r="L107" s="267"/>
      <c r="M107" s="267"/>
      <c r="N107" s="46" t="s">
        <v>5651</v>
      </c>
      <c r="O107" s="267" t="s">
        <v>5636</v>
      </c>
      <c r="P107" s="267"/>
      <c r="Q107" s="49" t="s">
        <v>5263</v>
      </c>
    </row>
    <row r="108" spans="1:17" s="8" customFormat="1" ht="56.25" customHeight="1">
      <c r="A108" s="20" t="str" cm="1">
        <f t="array" aca="1" ref="A108" ca="1">VLOOKUP(RIGHT(CELL("filename",$B105),LEN(CELL("filename",$B105))-FIND("]",CELL("filename",$B105))),'外部インタフェース一覧(計算用)'!$B:$G,6,FALSE)&amp;"_"&amp;$C108&amp;"_new"</f>
        <v>NUTRITION_FEEDING_SWALLOWING_SCREENING_ASSESSMENT_MONITORING_2024_FORM_0100_2021_meeting_participants_dentist_new</v>
      </c>
      <c r="B108" s="259">
        <f t="shared" si="33"/>
        <v>105</v>
      </c>
      <c r="C108" s="49" t="s">
        <v>650</v>
      </c>
      <c r="D108" s="49" t="s">
        <v>4166</v>
      </c>
      <c r="E108" s="20" t="str">
        <f ca="1">IF($F108="-", "追加", VLOOKUP($A108, summary!$H:$O, 6, FALSE))</f>
        <v>meeting_participants_dentist</v>
      </c>
      <c r="F108" s="253" t="str">
        <f ca="1">IF(VLOOKUP($A108, summary!$H:$O, 7, FALSE)="追加", "-", VLOOKUP($A108, summary!$H:$O, 7, FALSE))</f>
        <v>経口維持加算　Ⅰ・Ⅱを算定する場合　※施設のみ※　多職種会議　参加者　歯科医師　</v>
      </c>
      <c r="G108" s="267" t="s">
        <v>5214</v>
      </c>
      <c r="H108" s="49" t="s">
        <v>5245</v>
      </c>
      <c r="I108" s="267">
        <v>1</v>
      </c>
      <c r="J108" s="267"/>
      <c r="K108" s="209"/>
      <c r="L108" s="267"/>
      <c r="M108" s="267"/>
      <c r="N108" s="46" t="s">
        <v>5651</v>
      </c>
      <c r="O108" s="267" t="s">
        <v>5636</v>
      </c>
      <c r="P108" s="267"/>
      <c r="Q108" s="49" t="s">
        <v>5263</v>
      </c>
    </row>
    <row r="109" spans="1:17" s="8" customFormat="1" ht="56.25">
      <c r="A109" s="20" t="str" cm="1">
        <f t="array" aca="1" ref="A109" ca="1">VLOOKUP(RIGHT(CELL("filename",$B106),LEN(CELL("filename",$B106))-FIND("]",CELL("filename",$B106))),'外部インタフェース一覧(計算用)'!$B:$G,6,FALSE)&amp;"_"&amp;$C109&amp;"_new"</f>
        <v>NUTRITION_FEEDING_SWALLOWING_SCREENING_ASSESSMENT_MONITORING_2024_FORM_0100_2021_meeting_participants_managerial_dietician_new</v>
      </c>
      <c r="B109" s="251">
        <f t="shared" ref="B109" si="53">ROW(B109)-3</f>
        <v>106</v>
      </c>
      <c r="C109" s="49" t="s">
        <v>5654</v>
      </c>
      <c r="D109" s="49" t="s">
        <v>4167</v>
      </c>
      <c r="E109" s="20" t="str">
        <f ca="1">IF($F109="-", "追加", VLOOKUP($A109, summary!$H:$O, 6, FALSE))</f>
        <v>meeting_participants_managerial_dietician</v>
      </c>
      <c r="F109" s="253" t="str">
        <f ca="1">IF(VLOOKUP($A109, summary!$H:$O, 7, FALSE)="追加", "-", VLOOKUP($A109, summary!$H:$O, 7, FALSE))</f>
        <v>経口維持加算　Ⅰ・Ⅱを算定する場合　※施設のみ※　多職種会議　参加者　管理栄養士　</v>
      </c>
      <c r="G109" s="267" t="s">
        <v>5214</v>
      </c>
      <c r="H109" s="49" t="s">
        <v>5245</v>
      </c>
      <c r="I109" s="267">
        <v>1</v>
      </c>
      <c r="J109" s="267"/>
      <c r="K109" s="209"/>
      <c r="L109" s="267"/>
      <c r="M109" s="267"/>
      <c r="N109" s="46" t="s">
        <v>5651</v>
      </c>
      <c r="O109" s="267" t="s">
        <v>5636</v>
      </c>
      <c r="P109" s="267"/>
      <c r="Q109" s="49" t="s">
        <v>5263</v>
      </c>
    </row>
    <row r="110" spans="1:17" s="8" customFormat="1" ht="56.25">
      <c r="A110" s="20" t="str" cm="1">
        <f t="array" aca="1" ref="A110" ca="1">VLOOKUP(RIGHT(CELL("filename",$B107),LEN(CELL("filename",$B107))-FIND("]",CELL("filename",$B107))),'外部インタフェース一覧(計算用)'!$B:$G,6,FALSE)&amp;"_"&amp;$C110&amp;"_new"</f>
        <v>NUTRITION_FEEDING_SWALLOWING_SCREENING_ASSESSMENT_MONITORING_2024_FORM_0100_2021_meeting_participants_dietician_new</v>
      </c>
      <c r="B110" s="259">
        <f t="shared" si="33"/>
        <v>107</v>
      </c>
      <c r="C110" s="49" t="s">
        <v>5655</v>
      </c>
      <c r="D110" s="49" t="s">
        <v>5656</v>
      </c>
      <c r="E110" s="20" t="str">
        <f ca="1">IF($F110="-", "追加", VLOOKUP($A110, summary!$H:$O, 6, FALSE))</f>
        <v>meeting_participants_dietician</v>
      </c>
      <c r="F110" s="253" t="str">
        <f ca="1">IF(VLOOKUP($A110, summary!$H:$O, 7, FALSE)="追加", "-", VLOOKUP($A110, summary!$H:$O, 7, FALSE))</f>
        <v>経口維持加算　Ⅰ・Ⅱを算定する場合　※施設のみ※　多職種会議　参加者　栄養士</v>
      </c>
      <c r="G110" s="267" t="s">
        <v>5214</v>
      </c>
      <c r="H110" s="49" t="s">
        <v>5245</v>
      </c>
      <c r="I110" s="267">
        <v>1</v>
      </c>
      <c r="J110" s="267"/>
      <c r="K110" s="209"/>
      <c r="L110" s="267"/>
      <c r="M110" s="267"/>
      <c r="N110" s="46" t="s">
        <v>5651</v>
      </c>
      <c r="O110" s="267" t="s">
        <v>5636</v>
      </c>
      <c r="P110" s="267"/>
      <c r="Q110" s="49" t="s">
        <v>5263</v>
      </c>
    </row>
    <row r="111" spans="1:17" s="8" customFormat="1" ht="56.25">
      <c r="A111" s="20" t="str" cm="1">
        <f t="array" aca="1" ref="A111" ca="1">VLOOKUP(RIGHT(CELL("filename",$B108),LEN(CELL("filename",$B108))-FIND("]",CELL("filename",$B108))),'外部インタフェース一覧(計算用)'!$B:$G,6,FALSE)&amp;"_"&amp;$C111&amp;"_new"</f>
        <v>NUTRITION_FEEDING_SWALLOWING_SCREENING_ASSESSMENT_MONITORING_2024_FORM_0100_2021_meeting_participants_dental_hygienist_new</v>
      </c>
      <c r="B111" s="251">
        <f t="shared" ref="B111" si="54">ROW(B111)-3</f>
        <v>108</v>
      </c>
      <c r="C111" s="49" t="s">
        <v>656</v>
      </c>
      <c r="D111" s="49" t="s">
        <v>4169</v>
      </c>
      <c r="E111" s="20" t="str">
        <f ca="1">IF($F111="-", "追加", VLOOKUP($A111, summary!$H:$O, 6, FALSE))</f>
        <v>meeting_participants_dental_hygienist</v>
      </c>
      <c r="F111" s="253" t="str">
        <f ca="1">IF(VLOOKUP($A111, summary!$H:$O, 7, FALSE)="追加", "-", VLOOKUP($A111, summary!$H:$O, 7, FALSE))</f>
        <v>経口維持加算　Ⅰ・Ⅱを算定する場合　※施設のみ※　多職種会議　参加者　歯科衛生士　</v>
      </c>
      <c r="G111" s="267" t="s">
        <v>5214</v>
      </c>
      <c r="H111" s="49" t="s">
        <v>5245</v>
      </c>
      <c r="I111" s="267">
        <v>1</v>
      </c>
      <c r="J111" s="267"/>
      <c r="K111" s="209"/>
      <c r="L111" s="267"/>
      <c r="M111" s="267"/>
      <c r="N111" s="46" t="s">
        <v>5651</v>
      </c>
      <c r="O111" s="267" t="s">
        <v>5636</v>
      </c>
      <c r="P111" s="267"/>
      <c r="Q111" s="49" t="s">
        <v>5263</v>
      </c>
    </row>
    <row r="112" spans="1:17" s="8" customFormat="1" ht="56.25">
      <c r="A112" s="20" t="str" cm="1">
        <f t="array" aca="1" ref="A112" ca="1">VLOOKUP(RIGHT(CELL("filename",$B109),LEN(CELL("filename",$B109))-FIND("]",CELL("filename",$B109))),'外部インタフェース一覧(計算用)'!$B:$G,6,FALSE)&amp;"_"&amp;$C112&amp;"_new"</f>
        <v>NUTRITION_FEEDING_SWALLOWING_SCREENING_ASSESSMENT_MONITORING_2024_FORM_0100_2021_meeting_participants_speech_language_hearing_therapist_new</v>
      </c>
      <c r="B112" s="259">
        <f t="shared" si="33"/>
        <v>109</v>
      </c>
      <c r="C112" s="49" t="s">
        <v>658</v>
      </c>
      <c r="D112" s="49" t="s">
        <v>4170</v>
      </c>
      <c r="E112" s="20" t="str">
        <f ca="1">IF($F112="-", "追加", VLOOKUP($A112, summary!$H:$O, 6, FALSE))</f>
        <v>meeting_participants_speech_language_hearing_therapist</v>
      </c>
      <c r="F112" s="253" t="str">
        <f ca="1">IF(VLOOKUP($A112, summary!$H:$O, 7, FALSE)="追加", "-", VLOOKUP($A112, summary!$H:$O, 7, FALSE))</f>
        <v>経口維持加算　Ⅰ・Ⅱを算定する場合　※施設のみ※　多職種会議　参加者　言語聴覚士　</v>
      </c>
      <c r="G112" s="267" t="s">
        <v>5214</v>
      </c>
      <c r="H112" s="49" t="s">
        <v>5245</v>
      </c>
      <c r="I112" s="267">
        <v>1</v>
      </c>
      <c r="J112" s="267"/>
      <c r="K112" s="209"/>
      <c r="L112" s="267"/>
      <c r="M112" s="267"/>
      <c r="N112" s="46" t="s">
        <v>5651</v>
      </c>
      <c r="O112" s="267" t="s">
        <v>5636</v>
      </c>
      <c r="P112" s="267"/>
      <c r="Q112" s="49" t="s">
        <v>5263</v>
      </c>
    </row>
    <row r="113" spans="1:17" s="8" customFormat="1" ht="56.25">
      <c r="A113" s="20" t="str" cm="1">
        <f t="array" aca="1" ref="A113" ca="1">VLOOKUP(RIGHT(CELL("filename",$B110),LEN(CELL("filename",$B110))-FIND("]",CELL("filename",$B110))),'外部インタフェース一覧(計算用)'!$B:$G,6,FALSE)&amp;"_"&amp;$C113&amp;"_new"</f>
        <v>NUTRITION_FEEDING_SWALLOWING_SCREENING_ASSESSMENT_MONITORING_2024_FORM_0100_2021_meeting_participants_occupational_therapist_new</v>
      </c>
      <c r="B113" s="251">
        <f t="shared" ref="B113" si="55">ROW(B113)-3</f>
        <v>110</v>
      </c>
      <c r="C113" s="49" t="s">
        <v>660</v>
      </c>
      <c r="D113" s="49" t="s">
        <v>4171</v>
      </c>
      <c r="E113" s="20" t="str">
        <f ca="1">IF($F113="-", "追加", VLOOKUP($A113, summary!$H:$O, 6, FALSE))</f>
        <v>meeting_participants_occupational_therapist</v>
      </c>
      <c r="F113" s="253" t="str">
        <f ca="1">IF(VLOOKUP($A113, summary!$H:$O, 7, FALSE)="追加", "-", VLOOKUP($A113, summary!$H:$O, 7, FALSE))</f>
        <v>経口維持加算　Ⅰ・Ⅱを算定する場合　※施設のみ※　多職種会議　参加者　作業療法士　</v>
      </c>
      <c r="G113" s="267" t="s">
        <v>5214</v>
      </c>
      <c r="H113" s="49" t="s">
        <v>5245</v>
      </c>
      <c r="I113" s="267">
        <v>1</v>
      </c>
      <c r="J113" s="267"/>
      <c r="K113" s="209"/>
      <c r="L113" s="267"/>
      <c r="M113" s="267"/>
      <c r="N113" s="46" t="s">
        <v>5651</v>
      </c>
      <c r="O113" s="267" t="s">
        <v>5636</v>
      </c>
      <c r="P113" s="267"/>
      <c r="Q113" s="49" t="s">
        <v>5263</v>
      </c>
    </row>
    <row r="114" spans="1:17" s="8" customFormat="1" ht="56.25">
      <c r="A114" s="20" t="str" cm="1">
        <f t="array" aca="1" ref="A114" ca="1">VLOOKUP(RIGHT(CELL("filename",$B111),LEN(CELL("filename",$B111))-FIND("]",CELL("filename",$B111))),'外部インタフェース一覧(計算用)'!$B:$G,6,FALSE)&amp;"_"&amp;$C114&amp;"_new"</f>
        <v>NUTRITION_FEEDING_SWALLOWING_SCREENING_ASSESSMENT_MONITORING_2024_FORM_0100_2021_meeting_participants_physical_therapist_new</v>
      </c>
      <c r="B114" s="259">
        <f t="shared" si="33"/>
        <v>111</v>
      </c>
      <c r="C114" s="49" t="s">
        <v>662</v>
      </c>
      <c r="D114" s="49" t="s">
        <v>4172</v>
      </c>
      <c r="E114" s="20" t="str">
        <f ca="1">IF($F114="-", "追加", VLOOKUP($A114, summary!$H:$O, 6, FALSE))</f>
        <v>meeting_participants_physical_therapist</v>
      </c>
      <c r="F114" s="253" t="str">
        <f ca="1">IF(VLOOKUP($A114, summary!$H:$O, 7, FALSE)="追加", "-", VLOOKUP($A114, summary!$H:$O, 7, FALSE))</f>
        <v>経口維持加算　Ⅰ・Ⅱを算定する場合　※施設のみ※　多職種会議　参加者　理学療法士　</v>
      </c>
      <c r="G114" s="267" t="s">
        <v>5214</v>
      </c>
      <c r="H114" s="49" t="s">
        <v>5245</v>
      </c>
      <c r="I114" s="267">
        <v>1</v>
      </c>
      <c r="J114" s="267"/>
      <c r="K114" s="209"/>
      <c r="L114" s="267"/>
      <c r="M114" s="267"/>
      <c r="N114" s="46" t="s">
        <v>5651</v>
      </c>
      <c r="O114" s="267" t="s">
        <v>5636</v>
      </c>
      <c r="P114" s="267"/>
      <c r="Q114" s="49" t="s">
        <v>5263</v>
      </c>
    </row>
    <row r="115" spans="1:17" s="8" customFormat="1" ht="56.25">
      <c r="A115" s="20" t="str" cm="1">
        <f t="array" aca="1" ref="A115" ca="1">VLOOKUP(RIGHT(CELL("filename",$B112),LEN(CELL("filename",$B112))-FIND("]",CELL("filename",$B112))),'外部インタフェース一覧(計算用)'!$B:$G,6,FALSE)&amp;"_"&amp;$C115&amp;"_new"</f>
        <v>NUTRITION_FEEDING_SWALLOWING_SCREENING_ASSESSMENT_MONITORING_2024_FORM_0100_2021_meeting_participants_nursing_staff_new</v>
      </c>
      <c r="B115" s="251">
        <f t="shared" ref="B115" si="56">ROW(B115)-3</f>
        <v>112</v>
      </c>
      <c r="C115" s="49" t="s">
        <v>664</v>
      </c>
      <c r="D115" s="49" t="s">
        <v>5657</v>
      </c>
      <c r="E115" s="20" t="str">
        <f ca="1">IF($F115="-", "追加", VLOOKUP($A115, summary!$H:$O, 6, FALSE))</f>
        <v>meeting_participants_nursing_staff</v>
      </c>
      <c r="F115" s="253" t="str">
        <f ca="1">IF(VLOOKUP($A115, summary!$H:$O, 7, FALSE)="追加", "-", VLOOKUP($A115, summary!$H:$O, 7, FALSE))</f>
        <v>経口維持加算　Ⅰ・Ⅱを算定する場合　※施設のみ※　多職種会議　参加者　看護職員　</v>
      </c>
      <c r="G115" s="267" t="s">
        <v>5214</v>
      </c>
      <c r="H115" s="49" t="s">
        <v>5245</v>
      </c>
      <c r="I115" s="267">
        <v>1</v>
      </c>
      <c r="J115" s="267"/>
      <c r="K115" s="209"/>
      <c r="L115" s="267"/>
      <c r="M115" s="267"/>
      <c r="N115" s="46" t="s">
        <v>5651</v>
      </c>
      <c r="O115" s="267" t="s">
        <v>5636</v>
      </c>
      <c r="P115" s="267"/>
      <c r="Q115" s="49" t="s">
        <v>5263</v>
      </c>
    </row>
    <row r="116" spans="1:17" s="8" customFormat="1" ht="56.25">
      <c r="A116" s="20" t="str" cm="1">
        <f t="array" aca="1" ref="A116" ca="1">VLOOKUP(RIGHT(CELL("filename",$B113),LEN(CELL("filename",$B113))-FIND("]",CELL("filename",$B113))),'外部インタフェース一覧(計算用)'!$B:$G,6,FALSE)&amp;"_"&amp;$C116&amp;"_new"</f>
        <v>NUTRITION_FEEDING_SWALLOWING_SCREENING_ASSESSMENT_MONITORING_2024_FORM_0100_2021_meeting_participants_nursing_care_staff_new</v>
      </c>
      <c r="B116" s="259">
        <f t="shared" si="33"/>
        <v>113</v>
      </c>
      <c r="C116" s="49" t="s">
        <v>666</v>
      </c>
      <c r="D116" s="49" t="s">
        <v>4174</v>
      </c>
      <c r="E116" s="20" t="str">
        <f ca="1">IF($F116="-", "追加", VLOOKUP($A116, summary!$H:$O, 6, FALSE))</f>
        <v>meeting_participants_nursing_care_staff</v>
      </c>
      <c r="F116" s="253" t="str">
        <f ca="1">IF(VLOOKUP($A116, summary!$H:$O, 7, FALSE)="追加", "-", VLOOKUP($A116, summary!$H:$O, 7, FALSE))</f>
        <v>経口維持加算　Ⅰ・Ⅱを算定する場合　※施設のみ※　多職種会議　参加者　介護職員　</v>
      </c>
      <c r="G116" s="267" t="s">
        <v>5214</v>
      </c>
      <c r="H116" s="49" t="s">
        <v>5245</v>
      </c>
      <c r="I116" s="267">
        <v>1</v>
      </c>
      <c r="J116" s="267"/>
      <c r="K116" s="209"/>
      <c r="L116" s="267"/>
      <c r="M116" s="267"/>
      <c r="N116" s="46" t="s">
        <v>5651</v>
      </c>
      <c r="O116" s="267" t="s">
        <v>5636</v>
      </c>
      <c r="P116" s="267"/>
      <c r="Q116" s="49" t="s">
        <v>5263</v>
      </c>
    </row>
    <row r="117" spans="1:17" s="8" customFormat="1" ht="56.25">
      <c r="A117" s="20" t="str" cm="1">
        <f t="array" aca="1" ref="A117" ca="1">VLOOKUP(RIGHT(CELL("filename",$B114),LEN(CELL("filename",$B114))-FIND("]",CELL("filename",$B114))),'外部インタフェース一覧(計算用)'!$B:$G,6,FALSE)&amp;"_"&amp;$C117&amp;"_new"</f>
        <v>NUTRITION_FEEDING_SWALLOWING_SCREENING_ASSESSMENT_MONITORING_2024_FORM_0100_2021_meeting_participants_care_support_specialist_new</v>
      </c>
      <c r="B117" s="251">
        <f t="shared" ref="B117" si="57">ROW(B117)-3</f>
        <v>114</v>
      </c>
      <c r="C117" s="49" t="s">
        <v>668</v>
      </c>
      <c r="D117" s="49" t="s">
        <v>4175</v>
      </c>
      <c r="E117" s="20" t="str">
        <f ca="1">IF($F117="-", "追加", VLOOKUP($A117, summary!$H:$O, 6, FALSE))</f>
        <v>meeting_participants_care_support_specialist</v>
      </c>
      <c r="F117" s="253" t="str">
        <f ca="1">IF(VLOOKUP($A117, summary!$H:$O, 7, FALSE)="追加", "-", VLOOKUP($A117, summary!$H:$O, 7, FALSE))</f>
        <v>経口維持加算　Ⅰ・Ⅱを算定する場合　※施設のみ※　多職種会議　参加者　介護支援専門員</v>
      </c>
      <c r="G117" s="267" t="s">
        <v>5214</v>
      </c>
      <c r="H117" s="49" t="s">
        <v>5245</v>
      </c>
      <c r="I117" s="267">
        <v>1</v>
      </c>
      <c r="J117" s="267"/>
      <c r="K117" s="209"/>
      <c r="L117" s="267"/>
      <c r="M117" s="267"/>
      <c r="N117" s="46" t="s">
        <v>5651</v>
      </c>
      <c r="O117" s="267" t="s">
        <v>5636</v>
      </c>
      <c r="P117" s="267"/>
      <c r="Q117" s="49" t="s">
        <v>5263</v>
      </c>
    </row>
    <row r="118" spans="1:17" s="8" customFormat="1" ht="45">
      <c r="A118" s="20" t="str" cm="1">
        <f t="array" aca="1" ref="A118" ca="1">VLOOKUP(RIGHT(CELL("filename",$B115),LEN(CELL("filename",$B115))-FIND("]",CELL("filename",$B115))),'外部インタフェース一覧(計算用)'!$B:$G,6,FALSE)&amp;"_"&amp;$C118&amp;"_new"</f>
        <v>NUTRITION_FEEDING_SWALLOWING_SCREENING_ASSESSMENT_MONITORING_2024_FORM_0100_2021_meeting_date_new</v>
      </c>
      <c r="B118" s="259">
        <f t="shared" si="33"/>
        <v>115</v>
      </c>
      <c r="C118" s="49" t="s">
        <v>670</v>
      </c>
      <c r="D118" s="239" t="s">
        <v>4176</v>
      </c>
      <c r="E118" s="20" t="str">
        <f ca="1">IF($F118="-", "追加", VLOOKUP($A118, summary!$H:$O, 6, FALSE))</f>
        <v>meeting_date</v>
      </c>
      <c r="F118" s="253" t="str">
        <f ca="1">IF(VLOOKUP($A118, summary!$H:$O, 7, FALSE)="追加", "-", VLOOKUP($A118, summary!$H:$O, 7, FALSE))</f>
        <v>経口維持加算　Ⅰ・Ⅱを算定する場合　※施設のみ※　多職種会議　会議実施日</v>
      </c>
      <c r="G118" s="267" t="s">
        <v>5214</v>
      </c>
      <c r="H118" s="49" t="s">
        <v>5245</v>
      </c>
      <c r="I118" s="267">
        <v>8</v>
      </c>
      <c r="J118" s="267"/>
      <c r="K118" s="209"/>
      <c r="L118" s="49" t="s">
        <v>5248</v>
      </c>
      <c r="M118" s="267" t="s">
        <v>5249</v>
      </c>
      <c r="N118" s="46" t="s">
        <v>5355</v>
      </c>
      <c r="O118" s="267" t="s">
        <v>7452</v>
      </c>
      <c r="P118" s="267"/>
      <c r="Q118" s="266" t="s">
        <v>5521</v>
      </c>
    </row>
    <row r="119" spans="1:17" s="8" customFormat="1" ht="56.25">
      <c r="A119" s="20" t="str" cm="1">
        <f t="array" aca="1" ref="A119" ca="1">VLOOKUP(RIGHT(CELL("filename",$B116),LEN(CELL("filename",$B116))-FIND("]",CELL("filename",$B116))),'外部インタフェース一覧(計算用)'!$B:$G,6,FALSE)&amp;"_"&amp;$C119&amp;"_new"</f>
        <v>NUTRITION_FEEDING_SWALLOWING_SCREENING_ASSESSMENT_MONITORING_2024_FORM_0100_2021_support_viewpoint_meal_forms_supplementary_meals_new</v>
      </c>
      <c r="B119" s="251">
        <f t="shared" ref="B119" si="58">ROW(B119)-3</f>
        <v>116</v>
      </c>
      <c r="C119" s="49" t="s">
        <v>672</v>
      </c>
      <c r="D119" s="49" t="s">
        <v>4177</v>
      </c>
      <c r="E119" s="20" t="str">
        <f ca="1">IF($F119="-", "追加", VLOOKUP($A119, summary!$H:$O, 6, FALSE))</f>
        <v>support_viewpoint_meal_forms_supplementary_meals</v>
      </c>
      <c r="F119" s="253" t="str">
        <f ca="1">IF(VLOOKUP($A119, summary!$H:$O, 7, FALSE)="追加", "-", VLOOKUP($A119, summary!$H:$O, 7, FALSE))</f>
        <v>経口維持加算　Ⅰ・Ⅱを算定する場合　※施設のみ※　多職種会議　食事の形態・とろみ、補助食の活用</v>
      </c>
      <c r="G119" s="267" t="s">
        <v>5214</v>
      </c>
      <c r="H119" s="49" t="s">
        <v>5245</v>
      </c>
      <c r="I119" s="267">
        <v>1</v>
      </c>
      <c r="J119" s="267"/>
      <c r="K119" s="209"/>
      <c r="L119" s="267"/>
      <c r="M119" s="267"/>
      <c r="N119" s="46" t="s">
        <v>5658</v>
      </c>
      <c r="O119" s="267" t="s">
        <v>5636</v>
      </c>
      <c r="P119" s="267"/>
      <c r="Q119" s="49" t="s">
        <v>5263</v>
      </c>
    </row>
    <row r="120" spans="1:17" s="8" customFormat="1" ht="56.25">
      <c r="A120" s="20" t="str" cm="1">
        <f t="array" aca="1" ref="A120" ca="1">VLOOKUP(RIGHT(CELL("filename",$B117),LEN(CELL("filename",$B117))-FIND("]",CELL("filename",$B117))),'外部インタフェース一覧(計算用)'!$B:$G,6,FALSE)&amp;"_"&amp;$C120&amp;"_new"</f>
        <v>NUTRITION_FEEDING_SWALLOWING_SCREENING_ASSESSMENT_MONITORING_2024_FORM_0100_2021_support_viewpoint_meal_ambience_new</v>
      </c>
      <c r="B120" s="259">
        <f t="shared" si="33"/>
        <v>117</v>
      </c>
      <c r="C120" s="49" t="s">
        <v>674</v>
      </c>
      <c r="D120" s="49" t="s">
        <v>4178</v>
      </c>
      <c r="E120" s="20" t="str">
        <f ca="1">IF($F120="-", "追加", VLOOKUP($A120, summary!$H:$O, 6, FALSE))</f>
        <v>support_viewpoint_meal_ambience</v>
      </c>
      <c r="F120" s="253" t="str">
        <f ca="1">IF(VLOOKUP($A120, summary!$H:$O, 7, FALSE)="追加", "-", VLOOKUP($A120, summary!$H:$O, 7, FALSE))</f>
        <v>経口維持加算　Ⅰ・Ⅱを算定する場合　※施設のみ※　多職種会議　食事の周囲環境</v>
      </c>
      <c r="G120" s="267" t="s">
        <v>5214</v>
      </c>
      <c r="H120" s="49" t="s">
        <v>5245</v>
      </c>
      <c r="I120" s="267">
        <v>1</v>
      </c>
      <c r="J120" s="267"/>
      <c r="K120" s="209"/>
      <c r="L120" s="267"/>
      <c r="M120" s="267"/>
      <c r="N120" s="46" t="s">
        <v>5658</v>
      </c>
      <c r="O120" s="267" t="s">
        <v>5636</v>
      </c>
      <c r="P120" s="267"/>
      <c r="Q120" s="49" t="s">
        <v>5263</v>
      </c>
    </row>
    <row r="121" spans="1:17" s="8" customFormat="1" ht="56.25">
      <c r="A121" s="20" t="str" cm="1">
        <f t="array" aca="1" ref="A121" ca="1">VLOOKUP(RIGHT(CELL("filename",$B118),LEN(CELL("filename",$B118))-FIND("]",CELL("filename",$B118))),'外部インタフェース一覧(計算用)'!$B:$G,6,FALSE)&amp;"_"&amp;$C121&amp;"_new"</f>
        <v>NUTRITION_FEEDING_SWALLOWING_SCREENING_ASSESSMENT_MONITORING_2024_FORM_0100_2021_support_viewpoint_meal_support_method_new</v>
      </c>
      <c r="B121" s="251">
        <f t="shared" ref="B121" si="59">ROW(B121)-3</f>
        <v>118</v>
      </c>
      <c r="C121" s="49" t="s">
        <v>676</v>
      </c>
      <c r="D121" s="49" t="s">
        <v>4179</v>
      </c>
      <c r="E121" s="20" t="str">
        <f ca="1">IF($F121="-", "追加", VLOOKUP($A121, summary!$H:$O, 6, FALSE))</f>
        <v>support_viewpoint_meal_support_method</v>
      </c>
      <c r="F121" s="253" t="str">
        <f ca="1">IF(VLOOKUP($A121, summary!$H:$O, 7, FALSE)="追加", "-", VLOOKUP($A121, summary!$H:$O, 7, FALSE))</f>
        <v>経口維持加算　Ⅰ・Ⅱを算定する場合　※施設のみ※　多職種会議　食事の介助の方法</v>
      </c>
      <c r="G121" s="267" t="s">
        <v>5214</v>
      </c>
      <c r="H121" s="49" t="s">
        <v>5245</v>
      </c>
      <c r="I121" s="267">
        <v>1</v>
      </c>
      <c r="J121" s="267"/>
      <c r="K121" s="209"/>
      <c r="L121" s="267"/>
      <c r="M121" s="267"/>
      <c r="N121" s="46" t="s">
        <v>5658</v>
      </c>
      <c r="O121" s="267" t="s">
        <v>5636</v>
      </c>
      <c r="P121" s="267"/>
      <c r="Q121" s="49" t="s">
        <v>5263</v>
      </c>
    </row>
    <row r="122" spans="1:17" s="8" customFormat="1" ht="56.25">
      <c r="A122" s="20" t="str" cm="1">
        <f t="array" aca="1" ref="A122" ca="1">VLOOKUP(RIGHT(CELL("filename",$B119),LEN(CELL("filename",$B119))-FIND("]",CELL("filename",$B119))),'外部インタフェース一覧(計算用)'!$B:$G,6,FALSE)&amp;"_"&amp;$C122&amp;"_new"</f>
        <v>NUTRITION_FEEDING_SWALLOWING_SCREENING_ASSESSMENT_MONITORING_2024_FORM_0100_2021_support_viewpoint_oral_care_method_new</v>
      </c>
      <c r="B122" s="259">
        <f t="shared" si="33"/>
        <v>119</v>
      </c>
      <c r="C122" s="49" t="s">
        <v>678</v>
      </c>
      <c r="D122" s="49" t="s">
        <v>4180</v>
      </c>
      <c r="E122" s="20" t="str">
        <f ca="1">IF($F122="-", "追加", VLOOKUP($A122, summary!$H:$O, 6, FALSE))</f>
        <v>support_viewpoint_oral_care_method</v>
      </c>
      <c r="F122" s="253" t="str">
        <f ca="1">IF(VLOOKUP($A122, summary!$H:$O, 7, FALSE)="追加", "-", VLOOKUP($A122, summary!$H:$O, 7, FALSE))</f>
        <v>経口維持加算　Ⅰ・Ⅱを算定する場合　※施設のみ※　多職種会議　口腔のケアの方法</v>
      </c>
      <c r="G122" s="267" t="s">
        <v>5214</v>
      </c>
      <c r="H122" s="49" t="s">
        <v>5245</v>
      </c>
      <c r="I122" s="267">
        <v>1</v>
      </c>
      <c r="J122" s="267"/>
      <c r="K122" s="209"/>
      <c r="L122" s="267"/>
      <c r="M122" s="267"/>
      <c r="N122" s="46" t="s">
        <v>5658</v>
      </c>
      <c r="O122" s="267" t="s">
        <v>5636</v>
      </c>
      <c r="P122" s="267"/>
      <c r="Q122" s="49" t="s">
        <v>5263</v>
      </c>
    </row>
    <row r="123" spans="1:17" s="8" customFormat="1" ht="56.25">
      <c r="A123" s="20" t="str" cm="1">
        <f t="array" aca="1" ref="A123" ca="1">VLOOKUP(RIGHT(CELL("filename",$B120),LEN(CELL("filename",$B120))-FIND("]",CELL("filename",$B120))),'外部インタフェース一覧(計算用)'!$B:$G,6,FALSE)&amp;"_"&amp;$C123&amp;"_new"</f>
        <v>NUTRITION_FEEDING_SWALLOWING_SCREENING_ASSESSMENT_MONITORING_2024_FORM_0100_2021_support_viewpoint_medical_or_dental_treatment_necessity_new</v>
      </c>
      <c r="B123" s="251">
        <f t="shared" ref="B123" si="60">ROW(B123)-3</f>
        <v>120</v>
      </c>
      <c r="C123" s="49" t="s">
        <v>680</v>
      </c>
      <c r="D123" s="49" t="s">
        <v>4181</v>
      </c>
      <c r="E123" s="20" t="str">
        <f ca="1">IF($F123="-", "追加", VLOOKUP($A123, summary!$H:$O, 6, FALSE))</f>
        <v>support_viewpoint_medical_or_dental_treatment_necessity</v>
      </c>
      <c r="F123" s="253" t="str">
        <f ca="1">IF(VLOOKUP($A123, summary!$H:$O, 7, FALSE)="追加", "-", VLOOKUP($A123, summary!$H:$O, 7, FALSE))</f>
        <v>経口維持加算　Ⅰ・Ⅱを算定する場合　※施設のみ※　多職種会議　医療又は歯科医療受療の必要性</v>
      </c>
      <c r="G123" s="267" t="s">
        <v>5214</v>
      </c>
      <c r="H123" s="49" t="s">
        <v>5245</v>
      </c>
      <c r="I123" s="267">
        <v>1</v>
      </c>
      <c r="J123" s="267"/>
      <c r="K123" s="209"/>
      <c r="L123" s="267"/>
      <c r="M123" s="267"/>
      <c r="N123" s="46" t="s">
        <v>5658</v>
      </c>
      <c r="O123" s="267" t="s">
        <v>5636</v>
      </c>
      <c r="P123" s="267"/>
      <c r="Q123" s="49" t="s">
        <v>5263</v>
      </c>
    </row>
    <row r="124" spans="1:17" s="8" customFormat="1" ht="33.75">
      <c r="A124" s="20" t="str" cm="1">
        <f t="array" aca="1" ref="A124" ca="1">VLOOKUP(RIGHT(CELL("filename",$B121),LEN(CELL("filename",$B121))-FIND("]",CELL("filename",$B121))),'外部インタフェース一覧(計算用)'!$B:$G,6,FALSE)&amp;"_"&amp;$C124&amp;"_new"</f>
        <v>NUTRITION_FEEDING_SWALLOWING_SCREENING_ASSESSMENT_MONITORING_2024_FORM_0100_2021_support_viewpoint_notice_new</v>
      </c>
      <c r="B124" s="259">
        <f t="shared" si="33"/>
        <v>121</v>
      </c>
      <c r="C124" s="49" t="s">
        <v>5659</v>
      </c>
      <c r="D124" s="49" t="s">
        <v>4182</v>
      </c>
      <c r="E124" s="20" t="str">
        <f ca="1">IF($F124="-", "追加", VLOOKUP($A124, summary!$H:$O, 6, FALSE))</f>
        <v>support_viewpoint_notice</v>
      </c>
      <c r="F124" s="253" t="str">
        <f ca="1">IF(VLOOKUP($A124, summary!$H:$O, 7, FALSE)="追加", "-", VLOOKUP($A124, summary!$H:$O, 7, FALSE))</f>
        <v>経口維持加算　Ⅰ・Ⅱを算定する場合　※施設のみ※　特記事項</v>
      </c>
      <c r="G124" s="267" t="s">
        <v>5214</v>
      </c>
      <c r="H124" s="49" t="s">
        <v>5415</v>
      </c>
      <c r="I124" s="267">
        <v>200</v>
      </c>
      <c r="J124" s="268"/>
      <c r="K124" s="269"/>
      <c r="L124" s="268"/>
      <c r="M124" s="268"/>
      <c r="N124" s="270" t="s">
        <v>5355</v>
      </c>
      <c r="O124" s="267" t="s">
        <v>5636</v>
      </c>
      <c r="P124" s="267" t="s">
        <v>5605</v>
      </c>
      <c r="Q124" s="266" t="s">
        <v>5336</v>
      </c>
    </row>
    <row r="125" spans="1:17" s="8" customFormat="1" ht="33.75">
      <c r="A125" s="20" t="str" cm="1">
        <f t="array" aca="1" ref="A125" ca="1">VLOOKUP(RIGHT(CELL("filename",$B122),LEN(CELL("filename",$B122))-FIND("]",CELL("filename",$B122))),'外部インタフェース一覧(計算用)'!$B:$G,6,FALSE)&amp;"_"&amp;$C125&amp;"_new"</f>
        <v>NUTRITION_FEEDING_SWALLOWING_SCREENING_ASSESSMENT_MONITORING_2024_FORM_0100_2021_version_new</v>
      </c>
      <c r="B125" s="251">
        <f t="shared" ref="B125" si="61">ROW(B125)-3</f>
        <v>122</v>
      </c>
      <c r="C125" s="49" t="s">
        <v>265</v>
      </c>
      <c r="D125" s="239" t="s">
        <v>5469</v>
      </c>
      <c r="E125" s="20" t="str">
        <f ca="1">IF($F125="-", "追加", VLOOKUP($A125, summary!$H:$O, 6, FALSE))</f>
        <v>version</v>
      </c>
      <c r="F125" s="20" t="str">
        <f ca="1">IF(VLOOKUP($A125, summary!$H:$O, 7, FALSE)="追加", "-", VLOOKUP($A125, summary!$H:$O, 7, FALSE))</f>
        <v>バージョン番号</v>
      </c>
      <c r="G125" s="49" t="s">
        <v>5214</v>
      </c>
      <c r="H125" s="49" t="s">
        <v>5245</v>
      </c>
      <c r="I125" s="49">
        <v>4</v>
      </c>
      <c r="J125" s="49"/>
      <c r="K125" s="209" t="s">
        <v>5216</v>
      </c>
      <c r="L125" s="49"/>
      <c r="M125" s="49"/>
      <c r="N125" s="51" t="s">
        <v>5470</v>
      </c>
      <c r="O125" s="49" t="s">
        <v>5291</v>
      </c>
      <c r="P125" s="49" t="s">
        <v>5285</v>
      </c>
      <c r="Q125" s="271" t="s">
        <v>5286</v>
      </c>
    </row>
  </sheetData>
  <autoFilter ref="B3:P125" xr:uid="{00000000-0009-0000-0000-000006000000}"/>
  <phoneticPr fontId="4"/>
  <dataValidations count="2">
    <dataValidation showInputMessage="1" sqref="G4:H9 G13:H16 G18:H125 B4:B125" xr:uid="{5ABE112A-BB3A-48DD-8FAB-DB6C5FA0E9DB}"/>
    <dataValidation type="list" allowBlank="1" showInputMessage="1" sqref="K4:K125" xr:uid="{97037CEE-3455-4C86-8A30-6F5C9C7AC684}">
      <formula1>"◎,○,●"</formula1>
    </dataValidation>
  </dataValidations>
  <hyperlinks>
    <hyperlink ref="P1" location="外部インタフェース一覧!A1" display="外部インターフェース一覧へ" xr:uid="{8CD35D1F-31E3-431F-BE92-8DB1F9799157}"/>
  </hyperlinks>
  <pageMargins left="0.39370078740157483" right="0.39370078740157483" top="0.55118110236220474" bottom="0.39370078740157483" header="0.59055118110236227" footer="0"/>
  <pageSetup paperSize="8" scale="59" fitToHeight="0" orientation="landscape" cellComments="asDisplayed" r:id="rId1"/>
  <headerFooter alignWithMargins="0">
    <oddFooter>&amp;P ページ</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78301FA906FECC4188AEC33689410CB2" ma:contentTypeVersion="12" ma:contentTypeDescription="新しいドキュメントを作成します。" ma:contentTypeScope="" ma:versionID="db9a11d941b99a041f2b9db9c4ae554b">
  <xsd:schema xmlns:xsd="http://www.w3.org/2001/XMLSchema" xmlns:xs="http://www.w3.org/2001/XMLSchema" xmlns:p="http://schemas.microsoft.com/office/2006/metadata/properties" xmlns:ns2="ab6bc938-545c-43d0-9eef-b01a8572eddb" xmlns:ns3="2f0564d1-7ab2-49ef-addc-9821aec54039" targetNamespace="http://schemas.microsoft.com/office/2006/metadata/properties" ma:root="true" ma:fieldsID="130cbe36c0423b040acccca274d99c42" ns2:_="" ns3:_="">
    <xsd:import namespace="ab6bc938-545c-43d0-9eef-b01a8572eddb"/>
    <xsd:import namespace="2f0564d1-7ab2-49ef-addc-9821aec54039"/>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2:MediaServiceOCR" minOccurs="0"/>
                <xsd:element ref="ns2:MediaServiceGenerationTime" minOccurs="0"/>
                <xsd:element ref="ns2:MediaServiceEventHashCode" minOccurs="0"/>
                <xsd:element ref="ns2:MediaServiceSearchProperties" minOccurs="0"/>
                <xsd:element ref="ns3:SharedWithUsers" minOccurs="0"/>
                <xsd:element ref="ns3:SharedWithDetail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6bc938-545c-43d0-9eef-b01a8572edd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DateTaken" ma:index="19"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0564d1-7ab2-49ef-addc-9821aec54039" elementFormDefault="qualified">
    <xsd:import namespace="http://schemas.microsoft.com/office/2006/documentManagement/types"/>
    <xsd:import namespace="http://schemas.microsoft.com/office/infopath/2007/PartnerControls"/>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FF8B2FE-9583-4407-9493-C8EA839999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6bc938-545c-43d0-9eef-b01a8572eddb"/>
    <ds:schemaRef ds:uri="2f0564d1-7ab2-49ef-addc-9821aec5403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1548411-5FEC-434E-B92A-222E6D6310C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37</vt:i4>
      </vt:variant>
      <vt:variant>
        <vt:lpstr>名前付き一覧</vt:lpstr>
      </vt:variant>
      <vt:variant>
        <vt:i4>58</vt:i4>
      </vt:variant>
    </vt:vector>
  </HeadingPairs>
  <TitlesOfParts>
    <vt:vector size="95" baseType="lpstr">
      <vt:lpstr>更新履歴</vt:lpstr>
      <vt:lpstr>外部インタフェース一覧</vt:lpstr>
      <vt:lpstr>外部インタフェース一覧(計算用)</vt:lpstr>
      <vt:lpstr>summary</vt:lpstr>
      <vt:lpstr>利用者情報</vt:lpstr>
      <vt:lpstr>科学的介護推進に関する評価</vt:lpstr>
      <vt:lpstr>科学的介護推進に関する評価（診断名）</vt:lpstr>
      <vt:lpstr>科学的介護推進に関する評価（服薬情報）</vt:lpstr>
      <vt:lpstr>栄養・摂食嚥下スクリーニング・アセスメント・モニタリング</vt:lpstr>
      <vt:lpstr>栄養ケア等計画書</vt:lpstr>
      <vt:lpstr>口腔衛生管理加算</vt:lpstr>
      <vt:lpstr>口腔衛生管理加算（口腔の健康状態の評価）</vt:lpstr>
      <vt:lpstr>口腔衛生管理加算（口腔衛生の管理内容）</vt:lpstr>
      <vt:lpstr>口腔衛生管理加算（歯科衛生士が実施した口腔衛生等の管理）</vt:lpstr>
      <vt:lpstr>口腔機能向上サービスに関する計画書</vt:lpstr>
      <vt:lpstr>口腔機能向上サービスに関する計画書（口腔の健康状態の評価）</vt:lpstr>
      <vt:lpstr>口腔機能向上サービスに関する計画書（口腔機能改善管理計画）</vt:lpstr>
      <vt:lpstr>口腔機能向上サービスに関する計画書（実施記録）</vt:lpstr>
      <vt:lpstr>興味関心チェックシート</vt:lpstr>
      <vt:lpstr>生活機能チェックシート</vt:lpstr>
      <vt:lpstr>個別機能訓練計画書</vt:lpstr>
      <vt:lpstr>リハビリテーション計画書</vt:lpstr>
      <vt:lpstr>褥瘡対策に関するスクリーニング・ケア計画書</vt:lpstr>
      <vt:lpstr>排せつの状態に関するスクリーニング・支援計画書</vt:lpstr>
      <vt:lpstr>自立支援促進に関する評価・支援計画書</vt:lpstr>
      <vt:lpstr>自立支援促進に関する評価・支援計画書（診断名）</vt:lpstr>
      <vt:lpstr>かかりつけ医連携薬剤調整加算・薬剤管理指導</vt:lpstr>
      <vt:lpstr>かかりつけ医連携薬剤調整加算・薬剤管理指導（診断名）</vt:lpstr>
      <vt:lpstr>かかりつけ医連携薬剤調整加算・薬剤管理指導（服薬情報）</vt:lpstr>
      <vt:lpstr>ADL維持等加算（2024年度）</vt:lpstr>
      <vt:lpstr>その他情報</vt:lpstr>
      <vt:lpstr>職種コード</vt:lpstr>
      <vt:lpstr>ICFコード心身機能</vt:lpstr>
      <vt:lpstr>ICFコード活動</vt:lpstr>
      <vt:lpstr>ICFコード参加</vt:lpstr>
      <vt:lpstr>支援コード</vt:lpstr>
      <vt:lpstr>施設 通所・居宅居住のサービス種類設定</vt:lpstr>
      <vt:lpstr>'ADL維持等加算（2024年度）'!Print_Area</vt:lpstr>
      <vt:lpstr>かかりつけ医連携薬剤調整加算・薬剤管理指導!Print_Area</vt:lpstr>
      <vt:lpstr>'かかりつけ医連携薬剤調整加算・薬剤管理指導（診断名）'!Print_Area</vt:lpstr>
      <vt:lpstr>'かかりつけ医連携薬剤調整加算・薬剤管理指導（服薬情報）'!Print_Area</vt:lpstr>
      <vt:lpstr>その他情報!Print_Area</vt:lpstr>
      <vt:lpstr>リハビリテーション計画書!Print_Area</vt:lpstr>
      <vt:lpstr>栄養・摂食嚥下スクリーニング・アセスメント・モニタリング!Print_Area</vt:lpstr>
      <vt:lpstr>栄養ケア等計画書!Print_Area</vt:lpstr>
      <vt:lpstr>科学的介護推進に関する評価!Print_Area</vt:lpstr>
      <vt:lpstr>'科学的介護推進に関する評価（診断名）'!Print_Area</vt:lpstr>
      <vt:lpstr>'科学的介護推進に関する評価（服薬情報）'!Print_Area</vt:lpstr>
      <vt:lpstr>外部インタフェース一覧!Print_Area</vt:lpstr>
      <vt:lpstr>'外部インタフェース一覧(計算用)'!Print_Area</vt:lpstr>
      <vt:lpstr>興味関心チェックシート!Print_Area</vt:lpstr>
      <vt:lpstr>個別機能訓練計画書!Print_Area</vt:lpstr>
      <vt:lpstr>口腔衛生管理加算!Print_Area</vt:lpstr>
      <vt:lpstr>'口腔衛生管理加算（口腔の健康状態の評価）'!Print_Area</vt:lpstr>
      <vt:lpstr>'口腔衛生管理加算（口腔衛生の管理内容）'!Print_Area</vt:lpstr>
      <vt:lpstr>'口腔衛生管理加算（歯科衛生士が実施した口腔衛生等の管理）'!Print_Area</vt:lpstr>
      <vt:lpstr>口腔機能向上サービスに関する計画書!Print_Area</vt:lpstr>
      <vt:lpstr>'口腔機能向上サービスに関する計画書（口腔の健康状態の評価）'!Print_Area</vt:lpstr>
      <vt:lpstr>'口腔機能向上サービスに関する計画書（口腔機能改善管理計画）'!Print_Area</vt:lpstr>
      <vt:lpstr>支援コード!Print_Area</vt:lpstr>
      <vt:lpstr>'施設 通所・居宅居住のサービス種類設定'!Print_Area</vt:lpstr>
      <vt:lpstr>自立支援促進に関する評価・支援計画書!Print_Area</vt:lpstr>
      <vt:lpstr>'自立支援促進に関する評価・支援計画書（診断名）'!Print_Area</vt:lpstr>
      <vt:lpstr>生活機能チェックシート!Print_Area</vt:lpstr>
      <vt:lpstr>利用者情報!Print_Area</vt:lpstr>
      <vt:lpstr>褥瘡対策に関するスクリーニング・ケア計画書!Print_Area</vt:lpstr>
      <vt:lpstr>'ADL維持等加算（2024年度）'!Print_Titles</vt:lpstr>
      <vt:lpstr>かかりつけ医連携薬剤調整加算・薬剤管理指導!Print_Titles</vt:lpstr>
      <vt:lpstr>'かかりつけ医連携薬剤調整加算・薬剤管理指導（服薬情報）'!Print_Titles</vt:lpstr>
      <vt:lpstr>その他情報!Print_Titles</vt:lpstr>
      <vt:lpstr>リハビリテーション計画書!Print_Titles</vt:lpstr>
      <vt:lpstr>栄養・摂食嚥下スクリーニング・アセスメント・モニタリング!Print_Titles</vt:lpstr>
      <vt:lpstr>栄養ケア等計画書!Print_Titles</vt:lpstr>
      <vt:lpstr>'科学的介護推進に関する評価（服薬情報）'!Print_Titles</vt:lpstr>
      <vt:lpstr>外部インタフェース一覧!Print_Titles</vt:lpstr>
      <vt:lpstr>'外部インタフェース一覧(計算用)'!Print_Titles</vt:lpstr>
      <vt:lpstr>興味関心チェックシート!Print_Titles</vt:lpstr>
      <vt:lpstr>個別機能訓練計画書!Print_Titles</vt:lpstr>
      <vt:lpstr>口腔衛生管理加算!Print_Titles</vt:lpstr>
      <vt:lpstr>'口腔衛生管理加算（口腔の健康状態の評価）'!Print_Titles</vt:lpstr>
      <vt:lpstr>'口腔衛生管理加算（口腔衛生の管理内容）'!Print_Titles</vt:lpstr>
      <vt:lpstr>'口腔衛生管理加算（歯科衛生士が実施した口腔衛生等の管理）'!Print_Titles</vt:lpstr>
      <vt:lpstr>口腔機能向上サービスに関する計画書!Print_Titles</vt:lpstr>
      <vt:lpstr>'口腔機能向上サービスに関する計画書（口腔の健康状態の評価）'!Print_Titles</vt:lpstr>
      <vt:lpstr>'口腔機能向上サービスに関する計画書（口腔機能改善管理計画）'!Print_Titles</vt:lpstr>
      <vt:lpstr>'口腔機能向上サービスに関する計画書（実施記録）'!Print_Titles</vt:lpstr>
      <vt:lpstr>更新履歴!Print_Titles</vt:lpstr>
      <vt:lpstr>支援コード!Print_Titles</vt:lpstr>
      <vt:lpstr>自立支援促進に関する評価・支援計画書!Print_Titles</vt:lpstr>
      <vt:lpstr>生活機能チェックシート!Print_Titles</vt:lpstr>
      <vt:lpstr>排せつの状態に関するスクリーニング・支援計画書!Print_Titles</vt:lpstr>
      <vt:lpstr>利用者情報!Print_Titles</vt:lpstr>
      <vt:lpstr>褥瘡対策に関するスクリーニング・ケア計画書!Print_Titles</vt:lpstr>
      <vt:lpstr>外部インタフェース一覧!SpecPrince_開始セル</vt:lpstr>
      <vt:lpstr>'外部インタフェース一覧(計算用)'!SpecPrince_開始セル</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2024-06-17T14:17:07Z</dcterms:created>
  <dcterms:modified xsi:type="dcterms:W3CDTF">2024-12-03T08:54:41Z</dcterms:modified>
  <cp:category/>
  <cp:contentStatus/>
</cp:coreProperties>
</file>